
<file path=[Content_Types].xml><?xml version="1.0" encoding="utf-8"?>
<Types xmlns="http://schemas.openxmlformats.org/package/2006/content-types">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charts/chart29.xml" ContentType="application/vnd.openxmlformats-officedocument.drawingml.chart+xml"/>
  <Override PartName="/xl/worksheets/sheet3.xml" ContentType="application/vnd.openxmlformats-officedocument.spreadsheetml.worksheet+xml"/>
  <Override PartName="/xl/charts/chart18.xml" ContentType="application/vnd.openxmlformats-officedocument.drawingml.chart+xml"/>
  <Override PartName="/xl/charts/chart27.xml" ContentType="application/vnd.openxmlformats-officedocument.drawingml.chart+xml"/>
  <Override PartName="/xl/charts/chart36.xml" ContentType="application/vnd.openxmlformats-officedocument.drawingml.chart+xml"/>
  <Override PartName="/xl/charts/chart38.xml" ContentType="application/vnd.openxmlformats-officedocument.drawingml.chart+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harts/chart16.xml" ContentType="application/vnd.openxmlformats-officedocument.drawingml.chart+xml"/>
  <Override PartName="/xl/charts/chart17.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alcChain.xml" ContentType="application/vnd.openxmlformats-officedocument.spreadsheetml.calcChain+xml"/>
  <Override PartName="/xl/sharedStrings.xml" ContentType="application/vnd.openxmlformats-officedocument.spreadsheetml.sharedStrings+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docProps/core.xml" ContentType="application/vnd.openxmlformats-package.core-properties+xml"/>
  <Default Extension="png" ContentType="image/png"/>
  <Default Extension="bin" ContentType="application/vnd.openxmlformats-officedocument.spreadsheetml.printerSettings"/>
  <Override PartName="/xl/charts/chart7.xml" ContentType="application/vnd.openxmlformats-officedocument.drawingml.chart+xml"/>
  <Override PartName="/xl/charts/chart10.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Default Extension="jpeg" ContentType="image/jpeg"/>
  <Override PartName="/xl/charts/chart3.xml" ContentType="application/vnd.openxmlformats-officedocument.drawingml.chart+xml"/>
  <Override PartName="/xl/drawings/drawing5.xml" ContentType="application/vnd.openxmlformats-officedocument.drawing+xml"/>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harts/chart19.xml" ContentType="application/vnd.openxmlformats-officedocument.drawingml.chart+xml"/>
  <Override PartName="/xl/charts/chart28.xml" ContentType="application/vnd.openxmlformats-officedocument.drawingml.chart+xml"/>
  <Override PartName="/xl/charts/chart37.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autoCompressPictures="0" defaultThemeVersion="124226"/>
  <bookViews>
    <workbookView xWindow="480" yWindow="390" windowWidth="18720" windowHeight="7695" tabRatio="594"/>
  </bookViews>
  <sheets>
    <sheet name="Intro" sheetId="1" r:id="rId1"/>
    <sheet name="Groups" sheetId="6" r:id="rId2"/>
    <sheet name="A-baseline &amp; data" sheetId="21" r:id="rId3"/>
    <sheet name="A-methods" sheetId="12" r:id="rId4"/>
    <sheet name="A-proj. calcs" sheetId="20" r:id="rId5"/>
    <sheet name="A-projections" sheetId="11" r:id="rId6"/>
    <sheet name="F-proportions" sheetId="15" r:id="rId7"/>
    <sheet name="F-methods" sheetId="17" state="hidden" r:id="rId8"/>
    <sheet name="F-projections" sheetId="14" r:id="rId9"/>
    <sheet name="Bibliography" sheetId="18" r:id="rId10"/>
    <sheet name="Biosolids" sheetId="22" r:id="rId11"/>
    <sheet name="Li-ion batteries" sheetId="23" r:id="rId12"/>
  </sheets>
  <externalReferences>
    <externalReference r:id="rId13"/>
  </externalReferences>
  <definedNames>
    <definedName name="_xlnm._FilterDatabase" localSheetId="5" hidden="1">'A-projections'!$A$42:$A$71</definedName>
    <definedName name="All_best">'A-projections'!$B$79</definedName>
    <definedName name="All_high">'A-projections'!$B$80</definedName>
    <definedName name="All_low">'A-projections'!$B$81</definedName>
    <definedName name="Best">'A-projections'!$B$75</definedName>
    <definedName name="Ec_growth">'A-methods'!$Q$3</definedName>
    <definedName name="High">'A-projections'!$B$76</definedName>
    <definedName name="Individual">'A-projections'!$B$82</definedName>
    <definedName name="Low">'A-projections'!$B$77</definedName>
    <definedName name="Popn_growth">'A-methods'!$Q$4</definedName>
    <definedName name="_xlnm.Print_Area" localSheetId="10">Biosolids!$A$1:$G$115</definedName>
    <definedName name="_xlnm.Print_Area" localSheetId="11">'Li-ion batteries'!$A$1:$W$257</definedName>
    <definedName name="Projection">'A-projections'!$B$5</definedName>
  </definedNames>
  <calcPr calcId="125725"/>
</workbook>
</file>

<file path=xl/calcChain.xml><?xml version="1.0" encoding="utf-8"?>
<calcChain xmlns="http://schemas.openxmlformats.org/spreadsheetml/2006/main">
  <c r="Z448" i="12"/>
  <c r="Y449"/>
  <c r="Z451"/>
  <c r="Y452"/>
  <c r="Y454"/>
  <c r="Y447"/>
  <c r="D39" i="11"/>
  <c r="E39"/>
  <c r="F39"/>
  <c r="G39"/>
  <c r="H39"/>
  <c r="I39"/>
  <c r="J39"/>
  <c r="K39"/>
  <c r="L39"/>
  <c r="M39"/>
  <c r="N39"/>
  <c r="O39"/>
  <c r="P39"/>
  <c r="Q39"/>
  <c r="R39"/>
  <c r="S39"/>
  <c r="T39"/>
  <c r="U39"/>
  <c r="V39"/>
  <c r="W39"/>
  <c r="X39"/>
  <c r="J215" i="15"/>
  <c r="I215"/>
  <c r="H215"/>
  <c r="G215"/>
  <c r="F215"/>
  <c r="E215"/>
  <c r="D215"/>
  <c r="C215"/>
  <c r="C194"/>
  <c r="D194"/>
  <c r="E194"/>
  <c r="F194"/>
  <c r="G194"/>
  <c r="H194"/>
  <c r="I194"/>
  <c r="J194"/>
  <c r="C195"/>
  <c r="D195"/>
  <c r="E195"/>
  <c r="F195"/>
  <c r="G195"/>
  <c r="H195"/>
  <c r="I195"/>
  <c r="J195"/>
  <c r="C196"/>
  <c r="D196"/>
  <c r="E196"/>
  <c r="F196"/>
  <c r="G196"/>
  <c r="H196"/>
  <c r="I196"/>
  <c r="J196"/>
  <c r="C197"/>
  <c r="D197"/>
  <c r="E197"/>
  <c r="F197"/>
  <c r="G197"/>
  <c r="H197"/>
  <c r="I197"/>
  <c r="J197"/>
  <c r="C198"/>
  <c r="D198"/>
  <c r="E198"/>
  <c r="F198"/>
  <c r="G198"/>
  <c r="H198"/>
  <c r="I198"/>
  <c r="J198"/>
  <c r="C199"/>
  <c r="D199"/>
  <c r="E199"/>
  <c r="F199"/>
  <c r="G199"/>
  <c r="H199"/>
  <c r="I199"/>
  <c r="J199"/>
  <c r="C200"/>
  <c r="D200"/>
  <c r="E200"/>
  <c r="F200"/>
  <c r="G200"/>
  <c r="H200"/>
  <c r="I200"/>
  <c r="J200"/>
  <c r="C201"/>
  <c r="D201"/>
  <c r="E201"/>
  <c r="F201"/>
  <c r="G201"/>
  <c r="H201"/>
  <c r="I201"/>
  <c r="J201"/>
  <c r="C202"/>
  <c r="D202"/>
  <c r="E202"/>
  <c r="F202"/>
  <c r="G202"/>
  <c r="H202"/>
  <c r="I202"/>
  <c r="J202"/>
  <c r="C203"/>
  <c r="D203"/>
  <c r="E203"/>
  <c r="F203"/>
  <c r="G203"/>
  <c r="H203"/>
  <c r="I203"/>
  <c r="J203"/>
  <c r="C204"/>
  <c r="D204"/>
  <c r="E204"/>
  <c r="F204"/>
  <c r="G204"/>
  <c r="H204"/>
  <c r="I204"/>
  <c r="J204"/>
  <c r="C205"/>
  <c r="D205"/>
  <c r="E205"/>
  <c r="F205"/>
  <c r="G205"/>
  <c r="H205"/>
  <c r="I205"/>
  <c r="J205"/>
  <c r="C206"/>
  <c r="D206"/>
  <c r="E206"/>
  <c r="F206"/>
  <c r="G206"/>
  <c r="H206"/>
  <c r="I206"/>
  <c r="J206"/>
  <c r="C208"/>
  <c r="D208"/>
  <c r="E208"/>
  <c r="F208"/>
  <c r="G208"/>
  <c r="H208"/>
  <c r="I208"/>
  <c r="J208"/>
  <c r="C209"/>
  <c r="D209"/>
  <c r="E209"/>
  <c r="F209"/>
  <c r="G209"/>
  <c r="H209"/>
  <c r="I209"/>
  <c r="J209"/>
  <c r="C210"/>
  <c r="D210"/>
  <c r="E210"/>
  <c r="F210"/>
  <c r="G210"/>
  <c r="H210"/>
  <c r="I210"/>
  <c r="J210"/>
  <c r="C211"/>
  <c r="D211"/>
  <c r="E211"/>
  <c r="F211"/>
  <c r="G211"/>
  <c r="H211"/>
  <c r="I211"/>
  <c r="J211"/>
  <c r="C212"/>
  <c r="D212"/>
  <c r="E212"/>
  <c r="F212"/>
  <c r="G212"/>
  <c r="H212"/>
  <c r="I212"/>
  <c r="J212"/>
  <c r="C213"/>
  <c r="D213"/>
  <c r="E213"/>
  <c r="F213"/>
  <c r="G213"/>
  <c r="H213"/>
  <c r="I213"/>
  <c r="J213"/>
  <c r="D193"/>
  <c r="E193"/>
  <c r="F193"/>
  <c r="G193"/>
  <c r="H193"/>
  <c r="I193"/>
  <c r="J193"/>
  <c r="C193"/>
  <c r="J189"/>
  <c r="I189"/>
  <c r="H189"/>
  <c r="G189"/>
  <c r="F189"/>
  <c r="E189"/>
  <c r="D189"/>
  <c r="C189"/>
  <c r="J188"/>
  <c r="I188"/>
  <c r="H188"/>
  <c r="G188"/>
  <c r="F188"/>
  <c r="E188"/>
  <c r="D188"/>
  <c r="C188"/>
  <c r="J187"/>
  <c r="I187"/>
  <c r="H187"/>
  <c r="G187"/>
  <c r="F187"/>
  <c r="E187"/>
  <c r="D187"/>
  <c r="C187"/>
  <c r="J186"/>
  <c r="I186"/>
  <c r="H186"/>
  <c r="G186"/>
  <c r="F186"/>
  <c r="E186"/>
  <c r="D186"/>
  <c r="C186"/>
  <c r="J185"/>
  <c r="I185"/>
  <c r="H185"/>
  <c r="G185"/>
  <c r="F185"/>
  <c r="E185"/>
  <c r="D185"/>
  <c r="C185"/>
  <c r="J184"/>
  <c r="I184"/>
  <c r="H184"/>
  <c r="G184"/>
  <c r="F184"/>
  <c r="E184"/>
  <c r="D184"/>
  <c r="C184"/>
  <c r="J182"/>
  <c r="I182"/>
  <c r="H182"/>
  <c r="G182"/>
  <c r="F182"/>
  <c r="E182"/>
  <c r="D182"/>
  <c r="C182"/>
  <c r="J180"/>
  <c r="I180"/>
  <c r="H180"/>
  <c r="G180"/>
  <c r="F180"/>
  <c r="E180"/>
  <c r="D180"/>
  <c r="C180"/>
  <c r="J179"/>
  <c r="I179"/>
  <c r="H179"/>
  <c r="G179"/>
  <c r="F179"/>
  <c r="E179"/>
  <c r="D179"/>
  <c r="C179"/>
  <c r="J178"/>
  <c r="I178"/>
  <c r="H178"/>
  <c r="G178"/>
  <c r="F178"/>
  <c r="E178"/>
  <c r="D178"/>
  <c r="C178"/>
  <c r="J177"/>
  <c r="I177"/>
  <c r="H177"/>
  <c r="G177"/>
  <c r="F177"/>
  <c r="E177"/>
  <c r="D177"/>
  <c r="C177"/>
  <c r="J176"/>
  <c r="I176"/>
  <c r="H176"/>
  <c r="G176"/>
  <c r="F176"/>
  <c r="E176"/>
  <c r="D176"/>
  <c r="C176"/>
  <c r="J175"/>
  <c r="I175"/>
  <c r="H175"/>
  <c r="G175"/>
  <c r="F175"/>
  <c r="E175"/>
  <c r="D175"/>
  <c r="C175"/>
  <c r="J174"/>
  <c r="I174"/>
  <c r="H174"/>
  <c r="G174"/>
  <c r="F174"/>
  <c r="E174"/>
  <c r="D174"/>
  <c r="C174"/>
  <c r="J173"/>
  <c r="I173"/>
  <c r="H173"/>
  <c r="G173"/>
  <c r="F173"/>
  <c r="E173"/>
  <c r="D173"/>
  <c r="C173"/>
  <c r="J172"/>
  <c r="I172"/>
  <c r="H172"/>
  <c r="G172"/>
  <c r="F172"/>
  <c r="E172"/>
  <c r="D172"/>
  <c r="C172"/>
  <c r="J171"/>
  <c r="I171"/>
  <c r="H171"/>
  <c r="G171"/>
  <c r="F171"/>
  <c r="E171"/>
  <c r="D171"/>
  <c r="C171"/>
  <c r="J170"/>
  <c r="I170"/>
  <c r="H170"/>
  <c r="G170"/>
  <c r="F170"/>
  <c r="E170"/>
  <c r="D170"/>
  <c r="C170"/>
  <c r="J169"/>
  <c r="I169"/>
  <c r="H169"/>
  <c r="G169"/>
  <c r="F169"/>
  <c r="E169"/>
  <c r="D169"/>
  <c r="C169"/>
  <c r="J168"/>
  <c r="I168"/>
  <c r="H168"/>
  <c r="G168"/>
  <c r="F168"/>
  <c r="E168"/>
  <c r="D168"/>
  <c r="C168"/>
  <c r="D167"/>
  <c r="E167"/>
  <c r="F167"/>
  <c r="G167"/>
  <c r="H167"/>
  <c r="I167"/>
  <c r="J167"/>
  <c r="C167"/>
  <c r="J163"/>
  <c r="I163"/>
  <c r="H163"/>
  <c r="G163"/>
  <c r="F163"/>
  <c r="E163"/>
  <c r="D163"/>
  <c r="C163"/>
  <c r="J160"/>
  <c r="I160"/>
  <c r="H160"/>
  <c r="G160"/>
  <c r="F160"/>
  <c r="E160"/>
  <c r="D160"/>
  <c r="C160"/>
  <c r="J158"/>
  <c r="I158"/>
  <c r="H158"/>
  <c r="G158"/>
  <c r="F158"/>
  <c r="E158"/>
  <c r="D158"/>
  <c r="C158"/>
  <c r="J156"/>
  <c r="I156"/>
  <c r="H156"/>
  <c r="G156"/>
  <c r="F156"/>
  <c r="E156"/>
  <c r="D156"/>
  <c r="C156"/>
  <c r="J155"/>
  <c r="I155"/>
  <c r="H155"/>
  <c r="G155"/>
  <c r="F155"/>
  <c r="E155"/>
  <c r="D155"/>
  <c r="C155"/>
  <c r="C142"/>
  <c r="D142"/>
  <c r="E142"/>
  <c r="F142"/>
  <c r="G142"/>
  <c r="H142"/>
  <c r="I142"/>
  <c r="J142"/>
  <c r="C143"/>
  <c r="D143"/>
  <c r="E143"/>
  <c r="F143"/>
  <c r="G143"/>
  <c r="H143"/>
  <c r="I143"/>
  <c r="J143"/>
  <c r="C144"/>
  <c r="D144"/>
  <c r="E144"/>
  <c r="F144"/>
  <c r="G144"/>
  <c r="H144"/>
  <c r="I144"/>
  <c r="J144"/>
  <c r="C145"/>
  <c r="D145"/>
  <c r="E145"/>
  <c r="F145"/>
  <c r="G145"/>
  <c r="H145"/>
  <c r="I145"/>
  <c r="J145"/>
  <c r="C146"/>
  <c r="D146"/>
  <c r="E146"/>
  <c r="F146"/>
  <c r="G146"/>
  <c r="H146"/>
  <c r="I146"/>
  <c r="J146"/>
  <c r="C147"/>
  <c r="D147"/>
  <c r="E147"/>
  <c r="F147"/>
  <c r="G147"/>
  <c r="H147"/>
  <c r="I147"/>
  <c r="J147"/>
  <c r="C148"/>
  <c r="D148"/>
  <c r="E148"/>
  <c r="F148"/>
  <c r="G148"/>
  <c r="H148"/>
  <c r="I148"/>
  <c r="J148"/>
  <c r="C149"/>
  <c r="D149"/>
  <c r="E149"/>
  <c r="F149"/>
  <c r="G149"/>
  <c r="H149"/>
  <c r="I149"/>
  <c r="J149"/>
  <c r="C150"/>
  <c r="D150"/>
  <c r="E150"/>
  <c r="F150"/>
  <c r="G150"/>
  <c r="H150"/>
  <c r="I150"/>
  <c r="J150"/>
  <c r="C151"/>
  <c r="D151"/>
  <c r="E151"/>
  <c r="F151"/>
  <c r="G151"/>
  <c r="H151"/>
  <c r="I151"/>
  <c r="J151"/>
  <c r="C152"/>
  <c r="D152"/>
  <c r="E152"/>
  <c r="F152"/>
  <c r="G152"/>
  <c r="H152"/>
  <c r="I152"/>
  <c r="J152"/>
  <c r="D141"/>
  <c r="E141"/>
  <c r="F141"/>
  <c r="G141"/>
  <c r="H141"/>
  <c r="I141"/>
  <c r="J141"/>
  <c r="C141"/>
  <c r="Y901" i="12"/>
  <c r="Z900"/>
  <c r="Y899"/>
  <c r="Z898"/>
  <c r="Y897"/>
  <c r="Y896"/>
  <c r="Z895"/>
  <c r="Y894"/>
  <c r="Y876"/>
  <c r="Z875"/>
  <c r="Y874"/>
  <c r="Z873"/>
  <c r="Y872"/>
  <c r="Y871"/>
  <c r="Z870"/>
  <c r="Y869"/>
  <c r="Y844"/>
  <c r="Z843"/>
  <c r="Y842"/>
  <c r="Z841"/>
  <c r="Y840"/>
  <c r="Y839"/>
  <c r="Z838"/>
  <c r="Y837"/>
  <c r="Y806"/>
  <c r="Z805"/>
  <c r="Y804"/>
  <c r="Z803"/>
  <c r="Y802"/>
  <c r="Y801"/>
  <c r="Z800"/>
  <c r="Y799"/>
  <c r="Y759"/>
  <c r="Z758"/>
  <c r="Y757"/>
  <c r="Z756"/>
  <c r="Y755"/>
  <c r="Y754"/>
  <c r="Z753"/>
  <c r="Y752"/>
  <c r="Y731"/>
  <c r="Z730"/>
  <c r="Y729"/>
  <c r="Z728"/>
  <c r="Y727"/>
  <c r="Y726"/>
  <c r="Z725"/>
  <c r="Y724"/>
  <c r="Y632"/>
  <c r="Z631"/>
  <c r="Y630"/>
  <c r="Z629"/>
  <c r="Y628"/>
  <c r="Y627"/>
  <c r="Z626"/>
  <c r="Y625"/>
  <c r="Y589"/>
  <c r="Z588"/>
  <c r="Y587"/>
  <c r="Z586"/>
  <c r="Y585"/>
  <c r="Y584"/>
  <c r="Z583"/>
  <c r="Y582"/>
  <c r="Y428"/>
  <c r="Z427"/>
  <c r="Y426"/>
  <c r="Z425"/>
  <c r="Y424"/>
  <c r="Y423"/>
  <c r="Z422"/>
  <c r="Y421"/>
  <c r="Y368"/>
  <c r="Z367"/>
  <c r="Y366"/>
  <c r="Z365"/>
  <c r="Y364"/>
  <c r="Y363"/>
  <c r="Z362"/>
  <c r="Y361"/>
  <c r="Y337"/>
  <c r="Z336"/>
  <c r="Y335"/>
  <c r="Z334"/>
  <c r="Y333"/>
  <c r="Y332"/>
  <c r="Z331"/>
  <c r="Y330"/>
  <c r="Y301"/>
  <c r="Z300"/>
  <c r="Y299"/>
  <c r="Z298"/>
  <c r="Y297"/>
  <c r="Y296"/>
  <c r="Z295"/>
  <c r="Y294"/>
  <c r="Y242"/>
  <c r="Z241"/>
  <c r="Y240"/>
  <c r="Z239"/>
  <c r="Y238"/>
  <c r="Y237"/>
  <c r="Z236"/>
  <c r="Y235"/>
  <c r="Y193"/>
  <c r="Z192"/>
  <c r="Y191"/>
  <c r="Z190"/>
  <c r="Y189"/>
  <c r="Y188"/>
  <c r="Z187"/>
  <c r="Y186"/>
  <c r="Y164"/>
  <c r="Z163"/>
  <c r="Y162"/>
  <c r="Z161"/>
  <c r="Y160"/>
  <c r="Y159"/>
  <c r="Z158"/>
  <c r="Y157"/>
  <c r="Y137"/>
  <c r="Z136"/>
  <c r="Y135"/>
  <c r="Z134"/>
  <c r="Y133"/>
  <c r="Y132"/>
  <c r="Z131"/>
  <c r="Y130"/>
  <c r="Y110"/>
  <c r="Z109"/>
  <c r="Y108"/>
  <c r="Z107"/>
  <c r="Y106"/>
  <c r="Y105"/>
  <c r="Z104"/>
  <c r="Y103"/>
  <c r="Y78"/>
  <c r="Z77"/>
  <c r="Y76"/>
  <c r="Z75"/>
  <c r="Y74"/>
  <c r="Y73"/>
  <c r="Z72"/>
  <c r="Y71"/>
  <c r="Y52"/>
  <c r="Z51"/>
  <c r="Y50"/>
  <c r="Z49"/>
  <c r="Y48"/>
  <c r="Y47"/>
  <c r="Z46"/>
  <c r="Y45"/>
  <c r="Y18"/>
  <c r="Z17"/>
  <c r="Y16"/>
  <c r="Z15"/>
  <c r="Y14"/>
  <c r="Y13"/>
  <c r="Z12"/>
  <c r="Y11"/>
  <c r="Y402"/>
  <c r="Z401"/>
  <c r="Y400"/>
  <c r="Z399"/>
  <c r="Y398"/>
  <c r="Y397"/>
  <c r="Z396"/>
  <c r="Y395"/>
  <c r="Y269"/>
  <c r="Z268"/>
  <c r="Y267"/>
  <c r="Z266"/>
  <c r="Y265"/>
  <c r="Y264"/>
  <c r="Z263"/>
  <c r="Y262"/>
  <c r="B74" i="22"/>
  <c r="B73"/>
  <c r="B106"/>
  <c r="B84"/>
  <c r="B67"/>
  <c r="J134" i="15"/>
  <c r="J127"/>
  <c r="J124"/>
  <c r="J123"/>
  <c r="J122"/>
  <c r="J121"/>
  <c r="J101"/>
  <c r="J94"/>
  <c r="J91"/>
  <c r="J90"/>
  <c r="J89"/>
  <c r="J88"/>
  <c r="J68"/>
  <c r="J61"/>
  <c r="J58"/>
  <c r="J57"/>
  <c r="J56"/>
  <c r="J55"/>
  <c r="J22"/>
  <c r="J23"/>
  <c r="J24"/>
  <c r="J25"/>
  <c r="J28"/>
  <c r="J35"/>
  <c r="V862" i="12"/>
  <c r="W862"/>
  <c r="W863"/>
  <c r="X862"/>
  <c r="Y862"/>
  <c r="V863"/>
  <c r="V864"/>
  <c r="W864"/>
  <c r="X864"/>
  <c r="M864"/>
  <c r="N864"/>
  <c r="O864"/>
  <c r="P864"/>
  <c r="Q864"/>
  <c r="R864"/>
  <c r="S864"/>
  <c r="T864"/>
  <c r="U864"/>
  <c r="L864"/>
  <c r="M863"/>
  <c r="N863"/>
  <c r="O863"/>
  <c r="P863"/>
  <c r="Q863"/>
  <c r="R863"/>
  <c r="S863"/>
  <c r="T863"/>
  <c r="U863"/>
  <c r="L863"/>
  <c r="Y864"/>
  <c r="Z862"/>
  <c r="Y863"/>
  <c r="X863"/>
  <c r="AG543" i="21"/>
  <c r="AH543"/>
  <c r="AI543"/>
  <c r="AJ543"/>
  <c r="AK543"/>
  <c r="AL543"/>
  <c r="AM543"/>
  <c r="AN543"/>
  <c r="AO543"/>
  <c r="AP543"/>
  <c r="AQ543"/>
  <c r="AR543"/>
  <c r="AS543"/>
  <c r="AT543"/>
  <c r="AU543"/>
  <c r="AV543"/>
  <c r="AW543"/>
  <c r="AX543"/>
  <c r="AY543"/>
  <c r="AZ543"/>
  <c r="Z864" i="12"/>
  <c r="AA862"/>
  <c r="Z863"/>
  <c r="Q831"/>
  <c r="P831"/>
  <c r="R831"/>
  <c r="S831"/>
  <c r="T831"/>
  <c r="U831"/>
  <c r="V831"/>
  <c r="W831"/>
  <c r="X831"/>
  <c r="Y831"/>
  <c r="Z831"/>
  <c r="AA831"/>
  <c r="AB831"/>
  <c r="AC831"/>
  <c r="AD831"/>
  <c r="AE831"/>
  <c r="O831"/>
  <c r="N831"/>
  <c r="R830"/>
  <c r="S830"/>
  <c r="T830"/>
  <c r="U830"/>
  <c r="V830"/>
  <c r="W830"/>
  <c r="X830"/>
  <c r="Y830"/>
  <c r="Z830"/>
  <c r="AA830"/>
  <c r="AB830"/>
  <c r="AC830"/>
  <c r="AD830"/>
  <c r="AE830"/>
  <c r="R832"/>
  <c r="S832"/>
  <c r="T832"/>
  <c r="U832"/>
  <c r="V832"/>
  <c r="W832"/>
  <c r="X832"/>
  <c r="Y832"/>
  <c r="Z832"/>
  <c r="AA832"/>
  <c r="AB832"/>
  <c r="AC832"/>
  <c r="AD832"/>
  <c r="AE832"/>
  <c r="Q832"/>
  <c r="Q830"/>
  <c r="P830"/>
  <c r="O830"/>
  <c r="P832"/>
  <c r="N830"/>
  <c r="AF830"/>
  <c r="AF831"/>
  <c r="AF832"/>
  <c r="AA863"/>
  <c r="AA864"/>
  <c r="AB862"/>
  <c r="L187" i="15"/>
  <c r="E65"/>
  <c r="L179"/>
  <c r="C52"/>
  <c r="L175"/>
  <c r="H48"/>
  <c r="L171"/>
  <c r="L145"/>
  <c r="F11"/>
  <c r="L141"/>
  <c r="L160"/>
  <c r="F31"/>
  <c r="L156"/>
  <c r="L152"/>
  <c r="H18"/>
  <c r="L148"/>
  <c r="L144"/>
  <c r="H10"/>
  <c r="L167"/>
  <c r="L186"/>
  <c r="F64"/>
  <c r="L182"/>
  <c r="D59"/>
  <c r="L178"/>
  <c r="D51"/>
  <c r="L174"/>
  <c r="L170"/>
  <c r="F43"/>
  <c r="L155"/>
  <c r="D21"/>
  <c r="L151"/>
  <c r="H17"/>
  <c r="L147"/>
  <c r="D13"/>
  <c r="L143"/>
  <c r="C9"/>
  <c r="L189"/>
  <c r="E67"/>
  <c r="L185"/>
  <c r="L181"/>
  <c r="L177"/>
  <c r="D50"/>
  <c r="L173"/>
  <c r="G46"/>
  <c r="L169"/>
  <c r="L149"/>
  <c r="D15"/>
  <c r="L163"/>
  <c r="L158"/>
  <c r="L150"/>
  <c r="L146"/>
  <c r="C12"/>
  <c r="L142"/>
  <c r="L188"/>
  <c r="C66"/>
  <c r="L184"/>
  <c r="C62"/>
  <c r="L180"/>
  <c r="F53"/>
  <c r="L176"/>
  <c r="L172"/>
  <c r="F45"/>
  <c r="L168"/>
  <c r="E41"/>
  <c r="AC862" i="12"/>
  <c r="AB863"/>
  <c r="AB864"/>
  <c r="K189" i="15"/>
  <c r="K185"/>
  <c r="K181"/>
  <c r="K177"/>
  <c r="K173"/>
  <c r="K169"/>
  <c r="F190"/>
  <c r="K187"/>
  <c r="K183"/>
  <c r="K179"/>
  <c r="K175"/>
  <c r="K171"/>
  <c r="K167"/>
  <c r="K186"/>
  <c r="K182"/>
  <c r="K178"/>
  <c r="K174"/>
  <c r="K170"/>
  <c r="D164"/>
  <c r="K188"/>
  <c r="K184"/>
  <c r="K180"/>
  <c r="K176"/>
  <c r="K172"/>
  <c r="K168"/>
  <c r="I164"/>
  <c r="E164"/>
  <c r="H164"/>
  <c r="J190"/>
  <c r="I190"/>
  <c r="E190"/>
  <c r="K141"/>
  <c r="G164"/>
  <c r="K143"/>
  <c r="K145"/>
  <c r="K147"/>
  <c r="K149"/>
  <c r="K151"/>
  <c r="K153"/>
  <c r="K155"/>
  <c r="K157"/>
  <c r="K159"/>
  <c r="K161"/>
  <c r="K163"/>
  <c r="G190"/>
  <c r="D190"/>
  <c r="H190"/>
  <c r="F164"/>
  <c r="J164"/>
  <c r="C190"/>
  <c r="K142"/>
  <c r="K144"/>
  <c r="K146"/>
  <c r="K148"/>
  <c r="K150"/>
  <c r="K152"/>
  <c r="K154"/>
  <c r="K156"/>
  <c r="K158"/>
  <c r="K160"/>
  <c r="K162"/>
  <c r="C164"/>
  <c r="E31"/>
  <c r="F46"/>
  <c r="C46"/>
  <c r="E18"/>
  <c r="C59"/>
  <c r="F67"/>
  <c r="D18"/>
  <c r="C67"/>
  <c r="D10"/>
  <c r="C10"/>
  <c r="F48"/>
  <c r="D41"/>
  <c r="D62"/>
  <c r="E17"/>
  <c r="D11"/>
  <c r="H15"/>
  <c r="C41"/>
  <c r="H64"/>
  <c r="H50"/>
  <c r="E59"/>
  <c r="C50"/>
  <c r="H41"/>
  <c r="C43"/>
  <c r="H12"/>
  <c r="C15"/>
  <c r="H52"/>
  <c r="F9"/>
  <c r="D31"/>
  <c r="F12"/>
  <c r="G41"/>
  <c r="E51"/>
  <c r="G62"/>
  <c r="G12"/>
  <c r="E50"/>
  <c r="G11"/>
  <c r="F21"/>
  <c r="G50"/>
  <c r="G21"/>
  <c r="G45"/>
  <c r="F52"/>
  <c r="G66"/>
  <c r="E10"/>
  <c r="F15"/>
  <c r="C13"/>
  <c r="H53"/>
  <c r="C64"/>
  <c r="E9"/>
  <c r="C31"/>
  <c r="G43"/>
  <c r="G64"/>
  <c r="E12"/>
  <c r="F17"/>
  <c r="G31"/>
  <c r="E15"/>
  <c r="H31"/>
  <c r="H59"/>
  <c r="E11"/>
  <c r="E47"/>
  <c r="F47"/>
  <c r="D47"/>
  <c r="H47"/>
  <c r="G47"/>
  <c r="C47"/>
  <c r="G40"/>
  <c r="F40"/>
  <c r="D40"/>
  <c r="E40"/>
  <c r="H40"/>
  <c r="C40"/>
  <c r="E14"/>
  <c r="H14"/>
  <c r="G14"/>
  <c r="C14"/>
  <c r="D14"/>
  <c r="F14"/>
  <c r="C26"/>
  <c r="E26"/>
  <c r="H26"/>
  <c r="G26"/>
  <c r="D26"/>
  <c r="F26"/>
  <c r="E7"/>
  <c r="D7"/>
  <c r="G7"/>
  <c r="C7"/>
  <c r="F7"/>
  <c r="H7"/>
  <c r="E44"/>
  <c r="F44"/>
  <c r="H44"/>
  <c r="G44"/>
  <c r="C44"/>
  <c r="D44"/>
  <c r="H49"/>
  <c r="C49"/>
  <c r="D49"/>
  <c r="E49"/>
  <c r="F49"/>
  <c r="G49"/>
  <c r="G16"/>
  <c r="C16"/>
  <c r="E16"/>
  <c r="H16"/>
  <c r="F16"/>
  <c r="D16"/>
  <c r="C29"/>
  <c r="G29"/>
  <c r="H29"/>
  <c r="D29"/>
  <c r="F29"/>
  <c r="E29"/>
  <c r="D34"/>
  <c r="E34"/>
  <c r="G34"/>
  <c r="F34"/>
  <c r="C34"/>
  <c r="H34"/>
  <c r="F42"/>
  <c r="C42"/>
  <c r="D42"/>
  <c r="G42"/>
  <c r="E42"/>
  <c r="H42"/>
  <c r="F63"/>
  <c r="C63"/>
  <c r="E63"/>
  <c r="H63"/>
  <c r="G63"/>
  <c r="D63"/>
  <c r="G8"/>
  <c r="C8"/>
  <c r="E8"/>
  <c r="H8"/>
  <c r="F8"/>
  <c r="D8"/>
  <c r="D46"/>
  <c r="D67"/>
  <c r="D9"/>
  <c r="H13"/>
  <c r="D17"/>
  <c r="H21"/>
  <c r="C17"/>
  <c r="D45"/>
  <c r="G48"/>
  <c r="F51"/>
  <c r="H62"/>
  <c r="D66"/>
  <c r="F50"/>
  <c r="E53"/>
  <c r="D65"/>
  <c r="C65"/>
  <c r="E52"/>
  <c r="G67"/>
  <c r="F41"/>
  <c r="E48"/>
  <c r="F62"/>
  <c r="C53"/>
  <c r="F66"/>
  <c r="G65"/>
  <c r="E43"/>
  <c r="H46"/>
  <c r="G53"/>
  <c r="E64"/>
  <c r="H67"/>
  <c r="C21"/>
  <c r="H45"/>
  <c r="G52"/>
  <c r="F59"/>
  <c r="H66"/>
  <c r="C51"/>
  <c r="F10"/>
  <c r="D12"/>
  <c r="E13"/>
  <c r="G15"/>
  <c r="F18"/>
  <c r="E21"/>
  <c r="C18"/>
  <c r="G18"/>
  <c r="D48"/>
  <c r="G51"/>
  <c r="E62"/>
  <c r="H65"/>
  <c r="C48"/>
  <c r="G10"/>
  <c r="H11"/>
  <c r="F13"/>
  <c r="C11"/>
  <c r="D43"/>
  <c r="H43"/>
  <c r="H51"/>
  <c r="D64"/>
  <c r="G9"/>
  <c r="G17"/>
  <c r="C45"/>
  <c r="G13"/>
  <c r="F65"/>
  <c r="H9"/>
  <c r="E46"/>
  <c r="D53"/>
  <c r="E45"/>
  <c r="D52"/>
  <c r="G59"/>
  <c r="E66"/>
  <c r="AC864" i="12"/>
  <c r="AD862"/>
  <c r="AC863"/>
  <c r="K190" i="15"/>
  <c r="K164"/>
  <c r="J62"/>
  <c r="J63"/>
  <c r="J54"/>
  <c r="J50"/>
  <c r="J16"/>
  <c r="J33"/>
  <c r="J20"/>
  <c r="J67"/>
  <c r="J66"/>
  <c r="J42"/>
  <c r="J31"/>
  <c r="J11"/>
  <c r="J30"/>
  <c r="J19"/>
  <c r="J9"/>
  <c r="J15"/>
  <c r="J46"/>
  <c r="J51"/>
  <c r="J43"/>
  <c r="J17"/>
  <c r="J26"/>
  <c r="J45"/>
  <c r="J18"/>
  <c r="J13"/>
  <c r="J8"/>
  <c r="J64"/>
  <c r="J49"/>
  <c r="J48"/>
  <c r="J29"/>
  <c r="J53"/>
  <c r="J34"/>
  <c r="J27"/>
  <c r="J52"/>
  <c r="J47"/>
  <c r="J65"/>
  <c r="J10"/>
  <c r="J14"/>
  <c r="J12"/>
  <c r="J32"/>
  <c r="J44"/>
  <c r="J41"/>
  <c r="J59"/>
  <c r="J40"/>
  <c r="J7"/>
  <c r="AD864" i="12"/>
  <c r="AE862"/>
  <c r="AD863"/>
  <c r="AE863"/>
  <c r="AE864"/>
  <c r="L778"/>
  <c r="L776"/>
  <c r="L777"/>
  <c r="M777"/>
  <c r="N777"/>
  <c r="O777"/>
  <c r="P777"/>
  <c r="M778"/>
  <c r="N778"/>
  <c r="O778"/>
  <c r="P778"/>
  <c r="M776"/>
  <c r="N776"/>
  <c r="O776"/>
  <c r="P776"/>
  <c r="B91" i="22"/>
  <c r="B90"/>
  <c r="B89"/>
  <c r="B88"/>
  <c r="B87"/>
  <c r="B86"/>
  <c r="B85"/>
  <c r="AG6" i="21"/>
  <c r="G4"/>
  <c r="G72" i="6"/>
  <c r="G73"/>
  <c r="D95" i="22"/>
  <c r="B34"/>
  <c r="B40"/>
  <c r="K923" i="12"/>
  <c r="K887"/>
  <c r="K690"/>
  <c r="K287"/>
  <c r="K150"/>
  <c r="K440"/>
  <c r="K387"/>
  <c r="K354"/>
  <c r="K323"/>
  <c r="K178"/>
  <c r="K97"/>
  <c r="K92"/>
  <c r="K36"/>
  <c r="K773"/>
  <c r="K745"/>
  <c r="C34" i="14"/>
  <c r="C66"/>
  <c r="C98"/>
  <c r="C130"/>
  <c r="C162"/>
  <c r="C194"/>
  <c r="C7"/>
  <c r="C39"/>
  <c r="C71"/>
  <c r="C103"/>
  <c r="C135"/>
  <c r="C167"/>
  <c r="C8"/>
  <c r="C40"/>
  <c r="C72"/>
  <c r="C104"/>
  <c r="C136"/>
  <c r="C168"/>
  <c r="C9"/>
  <c r="C41"/>
  <c r="C73"/>
  <c r="C105"/>
  <c r="C137"/>
  <c r="C169"/>
  <c r="C10"/>
  <c r="C42"/>
  <c r="C74"/>
  <c r="C106"/>
  <c r="C138"/>
  <c r="C170"/>
  <c r="C11"/>
  <c r="C43"/>
  <c r="C75"/>
  <c r="C107"/>
  <c r="C139"/>
  <c r="C171"/>
  <c r="C12"/>
  <c r="C44"/>
  <c r="C76"/>
  <c r="C108"/>
  <c r="C140"/>
  <c r="C172"/>
  <c r="C13"/>
  <c r="C45"/>
  <c r="C77"/>
  <c r="C109"/>
  <c r="C141"/>
  <c r="C173"/>
  <c r="C14"/>
  <c r="C46"/>
  <c r="C78"/>
  <c r="C110"/>
  <c r="C142"/>
  <c r="C174"/>
  <c r="C15"/>
  <c r="C47"/>
  <c r="C79"/>
  <c r="C111"/>
  <c r="C143"/>
  <c r="C175"/>
  <c r="C16"/>
  <c r="C48"/>
  <c r="C80"/>
  <c r="C112"/>
  <c r="C144"/>
  <c r="C176"/>
  <c r="C17"/>
  <c r="C49"/>
  <c r="C81"/>
  <c r="C113"/>
  <c r="C145"/>
  <c r="C177"/>
  <c r="C18"/>
  <c r="C50"/>
  <c r="C82"/>
  <c r="C114"/>
  <c r="C146"/>
  <c r="C178"/>
  <c r="C19"/>
  <c r="C51"/>
  <c r="C83"/>
  <c r="C115"/>
  <c r="C147"/>
  <c r="C179"/>
  <c r="C20"/>
  <c r="C52"/>
  <c r="C84"/>
  <c r="C116"/>
  <c r="C148"/>
  <c r="C180"/>
  <c r="C21"/>
  <c r="C53"/>
  <c r="C85"/>
  <c r="C117"/>
  <c r="C149"/>
  <c r="C181"/>
  <c r="C22"/>
  <c r="C54"/>
  <c r="C86"/>
  <c r="C118"/>
  <c r="C150"/>
  <c r="C182"/>
  <c r="C23"/>
  <c r="C55"/>
  <c r="C87"/>
  <c r="C119"/>
  <c r="C151"/>
  <c r="C183"/>
  <c r="C24"/>
  <c r="C56"/>
  <c r="C88"/>
  <c r="C120"/>
  <c r="C152"/>
  <c r="C184"/>
  <c r="C25"/>
  <c r="C57"/>
  <c r="C89"/>
  <c r="C121"/>
  <c r="C153"/>
  <c r="C185"/>
  <c r="C26"/>
  <c r="C58"/>
  <c r="C90"/>
  <c r="C122"/>
  <c r="C154"/>
  <c r="C186"/>
  <c r="C27"/>
  <c r="C59"/>
  <c r="C91"/>
  <c r="C123"/>
  <c r="C155"/>
  <c r="C187"/>
  <c r="C28"/>
  <c r="C60"/>
  <c r="C92"/>
  <c r="C124"/>
  <c r="C156"/>
  <c r="C188"/>
  <c r="C29"/>
  <c r="C61"/>
  <c r="C93"/>
  <c r="C125"/>
  <c r="C157"/>
  <c r="C189"/>
  <c r="C30"/>
  <c r="C62"/>
  <c r="C94"/>
  <c r="C126"/>
  <c r="C158"/>
  <c r="C190"/>
  <c r="C31"/>
  <c r="C63"/>
  <c r="C95"/>
  <c r="C127"/>
  <c r="C159"/>
  <c r="C191"/>
  <c r="C32"/>
  <c r="C64"/>
  <c r="C96"/>
  <c r="C128"/>
  <c r="C160"/>
  <c r="C192"/>
  <c r="C33"/>
  <c r="C65"/>
  <c r="C97"/>
  <c r="C129"/>
  <c r="C161"/>
  <c r="C193"/>
  <c r="B71" i="11"/>
  <c r="K774" i="12"/>
  <c r="K775"/>
  <c r="AG788"/>
  <c r="AG789"/>
  <c r="AG790"/>
  <c r="AG791"/>
  <c r="AG792"/>
  <c r="AG793"/>
  <c r="AG794"/>
  <c r="AG780"/>
  <c r="AG781"/>
  <c r="AG782"/>
  <c r="AG783"/>
  <c r="AG784"/>
  <c r="AG785"/>
  <c r="AG786"/>
  <c r="L647"/>
  <c r="M647"/>
  <c r="N647"/>
  <c r="O647"/>
  <c r="P647"/>
  <c r="Q647"/>
  <c r="R647"/>
  <c r="S647"/>
  <c r="T647"/>
  <c r="U647"/>
  <c r="V647"/>
  <c r="W647"/>
  <c r="X647"/>
  <c r="Y647"/>
  <c r="Z647"/>
  <c r="AA647"/>
  <c r="AB647"/>
  <c r="AC647"/>
  <c r="AD647"/>
  <c r="AE647"/>
  <c r="AF647"/>
  <c r="L648"/>
  <c r="M648"/>
  <c r="N648"/>
  <c r="O648"/>
  <c r="P648"/>
  <c r="Q648"/>
  <c r="R648"/>
  <c r="S648"/>
  <c r="T648"/>
  <c r="U648"/>
  <c r="V648"/>
  <c r="W648"/>
  <c r="X648"/>
  <c r="Y648"/>
  <c r="Z648"/>
  <c r="AA648"/>
  <c r="AB648"/>
  <c r="AC648"/>
  <c r="AD648"/>
  <c r="AE648"/>
  <c r="AF648"/>
  <c r="AG658"/>
  <c r="AG659"/>
  <c r="AG660"/>
  <c r="AG661"/>
  <c r="AG662"/>
  <c r="AG663"/>
  <c r="AG664"/>
  <c r="AG650"/>
  <c r="AG651"/>
  <c r="AG652"/>
  <c r="AG653"/>
  <c r="AG654"/>
  <c r="AG655"/>
  <c r="AG656"/>
  <c r="L929"/>
  <c r="M929"/>
  <c r="N929"/>
  <c r="O929"/>
  <c r="P929"/>
  <c r="Q929"/>
  <c r="R929"/>
  <c r="S929"/>
  <c r="T929"/>
  <c r="U929"/>
  <c r="V929"/>
  <c r="W929"/>
  <c r="X929"/>
  <c r="Y929"/>
  <c r="Z929"/>
  <c r="AA929"/>
  <c r="AB929"/>
  <c r="AC929"/>
  <c r="AD929"/>
  <c r="AE929"/>
  <c r="P216" i="23"/>
  <c r="P215"/>
  <c r="P214"/>
  <c r="B244"/>
  <c r="C138"/>
  <c r="M102"/>
  <c r="N68"/>
  <c r="N69"/>
  <c r="N70"/>
  <c r="O67"/>
  <c r="N67"/>
  <c r="M67"/>
  <c r="M481" i="12"/>
  <c r="K496"/>
  <c r="M478"/>
  <c r="K493"/>
  <c r="K494"/>
  <c r="G5" i="18"/>
  <c r="K828" i="12"/>
  <c r="K827"/>
  <c r="K227"/>
  <c r="K226"/>
  <c r="K257"/>
  <c r="K256"/>
  <c r="K181"/>
  <c r="K124"/>
  <c r="E38" i="11"/>
  <c r="F38"/>
  <c r="G38"/>
  <c r="H38"/>
  <c r="I38"/>
  <c r="J38"/>
  <c r="K38"/>
  <c r="L38"/>
  <c r="M38"/>
  <c r="N38"/>
  <c r="O38"/>
  <c r="P38"/>
  <c r="Q38"/>
  <c r="R38"/>
  <c r="S38"/>
  <c r="T38"/>
  <c r="U38"/>
  <c r="V38"/>
  <c r="W38"/>
  <c r="X38"/>
  <c r="D38"/>
  <c r="M68" i="23"/>
  <c r="M69"/>
  <c r="M70"/>
  <c r="M71"/>
  <c r="N71"/>
  <c r="M72"/>
  <c r="N72"/>
  <c r="M73"/>
  <c r="N73"/>
  <c r="M74"/>
  <c r="N74"/>
  <c r="M75"/>
  <c r="N75"/>
  <c r="E77"/>
  <c r="C86"/>
  <c r="D86"/>
  <c r="E86"/>
  <c r="F86"/>
  <c r="G86"/>
  <c r="H86"/>
  <c r="I86"/>
  <c r="J86"/>
  <c r="K86"/>
  <c r="L86"/>
  <c r="M86"/>
  <c r="N86"/>
  <c r="O86"/>
  <c r="P86"/>
  <c r="Q86"/>
  <c r="R86"/>
  <c r="S86"/>
  <c r="T86"/>
  <c r="U86"/>
  <c r="V86"/>
  <c r="W86"/>
  <c r="D84"/>
  <c r="E84"/>
  <c r="F84"/>
  <c r="G84"/>
  <c r="H84"/>
  <c r="I84"/>
  <c r="J84"/>
  <c r="K84"/>
  <c r="L84"/>
  <c r="M84"/>
  <c r="N84"/>
  <c r="O84"/>
  <c r="P84"/>
  <c r="Q84"/>
  <c r="R84"/>
  <c r="S84"/>
  <c r="T84"/>
  <c r="U84"/>
  <c r="V84"/>
  <c r="W84"/>
  <c r="M103"/>
  <c r="M104"/>
  <c r="D120"/>
  <c r="D121"/>
  <c r="C139"/>
  <c r="D149"/>
  <c r="E149"/>
  <c r="F149"/>
  <c r="G149"/>
  <c r="H149"/>
  <c r="I149"/>
  <c r="J149"/>
  <c r="K149"/>
  <c r="L149"/>
  <c r="M149"/>
  <c r="N149"/>
  <c r="O149"/>
  <c r="P149"/>
  <c r="Q149"/>
  <c r="R149"/>
  <c r="S149"/>
  <c r="T149"/>
  <c r="U149"/>
  <c r="V149"/>
  <c r="W149"/>
  <c r="M165"/>
  <c r="M166"/>
  <c r="M167"/>
  <c r="M174"/>
  <c r="E238"/>
  <c r="G238"/>
  <c r="B242"/>
  <c r="B243"/>
  <c r="D253"/>
  <c r="E253"/>
  <c r="F253"/>
  <c r="G253"/>
  <c r="H253"/>
  <c r="I253"/>
  <c r="J253"/>
  <c r="K253"/>
  <c r="L253"/>
  <c r="M253"/>
  <c r="N253"/>
  <c r="O253"/>
  <c r="P253"/>
  <c r="Q253"/>
  <c r="R253"/>
  <c r="S253"/>
  <c r="T253"/>
  <c r="U253"/>
  <c r="V253"/>
  <c r="W253"/>
  <c r="C242"/>
  <c r="C254"/>
  <c r="C244"/>
  <c r="C256"/>
  <c r="D122"/>
  <c r="E141"/>
  <c r="C152"/>
  <c r="D152"/>
  <c r="E152"/>
  <c r="F152"/>
  <c r="G152"/>
  <c r="H152"/>
  <c r="I152"/>
  <c r="J152"/>
  <c r="K152"/>
  <c r="L152"/>
  <c r="M152"/>
  <c r="N152"/>
  <c r="O152"/>
  <c r="P152"/>
  <c r="Q152"/>
  <c r="R152"/>
  <c r="S152"/>
  <c r="T152"/>
  <c r="U152"/>
  <c r="V152"/>
  <c r="W152"/>
  <c r="C87"/>
  <c r="D87"/>
  <c r="E87"/>
  <c r="F87"/>
  <c r="G87"/>
  <c r="H87"/>
  <c r="I87"/>
  <c r="J87"/>
  <c r="K87"/>
  <c r="L87"/>
  <c r="M87"/>
  <c r="N87"/>
  <c r="O87"/>
  <c r="P87"/>
  <c r="Q87"/>
  <c r="R87"/>
  <c r="S87"/>
  <c r="T87"/>
  <c r="U87"/>
  <c r="V87"/>
  <c r="W87"/>
  <c r="C85"/>
  <c r="D85"/>
  <c r="E85"/>
  <c r="F85"/>
  <c r="G85"/>
  <c r="H85"/>
  <c r="I85"/>
  <c r="J85"/>
  <c r="K85"/>
  <c r="L85"/>
  <c r="M85"/>
  <c r="N85"/>
  <c r="O85"/>
  <c r="P85"/>
  <c r="Q85"/>
  <c r="R85"/>
  <c r="S85"/>
  <c r="T85"/>
  <c r="U85"/>
  <c r="V85"/>
  <c r="W85"/>
  <c r="C243"/>
  <c r="C255"/>
  <c r="K932" i="12"/>
  <c r="E98" i="20"/>
  <c r="D255" i="23"/>
  <c r="D256"/>
  <c r="L932" i="12"/>
  <c r="F98" i="20"/>
  <c r="D254" i="23"/>
  <c r="C151"/>
  <c r="D151"/>
  <c r="E151"/>
  <c r="F151"/>
  <c r="G151"/>
  <c r="H151"/>
  <c r="I151"/>
  <c r="J151"/>
  <c r="K151"/>
  <c r="L151"/>
  <c r="M151"/>
  <c r="N151"/>
  <c r="O151"/>
  <c r="P151"/>
  <c r="Q151"/>
  <c r="R151"/>
  <c r="S151"/>
  <c r="T151"/>
  <c r="U151"/>
  <c r="V151"/>
  <c r="W151"/>
  <c r="C150"/>
  <c r="D150"/>
  <c r="E150"/>
  <c r="F150"/>
  <c r="G150"/>
  <c r="H150"/>
  <c r="I150"/>
  <c r="J150"/>
  <c r="K150"/>
  <c r="L150"/>
  <c r="M150"/>
  <c r="N150"/>
  <c r="O150"/>
  <c r="P150"/>
  <c r="Q150"/>
  <c r="R150"/>
  <c r="S150"/>
  <c r="T150"/>
  <c r="U150"/>
  <c r="V150"/>
  <c r="W150"/>
  <c r="M719" i="12"/>
  <c r="K718"/>
  <c r="K719"/>
  <c r="K717"/>
  <c r="AG709"/>
  <c r="AG710"/>
  <c r="AG711"/>
  <c r="AG712"/>
  <c r="AG713"/>
  <c r="AG714"/>
  <c r="AG715"/>
  <c r="AG701"/>
  <c r="AG702"/>
  <c r="AG703"/>
  <c r="AG704"/>
  <c r="AG705"/>
  <c r="AG706"/>
  <c r="AG707"/>
  <c r="AG718"/>
  <c r="AG719"/>
  <c r="C14" i="22"/>
  <c r="D14"/>
  <c r="E11"/>
  <c r="E10"/>
  <c r="E9"/>
  <c r="E8"/>
  <c r="E7"/>
  <c r="E6"/>
  <c r="B22"/>
  <c r="C21"/>
  <c r="D21"/>
  <c r="C16"/>
  <c r="D16"/>
  <c r="C18"/>
  <c r="D18"/>
  <c r="C19"/>
  <c r="D19"/>
  <c r="C20"/>
  <c r="D20"/>
  <c r="C17"/>
  <c r="D17"/>
  <c r="C15"/>
  <c r="D15"/>
  <c r="B12"/>
  <c r="C12"/>
  <c r="L931" i="12"/>
  <c r="F67" i="20"/>
  <c r="AC662" i="12"/>
  <c r="Y662"/>
  <c r="U662"/>
  <c r="Q662"/>
  <c r="M662"/>
  <c r="AE662"/>
  <c r="AA662"/>
  <c r="W662"/>
  <c r="S662"/>
  <c r="O662"/>
  <c r="K662"/>
  <c r="AE654"/>
  <c r="AA654"/>
  <c r="W654"/>
  <c r="S654"/>
  <c r="O654"/>
  <c r="K654"/>
  <c r="AD662"/>
  <c r="Z662"/>
  <c r="V662"/>
  <c r="R662"/>
  <c r="N662"/>
  <c r="AD654"/>
  <c r="Z654"/>
  <c r="V654"/>
  <c r="R654"/>
  <c r="N654"/>
  <c r="P662"/>
  <c r="AC654"/>
  <c r="U654"/>
  <c r="M654"/>
  <c r="AB662"/>
  <c r="L662"/>
  <c r="AB654"/>
  <c r="T654"/>
  <c r="L654"/>
  <c r="X662"/>
  <c r="Y654"/>
  <c r="Q654"/>
  <c r="T662"/>
  <c r="X654"/>
  <c r="P654"/>
  <c r="AD661"/>
  <c r="Z661"/>
  <c r="V661"/>
  <c r="R661"/>
  <c r="N661"/>
  <c r="AB661"/>
  <c r="X661"/>
  <c r="T661"/>
  <c r="P661"/>
  <c r="L661"/>
  <c r="AB653"/>
  <c r="X653"/>
  <c r="T653"/>
  <c r="P653"/>
  <c r="L653"/>
  <c r="AE661"/>
  <c r="AA661"/>
  <c r="W661"/>
  <c r="S661"/>
  <c r="O661"/>
  <c r="K661"/>
  <c r="AE653"/>
  <c r="AA653"/>
  <c r="W653"/>
  <c r="S653"/>
  <c r="O653"/>
  <c r="K653"/>
  <c r="U661"/>
  <c r="Z653"/>
  <c r="R653"/>
  <c r="Q661"/>
  <c r="Y653"/>
  <c r="Q653"/>
  <c r="AC661"/>
  <c r="M661"/>
  <c r="AD653"/>
  <c r="V653"/>
  <c r="N653"/>
  <c r="M653"/>
  <c r="Y661"/>
  <c r="AC653"/>
  <c r="U653"/>
  <c r="AD657"/>
  <c r="Z657"/>
  <c r="V657"/>
  <c r="R657"/>
  <c r="N657"/>
  <c r="AB657"/>
  <c r="X657"/>
  <c r="T657"/>
  <c r="P657"/>
  <c r="L657"/>
  <c r="AB649"/>
  <c r="X649"/>
  <c r="T649"/>
  <c r="P649"/>
  <c r="AE657"/>
  <c r="AA657"/>
  <c r="W657"/>
  <c r="S657"/>
  <c r="O657"/>
  <c r="K657"/>
  <c r="AE649"/>
  <c r="AA649"/>
  <c r="W649"/>
  <c r="S649"/>
  <c r="O649"/>
  <c r="K649"/>
  <c r="Y657"/>
  <c r="AD649"/>
  <c r="V649"/>
  <c r="N649"/>
  <c r="U657"/>
  <c r="AC649"/>
  <c r="U649"/>
  <c r="M649"/>
  <c r="Q657"/>
  <c r="Y649"/>
  <c r="Z649"/>
  <c r="R649"/>
  <c r="AC657"/>
  <c r="Q649"/>
  <c r="M657"/>
  <c r="L649"/>
  <c r="AE664"/>
  <c r="AA664"/>
  <c r="W664"/>
  <c r="S664"/>
  <c r="O664"/>
  <c r="K664"/>
  <c r="AE656"/>
  <c r="AA656"/>
  <c r="S656"/>
  <c r="O656"/>
  <c r="K656"/>
  <c r="AC664"/>
  <c r="Y664"/>
  <c r="U664"/>
  <c r="Q664"/>
  <c r="M664"/>
  <c r="AC656"/>
  <c r="Y656"/>
  <c r="U656"/>
  <c r="Q656"/>
  <c r="M656"/>
  <c r="AB664"/>
  <c r="X664"/>
  <c r="T664"/>
  <c r="P664"/>
  <c r="L664"/>
  <c r="AB656"/>
  <c r="X656"/>
  <c r="T656"/>
  <c r="P656"/>
  <c r="L656"/>
  <c r="W656"/>
  <c r="Z664"/>
  <c r="V664"/>
  <c r="AD656"/>
  <c r="N656"/>
  <c r="R664"/>
  <c r="Z656"/>
  <c r="AD664"/>
  <c r="N664"/>
  <c r="V656"/>
  <c r="R656"/>
  <c r="AE660"/>
  <c r="AA660"/>
  <c r="W660"/>
  <c r="S660"/>
  <c r="O660"/>
  <c r="K660"/>
  <c r="AC660"/>
  <c r="Y660"/>
  <c r="U660"/>
  <c r="Q660"/>
  <c r="M660"/>
  <c r="AC652"/>
  <c r="Y652"/>
  <c r="U652"/>
  <c r="Q652"/>
  <c r="M652"/>
  <c r="AB660"/>
  <c r="X660"/>
  <c r="T660"/>
  <c r="P660"/>
  <c r="L660"/>
  <c r="AB652"/>
  <c r="X652"/>
  <c r="T652"/>
  <c r="P652"/>
  <c r="L652"/>
  <c r="Z660"/>
  <c r="AE652"/>
  <c r="W652"/>
  <c r="O652"/>
  <c r="V660"/>
  <c r="AD652"/>
  <c r="V652"/>
  <c r="N652"/>
  <c r="R660"/>
  <c r="AA652"/>
  <c r="S652"/>
  <c r="K652"/>
  <c r="Z652"/>
  <c r="N660"/>
  <c r="AD660"/>
  <c r="R652"/>
  <c r="AC658"/>
  <c r="Y658"/>
  <c r="U658"/>
  <c r="Q658"/>
  <c r="M658"/>
  <c r="AE658"/>
  <c r="AA658"/>
  <c r="W658"/>
  <c r="S658"/>
  <c r="O658"/>
  <c r="K658"/>
  <c r="AE650"/>
  <c r="AA650"/>
  <c r="W650"/>
  <c r="S650"/>
  <c r="O650"/>
  <c r="K650"/>
  <c r="AD658"/>
  <c r="Z658"/>
  <c r="V658"/>
  <c r="R658"/>
  <c r="N658"/>
  <c r="AD650"/>
  <c r="Z650"/>
  <c r="V650"/>
  <c r="R650"/>
  <c r="N650"/>
  <c r="T658"/>
  <c r="Y650"/>
  <c r="Q650"/>
  <c r="P658"/>
  <c r="X650"/>
  <c r="P650"/>
  <c r="AB658"/>
  <c r="L658"/>
  <c r="AC650"/>
  <c r="T650"/>
  <c r="U650"/>
  <c r="X658"/>
  <c r="M650"/>
  <c r="AB650"/>
  <c r="L650"/>
  <c r="K930"/>
  <c r="E36" i="20"/>
  <c r="D35" i="11"/>
  <c r="L930" i="12"/>
  <c r="F36" i="20"/>
  <c r="E35" i="11"/>
  <c r="K931" i="12"/>
  <c r="E67" i="20"/>
  <c r="E256" i="23"/>
  <c r="M932" i="12"/>
  <c r="G98" i="20"/>
  <c r="E254" i="23"/>
  <c r="M930" i="12"/>
  <c r="G36" i="20"/>
  <c r="F35" i="11"/>
  <c r="E255" i="23"/>
  <c r="M931" i="12"/>
  <c r="G67" i="20"/>
  <c r="B23" i="22"/>
  <c r="E20"/>
  <c r="K706" i="12"/>
  <c r="C22" i="22"/>
  <c r="D22"/>
  <c r="B33"/>
  <c r="B95"/>
  <c r="B39"/>
  <c r="E71" i="11"/>
  <c r="E130" i="14"/>
  <c r="E98"/>
  <c r="E194"/>
  <c r="E66"/>
  <c r="E34"/>
  <c r="E162"/>
  <c r="D71" i="11"/>
  <c r="D98" i="14"/>
  <c r="D194"/>
  <c r="D34"/>
  <c r="D162"/>
  <c r="D130"/>
  <c r="D66"/>
  <c r="F71" i="11"/>
  <c r="F162" i="14"/>
  <c r="F130"/>
  <c r="F98"/>
  <c r="F66"/>
  <c r="F194"/>
  <c r="F34"/>
  <c r="B113" i="22"/>
  <c r="K715" i="12"/>
  <c r="K699"/>
  <c r="F255" i="23"/>
  <c r="N931" i="12"/>
  <c r="H67" i="20"/>
  <c r="F254" i="23"/>
  <c r="N930" i="12"/>
  <c r="H36" i="20"/>
  <c r="G35" i="11"/>
  <c r="F256" i="23"/>
  <c r="N932" i="12"/>
  <c r="H98" i="20"/>
  <c r="B96" i="22"/>
  <c r="D96"/>
  <c r="E21"/>
  <c r="K707" i="12"/>
  <c r="E16" i="22"/>
  <c r="K702" i="12"/>
  <c r="E14" i="22"/>
  <c r="K700" i="12"/>
  <c r="E17" i="22"/>
  <c r="K703" i="12"/>
  <c r="E19" i="22"/>
  <c r="K705" i="12"/>
  <c r="E15" i="22"/>
  <c r="K701" i="12"/>
  <c r="E18" i="22"/>
  <c r="K704" i="12"/>
  <c r="D38" i="22"/>
  <c r="B41"/>
  <c r="D37"/>
  <c r="AF255" i="12"/>
  <c r="G71" i="11"/>
  <c r="G194" i="14"/>
  <c r="G162"/>
  <c r="G130"/>
  <c r="G98"/>
  <c r="G66"/>
  <c r="G34"/>
  <c r="M716" i="12"/>
  <c r="N716"/>
  <c r="O716"/>
  <c r="P716"/>
  <c r="Q716"/>
  <c r="R716"/>
  <c r="S716"/>
  <c r="T716"/>
  <c r="U716"/>
  <c r="V716"/>
  <c r="W716"/>
  <c r="X716"/>
  <c r="Y716"/>
  <c r="Z716"/>
  <c r="AA716"/>
  <c r="G254" i="23"/>
  <c r="O930" i="12"/>
  <c r="I36" i="20"/>
  <c r="H35" i="11"/>
  <c r="G256" i="23"/>
  <c r="O932" i="12"/>
  <c r="I98" i="20"/>
  <c r="G255" i="23"/>
  <c r="O931" i="12"/>
  <c r="I67" i="20"/>
  <c r="B92" i="22"/>
  <c r="E22"/>
  <c r="Y229" i="12"/>
  <c r="Z229"/>
  <c r="AA229"/>
  <c r="AB229"/>
  <c r="AC229"/>
  <c r="AD229"/>
  <c r="AE229"/>
  <c r="N229"/>
  <c r="O229"/>
  <c r="P229"/>
  <c r="Q229"/>
  <c r="R229"/>
  <c r="S229"/>
  <c r="T229"/>
  <c r="U229"/>
  <c r="V229"/>
  <c r="W229"/>
  <c r="L228"/>
  <c r="M228"/>
  <c r="N228"/>
  <c r="O228"/>
  <c r="P228"/>
  <c r="Q228"/>
  <c r="R228"/>
  <c r="S228"/>
  <c r="T228"/>
  <c r="U228"/>
  <c r="V228"/>
  <c r="W228"/>
  <c r="X228"/>
  <c r="Y228"/>
  <c r="Z228"/>
  <c r="AA228"/>
  <c r="AB228"/>
  <c r="AC228"/>
  <c r="AD228"/>
  <c r="AE228"/>
  <c r="AF228"/>
  <c r="AF229"/>
  <c r="AF230"/>
  <c r="K230"/>
  <c r="L230"/>
  <c r="M230"/>
  <c r="N230"/>
  <c r="O230"/>
  <c r="P230"/>
  <c r="Q230"/>
  <c r="R230"/>
  <c r="S230"/>
  <c r="T230"/>
  <c r="U230"/>
  <c r="V230"/>
  <c r="W230"/>
  <c r="X230"/>
  <c r="Y230"/>
  <c r="Z230"/>
  <c r="AA230"/>
  <c r="AB230"/>
  <c r="AC230"/>
  <c r="AD230"/>
  <c r="AE230"/>
  <c r="AG229"/>
  <c r="AG230"/>
  <c r="M229"/>
  <c r="L229"/>
  <c r="K229"/>
  <c r="H71" i="11"/>
  <c r="H98" i="14"/>
  <c r="H194"/>
  <c r="H162"/>
  <c r="H130"/>
  <c r="H34"/>
  <c r="H66"/>
  <c r="B112" i="22"/>
  <c r="K714" i="12"/>
  <c r="K698"/>
  <c r="H256" i="23"/>
  <c r="P932" i="12"/>
  <c r="J98" i="20"/>
  <c r="H255" i="23"/>
  <c r="P931" i="12"/>
  <c r="J67" i="20"/>
  <c r="H254" i="23"/>
  <c r="P930" i="12"/>
  <c r="J36" i="20"/>
  <c r="I35" i="11"/>
  <c r="K925" i="12"/>
  <c r="K924"/>
  <c r="B91" i="11"/>
  <c r="B44"/>
  <c r="B45"/>
  <c r="B46"/>
  <c r="B47"/>
  <c r="B48"/>
  <c r="B49"/>
  <c r="B50"/>
  <c r="B51"/>
  <c r="B52"/>
  <c r="B53"/>
  <c r="B54"/>
  <c r="B55"/>
  <c r="B56"/>
  <c r="B57"/>
  <c r="B58"/>
  <c r="B59"/>
  <c r="B60"/>
  <c r="B61"/>
  <c r="B62"/>
  <c r="B63"/>
  <c r="B64"/>
  <c r="B65"/>
  <c r="B66"/>
  <c r="B67"/>
  <c r="B68"/>
  <c r="B69"/>
  <c r="B70"/>
  <c r="B43"/>
  <c r="K288" i="12"/>
  <c r="I71" i="11"/>
  <c r="I130" i="14"/>
  <c r="I98"/>
  <c r="I194"/>
  <c r="I162"/>
  <c r="I34"/>
  <c r="I66"/>
  <c r="I255" i="23"/>
  <c r="Q931" i="12"/>
  <c r="K67" i="20"/>
  <c r="I254" i="23"/>
  <c r="Q930" i="12"/>
  <c r="K36" i="20"/>
  <c r="J35" i="11"/>
  <c r="I256" i="23"/>
  <c r="Q932" i="12"/>
  <c r="K98" i="20"/>
  <c r="J71" i="11"/>
  <c r="J162" i="14"/>
  <c r="J130"/>
  <c r="J98"/>
  <c r="J66"/>
  <c r="J194"/>
  <c r="J34"/>
  <c r="J254" i="23"/>
  <c r="R930" i="12"/>
  <c r="L36" i="20"/>
  <c r="K35" i="11"/>
  <c r="J256" i="23"/>
  <c r="R932" i="12"/>
  <c r="L98" i="20"/>
  <c r="J255" i="23"/>
  <c r="R931" i="12"/>
  <c r="L67" i="20"/>
  <c r="AG693" i="12"/>
  <c r="AG694"/>
  <c r="AG695"/>
  <c r="AG696"/>
  <c r="AG697"/>
  <c r="AG698"/>
  <c r="AG699"/>
  <c r="AF492"/>
  <c r="AF493"/>
  <c r="AF494"/>
  <c r="AF496"/>
  <c r="AF497"/>
  <c r="AF498"/>
  <c r="AF500"/>
  <c r="AF501"/>
  <c r="AF502"/>
  <c r="M479"/>
  <c r="K497"/>
  <c r="K498"/>
  <c r="M476"/>
  <c r="F25" i="20"/>
  <c r="E25"/>
  <c r="F56"/>
  <c r="E56"/>
  <c r="F87"/>
  <c r="E87"/>
  <c r="F86"/>
  <c r="E86"/>
  <c r="F55"/>
  <c r="E55"/>
  <c r="F24"/>
  <c r="E24"/>
  <c r="M494" i="12"/>
  <c r="N494"/>
  <c r="O494"/>
  <c r="L490"/>
  <c r="M490"/>
  <c r="K491"/>
  <c r="K492"/>
  <c r="N502"/>
  <c r="N719"/>
  <c r="L502"/>
  <c r="L719"/>
  <c r="L501"/>
  <c r="L718"/>
  <c r="L500"/>
  <c r="L717"/>
  <c r="AF529"/>
  <c r="AF530"/>
  <c r="AF531"/>
  <c r="AF525"/>
  <c r="AF526"/>
  <c r="AF527"/>
  <c r="M510"/>
  <c r="L524"/>
  <c r="M524"/>
  <c r="AF553"/>
  <c r="AF554"/>
  <c r="AF555"/>
  <c r="AF557"/>
  <c r="AF558"/>
  <c r="AF559"/>
  <c r="L552"/>
  <c r="M552"/>
  <c r="M554"/>
  <c r="M557"/>
  <c r="M559"/>
  <c r="M558"/>
  <c r="N558"/>
  <c r="O558"/>
  <c r="P558"/>
  <c r="Q558"/>
  <c r="R558"/>
  <c r="S558"/>
  <c r="T558"/>
  <c r="U558"/>
  <c r="V558"/>
  <c r="W558"/>
  <c r="X558"/>
  <c r="Y558"/>
  <c r="Z558"/>
  <c r="AA558"/>
  <c r="AB558"/>
  <c r="AC558"/>
  <c r="AD558"/>
  <c r="AE558"/>
  <c r="M501"/>
  <c r="M500"/>
  <c r="K71" i="11"/>
  <c r="K194" i="14"/>
  <c r="K162"/>
  <c r="K130"/>
  <c r="K34"/>
  <c r="K66"/>
  <c r="K98"/>
  <c r="L491" i="12"/>
  <c r="L496"/>
  <c r="N490"/>
  <c r="O490"/>
  <c r="P490"/>
  <c r="Q490"/>
  <c r="R490"/>
  <c r="S490"/>
  <c r="T490"/>
  <c r="U490"/>
  <c r="V490"/>
  <c r="W490"/>
  <c r="X490"/>
  <c r="Y490"/>
  <c r="Z490"/>
  <c r="AA490"/>
  <c r="AB490"/>
  <c r="AC490"/>
  <c r="AD490"/>
  <c r="AE490"/>
  <c r="N524"/>
  <c r="O524"/>
  <c r="P524"/>
  <c r="Q524"/>
  <c r="R524"/>
  <c r="S524"/>
  <c r="T524"/>
  <c r="U524"/>
  <c r="V524"/>
  <c r="W524"/>
  <c r="X524"/>
  <c r="Y524"/>
  <c r="Z524"/>
  <c r="AA524"/>
  <c r="AB524"/>
  <c r="AC524"/>
  <c r="AD524"/>
  <c r="AE524"/>
  <c r="M530"/>
  <c r="G55" i="20"/>
  <c r="M531" i="12"/>
  <c r="G86" i="20"/>
  <c r="M529" i="12"/>
  <c r="G24" i="20"/>
  <c r="K256" i="23"/>
  <c r="S932" i="12"/>
  <c r="M98" i="20"/>
  <c r="K255" i="23"/>
  <c r="S931" i="12"/>
  <c r="M67" i="20"/>
  <c r="K254" i="23"/>
  <c r="S930" i="12"/>
  <c r="M36" i="20"/>
  <c r="L35" i="11"/>
  <c r="N552" i="12"/>
  <c r="O552"/>
  <c r="P552"/>
  <c r="Q552"/>
  <c r="R552"/>
  <c r="S552"/>
  <c r="T552"/>
  <c r="U552"/>
  <c r="V552"/>
  <c r="W552"/>
  <c r="X552"/>
  <c r="Y552"/>
  <c r="Z552"/>
  <c r="AA552"/>
  <c r="AB552"/>
  <c r="AC552"/>
  <c r="AD552"/>
  <c r="AE552"/>
  <c r="O502"/>
  <c r="O719"/>
  <c r="E23" i="20"/>
  <c r="N500" i="12"/>
  <c r="N559"/>
  <c r="N557"/>
  <c r="N501"/>
  <c r="N554"/>
  <c r="L498"/>
  <c r="L497"/>
  <c r="F54" i="20"/>
  <c r="M717" i="12"/>
  <c r="M491"/>
  <c r="M497"/>
  <c r="G54" i="20"/>
  <c r="L492" i="12"/>
  <c r="L71" i="11"/>
  <c r="L98" i="14"/>
  <c r="L194"/>
  <c r="L162"/>
  <c r="L34"/>
  <c r="L130"/>
  <c r="L66"/>
  <c r="G25" i="20"/>
  <c r="G87"/>
  <c r="L255" i="23"/>
  <c r="T931" i="12"/>
  <c r="N67" i="20"/>
  <c r="L254" i="23"/>
  <c r="T930" i="12"/>
  <c r="N36" i="20"/>
  <c r="M35" i="11"/>
  <c r="L256" i="23"/>
  <c r="T932" i="12"/>
  <c r="N98" i="20"/>
  <c r="M718" i="12"/>
  <c r="N717"/>
  <c r="G56" i="20"/>
  <c r="P502" i="12"/>
  <c r="P719"/>
  <c r="N531"/>
  <c r="O531"/>
  <c r="N529"/>
  <c r="E85" i="20"/>
  <c r="E54"/>
  <c r="N530" i="12"/>
  <c r="O530"/>
  <c r="F85" i="20"/>
  <c r="O554" i="12"/>
  <c r="O557"/>
  <c r="O559"/>
  <c r="O500"/>
  <c r="O501"/>
  <c r="N718"/>
  <c r="M498"/>
  <c r="G85" i="20"/>
  <c r="M492" i="12"/>
  <c r="M496"/>
  <c r="N491"/>
  <c r="N492"/>
  <c r="M71" i="11"/>
  <c r="M130" i="14"/>
  <c r="M98"/>
  <c r="M194"/>
  <c r="M162"/>
  <c r="M66"/>
  <c r="M34"/>
  <c r="H87" i="20"/>
  <c r="H25"/>
  <c r="M254" i="23"/>
  <c r="U930" i="12"/>
  <c r="O36" i="20"/>
  <c r="N35" i="11"/>
  <c r="M256" i="23"/>
  <c r="U932" i="12"/>
  <c r="O98" i="20"/>
  <c r="M255" i="23"/>
  <c r="U931" i="12"/>
  <c r="O67" i="20"/>
  <c r="O718" i="12"/>
  <c r="H56" i="20"/>
  <c r="O717" i="12"/>
  <c r="Q502"/>
  <c r="Q719"/>
  <c r="H55" i="20"/>
  <c r="H86"/>
  <c r="P531" i="12"/>
  <c r="I86" i="20"/>
  <c r="O529" i="12"/>
  <c r="H24" i="20"/>
  <c r="P530" i="12"/>
  <c r="I55" i="20"/>
  <c r="F23"/>
  <c r="P554" i="12"/>
  <c r="P500"/>
  <c r="P557"/>
  <c r="P501"/>
  <c r="P718" s="1"/>
  <c r="J60" i="20" s="1"/>
  <c r="J68" s="1"/>
  <c r="P559" i="12"/>
  <c r="N497"/>
  <c r="H54" i="20"/>
  <c r="N496" i="12"/>
  <c r="G23" i="20"/>
  <c r="O491" i="12"/>
  <c r="O496"/>
  <c r="N498"/>
  <c r="H85" i="20"/>
  <c r="N71" i="11"/>
  <c r="N162" i="14"/>
  <c r="N130"/>
  <c r="N98"/>
  <c r="N66"/>
  <c r="N194"/>
  <c r="N34"/>
  <c r="I25" i="20"/>
  <c r="I87"/>
  <c r="N256" i="23"/>
  <c r="V932" i="12"/>
  <c r="P98" i="20"/>
  <c r="N255" i="23"/>
  <c r="V931" i="12"/>
  <c r="P67" i="20"/>
  <c r="N254" i="23"/>
  <c r="V930" i="12"/>
  <c r="P36" i="20"/>
  <c r="O35" i="11"/>
  <c r="H23" i="20"/>
  <c r="O492" i="12"/>
  <c r="P717"/>
  <c r="I56" i="20"/>
  <c r="R502" i="12"/>
  <c r="R719"/>
  <c r="Q531"/>
  <c r="J86" i="20"/>
  <c r="P529" i="12"/>
  <c r="I24" i="20"/>
  <c r="Q530" i="12"/>
  <c r="J55" i="20"/>
  <c r="Q500" i="12"/>
  <c r="Q559"/>
  <c r="Q501"/>
  <c r="Q557"/>
  <c r="Q554"/>
  <c r="P491"/>
  <c r="O497"/>
  <c r="I54" i="20"/>
  <c r="O498" i="12"/>
  <c r="I85" i="20"/>
  <c r="O71" i="11"/>
  <c r="O194" i="14"/>
  <c r="O162"/>
  <c r="O130"/>
  <c r="O98"/>
  <c r="O66"/>
  <c r="O34"/>
  <c r="J87" i="20"/>
  <c r="J25"/>
  <c r="O255" i="23"/>
  <c r="W931" i="12"/>
  <c r="Q67" i="20"/>
  <c r="O254" i="23"/>
  <c r="W930" i="12"/>
  <c r="Q36" i="20"/>
  <c r="P35" i="11"/>
  <c r="O256" i="23"/>
  <c r="W932" i="12"/>
  <c r="Q98" i="20"/>
  <c r="I23"/>
  <c r="P492" i="12"/>
  <c r="P498"/>
  <c r="J85" i="20"/>
  <c r="P496" i="12"/>
  <c r="P497"/>
  <c r="Q718"/>
  <c r="J56" i="20"/>
  <c r="Q717" i="12"/>
  <c r="S502"/>
  <c r="S719"/>
  <c r="R531"/>
  <c r="K86" i="20"/>
  <c r="Q529" i="12"/>
  <c r="J24" i="20"/>
  <c r="R530" i="12"/>
  <c r="K55" i="20"/>
  <c r="Q491" i="12"/>
  <c r="J54" i="20"/>
  <c r="R554" i="12"/>
  <c r="R557"/>
  <c r="R501"/>
  <c r="R559"/>
  <c r="R500"/>
  <c r="P71" i="11"/>
  <c r="P98" i="14"/>
  <c r="P194"/>
  <c r="P162"/>
  <c r="P34"/>
  <c r="P130"/>
  <c r="P66"/>
  <c r="K87" i="20"/>
  <c r="J23"/>
  <c r="K25"/>
  <c r="P254" i="23"/>
  <c r="X930" i="12"/>
  <c r="P256" i="23"/>
  <c r="X932" i="12"/>
  <c r="R98" i="20"/>
  <c r="P255" i="23"/>
  <c r="X931" i="12"/>
  <c r="R67" i="20"/>
  <c r="Q498" i="12"/>
  <c r="K85" i="20"/>
  <c r="Q496" i="12"/>
  <c r="Q497"/>
  <c r="R717"/>
  <c r="R718"/>
  <c r="K56" i="20"/>
  <c r="T502" i="12"/>
  <c r="T719"/>
  <c r="S531"/>
  <c r="L86" i="20"/>
  <c r="R529" i="12"/>
  <c r="K24" i="20"/>
  <c r="S530" i="12"/>
  <c r="L55" i="20"/>
  <c r="R491" i="12"/>
  <c r="K54" i="20"/>
  <c r="Q492" i="12"/>
  <c r="S559"/>
  <c r="S557"/>
  <c r="S554"/>
  <c r="S500"/>
  <c r="S501"/>
  <c r="R36" i="20"/>
  <c r="Q35" i="11"/>
  <c r="Q71"/>
  <c r="L25" i="20"/>
  <c r="L87"/>
  <c r="Q256" i="23"/>
  <c r="Y932" i="12"/>
  <c r="S98" i="20"/>
  <c r="Q255" i="23"/>
  <c r="Y931" i="12"/>
  <c r="S67" i="20"/>
  <c r="Q254" i="23"/>
  <c r="Y930" i="12"/>
  <c r="S36" i="20"/>
  <c r="R35" i="11"/>
  <c r="R497" i="12"/>
  <c r="L54" i="20"/>
  <c r="R498" i="12"/>
  <c r="L85" i="20"/>
  <c r="R496" i="12"/>
  <c r="S718"/>
  <c r="L56" i="20"/>
  <c r="S717" i="12"/>
  <c r="U502"/>
  <c r="U719"/>
  <c r="T531"/>
  <c r="M86" i="20"/>
  <c r="K23"/>
  <c r="S529" i="12"/>
  <c r="L24" i="20"/>
  <c r="T530" i="12"/>
  <c r="M55" i="20"/>
  <c r="S491" i="12"/>
  <c r="R492"/>
  <c r="T500"/>
  <c r="T554"/>
  <c r="T559"/>
  <c r="T501"/>
  <c r="T557"/>
  <c r="Q34" i="14"/>
  <c r="Q162"/>
  <c r="Q98"/>
  <c r="Q66"/>
  <c r="Q130"/>
  <c r="Q194"/>
  <c r="R71" i="11"/>
  <c r="R162" i="14"/>
  <c r="R130"/>
  <c r="R98"/>
  <c r="R194"/>
  <c r="R66"/>
  <c r="R34"/>
  <c r="M25" i="20"/>
  <c r="M87"/>
  <c r="R255" i="23"/>
  <c r="Z931" i="12"/>
  <c r="T67" i="20"/>
  <c r="R254" i="23"/>
  <c r="Z930" i="12"/>
  <c r="T36" i="20"/>
  <c r="S35" i="11"/>
  <c r="R256" i="23"/>
  <c r="Z932" i="12"/>
  <c r="T98" i="20"/>
  <c r="S496" i="12"/>
  <c r="S497"/>
  <c r="M54" i="20"/>
  <c r="S498" i="12"/>
  <c r="M85" i="20"/>
  <c r="T717" i="12"/>
  <c r="T718"/>
  <c r="M56" i="20"/>
  <c r="V502" i="12"/>
  <c r="V719"/>
  <c r="U531"/>
  <c r="N86" i="20"/>
  <c r="L23"/>
  <c r="T529" i="12"/>
  <c r="M24" i="20"/>
  <c r="U530" i="12"/>
  <c r="N55" i="20"/>
  <c r="T491" i="12"/>
  <c r="S492"/>
  <c r="U554"/>
  <c r="U500"/>
  <c r="U559"/>
  <c r="U557"/>
  <c r="U501"/>
  <c r="S71" i="11"/>
  <c r="S194" i="14"/>
  <c r="S162"/>
  <c r="S130"/>
  <c r="S98"/>
  <c r="S66"/>
  <c r="S34"/>
  <c r="N87" i="20"/>
  <c r="N25"/>
  <c r="S254" i="23"/>
  <c r="AA930" i="12"/>
  <c r="U36" i="20"/>
  <c r="T35" i="11"/>
  <c r="S256" i="23"/>
  <c r="AA932" i="12"/>
  <c r="U98" i="20"/>
  <c r="S255" i="23"/>
  <c r="AA931" i="12"/>
  <c r="U67" i="20"/>
  <c r="T492" i="12"/>
  <c r="T498"/>
  <c r="N85" i="20"/>
  <c r="T496" i="12"/>
  <c r="T497"/>
  <c r="N54" i="20"/>
  <c r="U718" i="12"/>
  <c r="N56" i="20"/>
  <c r="U717" i="12"/>
  <c r="W502"/>
  <c r="W719"/>
  <c r="V531"/>
  <c r="O86" i="20"/>
  <c r="U529" i="12"/>
  <c r="N24" i="20"/>
  <c r="M23"/>
  <c r="V530" i="12"/>
  <c r="O55" i="20"/>
  <c r="U491" i="12"/>
  <c r="V559"/>
  <c r="V500"/>
  <c r="V557"/>
  <c r="V554"/>
  <c r="V501"/>
  <c r="T71" i="11"/>
  <c r="T98" i="14"/>
  <c r="T194"/>
  <c r="T162"/>
  <c r="T34"/>
  <c r="T130"/>
  <c r="T66"/>
  <c r="N23" i="20"/>
  <c r="O87"/>
  <c r="O25"/>
  <c r="T256" i="23"/>
  <c r="AB932" i="12"/>
  <c r="V98" i="20"/>
  <c r="T255" i="23"/>
  <c r="AB931" i="12"/>
  <c r="V67" i="20"/>
  <c r="T254" i="23"/>
  <c r="AB930" i="12"/>
  <c r="V36" i="20"/>
  <c r="U35" i="11"/>
  <c r="U492" i="12"/>
  <c r="U498"/>
  <c r="O85" i="20"/>
  <c r="U496" i="12"/>
  <c r="U497"/>
  <c r="O54" i="20"/>
  <c r="V717" i="12"/>
  <c r="V718"/>
  <c r="O56" i="20"/>
  <c r="X502" i="12"/>
  <c r="X719"/>
  <c r="W531"/>
  <c r="P86" i="20"/>
  <c r="V529" i="12"/>
  <c r="O24" i="20"/>
  <c r="W530" i="12"/>
  <c r="P55" i="20"/>
  <c r="V491" i="12"/>
  <c r="W557"/>
  <c r="W500"/>
  <c r="W501"/>
  <c r="W554"/>
  <c r="W559"/>
  <c r="U71" i="11"/>
  <c r="U130" i="14"/>
  <c r="U98"/>
  <c r="U194"/>
  <c r="U66"/>
  <c r="U34"/>
  <c r="U162"/>
  <c r="O23" i="20"/>
  <c r="P87"/>
  <c r="P25"/>
  <c r="U255" i="23"/>
  <c r="AC931" i="12"/>
  <c r="W67" i="20"/>
  <c r="U254" i="23"/>
  <c r="AC930" i="12"/>
  <c r="W36" i="20"/>
  <c r="V35" i="11"/>
  <c r="U256" i="23"/>
  <c r="AC932" i="12"/>
  <c r="W98" i="20"/>
  <c r="V492" i="12"/>
  <c r="V498"/>
  <c r="P85" i="20"/>
  <c r="V496" i="12"/>
  <c r="V497"/>
  <c r="W718"/>
  <c r="P56" i="20"/>
  <c r="W717" i="12"/>
  <c r="Y502"/>
  <c r="Y719"/>
  <c r="X531"/>
  <c r="Q86" i="20"/>
  <c r="W529" i="12"/>
  <c r="P24" i="20"/>
  <c r="X530" i="12"/>
  <c r="Q55" i="20"/>
  <c r="W491" i="12"/>
  <c r="P54" i="20"/>
  <c r="X559" i="12"/>
  <c r="X554"/>
  <c r="X557"/>
  <c r="X500"/>
  <c r="X501"/>
  <c r="V71" i="11"/>
  <c r="V162" i="14"/>
  <c r="V130"/>
  <c r="V98"/>
  <c r="V66"/>
  <c r="V194"/>
  <c r="V34"/>
  <c r="Q87" i="20"/>
  <c r="Q25"/>
  <c r="V254" i="23"/>
  <c r="AD930" i="12"/>
  <c r="X36" i="20"/>
  <c r="W35" i="11"/>
  <c r="V256" i="23"/>
  <c r="AD932" i="12"/>
  <c r="X98" i="20"/>
  <c r="V255" i="23"/>
  <c r="AD931" i="12"/>
  <c r="X67" i="20"/>
  <c r="P23"/>
  <c r="W492" i="12"/>
  <c r="W498"/>
  <c r="Q85" i="20"/>
  <c r="W496" i="12"/>
  <c r="W497"/>
  <c r="X717"/>
  <c r="X718"/>
  <c r="Q56" i="20"/>
  <c r="Z502" i="12"/>
  <c r="Z719"/>
  <c r="Y531"/>
  <c r="R86" i="20"/>
  <c r="X529" i="12"/>
  <c r="Q24" i="20"/>
  <c r="Y530" i="12"/>
  <c r="R55" i="20"/>
  <c r="X491" i="12"/>
  <c r="Q54" i="20"/>
  <c r="Y557" i="12"/>
  <c r="Y554"/>
  <c r="Y559"/>
  <c r="Y501"/>
  <c r="Y500"/>
  <c r="W71" i="11"/>
  <c r="W194" i="14"/>
  <c r="W162"/>
  <c r="W130"/>
  <c r="W34"/>
  <c r="W98"/>
  <c r="W66"/>
  <c r="R87" i="20"/>
  <c r="Q23"/>
  <c r="R25"/>
  <c r="W256" i="23"/>
  <c r="AE932" i="12"/>
  <c r="Y98" i="20"/>
  <c r="W255" i="23"/>
  <c r="AE931" i="12"/>
  <c r="Y67" i="20"/>
  <c r="W254" i="23"/>
  <c r="AE930" i="12"/>
  <c r="Y36" i="20"/>
  <c r="X35" i="11"/>
  <c r="X492" i="12"/>
  <c r="X498"/>
  <c r="R85" i="20"/>
  <c r="X496" i="12"/>
  <c r="X497"/>
  <c r="Y717"/>
  <c r="R56" i="20"/>
  <c r="AA502" i="12"/>
  <c r="AA719"/>
  <c r="Z531"/>
  <c r="S86" i="20"/>
  <c r="Y529" i="12"/>
  <c r="R24" i="20"/>
  <c r="Z530" i="12"/>
  <c r="S55" i="20"/>
  <c r="Y491" i="12"/>
  <c r="R54" i="20"/>
  <c r="Z500" i="12"/>
  <c r="Z501"/>
  <c r="Y718"/>
  <c r="Z559"/>
  <c r="Z557"/>
  <c r="Z554"/>
  <c r="R23" i="20"/>
  <c r="X98" i="14"/>
  <c r="X194"/>
  <c r="X162"/>
  <c r="X130"/>
  <c r="X34"/>
  <c r="X66"/>
  <c r="X71" i="11"/>
  <c r="Y35"/>
  <c r="A71"/>
  <c r="S25" i="20"/>
  <c r="S87"/>
  <c r="Y492" i="12"/>
  <c r="Y498"/>
  <c r="S85" i="20"/>
  <c r="Y496" i="12"/>
  <c r="Y497"/>
  <c r="S54" i="20"/>
  <c r="Z718" i="12"/>
  <c r="S56" i="20"/>
  <c r="Z717" i="12"/>
  <c r="AB502"/>
  <c r="AB719"/>
  <c r="AA531"/>
  <c r="T86" i="20"/>
  <c r="Z529" i="12"/>
  <c r="S24" i="20"/>
  <c r="AA530" i="12"/>
  <c r="T55" i="20"/>
  <c r="Z491" i="12"/>
  <c r="AA554"/>
  <c r="AA557"/>
  <c r="AA501"/>
  <c r="AA500"/>
  <c r="AA559"/>
  <c r="S23" i="20"/>
  <c r="T25"/>
  <c r="T87"/>
  <c r="Z492" i="12"/>
  <c r="Z498"/>
  <c r="T85" i="20"/>
  <c r="Z496" i="12"/>
  <c r="Z497"/>
  <c r="T54" i="20"/>
  <c r="AA717" i="12"/>
  <c r="AA718"/>
  <c r="T56" i="20"/>
  <c r="AC502" i="12"/>
  <c r="AC719"/>
  <c r="AB531"/>
  <c r="U86" i="20"/>
  <c r="AA529" i="12"/>
  <c r="T24" i="20"/>
  <c r="AB530" i="12"/>
  <c r="U55" i="20"/>
  <c r="AA491" i="12"/>
  <c r="AB559"/>
  <c r="AB501"/>
  <c r="AB500"/>
  <c r="AB557"/>
  <c r="AB554"/>
  <c r="U87" i="20"/>
  <c r="U25"/>
  <c r="T23"/>
  <c r="AA492" i="12"/>
  <c r="AA496"/>
  <c r="AA497"/>
  <c r="U54" i="20"/>
  <c r="AA498" i="12"/>
  <c r="AB718"/>
  <c r="U56" i="20"/>
  <c r="AB717" i="12"/>
  <c r="AD502"/>
  <c r="AD719"/>
  <c r="AC531"/>
  <c r="V86" i="20"/>
  <c r="AB529" i="12"/>
  <c r="U24" i="20"/>
  <c r="AC530" i="12"/>
  <c r="V55" i="20"/>
  <c r="AB491" i="12"/>
  <c r="U85" i="20"/>
  <c r="AC557" i="12"/>
  <c r="AC501"/>
  <c r="AC554"/>
  <c r="AC500"/>
  <c r="AC559"/>
  <c r="U23" i="20"/>
  <c r="V25"/>
  <c r="V87"/>
  <c r="AB492" i="12"/>
  <c r="AB498"/>
  <c r="V85" i="20"/>
  <c r="AB496" i="12"/>
  <c r="AB497"/>
  <c r="AC717"/>
  <c r="AC718"/>
  <c r="V56" i="20"/>
  <c r="AE502" i="12"/>
  <c r="AE719"/>
  <c r="AD531"/>
  <c r="W86" i="20"/>
  <c r="AC529" i="12"/>
  <c r="V24" i="20"/>
  <c r="AD530" i="12"/>
  <c r="W55" i="20"/>
  <c r="AC491" i="12"/>
  <c r="V54" i="20"/>
  <c r="AD501" i="12"/>
  <c r="AD554"/>
  <c r="AD559"/>
  <c r="AD500"/>
  <c r="AD557"/>
  <c r="V23" i="20"/>
  <c r="W87"/>
  <c r="W25"/>
  <c r="AC492" i="12"/>
  <c r="AC498"/>
  <c r="W85" i="20"/>
  <c r="AC496" i="12"/>
  <c r="AC497"/>
  <c r="W54" i="20"/>
  <c r="AD718" i="12"/>
  <c r="W56" i="20"/>
  <c r="AD717" i="12"/>
  <c r="AE531"/>
  <c r="Y86" i="20"/>
  <c r="X86"/>
  <c r="AD529" i="12"/>
  <c r="W24" i="20"/>
  <c r="AE530" i="12"/>
  <c r="Y55" i="20"/>
  <c r="X55"/>
  <c r="AD491" i="12"/>
  <c r="AE554"/>
  <c r="AE500"/>
  <c r="AE557"/>
  <c r="AE559"/>
  <c r="AE501"/>
  <c r="W23" i="20"/>
  <c r="Y87"/>
  <c r="X87"/>
  <c r="Y25"/>
  <c r="X25"/>
  <c r="AD492" i="12"/>
  <c r="AD497"/>
  <c r="X54" i="20"/>
  <c r="AD498" i="12"/>
  <c r="AD496"/>
  <c r="AE717"/>
  <c r="AE718"/>
  <c r="X56" i="20"/>
  <c r="AE529" i="12"/>
  <c r="Y24" i="20"/>
  <c r="X24"/>
  <c r="AE491" i="12"/>
  <c r="X85" i="20"/>
  <c r="X23"/>
  <c r="AE492" i="12"/>
  <c r="AE498"/>
  <c r="AE496"/>
  <c r="AE497"/>
  <c r="Y54" i="20"/>
  <c r="Y56"/>
  <c r="Y85"/>
  <c r="Y23"/>
  <c r="M59" i="18"/>
  <c r="M60"/>
  <c r="N59"/>
  <c r="N60"/>
  <c r="L59"/>
  <c r="L60"/>
  <c r="K59"/>
  <c r="K60"/>
  <c r="J59"/>
  <c r="J60"/>
  <c r="P62"/>
  <c r="T61"/>
  <c r="I59"/>
  <c r="I60"/>
  <c r="T60"/>
  <c r="K40" i="12"/>
  <c r="L40"/>
  <c r="M40"/>
  <c r="N40"/>
  <c r="O40"/>
  <c r="P40"/>
  <c r="Q40"/>
  <c r="R40"/>
  <c r="S40"/>
  <c r="T40"/>
  <c r="U40"/>
  <c r="V40"/>
  <c r="W40"/>
  <c r="X40"/>
  <c r="Y40"/>
  <c r="Z40"/>
  <c r="AA40"/>
  <c r="AB40"/>
  <c r="AC40"/>
  <c r="AD40"/>
  <c r="AE40"/>
  <c r="AF38"/>
  <c r="AF39"/>
  <c r="AF40"/>
  <c r="L39"/>
  <c r="M39"/>
  <c r="N39"/>
  <c r="O39"/>
  <c r="P39"/>
  <c r="Q39"/>
  <c r="R39"/>
  <c r="S39"/>
  <c r="T39"/>
  <c r="U39"/>
  <c r="V39"/>
  <c r="W39"/>
  <c r="X39"/>
  <c r="Y39"/>
  <c r="Z39"/>
  <c r="AA39"/>
  <c r="AB39"/>
  <c r="AC39"/>
  <c r="AD39"/>
  <c r="AE39"/>
  <c r="K38"/>
  <c r="L38"/>
  <c r="M38"/>
  <c r="N38"/>
  <c r="O38"/>
  <c r="P38"/>
  <c r="Q38"/>
  <c r="R38"/>
  <c r="S38"/>
  <c r="T38"/>
  <c r="U38"/>
  <c r="V38"/>
  <c r="W38"/>
  <c r="X38"/>
  <c r="Y38"/>
  <c r="Z38"/>
  <c r="AA38"/>
  <c r="AB38"/>
  <c r="AC38"/>
  <c r="AD38"/>
  <c r="AE38"/>
  <c r="K746"/>
  <c r="P616"/>
  <c r="K616"/>
  <c r="P617"/>
  <c r="K385"/>
  <c r="K388"/>
  <c r="K325"/>
  <c r="K289"/>
  <c r="K151"/>
  <c r="K152"/>
  <c r="K324"/>
  <c r="K747"/>
  <c r="K96"/>
  <c r="K93"/>
  <c r="D1547" i="20"/>
  <c r="D1548"/>
  <c r="D1549"/>
  <c r="D1550"/>
  <c r="D1551"/>
  <c r="D1552"/>
  <c r="D1553"/>
  <c r="D1554"/>
  <c r="D1555"/>
  <c r="D1556"/>
  <c r="D1557"/>
  <c r="D1558"/>
  <c r="D1559"/>
  <c r="D1560"/>
  <c r="D1561"/>
  <c r="D1562"/>
  <c r="D1563"/>
  <c r="D1564"/>
  <c r="D1565"/>
  <c r="D1566"/>
  <c r="D1567"/>
  <c r="D1568"/>
  <c r="D1569"/>
  <c r="D1570"/>
  <c r="D1571"/>
  <c r="D1572"/>
  <c r="D1573"/>
  <c r="Y1545"/>
  <c r="X1545"/>
  <c r="W1545"/>
  <c r="V1545"/>
  <c r="U1545"/>
  <c r="T1545"/>
  <c r="S1545"/>
  <c r="R1545"/>
  <c r="Q1545"/>
  <c r="P1545"/>
  <c r="O1545"/>
  <c r="N1545"/>
  <c r="M1545"/>
  <c r="L1545"/>
  <c r="K1545"/>
  <c r="J1545"/>
  <c r="I1545"/>
  <c r="H1545"/>
  <c r="G1545"/>
  <c r="F1545"/>
  <c r="E1545"/>
  <c r="A1545"/>
  <c r="D1517"/>
  <c r="D1518"/>
  <c r="D1519"/>
  <c r="D1520"/>
  <c r="D1521"/>
  <c r="D1522"/>
  <c r="D1523"/>
  <c r="D1524"/>
  <c r="D1525"/>
  <c r="D1526"/>
  <c r="D1527"/>
  <c r="D1528"/>
  <c r="D1529"/>
  <c r="D1530"/>
  <c r="D1531"/>
  <c r="D1532"/>
  <c r="D1533"/>
  <c r="D1534"/>
  <c r="D1535"/>
  <c r="D1536"/>
  <c r="D1537"/>
  <c r="D1538"/>
  <c r="D1539"/>
  <c r="D1540"/>
  <c r="D1541"/>
  <c r="D1542"/>
  <c r="D1543"/>
  <c r="A1515"/>
  <c r="AF1505"/>
  <c r="AE1505"/>
  <c r="AD1505"/>
  <c r="AC1505"/>
  <c r="AB1505"/>
  <c r="AA1505"/>
  <c r="Z1505"/>
  <c r="D1487"/>
  <c r="D1488"/>
  <c r="D1489"/>
  <c r="D1490"/>
  <c r="D1491"/>
  <c r="D1492"/>
  <c r="D1493"/>
  <c r="D1494"/>
  <c r="D1495"/>
  <c r="D1496"/>
  <c r="D1497"/>
  <c r="D1498"/>
  <c r="D1499"/>
  <c r="D1500"/>
  <c r="D1501"/>
  <c r="D1502"/>
  <c r="D1503"/>
  <c r="D1504"/>
  <c r="D1505"/>
  <c r="D1506"/>
  <c r="D1507"/>
  <c r="D1508"/>
  <c r="D1509"/>
  <c r="D1510"/>
  <c r="D1511"/>
  <c r="D1512"/>
  <c r="D1513"/>
  <c r="C1486"/>
  <c r="D1455"/>
  <c r="D1456"/>
  <c r="D1457"/>
  <c r="D1458"/>
  <c r="D1459"/>
  <c r="D1460"/>
  <c r="D1461"/>
  <c r="D1462"/>
  <c r="D1463"/>
  <c r="D1464"/>
  <c r="D1465"/>
  <c r="D1466"/>
  <c r="D1467"/>
  <c r="D1468"/>
  <c r="D1469"/>
  <c r="D1470"/>
  <c r="D1471"/>
  <c r="D1472"/>
  <c r="D1473"/>
  <c r="D1474"/>
  <c r="D1475"/>
  <c r="D1476"/>
  <c r="D1477"/>
  <c r="D1478"/>
  <c r="D1479"/>
  <c r="D1480"/>
  <c r="D1481"/>
  <c r="Y1453"/>
  <c r="X1453"/>
  <c r="W1453"/>
  <c r="V1453"/>
  <c r="U1453"/>
  <c r="T1453"/>
  <c r="S1453"/>
  <c r="R1453"/>
  <c r="Q1453"/>
  <c r="P1453"/>
  <c r="O1453"/>
  <c r="N1453"/>
  <c r="M1453"/>
  <c r="L1453"/>
  <c r="K1453"/>
  <c r="J1453"/>
  <c r="I1453"/>
  <c r="H1453"/>
  <c r="G1453"/>
  <c r="F1453"/>
  <c r="E1453"/>
  <c r="A1453"/>
  <c r="D1425"/>
  <c r="D1426"/>
  <c r="D1427"/>
  <c r="D1428"/>
  <c r="D1429"/>
  <c r="D1430"/>
  <c r="D1431"/>
  <c r="D1432"/>
  <c r="D1433"/>
  <c r="D1434"/>
  <c r="D1435"/>
  <c r="D1436"/>
  <c r="D1437"/>
  <c r="D1438"/>
  <c r="D1439"/>
  <c r="D1440"/>
  <c r="D1441"/>
  <c r="D1442"/>
  <c r="D1443"/>
  <c r="D1444"/>
  <c r="D1445"/>
  <c r="D1446"/>
  <c r="D1447"/>
  <c r="D1448"/>
  <c r="D1449"/>
  <c r="D1450"/>
  <c r="D1451"/>
  <c r="A1423"/>
  <c r="AF1413"/>
  <c r="AE1413"/>
  <c r="AD1413"/>
  <c r="AC1413"/>
  <c r="AB1413"/>
  <c r="AA1413"/>
  <c r="Z1413"/>
  <c r="D1395"/>
  <c r="D1396"/>
  <c r="D1397"/>
  <c r="D1398"/>
  <c r="D1399"/>
  <c r="D1400"/>
  <c r="D1401"/>
  <c r="D1402"/>
  <c r="D1403"/>
  <c r="D1404"/>
  <c r="D1405"/>
  <c r="D1406"/>
  <c r="D1407"/>
  <c r="D1408"/>
  <c r="D1409"/>
  <c r="D1410"/>
  <c r="D1411"/>
  <c r="D1412"/>
  <c r="D1413"/>
  <c r="D1414"/>
  <c r="D1415"/>
  <c r="D1416"/>
  <c r="D1417"/>
  <c r="D1418"/>
  <c r="D1419"/>
  <c r="D1420"/>
  <c r="D1421"/>
  <c r="C1394"/>
  <c r="C1395"/>
  <c r="D1363"/>
  <c r="D1364"/>
  <c r="D1365"/>
  <c r="D1366"/>
  <c r="D1367"/>
  <c r="D1368"/>
  <c r="D1369"/>
  <c r="D1370"/>
  <c r="D1371"/>
  <c r="D1372"/>
  <c r="D1373"/>
  <c r="D1374"/>
  <c r="D1375"/>
  <c r="D1376"/>
  <c r="D1377"/>
  <c r="D1378"/>
  <c r="D1379"/>
  <c r="D1380"/>
  <c r="D1381"/>
  <c r="D1382"/>
  <c r="D1383"/>
  <c r="D1384"/>
  <c r="D1385"/>
  <c r="D1386"/>
  <c r="D1387"/>
  <c r="D1388"/>
  <c r="D1389"/>
  <c r="Y1361"/>
  <c r="X1361"/>
  <c r="W1361"/>
  <c r="V1361"/>
  <c r="U1361"/>
  <c r="T1361"/>
  <c r="S1361"/>
  <c r="R1361"/>
  <c r="Q1361"/>
  <c r="P1361"/>
  <c r="O1361"/>
  <c r="N1361"/>
  <c r="M1361"/>
  <c r="L1361"/>
  <c r="K1361"/>
  <c r="J1361"/>
  <c r="I1361"/>
  <c r="H1361"/>
  <c r="G1361"/>
  <c r="F1361"/>
  <c r="E1361"/>
  <c r="A1361"/>
  <c r="D1334"/>
  <c r="D1335"/>
  <c r="D1336"/>
  <c r="D1337"/>
  <c r="D1338"/>
  <c r="D1339"/>
  <c r="D1340"/>
  <c r="D1341"/>
  <c r="D1342"/>
  <c r="D1343"/>
  <c r="D1344"/>
  <c r="D1345"/>
  <c r="D1346"/>
  <c r="D1347"/>
  <c r="D1348"/>
  <c r="D1349"/>
  <c r="D1350"/>
  <c r="D1351"/>
  <c r="D1352"/>
  <c r="D1353"/>
  <c r="D1354"/>
  <c r="D1355"/>
  <c r="D1356"/>
  <c r="D1357"/>
  <c r="D1358"/>
  <c r="D1359"/>
  <c r="D1333"/>
  <c r="A1331"/>
  <c r="AF1321"/>
  <c r="AE1321"/>
  <c r="AD1321"/>
  <c r="AC1321"/>
  <c r="AB1321"/>
  <c r="AA1321"/>
  <c r="Z1321"/>
  <c r="D1303"/>
  <c r="D1304"/>
  <c r="D1305"/>
  <c r="D1306"/>
  <c r="D1307"/>
  <c r="D1308"/>
  <c r="D1309"/>
  <c r="D1310"/>
  <c r="D1311"/>
  <c r="D1312"/>
  <c r="D1313"/>
  <c r="D1314"/>
  <c r="D1315"/>
  <c r="D1316"/>
  <c r="D1317"/>
  <c r="D1318"/>
  <c r="D1319"/>
  <c r="D1320"/>
  <c r="D1321"/>
  <c r="D1322"/>
  <c r="D1323"/>
  <c r="D1324"/>
  <c r="D1325"/>
  <c r="D1326"/>
  <c r="D1327"/>
  <c r="D1328"/>
  <c r="D1329"/>
  <c r="C1302"/>
  <c r="C1303"/>
  <c r="C1304"/>
  <c r="D1271"/>
  <c r="D1272"/>
  <c r="D1273"/>
  <c r="D1274"/>
  <c r="D1275"/>
  <c r="D1276"/>
  <c r="D1277"/>
  <c r="D1278"/>
  <c r="D1279"/>
  <c r="D1280"/>
  <c r="D1281"/>
  <c r="D1282"/>
  <c r="D1283"/>
  <c r="D1284"/>
  <c r="D1285"/>
  <c r="D1286"/>
  <c r="D1287"/>
  <c r="D1288"/>
  <c r="D1289"/>
  <c r="D1290"/>
  <c r="D1291"/>
  <c r="D1292"/>
  <c r="D1293"/>
  <c r="D1294"/>
  <c r="D1295"/>
  <c r="D1296"/>
  <c r="D1297"/>
  <c r="Y1269"/>
  <c r="X1269"/>
  <c r="W1269"/>
  <c r="V1269"/>
  <c r="U1269"/>
  <c r="T1269"/>
  <c r="S1269"/>
  <c r="R1269"/>
  <c r="Q1269"/>
  <c r="P1269"/>
  <c r="O1269"/>
  <c r="N1269"/>
  <c r="M1269"/>
  <c r="L1269"/>
  <c r="K1269"/>
  <c r="J1269"/>
  <c r="I1269"/>
  <c r="H1269"/>
  <c r="G1269"/>
  <c r="F1269"/>
  <c r="E1269"/>
  <c r="A1269"/>
  <c r="D1241"/>
  <c r="D1242"/>
  <c r="D1243"/>
  <c r="D1244"/>
  <c r="D1245"/>
  <c r="D1246"/>
  <c r="D1247"/>
  <c r="D1248"/>
  <c r="D1249"/>
  <c r="D1250"/>
  <c r="D1251"/>
  <c r="D1252"/>
  <c r="D1253"/>
  <c r="D1254"/>
  <c r="D1255"/>
  <c r="D1256"/>
  <c r="D1257"/>
  <c r="D1258"/>
  <c r="D1259"/>
  <c r="D1260"/>
  <c r="D1261"/>
  <c r="D1262"/>
  <c r="D1263"/>
  <c r="D1264"/>
  <c r="D1265"/>
  <c r="D1266"/>
  <c r="D1267"/>
  <c r="A1239"/>
  <c r="AF1229"/>
  <c r="AE1229"/>
  <c r="AD1229"/>
  <c r="AC1229"/>
  <c r="AB1229"/>
  <c r="AA1229"/>
  <c r="Z1229"/>
  <c r="D1211"/>
  <c r="D1212"/>
  <c r="D1213"/>
  <c r="D1214"/>
  <c r="D1215"/>
  <c r="D1216"/>
  <c r="D1217"/>
  <c r="D1218"/>
  <c r="D1219"/>
  <c r="D1220"/>
  <c r="D1221"/>
  <c r="D1222"/>
  <c r="D1223"/>
  <c r="D1224"/>
  <c r="D1225"/>
  <c r="D1226"/>
  <c r="D1227"/>
  <c r="D1228"/>
  <c r="D1229"/>
  <c r="D1230"/>
  <c r="D1231"/>
  <c r="D1232"/>
  <c r="D1233"/>
  <c r="D1234"/>
  <c r="D1235"/>
  <c r="D1236"/>
  <c r="D1237"/>
  <c r="C1210"/>
  <c r="C1211"/>
  <c r="C1212"/>
  <c r="C1213"/>
  <c r="D1179"/>
  <c r="D1180"/>
  <c r="D1181"/>
  <c r="D1182"/>
  <c r="D1183"/>
  <c r="D1184"/>
  <c r="D1185"/>
  <c r="D1186"/>
  <c r="D1187"/>
  <c r="D1188"/>
  <c r="D1189"/>
  <c r="D1190"/>
  <c r="D1191"/>
  <c r="D1192"/>
  <c r="D1193"/>
  <c r="D1194"/>
  <c r="D1195"/>
  <c r="D1196"/>
  <c r="D1197"/>
  <c r="D1198"/>
  <c r="D1199"/>
  <c r="D1200"/>
  <c r="D1201"/>
  <c r="D1202"/>
  <c r="D1203"/>
  <c r="D1204"/>
  <c r="D1205"/>
  <c r="Y1177"/>
  <c r="X1177"/>
  <c r="W1177"/>
  <c r="V1177"/>
  <c r="U1177"/>
  <c r="T1177"/>
  <c r="S1177"/>
  <c r="R1177"/>
  <c r="Q1177"/>
  <c r="P1177"/>
  <c r="O1177"/>
  <c r="N1177"/>
  <c r="M1177"/>
  <c r="L1177"/>
  <c r="K1177"/>
  <c r="J1177"/>
  <c r="I1177"/>
  <c r="H1177"/>
  <c r="G1177"/>
  <c r="F1177"/>
  <c r="E1177"/>
  <c r="A1177"/>
  <c r="D1149"/>
  <c r="D1150"/>
  <c r="D1151"/>
  <c r="D1152"/>
  <c r="D1153"/>
  <c r="D1154"/>
  <c r="D1155"/>
  <c r="D1156"/>
  <c r="D1157"/>
  <c r="D1158"/>
  <c r="D1159"/>
  <c r="D1160"/>
  <c r="D1161"/>
  <c r="D1162"/>
  <c r="D1163"/>
  <c r="D1164"/>
  <c r="D1165"/>
  <c r="D1166"/>
  <c r="D1167"/>
  <c r="D1168"/>
  <c r="D1169"/>
  <c r="D1170"/>
  <c r="D1171"/>
  <c r="D1172"/>
  <c r="D1173"/>
  <c r="D1174"/>
  <c r="D1175"/>
  <c r="A1147"/>
  <c r="AF1137"/>
  <c r="AE1137"/>
  <c r="AD1137"/>
  <c r="AC1137"/>
  <c r="AB1137"/>
  <c r="AA1137"/>
  <c r="Z1137"/>
  <c r="D1119"/>
  <c r="D1120"/>
  <c r="D1121"/>
  <c r="D1122"/>
  <c r="D1123"/>
  <c r="D1124"/>
  <c r="D1125"/>
  <c r="D1126"/>
  <c r="D1127"/>
  <c r="D1128"/>
  <c r="D1129"/>
  <c r="D1130"/>
  <c r="D1131"/>
  <c r="D1132"/>
  <c r="D1133"/>
  <c r="D1134"/>
  <c r="D1135"/>
  <c r="D1136"/>
  <c r="D1137"/>
  <c r="D1138"/>
  <c r="D1139"/>
  <c r="D1140"/>
  <c r="D1141"/>
  <c r="D1142"/>
  <c r="D1143"/>
  <c r="D1144"/>
  <c r="D1145"/>
  <c r="C1118"/>
  <c r="D1087"/>
  <c r="D1088"/>
  <c r="D1089"/>
  <c r="D1090"/>
  <c r="D1091"/>
  <c r="D1092"/>
  <c r="D1093"/>
  <c r="D1094"/>
  <c r="D1095"/>
  <c r="D1096"/>
  <c r="D1097"/>
  <c r="D1098"/>
  <c r="D1099"/>
  <c r="D1100"/>
  <c r="D1101"/>
  <c r="D1102"/>
  <c r="D1103"/>
  <c r="D1104"/>
  <c r="D1105"/>
  <c r="D1106"/>
  <c r="D1107"/>
  <c r="D1108"/>
  <c r="D1109"/>
  <c r="D1110"/>
  <c r="D1111"/>
  <c r="D1112"/>
  <c r="D1113"/>
  <c r="Y1085"/>
  <c r="X1085"/>
  <c r="W1085"/>
  <c r="V1085"/>
  <c r="U1085"/>
  <c r="T1085"/>
  <c r="S1085"/>
  <c r="R1085"/>
  <c r="Q1085"/>
  <c r="P1085"/>
  <c r="O1085"/>
  <c r="N1085"/>
  <c r="M1085"/>
  <c r="L1085"/>
  <c r="K1085"/>
  <c r="J1085"/>
  <c r="I1085"/>
  <c r="H1085"/>
  <c r="G1085"/>
  <c r="F1085"/>
  <c r="E1085"/>
  <c r="A1085"/>
  <c r="D1057"/>
  <c r="D1058"/>
  <c r="D1059"/>
  <c r="D1060"/>
  <c r="D1061"/>
  <c r="D1062"/>
  <c r="D1063"/>
  <c r="D1064"/>
  <c r="D1065"/>
  <c r="D1066"/>
  <c r="D1067"/>
  <c r="D1068"/>
  <c r="D1069"/>
  <c r="D1070"/>
  <c r="D1071"/>
  <c r="D1072"/>
  <c r="D1073"/>
  <c r="D1074"/>
  <c r="D1075"/>
  <c r="D1076"/>
  <c r="D1077"/>
  <c r="D1078"/>
  <c r="D1079"/>
  <c r="D1080"/>
  <c r="D1081"/>
  <c r="D1082"/>
  <c r="D1083"/>
  <c r="A1055"/>
  <c r="AF1045"/>
  <c r="AE1045"/>
  <c r="AD1045"/>
  <c r="AC1045"/>
  <c r="AB1045"/>
  <c r="AA1045"/>
  <c r="Z1045"/>
  <c r="D1027"/>
  <c r="D1028"/>
  <c r="D1029"/>
  <c r="D1030"/>
  <c r="D1031"/>
  <c r="D1032"/>
  <c r="D1033"/>
  <c r="D1034"/>
  <c r="D1035"/>
  <c r="D1036"/>
  <c r="D1037"/>
  <c r="D1038"/>
  <c r="D1039"/>
  <c r="D1040"/>
  <c r="D1041"/>
  <c r="D1042"/>
  <c r="D1043"/>
  <c r="D1044"/>
  <c r="D1045"/>
  <c r="D1046"/>
  <c r="D1047"/>
  <c r="D1048"/>
  <c r="D1049"/>
  <c r="D1050"/>
  <c r="D1051"/>
  <c r="D1052"/>
  <c r="D1053"/>
  <c r="C1026"/>
  <c r="C1027"/>
  <c r="D995"/>
  <c r="D996"/>
  <c r="D997"/>
  <c r="D998"/>
  <c r="D999"/>
  <c r="D1000"/>
  <c r="D1001"/>
  <c r="D1002"/>
  <c r="D1003"/>
  <c r="D1004"/>
  <c r="D1005"/>
  <c r="D1006"/>
  <c r="D1007"/>
  <c r="D1008"/>
  <c r="D1009"/>
  <c r="D1010"/>
  <c r="D1011"/>
  <c r="D1012"/>
  <c r="D1013"/>
  <c r="D1014"/>
  <c r="D1015"/>
  <c r="D1016"/>
  <c r="D1017"/>
  <c r="D1018"/>
  <c r="D1019"/>
  <c r="D1020"/>
  <c r="D1021"/>
  <c r="Y993"/>
  <c r="X993"/>
  <c r="W993"/>
  <c r="V993"/>
  <c r="U993"/>
  <c r="T993"/>
  <c r="S993"/>
  <c r="R993"/>
  <c r="Q993"/>
  <c r="P993"/>
  <c r="O993"/>
  <c r="N993"/>
  <c r="M993"/>
  <c r="L993"/>
  <c r="K993"/>
  <c r="J993"/>
  <c r="I993"/>
  <c r="H993"/>
  <c r="G993"/>
  <c r="F993"/>
  <c r="E993"/>
  <c r="A993"/>
  <c r="D965"/>
  <c r="D966"/>
  <c r="D967"/>
  <c r="D968"/>
  <c r="D969"/>
  <c r="D970"/>
  <c r="D971"/>
  <c r="D972"/>
  <c r="D973"/>
  <c r="D974"/>
  <c r="D975"/>
  <c r="D976"/>
  <c r="D977"/>
  <c r="D978"/>
  <c r="D979"/>
  <c r="D980"/>
  <c r="D981"/>
  <c r="D982"/>
  <c r="D983"/>
  <c r="D984"/>
  <c r="D985"/>
  <c r="D986"/>
  <c r="D987"/>
  <c r="D988"/>
  <c r="D989"/>
  <c r="D990"/>
  <c r="D991"/>
  <c r="A963"/>
  <c r="AF953"/>
  <c r="AE953"/>
  <c r="AD953"/>
  <c r="AC953"/>
  <c r="AB953"/>
  <c r="AA953"/>
  <c r="Z953"/>
  <c r="D935"/>
  <c r="D936"/>
  <c r="D937"/>
  <c r="D938"/>
  <c r="D939"/>
  <c r="D940"/>
  <c r="D941"/>
  <c r="D942"/>
  <c r="D943"/>
  <c r="D944"/>
  <c r="D945"/>
  <c r="D946"/>
  <c r="D947"/>
  <c r="D948"/>
  <c r="D949"/>
  <c r="D950"/>
  <c r="D951"/>
  <c r="D952"/>
  <c r="D953"/>
  <c r="D954"/>
  <c r="D955"/>
  <c r="D956"/>
  <c r="D957"/>
  <c r="D958"/>
  <c r="D959"/>
  <c r="D960"/>
  <c r="D961"/>
  <c r="C934"/>
  <c r="C935"/>
  <c r="D903"/>
  <c r="D904"/>
  <c r="D905"/>
  <c r="D906"/>
  <c r="D907"/>
  <c r="D908"/>
  <c r="D909"/>
  <c r="D910"/>
  <c r="D911"/>
  <c r="D912"/>
  <c r="D913"/>
  <c r="D914"/>
  <c r="D915"/>
  <c r="D916"/>
  <c r="D917"/>
  <c r="D918"/>
  <c r="D919"/>
  <c r="D920"/>
  <c r="D921"/>
  <c r="D922"/>
  <c r="D923"/>
  <c r="D924"/>
  <c r="D925"/>
  <c r="D926"/>
  <c r="D927"/>
  <c r="D928"/>
  <c r="D929"/>
  <c r="Y901"/>
  <c r="X901"/>
  <c r="W901"/>
  <c r="V901"/>
  <c r="U901"/>
  <c r="T901"/>
  <c r="S901"/>
  <c r="R901"/>
  <c r="Q901"/>
  <c r="P901"/>
  <c r="O901"/>
  <c r="N901"/>
  <c r="M901"/>
  <c r="L901"/>
  <c r="K901"/>
  <c r="J901"/>
  <c r="I901"/>
  <c r="H901"/>
  <c r="G901"/>
  <c r="F901"/>
  <c r="E901"/>
  <c r="A901"/>
  <c r="D873"/>
  <c r="D874"/>
  <c r="D875"/>
  <c r="D876"/>
  <c r="D877"/>
  <c r="D878"/>
  <c r="D879"/>
  <c r="D880"/>
  <c r="D881"/>
  <c r="D882"/>
  <c r="D883"/>
  <c r="D884"/>
  <c r="D885"/>
  <c r="D886"/>
  <c r="D887"/>
  <c r="D888"/>
  <c r="D889"/>
  <c r="D890"/>
  <c r="D891"/>
  <c r="D892"/>
  <c r="D893"/>
  <c r="D894"/>
  <c r="D895"/>
  <c r="D896"/>
  <c r="D897"/>
  <c r="D898"/>
  <c r="D899"/>
  <c r="A871"/>
  <c r="AF861"/>
  <c r="AE861"/>
  <c r="AD861"/>
  <c r="AC861"/>
  <c r="AB861"/>
  <c r="AA861"/>
  <c r="Z861"/>
  <c r="D843"/>
  <c r="D844"/>
  <c r="D845"/>
  <c r="D846"/>
  <c r="D847"/>
  <c r="D848"/>
  <c r="D849"/>
  <c r="D850"/>
  <c r="D851"/>
  <c r="D852"/>
  <c r="D853"/>
  <c r="D854"/>
  <c r="D855"/>
  <c r="D856"/>
  <c r="D857"/>
  <c r="D858"/>
  <c r="D859"/>
  <c r="D860"/>
  <c r="D861"/>
  <c r="D862"/>
  <c r="D863"/>
  <c r="D864"/>
  <c r="D865"/>
  <c r="D866"/>
  <c r="D867"/>
  <c r="D868"/>
  <c r="D869"/>
  <c r="C842"/>
  <c r="C843"/>
  <c r="AF354" i="12"/>
  <c r="AF355"/>
  <c r="AF356"/>
  <c r="L577"/>
  <c r="M577"/>
  <c r="N577"/>
  <c r="O577"/>
  <c r="P577"/>
  <c r="Q577"/>
  <c r="R577"/>
  <c r="S577"/>
  <c r="T577"/>
  <c r="U577"/>
  <c r="V577"/>
  <c r="W577"/>
  <c r="X577"/>
  <c r="Y577"/>
  <c r="Z577"/>
  <c r="AA577"/>
  <c r="AB577"/>
  <c r="AC577"/>
  <c r="AD577"/>
  <c r="AE577"/>
  <c r="AF574"/>
  <c r="AF575"/>
  <c r="AF577"/>
  <c r="L575"/>
  <c r="M575"/>
  <c r="N575"/>
  <c r="O575"/>
  <c r="P575"/>
  <c r="Q575"/>
  <c r="R575"/>
  <c r="S575"/>
  <c r="T575"/>
  <c r="U575"/>
  <c r="V575"/>
  <c r="W575"/>
  <c r="X575"/>
  <c r="Y575"/>
  <c r="Z575"/>
  <c r="AA575"/>
  <c r="AB575"/>
  <c r="AC575"/>
  <c r="AD575"/>
  <c r="AE575"/>
  <c r="L574"/>
  <c r="M574"/>
  <c r="N574"/>
  <c r="O574"/>
  <c r="P574"/>
  <c r="Q574"/>
  <c r="R574"/>
  <c r="S574"/>
  <c r="T574"/>
  <c r="U574"/>
  <c r="V574"/>
  <c r="W574"/>
  <c r="X574"/>
  <c r="Y574"/>
  <c r="Z574"/>
  <c r="AA574"/>
  <c r="AB574"/>
  <c r="AC574"/>
  <c r="AD574"/>
  <c r="AE574"/>
  <c r="L573"/>
  <c r="M573"/>
  <c r="N573"/>
  <c r="AF887"/>
  <c r="AF287"/>
  <c r="O573"/>
  <c r="P573"/>
  <c r="Q573"/>
  <c r="R573"/>
  <c r="S573"/>
  <c r="T573"/>
  <c r="U573"/>
  <c r="V573"/>
  <c r="W573"/>
  <c r="X573"/>
  <c r="Y573"/>
  <c r="Z573"/>
  <c r="AA573"/>
  <c r="AB573"/>
  <c r="AC573"/>
  <c r="AD573"/>
  <c r="AE573"/>
  <c r="K566"/>
  <c r="C844" i="20"/>
  <c r="C936"/>
  <c r="C1214"/>
  <c r="C1028"/>
  <c r="C1119"/>
  <c r="C1305"/>
  <c r="C1396"/>
  <c r="C1487"/>
  <c r="AF576" i="12"/>
  <c r="D71" i="20"/>
  <c r="D72"/>
  <c r="D73"/>
  <c r="D74"/>
  <c r="D75"/>
  <c r="D76"/>
  <c r="D77"/>
  <c r="D78"/>
  <c r="D79"/>
  <c r="D80"/>
  <c r="D81"/>
  <c r="D82"/>
  <c r="D83"/>
  <c r="D84"/>
  <c r="D85"/>
  <c r="D86"/>
  <c r="D87"/>
  <c r="D88"/>
  <c r="D89"/>
  <c r="D90"/>
  <c r="D91"/>
  <c r="D92"/>
  <c r="D93"/>
  <c r="D94"/>
  <c r="D95"/>
  <c r="D96"/>
  <c r="D97"/>
  <c r="Y69"/>
  <c r="X69"/>
  <c r="W69"/>
  <c r="V69"/>
  <c r="U69"/>
  <c r="T69"/>
  <c r="S69"/>
  <c r="R69"/>
  <c r="Q69"/>
  <c r="P69"/>
  <c r="O69"/>
  <c r="N69"/>
  <c r="M69"/>
  <c r="L69"/>
  <c r="K69"/>
  <c r="J69"/>
  <c r="I69"/>
  <c r="H69"/>
  <c r="G69"/>
  <c r="F69"/>
  <c r="E69"/>
  <c r="D40"/>
  <c r="D41"/>
  <c r="D42"/>
  <c r="D43"/>
  <c r="D44"/>
  <c r="D45"/>
  <c r="D46"/>
  <c r="D47"/>
  <c r="D48"/>
  <c r="D49"/>
  <c r="D50"/>
  <c r="D51"/>
  <c r="D52"/>
  <c r="D53"/>
  <c r="D54"/>
  <c r="D55"/>
  <c r="D56"/>
  <c r="D57"/>
  <c r="D58"/>
  <c r="D59"/>
  <c r="D60"/>
  <c r="D61"/>
  <c r="D62"/>
  <c r="D63"/>
  <c r="D64"/>
  <c r="D65"/>
  <c r="D66"/>
  <c r="AF27"/>
  <c r="AE27"/>
  <c r="AD27"/>
  <c r="AC27"/>
  <c r="AB27"/>
  <c r="AA27"/>
  <c r="Z27"/>
  <c r="D9"/>
  <c r="D10"/>
  <c r="D11"/>
  <c r="D12"/>
  <c r="D13"/>
  <c r="D14"/>
  <c r="D15"/>
  <c r="D16"/>
  <c r="D17"/>
  <c r="D18"/>
  <c r="D19"/>
  <c r="D20"/>
  <c r="D21"/>
  <c r="D22"/>
  <c r="D23"/>
  <c r="D24"/>
  <c r="D25"/>
  <c r="D26"/>
  <c r="D27"/>
  <c r="D28"/>
  <c r="D29"/>
  <c r="D30"/>
  <c r="D31"/>
  <c r="D32"/>
  <c r="D33"/>
  <c r="D34"/>
  <c r="D35"/>
  <c r="C8"/>
  <c r="C9"/>
  <c r="Y807"/>
  <c r="X807"/>
  <c r="W807"/>
  <c r="V807"/>
  <c r="U807"/>
  <c r="T807"/>
  <c r="S807"/>
  <c r="R807"/>
  <c r="Q807"/>
  <c r="P807"/>
  <c r="O807"/>
  <c r="N807"/>
  <c r="M807"/>
  <c r="L807"/>
  <c r="K807"/>
  <c r="J807"/>
  <c r="I807"/>
  <c r="H807"/>
  <c r="G807"/>
  <c r="F807"/>
  <c r="E807"/>
  <c r="Y715"/>
  <c r="X715"/>
  <c r="W715"/>
  <c r="V715"/>
  <c r="U715"/>
  <c r="T715"/>
  <c r="S715"/>
  <c r="R715"/>
  <c r="Q715"/>
  <c r="P715"/>
  <c r="O715"/>
  <c r="N715"/>
  <c r="M715"/>
  <c r="L715"/>
  <c r="K715"/>
  <c r="J715"/>
  <c r="I715"/>
  <c r="H715"/>
  <c r="G715"/>
  <c r="F715"/>
  <c r="E715"/>
  <c r="Y623"/>
  <c r="X623"/>
  <c r="W623"/>
  <c r="V623"/>
  <c r="U623"/>
  <c r="T623"/>
  <c r="S623"/>
  <c r="R623"/>
  <c r="Q623"/>
  <c r="P623"/>
  <c r="O623"/>
  <c r="N623"/>
  <c r="M623"/>
  <c r="L623"/>
  <c r="K623"/>
  <c r="J623"/>
  <c r="I623"/>
  <c r="H623"/>
  <c r="G623"/>
  <c r="F623"/>
  <c r="E623"/>
  <c r="Y531"/>
  <c r="X531"/>
  <c r="W531"/>
  <c r="V531"/>
  <c r="U531"/>
  <c r="T531"/>
  <c r="S531"/>
  <c r="R531"/>
  <c r="Q531"/>
  <c r="P531"/>
  <c r="O531"/>
  <c r="N531"/>
  <c r="M531"/>
  <c r="L531"/>
  <c r="K531"/>
  <c r="J531"/>
  <c r="I531"/>
  <c r="H531"/>
  <c r="G531"/>
  <c r="F531"/>
  <c r="E531"/>
  <c r="D441"/>
  <c r="D442"/>
  <c r="D443"/>
  <c r="D444"/>
  <c r="D445"/>
  <c r="D446"/>
  <c r="D447"/>
  <c r="D448"/>
  <c r="D449"/>
  <c r="D450"/>
  <c r="D451"/>
  <c r="D452"/>
  <c r="D453"/>
  <c r="D454"/>
  <c r="D455"/>
  <c r="D456"/>
  <c r="D457"/>
  <c r="D458"/>
  <c r="D459"/>
  <c r="D460"/>
  <c r="D461"/>
  <c r="D462"/>
  <c r="D463"/>
  <c r="D464"/>
  <c r="D465"/>
  <c r="D466"/>
  <c r="D467"/>
  <c r="Y439"/>
  <c r="X439"/>
  <c r="W439"/>
  <c r="V439"/>
  <c r="U439"/>
  <c r="T439"/>
  <c r="S439"/>
  <c r="R439"/>
  <c r="Q439"/>
  <c r="P439"/>
  <c r="O439"/>
  <c r="N439"/>
  <c r="M439"/>
  <c r="L439"/>
  <c r="K439"/>
  <c r="J439"/>
  <c r="I439"/>
  <c r="H439"/>
  <c r="G439"/>
  <c r="F439"/>
  <c r="E439"/>
  <c r="A439"/>
  <c r="D411"/>
  <c r="D412"/>
  <c r="D413"/>
  <c r="D414"/>
  <c r="D415"/>
  <c r="D416"/>
  <c r="D417"/>
  <c r="D418"/>
  <c r="D419"/>
  <c r="D420"/>
  <c r="D421"/>
  <c r="D422"/>
  <c r="D423"/>
  <c r="D424"/>
  <c r="D425"/>
  <c r="D426"/>
  <c r="D427"/>
  <c r="D428"/>
  <c r="D429"/>
  <c r="D430"/>
  <c r="D431"/>
  <c r="D432"/>
  <c r="D433"/>
  <c r="D434"/>
  <c r="D435"/>
  <c r="D436"/>
  <c r="D437"/>
  <c r="A409"/>
  <c r="AF399"/>
  <c r="AE399"/>
  <c r="AD399"/>
  <c r="AC399"/>
  <c r="AB399"/>
  <c r="AA399"/>
  <c r="Z399"/>
  <c r="D381"/>
  <c r="D382"/>
  <c r="D383"/>
  <c r="D384"/>
  <c r="D385"/>
  <c r="D386"/>
  <c r="D387"/>
  <c r="D388"/>
  <c r="D389"/>
  <c r="D390"/>
  <c r="D391"/>
  <c r="D392"/>
  <c r="D393"/>
  <c r="D394"/>
  <c r="D395"/>
  <c r="D396"/>
  <c r="D397"/>
  <c r="D398"/>
  <c r="D399"/>
  <c r="D400"/>
  <c r="D401"/>
  <c r="D402"/>
  <c r="D403"/>
  <c r="D404"/>
  <c r="D405"/>
  <c r="D406"/>
  <c r="D407"/>
  <c r="C380"/>
  <c r="C381"/>
  <c r="C288"/>
  <c r="D349"/>
  <c r="D350"/>
  <c r="D351"/>
  <c r="D352"/>
  <c r="D353"/>
  <c r="D354"/>
  <c r="D355"/>
  <c r="D356"/>
  <c r="D357"/>
  <c r="D358"/>
  <c r="D359"/>
  <c r="D360"/>
  <c r="D361"/>
  <c r="D362"/>
  <c r="D363"/>
  <c r="D364"/>
  <c r="D365"/>
  <c r="D366"/>
  <c r="D367"/>
  <c r="D368"/>
  <c r="D369"/>
  <c r="D370"/>
  <c r="D371"/>
  <c r="D372"/>
  <c r="D373"/>
  <c r="D374"/>
  <c r="D375"/>
  <c r="Y347"/>
  <c r="X347"/>
  <c r="W347"/>
  <c r="V347"/>
  <c r="U347"/>
  <c r="T347"/>
  <c r="S347"/>
  <c r="R347"/>
  <c r="Q347"/>
  <c r="P347"/>
  <c r="O347"/>
  <c r="N347"/>
  <c r="M347"/>
  <c r="L347"/>
  <c r="K347"/>
  <c r="J347"/>
  <c r="I347"/>
  <c r="H347"/>
  <c r="G347"/>
  <c r="F347"/>
  <c r="E347"/>
  <c r="A347"/>
  <c r="D319"/>
  <c r="D320"/>
  <c r="D321"/>
  <c r="D322"/>
  <c r="D323"/>
  <c r="D324"/>
  <c r="D325"/>
  <c r="D326"/>
  <c r="D327"/>
  <c r="D328"/>
  <c r="D329"/>
  <c r="D330"/>
  <c r="D331"/>
  <c r="D332"/>
  <c r="D333"/>
  <c r="D334"/>
  <c r="D335"/>
  <c r="D336"/>
  <c r="D337"/>
  <c r="D338"/>
  <c r="D339"/>
  <c r="D340"/>
  <c r="D341"/>
  <c r="D342"/>
  <c r="D343"/>
  <c r="D344"/>
  <c r="D345"/>
  <c r="A317"/>
  <c r="AF307"/>
  <c r="AE307"/>
  <c r="AD307"/>
  <c r="AC307"/>
  <c r="AB307"/>
  <c r="AA307"/>
  <c r="Z307"/>
  <c r="D289"/>
  <c r="D290"/>
  <c r="D291"/>
  <c r="D292"/>
  <c r="D293"/>
  <c r="D294"/>
  <c r="D295"/>
  <c r="D296"/>
  <c r="D297"/>
  <c r="D298"/>
  <c r="D299"/>
  <c r="D300"/>
  <c r="D301"/>
  <c r="D302"/>
  <c r="D303"/>
  <c r="D304"/>
  <c r="D305"/>
  <c r="D306"/>
  <c r="D307"/>
  <c r="D308"/>
  <c r="D309"/>
  <c r="D310"/>
  <c r="D311"/>
  <c r="D312"/>
  <c r="D313"/>
  <c r="D314"/>
  <c r="D315"/>
  <c r="A225"/>
  <c r="AF385" i="12"/>
  <c r="Y255" i="20"/>
  <c r="X255"/>
  <c r="W255"/>
  <c r="V255"/>
  <c r="U255"/>
  <c r="T255"/>
  <c r="S255"/>
  <c r="R255"/>
  <c r="Q255"/>
  <c r="P255"/>
  <c r="O255"/>
  <c r="N255"/>
  <c r="M255"/>
  <c r="L255"/>
  <c r="K255"/>
  <c r="J255"/>
  <c r="I255"/>
  <c r="H255"/>
  <c r="G255"/>
  <c r="F255"/>
  <c r="E255"/>
  <c r="E254"/>
  <c r="AZ551" i="21"/>
  <c r="AY551"/>
  <c r="AX551"/>
  <c r="AW551"/>
  <c r="AV551"/>
  <c r="AU551"/>
  <c r="AT551"/>
  <c r="AS551"/>
  <c r="AR551"/>
  <c r="AQ551"/>
  <c r="AP551"/>
  <c r="AO551"/>
  <c r="AN551"/>
  <c r="AM551"/>
  <c r="AL551"/>
  <c r="AK551"/>
  <c r="AJ551"/>
  <c r="AI551"/>
  <c r="AH551"/>
  <c r="AG551"/>
  <c r="AZ550"/>
  <c r="AY550"/>
  <c r="AX550"/>
  <c r="AW550"/>
  <c r="AV550"/>
  <c r="AU550"/>
  <c r="AT550"/>
  <c r="AS550"/>
  <c r="AR550"/>
  <c r="AQ550"/>
  <c r="AP550"/>
  <c r="AO550"/>
  <c r="AN550"/>
  <c r="AM550"/>
  <c r="AL550"/>
  <c r="AK550"/>
  <c r="AJ550"/>
  <c r="AI550"/>
  <c r="AH550"/>
  <c r="AG550"/>
  <c r="AZ549"/>
  <c r="AY549"/>
  <c r="AX549"/>
  <c r="AW549"/>
  <c r="AV549"/>
  <c r="AU549"/>
  <c r="AT549"/>
  <c r="AS549"/>
  <c r="AR549"/>
  <c r="AQ549"/>
  <c r="AP549"/>
  <c r="AO549"/>
  <c r="AN549"/>
  <c r="AM549"/>
  <c r="AL549"/>
  <c r="AK549"/>
  <c r="AJ549"/>
  <c r="AI549"/>
  <c r="AH549"/>
  <c r="AG549"/>
  <c r="AZ548"/>
  <c r="AY548"/>
  <c r="AX548"/>
  <c r="AW548"/>
  <c r="AV548"/>
  <c r="AU548"/>
  <c r="AT548"/>
  <c r="AS548"/>
  <c r="AR548"/>
  <c r="AQ548"/>
  <c r="AP548"/>
  <c r="AO548"/>
  <c r="AN548"/>
  <c r="AM548"/>
  <c r="AL548"/>
  <c r="AK548"/>
  <c r="AJ548"/>
  <c r="AI548"/>
  <c r="AH548"/>
  <c r="AG548"/>
  <c r="AZ547"/>
  <c r="AY547"/>
  <c r="AX547"/>
  <c r="AW547"/>
  <c r="AV547"/>
  <c r="AU547"/>
  <c r="AT547"/>
  <c r="AS547"/>
  <c r="AR547"/>
  <c r="AQ547"/>
  <c r="AP547"/>
  <c r="AO547"/>
  <c r="AN547"/>
  <c r="AM547"/>
  <c r="AL547"/>
  <c r="AK547"/>
  <c r="AJ547"/>
  <c r="AI547"/>
  <c r="AH547"/>
  <c r="AG547"/>
  <c r="AZ546"/>
  <c r="AY546"/>
  <c r="AX546"/>
  <c r="AW546"/>
  <c r="AV546"/>
  <c r="AU546"/>
  <c r="AT546"/>
  <c r="AS546"/>
  <c r="AR546"/>
  <c r="AQ546"/>
  <c r="AP546"/>
  <c r="AO546"/>
  <c r="AN546"/>
  <c r="AM546"/>
  <c r="AL546"/>
  <c r="AK546"/>
  <c r="AJ546"/>
  <c r="AI546"/>
  <c r="AH546"/>
  <c r="AG546"/>
  <c r="AZ538"/>
  <c r="AY538"/>
  <c r="AX538"/>
  <c r="AW538"/>
  <c r="AV538"/>
  <c r="AU538"/>
  <c r="AT538"/>
  <c r="AS538"/>
  <c r="AR538"/>
  <c r="AQ538"/>
  <c r="AP538"/>
  <c r="AO538"/>
  <c r="AN538"/>
  <c r="AM538"/>
  <c r="AL538"/>
  <c r="AK538"/>
  <c r="AJ538"/>
  <c r="AI538"/>
  <c r="AH538"/>
  <c r="AG538"/>
  <c r="AZ537"/>
  <c r="AY537"/>
  <c r="AX537"/>
  <c r="AW537"/>
  <c r="AV537"/>
  <c r="AU537"/>
  <c r="AT537"/>
  <c r="AS537"/>
  <c r="AR537"/>
  <c r="AQ537"/>
  <c r="AP537"/>
  <c r="AO537"/>
  <c r="AN537"/>
  <c r="AM537"/>
  <c r="AL537"/>
  <c r="AK537"/>
  <c r="AJ537"/>
  <c r="AI537"/>
  <c r="AH537"/>
  <c r="AG537"/>
  <c r="AZ536"/>
  <c r="AY536"/>
  <c r="AX536"/>
  <c r="AW536"/>
  <c r="AV536"/>
  <c r="AU536"/>
  <c r="AT536"/>
  <c r="AS536"/>
  <c r="AR536"/>
  <c r="AQ536"/>
  <c r="AP536"/>
  <c r="AO536"/>
  <c r="AN536"/>
  <c r="AM536"/>
  <c r="AL536"/>
  <c r="AK536"/>
  <c r="AJ536"/>
  <c r="AI536"/>
  <c r="AH536"/>
  <c r="AG536"/>
  <c r="AZ535"/>
  <c r="AY535"/>
  <c r="AX535"/>
  <c r="AW535"/>
  <c r="AV535"/>
  <c r="AU535"/>
  <c r="AT535"/>
  <c r="AS535"/>
  <c r="AR535"/>
  <c r="AQ535"/>
  <c r="AP535"/>
  <c r="AO535"/>
  <c r="AN535"/>
  <c r="AM535"/>
  <c r="AL535"/>
  <c r="AK535"/>
  <c r="AJ535"/>
  <c r="AI535"/>
  <c r="AH535"/>
  <c r="AG535"/>
  <c r="AZ534"/>
  <c r="AY534"/>
  <c r="AX534"/>
  <c r="AW534"/>
  <c r="AV534"/>
  <c r="AU534"/>
  <c r="AT534"/>
  <c r="AS534"/>
  <c r="AR534"/>
  <c r="AQ534"/>
  <c r="AP534"/>
  <c r="AO534"/>
  <c r="AN534"/>
  <c r="AM534"/>
  <c r="AL534"/>
  <c r="AK534"/>
  <c r="AJ534"/>
  <c r="AI534"/>
  <c r="AH534"/>
  <c r="AG534"/>
  <c r="AZ533"/>
  <c r="AY533"/>
  <c r="AX533"/>
  <c r="AW533"/>
  <c r="AV533"/>
  <c r="AU533"/>
  <c r="AT533"/>
  <c r="AS533"/>
  <c r="AR533"/>
  <c r="AQ533"/>
  <c r="AP533"/>
  <c r="AO533"/>
  <c r="AN533"/>
  <c r="AM533"/>
  <c r="AL533"/>
  <c r="AK533"/>
  <c r="AJ533"/>
  <c r="AI533"/>
  <c r="AH533"/>
  <c r="AG533"/>
  <c r="AZ532"/>
  <c r="AY532"/>
  <c r="AX532"/>
  <c r="AW532"/>
  <c r="AV532"/>
  <c r="AU532"/>
  <c r="AT532"/>
  <c r="AS532"/>
  <c r="AR532"/>
  <c r="AQ532"/>
  <c r="AP532"/>
  <c r="AO532"/>
  <c r="AN532"/>
  <c r="AM532"/>
  <c r="AL532"/>
  <c r="AK532"/>
  <c r="AJ532"/>
  <c r="AI532"/>
  <c r="AH532"/>
  <c r="AG532"/>
  <c r="AZ531"/>
  <c r="AY531"/>
  <c r="AX531"/>
  <c r="AW531"/>
  <c r="AV531"/>
  <c r="AU531"/>
  <c r="AT531"/>
  <c r="AS531"/>
  <c r="AR531"/>
  <c r="AQ531"/>
  <c r="AP531"/>
  <c r="AO531"/>
  <c r="AN531"/>
  <c r="AM531"/>
  <c r="AL531"/>
  <c r="AK531"/>
  <c r="AJ531"/>
  <c r="AI531"/>
  <c r="AH531"/>
  <c r="AG531"/>
  <c r="AZ530"/>
  <c r="AY530"/>
  <c r="AX530"/>
  <c r="AW530"/>
  <c r="AV530"/>
  <c r="AU530"/>
  <c r="AT530"/>
  <c r="AS530"/>
  <c r="AR530"/>
  <c r="AQ530"/>
  <c r="AP530"/>
  <c r="AO530"/>
  <c r="AN530"/>
  <c r="AM530"/>
  <c r="AL530"/>
  <c r="AK530"/>
  <c r="AJ530"/>
  <c r="AI530"/>
  <c r="AH530"/>
  <c r="AG530"/>
  <c r="AZ529"/>
  <c r="AY529"/>
  <c r="AX529"/>
  <c r="AW529"/>
  <c r="AV529"/>
  <c r="AU529"/>
  <c r="AT529"/>
  <c r="AS529"/>
  <c r="AR529"/>
  <c r="AQ529"/>
  <c r="AP529"/>
  <c r="AO529"/>
  <c r="AN529"/>
  <c r="AM529"/>
  <c r="AL529"/>
  <c r="AK529"/>
  <c r="AJ529"/>
  <c r="AI529"/>
  <c r="AH529"/>
  <c r="AG529"/>
  <c r="AZ528"/>
  <c r="AY528"/>
  <c r="AX528"/>
  <c r="AW528"/>
  <c r="AV528"/>
  <c r="AU528"/>
  <c r="AT528"/>
  <c r="AS528"/>
  <c r="AR528"/>
  <c r="AQ528"/>
  <c r="AP528"/>
  <c r="AO528"/>
  <c r="AN528"/>
  <c r="AM528"/>
  <c r="AL528"/>
  <c r="AK528"/>
  <c r="AJ528"/>
  <c r="AI528"/>
  <c r="AH528"/>
  <c r="AG528"/>
  <c r="AZ527"/>
  <c r="AY527"/>
  <c r="AX527"/>
  <c r="AW527"/>
  <c r="AV527"/>
  <c r="AU527"/>
  <c r="AT527"/>
  <c r="AS527"/>
  <c r="AR527"/>
  <c r="AQ527"/>
  <c r="AP527"/>
  <c r="AO527"/>
  <c r="AN527"/>
  <c r="AM527"/>
  <c r="AL527"/>
  <c r="AK527"/>
  <c r="AJ527"/>
  <c r="AI527"/>
  <c r="AH527"/>
  <c r="AG527"/>
  <c r="AZ526"/>
  <c r="AY526"/>
  <c r="AX526"/>
  <c r="AW526"/>
  <c r="AV526"/>
  <c r="AU526"/>
  <c r="AT526"/>
  <c r="AS526"/>
  <c r="AR526"/>
  <c r="AQ526"/>
  <c r="AP526"/>
  <c r="AO526"/>
  <c r="AN526"/>
  <c r="AM526"/>
  <c r="AL526"/>
  <c r="AK526"/>
  <c r="AJ526"/>
  <c r="AI526"/>
  <c r="AH526"/>
  <c r="AG526"/>
  <c r="AZ525"/>
  <c r="AY525"/>
  <c r="AX525"/>
  <c r="AW525"/>
  <c r="AV525"/>
  <c r="AU525"/>
  <c r="AT525"/>
  <c r="AS525"/>
  <c r="AR525"/>
  <c r="AQ525"/>
  <c r="AP525"/>
  <c r="AO525"/>
  <c r="AN525"/>
  <c r="AM525"/>
  <c r="AL525"/>
  <c r="AK525"/>
  <c r="AJ525"/>
  <c r="AI525"/>
  <c r="AH525"/>
  <c r="AG525"/>
  <c r="AZ524"/>
  <c r="AY524"/>
  <c r="AX524"/>
  <c r="AW524"/>
  <c r="AV524"/>
  <c r="AU524"/>
  <c r="AT524"/>
  <c r="AS524"/>
  <c r="AR524"/>
  <c r="AQ524"/>
  <c r="AP524"/>
  <c r="AO524"/>
  <c r="AN524"/>
  <c r="AM524"/>
  <c r="AL524"/>
  <c r="AK524"/>
  <c r="AJ524"/>
  <c r="AI524"/>
  <c r="AH524"/>
  <c r="AG524"/>
  <c r="AZ477"/>
  <c r="AY477"/>
  <c r="AX477"/>
  <c r="AW477"/>
  <c r="AV477"/>
  <c r="AU477"/>
  <c r="AT477"/>
  <c r="AS477"/>
  <c r="AR477"/>
  <c r="AQ477"/>
  <c r="AP477"/>
  <c r="AO477"/>
  <c r="AN477"/>
  <c r="AM477"/>
  <c r="AL477"/>
  <c r="AK477"/>
  <c r="AJ477"/>
  <c r="AI477"/>
  <c r="AH477"/>
  <c r="AG477"/>
  <c r="AZ476"/>
  <c r="AY476"/>
  <c r="AX476"/>
  <c r="AW476"/>
  <c r="AV476"/>
  <c r="AU476"/>
  <c r="AT476"/>
  <c r="AS476"/>
  <c r="AR476"/>
  <c r="AQ476"/>
  <c r="AP476"/>
  <c r="AO476"/>
  <c r="AN476"/>
  <c r="AM476"/>
  <c r="AL476"/>
  <c r="AK476"/>
  <c r="AJ476"/>
  <c r="AI476"/>
  <c r="AH476"/>
  <c r="AG476"/>
  <c r="AZ475"/>
  <c r="AY475"/>
  <c r="AX475"/>
  <c r="AW475"/>
  <c r="AV475"/>
  <c r="AU475"/>
  <c r="AT475"/>
  <c r="AS475"/>
  <c r="AR475"/>
  <c r="AQ475"/>
  <c r="AP475"/>
  <c r="AO475"/>
  <c r="AN475"/>
  <c r="AM475"/>
  <c r="AL475"/>
  <c r="AK475"/>
  <c r="AJ475"/>
  <c r="AI475"/>
  <c r="AH475"/>
  <c r="AG475"/>
  <c r="AZ474"/>
  <c r="AY474"/>
  <c r="AX474"/>
  <c r="AW474"/>
  <c r="AV474"/>
  <c r="AU474"/>
  <c r="AT474"/>
  <c r="AS474"/>
  <c r="AR474"/>
  <c r="AQ474"/>
  <c r="AP474"/>
  <c r="AO474"/>
  <c r="AN474"/>
  <c r="AM474"/>
  <c r="AL474"/>
  <c r="AK474"/>
  <c r="AJ474"/>
  <c r="AI474"/>
  <c r="AH474"/>
  <c r="AG474"/>
  <c r="AZ473"/>
  <c r="AY473"/>
  <c r="AX473"/>
  <c r="AW473"/>
  <c r="AV473"/>
  <c r="AU473"/>
  <c r="AT473"/>
  <c r="AS473"/>
  <c r="AR473"/>
  <c r="AQ473"/>
  <c r="AP473"/>
  <c r="AO473"/>
  <c r="AN473"/>
  <c r="AM473"/>
  <c r="AL473"/>
  <c r="AK473"/>
  <c r="AJ473"/>
  <c r="AI473"/>
  <c r="AH473"/>
  <c r="AG473"/>
  <c r="AZ472"/>
  <c r="AY472"/>
  <c r="AX472"/>
  <c r="AW472"/>
  <c r="AV472"/>
  <c r="AU472"/>
  <c r="AT472"/>
  <c r="AS472"/>
  <c r="AR472"/>
  <c r="AQ472"/>
  <c r="AP472"/>
  <c r="AO472"/>
  <c r="AN472"/>
  <c r="AM472"/>
  <c r="AL472"/>
  <c r="AK472"/>
  <c r="AJ472"/>
  <c r="AI472"/>
  <c r="AH472"/>
  <c r="AG472"/>
  <c r="AZ470"/>
  <c r="AY470"/>
  <c r="AX470"/>
  <c r="AW470"/>
  <c r="AV470"/>
  <c r="AU470"/>
  <c r="AT470"/>
  <c r="AS470"/>
  <c r="AR470"/>
  <c r="AQ470"/>
  <c r="AP470"/>
  <c r="AO470"/>
  <c r="AN470"/>
  <c r="AM470"/>
  <c r="AL470"/>
  <c r="AK470"/>
  <c r="AJ470"/>
  <c r="AI470"/>
  <c r="AH470"/>
  <c r="AG470"/>
  <c r="AZ464"/>
  <c r="AY464"/>
  <c r="AX464"/>
  <c r="AW464"/>
  <c r="AV464"/>
  <c r="AU464"/>
  <c r="AT464"/>
  <c r="AS464"/>
  <c r="AR464"/>
  <c r="AQ464"/>
  <c r="AP464"/>
  <c r="AO464"/>
  <c r="AN464"/>
  <c r="AM464"/>
  <c r="AL464"/>
  <c r="AK464"/>
  <c r="AJ464"/>
  <c r="AI464"/>
  <c r="AH464"/>
  <c r="AG464"/>
  <c r="AZ463"/>
  <c r="AY463"/>
  <c r="AX463"/>
  <c r="AW463"/>
  <c r="AV463"/>
  <c r="AU463"/>
  <c r="AT463"/>
  <c r="AS463"/>
  <c r="AR463"/>
  <c r="AQ463"/>
  <c r="AP463"/>
  <c r="AO463"/>
  <c r="AN463"/>
  <c r="AM463"/>
  <c r="AL463"/>
  <c r="AK463"/>
  <c r="AJ463"/>
  <c r="AI463"/>
  <c r="AH463"/>
  <c r="AG463"/>
  <c r="AZ462"/>
  <c r="AY462"/>
  <c r="AX462"/>
  <c r="AW462"/>
  <c r="AV462"/>
  <c r="AU462"/>
  <c r="AT462"/>
  <c r="AS462"/>
  <c r="AR462"/>
  <c r="AQ462"/>
  <c r="AP462"/>
  <c r="AO462"/>
  <c r="AN462"/>
  <c r="AM462"/>
  <c r="AL462"/>
  <c r="AK462"/>
  <c r="AJ462"/>
  <c r="AI462"/>
  <c r="AH462"/>
  <c r="AG462"/>
  <c r="AZ461"/>
  <c r="AY461"/>
  <c r="AX461"/>
  <c r="AW461"/>
  <c r="AV461"/>
  <c r="AU461"/>
  <c r="AT461"/>
  <c r="AS461"/>
  <c r="AR461"/>
  <c r="AQ461"/>
  <c r="AP461"/>
  <c r="AO461"/>
  <c r="AN461"/>
  <c r="AM461"/>
  <c r="AL461"/>
  <c r="AK461"/>
  <c r="AJ461"/>
  <c r="AI461"/>
  <c r="AH461"/>
  <c r="AG461"/>
  <c r="AZ460"/>
  <c r="AY460"/>
  <c r="AX460"/>
  <c r="AW460"/>
  <c r="AV460"/>
  <c r="AU460"/>
  <c r="AT460"/>
  <c r="AS460"/>
  <c r="AR460"/>
  <c r="AQ460"/>
  <c r="AP460"/>
  <c r="AO460"/>
  <c r="AN460"/>
  <c r="AM460"/>
  <c r="AL460"/>
  <c r="AK460"/>
  <c r="AJ460"/>
  <c r="AI460"/>
  <c r="AH460"/>
  <c r="AG460"/>
  <c r="AZ459"/>
  <c r="AY459"/>
  <c r="AX459"/>
  <c r="AW459"/>
  <c r="AV459"/>
  <c r="AU459"/>
  <c r="AT459"/>
  <c r="AS459"/>
  <c r="AR459"/>
  <c r="AQ459"/>
  <c r="AP459"/>
  <c r="AO459"/>
  <c r="AN459"/>
  <c r="AM459"/>
  <c r="AL459"/>
  <c r="AK459"/>
  <c r="AJ459"/>
  <c r="AI459"/>
  <c r="AH459"/>
  <c r="AG459"/>
  <c r="AZ458"/>
  <c r="AY458"/>
  <c r="AX458"/>
  <c r="AW458"/>
  <c r="AV458"/>
  <c r="AU458"/>
  <c r="AT458"/>
  <c r="AS458"/>
  <c r="AR458"/>
  <c r="AQ458"/>
  <c r="AP458"/>
  <c r="AO458"/>
  <c r="AN458"/>
  <c r="AM458"/>
  <c r="AL458"/>
  <c r="AK458"/>
  <c r="AJ458"/>
  <c r="AI458"/>
  <c r="AH458"/>
  <c r="AG458"/>
  <c r="AZ457"/>
  <c r="AY457"/>
  <c r="AX457"/>
  <c r="AW457"/>
  <c r="AV457"/>
  <c r="AU457"/>
  <c r="AT457"/>
  <c r="AS457"/>
  <c r="AR457"/>
  <c r="AQ457"/>
  <c r="AP457"/>
  <c r="AO457"/>
  <c r="AN457"/>
  <c r="AM457"/>
  <c r="AL457"/>
  <c r="AK457"/>
  <c r="AJ457"/>
  <c r="AI457"/>
  <c r="AH457"/>
  <c r="AG457"/>
  <c r="AZ456"/>
  <c r="AY456"/>
  <c r="AX456"/>
  <c r="AW456"/>
  <c r="AV456"/>
  <c r="AU456"/>
  <c r="AT456"/>
  <c r="AS456"/>
  <c r="AR456"/>
  <c r="AQ456"/>
  <c r="AP456"/>
  <c r="AO456"/>
  <c r="AN456"/>
  <c r="AM456"/>
  <c r="AL456"/>
  <c r="AK456"/>
  <c r="AJ456"/>
  <c r="AI456"/>
  <c r="AH456"/>
  <c r="AG456"/>
  <c r="AZ455"/>
  <c r="AY455"/>
  <c r="AX455"/>
  <c r="AW455"/>
  <c r="AV455"/>
  <c r="AU455"/>
  <c r="AT455"/>
  <c r="AS455"/>
  <c r="AR455"/>
  <c r="AQ455"/>
  <c r="AP455"/>
  <c r="AO455"/>
  <c r="AN455"/>
  <c r="AM455"/>
  <c r="AL455"/>
  <c r="AK455"/>
  <c r="AJ455"/>
  <c r="AI455"/>
  <c r="AH455"/>
  <c r="AG455"/>
  <c r="AZ454"/>
  <c r="AY454"/>
  <c r="AX454"/>
  <c r="AW454"/>
  <c r="AV454"/>
  <c r="AU454"/>
  <c r="AT454"/>
  <c r="AS454"/>
  <c r="AR454"/>
  <c r="AQ454"/>
  <c r="AP454"/>
  <c r="AO454"/>
  <c r="AN454"/>
  <c r="AM454"/>
  <c r="AL454"/>
  <c r="AK454"/>
  <c r="AJ454"/>
  <c r="AI454"/>
  <c r="AH454"/>
  <c r="AG454"/>
  <c r="AZ453"/>
  <c r="AY453"/>
  <c r="AX453"/>
  <c r="AW453"/>
  <c r="AV453"/>
  <c r="AU453"/>
  <c r="AT453"/>
  <c r="AS453"/>
  <c r="AR453"/>
  <c r="AQ453"/>
  <c r="AP453"/>
  <c r="AO453"/>
  <c r="AN453"/>
  <c r="AM453"/>
  <c r="AL453"/>
  <c r="AK453"/>
  <c r="AJ453"/>
  <c r="AI453"/>
  <c r="AH453"/>
  <c r="AG453"/>
  <c r="AZ452"/>
  <c r="AY452"/>
  <c r="AX452"/>
  <c r="AW452"/>
  <c r="AV452"/>
  <c r="AU452"/>
  <c r="AT452"/>
  <c r="AS452"/>
  <c r="AR452"/>
  <c r="AQ452"/>
  <c r="AP452"/>
  <c r="AO452"/>
  <c r="AN452"/>
  <c r="AM452"/>
  <c r="AL452"/>
  <c r="AK452"/>
  <c r="AJ452"/>
  <c r="AI452"/>
  <c r="AH452"/>
  <c r="AG452"/>
  <c r="AZ451"/>
  <c r="AY451"/>
  <c r="AX451"/>
  <c r="AW451"/>
  <c r="AV451"/>
  <c r="AU451"/>
  <c r="AT451"/>
  <c r="AS451"/>
  <c r="AR451"/>
  <c r="AQ451"/>
  <c r="AP451"/>
  <c r="AO451"/>
  <c r="AN451"/>
  <c r="AM451"/>
  <c r="AL451"/>
  <c r="AK451"/>
  <c r="AJ451"/>
  <c r="AI451"/>
  <c r="AH451"/>
  <c r="AG451"/>
  <c r="AZ450"/>
  <c r="AY450"/>
  <c r="AX450"/>
  <c r="AW450"/>
  <c r="AV450"/>
  <c r="AU450"/>
  <c r="AT450"/>
  <c r="AS450"/>
  <c r="AR450"/>
  <c r="AQ450"/>
  <c r="AP450"/>
  <c r="AO450"/>
  <c r="AN450"/>
  <c r="AM450"/>
  <c r="AL450"/>
  <c r="AK450"/>
  <c r="AJ450"/>
  <c r="AI450"/>
  <c r="AH450"/>
  <c r="AG450"/>
  <c r="AZ403"/>
  <c r="AY403"/>
  <c r="AX403"/>
  <c r="AW403"/>
  <c r="AV403"/>
  <c r="AU403"/>
  <c r="AT403"/>
  <c r="AS403"/>
  <c r="AR403"/>
  <c r="AQ403"/>
  <c r="AP403"/>
  <c r="AO403"/>
  <c r="AN403"/>
  <c r="AM403"/>
  <c r="AL403"/>
  <c r="AK403"/>
  <c r="AJ403"/>
  <c r="AI403"/>
  <c r="AH403"/>
  <c r="AG403"/>
  <c r="AZ402"/>
  <c r="AY402"/>
  <c r="AX402"/>
  <c r="AW402"/>
  <c r="AV402"/>
  <c r="AU402"/>
  <c r="AT402"/>
  <c r="AS402"/>
  <c r="AR402"/>
  <c r="AQ402"/>
  <c r="AP402"/>
  <c r="AO402"/>
  <c r="AN402"/>
  <c r="AM402"/>
  <c r="AL402"/>
  <c r="AK402"/>
  <c r="AJ402"/>
  <c r="AI402"/>
  <c r="AH402"/>
  <c r="AG402"/>
  <c r="AZ401"/>
  <c r="AY401"/>
  <c r="AX401"/>
  <c r="AW401"/>
  <c r="AV401"/>
  <c r="AU401"/>
  <c r="AT401"/>
  <c r="AS401"/>
  <c r="AR401"/>
  <c r="AQ401"/>
  <c r="AP401"/>
  <c r="AO401"/>
  <c r="AN401"/>
  <c r="AM401"/>
  <c r="AL401"/>
  <c r="AK401"/>
  <c r="AJ401"/>
  <c r="AI401"/>
  <c r="AH401"/>
  <c r="AG401"/>
  <c r="AZ400"/>
  <c r="AY400"/>
  <c r="AX400"/>
  <c r="AW400"/>
  <c r="AV400"/>
  <c r="AU400"/>
  <c r="AT400"/>
  <c r="AS400"/>
  <c r="AR400"/>
  <c r="AQ400"/>
  <c r="AP400"/>
  <c r="AO400"/>
  <c r="AN400"/>
  <c r="AM400"/>
  <c r="AL400"/>
  <c r="AK400"/>
  <c r="AJ400"/>
  <c r="AI400"/>
  <c r="AH400"/>
  <c r="AG400"/>
  <c r="AZ399"/>
  <c r="AY399"/>
  <c r="AX399"/>
  <c r="AW399"/>
  <c r="AV399"/>
  <c r="AU399"/>
  <c r="AT399"/>
  <c r="AS399"/>
  <c r="AR399"/>
  <c r="AQ399"/>
  <c r="AP399"/>
  <c r="AO399"/>
  <c r="AN399"/>
  <c r="AM399"/>
  <c r="AL399"/>
  <c r="AK399"/>
  <c r="AJ399"/>
  <c r="AI399"/>
  <c r="AH399"/>
  <c r="AG399"/>
  <c r="AZ398"/>
  <c r="AY398"/>
  <c r="AX398"/>
  <c r="AW398"/>
  <c r="AV398"/>
  <c r="AU398"/>
  <c r="AT398"/>
  <c r="AS398"/>
  <c r="AR398"/>
  <c r="AQ398"/>
  <c r="AP398"/>
  <c r="AO398"/>
  <c r="AN398"/>
  <c r="AM398"/>
  <c r="AL398"/>
  <c r="AK398"/>
  <c r="AJ398"/>
  <c r="AI398"/>
  <c r="AH398"/>
  <c r="AG398"/>
  <c r="AZ396"/>
  <c r="AY396"/>
  <c r="AX396"/>
  <c r="AW396"/>
  <c r="AV396"/>
  <c r="AU396"/>
  <c r="AT396"/>
  <c r="AS396"/>
  <c r="AR396"/>
  <c r="AQ396"/>
  <c r="AP396"/>
  <c r="AO396"/>
  <c r="AN396"/>
  <c r="AM396"/>
  <c r="AL396"/>
  <c r="AK396"/>
  <c r="AJ396"/>
  <c r="AI396"/>
  <c r="AH396"/>
  <c r="AG396"/>
  <c r="AZ390"/>
  <c r="AY390"/>
  <c r="AX390"/>
  <c r="AW390"/>
  <c r="AV390"/>
  <c r="AU390"/>
  <c r="AT390"/>
  <c r="AS390"/>
  <c r="AR390"/>
  <c r="AQ390"/>
  <c r="AP390"/>
  <c r="AO390"/>
  <c r="AN390"/>
  <c r="AM390"/>
  <c r="AL390"/>
  <c r="AK390"/>
  <c r="AJ390"/>
  <c r="AI390"/>
  <c r="AH390"/>
  <c r="AG390"/>
  <c r="AZ389"/>
  <c r="AY389"/>
  <c r="AX389"/>
  <c r="AW389"/>
  <c r="AV389"/>
  <c r="AU389"/>
  <c r="AT389"/>
  <c r="AS389"/>
  <c r="AR389"/>
  <c r="AQ389"/>
  <c r="AP389"/>
  <c r="AO389"/>
  <c r="AN389"/>
  <c r="AM389"/>
  <c r="AL389"/>
  <c r="AK389"/>
  <c r="AJ389"/>
  <c r="AI389"/>
  <c r="AH389"/>
  <c r="AG389"/>
  <c r="AZ388"/>
  <c r="AY388"/>
  <c r="AX388"/>
  <c r="AW388"/>
  <c r="AV388"/>
  <c r="AU388"/>
  <c r="AT388"/>
  <c r="AS388"/>
  <c r="AR388"/>
  <c r="AQ388"/>
  <c r="AP388"/>
  <c r="AO388"/>
  <c r="AN388"/>
  <c r="AM388"/>
  <c r="AL388"/>
  <c r="AK388"/>
  <c r="AJ388"/>
  <c r="AI388"/>
  <c r="AH388"/>
  <c r="AG388"/>
  <c r="AZ387"/>
  <c r="AY387"/>
  <c r="AX387"/>
  <c r="AW387"/>
  <c r="AV387"/>
  <c r="AU387"/>
  <c r="AT387"/>
  <c r="AS387"/>
  <c r="AR387"/>
  <c r="AQ387"/>
  <c r="AP387"/>
  <c r="AO387"/>
  <c r="AN387"/>
  <c r="AM387"/>
  <c r="AL387"/>
  <c r="AK387"/>
  <c r="AJ387"/>
  <c r="AI387"/>
  <c r="AH387"/>
  <c r="AG387"/>
  <c r="AZ386"/>
  <c r="AY386"/>
  <c r="AX386"/>
  <c r="AW386"/>
  <c r="AV386"/>
  <c r="AU386"/>
  <c r="AT386"/>
  <c r="AS386"/>
  <c r="AR386"/>
  <c r="AQ386"/>
  <c r="AP386"/>
  <c r="AO386"/>
  <c r="AN386"/>
  <c r="AM386"/>
  <c r="AL386"/>
  <c r="AK386"/>
  <c r="AJ386"/>
  <c r="AI386"/>
  <c r="AH386"/>
  <c r="AG386"/>
  <c r="AZ385"/>
  <c r="AY385"/>
  <c r="AX385"/>
  <c r="AW385"/>
  <c r="AV385"/>
  <c r="AU385"/>
  <c r="AT385"/>
  <c r="AS385"/>
  <c r="AR385"/>
  <c r="AQ385"/>
  <c r="AP385"/>
  <c r="AO385"/>
  <c r="AN385"/>
  <c r="AM385"/>
  <c r="AL385"/>
  <c r="AK385"/>
  <c r="AJ385"/>
  <c r="AI385"/>
  <c r="AH385"/>
  <c r="AG385"/>
  <c r="AZ384"/>
  <c r="AY384"/>
  <c r="AX384"/>
  <c r="AW384"/>
  <c r="AV384"/>
  <c r="AU384"/>
  <c r="AT384"/>
  <c r="AS384"/>
  <c r="AR384"/>
  <c r="AQ384"/>
  <c r="AP384"/>
  <c r="AO384"/>
  <c r="AN384"/>
  <c r="AM384"/>
  <c r="AL384"/>
  <c r="AK384"/>
  <c r="AJ384"/>
  <c r="AI384"/>
  <c r="AH384"/>
  <c r="AG384"/>
  <c r="AZ383"/>
  <c r="AY383"/>
  <c r="AX383"/>
  <c r="AW383"/>
  <c r="AV383"/>
  <c r="AU383"/>
  <c r="AT383"/>
  <c r="AS383"/>
  <c r="AR383"/>
  <c r="AQ383"/>
  <c r="AP383"/>
  <c r="AO383"/>
  <c r="AN383"/>
  <c r="AM383"/>
  <c r="AL383"/>
  <c r="AK383"/>
  <c r="AJ383"/>
  <c r="AI383"/>
  <c r="AH383"/>
  <c r="AG383"/>
  <c r="AZ382"/>
  <c r="AY382"/>
  <c r="AX382"/>
  <c r="AW382"/>
  <c r="AV382"/>
  <c r="AU382"/>
  <c r="AT382"/>
  <c r="AS382"/>
  <c r="AR382"/>
  <c r="AQ382"/>
  <c r="AP382"/>
  <c r="AO382"/>
  <c r="AN382"/>
  <c r="AM382"/>
  <c r="AL382"/>
  <c r="AK382"/>
  <c r="AJ382"/>
  <c r="AI382"/>
  <c r="AH382"/>
  <c r="AG382"/>
  <c r="AZ381"/>
  <c r="AY381"/>
  <c r="AX381"/>
  <c r="AW381"/>
  <c r="AV381"/>
  <c r="AU381"/>
  <c r="AT381"/>
  <c r="AS381"/>
  <c r="AR381"/>
  <c r="AQ381"/>
  <c r="AP381"/>
  <c r="AO381"/>
  <c r="AN381"/>
  <c r="AM381"/>
  <c r="AL381"/>
  <c r="AK381"/>
  <c r="AJ381"/>
  <c r="AI381"/>
  <c r="AH381"/>
  <c r="AG381"/>
  <c r="AZ380"/>
  <c r="AY380"/>
  <c r="AX380"/>
  <c r="AW380"/>
  <c r="AV380"/>
  <c r="AU380"/>
  <c r="AT380"/>
  <c r="AS380"/>
  <c r="AR380"/>
  <c r="AQ380"/>
  <c r="AP380"/>
  <c r="AO380"/>
  <c r="AN380"/>
  <c r="AM380"/>
  <c r="AL380"/>
  <c r="AK380"/>
  <c r="AJ380"/>
  <c r="AI380"/>
  <c r="AH380"/>
  <c r="AG380"/>
  <c r="AZ379"/>
  <c r="AY379"/>
  <c r="AX379"/>
  <c r="AW379"/>
  <c r="AV379"/>
  <c r="AU379"/>
  <c r="AT379"/>
  <c r="AS379"/>
  <c r="AR379"/>
  <c r="AQ379"/>
  <c r="AP379"/>
  <c r="AO379"/>
  <c r="AN379"/>
  <c r="AM379"/>
  <c r="AL379"/>
  <c r="AK379"/>
  <c r="AJ379"/>
  <c r="AI379"/>
  <c r="AH379"/>
  <c r="AG379"/>
  <c r="AZ378"/>
  <c r="AY378"/>
  <c r="AX378"/>
  <c r="AW378"/>
  <c r="AV378"/>
  <c r="AU378"/>
  <c r="AT378"/>
  <c r="AS378"/>
  <c r="AR378"/>
  <c r="AQ378"/>
  <c r="AP378"/>
  <c r="AO378"/>
  <c r="AN378"/>
  <c r="AM378"/>
  <c r="AL378"/>
  <c r="AK378"/>
  <c r="AJ378"/>
  <c r="AI378"/>
  <c r="AH378"/>
  <c r="AG378"/>
  <c r="AZ377"/>
  <c r="AY377"/>
  <c r="AX377"/>
  <c r="AW377"/>
  <c r="AV377"/>
  <c r="AU377"/>
  <c r="AT377"/>
  <c r="AS377"/>
  <c r="AR377"/>
  <c r="AQ377"/>
  <c r="AP377"/>
  <c r="AO377"/>
  <c r="AN377"/>
  <c r="AM377"/>
  <c r="AL377"/>
  <c r="AK377"/>
  <c r="AJ377"/>
  <c r="AI377"/>
  <c r="AH377"/>
  <c r="AG377"/>
  <c r="AZ376"/>
  <c r="AY376"/>
  <c r="AX376"/>
  <c r="AW376"/>
  <c r="AV376"/>
  <c r="AU376"/>
  <c r="AT376"/>
  <c r="AS376"/>
  <c r="AR376"/>
  <c r="AQ376"/>
  <c r="AP376"/>
  <c r="AO376"/>
  <c r="AN376"/>
  <c r="AM376"/>
  <c r="AL376"/>
  <c r="AK376"/>
  <c r="AJ376"/>
  <c r="AI376"/>
  <c r="AH376"/>
  <c r="AG376"/>
  <c r="AZ329"/>
  <c r="AY329"/>
  <c r="AX329"/>
  <c r="AW329"/>
  <c r="AV329"/>
  <c r="AU329"/>
  <c r="AT329"/>
  <c r="AS329"/>
  <c r="AR329"/>
  <c r="AQ329"/>
  <c r="AP329"/>
  <c r="AO329"/>
  <c r="AN329"/>
  <c r="AM329"/>
  <c r="AL329"/>
  <c r="AK329"/>
  <c r="AJ329"/>
  <c r="AI329"/>
  <c r="AH329"/>
  <c r="AG329"/>
  <c r="AZ328"/>
  <c r="AY328"/>
  <c r="AX328"/>
  <c r="AW328"/>
  <c r="AV328"/>
  <c r="AU328"/>
  <c r="AT328"/>
  <c r="AS328"/>
  <c r="AR328"/>
  <c r="AQ328"/>
  <c r="AP328"/>
  <c r="AO328"/>
  <c r="AN328"/>
  <c r="AM328"/>
  <c r="AL328"/>
  <c r="AK328"/>
  <c r="AJ328"/>
  <c r="AI328"/>
  <c r="AH328"/>
  <c r="AG328"/>
  <c r="AZ327"/>
  <c r="AY327"/>
  <c r="AX327"/>
  <c r="AW327"/>
  <c r="AV327"/>
  <c r="AU327"/>
  <c r="AT327"/>
  <c r="AS327"/>
  <c r="AR327"/>
  <c r="AQ327"/>
  <c r="AP327"/>
  <c r="AO327"/>
  <c r="AN327"/>
  <c r="AM327"/>
  <c r="AL327"/>
  <c r="AK327"/>
  <c r="AJ327"/>
  <c r="AI327"/>
  <c r="AH327"/>
  <c r="AG327"/>
  <c r="AZ326"/>
  <c r="AY326"/>
  <c r="AX326"/>
  <c r="AW326"/>
  <c r="AV326"/>
  <c r="AU326"/>
  <c r="AT326"/>
  <c r="AS326"/>
  <c r="AR326"/>
  <c r="AQ326"/>
  <c r="AP326"/>
  <c r="AO326"/>
  <c r="AN326"/>
  <c r="AM326"/>
  <c r="AL326"/>
  <c r="AK326"/>
  <c r="AJ326"/>
  <c r="AI326"/>
  <c r="AH326"/>
  <c r="AG326"/>
  <c r="AZ325"/>
  <c r="AY325"/>
  <c r="AX325"/>
  <c r="AW325"/>
  <c r="AV325"/>
  <c r="AU325"/>
  <c r="AT325"/>
  <c r="AS325"/>
  <c r="AR325"/>
  <c r="AQ325"/>
  <c r="AP325"/>
  <c r="AO325"/>
  <c r="AN325"/>
  <c r="AM325"/>
  <c r="AL325"/>
  <c r="AK325"/>
  <c r="AJ325"/>
  <c r="AI325"/>
  <c r="AH325"/>
  <c r="AG325"/>
  <c r="AZ324"/>
  <c r="AY324"/>
  <c r="AX324"/>
  <c r="AW324"/>
  <c r="AV324"/>
  <c r="AU324"/>
  <c r="AT324"/>
  <c r="AS324"/>
  <c r="AR324"/>
  <c r="AQ324"/>
  <c r="AP324"/>
  <c r="AO324"/>
  <c r="AN324"/>
  <c r="AM324"/>
  <c r="AL324"/>
  <c r="AK324"/>
  <c r="AJ324"/>
  <c r="AI324"/>
  <c r="AH324"/>
  <c r="AG324"/>
  <c r="AZ322"/>
  <c r="AY322"/>
  <c r="AX322"/>
  <c r="AW322"/>
  <c r="AV322"/>
  <c r="AU322"/>
  <c r="AT322"/>
  <c r="AS322"/>
  <c r="AR322"/>
  <c r="AQ322"/>
  <c r="AP322"/>
  <c r="AO322"/>
  <c r="AN322"/>
  <c r="AM322"/>
  <c r="AL322"/>
  <c r="AK322"/>
  <c r="AJ322"/>
  <c r="AI322"/>
  <c r="AH322"/>
  <c r="AG322"/>
  <c r="AZ316"/>
  <c r="AY316"/>
  <c r="AX316"/>
  <c r="AW316"/>
  <c r="AV316"/>
  <c r="AU316"/>
  <c r="AT316"/>
  <c r="AS316"/>
  <c r="AR316"/>
  <c r="AQ316"/>
  <c r="AP316"/>
  <c r="AO316"/>
  <c r="AN316"/>
  <c r="AM316"/>
  <c r="AL316"/>
  <c r="AK316"/>
  <c r="AJ316"/>
  <c r="AI316"/>
  <c r="AH316"/>
  <c r="AG316"/>
  <c r="AZ315"/>
  <c r="AY315"/>
  <c r="AX315"/>
  <c r="AW315"/>
  <c r="AV315"/>
  <c r="AU315"/>
  <c r="AT315"/>
  <c r="AS315"/>
  <c r="AR315"/>
  <c r="AQ315"/>
  <c r="AP315"/>
  <c r="AO315"/>
  <c r="AN315"/>
  <c r="AM315"/>
  <c r="AL315"/>
  <c r="AK315"/>
  <c r="AJ315"/>
  <c r="AI315"/>
  <c r="AH315"/>
  <c r="AG315"/>
  <c r="AZ314"/>
  <c r="AY314"/>
  <c r="AX314"/>
  <c r="AW314"/>
  <c r="AV314"/>
  <c r="AU314"/>
  <c r="AT314"/>
  <c r="AS314"/>
  <c r="AR314"/>
  <c r="AQ314"/>
  <c r="AP314"/>
  <c r="AO314"/>
  <c r="AN314"/>
  <c r="AM314"/>
  <c r="AL314"/>
  <c r="AK314"/>
  <c r="AJ314"/>
  <c r="AI314"/>
  <c r="AH314"/>
  <c r="AG314"/>
  <c r="AZ313"/>
  <c r="AY313"/>
  <c r="AX313"/>
  <c r="AW313"/>
  <c r="AV313"/>
  <c r="AU313"/>
  <c r="AT313"/>
  <c r="AS313"/>
  <c r="AR313"/>
  <c r="AQ313"/>
  <c r="AP313"/>
  <c r="AO313"/>
  <c r="AN313"/>
  <c r="AM313"/>
  <c r="AL313"/>
  <c r="AK313"/>
  <c r="AJ313"/>
  <c r="AI313"/>
  <c r="AH313"/>
  <c r="AG313"/>
  <c r="AZ312"/>
  <c r="AY312"/>
  <c r="AX312"/>
  <c r="AW312"/>
  <c r="AV312"/>
  <c r="AU312"/>
  <c r="AT312"/>
  <c r="AS312"/>
  <c r="AR312"/>
  <c r="AQ312"/>
  <c r="AP312"/>
  <c r="AO312"/>
  <c r="AN312"/>
  <c r="AM312"/>
  <c r="AL312"/>
  <c r="AK312"/>
  <c r="AJ312"/>
  <c r="AI312"/>
  <c r="AH312"/>
  <c r="AG312"/>
  <c r="AZ311"/>
  <c r="AY311"/>
  <c r="AX311"/>
  <c r="AW311"/>
  <c r="AV311"/>
  <c r="AU311"/>
  <c r="AT311"/>
  <c r="AS311"/>
  <c r="AR311"/>
  <c r="AQ311"/>
  <c r="AP311"/>
  <c r="AO311"/>
  <c r="AN311"/>
  <c r="AM311"/>
  <c r="AL311"/>
  <c r="AK311"/>
  <c r="AJ311"/>
  <c r="AI311"/>
  <c r="AH311"/>
  <c r="AG311"/>
  <c r="AZ310"/>
  <c r="AY310"/>
  <c r="AX310"/>
  <c r="AW310"/>
  <c r="AV310"/>
  <c r="AU310"/>
  <c r="AT310"/>
  <c r="AS310"/>
  <c r="AR310"/>
  <c r="AQ310"/>
  <c r="AP310"/>
  <c r="AO310"/>
  <c r="AN310"/>
  <c r="AM310"/>
  <c r="AL310"/>
  <c r="AK310"/>
  <c r="AJ310"/>
  <c r="AI310"/>
  <c r="AH310"/>
  <c r="AG310"/>
  <c r="AZ309"/>
  <c r="AY309"/>
  <c r="AX309"/>
  <c r="AW309"/>
  <c r="AV309"/>
  <c r="AU309"/>
  <c r="AT309"/>
  <c r="AS309"/>
  <c r="AR309"/>
  <c r="AQ309"/>
  <c r="AP309"/>
  <c r="AO309"/>
  <c r="AN309"/>
  <c r="AM309"/>
  <c r="AL309"/>
  <c r="AK309"/>
  <c r="AJ309"/>
  <c r="AI309"/>
  <c r="AH309"/>
  <c r="AG309"/>
  <c r="AZ308"/>
  <c r="AY308"/>
  <c r="AX308"/>
  <c r="AW308"/>
  <c r="AV308"/>
  <c r="AU308"/>
  <c r="AT308"/>
  <c r="AS308"/>
  <c r="AR308"/>
  <c r="AQ308"/>
  <c r="AP308"/>
  <c r="AO308"/>
  <c r="AN308"/>
  <c r="AM308"/>
  <c r="AL308"/>
  <c r="AK308"/>
  <c r="AJ308"/>
  <c r="AI308"/>
  <c r="AH308"/>
  <c r="AG308"/>
  <c r="AZ307"/>
  <c r="AY307"/>
  <c r="AX307"/>
  <c r="AW307"/>
  <c r="AV307"/>
  <c r="AU307"/>
  <c r="AT307"/>
  <c r="AS307"/>
  <c r="AR307"/>
  <c r="AQ307"/>
  <c r="AP307"/>
  <c r="AO307"/>
  <c r="AN307"/>
  <c r="AM307"/>
  <c r="AL307"/>
  <c r="AK307"/>
  <c r="AJ307"/>
  <c r="AI307"/>
  <c r="AH307"/>
  <c r="AG307"/>
  <c r="AZ306"/>
  <c r="AY306"/>
  <c r="AX306"/>
  <c r="AW306"/>
  <c r="AV306"/>
  <c r="AU306"/>
  <c r="AT306"/>
  <c r="AS306"/>
  <c r="AR306"/>
  <c r="AQ306"/>
  <c r="AP306"/>
  <c r="AO306"/>
  <c r="AN306"/>
  <c r="AM306"/>
  <c r="AL306"/>
  <c r="AK306"/>
  <c r="AJ306"/>
  <c r="AI306"/>
  <c r="AH306"/>
  <c r="AG306"/>
  <c r="AZ305"/>
  <c r="AY305"/>
  <c r="AX305"/>
  <c r="AW305"/>
  <c r="AV305"/>
  <c r="AU305"/>
  <c r="AT305"/>
  <c r="AS305"/>
  <c r="AR305"/>
  <c r="AQ305"/>
  <c r="AP305"/>
  <c r="AO305"/>
  <c r="AN305"/>
  <c r="AM305"/>
  <c r="AL305"/>
  <c r="AK305"/>
  <c r="AJ305"/>
  <c r="AI305"/>
  <c r="AH305"/>
  <c r="AG305"/>
  <c r="AZ304"/>
  <c r="AY304"/>
  <c r="AX304"/>
  <c r="AW304"/>
  <c r="AV304"/>
  <c r="AU304"/>
  <c r="AT304"/>
  <c r="AS304"/>
  <c r="AR304"/>
  <c r="AQ304"/>
  <c r="AP304"/>
  <c r="AO304"/>
  <c r="AN304"/>
  <c r="AM304"/>
  <c r="AL304"/>
  <c r="AK304"/>
  <c r="AJ304"/>
  <c r="AI304"/>
  <c r="AH304"/>
  <c r="AG304"/>
  <c r="AZ303"/>
  <c r="AY303"/>
  <c r="AX303"/>
  <c r="AW303"/>
  <c r="AV303"/>
  <c r="AU303"/>
  <c r="AT303"/>
  <c r="AS303"/>
  <c r="AR303"/>
  <c r="AQ303"/>
  <c r="AP303"/>
  <c r="AO303"/>
  <c r="AN303"/>
  <c r="AM303"/>
  <c r="AL303"/>
  <c r="AK303"/>
  <c r="AJ303"/>
  <c r="AI303"/>
  <c r="AH303"/>
  <c r="AG303"/>
  <c r="AZ302"/>
  <c r="AY302"/>
  <c r="AX302"/>
  <c r="AW302"/>
  <c r="AV302"/>
  <c r="AU302"/>
  <c r="AT302"/>
  <c r="AS302"/>
  <c r="AR302"/>
  <c r="AQ302"/>
  <c r="AP302"/>
  <c r="AO302"/>
  <c r="AN302"/>
  <c r="AM302"/>
  <c r="AL302"/>
  <c r="AK302"/>
  <c r="AJ302"/>
  <c r="AI302"/>
  <c r="AH302"/>
  <c r="AG302"/>
  <c r="AZ255"/>
  <c r="AY255"/>
  <c r="AX255"/>
  <c r="AW255"/>
  <c r="AV255"/>
  <c r="AU255"/>
  <c r="AT255"/>
  <c r="AS255"/>
  <c r="AR255"/>
  <c r="AQ255"/>
  <c r="AP255"/>
  <c r="AO255"/>
  <c r="AN255"/>
  <c r="AM255"/>
  <c r="AL255"/>
  <c r="AK255"/>
  <c r="AJ255"/>
  <c r="AI255"/>
  <c r="AH255"/>
  <c r="AG255"/>
  <c r="AZ254"/>
  <c r="AY254"/>
  <c r="AX254"/>
  <c r="AW254"/>
  <c r="AV254"/>
  <c r="AU254"/>
  <c r="AT254"/>
  <c r="AS254"/>
  <c r="AR254"/>
  <c r="AQ254"/>
  <c r="AP254"/>
  <c r="AO254"/>
  <c r="AN254"/>
  <c r="AM254"/>
  <c r="AL254"/>
  <c r="AK254"/>
  <c r="AJ254"/>
  <c r="AI254"/>
  <c r="AH254"/>
  <c r="AG254"/>
  <c r="AZ253"/>
  <c r="AY253"/>
  <c r="AX253"/>
  <c r="AW253"/>
  <c r="AV253"/>
  <c r="AU253"/>
  <c r="AT253"/>
  <c r="AS253"/>
  <c r="AR253"/>
  <c r="AQ253"/>
  <c r="AP253"/>
  <c r="AO253"/>
  <c r="AN253"/>
  <c r="AM253"/>
  <c r="AL253"/>
  <c r="AK253"/>
  <c r="AJ253"/>
  <c r="AI253"/>
  <c r="AH253"/>
  <c r="AG253"/>
  <c r="AZ252"/>
  <c r="AY252"/>
  <c r="AX252"/>
  <c r="AW252"/>
  <c r="AV252"/>
  <c r="AU252"/>
  <c r="AT252"/>
  <c r="AS252"/>
  <c r="AR252"/>
  <c r="AQ252"/>
  <c r="AP252"/>
  <c r="AO252"/>
  <c r="AN252"/>
  <c r="AM252"/>
  <c r="AL252"/>
  <c r="AK252"/>
  <c r="AJ252"/>
  <c r="AI252"/>
  <c r="AH252"/>
  <c r="AG252"/>
  <c r="AZ251"/>
  <c r="AY251"/>
  <c r="AX251"/>
  <c r="AW251"/>
  <c r="AV251"/>
  <c r="AU251"/>
  <c r="AT251"/>
  <c r="AS251"/>
  <c r="AR251"/>
  <c r="AQ251"/>
  <c r="AP251"/>
  <c r="AO251"/>
  <c r="AN251"/>
  <c r="AM251"/>
  <c r="AL251"/>
  <c r="AK251"/>
  <c r="AJ251"/>
  <c r="AI251"/>
  <c r="AH251"/>
  <c r="AG251"/>
  <c r="AZ250"/>
  <c r="AY250"/>
  <c r="AX250"/>
  <c r="AW250"/>
  <c r="AV250"/>
  <c r="AU250"/>
  <c r="AT250"/>
  <c r="AS250"/>
  <c r="AR250"/>
  <c r="AQ250"/>
  <c r="AP250"/>
  <c r="AO250"/>
  <c r="AN250"/>
  <c r="AM250"/>
  <c r="AL250"/>
  <c r="AK250"/>
  <c r="AJ250"/>
  <c r="AI250"/>
  <c r="AH250"/>
  <c r="AG250"/>
  <c r="AZ248"/>
  <c r="AY248"/>
  <c r="AX248"/>
  <c r="AW248"/>
  <c r="AV248"/>
  <c r="AU248"/>
  <c r="AT248"/>
  <c r="AS248"/>
  <c r="AR248"/>
  <c r="AQ248"/>
  <c r="AP248"/>
  <c r="AO248"/>
  <c r="AN248"/>
  <c r="AM248"/>
  <c r="AL248"/>
  <c r="AK248"/>
  <c r="AJ248"/>
  <c r="AI248"/>
  <c r="AH248"/>
  <c r="AG248"/>
  <c r="AZ242"/>
  <c r="AY242"/>
  <c r="AX242"/>
  <c r="AW242"/>
  <c r="AV242"/>
  <c r="AU242"/>
  <c r="AT242"/>
  <c r="AS242"/>
  <c r="AR242"/>
  <c r="AQ242"/>
  <c r="AP242"/>
  <c r="AO242"/>
  <c r="AN242"/>
  <c r="AM242"/>
  <c r="AL242"/>
  <c r="AK242"/>
  <c r="AJ242"/>
  <c r="AI242"/>
  <c r="AH242"/>
  <c r="AG242"/>
  <c r="AZ241"/>
  <c r="AY241"/>
  <c r="AX241"/>
  <c r="AW241"/>
  <c r="AV241"/>
  <c r="AU241"/>
  <c r="AT241"/>
  <c r="AS241"/>
  <c r="AR241"/>
  <c r="AQ241"/>
  <c r="AP241"/>
  <c r="AO241"/>
  <c r="AN241"/>
  <c r="AM241"/>
  <c r="AL241"/>
  <c r="AK241"/>
  <c r="AJ241"/>
  <c r="AI241"/>
  <c r="AH241"/>
  <c r="AG241"/>
  <c r="AZ240"/>
  <c r="AY240"/>
  <c r="AX240"/>
  <c r="AW240"/>
  <c r="AV240"/>
  <c r="AU240"/>
  <c r="AT240"/>
  <c r="AS240"/>
  <c r="AR240"/>
  <c r="AQ240"/>
  <c r="AP240"/>
  <c r="AO240"/>
  <c r="AN240"/>
  <c r="AM240"/>
  <c r="AL240"/>
  <c r="AK240"/>
  <c r="AJ240"/>
  <c r="AI240"/>
  <c r="AH240"/>
  <c r="AG240"/>
  <c r="AZ239"/>
  <c r="AY239"/>
  <c r="AX239"/>
  <c r="AW239"/>
  <c r="AV239"/>
  <c r="AU239"/>
  <c r="AT239"/>
  <c r="AS239"/>
  <c r="AR239"/>
  <c r="AQ239"/>
  <c r="AP239"/>
  <c r="AO239"/>
  <c r="AN239"/>
  <c r="AM239"/>
  <c r="AL239"/>
  <c r="AK239"/>
  <c r="AJ239"/>
  <c r="AI239"/>
  <c r="AH239"/>
  <c r="AG239"/>
  <c r="AZ238"/>
  <c r="AY238"/>
  <c r="AX238"/>
  <c r="AW238"/>
  <c r="AV238"/>
  <c r="AU238"/>
  <c r="AT238"/>
  <c r="AS238"/>
  <c r="AR238"/>
  <c r="AQ238"/>
  <c r="AP238"/>
  <c r="AO238"/>
  <c r="AN238"/>
  <c r="AM238"/>
  <c r="AL238"/>
  <c r="AK238"/>
  <c r="AJ238"/>
  <c r="AI238"/>
  <c r="AH238"/>
  <c r="AG238"/>
  <c r="AZ237"/>
  <c r="AY237"/>
  <c r="AX237"/>
  <c r="AW237"/>
  <c r="AV237"/>
  <c r="AU237"/>
  <c r="AT237"/>
  <c r="AS237"/>
  <c r="AR237"/>
  <c r="AQ237"/>
  <c r="AP237"/>
  <c r="AO237"/>
  <c r="AN237"/>
  <c r="AM237"/>
  <c r="AL237"/>
  <c r="AK237"/>
  <c r="AJ237"/>
  <c r="AI237"/>
  <c r="AH237"/>
  <c r="AG237"/>
  <c r="AZ236"/>
  <c r="AY236"/>
  <c r="AX236"/>
  <c r="AW236"/>
  <c r="AV236"/>
  <c r="AU236"/>
  <c r="AT236"/>
  <c r="AS236"/>
  <c r="AR236"/>
  <c r="AQ236"/>
  <c r="AP236"/>
  <c r="AO236"/>
  <c r="AN236"/>
  <c r="AM236"/>
  <c r="AL236"/>
  <c r="AK236"/>
  <c r="AJ236"/>
  <c r="AI236"/>
  <c r="AH236"/>
  <c r="AG236"/>
  <c r="AZ235"/>
  <c r="AY235"/>
  <c r="AX235"/>
  <c r="AW235"/>
  <c r="AV235"/>
  <c r="AU235"/>
  <c r="AT235"/>
  <c r="AS235"/>
  <c r="AR235"/>
  <c r="AQ235"/>
  <c r="AP235"/>
  <c r="AO235"/>
  <c r="AN235"/>
  <c r="AM235"/>
  <c r="AL235"/>
  <c r="AK235"/>
  <c r="AJ235"/>
  <c r="AI235"/>
  <c r="AH235"/>
  <c r="AG235"/>
  <c r="AZ234"/>
  <c r="AY234"/>
  <c r="AX234"/>
  <c r="AW234"/>
  <c r="AV234"/>
  <c r="AU234"/>
  <c r="AT234"/>
  <c r="AS234"/>
  <c r="AR234"/>
  <c r="AQ234"/>
  <c r="AP234"/>
  <c r="AO234"/>
  <c r="AN234"/>
  <c r="AM234"/>
  <c r="AL234"/>
  <c r="AK234"/>
  <c r="AJ234"/>
  <c r="AI234"/>
  <c r="AH234"/>
  <c r="AG234"/>
  <c r="AZ233"/>
  <c r="AY233"/>
  <c r="AX233"/>
  <c r="AW233"/>
  <c r="AV233"/>
  <c r="AU233"/>
  <c r="AT233"/>
  <c r="AS233"/>
  <c r="AR233"/>
  <c r="AQ233"/>
  <c r="AP233"/>
  <c r="AO233"/>
  <c r="AN233"/>
  <c r="AM233"/>
  <c r="AL233"/>
  <c r="AK233"/>
  <c r="AJ233"/>
  <c r="AI233"/>
  <c r="AH233"/>
  <c r="AG233"/>
  <c r="AZ232"/>
  <c r="AY232"/>
  <c r="AX232"/>
  <c r="AW232"/>
  <c r="AV232"/>
  <c r="AU232"/>
  <c r="AT232"/>
  <c r="AS232"/>
  <c r="AR232"/>
  <c r="AQ232"/>
  <c r="AP232"/>
  <c r="AO232"/>
  <c r="AN232"/>
  <c r="AM232"/>
  <c r="AL232"/>
  <c r="AK232"/>
  <c r="AJ232"/>
  <c r="AI232"/>
  <c r="AH232"/>
  <c r="AG232"/>
  <c r="AZ231"/>
  <c r="AY231"/>
  <c r="AX231"/>
  <c r="AW231"/>
  <c r="AV231"/>
  <c r="AU231"/>
  <c r="AT231"/>
  <c r="AS231"/>
  <c r="AR231"/>
  <c r="AQ231"/>
  <c r="AP231"/>
  <c r="AO231"/>
  <c r="AN231"/>
  <c r="AM231"/>
  <c r="AL231"/>
  <c r="AK231"/>
  <c r="AJ231"/>
  <c r="AI231"/>
  <c r="AH231"/>
  <c r="AG231"/>
  <c r="AZ230"/>
  <c r="AY230"/>
  <c r="AX230"/>
  <c r="AW230"/>
  <c r="AV230"/>
  <c r="AU230"/>
  <c r="AT230"/>
  <c r="AS230"/>
  <c r="AR230"/>
  <c r="AQ230"/>
  <c r="AP230"/>
  <c r="AO230"/>
  <c r="AN230"/>
  <c r="AM230"/>
  <c r="AL230"/>
  <c r="AK230"/>
  <c r="AJ230"/>
  <c r="AI230"/>
  <c r="AH230"/>
  <c r="AG230"/>
  <c r="AZ229"/>
  <c r="AY229"/>
  <c r="AX229"/>
  <c r="AW229"/>
  <c r="AV229"/>
  <c r="AU229"/>
  <c r="AT229"/>
  <c r="AS229"/>
  <c r="AR229"/>
  <c r="AQ229"/>
  <c r="AP229"/>
  <c r="AO229"/>
  <c r="AN229"/>
  <c r="AM229"/>
  <c r="AL229"/>
  <c r="AK229"/>
  <c r="AJ229"/>
  <c r="AI229"/>
  <c r="AH229"/>
  <c r="AG229"/>
  <c r="AZ228"/>
  <c r="AY228"/>
  <c r="AX228"/>
  <c r="AW228"/>
  <c r="AV228"/>
  <c r="AU228"/>
  <c r="AT228"/>
  <c r="AS228"/>
  <c r="AR228"/>
  <c r="AQ228"/>
  <c r="AP228"/>
  <c r="AO228"/>
  <c r="AN228"/>
  <c r="AM228"/>
  <c r="AL228"/>
  <c r="AK228"/>
  <c r="AJ228"/>
  <c r="AI228"/>
  <c r="AH228"/>
  <c r="AG228"/>
  <c r="AZ181"/>
  <c r="AY181"/>
  <c r="AX181"/>
  <c r="AW181"/>
  <c r="AV181"/>
  <c r="AU181"/>
  <c r="AT181"/>
  <c r="AS181"/>
  <c r="AR181"/>
  <c r="AQ181"/>
  <c r="AP181"/>
  <c r="AO181"/>
  <c r="AN181"/>
  <c r="AM181"/>
  <c r="AL181"/>
  <c r="AK181"/>
  <c r="AJ181"/>
  <c r="AI181"/>
  <c r="AH181"/>
  <c r="AG181"/>
  <c r="AZ180"/>
  <c r="AY180"/>
  <c r="AX180"/>
  <c r="AW180"/>
  <c r="AV180"/>
  <c r="AU180"/>
  <c r="AT180"/>
  <c r="AS180"/>
  <c r="AR180"/>
  <c r="AQ180"/>
  <c r="AP180"/>
  <c r="AO180"/>
  <c r="AN180"/>
  <c r="AM180"/>
  <c r="AL180"/>
  <c r="AK180"/>
  <c r="AJ180"/>
  <c r="AI180"/>
  <c r="AH180"/>
  <c r="AG180"/>
  <c r="AZ179"/>
  <c r="AY179"/>
  <c r="AX179"/>
  <c r="AW179"/>
  <c r="AV179"/>
  <c r="AU179"/>
  <c r="AT179"/>
  <c r="AS179"/>
  <c r="AR179"/>
  <c r="AQ179"/>
  <c r="AP179"/>
  <c r="AO179"/>
  <c r="AN179"/>
  <c r="AM179"/>
  <c r="AL179"/>
  <c r="AK179"/>
  <c r="AJ179"/>
  <c r="AI179"/>
  <c r="AH179"/>
  <c r="AG179"/>
  <c r="AZ178"/>
  <c r="AY178"/>
  <c r="AX178"/>
  <c r="AW178"/>
  <c r="AV178"/>
  <c r="AU178"/>
  <c r="AT178"/>
  <c r="AS178"/>
  <c r="AR178"/>
  <c r="AQ178"/>
  <c r="AP178"/>
  <c r="AO178"/>
  <c r="AN178"/>
  <c r="AM178"/>
  <c r="AL178"/>
  <c r="AK178"/>
  <c r="AJ178"/>
  <c r="AI178"/>
  <c r="AH178"/>
  <c r="AG178"/>
  <c r="AZ177"/>
  <c r="AY177"/>
  <c r="AX177"/>
  <c r="AW177"/>
  <c r="AV177"/>
  <c r="AU177"/>
  <c r="AT177"/>
  <c r="AS177"/>
  <c r="AR177"/>
  <c r="AQ177"/>
  <c r="AP177"/>
  <c r="AO177"/>
  <c r="AN177"/>
  <c r="AM177"/>
  <c r="AL177"/>
  <c r="AK177"/>
  <c r="AJ177"/>
  <c r="AI177"/>
  <c r="AH177"/>
  <c r="AG177"/>
  <c r="AZ176"/>
  <c r="AY176"/>
  <c r="AX176"/>
  <c r="AW176"/>
  <c r="AV176"/>
  <c r="AU176"/>
  <c r="AT176"/>
  <c r="AS176"/>
  <c r="AR176"/>
  <c r="AQ176"/>
  <c r="AP176"/>
  <c r="AO176"/>
  <c r="AN176"/>
  <c r="AM176"/>
  <c r="AL176"/>
  <c r="AK176"/>
  <c r="AJ176"/>
  <c r="AI176"/>
  <c r="AH176"/>
  <c r="AG176"/>
  <c r="AZ174"/>
  <c r="AY174"/>
  <c r="AX174"/>
  <c r="AW174"/>
  <c r="AV174"/>
  <c r="AU174"/>
  <c r="AT174"/>
  <c r="AS174"/>
  <c r="AR174"/>
  <c r="AQ174"/>
  <c r="AP174"/>
  <c r="AO174"/>
  <c r="AN174"/>
  <c r="AM174"/>
  <c r="AL174"/>
  <c r="AK174"/>
  <c r="AJ174"/>
  <c r="AI174"/>
  <c r="AH174"/>
  <c r="AG174"/>
  <c r="AZ168"/>
  <c r="AY168"/>
  <c r="AX168"/>
  <c r="AW168"/>
  <c r="AV168"/>
  <c r="AU168"/>
  <c r="AT168"/>
  <c r="AS168"/>
  <c r="AR168"/>
  <c r="AQ168"/>
  <c r="AP168"/>
  <c r="AO168"/>
  <c r="AN168"/>
  <c r="AM168"/>
  <c r="AL168"/>
  <c r="AK168"/>
  <c r="AJ168"/>
  <c r="AI168"/>
  <c r="AH168"/>
  <c r="AG168"/>
  <c r="AZ167"/>
  <c r="AY167"/>
  <c r="AX167"/>
  <c r="AW167"/>
  <c r="AV167"/>
  <c r="AU167"/>
  <c r="AT167"/>
  <c r="AS167"/>
  <c r="AR167"/>
  <c r="AQ167"/>
  <c r="AP167"/>
  <c r="AO167"/>
  <c r="AN167"/>
  <c r="AM167"/>
  <c r="AL167"/>
  <c r="AK167"/>
  <c r="AJ167"/>
  <c r="AI167"/>
  <c r="AH167"/>
  <c r="AG167"/>
  <c r="AZ166"/>
  <c r="AY166"/>
  <c r="AX166"/>
  <c r="AW166"/>
  <c r="AV166"/>
  <c r="AU166"/>
  <c r="AT166"/>
  <c r="AS166"/>
  <c r="AR166"/>
  <c r="AQ166"/>
  <c r="AP166"/>
  <c r="AO166"/>
  <c r="AN166"/>
  <c r="AM166"/>
  <c r="AL166"/>
  <c r="AK166"/>
  <c r="AJ166"/>
  <c r="AI166"/>
  <c r="AH166"/>
  <c r="AG166"/>
  <c r="AZ165"/>
  <c r="AY165"/>
  <c r="AX165"/>
  <c r="AW165"/>
  <c r="AV165"/>
  <c r="AU165"/>
  <c r="AT165"/>
  <c r="AS165"/>
  <c r="AR165"/>
  <c r="AQ165"/>
  <c r="AP165"/>
  <c r="AO165"/>
  <c r="AN165"/>
  <c r="AM165"/>
  <c r="AL165"/>
  <c r="AK165"/>
  <c r="AJ165"/>
  <c r="AI165"/>
  <c r="AH165"/>
  <c r="AG165"/>
  <c r="AZ164"/>
  <c r="AY164"/>
  <c r="AX164"/>
  <c r="AW164"/>
  <c r="AV164"/>
  <c r="AU164"/>
  <c r="AT164"/>
  <c r="AS164"/>
  <c r="AR164"/>
  <c r="AQ164"/>
  <c r="AP164"/>
  <c r="AO164"/>
  <c r="AN164"/>
  <c r="AM164"/>
  <c r="AL164"/>
  <c r="AK164"/>
  <c r="AJ164"/>
  <c r="AI164"/>
  <c r="AH164"/>
  <c r="AG164"/>
  <c r="AZ163"/>
  <c r="AY163"/>
  <c r="AX163"/>
  <c r="AW163"/>
  <c r="AV163"/>
  <c r="AU163"/>
  <c r="AT163"/>
  <c r="AS163"/>
  <c r="AR163"/>
  <c r="AQ163"/>
  <c r="AP163"/>
  <c r="AO163"/>
  <c r="AN163"/>
  <c r="AM163"/>
  <c r="AL163"/>
  <c r="AK163"/>
  <c r="AJ163"/>
  <c r="AI163"/>
  <c r="AH163"/>
  <c r="AG163"/>
  <c r="AZ162"/>
  <c r="AY162"/>
  <c r="AX162"/>
  <c r="AW162"/>
  <c r="AV162"/>
  <c r="AU162"/>
  <c r="AT162"/>
  <c r="AS162"/>
  <c r="AR162"/>
  <c r="AQ162"/>
  <c r="AP162"/>
  <c r="AO162"/>
  <c r="AN162"/>
  <c r="AM162"/>
  <c r="AL162"/>
  <c r="AK162"/>
  <c r="AJ162"/>
  <c r="AI162"/>
  <c r="AH162"/>
  <c r="AG162"/>
  <c r="AZ161"/>
  <c r="AY161"/>
  <c r="AX161"/>
  <c r="AW161"/>
  <c r="AV161"/>
  <c r="AU161"/>
  <c r="AT161"/>
  <c r="AS161"/>
  <c r="AR161"/>
  <c r="AQ161"/>
  <c r="AP161"/>
  <c r="AO161"/>
  <c r="AN161"/>
  <c r="AM161"/>
  <c r="AL161"/>
  <c r="AK161"/>
  <c r="AJ161"/>
  <c r="AI161"/>
  <c r="AH161"/>
  <c r="AG161"/>
  <c r="AZ160"/>
  <c r="AY160"/>
  <c r="AX160"/>
  <c r="AW160"/>
  <c r="AV160"/>
  <c r="AU160"/>
  <c r="AT160"/>
  <c r="AS160"/>
  <c r="AR160"/>
  <c r="AQ160"/>
  <c r="AP160"/>
  <c r="AO160"/>
  <c r="AN160"/>
  <c r="AM160"/>
  <c r="AL160"/>
  <c r="AK160"/>
  <c r="AJ160"/>
  <c r="AI160"/>
  <c r="AH160"/>
  <c r="AG160"/>
  <c r="AZ159"/>
  <c r="AY159"/>
  <c r="AX159"/>
  <c r="AW159"/>
  <c r="AV159"/>
  <c r="AU159"/>
  <c r="AT159"/>
  <c r="AS159"/>
  <c r="AR159"/>
  <c r="AQ159"/>
  <c r="AP159"/>
  <c r="AO159"/>
  <c r="AN159"/>
  <c r="AM159"/>
  <c r="AL159"/>
  <c r="AK159"/>
  <c r="AJ159"/>
  <c r="AI159"/>
  <c r="AH159"/>
  <c r="AG159"/>
  <c r="AZ158"/>
  <c r="AY158"/>
  <c r="AX158"/>
  <c r="AW158"/>
  <c r="AV158"/>
  <c r="AU158"/>
  <c r="AT158"/>
  <c r="AS158"/>
  <c r="AR158"/>
  <c r="AQ158"/>
  <c r="AP158"/>
  <c r="AO158"/>
  <c r="AN158"/>
  <c r="AM158"/>
  <c r="AL158"/>
  <c r="AK158"/>
  <c r="AJ158"/>
  <c r="AI158"/>
  <c r="AH158"/>
  <c r="AG158"/>
  <c r="AZ157"/>
  <c r="AY157"/>
  <c r="AX157"/>
  <c r="AW157"/>
  <c r="AV157"/>
  <c r="AU157"/>
  <c r="AT157"/>
  <c r="AS157"/>
  <c r="AR157"/>
  <c r="AQ157"/>
  <c r="AP157"/>
  <c r="AO157"/>
  <c r="AN157"/>
  <c r="AM157"/>
  <c r="AL157"/>
  <c r="AK157"/>
  <c r="AJ157"/>
  <c r="AI157"/>
  <c r="AH157"/>
  <c r="AG157"/>
  <c r="AZ156"/>
  <c r="AY156"/>
  <c r="AX156"/>
  <c r="AW156"/>
  <c r="AV156"/>
  <c r="AU156"/>
  <c r="AT156"/>
  <c r="AS156"/>
  <c r="AR156"/>
  <c r="AQ156"/>
  <c r="AP156"/>
  <c r="AO156"/>
  <c r="AN156"/>
  <c r="AM156"/>
  <c r="AL156"/>
  <c r="AK156"/>
  <c r="AJ156"/>
  <c r="AI156"/>
  <c r="AH156"/>
  <c r="AG156"/>
  <c r="AZ155"/>
  <c r="AY155"/>
  <c r="AX155"/>
  <c r="AW155"/>
  <c r="AV155"/>
  <c r="AU155"/>
  <c r="AT155"/>
  <c r="AS155"/>
  <c r="AR155"/>
  <c r="AQ155"/>
  <c r="AP155"/>
  <c r="AO155"/>
  <c r="AN155"/>
  <c r="AM155"/>
  <c r="AL155"/>
  <c r="AK155"/>
  <c r="AJ155"/>
  <c r="AI155"/>
  <c r="AH155"/>
  <c r="AG155"/>
  <c r="AZ154"/>
  <c r="AY154"/>
  <c r="AX154"/>
  <c r="AW154"/>
  <c r="AV154"/>
  <c r="AU154"/>
  <c r="AT154"/>
  <c r="AS154"/>
  <c r="AR154"/>
  <c r="AQ154"/>
  <c r="AP154"/>
  <c r="AO154"/>
  <c r="AN154"/>
  <c r="AM154"/>
  <c r="AL154"/>
  <c r="AK154"/>
  <c r="AJ154"/>
  <c r="AI154"/>
  <c r="AH154"/>
  <c r="AG154"/>
  <c r="AG86"/>
  <c r="AG82"/>
  <c r="AZ107"/>
  <c r="AY107"/>
  <c r="AX107"/>
  <c r="AW107"/>
  <c r="AV107"/>
  <c r="AU107"/>
  <c r="AT107"/>
  <c r="AS107"/>
  <c r="AR107"/>
  <c r="AQ107"/>
  <c r="AP107"/>
  <c r="AO107"/>
  <c r="AN107"/>
  <c r="AM107"/>
  <c r="AL107"/>
  <c r="AK107"/>
  <c r="AJ107"/>
  <c r="AI107"/>
  <c r="AH107"/>
  <c r="AG107"/>
  <c r="AZ106"/>
  <c r="AY106"/>
  <c r="AX106"/>
  <c r="AW106"/>
  <c r="AV106"/>
  <c r="AU106"/>
  <c r="AT106"/>
  <c r="AS106"/>
  <c r="AR106"/>
  <c r="AQ106"/>
  <c r="AP106"/>
  <c r="AO106"/>
  <c r="AN106"/>
  <c r="AM106"/>
  <c r="AL106"/>
  <c r="AK106"/>
  <c r="AJ106"/>
  <c r="AI106"/>
  <c r="AH106"/>
  <c r="AG106"/>
  <c r="AZ105"/>
  <c r="AY105"/>
  <c r="AX105"/>
  <c r="AW105"/>
  <c r="AV105"/>
  <c r="AU105"/>
  <c r="AT105"/>
  <c r="AS105"/>
  <c r="AR105"/>
  <c r="AQ105"/>
  <c r="AP105"/>
  <c r="AO105"/>
  <c r="AN105"/>
  <c r="AM105"/>
  <c r="AL105"/>
  <c r="AK105"/>
  <c r="AJ105"/>
  <c r="AI105"/>
  <c r="AH105"/>
  <c r="AG105"/>
  <c r="AZ104"/>
  <c r="AY104"/>
  <c r="AX104"/>
  <c r="AW104"/>
  <c r="AV104"/>
  <c r="AU104"/>
  <c r="AT104"/>
  <c r="AS104"/>
  <c r="AR104"/>
  <c r="AQ104"/>
  <c r="AP104"/>
  <c r="AO104"/>
  <c r="AN104"/>
  <c r="AM104"/>
  <c r="AL104"/>
  <c r="AK104"/>
  <c r="AJ104"/>
  <c r="AI104"/>
  <c r="AH104"/>
  <c r="AG104"/>
  <c r="AZ103"/>
  <c r="AY103"/>
  <c r="AX103"/>
  <c r="AW103"/>
  <c r="AV103"/>
  <c r="AU103"/>
  <c r="AT103"/>
  <c r="AS103"/>
  <c r="AR103"/>
  <c r="AQ103"/>
  <c r="AP103"/>
  <c r="AO103"/>
  <c r="AN103"/>
  <c r="AM103"/>
  <c r="AL103"/>
  <c r="AK103"/>
  <c r="AJ103"/>
  <c r="AI103"/>
  <c r="AH103"/>
  <c r="AG103"/>
  <c r="AZ102"/>
  <c r="AY102"/>
  <c r="AX102"/>
  <c r="AW102"/>
  <c r="AV102"/>
  <c r="AU102"/>
  <c r="AT102"/>
  <c r="AS102"/>
  <c r="AR102"/>
  <c r="AQ102"/>
  <c r="AP102"/>
  <c r="AO102"/>
  <c r="AN102"/>
  <c r="AM102"/>
  <c r="AL102"/>
  <c r="AK102"/>
  <c r="AJ102"/>
  <c r="AI102"/>
  <c r="AH102"/>
  <c r="AG102"/>
  <c r="AZ100"/>
  <c r="AY100"/>
  <c r="AX100"/>
  <c r="AW100"/>
  <c r="AV100"/>
  <c r="AU100"/>
  <c r="AT100"/>
  <c r="AS100"/>
  <c r="AR100"/>
  <c r="AQ100"/>
  <c r="AP100"/>
  <c r="AO100"/>
  <c r="AN100"/>
  <c r="AM100"/>
  <c r="AL100"/>
  <c r="AK100"/>
  <c r="AJ100"/>
  <c r="AI100"/>
  <c r="AH100"/>
  <c r="AG100"/>
  <c r="AZ94"/>
  <c r="AY94"/>
  <c r="AX94"/>
  <c r="AW94"/>
  <c r="AV94"/>
  <c r="AU94"/>
  <c r="AT94"/>
  <c r="AS94"/>
  <c r="AR94"/>
  <c r="AQ94"/>
  <c r="AP94"/>
  <c r="AO94"/>
  <c r="AN94"/>
  <c r="AM94"/>
  <c r="AL94"/>
  <c r="AK94"/>
  <c r="AJ94"/>
  <c r="AI94"/>
  <c r="AH94"/>
  <c r="AG94"/>
  <c r="AZ93"/>
  <c r="AY93"/>
  <c r="AX93"/>
  <c r="AW93"/>
  <c r="AV93"/>
  <c r="AU93"/>
  <c r="AT93"/>
  <c r="AS93"/>
  <c r="AR93"/>
  <c r="AQ93"/>
  <c r="AP93"/>
  <c r="AO93"/>
  <c r="AN93"/>
  <c r="AM93"/>
  <c r="AL93"/>
  <c r="AK93"/>
  <c r="AJ93"/>
  <c r="AI93"/>
  <c r="AH93"/>
  <c r="AG93"/>
  <c r="AZ92"/>
  <c r="AY92"/>
  <c r="AX92"/>
  <c r="AW92"/>
  <c r="AV92"/>
  <c r="AU92"/>
  <c r="AT92"/>
  <c r="AS92"/>
  <c r="AR92"/>
  <c r="AQ92"/>
  <c r="AP92"/>
  <c r="AO92"/>
  <c r="AN92"/>
  <c r="AM92"/>
  <c r="AL92"/>
  <c r="AK92"/>
  <c r="AJ92"/>
  <c r="AI92"/>
  <c r="AH92"/>
  <c r="AG92"/>
  <c r="AZ91"/>
  <c r="AY91"/>
  <c r="AX91"/>
  <c r="AW91"/>
  <c r="AV91"/>
  <c r="AU91"/>
  <c r="AT91"/>
  <c r="AS91"/>
  <c r="AR91"/>
  <c r="AQ91"/>
  <c r="AP91"/>
  <c r="AO91"/>
  <c r="AN91"/>
  <c r="AM91"/>
  <c r="AL91"/>
  <c r="AK91"/>
  <c r="AJ91"/>
  <c r="AI91"/>
  <c r="AH91"/>
  <c r="AG91"/>
  <c r="AZ90"/>
  <c r="AY90"/>
  <c r="AX90"/>
  <c r="AW90"/>
  <c r="AV90"/>
  <c r="AU90"/>
  <c r="AT90"/>
  <c r="AS90"/>
  <c r="AR90"/>
  <c r="AQ90"/>
  <c r="AP90"/>
  <c r="AO90"/>
  <c r="AN90"/>
  <c r="AM90"/>
  <c r="AL90"/>
  <c r="AK90"/>
  <c r="AJ90"/>
  <c r="AI90"/>
  <c r="AH90"/>
  <c r="AG90"/>
  <c r="AZ89"/>
  <c r="AY89"/>
  <c r="AX89"/>
  <c r="AW89"/>
  <c r="AV89"/>
  <c r="AU89"/>
  <c r="AT89"/>
  <c r="AS89"/>
  <c r="AR89"/>
  <c r="AQ89"/>
  <c r="AP89"/>
  <c r="AO89"/>
  <c r="AN89"/>
  <c r="AM89"/>
  <c r="AL89"/>
  <c r="AK89"/>
  <c r="AJ89"/>
  <c r="AI89"/>
  <c r="AH89"/>
  <c r="AG89"/>
  <c r="AZ88"/>
  <c r="AY88"/>
  <c r="AX88"/>
  <c r="AW88"/>
  <c r="AV88"/>
  <c r="AU88"/>
  <c r="AT88"/>
  <c r="AS88"/>
  <c r="AR88"/>
  <c r="AQ88"/>
  <c r="AP88"/>
  <c r="AO88"/>
  <c r="AN88"/>
  <c r="AM88"/>
  <c r="AL88"/>
  <c r="AK88"/>
  <c r="AJ88"/>
  <c r="AI88"/>
  <c r="AH88"/>
  <c r="AG88"/>
  <c r="AZ87"/>
  <c r="AY87"/>
  <c r="AX87"/>
  <c r="AW87"/>
  <c r="AV87"/>
  <c r="AU87"/>
  <c r="AT87"/>
  <c r="AS87"/>
  <c r="AR87"/>
  <c r="AQ87"/>
  <c r="AP87"/>
  <c r="AO87"/>
  <c r="AN87"/>
  <c r="AM87"/>
  <c r="AL87"/>
  <c r="AK87"/>
  <c r="AJ87"/>
  <c r="AI87"/>
  <c r="AH87"/>
  <c r="AG87"/>
  <c r="AZ86"/>
  <c r="AY86"/>
  <c r="AX86"/>
  <c r="AW86"/>
  <c r="AV86"/>
  <c r="AU86"/>
  <c r="AT86"/>
  <c r="AS86"/>
  <c r="AR86"/>
  <c r="AQ86"/>
  <c r="AP86"/>
  <c r="AO86"/>
  <c r="AN86"/>
  <c r="AM86"/>
  <c r="AL86"/>
  <c r="AK86"/>
  <c r="AJ86"/>
  <c r="AI86"/>
  <c r="AH86"/>
  <c r="AZ85"/>
  <c r="AY85"/>
  <c r="AX85"/>
  <c r="AW85"/>
  <c r="AV85"/>
  <c r="AU85"/>
  <c r="AT85"/>
  <c r="AS85"/>
  <c r="AR85"/>
  <c r="AQ85"/>
  <c r="AP85"/>
  <c r="AO85"/>
  <c r="AN85"/>
  <c r="AM85"/>
  <c r="AL85"/>
  <c r="AK85"/>
  <c r="AJ85"/>
  <c r="AI85"/>
  <c r="AH85"/>
  <c r="AG85"/>
  <c r="AZ84"/>
  <c r="AY84"/>
  <c r="AX84"/>
  <c r="AW84"/>
  <c r="AV84"/>
  <c r="AU84"/>
  <c r="AT84"/>
  <c r="AS84"/>
  <c r="AR84"/>
  <c r="AQ84"/>
  <c r="AP84"/>
  <c r="AO84"/>
  <c r="AN84"/>
  <c r="AM84"/>
  <c r="AL84"/>
  <c r="AK84"/>
  <c r="AJ84"/>
  <c r="AI84"/>
  <c r="AH84"/>
  <c r="AG84"/>
  <c r="AZ83"/>
  <c r="AY83"/>
  <c r="AX83"/>
  <c r="AW83"/>
  <c r="AV83"/>
  <c r="AU83"/>
  <c r="AT83"/>
  <c r="AS83"/>
  <c r="AR83"/>
  <c r="AQ83"/>
  <c r="AP83"/>
  <c r="AO83"/>
  <c r="AN83"/>
  <c r="AM83"/>
  <c r="AL83"/>
  <c r="AK83"/>
  <c r="AJ83"/>
  <c r="AI83"/>
  <c r="AH83"/>
  <c r="AG83"/>
  <c r="AZ82"/>
  <c r="AY82"/>
  <c r="AX82"/>
  <c r="AW82"/>
  <c r="AV82"/>
  <c r="AU82"/>
  <c r="AT82"/>
  <c r="AS82"/>
  <c r="AR82"/>
  <c r="AQ82"/>
  <c r="AP82"/>
  <c r="AO82"/>
  <c r="AN82"/>
  <c r="AM82"/>
  <c r="AL82"/>
  <c r="AK82"/>
  <c r="AJ82"/>
  <c r="AI82"/>
  <c r="AH82"/>
  <c r="AZ81"/>
  <c r="AY81"/>
  <c r="AX81"/>
  <c r="AW81"/>
  <c r="AV81"/>
  <c r="AU81"/>
  <c r="AT81"/>
  <c r="AS81"/>
  <c r="AR81"/>
  <c r="AQ81"/>
  <c r="AP81"/>
  <c r="AO81"/>
  <c r="AN81"/>
  <c r="AM81"/>
  <c r="AL81"/>
  <c r="AK81"/>
  <c r="AJ81"/>
  <c r="AI81"/>
  <c r="AH81"/>
  <c r="AG81"/>
  <c r="AZ80"/>
  <c r="AY80"/>
  <c r="AX80"/>
  <c r="AW80"/>
  <c r="AV80"/>
  <c r="AU80"/>
  <c r="AT80"/>
  <c r="AS80"/>
  <c r="AR80"/>
  <c r="AQ80"/>
  <c r="AP80"/>
  <c r="AO80"/>
  <c r="AN80"/>
  <c r="AM80"/>
  <c r="AL80"/>
  <c r="AK80"/>
  <c r="AJ80"/>
  <c r="AI80"/>
  <c r="AH80"/>
  <c r="AG80"/>
  <c r="AI6"/>
  <c r="AJ6"/>
  <c r="AK6"/>
  <c r="AL6"/>
  <c r="AM6"/>
  <c r="AN6"/>
  <c r="AO6"/>
  <c r="AP6"/>
  <c r="AQ6"/>
  <c r="AR6"/>
  <c r="AS6"/>
  <c r="AT6"/>
  <c r="AU6"/>
  <c r="AV6"/>
  <c r="AW6"/>
  <c r="AX6"/>
  <c r="AY6"/>
  <c r="AZ6"/>
  <c r="AI7"/>
  <c r="AJ7"/>
  <c r="AK7"/>
  <c r="AL7"/>
  <c r="AM7"/>
  <c r="AN7"/>
  <c r="AO7"/>
  <c r="AP7"/>
  <c r="AQ7"/>
  <c r="AR7"/>
  <c r="AS7"/>
  <c r="AT7"/>
  <c r="AU7"/>
  <c r="AV7"/>
  <c r="AW7"/>
  <c r="AX7"/>
  <c r="AY7"/>
  <c r="AZ7"/>
  <c r="AI8"/>
  <c r="AJ8"/>
  <c r="AK8"/>
  <c r="AL8"/>
  <c r="AM8"/>
  <c r="AN8"/>
  <c r="AO8"/>
  <c r="AP8"/>
  <c r="AQ8"/>
  <c r="AR8"/>
  <c r="AS8"/>
  <c r="AT8"/>
  <c r="AU8"/>
  <c r="AV8"/>
  <c r="AW8"/>
  <c r="AX8"/>
  <c r="AY8"/>
  <c r="AZ8"/>
  <c r="AI9"/>
  <c r="AJ9"/>
  <c r="AK9"/>
  <c r="AL9"/>
  <c r="AM9"/>
  <c r="AN9"/>
  <c r="AO9"/>
  <c r="AP9"/>
  <c r="AQ9"/>
  <c r="AR9"/>
  <c r="AS9"/>
  <c r="AT9"/>
  <c r="AU9"/>
  <c r="AV9"/>
  <c r="AW9"/>
  <c r="AX9"/>
  <c r="AY9"/>
  <c r="AZ9"/>
  <c r="AI10"/>
  <c r="AJ10"/>
  <c r="AK10"/>
  <c r="AL10"/>
  <c r="AM10"/>
  <c r="AN10"/>
  <c r="AO10"/>
  <c r="AP10"/>
  <c r="AQ10"/>
  <c r="AR10"/>
  <c r="AS10"/>
  <c r="AT10"/>
  <c r="AU10"/>
  <c r="AV10"/>
  <c r="AW10"/>
  <c r="AX10"/>
  <c r="AY10"/>
  <c r="AZ10"/>
  <c r="AI11"/>
  <c r="AJ11"/>
  <c r="AK11"/>
  <c r="AL11"/>
  <c r="AM11"/>
  <c r="AN11"/>
  <c r="AO11"/>
  <c r="AP11"/>
  <c r="AQ11"/>
  <c r="AR11"/>
  <c r="AS11"/>
  <c r="AT11"/>
  <c r="AU11"/>
  <c r="AV11"/>
  <c r="AW11"/>
  <c r="AX11"/>
  <c r="AY11"/>
  <c r="AZ11"/>
  <c r="AI12"/>
  <c r="AJ12"/>
  <c r="AK12"/>
  <c r="AL12"/>
  <c r="AM12"/>
  <c r="AN12"/>
  <c r="AO12"/>
  <c r="AP12"/>
  <c r="AQ12"/>
  <c r="AR12"/>
  <c r="AS12"/>
  <c r="AT12"/>
  <c r="AU12"/>
  <c r="AV12"/>
  <c r="AW12"/>
  <c r="AX12"/>
  <c r="AY12"/>
  <c r="AZ12"/>
  <c r="AI13"/>
  <c r="AJ13"/>
  <c r="AK13"/>
  <c r="AL13"/>
  <c r="AM13"/>
  <c r="AN13"/>
  <c r="AO13"/>
  <c r="AP13"/>
  <c r="AQ13"/>
  <c r="AR13"/>
  <c r="AS13"/>
  <c r="AT13"/>
  <c r="AU13"/>
  <c r="AV13"/>
  <c r="AW13"/>
  <c r="AX13"/>
  <c r="AY13"/>
  <c r="AZ13"/>
  <c r="AI14"/>
  <c r="AJ14"/>
  <c r="AK14"/>
  <c r="AL14"/>
  <c r="AM14"/>
  <c r="AN14"/>
  <c r="AO14"/>
  <c r="AP14"/>
  <c r="AQ14"/>
  <c r="AR14"/>
  <c r="AS14"/>
  <c r="AT14"/>
  <c r="AU14"/>
  <c r="AV14"/>
  <c r="AW14"/>
  <c r="AX14"/>
  <c r="AY14"/>
  <c r="AZ14"/>
  <c r="AI15"/>
  <c r="AJ15"/>
  <c r="AK15"/>
  <c r="AL15"/>
  <c r="AM15"/>
  <c r="AN15"/>
  <c r="AO15"/>
  <c r="AP15"/>
  <c r="AQ15"/>
  <c r="AR15"/>
  <c r="AS15"/>
  <c r="AT15"/>
  <c r="AU15"/>
  <c r="AV15"/>
  <c r="AW15"/>
  <c r="AX15"/>
  <c r="AY15"/>
  <c r="AZ15"/>
  <c r="AI16"/>
  <c r="AJ16"/>
  <c r="AK16"/>
  <c r="AL16"/>
  <c r="AM16"/>
  <c r="AN16"/>
  <c r="AO16"/>
  <c r="AP16"/>
  <c r="AQ16"/>
  <c r="AR16"/>
  <c r="AS16"/>
  <c r="AT16"/>
  <c r="AU16"/>
  <c r="AV16"/>
  <c r="AW16"/>
  <c r="AX16"/>
  <c r="AY16"/>
  <c r="AZ16"/>
  <c r="AI17"/>
  <c r="AJ17"/>
  <c r="AK17"/>
  <c r="AL17"/>
  <c r="AM17"/>
  <c r="AN17"/>
  <c r="AO17"/>
  <c r="AP17"/>
  <c r="AQ17"/>
  <c r="AR17"/>
  <c r="AS17"/>
  <c r="AT17"/>
  <c r="AU17"/>
  <c r="AV17"/>
  <c r="AW17"/>
  <c r="AX17"/>
  <c r="AY17"/>
  <c r="AZ17"/>
  <c r="AI18"/>
  <c r="AJ18"/>
  <c r="AK18"/>
  <c r="AL18"/>
  <c r="AM18"/>
  <c r="AN18"/>
  <c r="AO18"/>
  <c r="AP18"/>
  <c r="AQ18"/>
  <c r="AR18"/>
  <c r="AS18"/>
  <c r="AT18"/>
  <c r="AU18"/>
  <c r="AV18"/>
  <c r="AW18"/>
  <c r="AX18"/>
  <c r="AY18"/>
  <c r="AZ18"/>
  <c r="AI19"/>
  <c r="AJ19"/>
  <c r="AK19"/>
  <c r="AL19"/>
  <c r="AM19"/>
  <c r="AN19"/>
  <c r="AO19"/>
  <c r="AP19"/>
  <c r="AQ19"/>
  <c r="AR19"/>
  <c r="AS19"/>
  <c r="AT19"/>
  <c r="AU19"/>
  <c r="AV19"/>
  <c r="AW19"/>
  <c r="AX19"/>
  <c r="AY19"/>
  <c r="AZ19"/>
  <c r="AI20"/>
  <c r="AJ20"/>
  <c r="AK20"/>
  <c r="AL20"/>
  <c r="AM20"/>
  <c r="AN20"/>
  <c r="AO20"/>
  <c r="AP20"/>
  <c r="AQ20"/>
  <c r="AR20"/>
  <c r="AS20"/>
  <c r="AT20"/>
  <c r="AU20"/>
  <c r="AV20"/>
  <c r="AW20"/>
  <c r="AX20"/>
  <c r="AY20"/>
  <c r="AZ20"/>
  <c r="AI26"/>
  <c r="AJ26"/>
  <c r="AK26"/>
  <c r="AL26"/>
  <c r="AM26"/>
  <c r="AN26"/>
  <c r="AO26"/>
  <c r="AP26"/>
  <c r="AQ26"/>
  <c r="AR26"/>
  <c r="AS26"/>
  <c r="AT26"/>
  <c r="AU26"/>
  <c r="AV26"/>
  <c r="AW26"/>
  <c r="AX26"/>
  <c r="AY26"/>
  <c r="AZ26"/>
  <c r="AI28"/>
  <c r="AJ28"/>
  <c r="AK28"/>
  <c r="AL28"/>
  <c r="AM28"/>
  <c r="AN28"/>
  <c r="AO28"/>
  <c r="AP28"/>
  <c r="AQ28"/>
  <c r="AR28"/>
  <c r="AS28"/>
  <c r="AT28"/>
  <c r="AU28"/>
  <c r="AV28"/>
  <c r="AW28"/>
  <c r="AX28"/>
  <c r="AY28"/>
  <c r="AZ28"/>
  <c r="AI29"/>
  <c r="AJ29"/>
  <c r="AK29"/>
  <c r="AL29"/>
  <c r="AM29"/>
  <c r="AN29"/>
  <c r="AO29"/>
  <c r="AP29"/>
  <c r="AQ29"/>
  <c r="AR29"/>
  <c r="AS29"/>
  <c r="AT29"/>
  <c r="AU29"/>
  <c r="AV29"/>
  <c r="AW29"/>
  <c r="AX29"/>
  <c r="AY29"/>
  <c r="AZ29"/>
  <c r="AI30"/>
  <c r="AJ30"/>
  <c r="AK30"/>
  <c r="AL30"/>
  <c r="AM30"/>
  <c r="AN30"/>
  <c r="AO30"/>
  <c r="AP30"/>
  <c r="AQ30"/>
  <c r="AR30"/>
  <c r="AS30"/>
  <c r="AT30"/>
  <c r="AU30"/>
  <c r="AV30"/>
  <c r="AW30"/>
  <c r="AX30"/>
  <c r="AY30"/>
  <c r="AZ30"/>
  <c r="AI31"/>
  <c r="AJ31"/>
  <c r="AK31"/>
  <c r="AL31"/>
  <c r="AM31"/>
  <c r="AN31"/>
  <c r="AO31"/>
  <c r="AP31"/>
  <c r="AQ31"/>
  <c r="AR31"/>
  <c r="AS31"/>
  <c r="AT31"/>
  <c r="AU31"/>
  <c r="AV31"/>
  <c r="AW31"/>
  <c r="AX31"/>
  <c r="AY31"/>
  <c r="AZ31"/>
  <c r="AI32"/>
  <c r="AJ32"/>
  <c r="AK32"/>
  <c r="AL32"/>
  <c r="AM32"/>
  <c r="AN32"/>
  <c r="AO32"/>
  <c r="AP32"/>
  <c r="AQ32"/>
  <c r="AR32"/>
  <c r="AS32"/>
  <c r="AT32"/>
  <c r="AU32"/>
  <c r="AV32"/>
  <c r="AW32"/>
  <c r="AX32"/>
  <c r="AY32"/>
  <c r="AZ32"/>
  <c r="AI33"/>
  <c r="AJ33"/>
  <c r="AK33"/>
  <c r="AL33"/>
  <c r="AM33"/>
  <c r="AN33"/>
  <c r="AO33"/>
  <c r="AP33"/>
  <c r="AQ33"/>
  <c r="AR33"/>
  <c r="AS33"/>
  <c r="AT33"/>
  <c r="AU33"/>
  <c r="AV33"/>
  <c r="AW33"/>
  <c r="AX33"/>
  <c r="AY33"/>
  <c r="AZ33"/>
  <c r="AH33"/>
  <c r="AH32"/>
  <c r="AH31"/>
  <c r="AH30"/>
  <c r="AH29"/>
  <c r="AH28"/>
  <c r="AH26"/>
  <c r="AH20"/>
  <c r="AH19"/>
  <c r="AH18"/>
  <c r="AH17"/>
  <c r="AH16"/>
  <c r="AH15"/>
  <c r="AH14"/>
  <c r="AH13"/>
  <c r="AH12"/>
  <c r="AH11"/>
  <c r="AH10"/>
  <c r="AH9"/>
  <c r="AH8"/>
  <c r="AH7"/>
  <c r="AH6"/>
  <c r="AG33"/>
  <c r="AG30"/>
  <c r="AG31"/>
  <c r="AG20"/>
  <c r="AG12"/>
  <c r="AG17"/>
  <c r="AG16"/>
  <c r="AG15"/>
  <c r="AG14"/>
  <c r="AG13"/>
  <c r="AG7"/>
  <c r="AG32"/>
  <c r="AG29"/>
  <c r="AG28"/>
  <c r="AG26"/>
  <c r="AG10"/>
  <c r="AG19"/>
  <c r="AG18"/>
  <c r="AG11"/>
  <c r="AG9"/>
  <c r="AG8"/>
  <c r="N576" i="12"/>
  <c r="W576"/>
  <c r="C1397" i="20"/>
  <c r="C1488"/>
  <c r="C1215"/>
  <c r="C937"/>
  <c r="C1306"/>
  <c r="C1029"/>
  <c r="C1120"/>
  <c r="C845"/>
  <c r="C10"/>
  <c r="C382"/>
  <c r="C289"/>
  <c r="AG4" i="21"/>
  <c r="AH4"/>
  <c r="AI4"/>
  <c r="AJ4"/>
  <c r="AK4"/>
  <c r="AL4"/>
  <c r="AM4"/>
  <c r="AN4"/>
  <c r="AO4"/>
  <c r="AP4"/>
  <c r="AQ4"/>
  <c r="AR4"/>
  <c r="AS4"/>
  <c r="AT4"/>
  <c r="AU4"/>
  <c r="AV4"/>
  <c r="AW4"/>
  <c r="AX4"/>
  <c r="AY4"/>
  <c r="AZ4"/>
  <c r="AD6"/>
  <c r="AD80"/>
  <c r="AD154"/>
  <c r="AD228"/>
  <c r="AD229"/>
  <c r="AD302"/>
  <c r="AD376"/>
  <c r="AD450"/>
  <c r="AD524"/>
  <c r="Q576" i="12"/>
  <c r="V576"/>
  <c r="P576"/>
  <c r="R576"/>
  <c r="T576"/>
  <c r="O576"/>
  <c r="S576"/>
  <c r="U576"/>
  <c r="C846" i="20"/>
  <c r="C1307"/>
  <c r="C938"/>
  <c r="C1398"/>
  <c r="C1121"/>
  <c r="C1030"/>
  <c r="C1216"/>
  <c r="C1489"/>
  <c r="C11"/>
  <c r="C383"/>
  <c r="C290"/>
  <c r="AD155" i="21"/>
  <c r="AD156"/>
  <c r="AD303"/>
  <c r="AD525"/>
  <c r="AD526"/>
  <c r="AD377"/>
  <c r="AD230"/>
  <c r="AD7"/>
  <c r="AD451"/>
  <c r="AD81"/>
  <c r="D809" i="20"/>
  <c r="D810"/>
  <c r="D811"/>
  <c r="D812"/>
  <c r="D813"/>
  <c r="D814"/>
  <c r="D815"/>
  <c r="D816"/>
  <c r="D817"/>
  <c r="D818"/>
  <c r="D819"/>
  <c r="D820"/>
  <c r="D821"/>
  <c r="D822"/>
  <c r="D823"/>
  <c r="D824"/>
  <c r="D825"/>
  <c r="D826"/>
  <c r="D827"/>
  <c r="D828"/>
  <c r="D829"/>
  <c r="D830"/>
  <c r="D831"/>
  <c r="D832"/>
  <c r="D833"/>
  <c r="D834"/>
  <c r="D835"/>
  <c r="D779"/>
  <c r="D780"/>
  <c r="D781"/>
  <c r="D782"/>
  <c r="D783"/>
  <c r="D784"/>
  <c r="D785"/>
  <c r="D786"/>
  <c r="D787"/>
  <c r="D788"/>
  <c r="D789"/>
  <c r="D790"/>
  <c r="D791"/>
  <c r="D792"/>
  <c r="D793"/>
  <c r="D794"/>
  <c r="D795"/>
  <c r="D796"/>
  <c r="D797"/>
  <c r="D798"/>
  <c r="D799"/>
  <c r="D800"/>
  <c r="D801"/>
  <c r="D802"/>
  <c r="D803"/>
  <c r="D804"/>
  <c r="D805"/>
  <c r="D749"/>
  <c r="D750"/>
  <c r="D751"/>
  <c r="D752"/>
  <c r="D753"/>
  <c r="D754"/>
  <c r="D755"/>
  <c r="D756"/>
  <c r="D757"/>
  <c r="D758"/>
  <c r="D759"/>
  <c r="D760"/>
  <c r="D761"/>
  <c r="D762"/>
  <c r="D763"/>
  <c r="D764"/>
  <c r="D765"/>
  <c r="D766"/>
  <c r="D767"/>
  <c r="D768"/>
  <c r="D769"/>
  <c r="D770"/>
  <c r="D771"/>
  <c r="D772"/>
  <c r="D773"/>
  <c r="D774"/>
  <c r="D775"/>
  <c r="D717"/>
  <c r="D718"/>
  <c r="D719"/>
  <c r="D720"/>
  <c r="D721"/>
  <c r="D722"/>
  <c r="D723"/>
  <c r="D724"/>
  <c r="D725"/>
  <c r="D726"/>
  <c r="D727"/>
  <c r="D728"/>
  <c r="D729"/>
  <c r="D730"/>
  <c r="D731"/>
  <c r="D732"/>
  <c r="D733"/>
  <c r="D734"/>
  <c r="D735"/>
  <c r="D736"/>
  <c r="D737"/>
  <c r="D738"/>
  <c r="D739"/>
  <c r="D740"/>
  <c r="D741"/>
  <c r="D742"/>
  <c r="D743"/>
  <c r="D687"/>
  <c r="D688"/>
  <c r="D689"/>
  <c r="D690"/>
  <c r="D691"/>
  <c r="D692"/>
  <c r="D693"/>
  <c r="D694"/>
  <c r="D695"/>
  <c r="D696"/>
  <c r="D697"/>
  <c r="D698"/>
  <c r="D699"/>
  <c r="D700"/>
  <c r="D701"/>
  <c r="D702"/>
  <c r="D703"/>
  <c r="D704"/>
  <c r="D705"/>
  <c r="D706"/>
  <c r="D707"/>
  <c r="D708"/>
  <c r="D709"/>
  <c r="D710"/>
  <c r="D711"/>
  <c r="D712"/>
  <c r="D713"/>
  <c r="D657"/>
  <c r="D658"/>
  <c r="D659"/>
  <c r="D660"/>
  <c r="D661"/>
  <c r="D662"/>
  <c r="D663"/>
  <c r="D664"/>
  <c r="D665"/>
  <c r="D666"/>
  <c r="D667"/>
  <c r="D668"/>
  <c r="D669"/>
  <c r="D670"/>
  <c r="D671"/>
  <c r="D672"/>
  <c r="D673"/>
  <c r="D674"/>
  <c r="D675"/>
  <c r="D676"/>
  <c r="D677"/>
  <c r="D678"/>
  <c r="D679"/>
  <c r="D680"/>
  <c r="D681"/>
  <c r="D682"/>
  <c r="D683"/>
  <c r="D625"/>
  <c r="D626"/>
  <c r="D627"/>
  <c r="D628"/>
  <c r="D629"/>
  <c r="D630"/>
  <c r="D631"/>
  <c r="D632"/>
  <c r="D633"/>
  <c r="D634"/>
  <c r="D635"/>
  <c r="D636"/>
  <c r="D637"/>
  <c r="D638"/>
  <c r="D639"/>
  <c r="D640"/>
  <c r="D641"/>
  <c r="D642"/>
  <c r="D643"/>
  <c r="D644"/>
  <c r="D645"/>
  <c r="D646"/>
  <c r="D647"/>
  <c r="D648"/>
  <c r="D649"/>
  <c r="D650"/>
  <c r="D651"/>
  <c r="D595"/>
  <c r="D596"/>
  <c r="D597"/>
  <c r="D598"/>
  <c r="D599"/>
  <c r="D600"/>
  <c r="D601"/>
  <c r="D602"/>
  <c r="D603"/>
  <c r="D604"/>
  <c r="D605"/>
  <c r="D606"/>
  <c r="D607"/>
  <c r="D608"/>
  <c r="D609"/>
  <c r="D610"/>
  <c r="D611"/>
  <c r="D612"/>
  <c r="D613"/>
  <c r="D614"/>
  <c r="D615"/>
  <c r="D616"/>
  <c r="D617"/>
  <c r="D618"/>
  <c r="D619"/>
  <c r="D620"/>
  <c r="D621"/>
  <c r="D565"/>
  <c r="D566"/>
  <c r="D567"/>
  <c r="D568"/>
  <c r="D569"/>
  <c r="D570"/>
  <c r="D571"/>
  <c r="D572"/>
  <c r="D573"/>
  <c r="D574"/>
  <c r="D575"/>
  <c r="D576"/>
  <c r="D577"/>
  <c r="D578"/>
  <c r="D579"/>
  <c r="D580"/>
  <c r="D581"/>
  <c r="D582"/>
  <c r="D583"/>
  <c r="D584"/>
  <c r="D585"/>
  <c r="D586"/>
  <c r="D587"/>
  <c r="D588"/>
  <c r="D589"/>
  <c r="D590"/>
  <c r="D591"/>
  <c r="D533"/>
  <c r="D534"/>
  <c r="D535"/>
  <c r="D536"/>
  <c r="D537"/>
  <c r="D538"/>
  <c r="D539"/>
  <c r="D540"/>
  <c r="D541"/>
  <c r="D542"/>
  <c r="D543"/>
  <c r="D544"/>
  <c r="D545"/>
  <c r="D546"/>
  <c r="D547"/>
  <c r="D548"/>
  <c r="D549"/>
  <c r="D550"/>
  <c r="D551"/>
  <c r="D552"/>
  <c r="D553"/>
  <c r="D554"/>
  <c r="D555"/>
  <c r="D556"/>
  <c r="D557"/>
  <c r="D558"/>
  <c r="D559"/>
  <c r="D503"/>
  <c r="D504"/>
  <c r="D505"/>
  <c r="D506"/>
  <c r="D507"/>
  <c r="D508"/>
  <c r="D509"/>
  <c r="D510"/>
  <c r="D511"/>
  <c r="D512"/>
  <c r="D513"/>
  <c r="D514"/>
  <c r="D515"/>
  <c r="D516"/>
  <c r="D517"/>
  <c r="D518"/>
  <c r="D519"/>
  <c r="D520"/>
  <c r="D521"/>
  <c r="D522"/>
  <c r="D523"/>
  <c r="D524"/>
  <c r="D525"/>
  <c r="D526"/>
  <c r="D527"/>
  <c r="D528"/>
  <c r="D529"/>
  <c r="D473"/>
  <c r="D474"/>
  <c r="D475"/>
  <c r="D476"/>
  <c r="D477"/>
  <c r="D478"/>
  <c r="D479"/>
  <c r="D480"/>
  <c r="D481"/>
  <c r="D482"/>
  <c r="D483"/>
  <c r="D484"/>
  <c r="D485"/>
  <c r="D486"/>
  <c r="D487"/>
  <c r="D488"/>
  <c r="D489"/>
  <c r="D490"/>
  <c r="D491"/>
  <c r="D492"/>
  <c r="D493"/>
  <c r="D494"/>
  <c r="D495"/>
  <c r="D496"/>
  <c r="D497"/>
  <c r="D498"/>
  <c r="D499"/>
  <c r="D257"/>
  <c r="D258"/>
  <c r="D259"/>
  <c r="D260"/>
  <c r="D261"/>
  <c r="D262"/>
  <c r="D263"/>
  <c r="D264"/>
  <c r="D265"/>
  <c r="D266"/>
  <c r="D267"/>
  <c r="D268"/>
  <c r="D269"/>
  <c r="D270"/>
  <c r="D271"/>
  <c r="D272"/>
  <c r="D273"/>
  <c r="D274"/>
  <c r="D275"/>
  <c r="D276"/>
  <c r="D277"/>
  <c r="D278"/>
  <c r="D279"/>
  <c r="D280"/>
  <c r="D281"/>
  <c r="D282"/>
  <c r="D283"/>
  <c r="D227"/>
  <c r="D228"/>
  <c r="D229"/>
  <c r="D230"/>
  <c r="D231"/>
  <c r="D232"/>
  <c r="D233"/>
  <c r="D234"/>
  <c r="D235"/>
  <c r="D236"/>
  <c r="D237"/>
  <c r="D238"/>
  <c r="D239"/>
  <c r="D240"/>
  <c r="D241"/>
  <c r="D242"/>
  <c r="D243"/>
  <c r="D244"/>
  <c r="D245"/>
  <c r="D246"/>
  <c r="D247"/>
  <c r="D248"/>
  <c r="D249"/>
  <c r="D250"/>
  <c r="D251"/>
  <c r="D252"/>
  <c r="D253"/>
  <c r="D197"/>
  <c r="D198"/>
  <c r="D199"/>
  <c r="D200"/>
  <c r="D201"/>
  <c r="D202"/>
  <c r="D203"/>
  <c r="D204"/>
  <c r="D205"/>
  <c r="D206"/>
  <c r="D207"/>
  <c r="D208"/>
  <c r="D209"/>
  <c r="D210"/>
  <c r="D211"/>
  <c r="D212"/>
  <c r="D213"/>
  <c r="D214"/>
  <c r="D215"/>
  <c r="D216"/>
  <c r="D217"/>
  <c r="D218"/>
  <c r="D219"/>
  <c r="D220"/>
  <c r="D221"/>
  <c r="D222"/>
  <c r="D223"/>
  <c r="C196"/>
  <c r="C197"/>
  <c r="D165"/>
  <c r="D166"/>
  <c r="D167"/>
  <c r="D168"/>
  <c r="D169"/>
  <c r="D170"/>
  <c r="D171"/>
  <c r="D172"/>
  <c r="D173"/>
  <c r="D174"/>
  <c r="D175"/>
  <c r="D176"/>
  <c r="D177"/>
  <c r="D178"/>
  <c r="D179"/>
  <c r="D180"/>
  <c r="D181"/>
  <c r="D182"/>
  <c r="D183"/>
  <c r="D184"/>
  <c r="D185"/>
  <c r="D186"/>
  <c r="D187"/>
  <c r="D188"/>
  <c r="D189"/>
  <c r="D190"/>
  <c r="D191"/>
  <c r="D135"/>
  <c r="D136"/>
  <c r="D137"/>
  <c r="D138"/>
  <c r="D139"/>
  <c r="D140"/>
  <c r="D141"/>
  <c r="D142"/>
  <c r="D143"/>
  <c r="D144"/>
  <c r="D145"/>
  <c r="D146"/>
  <c r="D147"/>
  <c r="D148"/>
  <c r="D149"/>
  <c r="D150"/>
  <c r="D151"/>
  <c r="D152"/>
  <c r="D153"/>
  <c r="D154"/>
  <c r="D155"/>
  <c r="D156"/>
  <c r="D157"/>
  <c r="D158"/>
  <c r="D159"/>
  <c r="D160"/>
  <c r="D161"/>
  <c r="D105"/>
  <c r="D106"/>
  <c r="D107"/>
  <c r="D108"/>
  <c r="D109"/>
  <c r="D110"/>
  <c r="D111"/>
  <c r="D112"/>
  <c r="D113"/>
  <c r="D114"/>
  <c r="D115"/>
  <c r="D116"/>
  <c r="D117"/>
  <c r="D118"/>
  <c r="E524" i="21"/>
  <c r="E525"/>
  <c r="E526"/>
  <c r="E527"/>
  <c r="E528"/>
  <c r="E529"/>
  <c r="E530"/>
  <c r="E531"/>
  <c r="E532"/>
  <c r="E533"/>
  <c r="E534"/>
  <c r="E535"/>
  <c r="E536"/>
  <c r="E537"/>
  <c r="E538"/>
  <c r="E539"/>
  <c r="E540"/>
  <c r="E541"/>
  <c r="E542"/>
  <c r="E543"/>
  <c r="E544"/>
  <c r="E545"/>
  <c r="E546"/>
  <c r="E547"/>
  <c r="E548"/>
  <c r="E549"/>
  <c r="E550"/>
  <c r="E551"/>
  <c r="E552"/>
  <c r="E553"/>
  <c r="E554"/>
  <c r="E555"/>
  <c r="E556"/>
  <c r="E557"/>
  <c r="E558"/>
  <c r="E559"/>
  <c r="E560"/>
  <c r="E561"/>
  <c r="E562"/>
  <c r="E563"/>
  <c r="E564"/>
  <c r="E565"/>
  <c r="E566"/>
  <c r="E567"/>
  <c r="E568"/>
  <c r="E569"/>
  <c r="E570"/>
  <c r="E571"/>
  <c r="E572"/>
  <c r="E573"/>
  <c r="E574"/>
  <c r="E575"/>
  <c r="E576"/>
  <c r="E577"/>
  <c r="E578"/>
  <c r="E579"/>
  <c r="E580"/>
  <c r="E581"/>
  <c r="E582"/>
  <c r="E583"/>
  <c r="E584"/>
  <c r="E585"/>
  <c r="E586"/>
  <c r="E587"/>
  <c r="E588"/>
  <c r="E589"/>
  <c r="E590"/>
  <c r="E591"/>
  <c r="E592"/>
  <c r="E593"/>
  <c r="E594"/>
  <c r="E595"/>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H4"/>
  <c r="I4"/>
  <c r="J4"/>
  <c r="K4"/>
  <c r="L4"/>
  <c r="M4"/>
  <c r="N4"/>
  <c r="O4"/>
  <c r="P4"/>
  <c r="Q4"/>
  <c r="R4"/>
  <c r="S4"/>
  <c r="T4"/>
  <c r="U4"/>
  <c r="V4"/>
  <c r="W4"/>
  <c r="X4"/>
  <c r="Y4"/>
  <c r="Z4"/>
  <c r="D119" i="20"/>
  <c r="D120"/>
  <c r="D121"/>
  <c r="D122"/>
  <c r="D123"/>
  <c r="D124"/>
  <c r="D125"/>
  <c r="D126"/>
  <c r="D127"/>
  <c r="D128"/>
  <c r="D129"/>
  <c r="D130"/>
  <c r="D131"/>
  <c r="C1490"/>
  <c r="C1031"/>
  <c r="C1308"/>
  <c r="C1217"/>
  <c r="C1399"/>
  <c r="C1122"/>
  <c r="C939"/>
  <c r="C847"/>
  <c r="C12"/>
  <c r="C384"/>
  <c r="C291"/>
  <c r="AD304" i="21"/>
  <c r="AD157"/>
  <c r="AD8"/>
  <c r="AD527"/>
  <c r="AD378"/>
  <c r="AD82"/>
  <c r="AD452"/>
  <c r="AD231"/>
  <c r="C198" i="20"/>
  <c r="A807"/>
  <c r="A777"/>
  <c r="AF767"/>
  <c r="AE767"/>
  <c r="AD767"/>
  <c r="AC767"/>
  <c r="AB767"/>
  <c r="AA767"/>
  <c r="Z76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A715"/>
  <c r="A685"/>
  <c r="AF675"/>
  <c r="AE675"/>
  <c r="AD675"/>
  <c r="AC675"/>
  <c r="AB675"/>
  <c r="AA675"/>
  <c r="Z675"/>
  <c r="C656"/>
  <c r="C657"/>
  <c r="A623"/>
  <c r="A593"/>
  <c r="AF583"/>
  <c r="AE583"/>
  <c r="AD583"/>
  <c r="AC583"/>
  <c r="AB583"/>
  <c r="AA583"/>
  <c r="Z583"/>
  <c r="C564"/>
  <c r="C565"/>
  <c r="A531"/>
  <c r="A501"/>
  <c r="AF491"/>
  <c r="AE491"/>
  <c r="AD491"/>
  <c r="AC491"/>
  <c r="AB491"/>
  <c r="AA491"/>
  <c r="Z49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A255"/>
  <c r="AF215"/>
  <c r="AE215"/>
  <c r="AD215"/>
  <c r="AC215"/>
  <c r="AB215"/>
  <c r="AA215"/>
  <c r="Z215"/>
  <c r="Y163"/>
  <c r="X163"/>
  <c r="W163"/>
  <c r="V163"/>
  <c r="U163"/>
  <c r="T163"/>
  <c r="S163"/>
  <c r="R163"/>
  <c r="Q163"/>
  <c r="P163"/>
  <c r="O163"/>
  <c r="N163"/>
  <c r="M163"/>
  <c r="L163"/>
  <c r="K163"/>
  <c r="J163"/>
  <c r="I163"/>
  <c r="H163"/>
  <c r="G163"/>
  <c r="F163"/>
  <c r="E163"/>
  <c r="A163"/>
  <c r="A133"/>
  <c r="AF123"/>
  <c r="AE123"/>
  <c r="AD123"/>
  <c r="AC123"/>
  <c r="AB123"/>
  <c r="AA123"/>
  <c r="Z123"/>
  <c r="C104"/>
  <c r="C105"/>
  <c r="F5"/>
  <c r="G5"/>
  <c r="H5"/>
  <c r="I5"/>
  <c r="J5"/>
  <c r="K5"/>
  <c r="L5"/>
  <c r="M5"/>
  <c r="N5"/>
  <c r="O5"/>
  <c r="P5"/>
  <c r="Q5"/>
  <c r="R5"/>
  <c r="S5"/>
  <c r="T5"/>
  <c r="U5"/>
  <c r="V5"/>
  <c r="W5"/>
  <c r="X5"/>
  <c r="Y5"/>
  <c r="AF10" i="12"/>
  <c r="AF11"/>
  <c r="AF12"/>
  <c r="AF13"/>
  <c r="AF14"/>
  <c r="AF15"/>
  <c r="AF16"/>
  <c r="AF17"/>
  <c r="AF18"/>
  <c r="AF44"/>
  <c r="AF45"/>
  <c r="AF46"/>
  <c r="AF47"/>
  <c r="AF48"/>
  <c r="AF49"/>
  <c r="AF50"/>
  <c r="AF51"/>
  <c r="AF52"/>
  <c r="AF70"/>
  <c r="AF71"/>
  <c r="AF72"/>
  <c r="AF73"/>
  <c r="AF74"/>
  <c r="AF75"/>
  <c r="AF76"/>
  <c r="AF77"/>
  <c r="AF78"/>
  <c r="AF102"/>
  <c r="AF103"/>
  <c r="AF104"/>
  <c r="AF105"/>
  <c r="AF106"/>
  <c r="AF107"/>
  <c r="AF108"/>
  <c r="AF109"/>
  <c r="AF110"/>
  <c r="AF129"/>
  <c r="AF130"/>
  <c r="AF131"/>
  <c r="AF132"/>
  <c r="AF133"/>
  <c r="AF134"/>
  <c r="AF135"/>
  <c r="AF136"/>
  <c r="AF137"/>
  <c r="AF156"/>
  <c r="AF157"/>
  <c r="AF158"/>
  <c r="AF159"/>
  <c r="AF160"/>
  <c r="AF161"/>
  <c r="AF162"/>
  <c r="AF163"/>
  <c r="AF164"/>
  <c r="AF185"/>
  <c r="AF186"/>
  <c r="AF187"/>
  <c r="AF188"/>
  <c r="AF189"/>
  <c r="AF190"/>
  <c r="AF191"/>
  <c r="AF192"/>
  <c r="AF193"/>
  <c r="AF234"/>
  <c r="AF235"/>
  <c r="AF236"/>
  <c r="AF237"/>
  <c r="AF238"/>
  <c r="AF239"/>
  <c r="AF240"/>
  <c r="AF241"/>
  <c r="AF242"/>
  <c r="AF261"/>
  <c r="AF262"/>
  <c r="AF263"/>
  <c r="AF264"/>
  <c r="AF265"/>
  <c r="AF266"/>
  <c r="AF267"/>
  <c r="AF268"/>
  <c r="AF269"/>
  <c r="AF293"/>
  <c r="AF294"/>
  <c r="AF295"/>
  <c r="AF296"/>
  <c r="AF297"/>
  <c r="AF298"/>
  <c r="AF299"/>
  <c r="AF300"/>
  <c r="AF301"/>
  <c r="AF329"/>
  <c r="AF330"/>
  <c r="AF331"/>
  <c r="AF332"/>
  <c r="AF333"/>
  <c r="AF334"/>
  <c r="AF335"/>
  <c r="AF336"/>
  <c r="AF337"/>
  <c r="AF360"/>
  <c r="AF893"/>
  <c r="AF894"/>
  <c r="AF895"/>
  <c r="AF896"/>
  <c r="AF897"/>
  <c r="AF898"/>
  <c r="AF899"/>
  <c r="AF900"/>
  <c r="AF901"/>
  <c r="AF868"/>
  <c r="AF869"/>
  <c r="AF870"/>
  <c r="AF871"/>
  <c r="AF872"/>
  <c r="AF873"/>
  <c r="AF874"/>
  <c r="AF875"/>
  <c r="AF876"/>
  <c r="AF836"/>
  <c r="AF837"/>
  <c r="AF838"/>
  <c r="AF839"/>
  <c r="AF840"/>
  <c r="AF841"/>
  <c r="AF842"/>
  <c r="AF843"/>
  <c r="AF844"/>
  <c r="AF798"/>
  <c r="AF799"/>
  <c r="AF800"/>
  <c r="AF801"/>
  <c r="AF802"/>
  <c r="AF803"/>
  <c r="AF804"/>
  <c r="AF805"/>
  <c r="AF806"/>
  <c r="AF751"/>
  <c r="AF752"/>
  <c r="AF753"/>
  <c r="AF754"/>
  <c r="AF755"/>
  <c r="AF756"/>
  <c r="AF757"/>
  <c r="AF758"/>
  <c r="AF759"/>
  <c r="AF723"/>
  <c r="AF724"/>
  <c r="AF725"/>
  <c r="AF726"/>
  <c r="AF727"/>
  <c r="AF728"/>
  <c r="AF729"/>
  <c r="AF730"/>
  <c r="AF731"/>
  <c r="AF624"/>
  <c r="AF625"/>
  <c r="AF626"/>
  <c r="AF627"/>
  <c r="AF628"/>
  <c r="AF629"/>
  <c r="AF630"/>
  <c r="AF631"/>
  <c r="AF632"/>
  <c r="AF581"/>
  <c r="AF582"/>
  <c r="AF583"/>
  <c r="AF584"/>
  <c r="AF585"/>
  <c r="AF586"/>
  <c r="AF587"/>
  <c r="AF588"/>
  <c r="AF589"/>
  <c r="AF446"/>
  <c r="AF447"/>
  <c r="AF448"/>
  <c r="AF449"/>
  <c r="AF450"/>
  <c r="AF451"/>
  <c r="AF452"/>
  <c r="AF453"/>
  <c r="AF454"/>
  <c r="AF420"/>
  <c r="AF421"/>
  <c r="AF422"/>
  <c r="AF423"/>
  <c r="AF424"/>
  <c r="AF425"/>
  <c r="AF426"/>
  <c r="AF427"/>
  <c r="AF428"/>
  <c r="AF394"/>
  <c r="AF395"/>
  <c r="AF396"/>
  <c r="AF397"/>
  <c r="AF398"/>
  <c r="AF399"/>
  <c r="AF400"/>
  <c r="AF401"/>
  <c r="AF402"/>
  <c r="L886"/>
  <c r="C1218" i="20"/>
  <c r="C848"/>
  <c r="C940"/>
  <c r="C1400"/>
  <c r="C1032"/>
  <c r="C1123"/>
  <c r="C1309"/>
  <c r="C1491"/>
  <c r="C13"/>
  <c r="C566"/>
  <c r="C658"/>
  <c r="C385"/>
  <c r="C292"/>
  <c r="AF361" i="12"/>
  <c r="AD305" i="21"/>
  <c r="AD379"/>
  <c r="AD158"/>
  <c r="AD453"/>
  <c r="AD232"/>
  <c r="AD83"/>
  <c r="AD528"/>
  <c r="AD9"/>
  <c r="C199" i="20"/>
  <c r="C106"/>
  <c r="L887" i="12"/>
  <c r="M887"/>
  <c r="AF888"/>
  <c r="AF889"/>
  <c r="M886"/>
  <c r="N886"/>
  <c r="O886"/>
  <c r="P886"/>
  <c r="Q886"/>
  <c r="R886"/>
  <c r="S886"/>
  <c r="T886"/>
  <c r="U886"/>
  <c r="V886"/>
  <c r="W886"/>
  <c r="X886"/>
  <c r="Y886"/>
  <c r="Z886"/>
  <c r="AA886"/>
  <c r="AB886"/>
  <c r="AC886"/>
  <c r="AD886"/>
  <c r="AE886"/>
  <c r="C849" i="20"/>
  <c r="C1219"/>
  <c r="C1310"/>
  <c r="C1401"/>
  <c r="C941"/>
  <c r="C1492"/>
  <c r="C1124"/>
  <c r="C1033"/>
  <c r="C14"/>
  <c r="C659"/>
  <c r="C567"/>
  <c r="C386"/>
  <c r="C293"/>
  <c r="AF362" i="12"/>
  <c r="AD306" i="21"/>
  <c r="AD454"/>
  <c r="AD380"/>
  <c r="AD10"/>
  <c r="AD84"/>
  <c r="AD529"/>
  <c r="AD233"/>
  <c r="AD159"/>
  <c r="C200" i="20"/>
  <c r="C107"/>
  <c r="K888" i="12"/>
  <c r="L888"/>
  <c r="M888"/>
  <c r="N888"/>
  <c r="O888"/>
  <c r="P888"/>
  <c r="Q888"/>
  <c r="R888"/>
  <c r="S888"/>
  <c r="T888"/>
  <c r="U888"/>
  <c r="V888"/>
  <c r="W888"/>
  <c r="X888"/>
  <c r="Y888"/>
  <c r="Z888"/>
  <c r="AA888"/>
  <c r="AB888"/>
  <c r="AC888"/>
  <c r="AD888"/>
  <c r="AE888"/>
  <c r="K889"/>
  <c r="L889"/>
  <c r="M889"/>
  <c r="N889"/>
  <c r="O889"/>
  <c r="P889"/>
  <c r="Q889"/>
  <c r="R889"/>
  <c r="S889"/>
  <c r="N887"/>
  <c r="O887"/>
  <c r="P887"/>
  <c r="Q887"/>
  <c r="R887"/>
  <c r="S887"/>
  <c r="C942" i="20"/>
  <c r="C1034"/>
  <c r="C1493"/>
  <c r="C1220"/>
  <c r="C1402"/>
  <c r="C1125"/>
  <c r="C1311"/>
  <c r="C850"/>
  <c r="C15"/>
  <c r="C568"/>
  <c r="C660"/>
  <c r="C387"/>
  <c r="C294"/>
  <c r="AF363" i="12"/>
  <c r="AD307" i="21"/>
  <c r="AD455"/>
  <c r="AD160"/>
  <c r="AD85"/>
  <c r="AD234"/>
  <c r="AD530"/>
  <c r="AD11"/>
  <c r="AD381"/>
  <c r="C201" i="20"/>
  <c r="C108"/>
  <c r="T889" i="12"/>
  <c r="U889"/>
  <c r="V889"/>
  <c r="W889"/>
  <c r="X889"/>
  <c r="Y889"/>
  <c r="Z889"/>
  <c r="AA889"/>
  <c r="AB889"/>
  <c r="AC889"/>
  <c r="AD889"/>
  <c r="AE889"/>
  <c r="T887"/>
  <c r="U887"/>
  <c r="V887"/>
  <c r="W887"/>
  <c r="X887"/>
  <c r="Y887"/>
  <c r="Z887"/>
  <c r="AA887"/>
  <c r="AB887"/>
  <c r="AC887"/>
  <c r="AD887"/>
  <c r="AE887"/>
  <c r="C1035" i="20"/>
  <c r="C851"/>
  <c r="C1126"/>
  <c r="C1494"/>
  <c r="C943"/>
  <c r="C1312"/>
  <c r="C1403"/>
  <c r="C1221"/>
  <c r="C16"/>
  <c r="C661"/>
  <c r="C569"/>
  <c r="C388"/>
  <c r="C295"/>
  <c r="AF364" i="12"/>
  <c r="AD308" i="21"/>
  <c r="AD382"/>
  <c r="AD86"/>
  <c r="AD235"/>
  <c r="AD456"/>
  <c r="AD161"/>
  <c r="AD12"/>
  <c r="AD531"/>
  <c r="C202" i="20"/>
  <c r="C109"/>
  <c r="C1313"/>
  <c r="C1222"/>
  <c r="C944"/>
  <c r="C1404"/>
  <c r="C852"/>
  <c r="C1495"/>
  <c r="C1127"/>
  <c r="C1036"/>
  <c r="C17"/>
  <c r="C662"/>
  <c r="C570"/>
  <c r="C389"/>
  <c r="C296"/>
  <c r="AF365" i="12"/>
  <c r="AD309" i="21"/>
  <c r="AD457"/>
  <c r="AD162"/>
  <c r="AD532"/>
  <c r="AD236"/>
  <c r="AD13"/>
  <c r="AD87"/>
  <c r="AD383"/>
  <c r="C203" i="20"/>
  <c r="C110"/>
  <c r="C1223"/>
  <c r="C1128"/>
  <c r="C1496"/>
  <c r="C853"/>
  <c r="C1037"/>
  <c r="C1405"/>
  <c r="C945"/>
  <c r="C1314"/>
  <c r="C18"/>
  <c r="C571"/>
  <c r="C663"/>
  <c r="C390"/>
  <c r="C297"/>
  <c r="AF366" i="12"/>
  <c r="AD310" i="21"/>
  <c r="AD88"/>
  <c r="AD237"/>
  <c r="AD384"/>
  <c r="AD14"/>
  <c r="AD533"/>
  <c r="AD163"/>
  <c r="AD458"/>
  <c r="C204" i="20"/>
  <c r="C111"/>
  <c r="C1315"/>
  <c r="C1406"/>
  <c r="C1038"/>
  <c r="C854"/>
  <c r="C1497"/>
  <c r="C946"/>
  <c r="C1129"/>
  <c r="C1224"/>
  <c r="C19"/>
  <c r="C664"/>
  <c r="C572"/>
  <c r="C391"/>
  <c r="C298"/>
  <c r="AF367" i="12"/>
  <c r="AD311" i="21"/>
  <c r="AD459"/>
  <c r="AD534"/>
  <c r="AD15"/>
  <c r="AD238"/>
  <c r="AD164"/>
  <c r="AD385"/>
  <c r="AD89"/>
  <c r="C205" i="20"/>
  <c r="C112"/>
  <c r="C1498"/>
  <c r="C1316"/>
  <c r="C1130"/>
  <c r="C947"/>
  <c r="C1039"/>
  <c r="C1225"/>
  <c r="C855"/>
  <c r="C1407"/>
  <c r="C20"/>
  <c r="C573"/>
  <c r="C665"/>
  <c r="C392"/>
  <c r="C299"/>
  <c r="AF368" i="12"/>
  <c r="AD312" i="21"/>
  <c r="AD90"/>
  <c r="AD16"/>
  <c r="AD239"/>
  <c r="AD535"/>
  <c r="AD460"/>
  <c r="AD165"/>
  <c r="AD386"/>
  <c r="C206" i="20"/>
  <c r="C113"/>
  <c r="C1408"/>
  <c r="C1226"/>
  <c r="C1040"/>
  <c r="C948"/>
  <c r="C1131"/>
  <c r="C856"/>
  <c r="C1317"/>
  <c r="C1499"/>
  <c r="C21"/>
  <c r="C666"/>
  <c r="C574"/>
  <c r="C393"/>
  <c r="C300"/>
  <c r="AD313" i="21"/>
  <c r="AD166"/>
  <c r="AD536"/>
  <c r="AD387"/>
  <c r="AD240"/>
  <c r="AD91"/>
  <c r="AD461"/>
  <c r="AD17"/>
  <c r="C207" i="20"/>
  <c r="C114"/>
  <c r="C1132"/>
  <c r="C949"/>
  <c r="C1041"/>
  <c r="C1318"/>
  <c r="C1500"/>
  <c r="C857"/>
  <c r="C1227"/>
  <c r="C1409"/>
  <c r="C22"/>
  <c r="C575"/>
  <c r="C667"/>
  <c r="C394"/>
  <c r="C301"/>
  <c r="AD314" i="21"/>
  <c r="AD462"/>
  <c r="AD92"/>
  <c r="AD537"/>
  <c r="AD241"/>
  <c r="AD388"/>
  <c r="AD167"/>
  <c r="AD18"/>
  <c r="C208" i="20"/>
  <c r="C115"/>
  <c r="C858"/>
  <c r="C950"/>
  <c r="C1228"/>
  <c r="C1042"/>
  <c r="C1501"/>
  <c r="C1319"/>
  <c r="C1410"/>
  <c r="C1133"/>
  <c r="C23"/>
  <c r="C668"/>
  <c r="C576"/>
  <c r="C395"/>
  <c r="C302"/>
  <c r="AD315" i="21"/>
  <c r="AD19"/>
  <c r="AD463"/>
  <c r="AD389"/>
  <c r="AD242"/>
  <c r="AD93"/>
  <c r="AD168"/>
  <c r="AD538"/>
  <c r="C209" i="20"/>
  <c r="C116"/>
  <c r="C1320"/>
  <c r="C1134"/>
  <c r="C1502"/>
  <c r="C859"/>
  <c r="C1043"/>
  <c r="C1411"/>
  <c r="C1229"/>
  <c r="C951"/>
  <c r="C24"/>
  <c r="C577"/>
  <c r="C669"/>
  <c r="C396"/>
  <c r="C303"/>
  <c r="AD316" i="21"/>
  <c r="AD243"/>
  <c r="AD390"/>
  <c r="AD20"/>
  <c r="AD539"/>
  <c r="AD464"/>
  <c r="AD169"/>
  <c r="AD94"/>
  <c r="C210" i="20"/>
  <c r="C117"/>
  <c r="C1412"/>
  <c r="C860"/>
  <c r="C1135"/>
  <c r="C1230"/>
  <c r="C1321"/>
  <c r="C952"/>
  <c r="C1044"/>
  <c r="C1503"/>
  <c r="C25"/>
  <c r="C578"/>
  <c r="C670"/>
  <c r="C397"/>
  <c r="C304"/>
  <c r="AD317" i="21"/>
  <c r="AD95"/>
  <c r="AD170"/>
  <c r="AD465"/>
  <c r="AD540"/>
  <c r="AD391"/>
  <c r="AD21"/>
  <c r="AD244"/>
  <c r="C211" i="20"/>
  <c r="C118"/>
  <c r="C119"/>
  <c r="C120"/>
  <c r="C121"/>
  <c r="C122"/>
  <c r="C1504"/>
  <c r="C953"/>
  <c r="C1231"/>
  <c r="C1136"/>
  <c r="C861"/>
  <c r="C1045"/>
  <c r="C1322"/>
  <c r="C1413"/>
  <c r="C26"/>
  <c r="C671"/>
  <c r="C579"/>
  <c r="C398"/>
  <c r="C305"/>
  <c r="AD318" i="21"/>
  <c r="AD171"/>
  <c r="AD245"/>
  <c r="AD22"/>
  <c r="AD541"/>
  <c r="AD466"/>
  <c r="AD392"/>
  <c r="AD96"/>
  <c r="C212" i="20"/>
  <c r="C1414"/>
  <c r="C1323"/>
  <c r="C1046"/>
  <c r="C862"/>
  <c r="C1137"/>
  <c r="C1505"/>
  <c r="C1232"/>
  <c r="C954"/>
  <c r="C27"/>
  <c r="C580"/>
  <c r="C672"/>
  <c r="C399"/>
  <c r="C306"/>
  <c r="AD319" i="21"/>
  <c r="AD172"/>
  <c r="AD467"/>
  <c r="AD246"/>
  <c r="AD97"/>
  <c r="AD542"/>
  <c r="AD393"/>
  <c r="AD23"/>
  <c r="C213" i="20"/>
  <c r="C1233"/>
  <c r="C1506"/>
  <c r="C1138"/>
  <c r="C863"/>
  <c r="C1324"/>
  <c r="C955"/>
  <c r="C1415"/>
  <c r="C1047"/>
  <c r="C28"/>
  <c r="C673"/>
  <c r="C581"/>
  <c r="C400"/>
  <c r="C307"/>
  <c r="AD320" i="21"/>
  <c r="AD24"/>
  <c r="AD98"/>
  <c r="AD247"/>
  <c r="AD173"/>
  <c r="AD394"/>
  <c r="AD543"/>
  <c r="AD468"/>
  <c r="C214" i="20"/>
  <c r="C864"/>
  <c r="C1507"/>
  <c r="C956"/>
  <c r="C1325"/>
  <c r="C1139"/>
  <c r="C1234"/>
  <c r="C1416"/>
  <c r="C1048"/>
  <c r="C29"/>
  <c r="C582"/>
  <c r="C674"/>
  <c r="C401"/>
  <c r="C308"/>
  <c r="AD321" i="21"/>
  <c r="AD544"/>
  <c r="AD25"/>
  <c r="AD469"/>
  <c r="AD395"/>
  <c r="AD248"/>
  <c r="AD174"/>
  <c r="AD99"/>
  <c r="C215" i="20"/>
  <c r="C1140"/>
  <c r="C957"/>
  <c r="C1508"/>
  <c r="C1049"/>
  <c r="C1235"/>
  <c r="C1417"/>
  <c r="C1326"/>
  <c r="C865"/>
  <c r="C30"/>
  <c r="C583"/>
  <c r="C675"/>
  <c r="C402"/>
  <c r="C309"/>
  <c r="AD322" i="21"/>
  <c r="AD249"/>
  <c r="AD175"/>
  <c r="AD396"/>
  <c r="AD470"/>
  <c r="AD26"/>
  <c r="AD545"/>
  <c r="AD100"/>
  <c r="C216" i="20"/>
  <c r="C123"/>
  <c r="C1509"/>
  <c r="C958"/>
  <c r="C1418"/>
  <c r="C1236"/>
  <c r="C1050"/>
  <c r="C866"/>
  <c r="C1141"/>
  <c r="C1327"/>
  <c r="C31"/>
  <c r="C676"/>
  <c r="C584"/>
  <c r="C403"/>
  <c r="C310"/>
  <c r="AD323" i="21"/>
  <c r="AD101"/>
  <c r="AD471"/>
  <c r="AD397"/>
  <c r="AD250"/>
  <c r="AD27"/>
  <c r="AD176"/>
  <c r="AD546"/>
  <c r="C217" i="20"/>
  <c r="C124"/>
  <c r="C867"/>
  <c r="C1237"/>
  <c r="C1419"/>
  <c r="C959"/>
  <c r="C1051"/>
  <c r="C1510"/>
  <c r="C1328"/>
  <c r="C1142"/>
  <c r="C32"/>
  <c r="C677"/>
  <c r="C585"/>
  <c r="C404"/>
  <c r="C311"/>
  <c r="AD324" i="21"/>
  <c r="AD547"/>
  <c r="AD28"/>
  <c r="AD251"/>
  <c r="AD472"/>
  <c r="AD102"/>
  <c r="AD177"/>
  <c r="AD398"/>
  <c r="C218" i="20"/>
  <c r="C125"/>
  <c r="C1511"/>
  <c r="C1329"/>
  <c r="C1052"/>
  <c r="C960"/>
  <c r="C1238"/>
  <c r="C1239"/>
  <c r="C1240"/>
  <c r="C1143"/>
  <c r="C1420"/>
  <c r="C868"/>
  <c r="C33"/>
  <c r="C586"/>
  <c r="C678"/>
  <c r="C405"/>
  <c r="C312"/>
  <c r="AD325" i="21"/>
  <c r="AD178"/>
  <c r="AD252"/>
  <c r="AD399"/>
  <c r="AD103"/>
  <c r="AD473"/>
  <c r="AD29"/>
  <c r="AD548"/>
  <c r="C219" i="20"/>
  <c r="C126"/>
  <c r="C1241"/>
  <c r="C1330"/>
  <c r="C1331"/>
  <c r="C1332"/>
  <c r="C1512"/>
  <c r="C869"/>
  <c r="C870"/>
  <c r="C871"/>
  <c r="C1421"/>
  <c r="C1144"/>
  <c r="C961"/>
  <c r="C1053"/>
  <c r="C34"/>
  <c r="C679"/>
  <c r="C587"/>
  <c r="C406"/>
  <c r="C313"/>
  <c r="AD326" i="21"/>
  <c r="AD549"/>
  <c r="AD400"/>
  <c r="AD30"/>
  <c r="AD474"/>
  <c r="AD179"/>
  <c r="AD104"/>
  <c r="AD253"/>
  <c r="C220" i="20"/>
  <c r="C127"/>
  <c r="C1145"/>
  <c r="C872"/>
  <c r="C1513"/>
  <c r="C1333"/>
  <c r="C1422"/>
  <c r="C1423"/>
  <c r="C1424"/>
  <c r="C1242"/>
  <c r="C1054"/>
  <c r="C1055"/>
  <c r="C1056"/>
  <c r="C962"/>
  <c r="C963"/>
  <c r="C964"/>
  <c r="C35"/>
  <c r="C588"/>
  <c r="C680"/>
  <c r="C407"/>
  <c r="C314"/>
  <c r="AD327" i="21"/>
  <c r="AD475"/>
  <c r="AD31"/>
  <c r="AD550"/>
  <c r="AD105"/>
  <c r="AD180"/>
  <c r="AD401"/>
  <c r="AD254"/>
  <c r="C221" i="20"/>
  <c r="C128"/>
  <c r="C1425"/>
  <c r="C1243"/>
  <c r="C965"/>
  <c r="C1057"/>
  <c r="C1514"/>
  <c r="C1515"/>
  <c r="C1516"/>
  <c r="C873"/>
  <c r="C1334"/>
  <c r="C1146"/>
  <c r="C1147"/>
  <c r="C1148"/>
  <c r="C37"/>
  <c r="C38"/>
  <c r="C39"/>
  <c r="C681"/>
  <c r="C589"/>
  <c r="C408"/>
  <c r="C409"/>
  <c r="C410"/>
  <c r="C315"/>
  <c r="AD328" i="21"/>
  <c r="AD402"/>
  <c r="AD106"/>
  <c r="AD32"/>
  <c r="AD255"/>
  <c r="AD181"/>
  <c r="AD551"/>
  <c r="AD476"/>
  <c r="C222" i="20"/>
  <c r="C129"/>
  <c r="C1335"/>
  <c r="C874"/>
  <c r="C1517"/>
  <c r="C966"/>
  <c r="C1149"/>
  <c r="C1058"/>
  <c r="C1244"/>
  <c r="C1426"/>
  <c r="C40"/>
  <c r="C590"/>
  <c r="C682"/>
  <c r="C411"/>
  <c r="C316"/>
  <c r="C317"/>
  <c r="C318"/>
  <c r="AD329" i="21"/>
  <c r="AD33"/>
  <c r="AD477"/>
  <c r="AD107"/>
  <c r="AD403"/>
  <c r="C223" i="20"/>
  <c r="C130"/>
  <c r="C1518"/>
  <c r="C1427"/>
  <c r="C1059"/>
  <c r="C1245"/>
  <c r="C875"/>
  <c r="C1150"/>
  <c r="C967"/>
  <c r="C1336"/>
  <c r="C41"/>
  <c r="C683"/>
  <c r="C591"/>
  <c r="C412"/>
  <c r="C319"/>
  <c r="C224"/>
  <c r="C225"/>
  <c r="C226"/>
  <c r="C131"/>
  <c r="C876"/>
  <c r="C1246"/>
  <c r="C1060"/>
  <c r="C1428"/>
  <c r="C968"/>
  <c r="C1337"/>
  <c r="C1151"/>
  <c r="C1519"/>
  <c r="C42"/>
  <c r="C592"/>
  <c r="C593"/>
  <c r="C594"/>
  <c r="C684"/>
  <c r="C685"/>
  <c r="C686"/>
  <c r="C413"/>
  <c r="C320"/>
  <c r="C227"/>
  <c r="C132"/>
  <c r="C133"/>
  <c r="C134"/>
  <c r="C135"/>
  <c r="C136"/>
  <c r="C137"/>
  <c r="C138"/>
  <c r="C139"/>
  <c r="C140"/>
  <c r="C141"/>
  <c r="C142"/>
  <c r="C143"/>
  <c r="C144"/>
  <c r="C145"/>
  <c r="C146"/>
  <c r="C147"/>
  <c r="C148"/>
  <c r="C149"/>
  <c r="C150"/>
  <c r="C151"/>
  <c r="C152"/>
  <c r="C153"/>
  <c r="C154"/>
  <c r="C155"/>
  <c r="C156"/>
  <c r="C157"/>
  <c r="C158"/>
  <c r="C159"/>
  <c r="C160"/>
  <c r="C161"/>
  <c r="C1152"/>
  <c r="C1429"/>
  <c r="C877"/>
  <c r="C1520"/>
  <c r="C1338"/>
  <c r="C1061"/>
  <c r="C1247"/>
  <c r="C969"/>
  <c r="C43"/>
  <c r="C595"/>
  <c r="C687"/>
  <c r="C414"/>
  <c r="C321"/>
  <c r="C162"/>
  <c r="C163"/>
  <c r="C164"/>
  <c r="C165"/>
  <c r="C166"/>
  <c r="C167"/>
  <c r="C168"/>
  <c r="C169"/>
  <c r="C170"/>
  <c r="C171"/>
  <c r="C172"/>
  <c r="C173"/>
  <c r="C174"/>
  <c r="C175"/>
  <c r="C176"/>
  <c r="C177"/>
  <c r="C178"/>
  <c r="C179"/>
  <c r="C180"/>
  <c r="C181"/>
  <c r="C182"/>
  <c r="C183"/>
  <c r="C184"/>
  <c r="C185"/>
  <c r="C186"/>
  <c r="C187"/>
  <c r="C188"/>
  <c r="C189"/>
  <c r="C190"/>
  <c r="C191"/>
  <c r="C228"/>
  <c r="G74" i="6"/>
  <c r="C970" i="20"/>
  <c r="C1062"/>
  <c r="C1339"/>
  <c r="C1521"/>
  <c r="C878"/>
  <c r="C1248"/>
  <c r="C1430"/>
  <c r="C1153"/>
  <c r="C44"/>
  <c r="C596"/>
  <c r="C688"/>
  <c r="C415"/>
  <c r="C322"/>
  <c r="C229"/>
  <c r="G29" i="6"/>
  <c r="G28"/>
  <c r="G22"/>
  <c r="G9"/>
  <c r="G8"/>
  <c r="AF646" i="12"/>
  <c r="AF649"/>
  <c r="AF650"/>
  <c r="AF651"/>
  <c r="AF652"/>
  <c r="AF653"/>
  <c r="AF654"/>
  <c r="AF655"/>
  <c r="AF656"/>
  <c r="AF657"/>
  <c r="AF658"/>
  <c r="AF659"/>
  <c r="AF660"/>
  <c r="AF661"/>
  <c r="AF662"/>
  <c r="AF663"/>
  <c r="AF664"/>
  <c r="L646"/>
  <c r="M646"/>
  <c r="N646"/>
  <c r="O646"/>
  <c r="P646"/>
  <c r="Q646"/>
  <c r="R646"/>
  <c r="S646"/>
  <c r="T646"/>
  <c r="U646"/>
  <c r="V646"/>
  <c r="W646"/>
  <c r="X646"/>
  <c r="Y646"/>
  <c r="Z646"/>
  <c r="AA646"/>
  <c r="AB646"/>
  <c r="AC646"/>
  <c r="AD646"/>
  <c r="AE646"/>
  <c r="L645"/>
  <c r="M645"/>
  <c r="N645"/>
  <c r="O645"/>
  <c r="P645"/>
  <c r="Q645"/>
  <c r="R645"/>
  <c r="S645"/>
  <c r="T645"/>
  <c r="U645"/>
  <c r="V645"/>
  <c r="W645"/>
  <c r="X645"/>
  <c r="Y645"/>
  <c r="Z645"/>
  <c r="AA645"/>
  <c r="AB645"/>
  <c r="AC645"/>
  <c r="AD645"/>
  <c r="AE645"/>
  <c r="C1249" i="20"/>
  <c r="C879"/>
  <c r="C1522"/>
  <c r="C1063"/>
  <c r="C1154"/>
  <c r="C1431"/>
  <c r="C1340"/>
  <c r="C971"/>
  <c r="C45"/>
  <c r="C689"/>
  <c r="C597"/>
  <c r="C416"/>
  <c r="C323"/>
  <c r="C230"/>
  <c r="L690" i="12"/>
  <c r="AF689"/>
  <c r="AF690"/>
  <c r="AF691"/>
  <c r="AF692"/>
  <c r="AF693"/>
  <c r="AF694"/>
  <c r="AF695"/>
  <c r="AF696"/>
  <c r="AF697"/>
  <c r="AF698"/>
  <c r="AF699"/>
  <c r="AF700"/>
  <c r="AF701"/>
  <c r="AF702"/>
  <c r="AF703"/>
  <c r="AF704"/>
  <c r="AF705"/>
  <c r="AF706"/>
  <c r="AF707"/>
  <c r="AF708"/>
  <c r="AF709"/>
  <c r="AF710"/>
  <c r="AF711"/>
  <c r="AF712"/>
  <c r="AF713"/>
  <c r="AF714"/>
  <c r="AF715"/>
  <c r="AF716"/>
  <c r="AF717"/>
  <c r="AF718"/>
  <c r="AF719"/>
  <c r="L691"/>
  <c r="L689"/>
  <c r="L688"/>
  <c r="M688"/>
  <c r="N688"/>
  <c r="O688"/>
  <c r="P688"/>
  <c r="Q688"/>
  <c r="R688"/>
  <c r="S688"/>
  <c r="T688"/>
  <c r="U688"/>
  <c r="V688"/>
  <c r="L616"/>
  <c r="M616"/>
  <c r="N616"/>
  <c r="O616"/>
  <c r="Q616"/>
  <c r="R616"/>
  <c r="S616"/>
  <c r="T616"/>
  <c r="U616"/>
  <c r="V616"/>
  <c r="W616"/>
  <c r="X616"/>
  <c r="Y616"/>
  <c r="Z616"/>
  <c r="AA616"/>
  <c r="AB616"/>
  <c r="AC616"/>
  <c r="AD616"/>
  <c r="AE616"/>
  <c r="K617"/>
  <c r="L617"/>
  <c r="M617"/>
  <c r="N617"/>
  <c r="O617"/>
  <c r="Q617"/>
  <c r="R617"/>
  <c r="S617"/>
  <c r="T617"/>
  <c r="U617"/>
  <c r="V617"/>
  <c r="W617"/>
  <c r="X617"/>
  <c r="Y617"/>
  <c r="Z617"/>
  <c r="AA617"/>
  <c r="AB617"/>
  <c r="AC617"/>
  <c r="AD617"/>
  <c r="AE617"/>
  <c r="K922"/>
  <c r="L922"/>
  <c r="M922"/>
  <c r="N922"/>
  <c r="O922"/>
  <c r="P922"/>
  <c r="Q922"/>
  <c r="R922"/>
  <c r="S922"/>
  <c r="T922"/>
  <c r="U922"/>
  <c r="V922"/>
  <c r="W922"/>
  <c r="X922"/>
  <c r="Y922"/>
  <c r="Z922"/>
  <c r="AA922"/>
  <c r="AB922"/>
  <c r="AC922"/>
  <c r="AD922"/>
  <c r="AE922"/>
  <c r="K921"/>
  <c r="L921"/>
  <c r="M921"/>
  <c r="N921"/>
  <c r="O921"/>
  <c r="P921"/>
  <c r="Q921"/>
  <c r="R921"/>
  <c r="S921"/>
  <c r="T921"/>
  <c r="U921"/>
  <c r="V921"/>
  <c r="W921"/>
  <c r="X921"/>
  <c r="Y921"/>
  <c r="Z921"/>
  <c r="AA921"/>
  <c r="AB921"/>
  <c r="AC921"/>
  <c r="AD921"/>
  <c r="AE921"/>
  <c r="AF615"/>
  <c r="AF616"/>
  <c r="AF617"/>
  <c r="AF618"/>
  <c r="AF619"/>
  <c r="AF620"/>
  <c r="L615"/>
  <c r="M615"/>
  <c r="N615"/>
  <c r="O615"/>
  <c r="Q615"/>
  <c r="R615"/>
  <c r="S615"/>
  <c r="T615"/>
  <c r="U615"/>
  <c r="V615"/>
  <c r="W615"/>
  <c r="X615"/>
  <c r="Y615"/>
  <c r="Z615"/>
  <c r="AA615"/>
  <c r="AB615"/>
  <c r="AC615"/>
  <c r="AD615"/>
  <c r="AE615"/>
  <c r="AF920"/>
  <c r="AF921"/>
  <c r="AF922"/>
  <c r="AF923"/>
  <c r="AF924"/>
  <c r="AF925"/>
  <c r="L919"/>
  <c r="M919"/>
  <c r="N919"/>
  <c r="O919"/>
  <c r="P919"/>
  <c r="Q919"/>
  <c r="R919"/>
  <c r="S919"/>
  <c r="T919"/>
  <c r="U919"/>
  <c r="V919"/>
  <c r="W919"/>
  <c r="X919"/>
  <c r="Y919"/>
  <c r="Z919"/>
  <c r="AA919"/>
  <c r="AB919"/>
  <c r="AC919"/>
  <c r="AD919"/>
  <c r="AE919"/>
  <c r="M690"/>
  <c r="N690"/>
  <c r="O690"/>
  <c r="P690"/>
  <c r="Q690"/>
  <c r="R690"/>
  <c r="S690"/>
  <c r="T690"/>
  <c r="U690"/>
  <c r="V690"/>
  <c r="W690"/>
  <c r="X690"/>
  <c r="Y690"/>
  <c r="Z690"/>
  <c r="AA690"/>
  <c r="AB690"/>
  <c r="AC690"/>
  <c r="AD690"/>
  <c r="AE690"/>
  <c r="L704"/>
  <c r="L700"/>
  <c r="L707"/>
  <c r="L703"/>
  <c r="L701"/>
  <c r="L706"/>
  <c r="L702"/>
  <c r="L705"/>
  <c r="M691"/>
  <c r="N691"/>
  <c r="O691"/>
  <c r="P691"/>
  <c r="Q691"/>
  <c r="R691"/>
  <c r="S691"/>
  <c r="T691"/>
  <c r="U691"/>
  <c r="V691"/>
  <c r="W691"/>
  <c r="X691"/>
  <c r="Y691"/>
  <c r="Z691"/>
  <c r="AA691"/>
  <c r="AB691"/>
  <c r="AC691"/>
  <c r="AD691"/>
  <c r="AE691"/>
  <c r="AE716"/>
  <c r="L715"/>
  <c r="L714"/>
  <c r="M689"/>
  <c r="N689"/>
  <c r="O689"/>
  <c r="P689"/>
  <c r="Q689"/>
  <c r="R689"/>
  <c r="S689"/>
  <c r="T689"/>
  <c r="V689"/>
  <c r="W689"/>
  <c r="X689"/>
  <c r="Y689"/>
  <c r="Z689"/>
  <c r="AA689"/>
  <c r="AB689"/>
  <c r="AC689"/>
  <c r="AD689"/>
  <c r="AE689"/>
  <c r="L699"/>
  <c r="L698"/>
  <c r="C880" i="20"/>
  <c r="C1250"/>
  <c r="C1064"/>
  <c r="C1341"/>
  <c r="C1432"/>
  <c r="C972"/>
  <c r="C1155"/>
  <c r="C1523"/>
  <c r="C46"/>
  <c r="C690"/>
  <c r="C598"/>
  <c r="C417"/>
  <c r="C324"/>
  <c r="C231"/>
  <c r="W688" i="12"/>
  <c r="X688"/>
  <c r="Y688"/>
  <c r="Z688"/>
  <c r="AA688"/>
  <c r="AB688"/>
  <c r="AC688"/>
  <c r="AD688"/>
  <c r="AE688"/>
  <c r="L925"/>
  <c r="M925"/>
  <c r="N925"/>
  <c r="O925"/>
  <c r="P925"/>
  <c r="Q925"/>
  <c r="R925"/>
  <c r="S925"/>
  <c r="T925"/>
  <c r="U925"/>
  <c r="V925"/>
  <c r="W925"/>
  <c r="X925"/>
  <c r="Y925"/>
  <c r="Z925"/>
  <c r="AA925"/>
  <c r="AB925"/>
  <c r="AC925"/>
  <c r="AD925"/>
  <c r="AE925"/>
  <c r="L924"/>
  <c r="M924"/>
  <c r="N924"/>
  <c r="O924"/>
  <c r="P924"/>
  <c r="Q924"/>
  <c r="R924"/>
  <c r="S924"/>
  <c r="T924"/>
  <c r="U924"/>
  <c r="V924"/>
  <c r="W924"/>
  <c r="X924"/>
  <c r="Y924"/>
  <c r="Z924"/>
  <c r="AA924"/>
  <c r="AB924"/>
  <c r="AC924"/>
  <c r="AD924"/>
  <c r="AE924"/>
  <c r="L923"/>
  <c r="M923"/>
  <c r="N923"/>
  <c r="O923"/>
  <c r="P923"/>
  <c r="Q923"/>
  <c r="R923"/>
  <c r="S923"/>
  <c r="T923"/>
  <c r="U923"/>
  <c r="V923"/>
  <c r="W923"/>
  <c r="X923"/>
  <c r="Y923"/>
  <c r="Z923"/>
  <c r="AA923"/>
  <c r="AB923"/>
  <c r="AC923"/>
  <c r="AD923"/>
  <c r="AE923"/>
  <c r="L920"/>
  <c r="M920"/>
  <c r="N920"/>
  <c r="O920"/>
  <c r="P920"/>
  <c r="Q920"/>
  <c r="R920"/>
  <c r="S920"/>
  <c r="T920"/>
  <c r="U920"/>
  <c r="V920"/>
  <c r="W920"/>
  <c r="X920"/>
  <c r="Y920"/>
  <c r="Z920"/>
  <c r="AA920"/>
  <c r="AB920"/>
  <c r="AC920"/>
  <c r="AD920"/>
  <c r="AE920"/>
  <c r="M705"/>
  <c r="M703"/>
  <c r="M699"/>
  <c r="N699"/>
  <c r="O699"/>
  <c r="P699"/>
  <c r="Q699"/>
  <c r="R699"/>
  <c r="S699"/>
  <c r="T699"/>
  <c r="U699"/>
  <c r="V699"/>
  <c r="W699"/>
  <c r="X699"/>
  <c r="Y699"/>
  <c r="Z699"/>
  <c r="AA699"/>
  <c r="AB699"/>
  <c r="AC699"/>
  <c r="AD699"/>
  <c r="AE699"/>
  <c r="M714"/>
  <c r="N714"/>
  <c r="O714"/>
  <c r="P714"/>
  <c r="Q714"/>
  <c r="R714"/>
  <c r="S714"/>
  <c r="T714"/>
  <c r="U714"/>
  <c r="V714"/>
  <c r="W714"/>
  <c r="X714"/>
  <c r="Y714"/>
  <c r="Z714"/>
  <c r="AA714"/>
  <c r="AB714"/>
  <c r="AC714"/>
  <c r="AD714"/>
  <c r="AE714"/>
  <c r="M702"/>
  <c r="M707"/>
  <c r="M706"/>
  <c r="M700"/>
  <c r="M701"/>
  <c r="M704"/>
  <c r="M715"/>
  <c r="N715"/>
  <c r="O715"/>
  <c r="P715"/>
  <c r="Q715"/>
  <c r="R715"/>
  <c r="S715"/>
  <c r="T715"/>
  <c r="U715"/>
  <c r="V715"/>
  <c r="W715"/>
  <c r="X715"/>
  <c r="Y715"/>
  <c r="Z715"/>
  <c r="AA715"/>
  <c r="AB715"/>
  <c r="AC715"/>
  <c r="AD715"/>
  <c r="AE715"/>
  <c r="M698"/>
  <c r="N698"/>
  <c r="O698"/>
  <c r="P698"/>
  <c r="Q698"/>
  <c r="R698"/>
  <c r="S698"/>
  <c r="T698"/>
  <c r="U698"/>
  <c r="V698"/>
  <c r="W698"/>
  <c r="X698"/>
  <c r="Y698"/>
  <c r="Z698"/>
  <c r="AA698"/>
  <c r="AB698"/>
  <c r="AC698"/>
  <c r="AD698"/>
  <c r="AE698"/>
  <c r="C1156" i="20"/>
  <c r="C1433"/>
  <c r="C1065"/>
  <c r="C1251"/>
  <c r="C881"/>
  <c r="C1342"/>
  <c r="C973"/>
  <c r="C1524"/>
  <c r="C47"/>
  <c r="C691"/>
  <c r="C599"/>
  <c r="C418"/>
  <c r="C325"/>
  <c r="C232"/>
  <c r="AF862" i="12"/>
  <c r="K414"/>
  <c r="L828"/>
  <c r="M828"/>
  <c r="N828"/>
  <c r="O828"/>
  <c r="P828"/>
  <c r="Q828"/>
  <c r="R828"/>
  <c r="S828"/>
  <c r="T828"/>
  <c r="U828"/>
  <c r="V828"/>
  <c r="W828"/>
  <c r="X828"/>
  <c r="Y828"/>
  <c r="Z828"/>
  <c r="AA828"/>
  <c r="AB828"/>
  <c r="AC828"/>
  <c r="AD828"/>
  <c r="AE828"/>
  <c r="L827"/>
  <c r="M827"/>
  <c r="N827"/>
  <c r="O827"/>
  <c r="P827"/>
  <c r="Q827"/>
  <c r="R827"/>
  <c r="S827"/>
  <c r="T827"/>
  <c r="U827"/>
  <c r="V827"/>
  <c r="W827"/>
  <c r="X827"/>
  <c r="Y827"/>
  <c r="Z827"/>
  <c r="AA827"/>
  <c r="AB827"/>
  <c r="AC827"/>
  <c r="AD827"/>
  <c r="AE827"/>
  <c r="AF826"/>
  <c r="AF827"/>
  <c r="AF828"/>
  <c r="L826"/>
  <c r="M826"/>
  <c r="N826"/>
  <c r="O826"/>
  <c r="P826"/>
  <c r="Q826"/>
  <c r="R826"/>
  <c r="S826"/>
  <c r="T826"/>
  <c r="U826"/>
  <c r="V826"/>
  <c r="W826"/>
  <c r="X826"/>
  <c r="Y826"/>
  <c r="Z826"/>
  <c r="AA826"/>
  <c r="AB826"/>
  <c r="AC826"/>
  <c r="AD826"/>
  <c r="AE826"/>
  <c r="L825"/>
  <c r="M825"/>
  <c r="N825"/>
  <c r="O825"/>
  <c r="P825"/>
  <c r="Q825"/>
  <c r="R825"/>
  <c r="S825"/>
  <c r="T825"/>
  <c r="U825"/>
  <c r="V825"/>
  <c r="W825"/>
  <c r="X825"/>
  <c r="Y825"/>
  <c r="Z825"/>
  <c r="AA825"/>
  <c r="AB825"/>
  <c r="AC825"/>
  <c r="AD825"/>
  <c r="AE825"/>
  <c r="L775"/>
  <c r="M775"/>
  <c r="N775"/>
  <c r="O775"/>
  <c r="P775"/>
  <c r="Q775"/>
  <c r="R775"/>
  <c r="S775"/>
  <c r="T775"/>
  <c r="U775"/>
  <c r="V775"/>
  <c r="W775"/>
  <c r="X775"/>
  <c r="Y775"/>
  <c r="Z775"/>
  <c r="AA775"/>
  <c r="AB775"/>
  <c r="AC775"/>
  <c r="AD775"/>
  <c r="AE775"/>
  <c r="L774"/>
  <c r="M774"/>
  <c r="N774"/>
  <c r="O774"/>
  <c r="P774"/>
  <c r="Q774"/>
  <c r="R774"/>
  <c r="S774"/>
  <c r="T774"/>
  <c r="U774"/>
  <c r="V774"/>
  <c r="W774"/>
  <c r="X774"/>
  <c r="Y774"/>
  <c r="Z774"/>
  <c r="AA774"/>
  <c r="AB774"/>
  <c r="AC774"/>
  <c r="AD774"/>
  <c r="AE774"/>
  <c r="AF773"/>
  <c r="L773"/>
  <c r="M773"/>
  <c r="N773"/>
  <c r="O773"/>
  <c r="P773"/>
  <c r="Q773"/>
  <c r="R773"/>
  <c r="S773"/>
  <c r="T773"/>
  <c r="U773"/>
  <c r="V773"/>
  <c r="W773"/>
  <c r="X773"/>
  <c r="Y773"/>
  <c r="Z773"/>
  <c r="AA773"/>
  <c r="AB773"/>
  <c r="AC773"/>
  <c r="AD773"/>
  <c r="AE773"/>
  <c r="L772"/>
  <c r="M772"/>
  <c r="N772"/>
  <c r="O772"/>
  <c r="P772"/>
  <c r="Q772"/>
  <c r="R772"/>
  <c r="S772"/>
  <c r="T772"/>
  <c r="U772"/>
  <c r="V772"/>
  <c r="W772"/>
  <c r="X772"/>
  <c r="Y772"/>
  <c r="Z772"/>
  <c r="AA772"/>
  <c r="AB772"/>
  <c r="AC772"/>
  <c r="AD772"/>
  <c r="AE772"/>
  <c r="L747"/>
  <c r="M747"/>
  <c r="N747"/>
  <c r="O747"/>
  <c r="P747"/>
  <c r="Q747"/>
  <c r="R747"/>
  <c r="S747"/>
  <c r="T747"/>
  <c r="U747"/>
  <c r="V747"/>
  <c r="W747"/>
  <c r="X747"/>
  <c r="Y747"/>
  <c r="Z747"/>
  <c r="AA747"/>
  <c r="AB747"/>
  <c r="AC747"/>
  <c r="AD747"/>
  <c r="AE747"/>
  <c r="L746"/>
  <c r="M746"/>
  <c r="N746"/>
  <c r="O746"/>
  <c r="P746"/>
  <c r="Q746"/>
  <c r="R746"/>
  <c r="S746"/>
  <c r="T746"/>
  <c r="U746"/>
  <c r="V746"/>
  <c r="W746"/>
  <c r="X746"/>
  <c r="Y746"/>
  <c r="Z746"/>
  <c r="AA746"/>
  <c r="AB746"/>
  <c r="AC746"/>
  <c r="AD746"/>
  <c r="AE746"/>
  <c r="AF745"/>
  <c r="AF746"/>
  <c r="AF747"/>
  <c r="L744"/>
  <c r="M744"/>
  <c r="N744"/>
  <c r="O744"/>
  <c r="P744"/>
  <c r="Q744"/>
  <c r="R744"/>
  <c r="S744"/>
  <c r="T744"/>
  <c r="U744"/>
  <c r="V744"/>
  <c r="W744"/>
  <c r="X744"/>
  <c r="Y744"/>
  <c r="Z744"/>
  <c r="AA744"/>
  <c r="AB744"/>
  <c r="AC744"/>
  <c r="AD744"/>
  <c r="AE744"/>
  <c r="N704"/>
  <c r="N707"/>
  <c r="N701"/>
  <c r="N702"/>
  <c r="N703"/>
  <c r="N700"/>
  <c r="N706"/>
  <c r="N705"/>
  <c r="AF774"/>
  <c r="AF775"/>
  <c r="AF776"/>
  <c r="AF777"/>
  <c r="AF778"/>
  <c r="AF779"/>
  <c r="C974" i="20"/>
  <c r="C1252"/>
  <c r="C1066"/>
  <c r="C1343"/>
  <c r="C1525"/>
  <c r="C1434"/>
  <c r="C882"/>
  <c r="C1157"/>
  <c r="C48"/>
  <c r="C600"/>
  <c r="C692"/>
  <c r="C419"/>
  <c r="C326"/>
  <c r="C233"/>
  <c r="L745" i="12"/>
  <c r="M745"/>
  <c r="N745"/>
  <c r="O745"/>
  <c r="P745"/>
  <c r="Q745"/>
  <c r="R745"/>
  <c r="S745"/>
  <c r="T745"/>
  <c r="U745"/>
  <c r="V745"/>
  <c r="W745"/>
  <c r="X745"/>
  <c r="Y745"/>
  <c r="Z745"/>
  <c r="AA745"/>
  <c r="AB745"/>
  <c r="AC745"/>
  <c r="AD745"/>
  <c r="AE745"/>
  <c r="K620"/>
  <c r="L614"/>
  <c r="M614"/>
  <c r="N614"/>
  <c r="O614"/>
  <c r="P614"/>
  <c r="Q614"/>
  <c r="R614"/>
  <c r="S614"/>
  <c r="T614"/>
  <c r="U614"/>
  <c r="V614"/>
  <c r="W614"/>
  <c r="X614"/>
  <c r="Y614"/>
  <c r="Z614"/>
  <c r="AA614"/>
  <c r="AB614"/>
  <c r="AC614"/>
  <c r="AD614"/>
  <c r="AE614"/>
  <c r="O705"/>
  <c r="O700"/>
  <c r="O702"/>
  <c r="O707"/>
  <c r="O706"/>
  <c r="O703"/>
  <c r="O701"/>
  <c r="O704"/>
  <c r="AF780"/>
  <c r="C883" i="20"/>
  <c r="C1526"/>
  <c r="C1344"/>
  <c r="C1067"/>
  <c r="C975"/>
  <c r="C1158"/>
  <c r="C1253"/>
  <c r="C1435"/>
  <c r="C49"/>
  <c r="C693"/>
  <c r="C601"/>
  <c r="C420"/>
  <c r="C327"/>
  <c r="C234"/>
  <c r="K619" i="12"/>
  <c r="L619"/>
  <c r="M619"/>
  <c r="N619"/>
  <c r="O619"/>
  <c r="P619"/>
  <c r="Q619"/>
  <c r="R619"/>
  <c r="S619"/>
  <c r="T619"/>
  <c r="U619"/>
  <c r="V619"/>
  <c r="W619"/>
  <c r="X619"/>
  <c r="Y619"/>
  <c r="Z619"/>
  <c r="AA619"/>
  <c r="AB619"/>
  <c r="AC619"/>
  <c r="AD619"/>
  <c r="AE619"/>
  <c r="L620"/>
  <c r="M620"/>
  <c r="N620"/>
  <c r="O620"/>
  <c r="P620"/>
  <c r="Q620"/>
  <c r="R620"/>
  <c r="S620"/>
  <c r="T620"/>
  <c r="U620"/>
  <c r="V620"/>
  <c r="W620"/>
  <c r="X620"/>
  <c r="Y620"/>
  <c r="Z620"/>
  <c r="AA620"/>
  <c r="AB620"/>
  <c r="AC620"/>
  <c r="AD620"/>
  <c r="AE620"/>
  <c r="L618"/>
  <c r="M618"/>
  <c r="N618"/>
  <c r="O618"/>
  <c r="P618"/>
  <c r="Q618"/>
  <c r="R618"/>
  <c r="S618"/>
  <c r="T618"/>
  <c r="U618"/>
  <c r="V618"/>
  <c r="W618"/>
  <c r="X618"/>
  <c r="Y618"/>
  <c r="Z618"/>
  <c r="AA618"/>
  <c r="AB618"/>
  <c r="AC618"/>
  <c r="AD618"/>
  <c r="AE618"/>
  <c r="K465"/>
  <c r="K467"/>
  <c r="L467"/>
  <c r="M467"/>
  <c r="N467"/>
  <c r="O467"/>
  <c r="P467"/>
  <c r="Q467"/>
  <c r="R467"/>
  <c r="S467"/>
  <c r="T467"/>
  <c r="U467"/>
  <c r="V467"/>
  <c r="W467"/>
  <c r="X467"/>
  <c r="Y467"/>
  <c r="Z467"/>
  <c r="AA467"/>
  <c r="AB467"/>
  <c r="AC467"/>
  <c r="AD467"/>
  <c r="AE467"/>
  <c r="AF465"/>
  <c r="AF466"/>
  <c r="AF467"/>
  <c r="L464"/>
  <c r="M464"/>
  <c r="N464"/>
  <c r="O464"/>
  <c r="P464"/>
  <c r="Q464"/>
  <c r="R464"/>
  <c r="S464"/>
  <c r="T464"/>
  <c r="U464"/>
  <c r="V464"/>
  <c r="W464"/>
  <c r="X464"/>
  <c r="Y464"/>
  <c r="Z464"/>
  <c r="AA464"/>
  <c r="AB464"/>
  <c r="AC464"/>
  <c r="AD464"/>
  <c r="AE464"/>
  <c r="K442"/>
  <c r="L442"/>
  <c r="M442"/>
  <c r="N442"/>
  <c r="O442"/>
  <c r="P442"/>
  <c r="Q442"/>
  <c r="R442"/>
  <c r="S442"/>
  <c r="T442"/>
  <c r="U442"/>
  <c r="V442"/>
  <c r="W442"/>
  <c r="X442"/>
  <c r="Y442"/>
  <c r="Z442"/>
  <c r="AA442"/>
  <c r="AB442"/>
  <c r="AC442"/>
  <c r="AD442"/>
  <c r="AE442"/>
  <c r="AF440"/>
  <c r="AF441"/>
  <c r="AF442"/>
  <c r="L439"/>
  <c r="M439"/>
  <c r="N439"/>
  <c r="O439"/>
  <c r="P439"/>
  <c r="Q439"/>
  <c r="R439"/>
  <c r="S439"/>
  <c r="T439"/>
  <c r="U439"/>
  <c r="V439"/>
  <c r="W439"/>
  <c r="X439"/>
  <c r="Y439"/>
  <c r="Z439"/>
  <c r="AA439"/>
  <c r="AB439"/>
  <c r="AC439"/>
  <c r="AD439"/>
  <c r="AE439"/>
  <c r="AF414"/>
  <c r="AF415"/>
  <c r="AF416"/>
  <c r="K416"/>
  <c r="L416"/>
  <c r="M416"/>
  <c r="N416"/>
  <c r="O416"/>
  <c r="P416"/>
  <c r="Q416"/>
  <c r="R416"/>
  <c r="S416"/>
  <c r="T416"/>
  <c r="U416"/>
  <c r="V416"/>
  <c r="W416"/>
  <c r="X416"/>
  <c r="Y416"/>
  <c r="Z416"/>
  <c r="AA416"/>
  <c r="AB416"/>
  <c r="AC416"/>
  <c r="AD416"/>
  <c r="AE416"/>
  <c r="L413"/>
  <c r="M413"/>
  <c r="N413"/>
  <c r="O413"/>
  <c r="P413"/>
  <c r="Q413"/>
  <c r="R413"/>
  <c r="S413"/>
  <c r="T413"/>
  <c r="U413"/>
  <c r="V413"/>
  <c r="W413"/>
  <c r="X413"/>
  <c r="Y413"/>
  <c r="Z413"/>
  <c r="AA413"/>
  <c r="AB413"/>
  <c r="AC413"/>
  <c r="AD413"/>
  <c r="AE413"/>
  <c r="K390"/>
  <c r="L390"/>
  <c r="M390"/>
  <c r="N390"/>
  <c r="O390"/>
  <c r="P390"/>
  <c r="Q390"/>
  <c r="R390"/>
  <c r="S390"/>
  <c r="T390"/>
  <c r="U390"/>
  <c r="V390"/>
  <c r="W390"/>
  <c r="X390"/>
  <c r="Y390"/>
  <c r="Z390"/>
  <c r="AA390"/>
  <c r="AB390"/>
  <c r="AC390"/>
  <c r="AD390"/>
  <c r="AE390"/>
  <c r="AF386"/>
  <c r="L387"/>
  <c r="M387"/>
  <c r="N387"/>
  <c r="O387"/>
  <c r="P387"/>
  <c r="Q387"/>
  <c r="R387"/>
  <c r="S387"/>
  <c r="T387"/>
  <c r="U387"/>
  <c r="V387"/>
  <c r="W387"/>
  <c r="X387"/>
  <c r="Y387"/>
  <c r="Z387"/>
  <c r="AA387"/>
  <c r="AB387"/>
  <c r="AC387"/>
  <c r="AD387"/>
  <c r="AE387"/>
  <c r="L386"/>
  <c r="M386"/>
  <c r="N386"/>
  <c r="O386"/>
  <c r="P386"/>
  <c r="Q386"/>
  <c r="R386"/>
  <c r="S386"/>
  <c r="T386"/>
  <c r="U386"/>
  <c r="V386"/>
  <c r="W386"/>
  <c r="X386"/>
  <c r="Y386"/>
  <c r="Z386"/>
  <c r="AA386"/>
  <c r="AB386"/>
  <c r="AC386"/>
  <c r="AD386"/>
  <c r="AE386"/>
  <c r="L385"/>
  <c r="M385"/>
  <c r="N385"/>
  <c r="O385"/>
  <c r="P385"/>
  <c r="Q385"/>
  <c r="R385"/>
  <c r="S385"/>
  <c r="T385"/>
  <c r="U385"/>
  <c r="V385"/>
  <c r="W385"/>
  <c r="X385"/>
  <c r="Y385"/>
  <c r="Z385"/>
  <c r="AA385"/>
  <c r="AB385"/>
  <c r="AC385"/>
  <c r="AD385"/>
  <c r="AE385"/>
  <c r="L384"/>
  <c r="M384"/>
  <c r="N384"/>
  <c r="O384"/>
  <c r="P384"/>
  <c r="Q384"/>
  <c r="R384"/>
  <c r="S384"/>
  <c r="T384"/>
  <c r="U384"/>
  <c r="V384"/>
  <c r="W384"/>
  <c r="X384"/>
  <c r="Y384"/>
  <c r="Z384"/>
  <c r="AA384"/>
  <c r="AB384"/>
  <c r="AC384"/>
  <c r="AD384"/>
  <c r="AE384"/>
  <c r="P704"/>
  <c r="P703"/>
  <c r="P707"/>
  <c r="P700"/>
  <c r="P701"/>
  <c r="P706"/>
  <c r="P702"/>
  <c r="P705"/>
  <c r="AF781"/>
  <c r="C1254" i="20"/>
  <c r="C1527"/>
  <c r="C884"/>
  <c r="C1068"/>
  <c r="C1436"/>
  <c r="C1159"/>
  <c r="C976"/>
  <c r="C1345"/>
  <c r="C50"/>
  <c r="C694"/>
  <c r="C602"/>
  <c r="C421"/>
  <c r="C328"/>
  <c r="AF387" i="12"/>
  <c r="C235" i="20"/>
  <c r="L465" i="12"/>
  <c r="M465"/>
  <c r="N465"/>
  <c r="O465"/>
  <c r="P465"/>
  <c r="Q465"/>
  <c r="R465"/>
  <c r="S465"/>
  <c r="T465"/>
  <c r="U465"/>
  <c r="V465"/>
  <c r="W465"/>
  <c r="X465"/>
  <c r="Y465"/>
  <c r="Z465"/>
  <c r="AA465"/>
  <c r="AB465"/>
  <c r="AC465"/>
  <c r="AD465"/>
  <c r="AE465"/>
  <c r="K466"/>
  <c r="L466"/>
  <c r="M466"/>
  <c r="N466"/>
  <c r="O466"/>
  <c r="P466"/>
  <c r="Q466"/>
  <c r="R466"/>
  <c r="S466"/>
  <c r="T466"/>
  <c r="U466"/>
  <c r="V466"/>
  <c r="W466"/>
  <c r="X466"/>
  <c r="Y466"/>
  <c r="Z466"/>
  <c r="AA466"/>
  <c r="AB466"/>
  <c r="AC466"/>
  <c r="AD466"/>
  <c r="AE466"/>
  <c r="L388"/>
  <c r="M388"/>
  <c r="N388"/>
  <c r="O388"/>
  <c r="P388"/>
  <c r="Q388"/>
  <c r="R388"/>
  <c r="S388"/>
  <c r="T388"/>
  <c r="U388"/>
  <c r="V388"/>
  <c r="W388"/>
  <c r="X388"/>
  <c r="Y388"/>
  <c r="Z388"/>
  <c r="AA388"/>
  <c r="AB388"/>
  <c r="AC388"/>
  <c r="AD388"/>
  <c r="AE388"/>
  <c r="L440"/>
  <c r="M440"/>
  <c r="N440"/>
  <c r="O440"/>
  <c r="P440"/>
  <c r="Q440"/>
  <c r="R440"/>
  <c r="S440"/>
  <c r="T440"/>
  <c r="U440"/>
  <c r="V440"/>
  <c r="W440"/>
  <c r="X440"/>
  <c r="Y440"/>
  <c r="Z440"/>
  <c r="AA440"/>
  <c r="AB440"/>
  <c r="AC440"/>
  <c r="AD440"/>
  <c r="AE440"/>
  <c r="K441"/>
  <c r="L441"/>
  <c r="M441"/>
  <c r="N441"/>
  <c r="O441"/>
  <c r="P441"/>
  <c r="Q441"/>
  <c r="R441"/>
  <c r="S441"/>
  <c r="T441"/>
  <c r="U441"/>
  <c r="V441"/>
  <c r="W441"/>
  <c r="X441"/>
  <c r="Y441"/>
  <c r="Z441"/>
  <c r="AA441"/>
  <c r="AB441"/>
  <c r="AC441"/>
  <c r="AD441"/>
  <c r="AE441"/>
  <c r="K389"/>
  <c r="L389"/>
  <c r="M389"/>
  <c r="N389"/>
  <c r="O389"/>
  <c r="P389"/>
  <c r="Q389"/>
  <c r="R389"/>
  <c r="S389"/>
  <c r="T389"/>
  <c r="U389"/>
  <c r="V389"/>
  <c r="W389"/>
  <c r="X389"/>
  <c r="Y389"/>
  <c r="Z389"/>
  <c r="AA389"/>
  <c r="AB389"/>
  <c r="AC389"/>
  <c r="AD389"/>
  <c r="AE389"/>
  <c r="L414"/>
  <c r="M414"/>
  <c r="N414"/>
  <c r="O414"/>
  <c r="P414"/>
  <c r="Q414"/>
  <c r="R414"/>
  <c r="S414"/>
  <c r="T414"/>
  <c r="U414"/>
  <c r="V414"/>
  <c r="W414"/>
  <c r="X414"/>
  <c r="Y414"/>
  <c r="Z414"/>
  <c r="AA414"/>
  <c r="AB414"/>
  <c r="AC414"/>
  <c r="AD414"/>
  <c r="AE414"/>
  <c r="K415"/>
  <c r="L415"/>
  <c r="M415"/>
  <c r="N415"/>
  <c r="O415"/>
  <c r="P415"/>
  <c r="Q415"/>
  <c r="R415"/>
  <c r="S415"/>
  <c r="T415"/>
  <c r="U415"/>
  <c r="V415"/>
  <c r="W415"/>
  <c r="X415"/>
  <c r="Y415"/>
  <c r="Z415"/>
  <c r="AA415"/>
  <c r="AB415"/>
  <c r="AC415"/>
  <c r="AD415"/>
  <c r="AE415"/>
  <c r="Q705"/>
  <c r="Q706"/>
  <c r="Q700"/>
  <c r="Q703"/>
  <c r="Q702"/>
  <c r="Q701"/>
  <c r="Q707"/>
  <c r="Q704"/>
  <c r="AF782"/>
  <c r="C885" i="20"/>
  <c r="C1255"/>
  <c r="C1069"/>
  <c r="C1346"/>
  <c r="C977"/>
  <c r="C1160"/>
  <c r="C1437"/>
  <c r="C1528"/>
  <c r="C51"/>
  <c r="C695"/>
  <c r="C603"/>
  <c r="C422"/>
  <c r="C329"/>
  <c r="AF388" i="12"/>
  <c r="AF389"/>
  <c r="AF390"/>
  <c r="C236" i="20"/>
  <c r="K356" i="12"/>
  <c r="R704"/>
  <c r="R701"/>
  <c r="R703"/>
  <c r="R706"/>
  <c r="R707"/>
  <c r="R702"/>
  <c r="R700"/>
  <c r="R705"/>
  <c r="AF783"/>
  <c r="C1529" i="20"/>
  <c r="C1161"/>
  <c r="C1347"/>
  <c r="C1070"/>
  <c r="C1438"/>
  <c r="C978"/>
  <c r="C1256"/>
  <c r="C886"/>
  <c r="C52"/>
  <c r="C696"/>
  <c r="C604"/>
  <c r="C423"/>
  <c r="C330"/>
  <c r="C237"/>
  <c r="K355" i="12"/>
  <c r="L353"/>
  <c r="M353"/>
  <c r="N353"/>
  <c r="O353"/>
  <c r="P353"/>
  <c r="Q353"/>
  <c r="R353"/>
  <c r="S353"/>
  <c r="T353"/>
  <c r="U353"/>
  <c r="V353"/>
  <c r="W353"/>
  <c r="X353"/>
  <c r="Y353"/>
  <c r="Z353"/>
  <c r="AA353"/>
  <c r="AB353"/>
  <c r="AC353"/>
  <c r="AD353"/>
  <c r="AE353"/>
  <c r="AF863"/>
  <c r="AF864"/>
  <c r="L861"/>
  <c r="M861"/>
  <c r="N861"/>
  <c r="O861"/>
  <c r="P861"/>
  <c r="Q861"/>
  <c r="R861"/>
  <c r="S861"/>
  <c r="T861"/>
  <c r="U861"/>
  <c r="V861"/>
  <c r="W861"/>
  <c r="X861"/>
  <c r="Y861"/>
  <c r="Z861"/>
  <c r="AA861"/>
  <c r="AB861"/>
  <c r="AC861"/>
  <c r="AD861"/>
  <c r="AE861"/>
  <c r="F851"/>
  <c r="F850"/>
  <c r="K862"/>
  <c r="K864"/>
  <c r="S705"/>
  <c r="S702"/>
  <c r="S706"/>
  <c r="S701"/>
  <c r="S700"/>
  <c r="S707"/>
  <c r="S703"/>
  <c r="S704"/>
  <c r="AF784"/>
  <c r="C887" i="20"/>
  <c r="C979"/>
  <c r="C1071"/>
  <c r="C1348"/>
  <c r="C1530"/>
  <c r="C1162"/>
  <c r="C1257"/>
  <c r="C1439"/>
  <c r="C53"/>
  <c r="C605"/>
  <c r="C697"/>
  <c r="C424"/>
  <c r="C331"/>
  <c r="C238"/>
  <c r="L862" i="12"/>
  <c r="M862"/>
  <c r="O862"/>
  <c r="P862"/>
  <c r="Q862"/>
  <c r="R862"/>
  <c r="S862"/>
  <c r="U862"/>
  <c r="K863"/>
  <c r="AF323"/>
  <c r="AF324"/>
  <c r="AF325"/>
  <c r="L325"/>
  <c r="M325"/>
  <c r="N325"/>
  <c r="O325"/>
  <c r="P325"/>
  <c r="Q325"/>
  <c r="R325"/>
  <c r="S325"/>
  <c r="T325"/>
  <c r="U325"/>
  <c r="V325"/>
  <c r="W325"/>
  <c r="X325"/>
  <c r="Y325"/>
  <c r="Z325"/>
  <c r="AA325"/>
  <c r="AB325"/>
  <c r="AC325"/>
  <c r="AD325"/>
  <c r="AE325"/>
  <c r="L322"/>
  <c r="M322"/>
  <c r="N322"/>
  <c r="O322"/>
  <c r="P322"/>
  <c r="Q322"/>
  <c r="R322"/>
  <c r="S322"/>
  <c r="T322"/>
  <c r="U322"/>
  <c r="V322"/>
  <c r="W322"/>
  <c r="X322"/>
  <c r="Y322"/>
  <c r="Z322"/>
  <c r="AA322"/>
  <c r="AB322"/>
  <c r="AC322"/>
  <c r="AD322"/>
  <c r="AE322"/>
  <c r="T704"/>
  <c r="T707"/>
  <c r="T701"/>
  <c r="T702"/>
  <c r="T703"/>
  <c r="T700"/>
  <c r="T706"/>
  <c r="T705"/>
  <c r="AF785"/>
  <c r="C1440" i="20"/>
  <c r="C1531"/>
  <c r="C1072"/>
  <c r="C980"/>
  <c r="C1258"/>
  <c r="C1163"/>
  <c r="C1349"/>
  <c r="C888"/>
  <c r="C54"/>
  <c r="C698"/>
  <c r="C606"/>
  <c r="C425"/>
  <c r="C332"/>
  <c r="C239"/>
  <c r="L324" i="12"/>
  <c r="M324"/>
  <c r="N324"/>
  <c r="O324"/>
  <c r="P324"/>
  <c r="Q324"/>
  <c r="R324"/>
  <c r="S324"/>
  <c r="T324"/>
  <c r="U324"/>
  <c r="V324"/>
  <c r="W324"/>
  <c r="X324"/>
  <c r="Y324"/>
  <c r="Z324"/>
  <c r="AA324"/>
  <c r="AB324"/>
  <c r="AC324"/>
  <c r="AD324"/>
  <c r="AE324"/>
  <c r="L288"/>
  <c r="M288"/>
  <c r="N288"/>
  <c r="O288"/>
  <c r="P288"/>
  <c r="Q288"/>
  <c r="R288"/>
  <c r="S288"/>
  <c r="T288"/>
  <c r="U288"/>
  <c r="V288"/>
  <c r="W288"/>
  <c r="X288"/>
  <c r="Y288"/>
  <c r="Z288"/>
  <c r="AA288"/>
  <c r="AB288"/>
  <c r="AC288"/>
  <c r="AD288"/>
  <c r="AE288"/>
  <c r="L289"/>
  <c r="M289"/>
  <c r="N289"/>
  <c r="O289"/>
  <c r="P289"/>
  <c r="Q289"/>
  <c r="R289"/>
  <c r="S289"/>
  <c r="T289"/>
  <c r="U289"/>
  <c r="V289"/>
  <c r="W289"/>
  <c r="X289"/>
  <c r="Y289"/>
  <c r="Z289"/>
  <c r="AA289"/>
  <c r="AB289"/>
  <c r="AC289"/>
  <c r="AD289"/>
  <c r="AE289"/>
  <c r="L323"/>
  <c r="M323"/>
  <c r="N323"/>
  <c r="O323"/>
  <c r="P323"/>
  <c r="Q323"/>
  <c r="R323"/>
  <c r="S323"/>
  <c r="T323"/>
  <c r="U323"/>
  <c r="V323"/>
  <c r="W323"/>
  <c r="X323"/>
  <c r="Y323"/>
  <c r="Z323"/>
  <c r="AA323"/>
  <c r="AB323"/>
  <c r="AC323"/>
  <c r="AD323"/>
  <c r="AE323"/>
  <c r="AF288"/>
  <c r="AF289"/>
  <c r="L287"/>
  <c r="M287"/>
  <c r="N287"/>
  <c r="O287"/>
  <c r="P287"/>
  <c r="Q287"/>
  <c r="R287"/>
  <c r="S287"/>
  <c r="T287"/>
  <c r="U287"/>
  <c r="V287"/>
  <c r="W287"/>
  <c r="X287"/>
  <c r="Y287"/>
  <c r="Z287"/>
  <c r="AA287"/>
  <c r="AB287"/>
  <c r="AC287"/>
  <c r="AD287"/>
  <c r="AE287"/>
  <c r="L286"/>
  <c r="M286"/>
  <c r="N286"/>
  <c r="O286"/>
  <c r="P286"/>
  <c r="Q286"/>
  <c r="R286"/>
  <c r="S286"/>
  <c r="T286"/>
  <c r="U286"/>
  <c r="V286"/>
  <c r="W286"/>
  <c r="X286"/>
  <c r="Y286"/>
  <c r="Z286"/>
  <c r="AA286"/>
  <c r="AB286"/>
  <c r="AC286"/>
  <c r="AD286"/>
  <c r="AE286"/>
  <c r="U705"/>
  <c r="U700"/>
  <c r="U702"/>
  <c r="U707"/>
  <c r="U706"/>
  <c r="U703"/>
  <c r="U701"/>
  <c r="U704"/>
  <c r="AF786"/>
  <c r="C889" i="20"/>
  <c r="C1441"/>
  <c r="C1259"/>
  <c r="C1073"/>
  <c r="C981"/>
  <c r="C1532"/>
  <c r="C1350"/>
  <c r="C1164"/>
  <c r="C55"/>
  <c r="C699"/>
  <c r="C607"/>
  <c r="C426"/>
  <c r="C333"/>
  <c r="C240"/>
  <c r="L257" i="12"/>
  <c r="M257"/>
  <c r="N257"/>
  <c r="O257"/>
  <c r="P257"/>
  <c r="Q257"/>
  <c r="R257"/>
  <c r="S257"/>
  <c r="T257"/>
  <c r="U257"/>
  <c r="V257"/>
  <c r="W257"/>
  <c r="X257"/>
  <c r="Y257"/>
  <c r="Z257"/>
  <c r="AA257"/>
  <c r="AB257"/>
  <c r="AC257"/>
  <c r="AD257"/>
  <c r="AE257"/>
  <c r="L256"/>
  <c r="M256"/>
  <c r="N256"/>
  <c r="O256"/>
  <c r="P256"/>
  <c r="Q256"/>
  <c r="R256"/>
  <c r="S256"/>
  <c r="T256"/>
  <c r="U256"/>
  <c r="V256"/>
  <c r="W256"/>
  <c r="X256"/>
  <c r="Y256"/>
  <c r="Z256"/>
  <c r="AA256"/>
  <c r="AB256"/>
  <c r="AC256"/>
  <c r="AD256"/>
  <c r="AE256"/>
  <c r="L255"/>
  <c r="M255"/>
  <c r="N255"/>
  <c r="O255"/>
  <c r="P255"/>
  <c r="Q255"/>
  <c r="R255"/>
  <c r="S255"/>
  <c r="T255"/>
  <c r="U255"/>
  <c r="V255"/>
  <c r="W255"/>
  <c r="X255"/>
  <c r="Y255"/>
  <c r="Z255"/>
  <c r="AA255"/>
  <c r="AB255"/>
  <c r="AC255"/>
  <c r="AD255"/>
  <c r="AE255"/>
  <c r="AF256"/>
  <c r="AF257"/>
  <c r="L254"/>
  <c r="M254"/>
  <c r="N254"/>
  <c r="O254"/>
  <c r="P254"/>
  <c r="Q254"/>
  <c r="R254"/>
  <c r="S254"/>
  <c r="T254"/>
  <c r="U254"/>
  <c r="V254"/>
  <c r="W254"/>
  <c r="X254"/>
  <c r="Y254"/>
  <c r="Z254"/>
  <c r="AA254"/>
  <c r="AB254"/>
  <c r="AC254"/>
  <c r="AD254"/>
  <c r="AE254"/>
  <c r="V704"/>
  <c r="V703"/>
  <c r="V707"/>
  <c r="V700"/>
  <c r="V701"/>
  <c r="V706"/>
  <c r="V702"/>
  <c r="V705"/>
  <c r="AF787"/>
  <c r="C1165" i="20"/>
  <c r="C982"/>
  <c r="C983"/>
  <c r="C1074"/>
  <c r="C1260"/>
  <c r="C1533"/>
  <c r="C1351"/>
  <c r="C1442"/>
  <c r="C890"/>
  <c r="C56"/>
  <c r="C608"/>
  <c r="C700"/>
  <c r="C427"/>
  <c r="C334"/>
  <c r="C241"/>
  <c r="K37" i="12"/>
  <c r="L226"/>
  <c r="M226"/>
  <c r="N226"/>
  <c r="O226"/>
  <c r="P226"/>
  <c r="Q226"/>
  <c r="R226"/>
  <c r="S226"/>
  <c r="T226"/>
  <c r="U226"/>
  <c r="V226"/>
  <c r="W226"/>
  <c r="X226"/>
  <c r="Y226"/>
  <c r="Z226"/>
  <c r="AA226"/>
  <c r="AB226"/>
  <c r="AC226"/>
  <c r="AD226"/>
  <c r="AE226"/>
  <c r="L227"/>
  <c r="M227"/>
  <c r="N227"/>
  <c r="O227"/>
  <c r="P227"/>
  <c r="Q227"/>
  <c r="R227"/>
  <c r="S227"/>
  <c r="T227"/>
  <c r="U227"/>
  <c r="V227"/>
  <c r="W227"/>
  <c r="X227"/>
  <c r="Y227"/>
  <c r="Z227"/>
  <c r="AA227"/>
  <c r="AB227"/>
  <c r="AC227"/>
  <c r="AD227"/>
  <c r="AE227"/>
  <c r="AF225"/>
  <c r="AF226"/>
  <c r="AF227"/>
  <c r="L225"/>
  <c r="M225"/>
  <c r="N225"/>
  <c r="O225"/>
  <c r="P225"/>
  <c r="Q225"/>
  <c r="R225"/>
  <c r="S225"/>
  <c r="T225"/>
  <c r="U225"/>
  <c r="V225"/>
  <c r="W225"/>
  <c r="X225"/>
  <c r="Y225"/>
  <c r="Z225"/>
  <c r="AA225"/>
  <c r="AB225"/>
  <c r="AC225"/>
  <c r="AD225"/>
  <c r="AE225"/>
  <c r="L224"/>
  <c r="M224"/>
  <c r="N224"/>
  <c r="O224"/>
  <c r="P224"/>
  <c r="Q224"/>
  <c r="R224"/>
  <c r="S224"/>
  <c r="T224"/>
  <c r="U224"/>
  <c r="V224"/>
  <c r="W224"/>
  <c r="X224"/>
  <c r="Y224"/>
  <c r="Z224"/>
  <c r="AA224"/>
  <c r="AB224"/>
  <c r="AC224"/>
  <c r="AD224"/>
  <c r="AE224"/>
  <c r="W705"/>
  <c r="W706"/>
  <c r="W700"/>
  <c r="W703"/>
  <c r="W702"/>
  <c r="W701"/>
  <c r="W707"/>
  <c r="W704"/>
  <c r="AF788"/>
  <c r="C891" i="20"/>
  <c r="C1443"/>
  <c r="C1352"/>
  <c r="C1534"/>
  <c r="C1261"/>
  <c r="C1166"/>
  <c r="C1075"/>
  <c r="C984"/>
  <c r="C57"/>
  <c r="C701"/>
  <c r="C609"/>
  <c r="C428"/>
  <c r="C335"/>
  <c r="C242"/>
  <c r="L178" i="12"/>
  <c r="M178"/>
  <c r="N178"/>
  <c r="O178"/>
  <c r="P178"/>
  <c r="Q178"/>
  <c r="R178"/>
  <c r="S178"/>
  <c r="T178"/>
  <c r="U178"/>
  <c r="V178"/>
  <c r="W178"/>
  <c r="X178"/>
  <c r="Y178"/>
  <c r="Z178"/>
  <c r="AA178"/>
  <c r="AB178"/>
  <c r="AC178"/>
  <c r="AD178"/>
  <c r="AE178"/>
  <c r="L176"/>
  <c r="M176"/>
  <c r="N176"/>
  <c r="O176"/>
  <c r="P176"/>
  <c r="Q176"/>
  <c r="R176"/>
  <c r="S176"/>
  <c r="T176"/>
  <c r="U176"/>
  <c r="V176"/>
  <c r="W176"/>
  <c r="X176"/>
  <c r="Y176"/>
  <c r="Z176"/>
  <c r="AA176"/>
  <c r="AB176"/>
  <c r="AC176"/>
  <c r="AD176"/>
  <c r="AE176"/>
  <c r="L180"/>
  <c r="M180"/>
  <c r="N180"/>
  <c r="O180"/>
  <c r="P180"/>
  <c r="Q180"/>
  <c r="R180"/>
  <c r="S180"/>
  <c r="T180"/>
  <c r="U180"/>
  <c r="V180"/>
  <c r="W180"/>
  <c r="X180"/>
  <c r="Y180"/>
  <c r="Z180"/>
  <c r="AA180"/>
  <c r="AB180"/>
  <c r="AC180"/>
  <c r="AD180"/>
  <c r="AE180"/>
  <c r="L181"/>
  <c r="M181"/>
  <c r="N181"/>
  <c r="O181"/>
  <c r="P181"/>
  <c r="Q181"/>
  <c r="R181"/>
  <c r="S181"/>
  <c r="T181"/>
  <c r="U181"/>
  <c r="V181"/>
  <c r="W181"/>
  <c r="X181"/>
  <c r="Y181"/>
  <c r="Z181"/>
  <c r="AA181"/>
  <c r="AB181"/>
  <c r="AC181"/>
  <c r="AD181"/>
  <c r="AE181"/>
  <c r="AF176"/>
  <c r="AF177"/>
  <c r="AF178"/>
  <c r="AF179"/>
  <c r="AF180"/>
  <c r="AF181"/>
  <c r="L177"/>
  <c r="M177"/>
  <c r="N177"/>
  <c r="O177"/>
  <c r="P177"/>
  <c r="Q177"/>
  <c r="R177"/>
  <c r="S177"/>
  <c r="T177"/>
  <c r="U177"/>
  <c r="V177"/>
  <c r="W177"/>
  <c r="X177"/>
  <c r="Y177"/>
  <c r="Z177"/>
  <c r="AA177"/>
  <c r="AB177"/>
  <c r="AC177"/>
  <c r="AD177"/>
  <c r="AE177"/>
  <c r="L175"/>
  <c r="M175"/>
  <c r="N175"/>
  <c r="O175"/>
  <c r="P175"/>
  <c r="Q175"/>
  <c r="R175"/>
  <c r="S175"/>
  <c r="T175"/>
  <c r="U175"/>
  <c r="V175"/>
  <c r="W175"/>
  <c r="X175"/>
  <c r="Y175"/>
  <c r="Z175"/>
  <c r="AA175"/>
  <c r="AB175"/>
  <c r="AC175"/>
  <c r="AD175"/>
  <c r="AE175"/>
  <c r="L151"/>
  <c r="M151"/>
  <c r="N151"/>
  <c r="O151"/>
  <c r="P151"/>
  <c r="Q151"/>
  <c r="R151"/>
  <c r="S151"/>
  <c r="T151"/>
  <c r="U151"/>
  <c r="V151"/>
  <c r="W151"/>
  <c r="X151"/>
  <c r="Y151"/>
  <c r="Z151"/>
  <c r="AA151"/>
  <c r="AB151"/>
  <c r="AC151"/>
  <c r="AD151"/>
  <c r="AE151"/>
  <c r="AF150"/>
  <c r="AF151"/>
  <c r="AF152"/>
  <c r="L149"/>
  <c r="M149"/>
  <c r="N149"/>
  <c r="O149"/>
  <c r="P149"/>
  <c r="Q149"/>
  <c r="R149"/>
  <c r="S149"/>
  <c r="T149"/>
  <c r="U149"/>
  <c r="V149"/>
  <c r="W149"/>
  <c r="X149"/>
  <c r="Y149"/>
  <c r="Z149"/>
  <c r="AA149"/>
  <c r="AB149"/>
  <c r="AC149"/>
  <c r="AD149"/>
  <c r="AE149"/>
  <c r="L91"/>
  <c r="M91"/>
  <c r="N91"/>
  <c r="O91"/>
  <c r="P91"/>
  <c r="Q91"/>
  <c r="R91"/>
  <c r="S91"/>
  <c r="T91"/>
  <c r="U91"/>
  <c r="V91"/>
  <c r="W91"/>
  <c r="X91"/>
  <c r="Y91"/>
  <c r="Z91"/>
  <c r="AA91"/>
  <c r="AB91"/>
  <c r="AC91"/>
  <c r="AD91"/>
  <c r="AE91"/>
  <c r="L65"/>
  <c r="M65"/>
  <c r="N65"/>
  <c r="O65"/>
  <c r="P65"/>
  <c r="Q65"/>
  <c r="AF123"/>
  <c r="AF124"/>
  <c r="AF125"/>
  <c r="L124"/>
  <c r="M124"/>
  <c r="N124"/>
  <c r="O124"/>
  <c r="Q124"/>
  <c r="R124"/>
  <c r="S124"/>
  <c r="T124"/>
  <c r="V124"/>
  <c r="W124"/>
  <c r="X124"/>
  <c r="Y124"/>
  <c r="Z124"/>
  <c r="AA124"/>
  <c r="AB124"/>
  <c r="AC124"/>
  <c r="AD124"/>
  <c r="AE124"/>
  <c r="L125"/>
  <c r="M125"/>
  <c r="N125"/>
  <c r="O125"/>
  <c r="L123"/>
  <c r="M123"/>
  <c r="N123"/>
  <c r="L122"/>
  <c r="M122"/>
  <c r="N122"/>
  <c r="O122"/>
  <c r="P122"/>
  <c r="Q122"/>
  <c r="R122"/>
  <c r="S122"/>
  <c r="T122"/>
  <c r="U122"/>
  <c r="V122"/>
  <c r="W122"/>
  <c r="X122"/>
  <c r="Y122"/>
  <c r="Z122"/>
  <c r="AA122"/>
  <c r="AB122"/>
  <c r="AC122"/>
  <c r="AD122"/>
  <c r="AE122"/>
  <c r="X704"/>
  <c r="X701"/>
  <c r="X703"/>
  <c r="X706"/>
  <c r="X707"/>
  <c r="X702"/>
  <c r="X700"/>
  <c r="X705"/>
  <c r="AF789"/>
  <c r="P125"/>
  <c r="Q125"/>
  <c r="R125"/>
  <c r="S125"/>
  <c r="T125"/>
  <c r="V125"/>
  <c r="W125"/>
  <c r="X125"/>
  <c r="Y125"/>
  <c r="Z125"/>
  <c r="AA125"/>
  <c r="AB125"/>
  <c r="AC125"/>
  <c r="AD125"/>
  <c r="AE125"/>
  <c r="O123"/>
  <c r="P123"/>
  <c r="Q123"/>
  <c r="R123"/>
  <c r="S123"/>
  <c r="T123"/>
  <c r="V123"/>
  <c r="W123"/>
  <c r="X123"/>
  <c r="Y123"/>
  <c r="Z123"/>
  <c r="AA123"/>
  <c r="AB123"/>
  <c r="AC123"/>
  <c r="AD123"/>
  <c r="AE123"/>
  <c r="R65"/>
  <c r="S65"/>
  <c r="T65"/>
  <c r="U65"/>
  <c r="V65"/>
  <c r="W65"/>
  <c r="X65"/>
  <c r="Y65"/>
  <c r="Z65"/>
  <c r="AA65"/>
  <c r="AB65"/>
  <c r="AC65"/>
  <c r="AD65"/>
  <c r="AE65"/>
  <c r="C1444" i="20"/>
  <c r="C1262"/>
  <c r="C1535"/>
  <c r="C1353"/>
  <c r="C1076"/>
  <c r="C892"/>
  <c r="C985"/>
  <c r="C1167"/>
  <c r="C58"/>
  <c r="C610"/>
  <c r="C702"/>
  <c r="C429"/>
  <c r="C336"/>
  <c r="C243"/>
  <c r="L150" i="12"/>
  <c r="M150"/>
  <c r="N150"/>
  <c r="O150"/>
  <c r="L152"/>
  <c r="M152"/>
  <c r="N152"/>
  <c r="O152"/>
  <c r="L179"/>
  <c r="M179"/>
  <c r="N179"/>
  <c r="O179"/>
  <c r="P179"/>
  <c r="Q179"/>
  <c r="R179"/>
  <c r="S179"/>
  <c r="T179"/>
  <c r="U179"/>
  <c r="V179"/>
  <c r="W179"/>
  <c r="X179"/>
  <c r="Y179"/>
  <c r="Z179"/>
  <c r="AA179"/>
  <c r="AB179"/>
  <c r="AC179"/>
  <c r="AD179"/>
  <c r="AE179"/>
  <c r="K6"/>
  <c r="K95"/>
  <c r="L95"/>
  <c r="M95"/>
  <c r="N95"/>
  <c r="O95"/>
  <c r="P95"/>
  <c r="Q95"/>
  <c r="R95"/>
  <c r="S95"/>
  <c r="T95"/>
  <c r="U95"/>
  <c r="V95"/>
  <c r="W95"/>
  <c r="X95"/>
  <c r="Y95"/>
  <c r="Z95"/>
  <c r="AA95"/>
  <c r="AB95"/>
  <c r="AC95"/>
  <c r="AD95"/>
  <c r="AE95"/>
  <c r="K5"/>
  <c r="K94"/>
  <c r="L94"/>
  <c r="M94"/>
  <c r="N94"/>
  <c r="O94"/>
  <c r="P94"/>
  <c r="Q94"/>
  <c r="R94"/>
  <c r="S94"/>
  <c r="T94"/>
  <c r="U94"/>
  <c r="V94"/>
  <c r="W94"/>
  <c r="X94"/>
  <c r="Y94"/>
  <c r="Z94"/>
  <c r="AA94"/>
  <c r="AB94"/>
  <c r="AC94"/>
  <c r="AD94"/>
  <c r="AE94"/>
  <c r="L93"/>
  <c r="M93"/>
  <c r="N93"/>
  <c r="O93"/>
  <c r="P93"/>
  <c r="Q93"/>
  <c r="R93"/>
  <c r="S93"/>
  <c r="T93"/>
  <c r="U93"/>
  <c r="V93"/>
  <c r="W93"/>
  <c r="X93"/>
  <c r="Y93"/>
  <c r="Z93"/>
  <c r="AA93"/>
  <c r="AB93"/>
  <c r="AC93"/>
  <c r="AD93"/>
  <c r="AE93"/>
  <c r="L97"/>
  <c r="M97"/>
  <c r="N97"/>
  <c r="O97"/>
  <c r="P97"/>
  <c r="Q97"/>
  <c r="R97"/>
  <c r="S97"/>
  <c r="T97"/>
  <c r="U97"/>
  <c r="V97"/>
  <c r="W97"/>
  <c r="X97"/>
  <c r="Y97"/>
  <c r="Z97"/>
  <c r="AA97"/>
  <c r="AB97"/>
  <c r="AC97"/>
  <c r="AD97"/>
  <c r="AE97"/>
  <c r="K98"/>
  <c r="L98"/>
  <c r="M98"/>
  <c r="N98"/>
  <c r="O98"/>
  <c r="P98"/>
  <c r="Q98"/>
  <c r="R98"/>
  <c r="S98"/>
  <c r="T98"/>
  <c r="U98"/>
  <c r="V98"/>
  <c r="W98"/>
  <c r="X98"/>
  <c r="Y98"/>
  <c r="Z98"/>
  <c r="AA98"/>
  <c r="AB98"/>
  <c r="AC98"/>
  <c r="AD98"/>
  <c r="AE98"/>
  <c r="K90"/>
  <c r="Y705"/>
  <c r="Y702"/>
  <c r="Y706"/>
  <c r="Y701"/>
  <c r="Y700"/>
  <c r="Y707"/>
  <c r="Y703"/>
  <c r="Y704"/>
  <c r="AF790"/>
  <c r="P152"/>
  <c r="Q152"/>
  <c r="R152"/>
  <c r="S152"/>
  <c r="T152"/>
  <c r="U152"/>
  <c r="V152"/>
  <c r="W152"/>
  <c r="X152"/>
  <c r="Y152"/>
  <c r="Z152"/>
  <c r="AA152"/>
  <c r="AB152"/>
  <c r="AC152"/>
  <c r="AD152"/>
  <c r="AE152"/>
  <c r="P150"/>
  <c r="Q150"/>
  <c r="R150"/>
  <c r="S150"/>
  <c r="T150"/>
  <c r="U150"/>
  <c r="V150"/>
  <c r="W150"/>
  <c r="X150"/>
  <c r="Y150"/>
  <c r="Z150"/>
  <c r="AA150"/>
  <c r="AB150"/>
  <c r="AC150"/>
  <c r="AD150"/>
  <c r="AE150"/>
  <c r="C1168" i="20"/>
  <c r="C986"/>
  <c r="C1263"/>
  <c r="C1354"/>
  <c r="C893"/>
  <c r="C1536"/>
  <c r="C1445"/>
  <c r="C1077"/>
  <c r="C59"/>
  <c r="C703"/>
  <c r="C611"/>
  <c r="C430"/>
  <c r="C337"/>
  <c r="C244"/>
  <c r="L96" i="12"/>
  <c r="M96"/>
  <c r="N96"/>
  <c r="O96"/>
  <c r="P96"/>
  <c r="Q96"/>
  <c r="R96"/>
  <c r="S96"/>
  <c r="T96"/>
  <c r="U96"/>
  <c r="V96"/>
  <c r="W96"/>
  <c r="X96"/>
  <c r="Y96"/>
  <c r="Z96"/>
  <c r="AA96"/>
  <c r="AB96"/>
  <c r="AC96"/>
  <c r="AD96"/>
  <c r="AE96"/>
  <c r="L92"/>
  <c r="M92"/>
  <c r="N92"/>
  <c r="O92"/>
  <c r="P92"/>
  <c r="Q92"/>
  <c r="R92"/>
  <c r="S92"/>
  <c r="T92"/>
  <c r="U92"/>
  <c r="V92"/>
  <c r="W92"/>
  <c r="X92"/>
  <c r="Y92"/>
  <c r="Z92"/>
  <c r="AA92"/>
  <c r="AB92"/>
  <c r="AC92"/>
  <c r="AD92"/>
  <c r="AE92"/>
  <c r="AF90"/>
  <c r="AF91"/>
  <c r="AF92"/>
  <c r="AF93"/>
  <c r="AF94"/>
  <c r="AF95"/>
  <c r="AF96"/>
  <c r="AF97"/>
  <c r="AF98"/>
  <c r="L90"/>
  <c r="M90"/>
  <c r="N90"/>
  <c r="O90"/>
  <c r="P90"/>
  <c r="Q90"/>
  <c r="R90"/>
  <c r="S90"/>
  <c r="T90"/>
  <c r="U90"/>
  <c r="V90"/>
  <c r="W90"/>
  <c r="X90"/>
  <c r="L89"/>
  <c r="M89"/>
  <c r="N89"/>
  <c r="O89"/>
  <c r="P89"/>
  <c r="Q89"/>
  <c r="R89"/>
  <c r="S89"/>
  <c r="T89"/>
  <c r="U89"/>
  <c r="V89"/>
  <c r="W89"/>
  <c r="X89"/>
  <c r="Y89"/>
  <c r="Z89"/>
  <c r="AA89"/>
  <c r="AB89"/>
  <c r="AC89"/>
  <c r="AD89"/>
  <c r="AE89"/>
  <c r="L35"/>
  <c r="M35"/>
  <c r="N35"/>
  <c r="O35"/>
  <c r="P35"/>
  <c r="Q35"/>
  <c r="R35"/>
  <c r="S35"/>
  <c r="T35"/>
  <c r="U35"/>
  <c r="V35"/>
  <c r="W35"/>
  <c r="X35"/>
  <c r="Y35"/>
  <c r="Z35"/>
  <c r="AA35"/>
  <c r="AB35"/>
  <c r="AC35"/>
  <c r="AD35"/>
  <c r="AE35"/>
  <c r="L36"/>
  <c r="M36"/>
  <c r="N36"/>
  <c r="O36"/>
  <c r="P36"/>
  <c r="Q36"/>
  <c r="AF64"/>
  <c r="AF65"/>
  <c r="AF66"/>
  <c r="L66"/>
  <c r="M66"/>
  <c r="N66"/>
  <c r="O66"/>
  <c r="P66"/>
  <c r="Q66"/>
  <c r="S66"/>
  <c r="T66"/>
  <c r="U66"/>
  <c r="V66"/>
  <c r="W66"/>
  <c r="X66"/>
  <c r="Y66"/>
  <c r="Z66"/>
  <c r="AA66"/>
  <c r="AB66"/>
  <c r="AC66"/>
  <c r="AD66"/>
  <c r="AE66"/>
  <c r="L64"/>
  <c r="M64"/>
  <c r="N64"/>
  <c r="O64"/>
  <c r="P64"/>
  <c r="Q64"/>
  <c r="S64"/>
  <c r="T64"/>
  <c r="U64"/>
  <c r="V64"/>
  <c r="W64"/>
  <c r="X64"/>
  <c r="Y64"/>
  <c r="Z64"/>
  <c r="AA64"/>
  <c r="AB64"/>
  <c r="AC64"/>
  <c r="AD64"/>
  <c r="AE64"/>
  <c r="L63"/>
  <c r="M63"/>
  <c r="N63"/>
  <c r="O63"/>
  <c r="P63"/>
  <c r="Q63"/>
  <c r="R63"/>
  <c r="S63"/>
  <c r="T63"/>
  <c r="U63"/>
  <c r="V63"/>
  <c r="W63"/>
  <c r="X63"/>
  <c r="Y63"/>
  <c r="Z63"/>
  <c r="AA63"/>
  <c r="AB63"/>
  <c r="AC63"/>
  <c r="AD63"/>
  <c r="AE63"/>
  <c r="Z704"/>
  <c r="Z707"/>
  <c r="Z701"/>
  <c r="Z702"/>
  <c r="Z703"/>
  <c r="Z700"/>
  <c r="Z706"/>
  <c r="Z705"/>
  <c r="AF791"/>
  <c r="C894" i="20"/>
  <c r="C1355"/>
  <c r="C1264"/>
  <c r="C987"/>
  <c r="C1446"/>
  <c r="C1537"/>
  <c r="C1078"/>
  <c r="C1169"/>
  <c r="C60"/>
  <c r="C612"/>
  <c r="C704"/>
  <c r="C431"/>
  <c r="C338"/>
  <c r="C245"/>
  <c r="Y90" i="12"/>
  <c r="Z90"/>
  <c r="AA90"/>
  <c r="AB90"/>
  <c r="AC90"/>
  <c r="AD90"/>
  <c r="AE90"/>
  <c r="R36"/>
  <c r="S36"/>
  <c r="T36"/>
  <c r="U36"/>
  <c r="V36"/>
  <c r="W36"/>
  <c r="X36"/>
  <c r="L37"/>
  <c r="M37"/>
  <c r="N37"/>
  <c r="O37"/>
  <c r="P37"/>
  <c r="Q37"/>
  <c r="R37"/>
  <c r="S37"/>
  <c r="T37"/>
  <c r="U37"/>
  <c r="V37"/>
  <c r="W37"/>
  <c r="X37"/>
  <c r="AA705"/>
  <c r="AA700"/>
  <c r="AA702"/>
  <c r="AA707"/>
  <c r="AA706"/>
  <c r="AA703"/>
  <c r="AA701"/>
  <c r="AA704"/>
  <c r="AF792"/>
  <c r="C1538" i="20"/>
  <c r="C1265"/>
  <c r="C1356"/>
  <c r="C895"/>
  <c r="C1079"/>
  <c r="C1447"/>
  <c r="C1170"/>
  <c r="C988"/>
  <c r="Y36" i="12"/>
  <c r="Z36"/>
  <c r="AA36"/>
  <c r="AB36"/>
  <c r="AC36"/>
  <c r="AD36"/>
  <c r="AE36"/>
  <c r="C61" i="20"/>
  <c r="C705"/>
  <c r="C613"/>
  <c r="C432"/>
  <c r="C339"/>
  <c r="C246"/>
  <c r="Y37" i="12"/>
  <c r="Z37"/>
  <c r="AA37"/>
  <c r="AB37"/>
  <c r="AC37"/>
  <c r="AD37"/>
  <c r="AE37"/>
  <c r="AF35"/>
  <c r="AF36"/>
  <c r="AF37"/>
  <c r="L34"/>
  <c r="M34"/>
  <c r="N34"/>
  <c r="O34"/>
  <c r="P34"/>
  <c r="Q34"/>
  <c r="R34"/>
  <c r="S34"/>
  <c r="T34"/>
  <c r="U34"/>
  <c r="V34"/>
  <c r="W34"/>
  <c r="AB704"/>
  <c r="AB703"/>
  <c r="AB707"/>
  <c r="AB700"/>
  <c r="AB701"/>
  <c r="AB706"/>
  <c r="AB702"/>
  <c r="AB705"/>
  <c r="AF793"/>
  <c r="C1539" i="20"/>
  <c r="C896"/>
  <c r="C1171"/>
  <c r="C1080"/>
  <c r="C1266"/>
  <c r="C989"/>
  <c r="C1448"/>
  <c r="C1357"/>
  <c r="C62"/>
  <c r="C706"/>
  <c r="C614"/>
  <c r="C433"/>
  <c r="C340"/>
  <c r="C247"/>
  <c r="X34" i="12"/>
  <c r="Y34"/>
  <c r="Z34"/>
  <c r="AA34"/>
  <c r="AB34"/>
  <c r="AC34"/>
  <c r="AD34"/>
  <c r="AE34"/>
  <c r="L356"/>
  <c r="M356"/>
  <c r="N356"/>
  <c r="O356"/>
  <c r="P356"/>
  <c r="Q356"/>
  <c r="R356"/>
  <c r="S356"/>
  <c r="T356"/>
  <c r="U356"/>
  <c r="V356"/>
  <c r="W356"/>
  <c r="X356"/>
  <c r="Y356"/>
  <c r="Z356"/>
  <c r="AA356"/>
  <c r="AB356"/>
  <c r="AC356"/>
  <c r="AD356"/>
  <c r="AE356"/>
  <c r="L354"/>
  <c r="M354"/>
  <c r="N354"/>
  <c r="O354"/>
  <c r="P354"/>
  <c r="Q354"/>
  <c r="R354"/>
  <c r="S354"/>
  <c r="T354"/>
  <c r="U354"/>
  <c r="V354"/>
  <c r="W354"/>
  <c r="L355"/>
  <c r="M355"/>
  <c r="N355"/>
  <c r="O355"/>
  <c r="P355"/>
  <c r="Q355"/>
  <c r="R355"/>
  <c r="S355"/>
  <c r="T355"/>
  <c r="U355"/>
  <c r="V355"/>
  <c r="W355"/>
  <c r="X355"/>
  <c r="Y355"/>
  <c r="Z355"/>
  <c r="AA355"/>
  <c r="AB355"/>
  <c r="AC355"/>
  <c r="AD355"/>
  <c r="AE355"/>
  <c r="C6" i="14"/>
  <c r="C38"/>
  <c r="C70"/>
  <c r="C102"/>
  <c r="C134"/>
  <c r="C166"/>
  <c r="D3"/>
  <c r="E4"/>
  <c r="F4"/>
  <c r="G4"/>
  <c r="H4"/>
  <c r="I4"/>
  <c r="J4"/>
  <c r="K4"/>
  <c r="L4"/>
  <c r="M4"/>
  <c r="N4"/>
  <c r="O4"/>
  <c r="P4"/>
  <c r="Q4"/>
  <c r="R4"/>
  <c r="S4"/>
  <c r="T4"/>
  <c r="U4"/>
  <c r="V4"/>
  <c r="W4"/>
  <c r="X4"/>
  <c r="G80" i="6"/>
  <c r="G53"/>
  <c r="G57"/>
  <c r="G12"/>
  <c r="E6" i="11"/>
  <c r="F6"/>
  <c r="G6"/>
  <c r="H6"/>
  <c r="I6"/>
  <c r="J6"/>
  <c r="K6"/>
  <c r="L6"/>
  <c r="M6"/>
  <c r="N6"/>
  <c r="O6"/>
  <c r="P6"/>
  <c r="Q6"/>
  <c r="R6"/>
  <c r="S6"/>
  <c r="T6"/>
  <c r="U6"/>
  <c r="V6"/>
  <c r="W6"/>
  <c r="X6"/>
  <c r="G71" i="6"/>
  <c r="G65"/>
  <c r="G48"/>
  <c r="G47"/>
  <c r="G34"/>
  <c r="G35"/>
  <c r="G37"/>
  <c r="G41"/>
  <c r="G44"/>
  <c r="G79"/>
  <c r="G5"/>
  <c r="AC705" i="12"/>
  <c r="AC706"/>
  <c r="AC700"/>
  <c r="AC703"/>
  <c r="AC702"/>
  <c r="AC701"/>
  <c r="AC707"/>
  <c r="AC704"/>
  <c r="AF794"/>
  <c r="Q982" i="20"/>
  <c r="O982"/>
  <c r="C1540"/>
  <c r="C1449"/>
  <c r="C990"/>
  <c r="C1267"/>
  <c r="C1358"/>
  <c r="C1081"/>
  <c r="C1172"/>
  <c r="C897"/>
  <c r="C63"/>
  <c r="C707"/>
  <c r="C615"/>
  <c r="C434"/>
  <c r="C341"/>
  <c r="C248"/>
  <c r="X354" i="12"/>
  <c r="AD704"/>
  <c r="AD701"/>
  <c r="AD703"/>
  <c r="AD706"/>
  <c r="AD707"/>
  <c r="AD702"/>
  <c r="AD700"/>
  <c r="AD705"/>
  <c r="Y1415" i="20"/>
  <c r="Y1424"/>
  <c r="G1437"/>
  <c r="N1397"/>
  <c r="T1445"/>
  <c r="E1399"/>
  <c r="J1417"/>
  <c r="J1337"/>
  <c r="N1217"/>
  <c r="H1223"/>
  <c r="M1157"/>
  <c r="H1346"/>
  <c r="G1347"/>
  <c r="I972"/>
  <c r="F1397"/>
  <c r="X1348"/>
  <c r="G1426"/>
  <c r="W1501"/>
  <c r="P1507"/>
  <c r="G1512"/>
  <c r="H1436"/>
  <c r="R1346"/>
  <c r="M1324"/>
  <c r="S1343"/>
  <c r="V1228"/>
  <c r="F1124"/>
  <c r="M1153"/>
  <c r="F1340"/>
  <c r="L1415"/>
  <c r="Y988"/>
  <c r="J1493"/>
  <c r="L1441"/>
  <c r="Q1504"/>
  <c r="N1527"/>
  <c r="X1504"/>
  <c r="L1494"/>
  <c r="R1398"/>
  <c r="T1332"/>
  <c r="I1326"/>
  <c r="E1245"/>
  <c r="H1120"/>
  <c r="M1164"/>
  <c r="J1425"/>
  <c r="O1163"/>
  <c r="U1509"/>
  <c r="S1242"/>
  <c r="H1164"/>
  <c r="X1218"/>
  <c r="T1227"/>
  <c r="O1357"/>
  <c r="V1158"/>
  <c r="G1065"/>
  <c r="N936"/>
  <c r="Y1429"/>
  <c r="S954"/>
  <c r="V968"/>
  <c r="R1038"/>
  <c r="F1036"/>
  <c r="O957"/>
  <c r="P1026"/>
  <c r="W1234"/>
  <c r="H1252"/>
  <c r="I1216"/>
  <c r="X1119"/>
  <c r="V1044"/>
  <c r="K1348"/>
  <c r="O1228"/>
  <c r="O1038"/>
  <c r="U1159"/>
  <c r="J1053"/>
  <c r="L1257"/>
  <c r="W1122"/>
  <c r="E1419"/>
  <c r="E1357"/>
  <c r="X1165"/>
  <c r="F1210"/>
  <c r="H1339"/>
  <c r="J1230"/>
  <c r="T1132"/>
  <c r="F1332"/>
  <c r="Q979"/>
  <c r="K1051"/>
  <c r="U1161"/>
  <c r="J1400"/>
  <c r="F1151"/>
  <c r="V1489"/>
  <c r="N1494"/>
  <c r="M1321"/>
  <c r="R1158"/>
  <c r="Q967"/>
  <c r="U1228"/>
  <c r="X1036"/>
  <c r="N1316"/>
  <c r="I975"/>
  <c r="I1436"/>
  <c r="I1067"/>
  <c r="X969"/>
  <c r="G1078"/>
  <c r="N892"/>
  <c r="U897"/>
  <c r="Q1130"/>
  <c r="R1052"/>
  <c r="W862"/>
  <c r="V965"/>
  <c r="G847"/>
  <c r="O1251"/>
  <c r="S988"/>
  <c r="M894"/>
  <c r="X1506"/>
  <c r="O1524"/>
  <c r="K1439"/>
  <c r="S1510"/>
  <c r="S1449"/>
  <c r="Q1513"/>
  <c r="F1446"/>
  <c r="N1172"/>
  <c r="L1039"/>
  <c r="R1309"/>
  <c r="U1312"/>
  <c r="E1306"/>
  <c r="S1247"/>
  <c r="H1074"/>
  <c r="Q1517"/>
  <c r="N1500"/>
  <c r="E1407"/>
  <c r="W1489"/>
  <c r="W1504"/>
  <c r="U1428"/>
  <c r="F1507"/>
  <c r="N1166"/>
  <c r="Q1495"/>
  <c r="I1329"/>
  <c r="P1341"/>
  <c r="T1214"/>
  <c r="T1319"/>
  <c r="J1490"/>
  <c r="I1430"/>
  <c r="U1493"/>
  <c r="T1525"/>
  <c r="L1533"/>
  <c r="N1512"/>
  <c r="O1527"/>
  <c r="W1339"/>
  <c r="S1244"/>
  <c r="P1410"/>
  <c r="O1032"/>
  <c r="E1353"/>
  <c r="M1155"/>
  <c r="R1516"/>
  <c r="M1356"/>
  <c r="O1523"/>
  <c r="G1310"/>
  <c r="F1394"/>
  <c r="P1267"/>
  <c r="E1420"/>
  <c r="I1319"/>
  <c r="E1350"/>
  <c r="R1234"/>
  <c r="T1348"/>
  <c r="M1150"/>
  <c r="U1126"/>
  <c r="Q1242"/>
  <c r="T1335"/>
  <c r="G978"/>
  <c r="H1057"/>
  <c r="G879"/>
  <c r="M1432"/>
  <c r="R1507"/>
  <c r="P1314"/>
  <c r="T1118"/>
  <c r="T973"/>
  <c r="S1334"/>
  <c r="L1124"/>
  <c r="J1329"/>
  <c r="P975"/>
  <c r="W958"/>
  <c r="G1152"/>
  <c r="W1046"/>
  <c r="X1041"/>
  <c r="N952"/>
  <c r="X1424"/>
  <c r="T1256"/>
  <c r="R1403"/>
  <c r="P1131"/>
  <c r="K1309"/>
  <c r="I938"/>
  <c r="H1137"/>
  <c r="N1218"/>
  <c r="L1246"/>
  <c r="V947"/>
  <c r="H1246"/>
  <c r="E1041"/>
  <c r="E1486"/>
  <c r="V1402"/>
  <c r="H1492"/>
  <c r="U1243"/>
  <c r="I1442"/>
  <c r="E1251"/>
  <c r="H1309"/>
  <c r="Y1336"/>
  <c r="V1169"/>
  <c r="S1328"/>
  <c r="F1264"/>
  <c r="J1250"/>
  <c r="F960"/>
  <c r="F1329"/>
  <c r="F982"/>
  <c r="M1040"/>
  <c r="O1056"/>
  <c r="E866"/>
  <c r="U1027"/>
  <c r="X890"/>
  <c r="F1120"/>
  <c r="W951"/>
  <c r="L989"/>
  <c r="J1530"/>
  <c r="H1531"/>
  <c r="U1487"/>
  <c r="M1441"/>
  <c r="O1504"/>
  <c r="J1431"/>
  <c r="E1530"/>
  <c r="Q1217"/>
  <c r="U1311"/>
  <c r="U985"/>
  <c r="T1337"/>
  <c r="M1223"/>
  <c r="R1148"/>
  <c r="U1528"/>
  <c r="I1490"/>
  <c r="O1517"/>
  <c r="G1521"/>
  <c r="I1439"/>
  <c r="S1397"/>
  <c r="L1320"/>
  <c r="J1264"/>
  <c r="K1236"/>
  <c r="F1314"/>
  <c r="N1416"/>
  <c r="Q1318"/>
  <c r="R1262"/>
  <c r="G1120"/>
  <c r="W1226"/>
  <c r="V1522"/>
  <c r="I1407"/>
  <c r="S1518"/>
  <c r="K1491"/>
  <c r="H1424"/>
  <c r="O1486"/>
  <c r="V1519"/>
  <c r="F1222"/>
  <c r="T1148"/>
  <c r="E1446"/>
  <c r="J1335"/>
  <c r="V1211"/>
  <c r="O1247"/>
  <c r="Q1510"/>
  <c r="Q1336"/>
  <c r="G1341"/>
  <c r="S1219"/>
  <c r="Y1217"/>
  <c r="U1335"/>
  <c r="L1223"/>
  <c r="N1304"/>
  <c r="Y1162"/>
  <c r="K1125"/>
  <c r="H1260"/>
  <c r="W948"/>
  <c r="M1250"/>
  <c r="K1503"/>
  <c r="Q1221"/>
  <c r="V1426"/>
  <c r="L1132"/>
  <c r="L1226"/>
  <c r="G1411"/>
  <c r="G1344"/>
  <c r="K1304"/>
  <c r="S1500"/>
  <c r="M1313"/>
  <c r="Y1155"/>
  <c r="V977"/>
  <c r="T1222"/>
  <c r="U981"/>
  <c r="G1501"/>
  <c r="S1255"/>
  <c r="N1334"/>
  <c r="F1232"/>
  <c r="H1145"/>
  <c r="R1325"/>
  <c r="V1502"/>
  <c r="R1225"/>
  <c r="K1250"/>
  <c r="I981"/>
  <c r="R965"/>
  <c r="O1347"/>
  <c r="Q969"/>
  <c r="S1429"/>
  <c r="R1306"/>
  <c r="G1513"/>
  <c r="W1353"/>
  <c r="S1211"/>
  <c r="L1305"/>
  <c r="U1442"/>
  <c r="Q1334"/>
  <c r="S1435"/>
  <c r="F1413"/>
  <c r="Y1259"/>
  <c r="V1245"/>
  <c r="W879"/>
  <c r="L1164"/>
  <c r="P938"/>
  <c r="O974"/>
  <c r="R1138"/>
  <c r="X946"/>
  <c r="S891"/>
  <c r="I856"/>
  <c r="Q868"/>
  <c r="E1042"/>
  <c r="K855"/>
  <c r="X883"/>
  <c r="R882"/>
  <c r="F854"/>
  <c r="K1121"/>
  <c r="M879"/>
  <c r="P1512"/>
  <c r="M1502"/>
  <c r="E1511"/>
  <c r="P1123"/>
  <c r="K1319"/>
  <c r="P1357"/>
  <c r="J1353"/>
  <c r="M1264"/>
  <c r="O1260"/>
  <c r="O1149"/>
  <c r="P940"/>
  <c r="F1529"/>
  <c r="P1522"/>
  <c r="J1449"/>
  <c r="O1403"/>
  <c r="T1404"/>
  <c r="Q1409"/>
  <c r="K1426"/>
  <c r="S1170"/>
  <c r="X1137"/>
  <c r="K944"/>
  <c r="E1334"/>
  <c r="F1244"/>
  <c r="U1119"/>
  <c r="V1421"/>
  <c r="K1536"/>
  <c r="X1534"/>
  <c r="F1430"/>
  <c r="V1411"/>
  <c r="R1308"/>
  <c r="Q1258"/>
  <c r="K1164"/>
  <c r="V1341"/>
  <c r="W1407"/>
  <c r="F1311"/>
  <c r="T1224"/>
  <c r="S1489"/>
  <c r="E1401"/>
  <c r="J1357"/>
  <c r="T1313"/>
  <c r="V1316"/>
  <c r="K1322"/>
  <c r="Y1218"/>
  <c r="G1071"/>
  <c r="X1350"/>
  <c r="T1151"/>
  <c r="P1345"/>
  <c r="I1264"/>
  <c r="T1505"/>
  <c r="U1313"/>
  <c r="H1141"/>
  <c r="U1412"/>
  <c r="L1352"/>
  <c r="S1251"/>
  <c r="N1303"/>
  <c r="T1357"/>
  <c r="W1165"/>
  <c r="Y1124"/>
  <c r="F1229"/>
  <c r="E1166"/>
  <c r="X1352"/>
  <c r="Y1540"/>
  <c r="E1415"/>
  <c r="H1532"/>
  <c r="O1253"/>
  <c r="S1267"/>
  <c r="H1340"/>
  <c r="U1214"/>
  <c r="S1319"/>
  <c r="L1247"/>
  <c r="N1432"/>
  <c r="N1259"/>
  <c r="Q1158"/>
  <c r="H1154"/>
  <c r="F1162"/>
  <c r="X1224"/>
  <c r="W1302"/>
  <c r="E969"/>
  <c r="I1122"/>
  <c r="O1528"/>
  <c r="G1509"/>
  <c r="N1403"/>
  <c r="O1224"/>
  <c r="O1353"/>
  <c r="J1399"/>
  <c r="R1347"/>
  <c r="O1216"/>
  <c r="I1428"/>
  <c r="K1321"/>
  <c r="G1217"/>
  <c r="J1134"/>
  <c r="L1255"/>
  <c r="N1149"/>
  <c r="K951"/>
  <c r="U1233"/>
  <c r="U873"/>
  <c r="N1069"/>
  <c r="I1050"/>
  <c r="Q894"/>
  <c r="T1302"/>
  <c r="N842"/>
  <c r="S1169"/>
  <c r="K1061"/>
  <c r="G1129"/>
  <c r="M1074"/>
  <c r="W856"/>
  <c r="L865"/>
  <c r="N1525"/>
  <c r="H1448"/>
  <c r="L1408"/>
  <c r="O1433"/>
  <c r="T1512"/>
  <c r="G1305"/>
  <c r="O1223"/>
  <c r="G1333"/>
  <c r="I1400"/>
  <c r="S1335"/>
  <c r="W1162"/>
  <c r="T1211"/>
  <c r="N1399"/>
  <c r="J1521"/>
  <c r="W1255"/>
  <c r="X1149"/>
  <c r="E944"/>
  <c r="Y1326"/>
  <c r="W1336"/>
  <c r="W1259"/>
  <c r="E1540"/>
  <c r="U1529"/>
  <c r="H1520"/>
  <c r="J1494"/>
  <c r="R1223"/>
  <c r="G980"/>
  <c r="L1421"/>
  <c r="I1333"/>
  <c r="R1220"/>
  <c r="R1339"/>
  <c r="H1445"/>
  <c r="V1342"/>
  <c r="U1421"/>
  <c r="X1418"/>
  <c r="Q1308"/>
  <c r="Q1339"/>
  <c r="P1413"/>
  <c r="I1237"/>
  <c r="P1406"/>
  <c r="J1334"/>
  <c r="V1162"/>
  <c r="T1165"/>
  <c r="S1153"/>
  <c r="X1232"/>
  <c r="X1398"/>
  <c r="G1210"/>
  <c r="P1266"/>
  <c r="F1518"/>
  <c r="G1510"/>
  <c r="K1414"/>
  <c r="N1428"/>
  <c r="X1133"/>
  <c r="N1318"/>
  <c r="R1324"/>
  <c r="P1161"/>
  <c r="S1352"/>
  <c r="H961"/>
  <c r="K887"/>
  <c r="N1159"/>
  <c r="Y968"/>
  <c r="K875"/>
  <c r="M1063"/>
  <c r="N948"/>
  <c r="G1533"/>
  <c r="W1401"/>
  <c r="E1133"/>
  <c r="L1120"/>
  <c r="M1326"/>
  <c r="G875"/>
  <c r="V1334"/>
  <c r="I942"/>
  <c r="W851"/>
  <c r="J1214"/>
  <c r="H1032"/>
  <c r="V1141"/>
  <c r="H1236"/>
  <c r="M1522"/>
  <c r="W1522"/>
  <c r="E1160"/>
  <c r="R1157"/>
  <c r="U1440"/>
  <c r="Q1311"/>
  <c r="G1257"/>
  <c r="N1325"/>
  <c r="K1436"/>
  <c r="V1433"/>
  <c r="G1168"/>
  <c r="W1154"/>
  <c r="I988"/>
  <c r="S1303"/>
  <c r="V1333"/>
  <c r="T1041"/>
  <c r="U1037"/>
  <c r="E864"/>
  <c r="G967"/>
  <c r="H1071"/>
  <c r="R936"/>
  <c r="K897"/>
  <c r="F956"/>
  <c r="K1058"/>
  <c r="E951"/>
  <c r="J958"/>
  <c r="G1040"/>
  <c r="S1078"/>
  <c r="O893"/>
  <c r="F1509"/>
  <c r="N1529"/>
  <c r="J1448"/>
  <c r="I1498"/>
  <c r="W1499"/>
  <c r="F1519"/>
  <c r="X1357"/>
  <c r="L1356"/>
  <c r="H1220"/>
  <c r="L1243"/>
  <c r="P1351"/>
  <c r="I1307"/>
  <c r="T1540"/>
  <c r="Y1438"/>
  <c r="H1534"/>
  <c r="G1508"/>
  <c r="V1498"/>
  <c r="Q1411"/>
  <c r="P1498"/>
  <c r="L1521"/>
  <c r="M1429"/>
  <c r="F1334"/>
  <c r="U1222"/>
  <c r="V1327"/>
  <c r="Q1232"/>
  <c r="Y1246"/>
  <c r="P1132"/>
  <c r="J1507"/>
  <c r="O1492"/>
  <c r="Q1508"/>
  <c r="Y1536"/>
  <c r="U1513"/>
  <c r="H1525"/>
  <c r="H1528"/>
  <c r="R1536"/>
  <c r="Q1332"/>
  <c r="I1243"/>
  <c r="R1341"/>
  <c r="L1167"/>
  <c r="F1535"/>
  <c r="H1516"/>
  <c r="O1510"/>
  <c r="K1325"/>
  <c r="W1232"/>
  <c r="K1265"/>
  <c r="K1258"/>
  <c r="N1256"/>
  <c r="W1403"/>
  <c r="L1446"/>
  <c r="Q943"/>
  <c r="H1251"/>
  <c r="E1348"/>
  <c r="V988"/>
  <c r="J981"/>
  <c r="J1226"/>
  <c r="Y935"/>
  <c r="F989"/>
  <c r="R1137"/>
  <c r="M1309"/>
  <c r="X1065"/>
  <c r="L1516"/>
  <c r="Y1516"/>
  <c r="F1400"/>
  <c r="O1412"/>
  <c r="L1313"/>
  <c r="M1240"/>
  <c r="F1321"/>
  <c r="E1417"/>
  <c r="S1071"/>
  <c r="F1064"/>
  <c r="K1041"/>
  <c r="N1027"/>
  <c r="H1311"/>
  <c r="K1118"/>
  <c r="Q1357"/>
  <c r="V1356"/>
  <c r="S1350"/>
  <c r="Q1329"/>
  <c r="K1225"/>
  <c r="Y1130"/>
  <c r="R1031"/>
  <c r="X983"/>
  <c r="J1040"/>
  <c r="U1247"/>
  <c r="L1127"/>
  <c r="I1129"/>
  <c r="N1414"/>
  <c r="X1519"/>
  <c r="I1228"/>
  <c r="W1341"/>
  <c r="E1053"/>
  <c r="X1249"/>
  <c r="W1249"/>
  <c r="V1307"/>
  <c r="F1428"/>
  <c r="F1142"/>
  <c r="F1216"/>
  <c r="I1248"/>
  <c r="M897"/>
  <c r="M890"/>
  <c r="F1167"/>
  <c r="I892"/>
  <c r="Q881"/>
  <c r="Y843"/>
  <c r="S1121"/>
  <c r="I855"/>
  <c r="T1395"/>
  <c r="T1536"/>
  <c r="G1490"/>
  <c r="X1536"/>
  <c r="J1437"/>
  <c r="S1508"/>
  <c r="M1490"/>
  <c r="H1328"/>
  <c r="I1258"/>
  <c r="S1312"/>
  <c r="L1242"/>
  <c r="J1160"/>
  <c r="U1337"/>
  <c r="X1411"/>
  <c r="H958"/>
  <c r="V1414"/>
  <c r="K1495"/>
  <c r="Q1525"/>
  <c r="R1493"/>
  <c r="S1529"/>
  <c r="P1402"/>
  <c r="H1255"/>
  <c r="U1256"/>
  <c r="S1232"/>
  <c r="M941"/>
  <c r="T1448"/>
  <c r="F1500"/>
  <c r="T1314"/>
  <c r="X1520"/>
  <c r="K1449"/>
  <c r="H1519"/>
  <c r="X1413"/>
  <c r="L1358"/>
  <c r="S1221"/>
  <c r="V1314"/>
  <c r="Q1531"/>
  <c r="H1486"/>
  <c r="R1349"/>
  <c r="V1248"/>
  <c r="R1327"/>
  <c r="Q1213"/>
  <c r="S1418"/>
  <c r="W1038"/>
  <c r="I1220"/>
  <c r="H1349"/>
  <c r="X1151"/>
  <c r="W1030"/>
  <c r="O1131"/>
  <c r="Q1065"/>
  <c r="V1046"/>
  <c r="Q1530"/>
  <c r="G1356"/>
  <c r="S1138"/>
  <c r="H1334"/>
  <c r="Y1329"/>
  <c r="R1333"/>
  <c r="F1132"/>
  <c r="O1404"/>
  <c r="O1310"/>
  <c r="M1350"/>
  <c r="N964"/>
  <c r="H1343"/>
  <c r="R1247"/>
  <c r="F1508"/>
  <c r="E1529"/>
  <c r="V1321"/>
  <c r="E1065"/>
  <c r="R1242"/>
  <c r="R1319"/>
  <c r="Y1254"/>
  <c r="Y1351"/>
  <c r="T1326"/>
  <c r="O1249"/>
  <c r="M1068"/>
  <c r="Q1029"/>
  <c r="H984"/>
  <c r="O1318"/>
  <c r="I1128"/>
  <c r="P1395"/>
  <c r="U1439"/>
  <c r="F1520"/>
  <c r="W1225"/>
  <c r="O1340"/>
  <c r="S1058"/>
  <c r="J1242"/>
  <c r="L1130"/>
  <c r="E1127"/>
  <c r="J1213"/>
  <c r="G1335"/>
  <c r="L936"/>
  <c r="T1414"/>
  <c r="J1063"/>
  <c r="S969"/>
  <c r="J1223"/>
  <c r="S1162"/>
  <c r="O977"/>
  <c r="W1130"/>
  <c r="V1311"/>
  <c r="E867"/>
  <c r="O1127"/>
  <c r="F862"/>
  <c r="O1214"/>
  <c r="G935"/>
  <c r="R961"/>
  <c r="Y1075"/>
  <c r="X858"/>
  <c r="U1154"/>
  <c r="P880"/>
  <c r="P1073"/>
  <c r="Q1057"/>
  <c r="V937"/>
  <c r="P1505"/>
  <c r="X1533"/>
  <c r="J1524"/>
  <c r="I1534"/>
  <c r="S1405"/>
  <c r="W1416"/>
  <c r="X1443"/>
  <c r="M1526"/>
  <c r="K1531"/>
  <c r="K1310"/>
  <c r="P1235"/>
  <c r="I1140"/>
  <c r="I1120"/>
  <c r="E1430"/>
  <c r="T1320"/>
  <c r="X1244"/>
  <c r="W1510"/>
  <c r="V1529"/>
  <c r="W1513"/>
  <c r="P1396"/>
  <c r="S1404"/>
  <c r="P1437"/>
  <c r="R1345"/>
  <c r="P1342"/>
  <c r="H1401"/>
  <c r="F1266"/>
  <c r="P1404"/>
  <c r="M1527"/>
  <c r="T1336"/>
  <c r="M1507"/>
  <c r="T1530"/>
  <c r="X1505"/>
  <c r="L1511"/>
  <c r="M1162"/>
  <c r="T1126"/>
  <c r="Q1170"/>
  <c r="N1327"/>
  <c r="R1428"/>
  <c r="W1520"/>
  <c r="N1214"/>
  <c r="Q1257"/>
  <c r="J1310"/>
  <c r="F988"/>
  <c r="K1336"/>
  <c r="K1335"/>
  <c r="H965"/>
  <c r="P1133"/>
  <c r="S947"/>
  <c r="G966"/>
  <c r="R1058"/>
  <c r="K1037"/>
  <c r="N1430"/>
  <c r="Q1439"/>
  <c r="M1416"/>
  <c r="N1240"/>
  <c r="Q1234"/>
  <c r="I1161"/>
  <c r="E1414"/>
  <c r="I1252"/>
  <c r="O1324"/>
  <c r="O1049"/>
  <c r="U1128"/>
  <c r="I1493"/>
  <c r="N1536"/>
  <c r="Q1425"/>
  <c r="H1305"/>
  <c r="E1305"/>
  <c r="M1312"/>
  <c r="V1170"/>
  <c r="F1417"/>
  <c r="U979"/>
  <c r="K1214"/>
  <c r="Y940"/>
  <c r="F1260"/>
  <c r="H988"/>
  <c r="K1167"/>
  <c r="H1080"/>
  <c r="E1050"/>
  <c r="F1488"/>
  <c r="U1525"/>
  <c r="R1503"/>
  <c r="H1414"/>
  <c r="R1399"/>
  <c r="N1232"/>
  <c r="K1169"/>
  <c r="K1424"/>
  <c r="Q1248"/>
  <c r="E1406"/>
  <c r="T971"/>
  <c r="K1411"/>
  <c r="Y982"/>
  <c r="W982"/>
  <c r="G1135"/>
  <c r="F844"/>
  <c r="N1165"/>
  <c r="U1072"/>
  <c r="W893"/>
  <c r="X861"/>
  <c r="N954"/>
  <c r="N864"/>
  <c r="G1127"/>
  <c r="N983"/>
  <c r="F1140"/>
  <c r="T1305"/>
  <c r="M1138"/>
  <c r="J882"/>
  <c r="P1071"/>
  <c r="Q855"/>
  <c r="E1118"/>
  <c r="I1070"/>
  <c r="Q1039"/>
  <c r="U956"/>
  <c r="L1502"/>
  <c r="P1517"/>
  <c r="W1494"/>
  <c r="G1427"/>
  <c r="F1434"/>
  <c r="N1528"/>
  <c r="S1491"/>
  <c r="V1536"/>
  <c r="N1309"/>
  <c r="R1212"/>
  <c r="O1306"/>
  <c r="H1240"/>
  <c r="L1538"/>
  <c r="Y1443"/>
  <c r="R1487"/>
  <c r="H1521"/>
  <c r="J1517"/>
  <c r="Q1352"/>
  <c r="N1499"/>
  <c r="O1525"/>
  <c r="O1411"/>
  <c r="T1327"/>
  <c r="W1246"/>
  <c r="Y1395"/>
  <c r="E1408"/>
  <c r="E1356"/>
  <c r="L1319"/>
  <c r="S1534"/>
  <c r="Y1398"/>
  <c r="R1525"/>
  <c r="P1412"/>
  <c r="S1494"/>
  <c r="Q1428"/>
  <c r="M1519"/>
  <c r="P1435"/>
  <c r="K1492"/>
  <c r="W1308"/>
  <c r="G1320"/>
  <c r="G1234"/>
  <c r="Q1151"/>
  <c r="V1429"/>
  <c r="I1410"/>
  <c r="W1488"/>
  <c r="R1490"/>
  <c r="R1221"/>
  <c r="H1434"/>
  <c r="T1223"/>
  <c r="I1156"/>
  <c r="T1333"/>
  <c r="E1416"/>
  <c r="N1140"/>
  <c r="K1159"/>
  <c r="L1513"/>
  <c r="E1034"/>
  <c r="I1044"/>
  <c r="V897"/>
  <c r="H983"/>
  <c r="J1409"/>
  <c r="O988"/>
  <c r="L1523"/>
  <c r="Y1439"/>
  <c r="J1427"/>
  <c r="N1167"/>
  <c r="L1252"/>
  <c r="E1242"/>
  <c r="I1240"/>
  <c r="Y1302"/>
  <c r="H1431"/>
  <c r="P956"/>
  <c r="L1215"/>
  <c r="S1134"/>
  <c r="F969"/>
  <c r="J1166"/>
  <c r="H948"/>
  <c r="G976"/>
  <c r="L1409"/>
  <c r="Y1337"/>
  <c r="I1510"/>
  <c r="I1399"/>
  <c r="G1343"/>
  <c r="Y1223"/>
  <c r="N1225"/>
  <c r="Q1229"/>
  <c r="V1264"/>
  <c r="G942"/>
  <c r="E1264"/>
  <c r="K1138"/>
  <c r="F935"/>
  <c r="L1348"/>
  <c r="E1061"/>
  <c r="Y1344"/>
  <c r="P1439"/>
  <c r="L1518"/>
  <c r="I1396"/>
  <c r="L1160"/>
  <c r="N969"/>
  <c r="L1059"/>
  <c r="O951"/>
  <c r="R1336"/>
  <c r="E977"/>
  <c r="J1216"/>
  <c r="E1255"/>
  <c r="R1039"/>
  <c r="W869"/>
  <c r="J867"/>
  <c r="O864"/>
  <c r="I844"/>
  <c r="M889"/>
  <c r="H859"/>
  <c r="Y1145"/>
  <c r="N843"/>
  <c r="J1529"/>
  <c r="V1535"/>
  <c r="H1394"/>
  <c r="R1430"/>
  <c r="J1532"/>
  <c r="O1538"/>
  <c r="L1155"/>
  <c r="V1357"/>
  <c r="P950"/>
  <c r="J1217"/>
  <c r="R1267"/>
  <c r="U1070"/>
  <c r="P1486"/>
  <c r="S1512"/>
  <c r="M1428"/>
  <c r="F1445"/>
  <c r="F1536"/>
  <c r="Q1441"/>
  <c r="Y1436"/>
  <c r="U1437"/>
  <c r="Y1265"/>
  <c r="N1169"/>
  <c r="K1152"/>
  <c r="Q1062"/>
  <c r="I1255"/>
  <c r="X1211"/>
  <c r="V1149"/>
  <c r="R1041"/>
  <c r="J1511"/>
  <c r="G1488"/>
  <c r="Y1499"/>
  <c r="K1434"/>
  <c r="W1409"/>
  <c r="Y1245"/>
  <c r="R1244"/>
  <c r="J1326"/>
  <c r="S1333"/>
  <c r="X1248"/>
  <c r="K1240"/>
  <c r="U1306"/>
  <c r="M1304"/>
  <c r="N1313"/>
  <c r="S1438"/>
  <c r="I1251"/>
  <c r="J1162"/>
  <c r="E1140"/>
  <c r="X1324"/>
  <c r="H1261"/>
  <c r="K1073"/>
  <c r="E1081"/>
  <c r="V945"/>
  <c r="I1170"/>
  <c r="W1251"/>
  <c r="W1440"/>
  <c r="J1394"/>
  <c r="S1407"/>
  <c r="L1346"/>
  <c r="Q1302"/>
  <c r="F1395"/>
  <c r="J1311"/>
  <c r="E1429"/>
  <c r="Q1326"/>
  <c r="N1344"/>
  <c r="Q985"/>
  <c r="Y1403"/>
  <c r="H1446"/>
  <c r="Y1402"/>
  <c r="I1235"/>
  <c r="W1351"/>
  <c r="H1321"/>
  <c r="U1425"/>
  <c r="Y1211"/>
  <c r="F892"/>
  <c r="V1229"/>
  <c r="V1160"/>
  <c r="R972"/>
  <c r="O1036"/>
  <c r="M949"/>
  <c r="N1310"/>
  <c r="R1394"/>
  <c r="N1342"/>
  <c r="Q1400"/>
  <c r="M1160"/>
  <c r="L1217"/>
  <c r="V1127"/>
  <c r="E958"/>
  <c r="L1049"/>
  <c r="J1046"/>
  <c r="M958"/>
  <c r="X875"/>
  <c r="G1160"/>
  <c r="O944"/>
  <c r="F865"/>
  <c r="F1503"/>
  <c r="F1495"/>
  <c r="P1529"/>
  <c r="V1531"/>
  <c r="R1488"/>
  <c r="X1532"/>
  <c r="S1499"/>
  <c r="K1433"/>
  <c r="F1517"/>
  <c r="L1233"/>
  <c r="E1121"/>
  <c r="I1303"/>
  <c r="P1319"/>
  <c r="M1046"/>
  <c r="I1322"/>
  <c r="T1217"/>
  <c r="U1500"/>
  <c r="S1532"/>
  <c r="F1398"/>
  <c r="R1495"/>
  <c r="I1152"/>
  <c r="N1437"/>
  <c r="I1342"/>
  <c r="H1213"/>
  <c r="Q983"/>
  <c r="K1417"/>
  <c r="E1494"/>
  <c r="R1439"/>
  <c r="H1118"/>
  <c r="H1304"/>
  <c r="V1353"/>
  <c r="O1241"/>
  <c r="W1334"/>
  <c r="H1119"/>
  <c r="V1159"/>
  <c r="U1505"/>
  <c r="W1487"/>
  <c r="H1397"/>
  <c r="G1317"/>
  <c r="X1337"/>
  <c r="R1256"/>
  <c r="S1123"/>
  <c r="I1517"/>
  <c r="V1304"/>
  <c r="E1311"/>
  <c r="R1143"/>
  <c r="W945"/>
  <c r="K1142"/>
  <c r="O1327"/>
  <c r="Y1343"/>
  <c r="J1120"/>
  <c r="G1404"/>
  <c r="E1341"/>
  <c r="E1405"/>
  <c r="Y1247"/>
  <c r="O1245"/>
  <c r="J1396"/>
  <c r="Q1148"/>
  <c r="N1237"/>
  <c r="O859"/>
  <c r="U1254"/>
  <c r="R935"/>
  <c r="E1302"/>
  <c r="F1522"/>
  <c r="E1337"/>
  <c r="O1234"/>
  <c r="Y1406"/>
  <c r="J1421"/>
  <c r="X1405"/>
  <c r="J1215"/>
  <c r="F1217"/>
  <c r="G1414"/>
  <c r="O1358"/>
  <c r="Y1322"/>
  <c r="O1218"/>
  <c r="Q1155"/>
  <c r="N1152"/>
  <c r="K1442"/>
  <c r="K1060"/>
  <c r="U1135"/>
  <c r="J872"/>
  <c r="G1536"/>
  <c r="Y1225"/>
  <c r="O1402"/>
  <c r="K1337"/>
  <c r="P1142"/>
  <c r="U1235"/>
  <c r="G1219"/>
  <c r="I1164"/>
  <c r="H1028"/>
  <c r="F1302"/>
  <c r="O975"/>
  <c r="O938"/>
  <c r="U946"/>
  <c r="L893"/>
  <c r="E1326"/>
  <c r="R897"/>
  <c r="T1354"/>
  <c r="X889"/>
  <c r="Y1068"/>
  <c r="X1053"/>
  <c r="L972"/>
  <c r="Q897"/>
  <c r="E943"/>
  <c r="P885"/>
  <c r="X1513"/>
  <c r="Q1488"/>
  <c r="T1507"/>
  <c r="S1513"/>
  <c r="W1531"/>
  <c r="M1358"/>
  <c r="H1536"/>
  <c r="X1526"/>
  <c r="Y1411"/>
  <c r="I1421"/>
  <c r="W1434"/>
  <c r="U1346"/>
  <c r="O1344"/>
  <c r="F1358"/>
  <c r="I1151"/>
  <c r="W1254"/>
  <c r="N1354"/>
  <c r="S938"/>
  <c r="X1412"/>
  <c r="J1438"/>
  <c r="E1508"/>
  <c r="E1492"/>
  <c r="X1527"/>
  <c r="V1434"/>
  <c r="T1343"/>
  <c r="E1211"/>
  <c r="L1411"/>
  <c r="K976"/>
  <c r="K1527"/>
  <c r="G1425"/>
  <c r="S1417"/>
  <c r="P1340"/>
  <c r="X1512"/>
  <c r="R1530"/>
  <c r="Y1335"/>
  <c r="L1412"/>
  <c r="O1441"/>
  <c r="J1251"/>
  <c r="U1166"/>
  <c r="M1348"/>
  <c r="O1410"/>
  <c r="Y1235"/>
  <c r="S1254"/>
  <c r="V1256"/>
  <c r="M1401"/>
  <c r="E1403"/>
  <c r="S1488"/>
  <c r="U1329"/>
  <c r="N1220"/>
  <c r="F1337"/>
  <c r="P1262"/>
  <c r="H1143"/>
  <c r="P1062"/>
  <c r="T1409"/>
  <c r="G1316"/>
  <c r="P948"/>
  <c r="I1394"/>
  <c r="O941"/>
  <c r="G1169"/>
  <c r="H1075"/>
  <c r="F1057"/>
  <c r="F1404"/>
  <c r="W1305"/>
  <c r="K1154"/>
  <c r="W1415"/>
  <c r="M1397"/>
  <c r="Q1237"/>
  <c r="E1119"/>
  <c r="G1128"/>
  <c r="L1335"/>
  <c r="L1425"/>
  <c r="F1353"/>
  <c r="L1316"/>
  <c r="X1131"/>
  <c r="F1318"/>
  <c r="F1135"/>
  <c r="H1430"/>
  <c r="O1414"/>
  <c r="P1125"/>
  <c r="T1070"/>
  <c r="F1130"/>
  <c r="I1145"/>
  <c r="M1328"/>
  <c r="E1229"/>
  <c r="J1504"/>
  <c r="I1491"/>
  <c r="L1489"/>
  <c r="O1333"/>
  <c r="R1245"/>
  <c r="U939"/>
  <c r="F1320"/>
  <c r="R1356"/>
  <c r="W1418"/>
  <c r="W1222"/>
  <c r="T1349"/>
  <c r="Q1346"/>
  <c r="Y1070"/>
  <c r="W1217"/>
  <c r="W1211"/>
  <c r="J1312"/>
  <c r="G1170"/>
  <c r="F891"/>
  <c r="M1033"/>
  <c r="P1322"/>
  <c r="O1125"/>
  <c r="L967"/>
  <c r="K867"/>
  <c r="N1037"/>
  <c r="W1058"/>
  <c r="K880"/>
  <c r="K967"/>
  <c r="P965"/>
  <c r="U1078"/>
  <c r="T1039"/>
  <c r="T959"/>
  <c r="V1030"/>
  <c r="N989"/>
  <c r="U945"/>
  <c r="N1033"/>
  <c r="M851"/>
  <c r="Q1144"/>
  <c r="O865"/>
  <c r="K879"/>
  <c r="O844"/>
  <c r="R1142"/>
  <c r="Y886"/>
  <c r="Y1134"/>
  <c r="F868"/>
  <c r="Y1080"/>
  <c r="M1053"/>
  <c r="L953"/>
  <c r="Y1052"/>
  <c r="E968"/>
  <c r="S879"/>
  <c r="K1256"/>
  <c r="P868"/>
  <c r="U1448"/>
  <c r="L1420"/>
  <c r="S1498"/>
  <c r="S1511"/>
  <c r="N1531"/>
  <c r="U1511"/>
  <c r="K1523"/>
  <c r="H1498"/>
  <c r="J1528"/>
  <c r="M1216"/>
  <c r="L1218"/>
  <c r="F1425"/>
  <c r="M1409"/>
  <c r="Q1345"/>
  <c r="E1232"/>
  <c r="T1429"/>
  <c r="Y1488"/>
  <c r="T1498"/>
  <c r="O1516"/>
  <c r="P1502"/>
  <c r="Q1501"/>
  <c r="M1265"/>
  <c r="U1249"/>
  <c r="S1031"/>
  <c r="H1332"/>
  <c r="P1170"/>
  <c r="T1486"/>
  <c r="S1533"/>
  <c r="G1525"/>
  <c r="W1524"/>
  <c r="E1256"/>
  <c r="I1118"/>
  <c r="J1043"/>
  <c r="V1448"/>
  <c r="I1505"/>
  <c r="U1417"/>
  <c r="W1256"/>
  <c r="K1493"/>
  <c r="V1428"/>
  <c r="U1429"/>
  <c r="R1404"/>
  <c r="H1307"/>
  <c r="T1438"/>
  <c r="E1266"/>
  <c r="J848"/>
  <c r="X1120"/>
  <c r="E1124"/>
  <c r="M1056"/>
  <c r="M1496"/>
  <c r="N1438"/>
  <c r="V1400"/>
  <c r="X1242"/>
  <c r="I1169"/>
  <c r="T1135"/>
  <c r="M1214"/>
  <c r="T1230"/>
  <c r="X972"/>
  <c r="Q1043"/>
  <c r="Q1215"/>
  <c r="Q1038"/>
  <c r="O973"/>
  <c r="U1057"/>
  <c r="R1426"/>
  <c r="E1425"/>
  <c r="J1229"/>
  <c r="W1070"/>
  <c r="K1223"/>
  <c r="Y1152"/>
  <c r="W1406"/>
  <c r="W1228"/>
  <c r="N950"/>
  <c r="Q1264"/>
  <c r="M1051"/>
  <c r="Y1157"/>
  <c r="S937"/>
  <c r="K984"/>
  <c r="U1041"/>
  <c r="O1494"/>
  <c r="P1308"/>
  <c r="J1354"/>
  <c r="O1160"/>
  <c r="J1411"/>
  <c r="Y1043"/>
  <c r="P1332"/>
  <c r="R983"/>
  <c r="K935"/>
  <c r="Y1319"/>
  <c r="Q948"/>
  <c r="L1081"/>
  <c r="P1234"/>
  <c r="U966"/>
  <c r="M1123"/>
  <c r="M882"/>
  <c r="O1123"/>
  <c r="W954"/>
  <c r="S865"/>
  <c r="R958"/>
  <c r="K1048"/>
  <c r="T1400"/>
  <c r="N1449"/>
  <c r="Q1528"/>
  <c r="L1540"/>
  <c r="N1498"/>
  <c r="J1267"/>
  <c r="W1304"/>
  <c r="J1225"/>
  <c r="G1420"/>
  <c r="X1430"/>
  <c r="E990"/>
  <c r="K1502"/>
  <c r="H1442"/>
  <c r="R1486"/>
  <c r="E1506"/>
  <c r="U1165"/>
  <c r="X1449"/>
  <c r="O1305"/>
  <c r="E1267"/>
  <c r="L1317"/>
  <c r="R1253"/>
  <c r="H1167"/>
  <c r="W964"/>
  <c r="J1314"/>
  <c r="Q1522"/>
  <c r="S1413"/>
  <c r="X1492"/>
  <c r="Y1500"/>
  <c r="H1510"/>
  <c r="G1243"/>
  <c r="N1161"/>
  <c r="H1351"/>
  <c r="W1405"/>
  <c r="X1406"/>
  <c r="K1247"/>
  <c r="R1513"/>
  <c r="M1512"/>
  <c r="T1257"/>
  <c r="X967"/>
  <c r="W1265"/>
  <c r="L1250"/>
  <c r="E1162"/>
  <c r="F1032"/>
  <c r="R1307"/>
  <c r="V1417"/>
  <c r="W1327"/>
  <c r="K1056"/>
  <c r="N1040"/>
  <c r="K1034"/>
  <c r="P1126"/>
  <c r="X1154"/>
  <c r="U1073"/>
  <c r="S1516"/>
  <c r="E1436"/>
  <c r="W1221"/>
  <c r="J1336"/>
  <c r="K1128"/>
  <c r="F1306"/>
  <c r="V1232"/>
  <c r="T1157"/>
  <c r="M1311"/>
  <c r="M1344"/>
  <c r="Y1148"/>
  <c r="R1078"/>
  <c r="L1227"/>
  <c r="U1344"/>
  <c r="N1312"/>
  <c r="H1420"/>
  <c r="O1503"/>
  <c r="I1123"/>
  <c r="J1318"/>
  <c r="V1337"/>
  <c r="Q1416"/>
  <c r="N1066"/>
  <c r="M1232"/>
  <c r="G1118"/>
  <c r="G1340"/>
  <c r="W896"/>
  <c r="L1402"/>
  <c r="J1232"/>
  <c r="J1061"/>
  <c r="P1524"/>
  <c r="L1428"/>
  <c r="G1322"/>
  <c r="Y1357"/>
  <c r="T1072"/>
  <c r="P1415"/>
  <c r="M1346"/>
  <c r="I1068"/>
  <c r="T1064"/>
  <c r="U1060"/>
  <c r="E1340"/>
  <c r="R1172"/>
  <c r="W1223"/>
  <c r="T864"/>
  <c r="K1070"/>
  <c r="N847"/>
  <c r="W989"/>
  <c r="U1432"/>
  <c r="I1509"/>
  <c r="Q1493"/>
  <c r="I1501"/>
  <c r="X1531"/>
  <c r="S1490"/>
  <c r="W1398"/>
  <c r="H1413"/>
  <c r="G1241"/>
  <c r="R1210"/>
  <c r="I1167"/>
  <c r="S1214"/>
  <c r="W1212"/>
  <c r="G1130"/>
  <c r="T1527"/>
  <c r="Y1519"/>
  <c r="H1488"/>
  <c r="W1528"/>
  <c r="E1497"/>
  <c r="M1486"/>
  <c r="K1432"/>
  <c r="H1418"/>
  <c r="R1408"/>
  <c r="V1349"/>
  <c r="M1255"/>
  <c r="O1153"/>
  <c r="T1029"/>
  <c r="N1504"/>
  <c r="P1538"/>
  <c r="N1519"/>
  <c r="F1494"/>
  <c r="W1321"/>
  <c r="G1434"/>
  <c r="Y1435"/>
  <c r="P1118"/>
  <c r="E1396"/>
  <c r="I1325"/>
  <c r="X1417"/>
  <c r="W1214"/>
  <c r="J1441"/>
  <c r="I1512"/>
  <c r="Q1403"/>
  <c r="Q1045"/>
  <c r="L1142"/>
  <c r="K1328"/>
  <c r="X1135"/>
  <c r="U943"/>
  <c r="M1140"/>
  <c r="T984"/>
  <c r="W1127"/>
  <c r="M1143"/>
  <c r="M1531"/>
  <c r="I1130"/>
  <c r="M1410"/>
  <c r="Y1334"/>
  <c r="Y1159"/>
  <c r="E1244"/>
  <c r="Q1122"/>
  <c r="P1418"/>
  <c r="P1327"/>
  <c r="J1138"/>
  <c r="N1121"/>
  <c r="K1132"/>
  <c r="P1223"/>
  <c r="F1524"/>
  <c r="W1248"/>
  <c r="J1316"/>
  <c r="J1118"/>
  <c r="N1222"/>
  <c r="S1163"/>
  <c r="E1257"/>
  <c r="N1127"/>
  <c r="E1077"/>
  <c r="W1230"/>
  <c r="O1138"/>
  <c r="T1347"/>
  <c r="F888"/>
  <c r="T1244"/>
  <c r="K1120"/>
  <c r="T988"/>
  <c r="K1507"/>
  <c r="U1443"/>
  <c r="I1335"/>
  <c r="P1337"/>
  <c r="M1334"/>
  <c r="N1408"/>
  <c r="E1394"/>
  <c r="N1044"/>
  <c r="P1074"/>
  <c r="F1053"/>
  <c r="V1416"/>
  <c r="V1313"/>
  <c r="E872"/>
  <c r="T980"/>
  <c r="F1145"/>
  <c r="L883"/>
  <c r="R1151"/>
  <c r="P1134"/>
  <c r="Q1059"/>
  <c r="J1038"/>
  <c r="P947"/>
  <c r="J1347"/>
  <c r="S1120"/>
  <c r="I1403"/>
  <c r="T1511"/>
  <c r="K1521"/>
  <c r="W1445"/>
  <c r="Y1311"/>
  <c r="O1126"/>
  <c r="V1343"/>
  <c r="K1148"/>
  <c r="V1340"/>
  <c r="Q1053"/>
  <c r="Q1408"/>
  <c r="H1517"/>
  <c r="G1511"/>
  <c r="V1501"/>
  <c r="S1519"/>
  <c r="N1448"/>
  <c r="F1502"/>
  <c r="L1324"/>
  <c r="I1354"/>
  <c r="R1329"/>
  <c r="S1262"/>
  <c r="P1136"/>
  <c r="L1307"/>
  <c r="U1036"/>
  <c r="O1487"/>
  <c r="H1495"/>
  <c r="U1341"/>
  <c r="V1516"/>
  <c r="Q1526"/>
  <c r="Y1446"/>
  <c r="S1345"/>
  <c r="U1230"/>
  <c r="N1118"/>
  <c r="R1491"/>
  <c r="Y1521"/>
  <c r="L1493"/>
  <c r="W1448"/>
  <c r="W1400"/>
  <c r="S1440"/>
  <c r="V1415"/>
  <c r="S1165"/>
  <c r="M1414"/>
  <c r="M1070"/>
  <c r="I1412"/>
  <c r="I1520"/>
  <c r="F1513"/>
  <c r="X1540"/>
  <c r="I1414"/>
  <c r="O1430"/>
  <c r="U1430"/>
  <c r="S1245"/>
  <c r="Y1243"/>
  <c r="F1424"/>
  <c r="F1118"/>
  <c r="N1417"/>
  <c r="O1407"/>
  <c r="G1492"/>
  <c r="V1345"/>
  <c r="H1491"/>
  <c r="V1521"/>
  <c r="Q1438"/>
  <c r="U1395"/>
  <c r="X1313"/>
  <c r="I1336"/>
  <c r="L1312"/>
  <c r="Q1321"/>
  <c r="S1220"/>
  <c r="J1222"/>
  <c r="Y1396"/>
  <c r="H1396"/>
  <c r="I1519"/>
  <c r="K1345"/>
  <c r="Y965"/>
  <c r="R1352"/>
  <c r="X1234"/>
  <c r="E1064"/>
  <c r="V1210"/>
  <c r="S1061"/>
  <c r="Y1345"/>
  <c r="N1035"/>
  <c r="J946"/>
  <c r="E1164"/>
  <c r="V1080"/>
  <c r="X1525"/>
  <c r="X1507"/>
  <c r="P1156"/>
  <c r="Q1341"/>
  <c r="U1075"/>
  <c r="P1320"/>
  <c r="N1412"/>
  <c r="F1228"/>
  <c r="J1338"/>
  <c r="Q1420"/>
  <c r="J1252"/>
  <c r="U1141"/>
  <c r="E1325"/>
  <c r="J1442"/>
  <c r="E1249"/>
  <c r="U1267"/>
  <c r="P1215"/>
  <c r="X1308"/>
  <c r="V1151"/>
  <c r="T1140"/>
  <c r="Q1261"/>
  <c r="W1220"/>
  <c r="Q1437"/>
  <c r="R1519"/>
  <c r="L1497"/>
  <c r="V1259"/>
  <c r="R1033"/>
  <c r="I1334"/>
  <c r="E1312"/>
  <c r="S1227"/>
  <c r="S1157"/>
  <c r="W1307"/>
  <c r="S1248"/>
  <c r="R1131"/>
  <c r="T1073"/>
  <c r="J1070"/>
  <c r="I1234"/>
  <c r="Y942"/>
  <c r="M938"/>
  <c r="U934"/>
  <c r="E1038"/>
  <c r="Y1258"/>
  <c r="W843"/>
  <c r="X1152"/>
  <c r="J966"/>
  <c r="N984"/>
  <c r="N956"/>
  <c r="E859"/>
  <c r="O966"/>
  <c r="P959"/>
  <c r="S1496"/>
  <c r="P1533"/>
  <c r="P1509"/>
  <c r="V1358"/>
  <c r="P1260"/>
  <c r="L1315"/>
  <c r="Y1236"/>
  <c r="Y1156"/>
  <c r="X1073"/>
  <c r="Y1417"/>
  <c r="I1349"/>
  <c r="K1324"/>
  <c r="U1522"/>
  <c r="X1441"/>
  <c r="X1420"/>
  <c r="N1446"/>
  <c r="U1540"/>
  <c r="V1540"/>
  <c r="V1246"/>
  <c r="W1252"/>
  <c r="W1253"/>
  <c r="T1518"/>
  <c r="R1357"/>
  <c r="E1448"/>
  <c r="W1413"/>
  <c r="N1497"/>
  <c r="E1427"/>
  <c r="U1342"/>
  <c r="X1166"/>
  <c r="M1242"/>
  <c r="E1143"/>
  <c r="E1313"/>
  <c r="U1156"/>
  <c r="S1412"/>
  <c r="O1329"/>
  <c r="H1121"/>
  <c r="M1262"/>
  <c r="S1332"/>
  <c r="Q1404"/>
  <c r="E942"/>
  <c r="E1352"/>
  <c r="H981"/>
  <c r="O887"/>
  <c r="M1030"/>
  <c r="O1141"/>
  <c r="J936"/>
  <c r="L1525"/>
  <c r="U1435"/>
  <c r="N1266"/>
  <c r="W1446"/>
  <c r="K1228"/>
  <c r="S1051"/>
  <c r="U1262"/>
  <c r="J1233"/>
  <c r="M1057"/>
  <c r="M1168"/>
  <c r="S1043"/>
  <c r="R1069"/>
  <c r="M1142"/>
  <c r="H1233"/>
  <c r="X1502"/>
  <c r="F1506"/>
  <c r="G1440"/>
  <c r="I1420"/>
  <c r="R1252"/>
  <c r="E1167"/>
  <c r="P1245"/>
  <c r="J1220"/>
  <c r="L1037"/>
  <c r="X1029"/>
  <c r="G1353"/>
  <c r="X1159"/>
  <c r="M1525"/>
  <c r="U1401"/>
  <c r="H1411"/>
  <c r="G1254"/>
  <c r="H1320"/>
  <c r="E1057"/>
  <c r="T1317"/>
  <c r="I1048"/>
  <c r="P1075"/>
  <c r="T1167"/>
  <c r="N1255"/>
  <c r="G969"/>
  <c r="M1132"/>
  <c r="W848"/>
  <c r="S1057"/>
  <c r="O985"/>
  <c r="N978"/>
  <c r="E884"/>
  <c r="K1219"/>
  <c r="K881"/>
  <c r="X936"/>
  <c r="R891"/>
  <c r="H869"/>
  <c r="L1443"/>
  <c r="R1506"/>
  <c r="T1534"/>
  <c r="L1526"/>
  <c r="M1529"/>
  <c r="N1490"/>
  <c r="L1349"/>
  <c r="Y1212"/>
  <c r="N1265"/>
  <c r="J1039"/>
  <c r="R1342"/>
  <c r="N1424"/>
  <c r="Y1233"/>
  <c r="V1324"/>
  <c r="M1497"/>
  <c r="N1402"/>
  <c r="S1445"/>
  <c r="P1316"/>
  <c r="P1496"/>
  <c r="N1216"/>
  <c r="X1303"/>
  <c r="R1236"/>
  <c r="W1313"/>
  <c r="P1242"/>
  <c r="T1490"/>
  <c r="U1530"/>
  <c r="V1319"/>
  <c r="E1438"/>
  <c r="M1516"/>
  <c r="T1435"/>
  <c r="O1431"/>
  <c r="V1432"/>
  <c r="J1129"/>
  <c r="X1402"/>
  <c r="I1417"/>
  <c r="F1212"/>
  <c r="J1398"/>
  <c r="L1436"/>
  <c r="I1438"/>
  <c r="L1256"/>
  <c r="O1334"/>
  <c r="X1235"/>
  <c r="L1153"/>
  <c r="E1338"/>
  <c r="F1343"/>
  <c r="M968"/>
  <c r="X1145"/>
  <c r="T1264"/>
  <c r="O892"/>
  <c r="V1312"/>
  <c r="G1339"/>
  <c r="R1254"/>
  <c r="I1032"/>
  <c r="F1497"/>
  <c r="M1327"/>
  <c r="N1415"/>
  <c r="J973"/>
  <c r="Q1159"/>
  <c r="E1225"/>
  <c r="W980"/>
  <c r="T1411"/>
  <c r="K1062"/>
  <c r="N1134"/>
  <c r="S965"/>
  <c r="W1491"/>
  <c r="O1166"/>
  <c r="E1265"/>
  <c r="E1158"/>
  <c r="X937"/>
  <c r="R1118"/>
  <c r="Q1118"/>
  <c r="N988"/>
  <c r="G1394"/>
  <c r="S968"/>
  <c r="K1067"/>
  <c r="O945"/>
  <c r="F1033"/>
  <c r="G1319"/>
  <c r="P1227"/>
  <c r="E1156"/>
  <c r="X1336"/>
  <c r="O1226"/>
  <c r="H1225"/>
  <c r="Y945"/>
  <c r="L977"/>
  <c r="O935"/>
  <c r="N1057"/>
  <c r="G981"/>
  <c r="Q857"/>
  <c r="M848"/>
  <c r="W1031"/>
  <c r="F889"/>
  <c r="Q968"/>
  <c r="F886"/>
  <c r="W1041"/>
  <c r="X1136"/>
  <c r="M856"/>
  <c r="G1519"/>
  <c r="J1488"/>
  <c r="T1428"/>
  <c r="L1509"/>
  <c r="T1504"/>
  <c r="I1523"/>
  <c r="H1443"/>
  <c r="J1501"/>
  <c r="R1413"/>
  <c r="P1306"/>
  <c r="S1419"/>
  <c r="S1493"/>
  <c r="Y1312"/>
  <c r="I1324"/>
  <c r="K1237"/>
  <c r="P1148"/>
  <c r="O1449"/>
  <c r="E1395"/>
  <c r="X1419"/>
  <c r="L1508"/>
  <c r="E1524"/>
  <c r="G1443"/>
  <c r="R1535"/>
  <c r="X1416"/>
  <c r="O1244"/>
  <c r="X1160"/>
  <c r="U1252"/>
  <c r="O1351"/>
  <c r="N1250"/>
  <c r="U1265"/>
  <c r="V1142"/>
  <c r="G1529"/>
  <c r="I1511"/>
  <c r="F1533"/>
  <c r="O1502"/>
  <c r="U1486"/>
  <c r="P1339"/>
  <c r="G1247"/>
  <c r="J1303"/>
  <c r="U1216"/>
  <c r="H1435"/>
  <c r="O1044"/>
  <c r="E1315"/>
  <c r="U1130"/>
  <c r="R1443"/>
  <c r="F1356"/>
  <c r="T1493"/>
  <c r="M1394"/>
  <c r="W1421"/>
  <c r="H1345"/>
  <c r="Q1449"/>
  <c r="M1260"/>
  <c r="Q1349"/>
  <c r="P1130"/>
  <c r="X1134"/>
  <c r="P1059"/>
  <c r="H1244"/>
  <c r="Q1262"/>
  <c r="E1523"/>
  <c r="I1508"/>
  <c r="R1170"/>
  <c r="W1354"/>
  <c r="P1124"/>
  <c r="W1064"/>
  <c r="L1339"/>
  <c r="G896"/>
  <c r="U974"/>
  <c r="Q1538"/>
  <c r="S1441"/>
  <c r="U1507"/>
  <c r="L1137"/>
  <c r="J1407"/>
  <c r="I1031"/>
  <c r="L1220"/>
  <c r="R1318"/>
  <c r="M936"/>
  <c r="M989"/>
  <c r="L1131"/>
  <c r="I1449"/>
  <c r="Y1497"/>
  <c r="T1160"/>
  <c r="F1325"/>
  <c r="Q1417"/>
  <c r="V1167"/>
  <c r="V1166"/>
  <c r="H894"/>
  <c r="L1236"/>
  <c r="H942"/>
  <c r="U1307"/>
  <c r="P945"/>
  <c r="E1161"/>
  <c r="Q941"/>
  <c r="L866"/>
  <c r="S878"/>
  <c r="K1044"/>
  <c r="X877"/>
  <c r="J875"/>
  <c r="U1517"/>
  <c r="P1432"/>
  <c r="J1503"/>
  <c r="L1304"/>
  <c r="J1497"/>
  <c r="F1246"/>
  <c r="K1347"/>
  <c r="V1223"/>
  <c r="L1126"/>
  <c r="J1051"/>
  <c r="K1333"/>
  <c r="U1258"/>
  <c r="K1226"/>
  <c r="Y1511"/>
  <c r="K1504"/>
  <c r="I1419"/>
  <c r="N1426"/>
  <c r="T1351"/>
  <c r="F1218"/>
  <c r="K1312"/>
  <c r="T1128"/>
  <c r="K1119"/>
  <c r="H1356"/>
  <c r="T1255"/>
  <c r="R1335"/>
  <c r="X1318"/>
  <c r="G1506"/>
  <c r="H1501"/>
  <c r="X1510"/>
  <c r="V1509"/>
  <c r="W1498"/>
  <c r="S1306"/>
  <c r="H1264"/>
  <c r="V1443"/>
  <c r="Y1404"/>
  <c r="X1426"/>
  <c r="X1517"/>
  <c r="I1242"/>
  <c r="E1421"/>
  <c r="G964"/>
  <c r="Q1165"/>
  <c r="L1418"/>
  <c r="R1433"/>
  <c r="O1158"/>
  <c r="G939"/>
  <c r="O1354"/>
  <c r="K892"/>
  <c r="G1402"/>
  <c r="T967"/>
  <c r="V1126"/>
  <c r="F1138"/>
  <c r="I1344"/>
  <c r="Q1249"/>
  <c r="G1163"/>
  <c r="H937"/>
  <c r="X1500"/>
  <c r="H1063"/>
  <c r="W967"/>
  <c r="H945"/>
  <c r="X1074"/>
  <c r="E1039"/>
  <c r="U1413"/>
  <c r="N1026"/>
  <c r="I1221"/>
  <c r="Y1216"/>
  <c r="G1119"/>
  <c r="N1486"/>
  <c r="L949"/>
  <c r="P1405"/>
  <c r="S1212"/>
  <c r="L1032"/>
  <c r="K943"/>
  <c r="O1316"/>
  <c r="G958"/>
  <c r="W1159"/>
  <c r="O1443"/>
  <c r="M1059"/>
  <c r="E1442"/>
  <c r="K1529"/>
  <c r="F1148"/>
  <c r="K1327"/>
  <c r="I1158"/>
  <c r="Q1315"/>
  <c r="P1046"/>
  <c r="G1228"/>
  <c r="J1027"/>
  <c r="M1066"/>
  <c r="G1350"/>
  <c r="P1038"/>
  <c r="Q1252"/>
  <c r="E1044"/>
  <c r="S1053"/>
  <c r="U1153"/>
  <c r="I896"/>
  <c r="G876"/>
  <c r="Q1070"/>
  <c r="Y860"/>
  <c r="Q872"/>
  <c r="Y850"/>
  <c r="E876"/>
  <c r="O1396"/>
  <c r="U1496"/>
  <c r="S1503"/>
  <c r="W1438"/>
  <c r="W1436"/>
  <c r="W1439"/>
  <c r="F1440"/>
  <c r="H1125"/>
  <c r="F1350"/>
  <c r="W966"/>
  <c r="K1260"/>
  <c r="R1340"/>
  <c r="I1162"/>
  <c r="Y951"/>
  <c r="R1401"/>
  <c r="L1396"/>
  <c r="Q1399"/>
  <c r="R1168"/>
  <c r="T1143"/>
  <c r="F1309"/>
  <c r="P1214"/>
  <c r="H1159"/>
  <c r="L1134"/>
  <c r="R1534"/>
  <c r="R1538"/>
  <c r="Y1533"/>
  <c r="G1405"/>
  <c r="G1493"/>
  <c r="V1439"/>
  <c r="H1217"/>
  <c r="G1212"/>
  <c r="V972"/>
  <c r="O1257"/>
  <c r="N1319"/>
  <c r="W1152"/>
  <c r="P1428"/>
  <c r="P1532"/>
  <c r="N1317"/>
  <c r="E1317"/>
  <c r="J1328"/>
  <c r="G1324"/>
  <c r="W1148"/>
  <c r="P1061"/>
  <c r="Q1412"/>
  <c r="Y1131"/>
  <c r="Y1248"/>
  <c r="M1211"/>
  <c r="U1407"/>
  <c r="M1357"/>
  <c r="Y1339"/>
  <c r="E1410"/>
  <c r="U1326"/>
  <c r="S1408"/>
  <c r="W1424"/>
  <c r="I1356"/>
  <c r="F1346"/>
  <c r="E1212"/>
  <c r="R1140"/>
  <c r="G1227"/>
  <c r="O1227"/>
  <c r="W939"/>
  <c r="G936"/>
  <c r="U845"/>
  <c r="F1528"/>
  <c r="Y1315"/>
  <c r="P1338"/>
  <c r="I1429"/>
  <c r="O1356"/>
  <c r="R1351"/>
  <c r="R1432"/>
  <c r="L1426"/>
  <c r="U1131"/>
  <c r="X1256"/>
  <c r="F952"/>
  <c r="K948"/>
  <c r="Y857"/>
  <c r="K1445"/>
  <c r="X1328"/>
  <c r="G1172"/>
  <c r="K1353"/>
  <c r="S1410"/>
  <c r="F1247"/>
  <c r="R1248"/>
  <c r="Y1347"/>
  <c r="V1322"/>
  <c r="F1168"/>
  <c r="N1246"/>
  <c r="S1137"/>
  <c r="M1437"/>
  <c r="N957"/>
  <c r="J975"/>
  <c r="O979"/>
  <c r="L1333"/>
  <c r="E868"/>
  <c r="F873"/>
  <c r="L880"/>
  <c r="P845"/>
  <c r="T1420"/>
  <c r="E1487"/>
  <c r="I1494"/>
  <c r="E1431"/>
  <c r="K1488"/>
  <c r="T1138"/>
  <c r="J1419"/>
  <c r="G1307"/>
  <c r="O1314"/>
  <c r="F1243"/>
  <c r="O1319"/>
  <c r="G1221"/>
  <c r="X1431"/>
  <c r="N1401"/>
  <c r="E1504"/>
  <c r="M1513"/>
  <c r="L1491"/>
  <c r="U1508"/>
  <c r="N1510"/>
  <c r="U1488"/>
  <c r="V1525"/>
  <c r="M1406"/>
  <c r="Q1442"/>
  <c r="U1224"/>
  <c r="Q1265"/>
  <c r="R1429"/>
  <c r="V966"/>
  <c r="U1495"/>
  <c r="K1530"/>
  <c r="T1412"/>
  <c r="V1495"/>
  <c r="U1498"/>
  <c r="J1499"/>
  <c r="U1424"/>
  <c r="J1155"/>
  <c r="P1120"/>
  <c r="X1347"/>
  <c r="Q1061"/>
  <c r="J1345"/>
  <c r="H1266"/>
  <c r="K1217"/>
  <c r="I1249"/>
  <c r="Y1522"/>
  <c r="G1523"/>
  <c r="S1396"/>
  <c r="T1251"/>
  <c r="S1039"/>
  <c r="M1305"/>
  <c r="U1158"/>
  <c r="Y1215"/>
  <c r="M1332"/>
  <c r="J1395"/>
  <c r="K1136"/>
  <c r="J1052"/>
  <c r="R1068"/>
  <c r="Y1059"/>
  <c r="K1313"/>
  <c r="U1172"/>
  <c r="M1130"/>
  <c r="N1429"/>
  <c r="F1448"/>
  <c r="G1306"/>
  <c r="U1257"/>
  <c r="E1349"/>
  <c r="O1328"/>
  <c r="V1153"/>
  <c r="S1081"/>
  <c r="I1035"/>
  <c r="O1307"/>
  <c r="S1425"/>
  <c r="W1348"/>
  <c r="M1424"/>
  <c r="X1240"/>
  <c r="U1406"/>
  <c r="L1322"/>
  <c r="P1241"/>
  <c r="U1217"/>
  <c r="E1247"/>
  <c r="T1068"/>
  <c r="Y1222"/>
  <c r="F1256"/>
  <c r="Q1446"/>
  <c r="F893"/>
  <c r="R1222"/>
  <c r="R1502"/>
  <c r="H1538"/>
  <c r="O1302"/>
  <c r="H1406"/>
  <c r="W1155"/>
  <c r="T1233"/>
  <c r="Y1242"/>
  <c r="Y1221"/>
  <c r="X1335"/>
  <c r="M935"/>
  <c r="J851"/>
  <c r="V1045"/>
  <c r="E883"/>
  <c r="S842"/>
  <c r="U889"/>
  <c r="R890"/>
  <c r="R1141"/>
  <c r="Y847"/>
  <c r="F894"/>
  <c r="G869"/>
  <c r="E843"/>
  <c r="H1395"/>
  <c r="G1527"/>
  <c r="E1502"/>
  <c r="V1497"/>
  <c r="Q1395"/>
  <c r="V1504"/>
  <c r="I1521"/>
  <c r="Y1356"/>
  <c r="J1346"/>
  <c r="P1243"/>
  <c r="P1311"/>
  <c r="J1265"/>
  <c r="T1119"/>
  <c r="T1324"/>
  <c r="S1504"/>
  <c r="J1426"/>
  <c r="X1518"/>
  <c r="O1336"/>
  <c r="W1492"/>
  <c r="U1531"/>
  <c r="S1535"/>
  <c r="S1395"/>
  <c r="V1396"/>
  <c r="O1343"/>
  <c r="Q1337"/>
  <c r="Y1244"/>
  <c r="L1141"/>
  <c r="L1332"/>
  <c r="T1350"/>
  <c r="Y1494"/>
  <c r="N1532"/>
  <c r="H1527"/>
  <c r="R1526"/>
  <c r="V1216"/>
  <c r="R1218"/>
  <c r="T1418"/>
  <c r="U1322"/>
  <c r="Q1496"/>
  <c r="Y1250"/>
  <c r="I1397"/>
  <c r="J1256"/>
  <c r="Q1310"/>
  <c r="H1158"/>
  <c r="N1445"/>
  <c r="H1249"/>
  <c r="G1039"/>
  <c r="Y948"/>
  <c r="H1314"/>
  <c r="E1134"/>
  <c r="K1356"/>
  <c r="V1155"/>
  <c r="N1028"/>
  <c r="Q1535"/>
  <c r="J1219"/>
  <c r="W1157"/>
  <c r="E1080"/>
  <c r="J1413"/>
  <c r="Q1253"/>
  <c r="N1141"/>
  <c r="Y1163"/>
  <c r="L1138"/>
  <c r="S1067"/>
  <c r="U1308"/>
  <c r="P1259"/>
  <c r="X1158"/>
  <c r="X1503"/>
  <c r="E1526"/>
  <c r="U1532"/>
  <c r="U1324"/>
  <c r="V1251"/>
  <c r="O1061"/>
  <c r="O1350"/>
  <c r="J1339"/>
  <c r="U1212"/>
  <c r="W1169"/>
  <c r="V1132"/>
  <c r="L1343"/>
  <c r="X1259"/>
  <c r="N1070"/>
  <c r="N1138"/>
  <c r="X1127"/>
  <c r="P1230"/>
  <c r="J1057"/>
  <c r="T1492"/>
  <c r="O1312"/>
  <c r="S1074"/>
  <c r="P1309"/>
  <c r="L1211"/>
  <c r="V1161"/>
  <c r="O1313"/>
  <c r="Q1333"/>
  <c r="I1142"/>
  <c r="H980"/>
  <c r="Y971"/>
  <c r="V1237"/>
  <c r="F1236"/>
  <c r="N1119"/>
  <c r="H1144"/>
  <c r="X1031"/>
  <c r="H954"/>
  <c r="Q867"/>
  <c r="W1036"/>
  <c r="S967"/>
  <c r="I1245"/>
  <c r="J970"/>
  <c r="O862"/>
  <c r="N942"/>
  <c r="X990"/>
  <c r="O1072"/>
  <c r="Y1046"/>
  <c r="F971"/>
  <c r="R1060"/>
  <c r="W1032"/>
  <c r="H889"/>
  <c r="K1540"/>
  <c r="R1402"/>
  <c r="V1412"/>
  <c r="W1519"/>
  <c r="T1513"/>
  <c r="K1505"/>
  <c r="P1521"/>
  <c r="V1257"/>
  <c r="X1230"/>
  <c r="H1227"/>
  <c r="U969"/>
  <c r="E1398"/>
  <c r="O1505"/>
  <c r="E1520"/>
  <c r="E1499"/>
  <c r="S1501"/>
  <c r="J1500"/>
  <c r="X1414"/>
  <c r="R1358"/>
  <c r="P1302"/>
  <c r="X1216"/>
  <c r="O1222"/>
  <c r="V1405"/>
  <c r="V952"/>
  <c r="P1445"/>
  <c r="L1503"/>
  <c r="V1510"/>
  <c r="U1489"/>
  <c r="R1533"/>
  <c r="K1486"/>
  <c r="S1348"/>
  <c r="L1501"/>
  <c r="X1435"/>
  <c r="T1321"/>
  <c r="U1210"/>
  <c r="H1308"/>
  <c r="S1226"/>
  <c r="X1304"/>
  <c r="J1404"/>
  <c r="M1427"/>
  <c r="N1314"/>
  <c r="T1228"/>
  <c r="O1424"/>
  <c r="G1211"/>
  <c r="K1224"/>
  <c r="W1428"/>
  <c r="W1050"/>
  <c r="F1443"/>
  <c r="E986"/>
  <c r="P1044"/>
  <c r="O1332"/>
  <c r="N1071"/>
  <c r="E1525"/>
  <c r="H1513"/>
  <c r="N1226"/>
  <c r="I1157"/>
  <c r="M1333"/>
  <c r="H1229"/>
  <c r="G1081"/>
  <c r="L1165"/>
  <c r="X1437"/>
  <c r="L1077"/>
  <c r="L1399"/>
  <c r="W1235"/>
  <c r="X1236"/>
  <c r="G1518"/>
  <c r="F1166"/>
  <c r="O1266"/>
  <c r="L944"/>
  <c r="N1441"/>
  <c r="E1328"/>
  <c r="H1068"/>
  <c r="R1420"/>
  <c r="U1081"/>
  <c r="R1026"/>
  <c r="H1065"/>
  <c r="L1357"/>
  <c r="S1166"/>
  <c r="O1122"/>
  <c r="Q1219"/>
  <c r="T1240"/>
  <c r="P1063"/>
  <c r="V1214"/>
  <c r="J1246"/>
  <c r="R1027"/>
  <c r="S1060"/>
  <c r="K1140"/>
  <c r="Y1126"/>
  <c r="S877"/>
  <c r="X973"/>
  <c r="Y848"/>
  <c r="R872"/>
  <c r="G937"/>
  <c r="J856"/>
  <c r="E1262"/>
  <c r="W1039"/>
  <c r="U885"/>
  <c r="S1167"/>
  <c r="G865"/>
  <c r="N1443"/>
  <c r="Q1529"/>
  <c r="P1525"/>
  <c r="Y1529"/>
  <c r="U1399"/>
  <c r="M1234"/>
  <c r="L1251"/>
  <c r="O1398"/>
  <c r="X1397"/>
  <c r="L1266"/>
  <c r="U1219"/>
  <c r="E1510"/>
  <c r="L1395"/>
  <c r="H1529"/>
  <c r="I1530"/>
  <c r="V1534"/>
  <c r="E1522"/>
  <c r="E1519"/>
  <c r="T1164"/>
  <c r="S973"/>
  <c r="O1317"/>
  <c r="M1408"/>
  <c r="V1224"/>
  <c r="Q1509"/>
  <c r="Y1419"/>
  <c r="V1503"/>
  <c r="Q1533"/>
  <c r="X1528"/>
  <c r="S1530"/>
  <c r="T1328"/>
  <c r="V1526"/>
  <c r="I1320"/>
  <c r="G1354"/>
  <c r="P1352"/>
  <c r="F1326"/>
  <c r="Q1223"/>
  <c r="U1497"/>
  <c r="P1407"/>
  <c r="P1127"/>
  <c r="P1508"/>
  <c r="G1326"/>
  <c r="Y1426"/>
  <c r="W1241"/>
  <c r="L1397"/>
  <c r="L1245"/>
  <c r="E1221"/>
  <c r="S936"/>
  <c r="E1037"/>
  <c r="O1419"/>
  <c r="Q1050"/>
  <c r="Y890"/>
  <c r="I1522"/>
  <c r="O1491"/>
  <c r="F1408"/>
  <c r="K1153"/>
  <c r="K1227"/>
  <c r="H1426"/>
  <c r="P1050"/>
  <c r="G1255"/>
  <c r="M1159"/>
  <c r="M977"/>
  <c r="G1226"/>
  <c r="H990"/>
  <c r="I1041"/>
  <c r="X1068"/>
  <c r="S1344"/>
  <c r="J954"/>
  <c r="E970"/>
  <c r="I1513"/>
  <c r="Y1520"/>
  <c r="X1490"/>
  <c r="T1245"/>
  <c r="W1496"/>
  <c r="X1314"/>
  <c r="Y1412"/>
  <c r="G1349"/>
  <c r="I1211"/>
  <c r="V1253"/>
  <c r="I965"/>
  <c r="K990"/>
  <c r="S975"/>
  <c r="Y1053"/>
  <c r="J1080"/>
  <c r="Y1219"/>
  <c r="H941"/>
  <c r="W1417"/>
  <c r="W1352"/>
  <c r="W1132"/>
  <c r="E1397"/>
  <c r="G1431"/>
  <c r="N1407"/>
  <c r="H939"/>
  <c r="V848"/>
  <c r="K1049"/>
  <c r="X1060"/>
  <c r="X1302"/>
  <c r="S1072"/>
  <c r="F1042"/>
  <c r="E886"/>
  <c r="P894"/>
  <c r="V985"/>
  <c r="U1215"/>
  <c r="U1123"/>
  <c r="I990"/>
  <c r="V935"/>
  <c r="Y1132"/>
  <c r="G1069"/>
  <c r="S1433"/>
  <c r="L1531"/>
  <c r="W1507"/>
  <c r="Y1524"/>
  <c r="V1438"/>
  <c r="N1508"/>
  <c r="U1409"/>
  <c r="Q1210"/>
  <c r="L1445"/>
  <c r="E1402"/>
  <c r="R1119"/>
  <c r="Q1506"/>
  <c r="I1432"/>
  <c r="M1521"/>
  <c r="S1495"/>
  <c r="I1486"/>
  <c r="F1427"/>
  <c r="Y1492"/>
  <c r="M1230"/>
  <c r="Y1260"/>
  <c r="M1433"/>
  <c r="Y1062"/>
  <c r="H1405"/>
  <c r="X1321"/>
  <c r="Q1167"/>
  <c r="Y1122"/>
  <c r="K1513"/>
  <c r="E1500"/>
  <c r="S1520"/>
  <c r="K1498"/>
  <c r="N1398"/>
  <c r="Q1518"/>
  <c r="M1266"/>
  <c r="K1166"/>
  <c r="X948"/>
  <c r="H1254"/>
  <c r="U1434"/>
  <c r="N1332"/>
  <c r="M1352"/>
  <c r="N1326"/>
  <c r="O1420"/>
  <c r="G1435"/>
  <c r="P1310"/>
  <c r="F1213"/>
  <c r="E1441"/>
  <c r="M1412"/>
  <c r="J1249"/>
  <c r="Q1123"/>
  <c r="K1315"/>
  <c r="W1328"/>
  <c r="W1326"/>
  <c r="K971"/>
  <c r="O1315"/>
  <c r="F975"/>
  <c r="M881"/>
  <c r="Y1506"/>
  <c r="N1538"/>
  <c r="S1318"/>
  <c r="G1151"/>
  <c r="M1398"/>
  <c r="H1234"/>
  <c r="N1322"/>
  <c r="G975"/>
  <c r="L1224"/>
  <c r="J1159"/>
  <c r="E1074"/>
  <c r="E946"/>
  <c r="I1136"/>
  <c r="T1127"/>
  <c r="G1050"/>
  <c r="L1058"/>
  <c r="V1499"/>
  <c r="X1267"/>
  <c r="G1242"/>
  <c r="H1449"/>
  <c r="K1158"/>
  <c r="K1415"/>
  <c r="F936"/>
  <c r="U1028"/>
  <c r="I958"/>
  <c r="O1064"/>
  <c r="R946"/>
  <c r="L1036"/>
  <c r="S1316"/>
  <c r="P1523"/>
  <c r="J1344"/>
  <c r="M1129"/>
  <c r="P1162"/>
  <c r="L1144"/>
  <c r="K1358"/>
  <c r="T1413"/>
  <c r="M950"/>
  <c r="R1064"/>
  <c r="J1149"/>
  <c r="O1161"/>
  <c r="I983"/>
  <c r="Y947"/>
  <c r="V934"/>
  <c r="W1126"/>
  <c r="K857"/>
  <c r="E893"/>
  <c r="T1030"/>
  <c r="S974"/>
  <c r="M896"/>
  <c r="V1063"/>
  <c r="K969"/>
  <c r="P1068"/>
  <c r="Q1534"/>
  <c r="N1524"/>
  <c r="S1443"/>
  <c r="F1511"/>
  <c r="V1530"/>
  <c r="G1232"/>
  <c r="Q1168"/>
  <c r="E1418"/>
  <c r="V1218"/>
  <c r="M1254"/>
  <c r="G1166"/>
  <c r="V1028"/>
  <c r="X1448"/>
  <c r="R1496"/>
  <c r="H1425"/>
  <c r="E1489"/>
  <c r="H1408"/>
  <c r="U1253"/>
  <c r="G1164"/>
  <c r="F1421"/>
  <c r="E1343"/>
  <c r="S1253"/>
  <c r="G1351"/>
  <c r="F1163"/>
  <c r="F1436"/>
  <c r="S1416"/>
  <c r="K1528"/>
  <c r="X1521"/>
  <c r="Q1443"/>
  <c r="T1497"/>
  <c r="G1413"/>
  <c r="J1170"/>
  <c r="M1210"/>
  <c r="P1253"/>
  <c r="Y956"/>
  <c r="L1314"/>
  <c r="O1512"/>
  <c r="L1129"/>
  <c r="Q1394"/>
  <c r="I1071"/>
  <c r="R1437"/>
  <c r="J1351"/>
  <c r="X1172"/>
  <c r="J1260"/>
  <c r="O1237"/>
  <c r="J1401"/>
  <c r="Q1448"/>
  <c r="I1121"/>
  <c r="Q1128"/>
  <c r="F1070"/>
  <c r="I1256"/>
  <c r="L1254"/>
  <c r="U1220"/>
  <c r="S1325"/>
  <c r="X1225"/>
  <c r="V1309"/>
  <c r="U1347"/>
  <c r="E1342"/>
  <c r="K1512"/>
  <c r="G1259"/>
  <c r="V1255"/>
  <c r="I845"/>
  <c r="U1160"/>
  <c r="Q1037"/>
  <c r="E873"/>
  <c r="Y1324"/>
  <c r="N1073"/>
  <c r="H1157"/>
  <c r="T934"/>
  <c r="U1533"/>
  <c r="E1440"/>
  <c r="R1343"/>
  <c r="T1303"/>
  <c r="Q1335"/>
  <c r="I1309"/>
  <c r="S1150"/>
  <c r="M857"/>
  <c r="H854"/>
  <c r="H1248"/>
  <c r="X1028"/>
  <c r="G1428"/>
  <c r="Y1056"/>
  <c r="O1429"/>
  <c r="V1427"/>
  <c r="M1165"/>
  <c r="W1419"/>
  <c r="W1435"/>
  <c r="K1243"/>
  <c r="U1305"/>
  <c r="U1248"/>
  <c r="O1254"/>
  <c r="W1167"/>
  <c r="N1394"/>
  <c r="Q1034"/>
  <c r="L1031"/>
  <c r="U948"/>
  <c r="Q859"/>
  <c r="M1043"/>
  <c r="I980"/>
  <c r="L853"/>
  <c r="P859"/>
  <c r="S872"/>
  <c r="S935"/>
  <c r="P1080"/>
  <c r="N1032"/>
  <c r="G889"/>
  <c r="H893"/>
  <c r="E852"/>
  <c r="W1044"/>
  <c r="Y878"/>
  <c r="Y888"/>
  <c r="N844"/>
  <c r="K1122"/>
  <c r="K1126"/>
  <c r="N854"/>
  <c r="G946"/>
  <c r="W888"/>
  <c r="H1162"/>
  <c r="O1152"/>
  <c r="X884"/>
  <c r="Y938"/>
  <c r="F1038"/>
  <c r="O889"/>
  <c r="F984"/>
  <c r="T938"/>
  <c r="P1045"/>
  <c r="W866"/>
  <c r="F1537"/>
  <c r="I1492"/>
  <c r="W1495"/>
  <c r="F1439"/>
  <c r="W1532"/>
  <c r="P1500"/>
  <c r="O1436"/>
  <c r="V1317"/>
  <c r="J1074"/>
  <c r="U1164"/>
  <c r="I1404"/>
  <c r="L1240"/>
  <c r="I1310"/>
  <c r="M1535"/>
  <c r="J1433"/>
  <c r="W1486"/>
  <c r="F1426"/>
  <c r="X1311"/>
  <c r="X1214"/>
  <c r="M1119"/>
  <c r="V1350"/>
  <c r="J1327"/>
  <c r="G1346"/>
  <c r="E1507"/>
  <c r="S1442"/>
  <c r="P1495"/>
  <c r="W1396"/>
  <c r="J1510"/>
  <c r="M1523"/>
  <c r="F1401"/>
  <c r="K1257"/>
  <c r="L1168"/>
  <c r="S1135"/>
  <c r="S1540"/>
  <c r="P1143"/>
  <c r="R1409"/>
  <c r="K1429"/>
  <c r="O1267"/>
  <c r="U1397"/>
  <c r="H1210"/>
  <c r="W1216"/>
  <c r="R1435"/>
  <c r="S943"/>
  <c r="E1217"/>
  <c r="L1449"/>
  <c r="I1028"/>
  <c r="S951"/>
  <c r="T1308"/>
  <c r="Y1074"/>
  <c r="F1531"/>
  <c r="J1434"/>
  <c r="I1313"/>
  <c r="M1219"/>
  <c r="M984"/>
  <c r="L1325"/>
  <c r="U1218"/>
  <c r="G1155"/>
  <c r="P1137"/>
  <c r="M1302"/>
  <c r="W1210"/>
  <c r="F966"/>
  <c r="U1157"/>
  <c r="P976"/>
  <c r="E1036"/>
  <c r="T1077"/>
  <c r="O1235"/>
  <c r="S1148"/>
  <c r="E1443"/>
  <c r="N1530"/>
  <c r="X951"/>
  <c r="I1232"/>
  <c r="G945"/>
  <c r="H979"/>
  <c r="L964"/>
  <c r="J1035"/>
  <c r="H1165"/>
  <c r="Q1064"/>
  <c r="L1062"/>
  <c r="W1065"/>
  <c r="X1260"/>
  <c r="X1215"/>
  <c r="R1421"/>
  <c r="Y986"/>
  <c r="V1222"/>
  <c r="P949"/>
  <c r="W975"/>
  <c r="I978"/>
  <c r="W1215"/>
  <c r="F1029"/>
  <c r="P876"/>
  <c r="K889"/>
  <c r="J1069"/>
  <c r="P848"/>
  <c r="V861"/>
  <c r="W970"/>
  <c r="W1033"/>
  <c r="U1504"/>
  <c r="P1540"/>
  <c r="O1536"/>
  <c r="H1432"/>
  <c r="W1493"/>
  <c r="K1420"/>
  <c r="S1233"/>
  <c r="V1404"/>
  <c r="T1356"/>
  <c r="F1403"/>
  <c r="M1267"/>
  <c r="T1410"/>
  <c r="W1134"/>
  <c r="L1442"/>
  <c r="P1356"/>
  <c r="M1395"/>
  <c r="Y1486"/>
  <c r="V1506"/>
  <c r="K1499"/>
  <c r="X1217"/>
  <c r="L1166"/>
  <c r="O1309"/>
  <c r="H1040"/>
  <c r="V1344"/>
  <c r="R1246"/>
  <c r="L1326"/>
  <c r="S1151"/>
  <c r="M1073"/>
  <c r="N1520"/>
  <c r="V1397"/>
  <c r="O1488"/>
  <c r="U1503"/>
  <c r="K1506"/>
  <c r="I1489"/>
  <c r="J1237"/>
  <c r="T1168"/>
  <c r="L1237"/>
  <c r="L1410"/>
  <c r="P1325"/>
  <c r="G1222"/>
  <c r="P1487"/>
  <c r="V1538"/>
  <c r="N1236"/>
  <c r="L1308"/>
  <c r="S1427"/>
  <c r="K1213"/>
  <c r="T1145"/>
  <c r="N1350"/>
  <c r="K1403"/>
  <c r="I1132"/>
  <c r="R1153"/>
  <c r="F1341"/>
  <c r="X1167"/>
  <c r="L854"/>
  <c r="E1129"/>
  <c r="R1431"/>
  <c r="R1492"/>
  <c r="U1316"/>
  <c r="N1329"/>
  <c r="I1308"/>
  <c r="U942"/>
  <c r="M1220"/>
  <c r="O1342"/>
  <c r="Y1346"/>
  <c r="Y1044"/>
  <c r="V1410"/>
  <c r="X1499"/>
  <c r="K1407"/>
  <c r="Q1402"/>
  <c r="W1172"/>
  <c r="P1443"/>
  <c r="N1324"/>
  <c r="K1431"/>
  <c r="T1232"/>
  <c r="J1218"/>
  <c r="E1260"/>
  <c r="O1220"/>
  <c r="E1144"/>
  <c r="M1439"/>
  <c r="X1403"/>
  <c r="I1426"/>
  <c r="U1416"/>
  <c r="T1341"/>
  <c r="K1249"/>
  <c r="I1155"/>
  <c r="I1352"/>
  <c r="O983"/>
  <c r="E988"/>
  <c r="O964"/>
  <c r="G885"/>
  <c r="E1056"/>
  <c r="G940"/>
  <c r="R990"/>
  <c r="I1052"/>
  <c r="U968"/>
  <c r="H846"/>
  <c r="P961"/>
  <c r="E1538"/>
  <c r="K1401"/>
  <c r="T1520"/>
  <c r="G1424"/>
  <c r="R1441"/>
  <c r="M1166"/>
  <c r="O1352"/>
  <c r="P1328"/>
  <c r="T1144"/>
  <c r="H1222"/>
  <c r="F1067"/>
  <c r="Y1327"/>
  <c r="X1425"/>
  <c r="W1429"/>
  <c r="O1445"/>
  <c r="S1229"/>
  <c r="Y1408"/>
  <c r="Y1425"/>
  <c r="Y1414"/>
  <c r="E985"/>
  <c r="H1303"/>
  <c r="M1227"/>
  <c r="H1169"/>
  <c r="K1405"/>
  <c r="I1507"/>
  <c r="L1496"/>
  <c r="I1506"/>
  <c r="J1523"/>
  <c r="Y1508"/>
  <c r="U1155"/>
  <c r="K1267"/>
  <c r="L1125"/>
  <c r="Q1347"/>
  <c r="P1315"/>
  <c r="F1259"/>
  <c r="M1534"/>
  <c r="Y1449"/>
  <c r="O1395"/>
  <c r="R1219"/>
  <c r="N1413"/>
  <c r="Y1358"/>
  <c r="N1337"/>
  <c r="L1520"/>
  <c r="U1067"/>
  <c r="W1306"/>
  <c r="R1123"/>
  <c r="Q1075"/>
  <c r="P1256"/>
  <c r="R1226"/>
  <c r="G1406"/>
  <c r="K1518"/>
  <c r="I1405"/>
  <c r="J1262"/>
  <c r="R1156"/>
  <c r="K1308"/>
  <c r="J844"/>
  <c r="E1219"/>
  <c r="K1216"/>
  <c r="R1128"/>
  <c r="Y1318"/>
  <c r="X942"/>
  <c r="M980"/>
  <c r="V1527"/>
  <c r="K1303"/>
  <c r="R1446"/>
  <c r="T1437"/>
  <c r="N1421"/>
  <c r="F1254"/>
  <c r="F1250"/>
  <c r="R1224"/>
  <c r="N856"/>
  <c r="K1234"/>
  <c r="R1154"/>
  <c r="G891"/>
  <c r="F1159"/>
  <c r="I968"/>
  <c r="M1075"/>
  <c r="R1489"/>
  <c r="S1497"/>
  <c r="U1405"/>
  <c r="F1307"/>
  <c r="W1314"/>
  <c r="U1410"/>
  <c r="W1412"/>
  <c r="S1155"/>
  <c r="V1217"/>
  <c r="I1338"/>
  <c r="Q960"/>
  <c r="L1029"/>
  <c r="Q848"/>
  <c r="T850"/>
  <c r="G892"/>
  <c r="U852"/>
  <c r="P973"/>
  <c r="W938"/>
  <c r="I1074"/>
  <c r="N1517"/>
  <c r="U1419"/>
  <c r="V1318"/>
  <c r="F1438"/>
  <c r="Y1532"/>
  <c r="Y1448"/>
  <c r="F1255"/>
  <c r="S1341"/>
  <c r="X1333"/>
  <c r="V1226"/>
  <c r="F977"/>
  <c r="E1339"/>
  <c r="J1492"/>
  <c r="K1535"/>
  <c r="E1493"/>
  <c r="W1443"/>
  <c r="G1409"/>
  <c r="S1309"/>
  <c r="K1489"/>
  <c r="T1163"/>
  <c r="N1435"/>
  <c r="K1342"/>
  <c r="G1436"/>
  <c r="R1251"/>
  <c r="W1026"/>
  <c r="J1496"/>
  <c r="S1310"/>
  <c r="R1500"/>
  <c r="E1513"/>
  <c r="O1511"/>
  <c r="W1536"/>
  <c r="N1418"/>
  <c r="L1500"/>
  <c r="L1230"/>
  <c r="U1358"/>
  <c r="L1337"/>
  <c r="I1346"/>
  <c r="W1338"/>
  <c r="E1149"/>
  <c r="V1442"/>
  <c r="K1534"/>
  <c r="J1163"/>
  <c r="Q1406"/>
  <c r="L1264"/>
  <c r="Q1140"/>
  <c r="H1398"/>
  <c r="K1066"/>
  <c r="T972"/>
  <c r="F1317"/>
  <c r="P1077"/>
  <c r="O1069"/>
  <c r="U1446"/>
  <c r="Y1397"/>
  <c r="T1129"/>
  <c r="Q1307"/>
  <c r="M1349"/>
  <c r="Q1325"/>
  <c r="X1312"/>
  <c r="V1165"/>
  <c r="H1243"/>
  <c r="G1121"/>
  <c r="S1357"/>
  <c r="O990"/>
  <c r="Y897"/>
  <c r="G1248"/>
  <c r="K1357"/>
  <c r="Y1128"/>
  <c r="E1351"/>
  <c r="U1319"/>
  <c r="H1333"/>
  <c r="P1158"/>
  <c r="G1325"/>
  <c r="N1120"/>
  <c r="V1123"/>
  <c r="F1080"/>
  <c r="P1169"/>
  <c r="V1326"/>
  <c r="H969"/>
  <c r="E885"/>
  <c r="P1157"/>
  <c r="J1512"/>
  <c r="I1348"/>
  <c r="Q1069"/>
  <c r="J1235"/>
  <c r="R1328"/>
  <c r="E1226"/>
  <c r="Y1170"/>
  <c r="O1128"/>
  <c r="K1220"/>
  <c r="W875"/>
  <c r="H1049"/>
  <c r="Y946"/>
  <c r="G938"/>
  <c r="O847"/>
  <c r="U1168"/>
  <c r="R979"/>
  <c r="T1036"/>
  <c r="W1227"/>
  <c r="Y849"/>
  <c r="S1266"/>
  <c r="V1124"/>
  <c r="R968"/>
  <c r="N972"/>
  <c r="F877"/>
  <c r="V1065"/>
  <c r="N960"/>
  <c r="J852"/>
  <c r="W1166"/>
  <c r="X960"/>
  <c r="U1122"/>
  <c r="T862"/>
  <c r="J1060"/>
  <c r="S868"/>
  <c r="O896"/>
  <c r="H936"/>
  <c r="V1057"/>
  <c r="Q875"/>
  <c r="M969"/>
  <c r="O884"/>
  <c r="U1026"/>
  <c r="Q1058"/>
  <c r="V843"/>
  <c r="N1130"/>
  <c r="E854"/>
  <c r="S847"/>
  <c r="T851"/>
  <c r="P882"/>
  <c r="E890"/>
  <c r="O873"/>
  <c r="T1416"/>
  <c r="U1315"/>
  <c r="L1439"/>
  <c r="R1501"/>
  <c r="M1435"/>
  <c r="O1215"/>
  <c r="F1161"/>
  <c r="H1142"/>
  <c r="T1398"/>
  <c r="F1348"/>
  <c r="M1212"/>
  <c r="H1522"/>
  <c r="G1486"/>
  <c r="T1503"/>
  <c r="W1509"/>
  <c r="U1449"/>
  <c r="K1266"/>
  <c r="L1258"/>
  <c r="Q973"/>
  <c r="Q1316"/>
  <c r="I1236"/>
  <c r="O1252"/>
  <c r="R1071"/>
  <c r="X1489"/>
  <c r="Q1497"/>
  <c r="R1512"/>
  <c r="Y1504"/>
  <c r="X1508"/>
  <c r="J1435"/>
  <c r="V1486"/>
  <c r="W1512"/>
  <c r="J1154"/>
  <c r="X1258"/>
  <c r="L1404"/>
  <c r="G1345"/>
  <c r="U1352"/>
  <c r="K1341"/>
  <c r="O1416"/>
  <c r="W1319"/>
  <c r="N1230"/>
  <c r="I1126"/>
  <c r="P1060"/>
  <c r="I1241"/>
  <c r="M853"/>
  <c r="O1221"/>
  <c r="T1494"/>
  <c r="N1518"/>
  <c r="M1501"/>
  <c r="O1338"/>
  <c r="Y981"/>
  <c r="P1219"/>
  <c r="O1440"/>
  <c r="Q1397"/>
  <c r="E1230"/>
  <c r="Q1154"/>
  <c r="L965"/>
  <c r="F872"/>
  <c r="T1038"/>
  <c r="Q1078"/>
  <c r="Q1519"/>
  <c r="X1491"/>
  <c r="H1138"/>
  <c r="Q953"/>
  <c r="U1426"/>
  <c r="H1358"/>
  <c r="H1216"/>
  <c r="H1322"/>
  <c r="G855"/>
  <c r="P1217"/>
  <c r="P1051"/>
  <c r="Q1027"/>
  <c r="N1410"/>
  <c r="F1441"/>
  <c r="G1507"/>
  <c r="S1340"/>
  <c r="K1162"/>
  <c r="G1448"/>
  <c r="I1418"/>
  <c r="Q1313"/>
  <c r="F1411"/>
  <c r="M1170"/>
  <c r="V1241"/>
  <c r="H1245"/>
  <c r="M1221"/>
  <c r="G985"/>
  <c r="P953"/>
  <c r="O1058"/>
  <c r="Y1045"/>
  <c r="G974"/>
  <c r="W986"/>
  <c r="L894"/>
  <c r="Q990"/>
  <c r="P946"/>
  <c r="V1491"/>
  <c r="Y1440"/>
  <c r="W1535"/>
  <c r="X1496"/>
  <c r="G1495"/>
  <c r="K1511"/>
  <c r="X1530"/>
  <c r="N1434"/>
  <c r="H1312"/>
  <c r="E1235"/>
  <c r="U1398"/>
  <c r="H1136"/>
  <c r="H1151"/>
  <c r="T1123"/>
  <c r="T1353"/>
  <c r="W1343"/>
  <c r="X1057"/>
  <c r="O1526"/>
  <c r="G1497"/>
  <c r="X1436"/>
  <c r="V1520"/>
  <c r="E1437"/>
  <c r="X1488"/>
  <c r="X1344"/>
  <c r="W1325"/>
  <c r="Y1309"/>
  <c r="K1262"/>
  <c r="X1222"/>
  <c r="P1254"/>
  <c r="O1438"/>
  <c r="U1048"/>
  <c r="U1536"/>
  <c r="Q1435"/>
  <c r="O1409"/>
  <c r="U1494"/>
  <c r="I1427"/>
  <c r="E1501"/>
  <c r="W1534"/>
  <c r="K1399"/>
  <c r="G1534"/>
  <c r="L1336"/>
  <c r="W1264"/>
  <c r="X1210"/>
  <c r="W1236"/>
  <c r="W1408"/>
  <c r="H1352"/>
  <c r="K1520"/>
  <c r="P1530"/>
  <c r="L1354"/>
  <c r="U1345"/>
  <c r="W1267"/>
  <c r="F1230"/>
  <c r="E974"/>
  <c r="R1235"/>
  <c r="I1357"/>
  <c r="F980"/>
  <c r="X1067"/>
  <c r="E966"/>
  <c r="H1130"/>
  <c r="K1264"/>
  <c r="V1041"/>
  <c r="L952"/>
  <c r="N1496"/>
  <c r="L1517"/>
  <c r="H1404"/>
  <c r="R1149"/>
  <c r="O1052"/>
  <c r="S1322"/>
  <c r="F1258"/>
  <c r="E1320"/>
  <c r="G1230"/>
  <c r="W1318"/>
  <c r="X1345"/>
  <c r="S1136"/>
  <c r="V1034"/>
  <c r="F1420"/>
  <c r="E1516"/>
  <c r="S1538"/>
  <c r="G1167"/>
  <c r="N985"/>
  <c r="W1245"/>
  <c r="L1225"/>
  <c r="T1078"/>
  <c r="L1303"/>
  <c r="E1404"/>
  <c r="M1308"/>
  <c r="P1417"/>
  <c r="W1243"/>
  <c r="G954"/>
  <c r="G1396"/>
  <c r="S1218"/>
  <c r="U949"/>
  <c r="M1436"/>
  <c r="F1312"/>
  <c r="P1145"/>
  <c r="Q1489"/>
  <c r="H1319"/>
  <c r="M967"/>
  <c r="O1121"/>
  <c r="M1354"/>
  <c r="N1395"/>
  <c r="H1064"/>
  <c r="I860"/>
  <c r="V860"/>
  <c r="P1225"/>
  <c r="I868"/>
  <c r="X1050"/>
  <c r="R1074"/>
  <c r="F970"/>
  <c r="R1440"/>
  <c r="Q1498"/>
  <c r="L1448"/>
  <c r="M1411"/>
  <c r="G1449"/>
  <c r="R1411"/>
  <c r="P1419"/>
  <c r="G1308"/>
  <c r="W1153"/>
  <c r="L1214"/>
  <c r="R1169"/>
  <c r="E1236"/>
  <c r="L1512"/>
  <c r="I1495"/>
  <c r="Y1407"/>
  <c r="O1417"/>
  <c r="V1446"/>
  <c r="R1523"/>
  <c r="V1505"/>
  <c r="M1259"/>
  <c r="L1151"/>
  <c r="U976"/>
  <c r="J1508"/>
  <c r="M1528"/>
  <c r="Y1491"/>
  <c r="V1518"/>
  <c r="G1502"/>
  <c r="E1495"/>
  <c r="Q1410"/>
  <c r="U1303"/>
  <c r="O1399"/>
  <c r="J1305"/>
  <c r="I1214"/>
  <c r="L1162"/>
  <c r="F1399"/>
  <c r="F1521"/>
  <c r="E1496"/>
  <c r="H1250"/>
  <c r="S949"/>
  <c r="R1162"/>
  <c r="O1418"/>
  <c r="M1062"/>
  <c r="K1157"/>
  <c r="Q1267"/>
  <c r="T1027"/>
  <c r="X1438"/>
  <c r="R982"/>
  <c r="G1048"/>
  <c r="W1523"/>
  <c r="S1432"/>
  <c r="L1060"/>
  <c r="R1250"/>
  <c r="F1347"/>
  <c r="Y1158"/>
  <c r="E1172"/>
  <c r="E1358"/>
  <c r="N938"/>
  <c r="R1213"/>
  <c r="L1065"/>
  <c r="V990"/>
  <c r="W1420"/>
  <c r="G1125"/>
  <c r="M1133"/>
  <c r="M1504"/>
  <c r="N1492"/>
  <c r="N1328"/>
  <c r="R1211"/>
  <c r="I1304"/>
  <c r="L1122"/>
  <c r="T1155"/>
  <c r="G1265"/>
  <c r="K1320"/>
  <c r="O1060"/>
  <c r="R950"/>
  <c r="R1317"/>
  <c r="G977"/>
  <c r="P1240"/>
  <c r="L1158"/>
  <c r="X1049"/>
  <c r="F1406"/>
  <c r="U1534"/>
  <c r="H1350"/>
  <c r="R1417"/>
  <c r="L1329"/>
  <c r="J1150"/>
  <c r="V942"/>
  <c r="N1267"/>
  <c r="P1409"/>
  <c r="K1026"/>
  <c r="U936"/>
  <c r="Q951"/>
  <c r="X1339"/>
  <c r="S1129"/>
  <c r="U1400"/>
  <c r="T1074"/>
  <c r="U1227"/>
  <c r="W1049"/>
  <c r="K958"/>
  <c r="L1072"/>
  <c r="W882"/>
  <c r="X976"/>
  <c r="Y854"/>
  <c r="H1043"/>
  <c r="H1051"/>
  <c r="J960"/>
  <c r="S977"/>
  <c r="O1077"/>
  <c r="Q950"/>
  <c r="N1535"/>
  <c r="F1504"/>
  <c r="F1496"/>
  <c r="R1509"/>
  <c r="T1506"/>
  <c r="J1397"/>
  <c r="U1328"/>
  <c r="E1259"/>
  <c r="J1304"/>
  <c r="E1224"/>
  <c r="O1062"/>
  <c r="T1431"/>
  <c r="U1325"/>
  <c r="I1226"/>
  <c r="V1266"/>
  <c r="U1524"/>
  <c r="P1303"/>
  <c r="O1490"/>
  <c r="P1503"/>
  <c r="T1446"/>
  <c r="Q1319"/>
  <c r="J1210"/>
  <c r="O1210"/>
  <c r="R1072"/>
  <c r="K1509"/>
  <c r="Y1400"/>
  <c r="V1328"/>
  <c r="U1251"/>
  <c r="P1248"/>
  <c r="Y1518"/>
  <c r="V1524"/>
  <c r="U1438"/>
  <c r="S1398"/>
  <c r="F1534"/>
  <c r="X1529"/>
  <c r="X1408"/>
  <c r="I1328"/>
  <c r="P1343"/>
  <c r="K1229"/>
  <c r="F1078"/>
  <c r="R1338"/>
  <c r="K1421"/>
  <c r="G1245"/>
  <c r="M1342"/>
  <c r="W1118"/>
  <c r="X1126"/>
  <c r="X1399"/>
  <c r="V1339"/>
  <c r="I1027"/>
  <c r="H1122"/>
  <c r="Q1063"/>
  <c r="F949"/>
  <c r="N1338"/>
  <c r="N1242"/>
  <c r="H1034"/>
  <c r="X1395"/>
  <c r="L1394"/>
  <c r="O1151"/>
  <c r="G1395"/>
  <c r="M1226"/>
  <c r="G1237"/>
  <c r="J1505"/>
  <c r="T1259"/>
  <c r="O1321"/>
  <c r="V973"/>
  <c r="H953"/>
  <c r="S1222"/>
  <c r="L1064"/>
  <c r="W1350"/>
  <c r="J1059"/>
  <c r="Y983"/>
  <c r="M1403"/>
  <c r="G1137"/>
  <c r="V1494"/>
  <c r="Q1250"/>
  <c r="Q1240"/>
  <c r="N1405"/>
  <c r="T1405"/>
  <c r="O1243"/>
  <c r="L937"/>
  <c r="T1049"/>
  <c r="Y1142"/>
  <c r="Y1421"/>
  <c r="F1073"/>
  <c r="E971"/>
  <c r="J1487"/>
  <c r="M1498"/>
  <c r="E1151"/>
  <c r="K1338"/>
  <c r="V1131"/>
  <c r="T1247"/>
  <c r="X1315"/>
  <c r="G950"/>
  <c r="V1325"/>
  <c r="Q1138"/>
  <c r="T974"/>
  <c r="M1339"/>
  <c r="O942"/>
  <c r="E981"/>
  <c r="S1250"/>
  <c r="H1056"/>
  <c r="S957"/>
  <c r="O1067"/>
  <c r="Q1067"/>
  <c r="R1034"/>
  <c r="U877"/>
  <c r="X1027"/>
  <c r="Q882"/>
  <c r="Q842"/>
  <c r="E894"/>
  <c r="E858"/>
  <c r="G860"/>
  <c r="S1130"/>
  <c r="K1130"/>
  <c r="R843"/>
  <c r="R1511"/>
  <c r="H1533"/>
  <c r="N1502"/>
  <c r="U1403"/>
  <c r="F1501"/>
  <c r="P1492"/>
  <c r="R1326"/>
  <c r="P1421"/>
  <c r="N1234"/>
  <c r="N1345"/>
  <c r="O1250"/>
  <c r="R1167"/>
  <c r="K1410"/>
  <c r="T989"/>
  <c r="O1521"/>
  <c r="L1535"/>
  <c r="J1531"/>
  <c r="N1540"/>
  <c r="L1424"/>
  <c r="Q1502"/>
  <c r="W1505"/>
  <c r="V1449"/>
  <c r="Y1241"/>
  <c r="S1124"/>
  <c r="Y1328"/>
  <c r="L1121"/>
  <c r="K1151"/>
  <c r="F1077"/>
  <c r="W1442"/>
  <c r="R1395"/>
  <c r="U1518"/>
  <c r="S1523"/>
  <c r="K1437"/>
  <c r="Q1486"/>
  <c r="R1497"/>
  <c r="W1411"/>
  <c r="G1313"/>
  <c r="Q1235"/>
  <c r="U1244"/>
  <c r="T1219"/>
  <c r="E1157"/>
  <c r="L1145"/>
  <c r="U1402"/>
  <c r="Q1494"/>
  <c r="K1440"/>
  <c r="X1153"/>
  <c r="O1345"/>
  <c r="T1312"/>
  <c r="G1157"/>
  <c r="J1405"/>
  <c r="L1430"/>
  <c r="G1218"/>
  <c r="Q1351"/>
  <c r="N939"/>
  <c r="V984"/>
  <c r="U970"/>
  <c r="F1304"/>
  <c r="V1064"/>
  <c r="Q947"/>
  <c r="P1516"/>
  <c r="W1335"/>
  <c r="Y1165"/>
  <c r="S1336"/>
  <c r="Q1243"/>
  <c r="M1118"/>
  <c r="L1070"/>
  <c r="N1307"/>
  <c r="P1347"/>
  <c r="J1037"/>
  <c r="L1216"/>
  <c r="V1029"/>
  <c r="P1255"/>
  <c r="J1122"/>
  <c r="R1136"/>
  <c r="O1531"/>
  <c r="N1302"/>
  <c r="Y1418"/>
  <c r="P1042"/>
  <c r="Q1317"/>
  <c r="F1219"/>
  <c r="H1267"/>
  <c r="N1248"/>
  <c r="O1133"/>
  <c r="S1324"/>
  <c r="V1262"/>
  <c r="F1050"/>
  <c r="Q1119"/>
  <c r="U1065"/>
  <c r="R1042"/>
  <c r="R1152"/>
  <c r="F1121"/>
  <c r="M1489"/>
  <c r="L1440"/>
  <c r="X1446"/>
  <c r="P1167"/>
  <c r="U1040"/>
  <c r="H1265"/>
  <c r="X1155"/>
  <c r="V1036"/>
  <c r="H1337"/>
  <c r="W1028"/>
  <c r="F1133"/>
  <c r="J1158"/>
  <c r="O854"/>
  <c r="V1071"/>
  <c r="M988"/>
  <c r="T964"/>
  <c r="X1080"/>
  <c r="E842"/>
  <c r="S851"/>
  <c r="G1312"/>
  <c r="V873"/>
  <c r="S1046"/>
  <c r="U1436"/>
  <c r="S1403"/>
  <c r="I1502"/>
  <c r="O1498"/>
  <c r="U1516"/>
  <c r="W1500"/>
  <c r="M1399"/>
  <c r="M1509"/>
  <c r="U1260"/>
  <c r="S1234"/>
  <c r="I1409"/>
  <c r="Y1314"/>
  <c r="X1264"/>
  <c r="E1531"/>
  <c r="F1526"/>
  <c r="O1413"/>
  <c r="L1492"/>
  <c r="G1517"/>
  <c r="E1509"/>
  <c r="F1493"/>
  <c r="K1538"/>
  <c r="X1495"/>
  <c r="K1307"/>
  <c r="O1242"/>
  <c r="P1237"/>
  <c r="Q1413"/>
  <c r="F1405"/>
  <c r="N1349"/>
  <c r="F1242"/>
  <c r="G1153"/>
  <c r="X1516"/>
  <c r="J1527"/>
  <c r="N1516"/>
  <c r="V1492"/>
  <c r="L1437"/>
  <c r="F1245"/>
  <c r="M1449"/>
  <c r="P1221"/>
  <c r="I1315"/>
  <c r="U1357"/>
  <c r="P1426"/>
  <c r="L1507"/>
  <c r="G1311"/>
  <c r="H1329"/>
  <c r="X1427"/>
  <c r="V1329"/>
  <c r="G1419"/>
  <c r="H1163"/>
  <c r="E1148"/>
  <c r="X1254"/>
  <c r="F1126"/>
  <c r="J938"/>
  <c r="H1415"/>
  <c r="S1506"/>
  <c r="S1487"/>
  <c r="V1310"/>
  <c r="Q1212"/>
  <c r="E1051"/>
  <c r="N944"/>
  <c r="G1328"/>
  <c r="R967"/>
  <c r="P1212"/>
  <c r="V936"/>
  <c r="O986"/>
  <c r="V1425"/>
  <c r="T1062"/>
  <c r="G982"/>
  <c r="J951"/>
  <c r="V1435"/>
  <c r="I1525"/>
  <c r="T1415"/>
  <c r="S1119"/>
  <c r="V982"/>
  <c r="M1169"/>
  <c r="Q1445"/>
  <c r="P1446"/>
  <c r="M957"/>
  <c r="X1226"/>
  <c r="Q978"/>
  <c r="Y954"/>
  <c r="E949"/>
  <c r="K974"/>
  <c r="S1032"/>
  <c r="P1414"/>
  <c r="Y845"/>
  <c r="L1169"/>
  <c r="E1314"/>
  <c r="Q1169"/>
  <c r="L1434"/>
  <c r="L981"/>
  <c r="H1133"/>
  <c r="X1305"/>
  <c r="F852"/>
  <c r="J1317"/>
  <c r="M954"/>
  <c r="V864"/>
  <c r="L1318"/>
  <c r="M1317"/>
  <c r="X1044"/>
  <c r="M945"/>
  <c r="Q935"/>
  <c r="H982"/>
  <c r="X957"/>
  <c r="X1026"/>
  <c r="S1026"/>
  <c r="R877"/>
  <c r="X1081"/>
  <c r="T1050"/>
  <c r="R1498"/>
  <c r="L1353"/>
  <c r="O1493"/>
  <c r="F1486"/>
  <c r="O1540"/>
  <c r="G1438"/>
  <c r="M1510"/>
  <c r="H1166"/>
  <c r="H967"/>
  <c r="N1335"/>
  <c r="X1354"/>
  <c r="O1232"/>
  <c r="E1075"/>
  <c r="X1501"/>
  <c r="L1433"/>
  <c r="F1505"/>
  <c r="E1521"/>
  <c r="P1499"/>
  <c r="U1499"/>
  <c r="L1506"/>
  <c r="I1528"/>
  <c r="R1505"/>
  <c r="N1224"/>
  <c r="Y1433"/>
  <c r="I956"/>
  <c r="K1352"/>
  <c r="O1427"/>
  <c r="J1309"/>
  <c r="N1244"/>
  <c r="N1144"/>
  <c r="M1307"/>
  <c r="V1511"/>
  <c r="O1535"/>
  <c r="S1505"/>
  <c r="V1528"/>
  <c r="G1441"/>
  <c r="T1510"/>
  <c r="V1493"/>
  <c r="I1529"/>
  <c r="O1432"/>
  <c r="N1229"/>
  <c r="R1416"/>
  <c r="P1349"/>
  <c r="I1312"/>
  <c r="V1150"/>
  <c r="Q1218"/>
  <c r="J1415"/>
  <c r="J1509"/>
  <c r="O1303"/>
  <c r="V1254"/>
  <c r="T1304"/>
  <c r="T1254"/>
  <c r="M1340"/>
  <c r="N1356"/>
  <c r="V1407"/>
  <c r="O1265"/>
  <c r="H1140"/>
  <c r="N1133"/>
  <c r="W1333"/>
  <c r="W1144"/>
  <c r="H1310"/>
  <c r="H878"/>
  <c r="U1526"/>
  <c r="I1305"/>
  <c r="S1159"/>
  <c r="Y1058"/>
  <c r="M1246"/>
  <c r="X1356"/>
  <c r="N1311"/>
  <c r="Y1039"/>
  <c r="H1230"/>
  <c r="O1159"/>
  <c r="X1040"/>
  <c r="T1236"/>
  <c r="Y1031"/>
  <c r="L961"/>
  <c r="W1395"/>
  <c r="X1046"/>
  <c r="O1513"/>
  <c r="G1487"/>
  <c r="I1536"/>
  <c r="T1427"/>
  <c r="Q1327"/>
  <c r="S1327"/>
  <c r="U1052"/>
  <c r="X1121"/>
  <c r="U1044"/>
  <c r="Q1358"/>
  <c r="W1349"/>
  <c r="R1302"/>
  <c r="T1339"/>
  <c r="R1155"/>
  <c r="F1429"/>
  <c r="Y1308"/>
  <c r="T1334"/>
  <c r="O1322"/>
  <c r="R896"/>
  <c r="S1215"/>
  <c r="Q1244"/>
  <c r="Q934"/>
  <c r="T1235"/>
  <c r="L1172"/>
  <c r="N980"/>
  <c r="U1149"/>
  <c r="O1030"/>
  <c r="E896"/>
  <c r="H1053"/>
  <c r="W1056"/>
  <c r="Q844"/>
  <c r="R857"/>
  <c r="O1050"/>
  <c r="M973"/>
  <c r="X846"/>
  <c r="M1037"/>
  <c r="W845"/>
  <c r="Y939"/>
  <c r="Q888"/>
  <c r="H886"/>
  <c r="I859"/>
  <c r="E1040"/>
  <c r="M1505"/>
  <c r="U1492"/>
  <c r="N1506"/>
  <c r="K1413"/>
  <c r="G1540"/>
  <c r="Q1431"/>
  <c r="X1130"/>
  <c r="P1427"/>
  <c r="T1496"/>
  <c r="X1251"/>
  <c r="P1121"/>
  <c r="N1046"/>
  <c r="V1508"/>
  <c r="Y1534"/>
  <c r="P1400"/>
  <c r="O1534"/>
  <c r="L1519"/>
  <c r="Y1437"/>
  <c r="O1520"/>
  <c r="X1442"/>
  <c r="L1505"/>
  <c r="O1172"/>
  <c r="J1161"/>
  <c r="Y1394"/>
  <c r="L1249"/>
  <c r="R1029"/>
  <c r="F1414"/>
  <c r="P1438"/>
  <c r="K1435"/>
  <c r="G1429"/>
  <c r="Y1432"/>
  <c r="E1248"/>
  <c r="Q937"/>
  <c r="Y1255"/>
  <c r="O1320"/>
  <c r="T1502"/>
  <c r="Q1527"/>
  <c r="G1398"/>
  <c r="R1227"/>
  <c r="E1035"/>
  <c r="F1319"/>
  <c r="Q1259"/>
  <c r="T1150"/>
  <c r="H1326"/>
  <c r="M952"/>
  <c r="Q1077"/>
  <c r="O1142"/>
  <c r="N1257"/>
  <c r="L850"/>
  <c r="O1325"/>
  <c r="O1156"/>
  <c r="J1119"/>
  <c r="W1506"/>
  <c r="F1538"/>
  <c r="S1213"/>
  <c r="Q1440"/>
  <c r="F1412"/>
  <c r="S1527"/>
  <c r="M1353"/>
  <c r="N1425"/>
  <c r="X1140"/>
  <c r="R1260"/>
  <c r="N860"/>
  <c r="Y1060"/>
  <c r="M1038"/>
  <c r="Y1530"/>
  <c r="Q1255"/>
  <c r="W1119"/>
  <c r="F1402"/>
  <c r="Y1401"/>
  <c r="R1337"/>
  <c r="U1310"/>
  <c r="W1431"/>
  <c r="Y1153"/>
  <c r="Q1214"/>
  <c r="W1151"/>
  <c r="F1335"/>
  <c r="V1052"/>
  <c r="L1431"/>
  <c r="I1051"/>
  <c r="H1524"/>
  <c r="P1504"/>
  <c r="T1417"/>
  <c r="F1308"/>
  <c r="S1394"/>
  <c r="U1351"/>
  <c r="M1224"/>
  <c r="F1449"/>
  <c r="N1346"/>
  <c r="F1327"/>
  <c r="G1123"/>
  <c r="V1134"/>
  <c r="F1225"/>
  <c r="M1418"/>
  <c r="U1234"/>
  <c r="S1034"/>
  <c r="L983"/>
  <c r="U950"/>
  <c r="R1264"/>
  <c r="U888"/>
  <c r="T877"/>
  <c r="F861"/>
  <c r="N1043"/>
  <c r="P972"/>
  <c r="Y936"/>
  <c r="H843"/>
  <c r="F858"/>
  <c r="G949"/>
  <c r="N879"/>
  <c r="E844"/>
  <c r="Y858"/>
  <c r="X1064"/>
  <c r="T1060"/>
  <c r="P1056"/>
  <c r="Q1236"/>
  <c r="I1532"/>
  <c r="Y1498"/>
  <c r="Y1509"/>
  <c r="O1495"/>
  <c r="P1429"/>
  <c r="T1501"/>
  <c r="P1527"/>
  <c r="J1534"/>
  <c r="L1140"/>
  <c r="R1436"/>
  <c r="S1426"/>
  <c r="E1241"/>
  <c r="L1234"/>
  <c r="E979"/>
  <c r="T1522"/>
  <c r="Q1340"/>
  <c r="N1488"/>
  <c r="V1500"/>
  <c r="F1525"/>
  <c r="S1401"/>
  <c r="Q1405"/>
  <c r="J1165"/>
  <c r="X1486"/>
  <c r="H1427"/>
  <c r="I1533"/>
  <c r="Q1427"/>
  <c r="M1396"/>
  <c r="T1424"/>
  <c r="I1153"/>
  <c r="U1032"/>
  <c r="E1243"/>
  <c r="J1343"/>
  <c r="F1227"/>
  <c r="P1129"/>
  <c r="N1522"/>
  <c r="P1506"/>
  <c r="K1404"/>
  <c r="G1148"/>
  <c r="X1059"/>
  <c r="S1307"/>
  <c r="F1349"/>
  <c r="S1235"/>
  <c r="Y1071"/>
  <c r="N1333"/>
  <c r="R1304"/>
  <c r="U1151"/>
  <c r="L1080"/>
  <c r="I1259"/>
  <c r="T1221"/>
  <c r="U1071"/>
  <c r="P1489"/>
  <c r="Y1513"/>
  <c r="I1225"/>
  <c r="H1403"/>
  <c r="K1448"/>
  <c r="X1439"/>
  <c r="P1213"/>
  <c r="V1250"/>
  <c r="Q1430"/>
  <c r="S1236"/>
  <c r="T1397"/>
  <c r="P1154"/>
  <c r="T1344"/>
  <c r="S986"/>
  <c r="M1506"/>
  <c r="G1252"/>
  <c r="T1421"/>
  <c r="T1406"/>
  <c r="V1408"/>
  <c r="R1354"/>
  <c r="J1319"/>
  <c r="N1211"/>
  <c r="R1165"/>
  <c r="Q1124"/>
  <c r="U1350"/>
  <c r="K1033"/>
  <c r="X935"/>
  <c r="H1490"/>
  <c r="S1311"/>
  <c r="I1327"/>
  <c r="V1338"/>
  <c r="G1318"/>
  <c r="H1253"/>
  <c r="W1140"/>
  <c r="G1067"/>
  <c r="R1259"/>
  <c r="F1131"/>
  <c r="I954"/>
  <c r="K1233"/>
  <c r="V872"/>
  <c r="I953"/>
  <c r="O971"/>
  <c r="L851"/>
  <c r="W880"/>
  <c r="N1154"/>
  <c r="U848"/>
  <c r="L966"/>
  <c r="T1071"/>
  <c r="W1490"/>
  <c r="H1433"/>
  <c r="T1434"/>
  <c r="E1527"/>
  <c r="N1321"/>
  <c r="H1218"/>
  <c r="Q1491"/>
  <c r="M1341"/>
  <c r="K1517"/>
  <c r="P1317"/>
  <c r="Q1523"/>
  <c r="L1400"/>
  <c r="Q1524"/>
  <c r="E1449"/>
  <c r="E1518"/>
  <c r="E1505"/>
  <c r="X1349"/>
  <c r="L1342"/>
  <c r="W1303"/>
  <c r="K1221"/>
  <c r="U1163"/>
  <c r="J1144"/>
  <c r="H1247"/>
  <c r="O1497"/>
  <c r="T1508"/>
  <c r="R1434"/>
  <c r="Q1436"/>
  <c r="W1518"/>
  <c r="E1439"/>
  <c r="L1405"/>
  <c r="I1247"/>
  <c r="U1125"/>
  <c r="L1128"/>
  <c r="W1337"/>
  <c r="E1534"/>
  <c r="J1540"/>
  <c r="Q1220"/>
  <c r="J1257"/>
  <c r="F1125"/>
  <c r="H1259"/>
  <c r="X1122"/>
  <c r="U1327"/>
  <c r="F1252"/>
  <c r="U1030"/>
  <c r="G1418"/>
  <c r="L1051"/>
  <c r="I1056"/>
  <c r="L1232"/>
  <c r="S985"/>
  <c r="I970"/>
  <c r="N1442"/>
  <c r="E1234"/>
  <c r="V979"/>
  <c r="H1338"/>
  <c r="X1227"/>
  <c r="P980"/>
  <c r="T956"/>
  <c r="Q986"/>
  <c r="W1081"/>
  <c r="U971"/>
  <c r="V1315"/>
  <c r="V1120"/>
  <c r="J1071"/>
  <c r="X1125"/>
  <c r="X1346"/>
  <c r="M1448"/>
  <c r="F1313"/>
  <c r="H1313"/>
  <c r="N1162"/>
  <c r="L968"/>
  <c r="F1442"/>
  <c r="M974"/>
  <c r="M939"/>
  <c r="T1252"/>
  <c r="H1336"/>
  <c r="L1235"/>
  <c r="X1445"/>
  <c r="Q1421"/>
  <c r="M1336"/>
  <c r="U1236"/>
  <c r="E1215"/>
  <c r="V1252"/>
  <c r="M1402"/>
  <c r="G1026"/>
  <c r="X1343"/>
  <c r="P1246"/>
  <c r="W1344"/>
  <c r="K954"/>
  <c r="W1260"/>
  <c r="E1066"/>
  <c r="J947"/>
  <c r="U1077"/>
  <c r="F1034"/>
  <c r="J1168"/>
  <c r="Q864"/>
  <c r="M880"/>
  <c r="M1069"/>
  <c r="K942"/>
  <c r="W877"/>
  <c r="M1064"/>
  <c r="O885"/>
  <c r="T1528"/>
  <c r="F1410"/>
  <c r="T1517"/>
  <c r="M1536"/>
  <c r="P1519"/>
  <c r="Q1419"/>
  <c r="O1311"/>
  <c r="G1264"/>
  <c r="N1143"/>
  <c r="S1448"/>
  <c r="J1443"/>
  <c r="F1220"/>
  <c r="G1303"/>
  <c r="J1535"/>
  <c r="W1511"/>
  <c r="W1397"/>
  <c r="G1503"/>
  <c r="V1440"/>
  <c r="M1426"/>
  <c r="S1258"/>
  <c r="Y1164"/>
  <c r="O1148"/>
  <c r="N1420"/>
  <c r="O1326"/>
  <c r="P1436"/>
  <c r="T1532"/>
  <c r="K1425"/>
  <c r="U1427"/>
  <c r="P1433"/>
  <c r="M1438"/>
  <c r="X1310"/>
  <c r="Y1267"/>
  <c r="R1144"/>
  <c r="X1141"/>
  <c r="W1394"/>
  <c r="J1315"/>
  <c r="M1518"/>
  <c r="H1258"/>
  <c r="N1042"/>
  <c r="Q1241"/>
  <c r="E1214"/>
  <c r="T966"/>
  <c r="X1233"/>
  <c r="J1157"/>
  <c r="G1046"/>
  <c r="L974"/>
  <c r="G1154"/>
  <c r="I1043"/>
  <c r="F939"/>
  <c r="X1401"/>
  <c r="N1219"/>
  <c r="J1358"/>
  <c r="I1317"/>
  <c r="E1240"/>
  <c r="Y1317"/>
  <c r="O1217"/>
  <c r="W1051"/>
  <c r="K1144"/>
  <c r="N1060"/>
  <c r="Y1224"/>
  <c r="P1441"/>
  <c r="J1041"/>
  <c r="U1519"/>
  <c r="H1512"/>
  <c r="X1353"/>
  <c r="G1215"/>
  <c r="E1327"/>
  <c r="Q1225"/>
  <c r="X1257"/>
  <c r="S1056"/>
  <c r="I1395"/>
  <c r="X1320"/>
  <c r="X1063"/>
  <c r="P964"/>
  <c r="O1034"/>
  <c r="M1252"/>
  <c r="S1302"/>
  <c r="E1027"/>
  <c r="N1493"/>
  <c r="V1398"/>
  <c r="I1431"/>
  <c r="S1399"/>
  <c r="U1213"/>
  <c r="V1154"/>
  <c r="L1228"/>
  <c r="P1353"/>
  <c r="J1221"/>
  <c r="L1219"/>
  <c r="H1050"/>
  <c r="P1165"/>
  <c r="T1042"/>
  <c r="F1305"/>
  <c r="I1133"/>
  <c r="Y1160"/>
  <c r="K1078"/>
  <c r="P842"/>
  <c r="N1048"/>
  <c r="R847"/>
  <c r="L882"/>
  <c r="P1064"/>
  <c r="H856"/>
  <c r="Y1125"/>
  <c r="T890"/>
  <c r="K885"/>
  <c r="L1529"/>
  <c r="P1449"/>
  <c r="E1532"/>
  <c r="J1495"/>
  <c r="K1501"/>
  <c r="T1533"/>
  <c r="E1535"/>
  <c r="F1153"/>
  <c r="W985"/>
  <c r="K1305"/>
  <c r="U1445"/>
  <c r="L1302"/>
  <c r="Y1240"/>
  <c r="X1132"/>
  <c r="H1487"/>
  <c r="I1435"/>
  <c r="S1536"/>
  <c r="W1516"/>
  <c r="X1394"/>
  <c r="E1428"/>
  <c r="X1535"/>
  <c r="I1321"/>
  <c r="L1156"/>
  <c r="T936"/>
  <c r="E1319"/>
  <c r="V1419"/>
  <c r="I1266"/>
  <c r="T1521"/>
  <c r="R1427"/>
  <c r="M1446"/>
  <c r="S1486"/>
  <c r="T1315"/>
  <c r="Q1328"/>
  <c r="P1141"/>
  <c r="M1244"/>
  <c r="G1070"/>
  <c r="H1353"/>
  <c r="I1343"/>
  <c r="P1210"/>
  <c r="R1315"/>
  <c r="Q1303"/>
  <c r="I1535"/>
  <c r="Q1503"/>
  <c r="Y1253"/>
  <c r="K1526"/>
  <c r="Q1322"/>
  <c r="G1262"/>
  <c r="X882"/>
  <c r="J968"/>
  <c r="K1500"/>
  <c r="Q1512"/>
  <c r="Y1503"/>
  <c r="Y1151"/>
  <c r="K1232"/>
  <c r="U1343"/>
  <c r="M1061"/>
  <c r="V1399"/>
  <c r="F1253"/>
  <c r="S1075"/>
  <c r="R948"/>
  <c r="O1339"/>
  <c r="L942"/>
  <c r="R1233"/>
  <c r="N1051"/>
  <c r="S989"/>
  <c r="G1028"/>
  <c r="O1434"/>
  <c r="M1245"/>
  <c r="I1504"/>
  <c r="V1145"/>
  <c r="P1333"/>
  <c r="Y1264"/>
  <c r="M1303"/>
  <c r="T1033"/>
  <c r="X1329"/>
  <c r="L1213"/>
  <c r="Q1137"/>
  <c r="L1260"/>
  <c r="J1056"/>
  <c r="P954"/>
  <c r="I1159"/>
  <c r="M1122"/>
  <c r="W1040"/>
  <c r="F973"/>
  <c r="S1502"/>
  <c r="L1498"/>
  <c r="V1533"/>
  <c r="X1341"/>
  <c r="J1148"/>
  <c r="R1425"/>
  <c r="W1311"/>
  <c r="Y1349"/>
  <c r="T1399"/>
  <c r="J948"/>
  <c r="M1156"/>
  <c r="Q1041"/>
  <c r="O1406"/>
  <c r="M1031"/>
  <c r="G1042"/>
  <c r="E845"/>
  <c r="P872"/>
  <c r="W1027"/>
  <c r="N890"/>
  <c r="G973"/>
  <c r="G1035"/>
  <c r="R1065"/>
  <c r="X968"/>
  <c r="Y990"/>
  <c r="J1128"/>
  <c r="H1224"/>
  <c r="L859"/>
  <c r="U857"/>
  <c r="J890"/>
  <c r="L868"/>
  <c r="U1138"/>
  <c r="N872"/>
  <c r="M874"/>
  <c r="Y1257"/>
  <c r="R892"/>
  <c r="M1218"/>
  <c r="W947"/>
  <c r="H1302"/>
  <c r="E846"/>
  <c r="M1314"/>
  <c r="Q1126"/>
  <c r="Y879"/>
  <c r="L945"/>
  <c r="X980"/>
  <c r="O1124"/>
  <c r="W852"/>
  <c r="Q1135"/>
  <c r="E1073"/>
  <c r="M866"/>
  <c r="K1032"/>
  <c r="I967"/>
  <c r="X1043"/>
  <c r="W1433"/>
  <c r="M1499"/>
  <c r="Q1500"/>
  <c r="M1443"/>
  <c r="R1504"/>
  <c r="U1318"/>
  <c r="K1532"/>
  <c r="M1493"/>
  <c r="P1398"/>
  <c r="S1400"/>
  <c r="J1348"/>
  <c r="T1442"/>
  <c r="X1241"/>
  <c r="X1221"/>
  <c r="K1329"/>
  <c r="P1034"/>
  <c r="R1522"/>
  <c r="L1510"/>
  <c r="W1430"/>
  <c r="M1488"/>
  <c r="F1532"/>
  <c r="G1416"/>
  <c r="F1336"/>
  <c r="T1426"/>
  <c r="E1155"/>
  <c r="G1229"/>
  <c r="V1346"/>
  <c r="L1067"/>
  <c r="J1516"/>
  <c r="F1516"/>
  <c r="L1528"/>
  <c r="Q1434"/>
  <c r="T1432"/>
  <c r="H1523"/>
  <c r="P1149"/>
  <c r="F1433"/>
  <c r="S1317"/>
  <c r="T1248"/>
  <c r="T1212"/>
  <c r="X1150"/>
  <c r="K1354"/>
  <c r="G1439"/>
  <c r="S1517"/>
  <c r="R1449"/>
  <c r="Q1233"/>
  <c r="Q1320"/>
  <c r="K1326"/>
  <c r="U1221"/>
  <c r="G1072"/>
  <c r="G1044"/>
  <c r="V1219"/>
  <c r="S1036"/>
  <c r="I1172"/>
  <c r="Q989"/>
  <c r="F1137"/>
  <c r="V980"/>
  <c r="M1511"/>
  <c r="X1334"/>
  <c r="N1404"/>
  <c r="H1409"/>
  <c r="M1345"/>
  <c r="F1211"/>
  <c r="F1150"/>
  <c r="N1357"/>
  <c r="K1427"/>
  <c r="O1120"/>
  <c r="L1306"/>
  <c r="T1488"/>
  <c r="V1305"/>
  <c r="L1398"/>
  <c r="R1311"/>
  <c r="R1344"/>
  <c r="H1081"/>
  <c r="O1059"/>
  <c r="Y1072"/>
  <c r="X1138"/>
  <c r="R1312"/>
  <c r="O1425"/>
  <c r="X1322"/>
  <c r="T1161"/>
  <c r="U990"/>
  <c r="N1336"/>
  <c r="P1430"/>
  <c r="J1313"/>
  <c r="N1249"/>
  <c r="V1157"/>
  <c r="H1242"/>
  <c r="O1119"/>
  <c r="U1127"/>
  <c r="L887"/>
  <c r="O874"/>
  <c r="W1258"/>
  <c r="Y969"/>
  <c r="I1046"/>
  <c r="T878"/>
  <c r="Q862"/>
  <c r="H1228"/>
  <c r="W1080"/>
  <c r="U964"/>
  <c r="T965"/>
  <c r="J1320"/>
  <c r="K1145"/>
  <c r="O1530"/>
  <c r="J1538"/>
  <c r="R1529"/>
  <c r="L1534"/>
  <c r="G1407"/>
  <c r="O1508"/>
  <c r="W1527"/>
  <c r="Y1304"/>
  <c r="P1358"/>
  <c r="P1168"/>
  <c r="N974"/>
  <c r="S1414"/>
  <c r="V1306"/>
  <c r="P1403"/>
  <c r="P1321"/>
  <c r="H1357"/>
  <c r="X1511"/>
  <c r="P1513"/>
  <c r="H1412"/>
  <c r="F1164"/>
  <c r="N1030"/>
  <c r="L1328"/>
  <c r="L1327"/>
  <c r="X1168"/>
  <c r="N1513"/>
  <c r="K1409"/>
  <c r="G1352"/>
  <c r="U1241"/>
  <c r="V1394"/>
  <c r="J1506"/>
  <c r="G1526"/>
  <c r="Y1528"/>
  <c r="J1172"/>
  <c r="E1318"/>
  <c r="F1315"/>
  <c r="I1503"/>
  <c r="W1170"/>
  <c r="F864"/>
  <c r="J884"/>
  <c r="F1056"/>
  <c r="U957"/>
  <c r="Y1505"/>
  <c r="K1045"/>
  <c r="V1351"/>
  <c r="N1150"/>
  <c r="X1032"/>
  <c r="I1351"/>
  <c r="K1149"/>
  <c r="U1056"/>
  <c r="P1040"/>
  <c r="P1228"/>
  <c r="N970"/>
  <c r="O1496"/>
  <c r="V1234"/>
  <c r="L979"/>
  <c r="I1219"/>
  <c r="Q1309"/>
  <c r="K1163"/>
  <c r="T1045"/>
  <c r="X1332"/>
  <c r="S1210"/>
  <c r="Y1037"/>
  <c r="E1261"/>
  <c r="L1053"/>
  <c r="J1322"/>
  <c r="M1072"/>
  <c r="H1123"/>
  <c r="T940"/>
  <c r="M1487"/>
  <c r="M1163"/>
  <c r="G1236"/>
  <c r="T1394"/>
  <c r="X978"/>
  <c r="Y1061"/>
  <c r="P986"/>
  <c r="W949"/>
  <c r="O947"/>
  <c r="G972"/>
  <c r="Q1073"/>
  <c r="S844"/>
  <c r="Q847"/>
  <c r="K868"/>
  <c r="W867"/>
  <c r="E891"/>
  <c r="O934"/>
  <c r="R1510"/>
  <c r="J1520"/>
  <c r="G1532"/>
  <c r="L1490"/>
  <c r="O1442"/>
  <c r="H1518"/>
  <c r="P1218"/>
  <c r="F1267"/>
  <c r="F1257"/>
  <c r="Y1063"/>
  <c r="L1344"/>
  <c r="N1411"/>
  <c r="T1311"/>
  <c r="J1227"/>
  <c r="W1121"/>
  <c r="J1436"/>
  <c r="L1486"/>
  <c r="Y1490"/>
  <c r="L1262"/>
  <c r="Y1410"/>
  <c r="W1244"/>
  <c r="K1334"/>
  <c r="E1303"/>
  <c r="R1229"/>
  <c r="M1228"/>
  <c r="I1424"/>
  <c r="J1418"/>
  <c r="H1497"/>
  <c r="Q1424"/>
  <c r="F1214"/>
  <c r="K1508"/>
  <c r="T1136"/>
  <c r="T1402"/>
  <c r="K1318"/>
  <c r="Q1245"/>
  <c r="I1443"/>
  <c r="R1438"/>
  <c r="P1442"/>
  <c r="E1308"/>
  <c r="Q1049"/>
  <c r="S1160"/>
  <c r="J1408"/>
  <c r="V1212"/>
  <c r="K1314"/>
  <c r="Q1153"/>
  <c r="S1436"/>
  <c r="P1257"/>
  <c r="K941"/>
  <c r="I1053"/>
  <c r="R1056"/>
  <c r="M1524"/>
  <c r="H1237"/>
  <c r="L938"/>
  <c r="H1127"/>
  <c r="R1313"/>
  <c r="W1240"/>
  <c r="P1144"/>
  <c r="S1305"/>
  <c r="E1400"/>
  <c r="P1216"/>
  <c r="T1120"/>
  <c r="R944"/>
  <c r="Y972"/>
  <c r="R984"/>
  <c r="M1405"/>
  <c r="F1028"/>
  <c r="H1437"/>
  <c r="U1058"/>
  <c r="J965"/>
  <c r="F1491"/>
  <c r="Q1033"/>
  <c r="W1224"/>
  <c r="W1312"/>
  <c r="W1317"/>
  <c r="S979"/>
  <c r="J1416"/>
  <c r="O1230"/>
  <c r="Q957"/>
  <c r="H951"/>
  <c r="S971"/>
  <c r="V1040"/>
  <c r="W1035"/>
  <c r="X945"/>
  <c r="Y1427"/>
  <c r="G1498"/>
  <c r="Q1516"/>
  <c r="E1329"/>
  <c r="Q1164"/>
  <c r="R970"/>
  <c r="L1163"/>
  <c r="H1153"/>
  <c r="N1419"/>
  <c r="G1080"/>
  <c r="J1156"/>
  <c r="U944"/>
  <c r="P1224"/>
  <c r="E1120"/>
  <c r="W936"/>
  <c r="K1394"/>
  <c r="O1045"/>
  <c r="W1060"/>
  <c r="O1136"/>
  <c r="E1032"/>
  <c r="I1138"/>
  <c r="Q940"/>
  <c r="V1118"/>
  <c r="E879"/>
  <c r="O1145"/>
  <c r="F967"/>
  <c r="L1061"/>
  <c r="N882"/>
  <c r="M1121"/>
  <c r="R884"/>
  <c r="J1446"/>
  <c r="F1431"/>
  <c r="T1500"/>
  <c r="X1498"/>
  <c r="Y1538"/>
  <c r="F1416"/>
  <c r="O1348"/>
  <c r="S1337"/>
  <c r="L1027"/>
  <c r="T1310"/>
  <c r="V1258"/>
  <c r="Y1168"/>
  <c r="X1523"/>
  <c r="W1425"/>
  <c r="G1445"/>
  <c r="T1436"/>
  <c r="O1437"/>
  <c r="Y1167"/>
  <c r="H1155"/>
  <c r="H1052"/>
  <c r="X1325"/>
  <c r="U1340"/>
  <c r="U1120"/>
  <c r="I1408"/>
  <c r="S1409"/>
  <c r="N1495"/>
  <c r="I1487"/>
  <c r="Q1520"/>
  <c r="I1445"/>
  <c r="U1502"/>
  <c r="T1538"/>
  <c r="F1527"/>
  <c r="E1227"/>
  <c r="I1163"/>
  <c r="V1424"/>
  <c r="W1322"/>
  <c r="K1343"/>
  <c r="M1241"/>
  <c r="H1131"/>
  <c r="G1251"/>
  <c r="T1419"/>
  <c r="W1309"/>
  <c r="R1407"/>
  <c r="S1240"/>
  <c r="J1350"/>
  <c r="J1259"/>
  <c r="W1077"/>
  <c r="T1053"/>
  <c r="L1244"/>
  <c r="Q1224"/>
  <c r="O1532"/>
  <c r="M1491"/>
  <c r="L1340"/>
  <c r="F947"/>
  <c r="L1149"/>
  <c r="F1303"/>
  <c r="H985"/>
  <c r="T1122"/>
  <c r="J888"/>
  <c r="Y1310"/>
  <c r="N943"/>
  <c r="S1145"/>
  <c r="U977"/>
  <c r="F1499"/>
  <c r="U1433"/>
  <c r="P1030"/>
  <c r="X1129"/>
  <c r="P1166"/>
  <c r="G1412"/>
  <c r="P1354"/>
  <c r="P1135"/>
  <c r="X1237"/>
  <c r="M1034"/>
  <c r="F876"/>
  <c r="R1314"/>
  <c r="E976"/>
  <c r="J1211"/>
  <c r="M956"/>
  <c r="K1077"/>
  <c r="Q965"/>
  <c r="K1074"/>
  <c r="X1326"/>
  <c r="G1399"/>
  <c r="S1161"/>
  <c r="H1505"/>
  <c r="S1424"/>
  <c r="N1210"/>
  <c r="J1212"/>
  <c r="F1344"/>
  <c r="U1167"/>
  <c r="W1315"/>
  <c r="S1168"/>
  <c r="O1246"/>
  <c r="X878"/>
  <c r="H1226"/>
  <c r="G1141"/>
  <c r="V862"/>
  <c r="G971"/>
  <c r="X950"/>
  <c r="R980"/>
  <c r="P884"/>
  <c r="K849"/>
  <c r="I876"/>
  <c r="K861"/>
  <c r="I1210"/>
  <c r="U879"/>
  <c r="W854"/>
  <c r="O867"/>
  <c r="V949"/>
  <c r="V856"/>
  <c r="Q885"/>
  <c r="O1035"/>
  <c r="T979"/>
  <c r="U850"/>
  <c r="U1043"/>
  <c r="T845"/>
  <c r="E1136"/>
  <c r="U1133"/>
  <c r="J891"/>
  <c r="W1074"/>
  <c r="W864"/>
  <c r="Q892"/>
  <c r="I852"/>
  <c r="K1038"/>
  <c r="W965"/>
  <c r="N1061"/>
  <c r="O1144"/>
  <c r="G959"/>
  <c r="S1044"/>
  <c r="T861"/>
  <c r="S890"/>
  <c r="K853"/>
  <c r="O1075"/>
  <c r="F981"/>
  <c r="P1070"/>
  <c r="I1446"/>
  <c r="P1488"/>
  <c r="O1522"/>
  <c r="U1535"/>
  <c r="P1518"/>
  <c r="E1537"/>
  <c r="G1516"/>
  <c r="Y1535"/>
  <c r="P1520"/>
  <c r="U1225"/>
  <c r="Y1118"/>
  <c r="X1143"/>
  <c r="H1344"/>
  <c r="P1394"/>
  <c r="M1215"/>
  <c r="T1213"/>
  <c r="O1154"/>
  <c r="X1428"/>
  <c r="H1502"/>
  <c r="F1333"/>
  <c r="Y1252"/>
  <c r="V1227"/>
  <c r="F1052"/>
  <c r="P1304"/>
  <c r="X1358"/>
  <c r="L1309"/>
  <c r="O1229"/>
  <c r="M1492"/>
  <c r="E1424"/>
  <c r="S1524"/>
  <c r="G1505"/>
  <c r="R1215"/>
  <c r="O1258"/>
  <c r="H1170"/>
  <c r="L1056"/>
  <c r="S1402"/>
  <c r="U1404"/>
  <c r="N1358"/>
  <c r="E1332"/>
  <c r="P1440"/>
  <c r="T1345"/>
  <c r="I1440"/>
  <c r="Q1254"/>
  <c r="P1229"/>
  <c r="S1158"/>
  <c r="G1332"/>
  <c r="K1441"/>
  <c r="P1151"/>
  <c r="U1264"/>
  <c r="Y881"/>
  <c r="F1324"/>
  <c r="I885"/>
  <c r="S1411"/>
  <c r="O958"/>
  <c r="U953"/>
  <c r="F945"/>
  <c r="E1536"/>
  <c r="L1522"/>
  <c r="U1321"/>
  <c r="T1215"/>
  <c r="I1339"/>
  <c r="Y1441"/>
  <c r="X953"/>
  <c r="G1161"/>
  <c r="H1048"/>
  <c r="K1059"/>
  <c r="Q1227"/>
  <c r="P1035"/>
  <c r="L946"/>
  <c r="K1251"/>
  <c r="E1333"/>
  <c r="Q1407"/>
  <c r="M1335"/>
  <c r="U1242"/>
  <c r="W1229"/>
  <c r="Y1307"/>
  <c r="K1408"/>
  <c r="X1148"/>
  <c r="X1250"/>
  <c r="M1035"/>
  <c r="F1249"/>
  <c r="L1048"/>
  <c r="P958"/>
  <c r="Q1222"/>
  <c r="K981"/>
  <c r="Q889"/>
  <c r="V1488"/>
  <c r="K1332"/>
  <c r="P1312"/>
  <c r="H1221"/>
  <c r="L1161"/>
  <c r="J1356"/>
  <c r="M1026"/>
  <c r="S1346"/>
  <c r="I1154"/>
  <c r="N1306"/>
  <c r="Y1033"/>
  <c r="H972"/>
  <c r="W976"/>
  <c r="O1070"/>
  <c r="Q891"/>
  <c r="U1059"/>
  <c r="K1039"/>
  <c r="G844"/>
  <c r="E1128"/>
  <c r="W988"/>
  <c r="S858"/>
  <c r="Y851"/>
  <c r="X1075"/>
  <c r="T1133"/>
  <c r="Y867"/>
  <c r="X1522"/>
  <c r="S1509"/>
  <c r="I1527"/>
  <c r="I1538"/>
  <c r="X1396"/>
  <c r="O1337"/>
  <c r="Y1510"/>
  <c r="K1316"/>
  <c r="S1428"/>
  <c r="R1232"/>
  <c r="S1420"/>
  <c r="J1081"/>
  <c r="F1523"/>
  <c r="I1524"/>
  <c r="L1536"/>
  <c r="P1528"/>
  <c r="W1502"/>
  <c r="Q1507"/>
  <c r="N1431"/>
  <c r="L1136"/>
  <c r="M1158"/>
  <c r="L1401"/>
  <c r="U1336"/>
  <c r="G1246"/>
  <c r="J1244"/>
  <c r="S1314"/>
  <c r="I1434"/>
  <c r="T952"/>
  <c r="E1517"/>
  <c r="M1495"/>
  <c r="J1410"/>
  <c r="T1523"/>
  <c r="T1266"/>
  <c r="S1172"/>
  <c r="I1406"/>
  <c r="E1309"/>
  <c r="G1338"/>
  <c r="O1165"/>
  <c r="S1249"/>
  <c r="J1429"/>
  <c r="K946"/>
  <c r="U1314"/>
  <c r="U1255"/>
  <c r="W1164"/>
  <c r="N1258"/>
  <c r="O1057"/>
  <c r="F1149"/>
  <c r="E1070"/>
  <c r="I1416"/>
  <c r="P1226"/>
  <c r="I1148"/>
  <c r="J1167"/>
  <c r="S1421"/>
  <c r="S1223"/>
  <c r="S1339"/>
  <c r="X1316"/>
  <c r="Q1211"/>
  <c r="Q1162"/>
  <c r="T1306"/>
  <c r="V1347"/>
  <c r="V1403"/>
  <c r="L1229"/>
  <c r="O1137"/>
  <c r="M966"/>
  <c r="L1345"/>
  <c r="E849"/>
  <c r="H1315"/>
  <c r="O1349"/>
  <c r="G1329"/>
  <c r="U1226"/>
  <c r="N1352"/>
  <c r="L1212"/>
  <c r="Y1144"/>
  <c r="X1124"/>
  <c r="T957"/>
  <c r="K896"/>
  <c r="M1338"/>
  <c r="S1525"/>
  <c r="I1411"/>
  <c r="E1210"/>
  <c r="R1424"/>
  <c r="K1253"/>
  <c r="F1157"/>
  <c r="G1321"/>
  <c r="O1081"/>
  <c r="R1305"/>
  <c r="L1310"/>
  <c r="M1048"/>
  <c r="Y894"/>
  <c r="S896"/>
  <c r="N894"/>
  <c r="W855"/>
  <c r="V1135"/>
  <c r="M843"/>
  <c r="J1518"/>
  <c r="G1489"/>
  <c r="R1396"/>
  <c r="V1445"/>
  <c r="L1413"/>
  <c r="N1262"/>
  <c r="H1256"/>
  <c r="H1160"/>
  <c r="I1401"/>
  <c r="J1445"/>
  <c r="U1501"/>
  <c r="G1500"/>
  <c r="P1408"/>
  <c r="K1398"/>
  <c r="R1258"/>
  <c r="G1342"/>
  <c r="F1345"/>
  <c r="G1225"/>
  <c r="O1048"/>
  <c r="T1491"/>
  <c r="U1431"/>
  <c r="I1497"/>
  <c r="Q1432"/>
  <c r="U1420"/>
  <c r="M1154"/>
  <c r="K1510"/>
  <c r="O956"/>
  <c r="M1222"/>
  <c r="Y1262"/>
  <c r="V1240"/>
  <c r="V1487"/>
  <c r="O1499"/>
  <c r="Q1521"/>
  <c r="K1248"/>
  <c r="T1441"/>
  <c r="T982"/>
  <c r="E1344"/>
  <c r="S1216"/>
  <c r="N1212"/>
  <c r="T1229"/>
  <c r="S1320"/>
  <c r="I1119"/>
  <c r="U1137"/>
  <c r="H1540"/>
  <c r="P1493"/>
  <c r="T1449"/>
  <c r="F1322"/>
  <c r="K1211"/>
  <c r="F1338"/>
  <c r="K1124"/>
  <c r="G1073"/>
  <c r="N1215"/>
  <c r="S1065"/>
  <c r="I1306"/>
  <c r="W1250"/>
  <c r="P1307"/>
  <c r="G1250"/>
  <c r="H1161"/>
  <c r="G1309"/>
  <c r="L1157"/>
  <c r="Q1121"/>
  <c r="O1255"/>
  <c r="M1127"/>
  <c r="O1140"/>
  <c r="F972"/>
  <c r="Y885"/>
  <c r="M1533"/>
  <c r="I1311"/>
  <c r="P1150"/>
  <c r="V1073"/>
  <c r="I1358"/>
  <c r="I1332"/>
  <c r="P1335"/>
  <c r="G1136"/>
  <c r="X1309"/>
  <c r="N1125"/>
  <c r="X1220"/>
  <c r="V876"/>
  <c r="R975"/>
  <c r="X845"/>
  <c r="U1136"/>
  <c r="P846"/>
  <c r="S845"/>
  <c r="F1039"/>
  <c r="K869"/>
  <c r="E1033"/>
  <c r="F1233"/>
  <c r="W1156"/>
  <c r="Q971"/>
  <c r="F851"/>
  <c r="E1026"/>
  <c r="Y964"/>
  <c r="G1061"/>
  <c r="M1233"/>
  <c r="O1405"/>
  <c r="X1538"/>
  <c r="K1396"/>
  <c r="R1517"/>
  <c r="P1510"/>
  <c r="W1449"/>
  <c r="P1501"/>
  <c r="U1490"/>
  <c r="W1357"/>
  <c r="S1313"/>
  <c r="J1341"/>
  <c r="H1149"/>
  <c r="Y1035"/>
  <c r="O1506"/>
  <c r="P1491"/>
  <c r="V1431"/>
  <c r="E1503"/>
  <c r="F1512"/>
  <c r="G1496"/>
  <c r="I1433"/>
  <c r="M1343"/>
  <c r="I1233"/>
  <c r="Q1149"/>
  <c r="J1428"/>
  <c r="L1221"/>
  <c r="M1319"/>
  <c r="H978"/>
  <c r="M1431"/>
  <c r="Y1525"/>
  <c r="I1540"/>
  <c r="R1521"/>
  <c r="G1491"/>
  <c r="U1349"/>
  <c r="R1334"/>
  <c r="L1432"/>
  <c r="H1156"/>
  <c r="S1241"/>
  <c r="V1265"/>
  <c r="V1235"/>
  <c r="I1265"/>
  <c r="F1069"/>
  <c r="P1039"/>
  <c r="R1350"/>
  <c r="E1048"/>
  <c r="F1409"/>
  <c r="Y1507"/>
  <c r="Q1166"/>
  <c r="W1034"/>
  <c r="M1404"/>
  <c r="V1332"/>
  <c r="R1243"/>
  <c r="Y1127"/>
  <c r="U1317"/>
  <c r="W1320"/>
  <c r="J941"/>
  <c r="F1075"/>
  <c r="S1243"/>
  <c r="M1067"/>
  <c r="E1218"/>
  <c r="Q1348"/>
  <c r="Y1150"/>
  <c r="N1505"/>
  <c r="T1433"/>
  <c r="H1327"/>
  <c r="Q1353"/>
  <c r="M1318"/>
  <c r="M1306"/>
  <c r="U1302"/>
  <c r="W1062"/>
  <c r="K1137"/>
  <c r="S1070"/>
  <c r="H1126"/>
  <c r="W1149"/>
  <c r="J1228"/>
  <c r="E1491"/>
  <c r="K1430"/>
  <c r="F1489"/>
  <c r="M1413"/>
  <c r="X1307"/>
  <c r="Q1401"/>
  <c r="N1320"/>
  <c r="H1135"/>
  <c r="M1251"/>
  <c r="H1335"/>
  <c r="N1034"/>
  <c r="I1059"/>
  <c r="X964"/>
  <c r="G1220"/>
  <c r="K1311"/>
  <c r="Y1133"/>
  <c r="G1062"/>
  <c r="Y934"/>
  <c r="J1068"/>
  <c r="P942"/>
  <c r="J1126"/>
  <c r="F1156"/>
  <c r="X872"/>
  <c r="U1038"/>
  <c r="N959"/>
  <c r="G956"/>
  <c r="T1425"/>
  <c r="H1511"/>
  <c r="R1532"/>
  <c r="W1508"/>
  <c r="N1534"/>
  <c r="N1533"/>
  <c r="T1495"/>
  <c r="J1513"/>
  <c r="X1433"/>
  <c r="W1432"/>
  <c r="N1353"/>
  <c r="L1311"/>
  <c r="R1240"/>
  <c r="Q1414"/>
  <c r="S1035"/>
  <c r="Q1540"/>
  <c r="T1487"/>
  <c r="K1438"/>
  <c r="P1425"/>
  <c r="T1352"/>
  <c r="R1518"/>
  <c r="H1348"/>
  <c r="H1400"/>
  <c r="J1522"/>
  <c r="I1223"/>
  <c r="W1233"/>
  <c r="W1497"/>
  <c r="O1394"/>
  <c r="F1530"/>
  <c r="G1531"/>
  <c r="M1517"/>
  <c r="E1445"/>
  <c r="J1526"/>
  <c r="U1411"/>
  <c r="W1347"/>
  <c r="M1152"/>
  <c r="L1338"/>
  <c r="J1420"/>
  <c r="Y1348"/>
  <c r="H1504"/>
  <c r="Y1228"/>
  <c r="J1333"/>
  <c r="E1141"/>
  <c r="O1533"/>
  <c r="J1258"/>
  <c r="N1038"/>
  <c r="R1332"/>
  <c r="Q1226"/>
  <c r="P1081"/>
  <c r="K1063"/>
  <c r="Y967"/>
  <c r="N953"/>
  <c r="E1072"/>
  <c r="I939"/>
  <c r="S1342"/>
  <c r="X1156"/>
  <c r="T1237"/>
  <c r="O1518"/>
  <c r="Q1532"/>
  <c r="I1224"/>
  <c r="T1401"/>
  <c r="X1262"/>
  <c r="T1156"/>
  <c r="P1336"/>
  <c r="X1169"/>
  <c r="V1143"/>
  <c r="M1149"/>
  <c r="V1128"/>
  <c r="P1397"/>
  <c r="X965"/>
  <c r="M1050"/>
  <c r="F848"/>
  <c r="M1253"/>
  <c r="V1354"/>
  <c r="E1433"/>
  <c r="L1265"/>
  <c r="X1266"/>
  <c r="J1247"/>
  <c r="R1310"/>
  <c r="F1136"/>
  <c r="K1344"/>
  <c r="W1168"/>
  <c r="R1120"/>
  <c r="P1401"/>
  <c r="J945"/>
  <c r="J860"/>
  <c r="V1133"/>
  <c r="R1540"/>
  <c r="G1401"/>
  <c r="W1324"/>
  <c r="K1302"/>
  <c r="S1356"/>
  <c r="S1265"/>
  <c r="Y1166"/>
  <c r="U1132"/>
  <c r="S1069"/>
  <c r="V1137"/>
  <c r="J1145"/>
  <c r="K978"/>
  <c r="Y1226"/>
  <c r="H977"/>
  <c r="E881"/>
  <c r="P886"/>
  <c r="O1167"/>
  <c r="J972"/>
  <c r="Y977"/>
  <c r="S1132"/>
  <c r="J1140"/>
  <c r="X893"/>
  <c r="T954"/>
  <c r="T1057"/>
  <c r="I1049"/>
  <c r="V889"/>
  <c r="G1494"/>
  <c r="R1508"/>
  <c r="S1347"/>
  <c r="L1530"/>
  <c r="L1499"/>
  <c r="R1524"/>
  <c r="P1511"/>
  <c r="G1417"/>
  <c r="U1339"/>
  <c r="V1302"/>
  <c r="Y1251"/>
  <c r="Q1256"/>
  <c r="O1236"/>
  <c r="P1431"/>
  <c r="Y1352"/>
  <c r="Q1312"/>
  <c r="T1260"/>
  <c r="V1517"/>
  <c r="X1494"/>
  <c r="R1418"/>
  <c r="L1429"/>
  <c r="M1530"/>
  <c r="K1516"/>
  <c r="E1434"/>
  <c r="Q1344"/>
  <c r="P1326"/>
  <c r="R1217"/>
  <c r="J1536"/>
  <c r="X1524"/>
  <c r="U1506"/>
  <c r="E1432"/>
  <c r="J1302"/>
  <c r="E1346"/>
  <c r="U1266"/>
  <c r="R1066"/>
  <c r="R1448"/>
  <c r="N1409"/>
  <c r="M1320"/>
  <c r="I1500"/>
  <c r="L1495"/>
  <c r="F1419"/>
  <c r="N1439"/>
  <c r="I1039"/>
  <c r="Q1304"/>
  <c r="X1410"/>
  <c r="W969"/>
  <c r="U1046"/>
  <c r="E939"/>
  <c r="E1336"/>
  <c r="S964"/>
  <c r="Y1487"/>
  <c r="Q1246"/>
  <c r="F1160"/>
  <c r="G1348"/>
  <c r="Y1227"/>
  <c r="O1259"/>
  <c r="Q1426"/>
  <c r="I935"/>
  <c r="I1254"/>
  <c r="I1168"/>
  <c r="S1027"/>
  <c r="H957"/>
  <c r="J1439"/>
  <c r="L1071"/>
  <c r="L971"/>
  <c r="E1028"/>
  <c r="W1071"/>
  <c r="J1036"/>
  <c r="F1352"/>
  <c r="J1243"/>
  <c r="I1441"/>
  <c r="K1168"/>
  <c r="M947"/>
  <c r="H1212"/>
  <c r="O1040"/>
  <c r="V1081"/>
  <c r="O1029"/>
  <c r="V939"/>
  <c r="Y970"/>
  <c r="N1436"/>
  <c r="R1130"/>
  <c r="F1049"/>
  <c r="U1527"/>
  <c r="Q1536"/>
  <c r="I1257"/>
  <c r="V1230"/>
  <c r="L1241"/>
  <c r="I1402"/>
  <c r="E1142"/>
  <c r="O1169"/>
  <c r="L1267"/>
  <c r="H1045"/>
  <c r="W1332"/>
  <c r="E1078"/>
  <c r="K1412"/>
  <c r="W1213"/>
  <c r="S1140"/>
  <c r="P861"/>
  <c r="J1142"/>
  <c r="E1063"/>
  <c r="V850"/>
  <c r="I960"/>
  <c r="U878"/>
  <c r="W1066"/>
  <c r="R1129"/>
  <c r="H1499"/>
  <c r="L1403"/>
  <c r="J1406"/>
  <c r="H1509"/>
  <c r="O1426"/>
  <c r="P1244"/>
  <c r="X1338"/>
  <c r="W1150"/>
  <c r="W1163"/>
  <c r="H1354"/>
  <c r="Q1350"/>
  <c r="S1526"/>
  <c r="N1501"/>
  <c r="W1530"/>
  <c r="R1412"/>
  <c r="G1397"/>
  <c r="W1503"/>
  <c r="K1494"/>
  <c r="T1325"/>
  <c r="S1406"/>
  <c r="E1258"/>
  <c r="V1144"/>
  <c r="Y1405"/>
  <c r="T1322"/>
  <c r="N1440"/>
  <c r="F1492"/>
  <c r="K1525"/>
  <c r="H1530"/>
  <c r="T1408"/>
  <c r="Y1420"/>
  <c r="G1528"/>
  <c r="P1424"/>
  <c r="Q1305"/>
  <c r="S1308"/>
  <c r="I1345"/>
  <c r="I1077"/>
  <c r="U1441"/>
  <c r="M1417"/>
  <c r="W1257"/>
  <c r="G1253"/>
  <c r="U1510"/>
  <c r="H1325"/>
  <c r="Y1333"/>
  <c r="G1216"/>
  <c r="P1163"/>
  <c r="L1414"/>
  <c r="X985"/>
  <c r="X1351"/>
  <c r="N1156"/>
  <c r="I1350"/>
  <c r="L951"/>
  <c r="E861"/>
  <c r="N937"/>
  <c r="T1265"/>
  <c r="G1034"/>
  <c r="T1253"/>
  <c r="H1029"/>
  <c r="J940"/>
  <c r="L1532"/>
  <c r="W1521"/>
  <c r="O1248"/>
  <c r="G1432"/>
  <c r="F1221"/>
  <c r="P1247"/>
  <c r="G1030"/>
  <c r="O1439"/>
  <c r="L1052"/>
  <c r="W1059"/>
  <c r="T946"/>
  <c r="K1349"/>
  <c r="O989"/>
  <c r="L1524"/>
  <c r="R1406"/>
  <c r="J1414"/>
  <c r="H1219"/>
  <c r="I1437"/>
  <c r="W1042"/>
  <c r="W1266"/>
  <c r="S984"/>
  <c r="X1034"/>
  <c r="M1042"/>
  <c r="L1069"/>
  <c r="U975"/>
  <c r="T943"/>
  <c r="M1503"/>
  <c r="H1503"/>
  <c r="F1158"/>
  <c r="W1161"/>
  <c r="X1118"/>
  <c r="S1353"/>
  <c r="K1317"/>
  <c r="T978"/>
  <c r="U1050"/>
  <c r="I1060"/>
  <c r="E1220"/>
  <c r="X952"/>
  <c r="G1145"/>
  <c r="H885"/>
  <c r="I869"/>
  <c r="I1062"/>
  <c r="Y864"/>
  <c r="S941"/>
  <c r="U1035"/>
  <c r="M858"/>
  <c r="P939"/>
  <c r="Q1071"/>
  <c r="Y1138"/>
  <c r="E1029"/>
  <c r="L1253"/>
  <c r="T1396"/>
  <c r="H1506"/>
  <c r="J1489"/>
  <c r="V1496"/>
  <c r="G1522"/>
  <c r="X1327"/>
  <c r="J1519"/>
  <c r="U1232"/>
  <c r="T1258"/>
  <c r="J1424"/>
  <c r="L1417"/>
  <c r="J1254"/>
  <c r="K1165"/>
  <c r="M1141"/>
  <c r="M1440"/>
  <c r="Y1428"/>
  <c r="J1533"/>
  <c r="H1440"/>
  <c r="N1491"/>
  <c r="Y1493"/>
  <c r="T1526"/>
  <c r="L1488"/>
  <c r="J1491"/>
  <c r="N1315"/>
  <c r="H1215"/>
  <c r="M1400"/>
  <c r="I1160"/>
  <c r="L1406"/>
  <c r="F1339"/>
  <c r="E1163"/>
  <c r="F1248"/>
  <c r="E1153"/>
  <c r="J1402"/>
  <c r="R1494"/>
  <c r="S1492"/>
  <c r="Y1531"/>
  <c r="N1509"/>
  <c r="H1318"/>
  <c r="O1213"/>
  <c r="F1354"/>
  <c r="T1316"/>
  <c r="I1337"/>
  <c r="I1526"/>
  <c r="H1410"/>
  <c r="G1538"/>
  <c r="W1329"/>
  <c r="O1428"/>
  <c r="R1316"/>
  <c r="J1266"/>
  <c r="S1257"/>
  <c r="V1395"/>
  <c r="R1214"/>
  <c r="T1210"/>
  <c r="K847"/>
  <c r="N1261"/>
  <c r="E1125"/>
  <c r="T950"/>
  <c r="J989"/>
  <c r="R949"/>
  <c r="R959"/>
  <c r="Q1152"/>
  <c r="M1322"/>
  <c r="G1358"/>
  <c r="S1225"/>
  <c r="X1409"/>
  <c r="R956"/>
  <c r="W1356"/>
  <c r="Y1040"/>
  <c r="H1073"/>
  <c r="Y1413"/>
  <c r="P1028"/>
  <c r="Q1396"/>
  <c r="Q1251"/>
  <c r="I1353"/>
  <c r="N1160"/>
  <c r="O1170"/>
  <c r="U1053"/>
  <c r="Q961"/>
  <c r="F1040"/>
  <c r="F1061"/>
  <c r="V1243"/>
  <c r="L984"/>
  <c r="L1419"/>
  <c r="V989"/>
  <c r="L1041"/>
  <c r="P1494"/>
  <c r="Y1232"/>
  <c r="I1250"/>
  <c r="T1134"/>
  <c r="J984"/>
  <c r="H1402"/>
  <c r="Y1442"/>
  <c r="X979"/>
  <c r="L1123"/>
  <c r="N889"/>
  <c r="K852"/>
  <c r="P971"/>
  <c r="T876"/>
  <c r="F1058"/>
  <c r="W861"/>
  <c r="X1033"/>
  <c r="N853"/>
  <c r="U947"/>
  <c r="F1141"/>
  <c r="E1126"/>
  <c r="F881"/>
  <c r="R1160"/>
  <c r="M1128"/>
  <c r="Y973"/>
  <c r="H1059"/>
  <c r="Y1028"/>
  <c r="W1340"/>
  <c r="Y1135"/>
  <c r="N1049"/>
  <c r="N1526"/>
  <c r="T1489"/>
  <c r="Y1430"/>
  <c r="T1499"/>
  <c r="S1531"/>
  <c r="L1487"/>
  <c r="M1538"/>
  <c r="Q1492"/>
  <c r="N1241"/>
  <c r="Y1154"/>
  <c r="W1358"/>
  <c r="J943"/>
  <c r="Y1341"/>
  <c r="S1260"/>
  <c r="Y1523"/>
  <c r="O1397"/>
  <c r="T1519"/>
  <c r="V1436"/>
  <c r="Q1490"/>
  <c r="N1507"/>
  <c r="F1226"/>
  <c r="Q1356"/>
  <c r="M1430"/>
  <c r="Q1354"/>
  <c r="I1425"/>
  <c r="R1257"/>
  <c r="I1137"/>
  <c r="S1446"/>
  <c r="I1537"/>
  <c r="K1487"/>
  <c r="V1523"/>
  <c r="Y1496"/>
  <c r="U1538"/>
  <c r="Q1266"/>
  <c r="P1152"/>
  <c r="O937"/>
  <c r="S1329"/>
  <c r="R1237"/>
  <c r="Y1512"/>
  <c r="R1414"/>
  <c r="V1213"/>
  <c r="V1348"/>
  <c r="P1346"/>
  <c r="V1409"/>
  <c r="Y1256"/>
  <c r="E1222"/>
  <c r="J1403"/>
  <c r="V960"/>
  <c r="K1230"/>
  <c r="E1335"/>
  <c r="U1211"/>
  <c r="M1434"/>
  <c r="G1403"/>
  <c r="Y1051"/>
  <c r="V1320"/>
  <c r="P1236"/>
  <c r="H1407"/>
  <c r="I984"/>
  <c r="P890"/>
  <c r="O953"/>
  <c r="F1154"/>
  <c r="I951"/>
  <c r="O946"/>
  <c r="Q1499"/>
  <c r="K1402"/>
  <c r="J1169"/>
  <c r="K1160"/>
  <c r="U1396"/>
  <c r="U1118"/>
  <c r="E972"/>
  <c r="L878"/>
  <c r="I1058"/>
  <c r="T1246"/>
  <c r="P1399"/>
  <c r="T1149"/>
  <c r="W983"/>
  <c r="W1538"/>
  <c r="W1533"/>
  <c r="S1230"/>
  <c r="L1043"/>
  <c r="T1142"/>
  <c r="K1150"/>
  <c r="V1352"/>
  <c r="E1347"/>
  <c r="M1310"/>
  <c r="G851"/>
  <c r="V1420"/>
  <c r="G948"/>
  <c r="I897"/>
  <c r="Q1314"/>
  <c r="Q945"/>
  <c r="H968"/>
  <c r="W1073"/>
  <c r="G1060"/>
  <c r="V981"/>
  <c r="T1059"/>
  <c r="Q1028"/>
  <c r="Y989"/>
  <c r="L1034"/>
  <c r="L1026"/>
  <c r="K973"/>
  <c r="I974"/>
  <c r="X1440"/>
  <c r="P1434"/>
  <c r="H1508"/>
  <c r="R1499"/>
  <c r="U1353"/>
  <c r="K1522"/>
  <c r="M1508"/>
  <c r="R1528"/>
  <c r="H1419"/>
  <c r="S1354"/>
  <c r="T1152"/>
  <c r="I1262"/>
  <c r="P1128"/>
  <c r="P1344"/>
  <c r="J1412"/>
  <c r="H1429"/>
  <c r="G1535"/>
  <c r="R1527"/>
  <c r="N1487"/>
  <c r="M1420"/>
  <c r="H1489"/>
  <c r="G1410"/>
  <c r="N1305"/>
  <c r="F1342"/>
  <c r="P1305"/>
  <c r="O1211"/>
  <c r="J1342"/>
  <c r="W950"/>
  <c r="M1445"/>
  <c r="Y1495"/>
  <c r="F1498"/>
  <c r="F1540"/>
  <c r="L1504"/>
  <c r="V1168"/>
  <c r="G1400"/>
  <c r="M1243"/>
  <c r="M1325"/>
  <c r="H1306"/>
  <c r="S1256"/>
  <c r="F1170"/>
  <c r="H1421"/>
  <c r="I1516"/>
  <c r="F1510"/>
  <c r="X1340"/>
  <c r="F1351"/>
  <c r="W1247"/>
  <c r="M1172"/>
  <c r="T1124"/>
  <c r="R1049"/>
  <c r="G1314"/>
  <c r="M1235"/>
  <c r="J978"/>
  <c r="J990"/>
  <c r="S1041"/>
  <c r="F1068"/>
  <c r="O1073"/>
  <c r="Y1501"/>
  <c r="H1500"/>
  <c r="S1358"/>
  <c r="N1155"/>
  <c r="J1325"/>
  <c r="M1421"/>
  <c r="Y1325"/>
  <c r="P1164"/>
  <c r="J1127"/>
  <c r="M1425"/>
  <c r="K965"/>
  <c r="Q1136"/>
  <c r="S1351"/>
  <c r="R1159"/>
  <c r="E1345"/>
  <c r="R1415"/>
  <c r="M1167"/>
  <c r="P1531"/>
  <c r="K1255"/>
  <c r="K1259"/>
  <c r="N1059"/>
  <c r="N1348"/>
  <c r="L1152"/>
  <c r="I1150"/>
  <c r="I1413"/>
  <c r="L1341"/>
  <c r="O1028"/>
  <c r="I1267"/>
  <c r="U1144"/>
  <c r="H1341"/>
  <c r="E889"/>
  <c r="W1427"/>
  <c r="P1265"/>
  <c r="I1149"/>
  <c r="P1535"/>
  <c r="O1529"/>
  <c r="T1262"/>
  <c r="L1154"/>
  <c r="K957"/>
  <c r="P1250"/>
  <c r="W1135"/>
  <c r="R1348"/>
  <c r="O1162"/>
  <c r="V1068"/>
  <c r="N1039"/>
  <c r="Q1081"/>
  <c r="P1334"/>
  <c r="Y1213"/>
  <c r="H858"/>
  <c r="K1040"/>
  <c r="H842"/>
  <c r="U891"/>
  <c r="S1156"/>
  <c r="G859"/>
  <c r="F1487"/>
  <c r="V1437"/>
  <c r="V1513"/>
  <c r="E1488"/>
  <c r="L1527"/>
  <c r="O1519"/>
  <c r="Q1398"/>
  <c r="I1314"/>
  <c r="R1249"/>
  <c r="F1265"/>
  <c r="X1243"/>
  <c r="T1249"/>
  <c r="R940"/>
  <c r="P1448"/>
  <c r="K1397"/>
  <c r="N1523"/>
  <c r="I1448"/>
  <c r="Y1517"/>
  <c r="O1501"/>
  <c r="K1490"/>
  <c r="Q1505"/>
  <c r="W1414"/>
  <c r="Y1416"/>
  <c r="P1348"/>
  <c r="R1150"/>
  <c r="G1408"/>
  <c r="G1224"/>
  <c r="S1439"/>
  <c r="S1437"/>
  <c r="P1526"/>
  <c r="H1493"/>
  <c r="U1512"/>
  <c r="W1529"/>
  <c r="S1434"/>
  <c r="U1356"/>
  <c r="O1308"/>
  <c r="P1264"/>
  <c r="G1162"/>
  <c r="U1521"/>
  <c r="J1332"/>
  <c r="Q1418"/>
  <c r="I1213"/>
  <c r="J1440"/>
  <c r="Y975"/>
  <c r="G1233"/>
  <c r="I1078"/>
  <c r="I944"/>
  <c r="L1170"/>
  <c r="R1126"/>
  <c r="P983"/>
  <c r="X1142"/>
  <c r="N1058"/>
  <c r="H1526"/>
  <c r="G1520"/>
  <c r="X1164"/>
  <c r="N1347"/>
  <c r="M1247"/>
  <c r="S1259"/>
  <c r="X1048"/>
  <c r="M1065"/>
  <c r="U1240"/>
  <c r="K1134"/>
  <c r="Y1073"/>
  <c r="P862"/>
  <c r="M1532"/>
  <c r="I1260"/>
  <c r="M971"/>
  <c r="V1303"/>
  <c r="K1400"/>
  <c r="F1215"/>
  <c r="N1243"/>
  <c r="K1416"/>
  <c r="R976"/>
  <c r="S1142"/>
  <c r="V1121"/>
  <c r="L1435"/>
  <c r="T1329"/>
  <c r="T1529"/>
  <c r="R1442"/>
  <c r="Y1434"/>
  <c r="Y1303"/>
  <c r="O972"/>
  <c r="R1216"/>
  <c r="U1237"/>
  <c r="P1066"/>
  <c r="R1321"/>
  <c r="G1337"/>
  <c r="O1078"/>
  <c r="X984"/>
  <c r="Y1338"/>
  <c r="I1165"/>
  <c r="X894"/>
  <c r="I1244"/>
  <c r="W1124"/>
  <c r="E1322"/>
  <c r="W935"/>
  <c r="P892"/>
  <c r="N858"/>
  <c r="V1122"/>
  <c r="O876"/>
  <c r="X868"/>
  <c r="F897"/>
  <c r="S854"/>
  <c r="T892"/>
  <c r="N877"/>
  <c r="V1060"/>
  <c r="R1322"/>
  <c r="V1430"/>
  <c r="O1489"/>
  <c r="N1503"/>
  <c r="Q1306"/>
  <c r="L1347"/>
  <c r="N1245"/>
  <c r="X1306"/>
  <c r="P1324"/>
  <c r="S1326"/>
  <c r="Q1511"/>
  <c r="V1441"/>
  <c r="K1340"/>
  <c r="X1407"/>
  <c r="Q1127"/>
  <c r="H1129"/>
  <c r="Y1210"/>
  <c r="F1407"/>
  <c r="J1352"/>
  <c r="U1338"/>
  <c r="M1442"/>
  <c r="G1442"/>
  <c r="S1507"/>
  <c r="P1490"/>
  <c r="G1499"/>
  <c r="T1531"/>
  <c r="V1406"/>
  <c r="V1507"/>
  <c r="M1347"/>
  <c r="L1407"/>
  <c r="R1303"/>
  <c r="F1224"/>
  <c r="P1155"/>
  <c r="H1134"/>
  <c r="K1446"/>
  <c r="R1397"/>
  <c r="F1251"/>
  <c r="S1149"/>
  <c r="H1257"/>
  <c r="T1131"/>
  <c r="O1341"/>
  <c r="E1250"/>
  <c r="I1218"/>
  <c r="P966"/>
  <c r="H1347"/>
  <c r="N977"/>
  <c r="T1440"/>
  <c r="N1213"/>
  <c r="I945"/>
  <c r="G1336"/>
  <c r="J1349"/>
  <c r="K1395"/>
  <c r="V1242"/>
  <c r="O1033"/>
  <c r="T1220"/>
  <c r="J1048"/>
  <c r="N958"/>
  <c r="F1432"/>
  <c r="R1145"/>
  <c r="W1067"/>
  <c r="U1523"/>
  <c r="M1316"/>
  <c r="Y1027"/>
  <c r="G1315"/>
  <c r="M1237"/>
  <c r="W1057"/>
  <c r="T1358"/>
  <c r="J1308"/>
  <c r="K1046"/>
  <c r="H1172"/>
  <c r="R1073"/>
  <c r="G1214"/>
  <c r="G1138"/>
  <c r="H974"/>
  <c r="F1435"/>
  <c r="I1215"/>
  <c r="J1255"/>
  <c r="U1394"/>
  <c r="R1241"/>
  <c r="K1443"/>
  <c r="G1038"/>
  <c r="Y1502"/>
  <c r="V1335"/>
  <c r="T1031"/>
  <c r="K1029"/>
  <c r="E945"/>
  <c r="J857"/>
  <c r="J950"/>
  <c r="V851"/>
  <c r="G970"/>
  <c r="F879"/>
  <c r="U1062"/>
  <c r="T846"/>
  <c r="G983"/>
  <c r="K884"/>
  <c r="P865"/>
  <c r="M934"/>
  <c r="K934"/>
  <c r="K1127"/>
  <c r="L889"/>
  <c r="I973"/>
  <c r="R947"/>
  <c r="R846"/>
  <c r="H966"/>
  <c r="X940"/>
  <c r="I1026"/>
  <c r="P1032"/>
  <c r="T1081"/>
  <c r="X857"/>
  <c r="W1037"/>
  <c r="H959"/>
  <c r="G868"/>
  <c r="V1033"/>
  <c r="R978"/>
  <c r="O1039"/>
  <c r="F874"/>
  <c r="L1210"/>
  <c r="J1124"/>
  <c r="W1120"/>
  <c r="R883"/>
  <c r="I1518"/>
  <c r="I1499"/>
  <c r="P1534"/>
  <c r="G1433"/>
  <c r="T1407"/>
  <c r="K1524"/>
  <c r="P1416"/>
  <c r="V1413"/>
  <c r="J1502"/>
  <c r="M1419"/>
  <c r="N1168"/>
  <c r="E1213"/>
  <c r="K1428"/>
  <c r="J1324"/>
  <c r="E1413"/>
  <c r="O1435"/>
  <c r="R1410"/>
  <c r="I1488"/>
  <c r="Y1527"/>
  <c r="F1418"/>
  <c r="Q1429"/>
  <c r="W1426"/>
  <c r="Q1342"/>
  <c r="H1150"/>
  <c r="T1443"/>
  <c r="R1419"/>
  <c r="I1340"/>
  <c r="V1401"/>
  <c r="Y1316"/>
  <c r="H1428"/>
  <c r="X1400"/>
  <c r="Q1343"/>
  <c r="L1438"/>
  <c r="M1494"/>
  <c r="G1150"/>
  <c r="S1321"/>
  <c r="X1052"/>
  <c r="P1313"/>
  <c r="V1215"/>
  <c r="S1264"/>
  <c r="G1524"/>
  <c r="W1437"/>
  <c r="F1235"/>
  <c r="M1124"/>
  <c r="R1353"/>
  <c r="R1228"/>
  <c r="U1143"/>
  <c r="M1081"/>
  <c r="K851"/>
  <c r="N1341"/>
  <c r="O1346"/>
  <c r="K945"/>
  <c r="S1349"/>
  <c r="G1156"/>
  <c r="H1439"/>
  <c r="V1220"/>
  <c r="X1432"/>
  <c r="W1399"/>
  <c r="J1164"/>
  <c r="U1121"/>
  <c r="Y1350"/>
  <c r="I1230"/>
  <c r="U1229"/>
  <c r="T1340"/>
  <c r="L1427"/>
  <c r="T1439"/>
  <c r="E1409"/>
  <c r="O1400"/>
  <c r="O1261"/>
  <c r="M1407"/>
  <c r="H1417"/>
  <c r="N1433"/>
  <c r="U1170"/>
  <c r="V1247"/>
  <c r="K1246"/>
  <c r="J1432"/>
  <c r="W1526"/>
  <c r="R1400"/>
  <c r="Y1340"/>
  <c r="U1332"/>
  <c r="T1403"/>
  <c r="E1307"/>
  <c r="I1229"/>
  <c r="W1410"/>
  <c r="S1246"/>
  <c r="K1254"/>
  <c r="M1258"/>
  <c r="F1119"/>
  <c r="L954"/>
  <c r="V1164"/>
  <c r="L1044"/>
  <c r="F1071"/>
  <c r="W1218"/>
  <c r="X981"/>
  <c r="L877"/>
  <c r="M872"/>
  <c r="N971"/>
  <c r="Y884"/>
  <c r="V1233"/>
  <c r="R853"/>
  <c r="X1038"/>
  <c r="R1133"/>
  <c r="P981"/>
  <c r="N1427"/>
  <c r="N1511"/>
  <c r="N1158"/>
  <c r="L1150"/>
  <c r="F1357"/>
  <c r="H1416"/>
  <c r="V1490"/>
  <c r="S1522"/>
  <c r="J1498"/>
  <c r="J1486"/>
  <c r="E1512"/>
  <c r="O1446"/>
  <c r="E1528"/>
  <c r="H1324"/>
  <c r="Q1143"/>
  <c r="N1308"/>
  <c r="T1130"/>
  <c r="P1233"/>
  <c r="J1306"/>
  <c r="P1318"/>
  <c r="H1535"/>
  <c r="O1507"/>
  <c r="X1493"/>
  <c r="G1430"/>
  <c r="H1441"/>
  <c r="W1517"/>
  <c r="N1521"/>
  <c r="I1347"/>
  <c r="U1418"/>
  <c r="H1211"/>
  <c r="O1240"/>
  <c r="T1170"/>
  <c r="E1354"/>
  <c r="G1446"/>
  <c r="G1530"/>
  <c r="U1408"/>
  <c r="H1148"/>
  <c r="U1250"/>
  <c r="M1351"/>
  <c r="T941"/>
  <c r="U1414"/>
  <c r="L1035"/>
  <c r="G1059"/>
  <c r="V964"/>
  <c r="N1251"/>
  <c r="Y1342"/>
  <c r="G1043"/>
  <c r="H1507"/>
  <c r="E1490"/>
  <c r="X1487"/>
  <c r="P970"/>
  <c r="J1307"/>
  <c r="Q1230"/>
  <c r="F1165"/>
  <c r="U1080"/>
  <c r="F1262"/>
  <c r="R1405"/>
  <c r="K1123"/>
  <c r="P988"/>
  <c r="X1265"/>
  <c r="P1065"/>
  <c r="Q1487"/>
  <c r="T1318"/>
  <c r="E1316"/>
  <c r="N1254"/>
  <c r="X1342"/>
  <c r="V1148"/>
  <c r="V1067"/>
  <c r="G1249"/>
  <c r="L1351"/>
  <c r="V974"/>
  <c r="F1310"/>
  <c r="N1075"/>
  <c r="W981"/>
  <c r="U1333"/>
  <c r="W1123"/>
  <c r="F1048"/>
  <c r="V1070"/>
  <c r="M1520"/>
  <c r="W1540"/>
  <c r="W1342"/>
  <c r="I1253"/>
  <c r="U1334"/>
  <c r="M1261"/>
  <c r="X988"/>
  <c r="J1321"/>
  <c r="F958"/>
  <c r="Y966"/>
  <c r="V946"/>
  <c r="N990"/>
  <c r="F979"/>
  <c r="T1159"/>
  <c r="Y952"/>
  <c r="J1143"/>
  <c r="V1140"/>
  <c r="N887"/>
  <c r="V855"/>
  <c r="G1029"/>
  <c r="T1535"/>
  <c r="I1398"/>
  <c r="F1490"/>
  <c r="L1416"/>
  <c r="K1339"/>
  <c r="K1241"/>
  <c r="P1251"/>
  <c r="K1215"/>
  <c r="T1162"/>
  <c r="J1340"/>
  <c r="T1509"/>
  <c r="X1404"/>
  <c r="X1429"/>
  <c r="G1421"/>
  <c r="O1448"/>
  <c r="Y1313"/>
  <c r="V1078"/>
  <c r="I1302"/>
  <c r="L1321"/>
  <c r="G1304"/>
  <c r="T939"/>
  <c r="I1496"/>
  <c r="E1498"/>
  <c r="U1520"/>
  <c r="Y1431"/>
  <c r="X1434"/>
  <c r="U1491"/>
  <c r="Y1249"/>
  <c r="M1315"/>
  <c r="I1531"/>
  <c r="N1406"/>
  <c r="U1354"/>
  <c r="O1335"/>
  <c r="K1212"/>
  <c r="T1234"/>
  <c r="T1037"/>
  <c r="N1233"/>
  <c r="L990"/>
  <c r="S1315"/>
  <c r="M1028"/>
  <c r="N1131"/>
  <c r="F942"/>
  <c r="I982"/>
  <c r="R1445"/>
  <c r="M1540"/>
  <c r="K1245"/>
  <c r="J1245"/>
  <c r="P1350"/>
  <c r="V1032"/>
  <c r="L1350"/>
  <c r="U1064"/>
  <c r="N1135"/>
  <c r="G1057"/>
  <c r="S953"/>
  <c r="V1267"/>
  <c r="S1125"/>
  <c r="K1519"/>
  <c r="L1133"/>
  <c r="Y1305"/>
  <c r="H935"/>
  <c r="I1341"/>
  <c r="F1261"/>
  <c r="N1221"/>
  <c r="M1217"/>
  <c r="R1045"/>
  <c r="G1334"/>
  <c r="F1396"/>
  <c r="V1048"/>
  <c r="S1064"/>
  <c r="F1316"/>
  <c r="R1037"/>
  <c r="U1142"/>
  <c r="I940"/>
  <c r="I948"/>
  <c r="O1500"/>
  <c r="P1420"/>
  <c r="V1236"/>
  <c r="E1137"/>
  <c r="F1223"/>
  <c r="O1408"/>
  <c r="F1152"/>
  <c r="Q1132"/>
  <c r="I1227"/>
  <c r="P1140"/>
  <c r="K1053"/>
  <c r="T1026"/>
  <c r="K1406"/>
  <c r="K1042"/>
  <c r="E952"/>
  <c r="P1058"/>
  <c r="K1306"/>
  <c r="F1122"/>
  <c r="X854"/>
  <c r="E1168"/>
  <c r="W876"/>
  <c r="Y959"/>
  <c r="V976"/>
  <c r="P864"/>
  <c r="H1124"/>
  <c r="I842"/>
  <c r="V938"/>
  <c r="N1252"/>
  <c r="J893"/>
  <c r="S1521"/>
  <c r="X1509"/>
  <c r="O1401"/>
  <c r="T1516"/>
  <c r="Y1399"/>
  <c r="Y1306"/>
  <c r="I1318"/>
  <c r="F1241"/>
  <c r="T1067"/>
  <c r="X1415"/>
  <c r="H1316"/>
  <c r="F1415"/>
  <c r="V1221"/>
  <c r="F1437"/>
  <c r="K1497"/>
  <c r="P1497"/>
  <c r="P1536"/>
  <c r="W1345"/>
  <c r="G1504"/>
  <c r="E1411"/>
  <c r="K1533"/>
  <c r="E1533"/>
  <c r="L1248"/>
  <c r="Q1324"/>
  <c r="X1123"/>
  <c r="T1061"/>
  <c r="Y1332"/>
  <c r="W1262"/>
  <c r="M1229"/>
  <c r="H1496"/>
  <c r="K1496"/>
  <c r="X1497"/>
  <c r="N1400"/>
  <c r="R1520"/>
  <c r="Y1526"/>
  <c r="W1346"/>
  <c r="W1219"/>
  <c r="S1152"/>
  <c r="V1418"/>
  <c r="N1396"/>
  <c r="T1342"/>
  <c r="N1340"/>
  <c r="Y1489"/>
  <c r="R1531"/>
  <c r="H1342"/>
  <c r="S1252"/>
  <c r="P1119"/>
  <c r="V1308"/>
  <c r="S1431"/>
  <c r="Y1354"/>
  <c r="H1494"/>
  <c r="L1259"/>
  <c r="V1260"/>
  <c r="O959"/>
  <c r="N1235"/>
  <c r="H1044"/>
  <c r="U894"/>
  <c r="H1438"/>
  <c r="R1255"/>
  <c r="U1034"/>
  <c r="J1253"/>
  <c r="K1418"/>
  <c r="O1421"/>
  <c r="P1411"/>
  <c r="R951"/>
  <c r="W971"/>
  <c r="M940"/>
  <c r="N1351"/>
  <c r="J1031"/>
  <c r="F1134"/>
  <c r="T1524"/>
  <c r="M1500"/>
  <c r="E1150"/>
  <c r="W1525"/>
  <c r="R981"/>
  <c r="K939"/>
  <c r="P1252"/>
  <c r="Q952"/>
  <c r="T990"/>
  <c r="T1309"/>
  <c r="F1044"/>
  <c r="K1068"/>
  <c r="V1512"/>
  <c r="S1528"/>
  <c r="N1157"/>
  <c r="E1253"/>
  <c r="G1256"/>
  <c r="W1404"/>
  <c r="X1223"/>
  <c r="G1302"/>
  <c r="O967"/>
  <c r="Q1141"/>
  <c r="O939"/>
  <c r="R1053"/>
  <c r="S1048"/>
  <c r="I1127"/>
  <c r="Y844"/>
  <c r="Y943"/>
  <c r="L896"/>
  <c r="V893"/>
  <c r="U846"/>
  <c r="J1042"/>
  <c r="M893"/>
  <c r="W957"/>
  <c r="Y875"/>
  <c r="U988"/>
  <c r="K876"/>
  <c r="Q974"/>
  <c r="Q972"/>
  <c r="W961"/>
  <c r="N849"/>
  <c r="X1421"/>
  <c r="K1210"/>
  <c r="U1348"/>
  <c r="F1234"/>
  <c r="E1426"/>
  <c r="O1074"/>
  <c r="O1509"/>
  <c r="M1236"/>
  <c r="X1213"/>
  <c r="Y1229"/>
  <c r="V1059"/>
  <c r="Y1129"/>
  <c r="K1350"/>
  <c r="X1252"/>
  <c r="E1435"/>
  <c r="J1234"/>
  <c r="M1329"/>
  <c r="N1050"/>
  <c r="H1036"/>
  <c r="K1028"/>
  <c r="P877"/>
  <c r="Y949"/>
  <c r="G862"/>
  <c r="L1033"/>
  <c r="V1053"/>
  <c r="V896"/>
  <c r="H888"/>
  <c r="G1077"/>
  <c r="W857"/>
  <c r="P857"/>
  <c r="K1161"/>
  <c r="U1069"/>
  <c r="G1327"/>
  <c r="P847"/>
  <c r="O950"/>
  <c r="O1233"/>
  <c r="V1138"/>
  <c r="X867"/>
  <c r="V1043"/>
  <c r="R1080"/>
  <c r="K860"/>
  <c r="Q860"/>
  <c r="H1241"/>
  <c r="R942"/>
  <c r="L849"/>
  <c r="E1159"/>
  <c r="P1031"/>
  <c r="I857"/>
  <c r="P889"/>
  <c r="P897"/>
  <c r="X897"/>
  <c r="O1155"/>
  <c r="R864"/>
  <c r="Y862"/>
  <c r="N1247"/>
  <c r="F940"/>
  <c r="Y855"/>
  <c r="L875"/>
  <c r="I1037"/>
  <c r="U1033"/>
  <c r="V859"/>
  <c r="J887"/>
  <c r="M869"/>
  <c r="X842"/>
  <c r="R879"/>
  <c r="G944"/>
  <c r="N1072"/>
  <c r="W968"/>
  <c r="Q1120"/>
  <c r="G965"/>
  <c r="S894"/>
  <c r="H875"/>
  <c r="X843"/>
  <c r="I1131"/>
  <c r="O1042"/>
  <c r="J853"/>
  <c r="U866"/>
  <c r="K893"/>
  <c r="M1134"/>
  <c r="I1316"/>
  <c r="G1213"/>
  <c r="S945"/>
  <c r="K883"/>
  <c r="U856"/>
  <c r="V967"/>
  <c r="H946"/>
  <c r="J865"/>
  <c r="P1041"/>
  <c r="M885"/>
  <c r="K891"/>
  <c r="E882"/>
  <c r="M1080"/>
  <c r="N940"/>
  <c r="G877"/>
  <c r="N883"/>
  <c r="H1070"/>
  <c r="F1030"/>
  <c r="T860"/>
  <c r="P875"/>
  <c r="N867"/>
  <c r="S1126"/>
  <c r="N1128"/>
  <c r="T1267"/>
  <c r="T1121"/>
  <c r="U854"/>
  <c r="P960"/>
  <c r="U1150"/>
  <c r="F883"/>
  <c r="O875"/>
  <c r="K952"/>
  <c r="N857"/>
  <c r="O1051"/>
  <c r="G952"/>
  <c r="P1067"/>
  <c r="R867"/>
  <c r="L1040"/>
  <c r="U967"/>
  <c r="T881"/>
  <c r="R954"/>
  <c r="I872"/>
  <c r="H897"/>
  <c r="U983"/>
  <c r="G1053"/>
  <c r="V975"/>
  <c r="R1035"/>
  <c r="Q886"/>
  <c r="Y856"/>
  <c r="W1143"/>
  <c r="E948"/>
  <c r="N1080"/>
  <c r="O879"/>
  <c r="J1033"/>
  <c r="S888"/>
  <c r="I1040"/>
  <c r="L867"/>
  <c r="F1328"/>
  <c r="K1222"/>
  <c r="T1028"/>
  <c r="M946"/>
  <c r="Q849"/>
  <c r="F948"/>
  <c r="Q843"/>
  <c r="X944"/>
  <c r="G953"/>
  <c r="O855"/>
  <c r="J1030"/>
  <c r="Q861"/>
  <c r="R1124"/>
  <c r="U1162"/>
  <c r="Y1119"/>
  <c r="M842"/>
  <c r="G853"/>
  <c r="K1030"/>
  <c r="Y1029"/>
  <c r="R855"/>
  <c r="P1037"/>
  <c r="H1077"/>
  <c r="W953"/>
  <c r="R842"/>
  <c r="T893"/>
  <c r="I937"/>
  <c r="O1129"/>
  <c r="P893"/>
  <c r="H884"/>
  <c r="K1035"/>
  <c r="F974"/>
  <c r="G1144"/>
  <c r="H850"/>
  <c r="J1141"/>
  <c r="S972"/>
  <c r="N1145"/>
  <c r="Q846"/>
  <c r="X938"/>
  <c r="R852"/>
  <c r="U851"/>
  <c r="S1122"/>
  <c r="Q1080"/>
  <c r="M1044"/>
  <c r="L941"/>
  <c r="G1124"/>
  <c r="I1033"/>
  <c r="E938"/>
  <c r="L939"/>
  <c r="R943"/>
  <c r="N973"/>
  <c r="O848"/>
  <c r="P952"/>
  <c r="U935"/>
  <c r="U978"/>
  <c r="N861"/>
  <c r="J980"/>
  <c r="U941"/>
  <c r="X876"/>
  <c r="X956"/>
  <c r="E860"/>
  <c r="F1129"/>
  <c r="I1135"/>
  <c r="O890"/>
  <c r="X1069"/>
  <c r="E1237"/>
  <c r="S885"/>
  <c r="H960"/>
  <c r="N986"/>
  <c r="R873"/>
  <c r="M1071"/>
  <c r="R889"/>
  <c r="V1038"/>
  <c r="S866"/>
  <c r="W1316"/>
  <c r="P852"/>
  <c r="X1163"/>
  <c r="Q845"/>
  <c r="X939"/>
  <c r="V1035"/>
  <c r="T874"/>
  <c r="I846"/>
  <c r="P969"/>
  <c r="Y1032"/>
  <c r="W878"/>
  <c r="J864"/>
  <c r="H976"/>
  <c r="K1064"/>
  <c r="H1027"/>
  <c r="X849"/>
  <c r="O1118"/>
  <c r="U1145"/>
  <c r="N1142"/>
  <c r="Q1044"/>
  <c r="S1118"/>
  <c r="O984"/>
  <c r="P978"/>
  <c r="M964"/>
  <c r="K1218"/>
  <c r="P843"/>
  <c r="Y979"/>
  <c r="I936"/>
  <c r="L848"/>
  <c r="L1046"/>
  <c r="P1220"/>
  <c r="K872"/>
  <c r="T947"/>
  <c r="X1228"/>
  <c r="M972"/>
  <c r="X1035"/>
  <c r="K1069"/>
  <c r="L857"/>
  <c r="S1040"/>
  <c r="L940"/>
  <c r="P1057"/>
  <c r="O1256"/>
  <c r="Y1321"/>
  <c r="S849"/>
  <c r="N1065"/>
  <c r="X1058"/>
  <c r="S1131"/>
  <c r="S884"/>
  <c r="P881"/>
  <c r="U892"/>
  <c r="U965"/>
  <c r="V845"/>
  <c r="M1249"/>
  <c r="T1032"/>
  <c r="F959"/>
  <c r="H881"/>
  <c r="Q1260"/>
  <c r="G1240"/>
  <c r="T1216"/>
  <c r="H892"/>
  <c r="R1043"/>
  <c r="F943"/>
  <c r="V951"/>
  <c r="R862"/>
  <c r="N946"/>
  <c r="P1122"/>
  <c r="E983"/>
  <c r="Y1064"/>
  <c r="S856"/>
  <c r="X1078"/>
  <c r="V842"/>
  <c r="K980"/>
  <c r="M990"/>
  <c r="J1236"/>
  <c r="O1063"/>
  <c r="N1136"/>
  <c r="V868"/>
  <c r="Y1123"/>
  <c r="T942"/>
  <c r="U858"/>
  <c r="R894"/>
  <c r="U874"/>
  <c r="X847"/>
  <c r="P879"/>
  <c r="M1049"/>
  <c r="G1158"/>
  <c r="N1122"/>
  <c r="J1062"/>
  <c r="R1230"/>
  <c r="M1144"/>
  <c r="I1057"/>
  <c r="Q1216"/>
  <c r="N941"/>
  <c r="E862"/>
  <c r="X869"/>
  <c r="M854"/>
  <c r="M1256"/>
  <c r="J843"/>
  <c r="W847"/>
  <c r="V970"/>
  <c r="R1127"/>
  <c r="K878"/>
  <c r="T1066"/>
  <c r="Y896"/>
  <c r="L864"/>
  <c r="J974"/>
  <c r="S848"/>
  <c r="E1131"/>
  <c r="V846"/>
  <c r="H986"/>
  <c r="H1168"/>
  <c r="U1039"/>
  <c r="F944"/>
  <c r="G867"/>
  <c r="Y1030"/>
  <c r="H872"/>
  <c r="M1036"/>
  <c r="I950"/>
  <c r="Q988"/>
  <c r="M1029"/>
  <c r="J1065"/>
  <c r="W1052"/>
  <c r="V1027"/>
  <c r="W1137"/>
  <c r="H1066"/>
  <c r="R885"/>
  <c r="R938"/>
  <c r="M953"/>
  <c r="L855"/>
  <c r="I1125"/>
  <c r="S862"/>
  <c r="M1145"/>
  <c r="T847"/>
  <c r="T856"/>
  <c r="W858"/>
  <c r="W1141"/>
  <c r="E897"/>
  <c r="P967"/>
  <c r="I949"/>
  <c r="I884"/>
  <c r="N1045"/>
  <c r="R849"/>
  <c r="H1152"/>
  <c r="Q852"/>
  <c r="W881"/>
  <c r="T1063"/>
  <c r="I961"/>
  <c r="F875"/>
  <c r="V874"/>
  <c r="Q1048"/>
  <c r="I989"/>
  <c r="G845"/>
  <c r="X864"/>
  <c r="W1145"/>
  <c r="R973"/>
  <c r="N975"/>
  <c r="N881"/>
  <c r="S978"/>
  <c r="V1075"/>
  <c r="F938"/>
  <c r="W886"/>
  <c r="U1051"/>
  <c r="R868"/>
  <c r="Q1072"/>
  <c r="T1158"/>
  <c r="I1045"/>
  <c r="E960"/>
  <c r="G1140"/>
  <c r="R859"/>
  <c r="G1260"/>
  <c r="J1050"/>
  <c r="W872"/>
  <c r="K983"/>
  <c r="G1027"/>
  <c r="L885"/>
  <c r="Q964"/>
  <c r="I848"/>
  <c r="Y872"/>
  <c r="P985"/>
  <c r="E869"/>
  <c r="L879"/>
  <c r="R937"/>
  <c r="Y961"/>
  <c r="F951"/>
  <c r="W1061"/>
  <c r="H989"/>
  <c r="M1125"/>
  <c r="N1036"/>
  <c r="V866"/>
  <c r="G884"/>
  <c r="X848"/>
  <c r="F937"/>
  <c r="O968"/>
  <c r="S873"/>
  <c r="R1036"/>
  <c r="Y876"/>
  <c r="R845"/>
  <c r="I1072"/>
  <c r="F1169"/>
  <c r="W889"/>
  <c r="G1159"/>
  <c r="Q1052"/>
  <c r="L843"/>
  <c r="E973"/>
  <c r="K1131"/>
  <c r="G883"/>
  <c r="S864"/>
  <c r="K968"/>
  <c r="G1122"/>
  <c r="V1225"/>
  <c r="V1072"/>
  <c r="N1056"/>
  <c r="V1163"/>
  <c r="X949"/>
  <c r="U980"/>
  <c r="M981"/>
  <c r="T867"/>
  <c r="S940"/>
  <c r="H1058"/>
  <c r="M1137"/>
  <c r="Y1048"/>
  <c r="L973"/>
  <c r="X874"/>
  <c r="R957"/>
  <c r="J967"/>
  <c r="W978"/>
  <c r="K874"/>
  <c r="N846"/>
  <c r="F953"/>
  <c r="N965"/>
  <c r="L844"/>
  <c r="J889"/>
  <c r="J1130"/>
  <c r="Q890"/>
  <c r="N1124"/>
  <c r="L876"/>
  <c r="S990"/>
  <c r="J862"/>
  <c r="G850"/>
  <c r="M868"/>
  <c r="I879"/>
  <c r="F985"/>
  <c r="E1043"/>
  <c r="T1034"/>
  <c r="U1152"/>
  <c r="K1036"/>
  <c r="E954"/>
  <c r="J976"/>
  <c r="N935"/>
  <c r="E1046"/>
  <c r="H876"/>
  <c r="W937"/>
  <c r="J944"/>
  <c r="K937"/>
  <c r="J1045"/>
  <c r="S876"/>
  <c r="N888"/>
  <c r="J850"/>
  <c r="R1030"/>
  <c r="S981"/>
  <c r="G957"/>
  <c r="Y880"/>
  <c r="O980"/>
  <c r="L959"/>
  <c r="K1244"/>
  <c r="I947"/>
  <c r="G990"/>
  <c r="Y865"/>
  <c r="O1225"/>
  <c r="R880"/>
  <c r="O881"/>
  <c r="P867"/>
  <c r="F843"/>
  <c r="H1072"/>
  <c r="L934"/>
  <c r="E1123"/>
  <c r="H1235"/>
  <c r="G893"/>
  <c r="Q1051"/>
  <c r="Q958"/>
  <c r="G961"/>
  <c r="P1052"/>
  <c r="S1050"/>
  <c r="W941"/>
  <c r="L1073"/>
  <c r="E937"/>
  <c r="K1235"/>
  <c r="W1441"/>
  <c r="G1357"/>
  <c r="P1172"/>
  <c r="R1320"/>
  <c r="Q1068"/>
  <c r="J1032"/>
  <c r="M951"/>
  <c r="S1143"/>
  <c r="Y1143"/>
  <c r="Q1247"/>
  <c r="P1329"/>
  <c r="E1228"/>
  <c r="J1430"/>
  <c r="L947"/>
  <c r="T976"/>
  <c r="E1058"/>
  <c r="N1068"/>
  <c r="J1135"/>
  <c r="W1075"/>
  <c r="J983"/>
  <c r="M888"/>
  <c r="X1144"/>
  <c r="I853"/>
  <c r="S1224"/>
  <c r="X1247"/>
  <c r="X860"/>
  <c r="V1074"/>
  <c r="V857"/>
  <c r="K1043"/>
  <c r="V1125"/>
  <c r="J1072"/>
  <c r="X982"/>
  <c r="I881"/>
  <c r="E950"/>
  <c r="J1131"/>
  <c r="L1063"/>
  <c r="Y984"/>
  <c r="K1351"/>
  <c r="W1069"/>
  <c r="J1026"/>
  <c r="V943"/>
  <c r="M975"/>
  <c r="L950"/>
  <c r="H862"/>
  <c r="M1131"/>
  <c r="U1124"/>
  <c r="J1049"/>
  <c r="T849"/>
  <c r="Y978"/>
  <c r="Q1150"/>
  <c r="G861"/>
  <c r="X1039"/>
  <c r="S942"/>
  <c r="O853"/>
  <c r="G989"/>
  <c r="F859"/>
  <c r="V983"/>
  <c r="N873"/>
  <c r="X974"/>
  <c r="R893"/>
  <c r="P957"/>
  <c r="H956"/>
  <c r="V887"/>
  <c r="U890"/>
  <c r="N1077"/>
  <c r="S1049"/>
  <c r="T879"/>
  <c r="N884"/>
  <c r="I1069"/>
  <c r="J842"/>
  <c r="M852"/>
  <c r="X970"/>
  <c r="T1226"/>
  <c r="O1027"/>
  <c r="H1038"/>
  <c r="S1077"/>
  <c r="K985"/>
  <c r="G887"/>
  <c r="Q977"/>
  <c r="J1136"/>
  <c r="G1056"/>
  <c r="S886"/>
  <c r="X1255"/>
  <c r="K972"/>
  <c r="I1143"/>
  <c r="P1036"/>
  <c r="O1066"/>
  <c r="M942"/>
  <c r="O948"/>
  <c r="S966"/>
  <c r="W892"/>
  <c r="W1125"/>
  <c r="Y980"/>
  <c r="L985"/>
  <c r="M1148"/>
  <c r="G1134"/>
  <c r="W842"/>
  <c r="O1068"/>
  <c r="Q874"/>
  <c r="N1153"/>
  <c r="R945"/>
  <c r="E980"/>
  <c r="S960"/>
  <c r="T869"/>
  <c r="Y1120"/>
  <c r="O852"/>
  <c r="M1225"/>
  <c r="F1031"/>
  <c r="V1130"/>
  <c r="Q976"/>
  <c r="X1317"/>
  <c r="T960"/>
  <c r="H938"/>
  <c r="L1028"/>
  <c r="Y1121"/>
  <c r="U853"/>
  <c r="Y1320"/>
  <c r="X850"/>
  <c r="G1074"/>
  <c r="M878"/>
  <c r="R1046"/>
  <c r="F957"/>
  <c r="X1219"/>
  <c r="T889"/>
  <c r="M1151"/>
  <c r="J881"/>
  <c r="F866"/>
  <c r="Y1214"/>
  <c r="N1264"/>
  <c r="M867"/>
  <c r="J845"/>
  <c r="G894"/>
  <c r="W1402"/>
  <c r="T948"/>
  <c r="W891"/>
  <c r="T1040"/>
  <c r="E1254"/>
  <c r="R1044"/>
  <c r="N885"/>
  <c r="P1072"/>
  <c r="M1337"/>
  <c r="J1044"/>
  <c r="T884"/>
  <c r="L1045"/>
  <c r="X888"/>
  <c r="R966"/>
  <c r="W959"/>
  <c r="L976"/>
  <c r="V1172"/>
  <c r="S958"/>
  <c r="N981"/>
  <c r="T894"/>
  <c r="X1128"/>
  <c r="M1120"/>
  <c r="N1343"/>
  <c r="L1159"/>
  <c r="J934"/>
  <c r="O1135"/>
  <c r="E892"/>
  <c r="Y1409"/>
  <c r="X1072"/>
  <c r="F867"/>
  <c r="J969"/>
  <c r="U1042"/>
  <c r="R1166"/>
  <c r="S1030"/>
  <c r="K950"/>
  <c r="P850"/>
  <c r="M864"/>
  <c r="J876"/>
  <c r="X1030"/>
  <c r="E953"/>
  <c r="J879"/>
  <c r="I847"/>
  <c r="U973"/>
  <c r="O1026"/>
  <c r="P851"/>
  <c r="S846"/>
  <c r="H1132"/>
  <c r="K1050"/>
  <c r="K845"/>
  <c r="P866"/>
  <c r="E1145"/>
  <c r="V957"/>
  <c r="U1246"/>
  <c r="K1052"/>
  <c r="G1033"/>
  <c r="M861"/>
  <c r="M1045"/>
  <c r="P869"/>
  <c r="H964"/>
  <c r="V884"/>
  <c r="N848"/>
  <c r="N1078"/>
  <c r="F954"/>
  <c r="W1128"/>
  <c r="R1122"/>
  <c r="S861"/>
  <c r="K1156"/>
  <c r="F846"/>
  <c r="K859"/>
  <c r="Q858"/>
  <c r="R1059"/>
  <c r="T1125"/>
  <c r="Q853"/>
  <c r="F1123"/>
  <c r="I888"/>
  <c r="S976"/>
  <c r="I1034"/>
  <c r="W974"/>
  <c r="K956"/>
  <c r="R1121"/>
  <c r="M1039"/>
  <c r="K986"/>
  <c r="I893"/>
  <c r="P873"/>
  <c r="T1141"/>
  <c r="I864"/>
  <c r="W973"/>
  <c r="E959"/>
  <c r="H950"/>
  <c r="O940"/>
  <c r="J971"/>
  <c r="V1058"/>
  <c r="J988"/>
  <c r="I1246"/>
  <c r="H949"/>
  <c r="J874"/>
  <c r="S944"/>
  <c r="S1080"/>
  <c r="S983"/>
  <c r="Y974"/>
  <c r="K938"/>
  <c r="X958"/>
  <c r="G1133"/>
  <c r="P989"/>
  <c r="H890"/>
  <c r="T866"/>
  <c r="Y874"/>
  <c r="W972"/>
  <c r="X1246"/>
  <c r="N1137"/>
  <c r="O856"/>
  <c r="N891"/>
  <c r="J1075"/>
  <c r="J847"/>
  <c r="V879"/>
  <c r="F878"/>
  <c r="Q1160"/>
  <c r="J1077"/>
  <c r="G1267"/>
  <c r="M847"/>
  <c r="O850"/>
  <c r="R858"/>
  <c r="I1038"/>
  <c r="F1063"/>
  <c r="W944"/>
  <c r="S1073"/>
  <c r="O868"/>
  <c r="J979"/>
  <c r="N1062"/>
  <c r="I865"/>
  <c r="H940"/>
  <c r="R1032"/>
  <c r="X1062"/>
  <c r="K1071"/>
  <c r="O869"/>
  <c r="F1027"/>
  <c r="X866"/>
  <c r="P1043"/>
  <c r="M943"/>
  <c r="I877"/>
  <c r="T843"/>
  <c r="Y1066"/>
  <c r="N1126"/>
  <c r="H845"/>
  <c r="E1122"/>
  <c r="N1081"/>
  <c r="O845"/>
  <c r="P858"/>
  <c r="J977"/>
  <c r="V1037"/>
  <c r="K843"/>
  <c r="T953"/>
  <c r="X853"/>
  <c r="P974"/>
  <c r="X941"/>
  <c r="O1264"/>
  <c r="X1245"/>
  <c r="E956"/>
  <c r="X1045"/>
  <c r="S1304"/>
  <c r="M948"/>
  <c r="T886"/>
  <c r="U1309"/>
  <c r="T1043"/>
  <c r="G934"/>
  <c r="X966"/>
  <c r="V1336"/>
  <c r="Q876"/>
  <c r="J1240"/>
  <c r="J861"/>
  <c r="F1237"/>
  <c r="T1046"/>
  <c r="S1052"/>
  <c r="K989"/>
  <c r="F1051"/>
  <c r="I966"/>
  <c r="L957"/>
  <c r="K1081"/>
  <c r="V1156"/>
  <c r="V1056"/>
  <c r="J1121"/>
  <c r="R969"/>
  <c r="Q984"/>
  <c r="F1041"/>
  <c r="M849"/>
  <c r="I1080"/>
  <c r="W1237"/>
  <c r="F1072"/>
  <c r="O880"/>
  <c r="O1134"/>
  <c r="P878"/>
  <c r="U860"/>
  <c r="T883"/>
  <c r="N886"/>
  <c r="W865"/>
  <c r="E1321"/>
  <c r="M855"/>
  <c r="W1158"/>
  <c r="H896"/>
  <c r="G897"/>
  <c r="V867"/>
  <c r="K977"/>
  <c r="N875"/>
  <c r="J883"/>
  <c r="S1029"/>
  <c r="Q854"/>
  <c r="L960"/>
  <c r="R1132"/>
  <c r="H851"/>
  <c r="T1241"/>
  <c r="I971"/>
  <c r="U849"/>
  <c r="T842"/>
  <c r="W1133"/>
  <c r="G1064"/>
  <c r="E1130"/>
  <c r="M884"/>
  <c r="P936"/>
  <c r="N1223"/>
  <c r="I1064"/>
  <c r="X1071"/>
  <c r="N866"/>
  <c r="R888"/>
  <c r="J868"/>
  <c r="V883"/>
  <c r="T985"/>
  <c r="L1068"/>
  <c r="N1063"/>
  <c r="Q893"/>
  <c r="W979"/>
  <c r="L892"/>
  <c r="L1074"/>
  <c r="U1061"/>
  <c r="E1165"/>
  <c r="S956"/>
  <c r="E874"/>
  <c r="N855"/>
  <c r="H880"/>
  <c r="I854"/>
  <c r="S1033"/>
  <c r="O877"/>
  <c r="L860"/>
  <c r="P844"/>
  <c r="Q1031"/>
  <c r="X856"/>
  <c r="L956"/>
  <c r="R856"/>
  <c r="V847"/>
  <c r="P1258"/>
  <c r="O952"/>
  <c r="Y957"/>
  <c r="W934"/>
  <c r="K1252"/>
  <c r="P856"/>
  <c r="V888"/>
  <c r="E1062"/>
  <c r="H1078"/>
  <c r="X1077"/>
  <c r="N852"/>
  <c r="F1066"/>
  <c r="S889"/>
  <c r="N1074"/>
  <c r="U952"/>
  <c r="H848"/>
  <c r="L1118"/>
  <c r="T844"/>
  <c r="R865"/>
  <c r="G986"/>
  <c r="J869"/>
  <c r="I1134"/>
  <c r="G854"/>
  <c r="E978"/>
  <c r="W859"/>
  <c r="G1132"/>
  <c r="T1069"/>
  <c r="V890"/>
  <c r="Q1133"/>
  <c r="S1217"/>
  <c r="K1133"/>
  <c r="Y892"/>
  <c r="I878"/>
  <c r="E941"/>
  <c r="E1049"/>
  <c r="O851"/>
  <c r="Q946"/>
  <c r="V875"/>
  <c r="T1172"/>
  <c r="U862"/>
  <c r="I1222"/>
  <c r="T865"/>
  <c r="S1133"/>
  <c r="V1049"/>
  <c r="S946"/>
  <c r="Y891"/>
  <c r="I964"/>
  <c r="M886"/>
  <c r="Q1134"/>
  <c r="R941"/>
  <c r="H944"/>
  <c r="Q956"/>
  <c r="E1169"/>
  <c r="R1081"/>
  <c r="K1072"/>
  <c r="U847"/>
  <c r="X947"/>
  <c r="M959"/>
  <c r="R1077"/>
  <c r="K988"/>
  <c r="J935"/>
  <c r="S1164"/>
  <c r="J873"/>
  <c r="U989"/>
  <c r="S1066"/>
  <c r="U887"/>
  <c r="Y873"/>
  <c r="S959"/>
  <c r="X880"/>
  <c r="E934"/>
  <c r="F857"/>
  <c r="I883"/>
  <c r="E1216"/>
  <c r="V894"/>
  <c r="P1049"/>
  <c r="H1026"/>
  <c r="N1064"/>
  <c r="N1052"/>
  <c r="J859"/>
  <c r="R861"/>
  <c r="T875"/>
  <c r="F934"/>
  <c r="F847"/>
  <c r="N859"/>
  <c r="M873"/>
  <c r="W1138"/>
  <c r="M1126"/>
  <c r="V891"/>
  <c r="O843"/>
  <c r="L872"/>
  <c r="E1152"/>
  <c r="V885"/>
  <c r="U859"/>
  <c r="Y1237"/>
  <c r="K1129"/>
  <c r="E865"/>
  <c r="W960"/>
  <c r="N880"/>
  <c r="G874"/>
  <c r="K862"/>
  <c r="G988"/>
  <c r="J964"/>
  <c r="O858"/>
  <c r="G857"/>
  <c r="R887"/>
  <c r="U960"/>
  <c r="J854"/>
  <c r="I849"/>
  <c r="E848"/>
  <c r="M1161"/>
  <c r="S1144"/>
  <c r="H865"/>
  <c r="V950"/>
  <c r="X886"/>
  <c r="Y866"/>
  <c r="E1067"/>
  <c r="P1027"/>
  <c r="Q1040"/>
  <c r="V954"/>
  <c r="E855"/>
  <c r="G1258"/>
  <c r="H1399"/>
  <c r="O1219"/>
  <c r="W977"/>
  <c r="K1346"/>
  <c r="R1266"/>
  <c r="K1419"/>
  <c r="I943"/>
  <c r="G1223"/>
  <c r="V1532"/>
  <c r="I1212"/>
  <c r="E1246"/>
  <c r="M1078"/>
  <c r="N1489"/>
  <c r="E1310"/>
  <c r="K1031"/>
  <c r="T1153"/>
  <c r="S850"/>
  <c r="H1067"/>
  <c r="Q883"/>
  <c r="K890"/>
  <c r="N966"/>
  <c r="T852"/>
  <c r="J866"/>
  <c r="T858"/>
  <c r="V986"/>
  <c r="G1058"/>
  <c r="I1061"/>
  <c r="S869"/>
  <c r="V969"/>
  <c r="J952"/>
  <c r="F1062"/>
  <c r="R860"/>
  <c r="Y1136"/>
  <c r="Q980"/>
  <c r="Q1046"/>
  <c r="M976"/>
  <c r="G852"/>
  <c r="S874"/>
  <c r="S1042"/>
  <c r="T945"/>
  <c r="H1262"/>
  <c r="T961"/>
  <c r="K1080"/>
  <c r="U868"/>
  <c r="J1132"/>
  <c r="R878"/>
  <c r="T1035"/>
  <c r="L970"/>
  <c r="U1148"/>
  <c r="R988"/>
  <c r="R934"/>
  <c r="T1048"/>
  <c r="T855"/>
  <c r="U1068"/>
  <c r="I1166"/>
  <c r="G848"/>
  <c r="L988"/>
  <c r="I890"/>
  <c r="I969"/>
  <c r="G1149"/>
  <c r="F842"/>
  <c r="E1135"/>
  <c r="H1037"/>
  <c r="Q954"/>
  <c r="J885"/>
  <c r="V852"/>
  <c r="J1151"/>
  <c r="R874"/>
  <c r="F1144"/>
  <c r="T1242"/>
  <c r="G968"/>
  <c r="V869"/>
  <c r="P943"/>
  <c r="U1049"/>
  <c r="V971"/>
  <c r="K947"/>
  <c r="K1027"/>
  <c r="J1029"/>
  <c r="Y859"/>
  <c r="I894"/>
  <c r="H852"/>
  <c r="G941"/>
  <c r="L975"/>
  <c r="N947"/>
  <c r="O1132"/>
  <c r="O1130"/>
  <c r="E1304"/>
  <c r="T1346"/>
  <c r="Q1042"/>
  <c r="H1042"/>
  <c r="H887"/>
  <c r="Q1161"/>
  <c r="T969"/>
  <c r="N897"/>
  <c r="V849"/>
  <c r="T872"/>
  <c r="S952"/>
  <c r="U872"/>
  <c r="P1160"/>
  <c r="V865"/>
  <c r="M961"/>
  <c r="T1051"/>
  <c r="Y853"/>
  <c r="K1143"/>
  <c r="H866"/>
  <c r="P937"/>
  <c r="F1128"/>
  <c r="F882"/>
  <c r="Q1056"/>
  <c r="J1137"/>
  <c r="H1030"/>
  <c r="H883"/>
  <c r="F1046"/>
  <c r="I874"/>
  <c r="L847"/>
  <c r="R1048"/>
  <c r="S855"/>
  <c r="V854"/>
  <c r="Y887"/>
  <c r="X865"/>
  <c r="P1159"/>
  <c r="N1123"/>
  <c r="J1067"/>
  <c r="S1128"/>
  <c r="V1039"/>
  <c r="Q959"/>
  <c r="Y882"/>
  <c r="S883"/>
  <c r="R985"/>
  <c r="W1068"/>
  <c r="G1126"/>
  <c r="O1080"/>
  <c r="V1136"/>
  <c r="Y1141"/>
  <c r="P968"/>
  <c r="V1051"/>
  <c r="U881"/>
  <c r="E964"/>
  <c r="N1053"/>
  <c r="Q1032"/>
  <c r="R1063"/>
  <c r="W890"/>
  <c r="T983"/>
  <c r="N865"/>
  <c r="O949"/>
  <c r="Q981"/>
  <c r="W984"/>
  <c r="Q966"/>
  <c r="T873"/>
  <c r="M850"/>
  <c r="Y1026"/>
  <c r="V978"/>
  <c r="O1304"/>
  <c r="H844"/>
  <c r="Q877"/>
  <c r="N878"/>
  <c r="H1061"/>
  <c r="H860"/>
  <c r="P896"/>
  <c r="G1063"/>
  <c r="G886"/>
  <c r="H879"/>
  <c r="G1036"/>
  <c r="E880"/>
  <c r="S860"/>
  <c r="I952"/>
  <c r="K866"/>
  <c r="F968"/>
  <c r="Y953"/>
  <c r="N968"/>
  <c r="I887"/>
  <c r="N862"/>
  <c r="E975"/>
  <c r="T1169"/>
  <c r="X989"/>
  <c r="F941"/>
  <c r="E1071"/>
  <c r="T1065"/>
  <c r="P849"/>
  <c r="I979"/>
  <c r="X1066"/>
  <c r="X887"/>
  <c r="J897"/>
  <c r="W1136"/>
  <c r="E1060"/>
  <c r="V1050"/>
  <c r="F1127"/>
  <c r="I889"/>
  <c r="J877"/>
  <c r="J1133"/>
  <c r="Y1137"/>
  <c r="Q880"/>
  <c r="P979"/>
  <c r="P874"/>
  <c r="M875"/>
  <c r="F1059"/>
  <c r="K936"/>
  <c r="Q878"/>
  <c r="P1138"/>
  <c r="O883"/>
  <c r="O897"/>
  <c r="Q1131"/>
  <c r="G890"/>
  <c r="E965"/>
  <c r="E957"/>
  <c r="U844"/>
  <c r="O961"/>
  <c r="Q1129"/>
  <c r="Y1057"/>
  <c r="K1065"/>
  <c r="F946"/>
  <c r="O882"/>
  <c r="G856"/>
  <c r="Y1038"/>
  <c r="E1052"/>
  <c r="S934"/>
  <c r="G846"/>
  <c r="L869"/>
  <c r="M970"/>
  <c r="H1060"/>
  <c r="H882"/>
  <c r="J959"/>
  <c r="T958"/>
  <c r="I1036"/>
  <c r="W940"/>
  <c r="X1319"/>
  <c r="O886"/>
  <c r="X892"/>
  <c r="X977"/>
  <c r="R977"/>
  <c r="V882"/>
  <c r="K886"/>
  <c r="R1061"/>
  <c r="S1028"/>
  <c r="N1163"/>
  <c r="X1042"/>
  <c r="H868"/>
  <c r="U940"/>
  <c r="P1078"/>
  <c r="E887"/>
  <c r="J846"/>
  <c r="H1031"/>
  <c r="S1063"/>
  <c r="J1078"/>
  <c r="K1057"/>
  <c r="G1068"/>
  <c r="W1129"/>
  <c r="J1241"/>
  <c r="Q936"/>
  <c r="X954"/>
  <c r="Q938"/>
  <c r="J1224"/>
  <c r="I843"/>
  <c r="T1080"/>
  <c r="Y1042"/>
  <c r="I875"/>
  <c r="R869"/>
  <c r="S1141"/>
  <c r="R1265"/>
  <c r="M877"/>
  <c r="K850"/>
  <c r="W873"/>
  <c r="G1066"/>
  <c r="K966"/>
  <c r="E1132"/>
  <c r="W894"/>
  <c r="E857"/>
  <c r="R1028"/>
  <c r="K854"/>
  <c r="F1143"/>
  <c r="R848"/>
  <c r="H849"/>
  <c r="N1339"/>
  <c r="N967"/>
  <c r="M1213"/>
  <c r="I957"/>
  <c r="Y976"/>
  <c r="O1168"/>
  <c r="N1129"/>
  <c r="Q1163"/>
  <c r="G1037"/>
  <c r="W1048"/>
  <c r="I886"/>
  <c r="U886"/>
  <c r="K979"/>
  <c r="T975"/>
  <c r="G943"/>
  <c r="L1057"/>
  <c r="F884"/>
  <c r="T944"/>
  <c r="Q949"/>
  <c r="T1137"/>
  <c r="R939"/>
  <c r="N850"/>
  <c r="X879"/>
  <c r="S1038"/>
  <c r="P1048"/>
  <c r="F1043"/>
  <c r="Q1142"/>
  <c r="S882"/>
  <c r="Q1156"/>
  <c r="N1170"/>
  <c r="Q1172"/>
  <c r="T854"/>
  <c r="L1119"/>
  <c r="N1067"/>
  <c r="P888"/>
  <c r="Y1034"/>
  <c r="F850"/>
  <c r="X855"/>
  <c r="V1042"/>
  <c r="P883"/>
  <c r="O960"/>
  <c r="T1056"/>
  <c r="J1152"/>
  <c r="N945"/>
  <c r="Q1035"/>
  <c r="H947"/>
  <c r="K959"/>
  <c r="I959"/>
  <c r="S843"/>
  <c r="E1154"/>
  <c r="U883"/>
  <c r="U1074"/>
  <c r="O965"/>
  <c r="W942"/>
  <c r="R1040"/>
  <c r="P934"/>
  <c r="Y1067"/>
  <c r="K858"/>
  <c r="E967"/>
  <c r="U1223"/>
  <c r="E1233"/>
  <c r="Y941"/>
  <c r="N868"/>
  <c r="R844"/>
  <c r="U1245"/>
  <c r="V892"/>
  <c r="S893"/>
  <c r="Y1065"/>
  <c r="X844"/>
  <c r="Q939"/>
  <c r="N1253"/>
  <c r="U867"/>
  <c r="Q1125"/>
  <c r="L884"/>
  <c r="U1029"/>
  <c r="O866"/>
  <c r="H1069"/>
  <c r="O978"/>
  <c r="O943"/>
  <c r="O1041"/>
  <c r="Y852"/>
  <c r="N1148"/>
  <c r="W846"/>
  <c r="Q970"/>
  <c r="T1225"/>
  <c r="R960"/>
  <c r="I862"/>
  <c r="L986"/>
  <c r="X1157"/>
  <c r="X851"/>
  <c r="L1066"/>
  <c r="L861"/>
  <c r="S982"/>
  <c r="T949"/>
  <c r="Y950"/>
  <c r="M1041"/>
  <c r="F986"/>
  <c r="J894"/>
  <c r="K873"/>
  <c r="K865"/>
  <c r="J1125"/>
  <c r="E875"/>
  <c r="U1045"/>
  <c r="W883"/>
  <c r="L948"/>
  <c r="W1029"/>
  <c r="M1077"/>
  <c r="S1062"/>
  <c r="F978"/>
  <c r="F1026"/>
  <c r="L1075"/>
  <c r="O1212"/>
  <c r="P1153"/>
  <c r="Y1081"/>
  <c r="J892"/>
  <c r="P1211"/>
  <c r="R1057"/>
  <c r="R1062"/>
  <c r="G1235"/>
  <c r="K856"/>
  <c r="X881"/>
  <c r="F1155"/>
  <c r="F1074"/>
  <c r="K940"/>
  <c r="T1243"/>
  <c r="E1138"/>
  <c r="U959"/>
  <c r="Y1050"/>
  <c r="K953"/>
  <c r="W1063"/>
  <c r="G872"/>
  <c r="V941"/>
  <c r="Q884"/>
  <c r="O888"/>
  <c r="M960"/>
  <c r="K848"/>
  <c r="Q869"/>
  <c r="G1165"/>
  <c r="G979"/>
  <c r="U1304"/>
  <c r="T1044"/>
  <c r="W887"/>
  <c r="K877"/>
  <c r="W952"/>
  <c r="M860"/>
  <c r="L980"/>
  <c r="H1232"/>
  <c r="V877"/>
  <c r="G1041"/>
  <c r="R1070"/>
  <c r="R964"/>
  <c r="V1069"/>
  <c r="T891"/>
  <c r="F849"/>
  <c r="L1050"/>
  <c r="M937"/>
  <c r="Y1149"/>
  <c r="U986"/>
  <c r="R854"/>
  <c r="W1043"/>
  <c r="Q879"/>
  <c r="J878"/>
  <c r="I1063"/>
  <c r="S980"/>
  <c r="W885"/>
  <c r="R1075"/>
  <c r="N851"/>
  <c r="U1031"/>
  <c r="U842"/>
  <c r="I1075"/>
  <c r="F961"/>
  <c r="W1072"/>
  <c r="J939"/>
  <c r="Q944"/>
  <c r="J886"/>
  <c r="L1222"/>
  <c r="Q1036"/>
  <c r="E984"/>
  <c r="I1042"/>
  <c r="J1153"/>
  <c r="R953"/>
  <c r="U882"/>
  <c r="I873"/>
  <c r="Q866"/>
  <c r="N1151"/>
  <c r="P944"/>
  <c r="F853"/>
  <c r="U938"/>
  <c r="Y1234"/>
  <c r="R881"/>
  <c r="J1058"/>
  <c r="O849"/>
  <c r="R1125"/>
  <c r="F880"/>
  <c r="X959"/>
  <c r="G1032"/>
  <c r="G1142"/>
  <c r="K888"/>
  <c r="L1148"/>
  <c r="J985"/>
  <c r="Q873"/>
  <c r="Y883"/>
  <c r="W943"/>
  <c r="N1132"/>
  <c r="Q1228"/>
  <c r="M892"/>
  <c r="W897"/>
  <c r="M891"/>
  <c r="E850"/>
  <c r="Y937"/>
  <c r="L1042"/>
  <c r="M1135"/>
  <c r="Q1074"/>
  <c r="T968"/>
  <c r="K1141"/>
  <c r="Y1041"/>
  <c r="F856"/>
  <c r="X1229"/>
  <c r="K882"/>
  <c r="S875"/>
  <c r="F976"/>
  <c r="M983"/>
  <c r="L1334"/>
  <c r="O1164"/>
  <c r="N1228"/>
  <c r="I986"/>
  <c r="X1070"/>
  <c r="R986"/>
  <c r="U1259"/>
  <c r="Q1433"/>
  <c r="P1249"/>
  <c r="J1525"/>
  <c r="U1140"/>
  <c r="F1045"/>
  <c r="V1244"/>
  <c r="H1317"/>
  <c r="R1134"/>
  <c r="F1035"/>
  <c r="I851"/>
  <c r="H1041"/>
  <c r="S950"/>
  <c r="I882"/>
  <c r="V1129"/>
  <c r="F845"/>
  <c r="N874"/>
  <c r="U861"/>
  <c r="R974"/>
  <c r="X1161"/>
  <c r="V1062"/>
  <c r="K894"/>
  <c r="K844"/>
  <c r="H867"/>
  <c r="V1061"/>
  <c r="Y1078"/>
  <c r="J942"/>
  <c r="T1052"/>
  <c r="V881"/>
  <c r="R875"/>
  <c r="H873"/>
  <c r="U875"/>
  <c r="G1031"/>
  <c r="M887"/>
  <c r="G1143"/>
  <c r="R1135"/>
  <c r="E856"/>
  <c r="W946"/>
  <c r="O860"/>
  <c r="O1262"/>
  <c r="M986"/>
  <c r="G951"/>
  <c r="O936"/>
  <c r="U876"/>
  <c r="Y1161"/>
  <c r="L978"/>
  <c r="M845"/>
  <c r="P1069"/>
  <c r="T951"/>
  <c r="P935"/>
  <c r="H1033"/>
  <c r="S859"/>
  <c r="G1131"/>
  <c r="T1218"/>
  <c r="V1066"/>
  <c r="K1242"/>
  <c r="Y868"/>
  <c r="O981"/>
  <c r="N876"/>
  <c r="O976"/>
  <c r="E853"/>
  <c r="R989"/>
  <c r="R851"/>
  <c r="J956"/>
  <c r="S939"/>
  <c r="I867"/>
  <c r="Q1026"/>
  <c r="X891"/>
  <c r="K970"/>
  <c r="Q865"/>
  <c r="O1037"/>
  <c r="J858"/>
  <c r="W1242"/>
  <c r="I850"/>
  <c r="F890"/>
  <c r="P1033"/>
  <c r="T986"/>
  <c r="R952"/>
  <c r="L846"/>
  <c r="Q942"/>
  <c r="G858"/>
  <c r="H853"/>
  <c r="W1142"/>
  <c r="M978"/>
  <c r="M944"/>
  <c r="I1141"/>
  <c r="T935"/>
  <c r="O1143"/>
  <c r="K846"/>
  <c r="W1053"/>
  <c r="J1028"/>
  <c r="Y889"/>
  <c r="V858"/>
  <c r="R850"/>
  <c r="J1123"/>
  <c r="X852"/>
  <c r="K842"/>
  <c r="E989"/>
  <c r="O861"/>
  <c r="E1030"/>
  <c r="Y877"/>
  <c r="E1059"/>
  <c r="W853"/>
  <c r="L845"/>
  <c r="Q1157"/>
  <c r="N949"/>
  <c r="U893"/>
  <c r="V956"/>
  <c r="W844"/>
  <c r="R1067"/>
  <c r="U961"/>
  <c r="V1249"/>
  <c r="T896"/>
  <c r="Y846"/>
  <c r="O969"/>
  <c r="P1232"/>
  <c r="G843"/>
  <c r="S880"/>
  <c r="G1266"/>
  <c r="U896"/>
  <c r="S852"/>
  <c r="I866"/>
  <c r="J957"/>
  <c r="E1045"/>
  <c r="U984"/>
  <c r="R1164"/>
  <c r="G842"/>
  <c r="L856"/>
  <c r="X896"/>
  <c r="M1257"/>
  <c r="T848"/>
  <c r="M883"/>
  <c r="H971"/>
  <c r="M1032"/>
  <c r="G881"/>
  <c r="X961"/>
  <c r="N893"/>
  <c r="F887"/>
  <c r="O1046"/>
  <c r="U1134"/>
  <c r="F860"/>
  <c r="W868"/>
  <c r="F990"/>
  <c r="N1041"/>
  <c r="U864"/>
  <c r="S892"/>
  <c r="O1053"/>
  <c r="N1164"/>
  <c r="T868"/>
  <c r="M1027"/>
  <c r="P855"/>
  <c r="M985"/>
  <c r="J855"/>
  <c r="H975"/>
  <c r="U937"/>
  <c r="O842"/>
  <c r="H952"/>
  <c r="M876"/>
  <c r="K961"/>
  <c r="G1075"/>
  <c r="W1160"/>
  <c r="J1034"/>
  <c r="G880"/>
  <c r="L888"/>
  <c r="E947"/>
  <c r="T977"/>
  <c r="T897"/>
  <c r="T853"/>
  <c r="W860"/>
  <c r="J1066"/>
  <c r="G849"/>
  <c r="O878"/>
  <c r="U972"/>
  <c r="L958"/>
  <c r="I1217"/>
  <c r="I1081"/>
  <c r="E1031"/>
  <c r="I985"/>
  <c r="O1043"/>
  <c r="E1223"/>
  <c r="L1038"/>
  <c r="L935"/>
  <c r="U1063"/>
  <c r="G1244"/>
  <c r="H1035"/>
  <c r="H973"/>
  <c r="N1227"/>
  <c r="Q856"/>
  <c r="R876"/>
  <c r="V1152"/>
  <c r="P887"/>
  <c r="E936"/>
  <c r="V940"/>
  <c r="R886"/>
  <c r="L873"/>
  <c r="V1031"/>
  <c r="P1053"/>
  <c r="O891"/>
  <c r="F964"/>
  <c r="P1029"/>
  <c r="V948"/>
  <c r="F950"/>
  <c r="Y960"/>
  <c r="X1051"/>
  <c r="U958"/>
  <c r="F1060"/>
  <c r="X986"/>
  <c r="O1065"/>
  <c r="U869"/>
  <c r="E935"/>
  <c r="J986"/>
  <c r="I891"/>
  <c r="R1163"/>
  <c r="Q1145"/>
  <c r="U951"/>
  <c r="H1128"/>
  <c r="G1052"/>
  <c r="P853"/>
  <c r="E878"/>
  <c r="W849"/>
  <c r="X975"/>
  <c r="F1240"/>
  <c r="H864"/>
  <c r="P941"/>
  <c r="W1078"/>
  <c r="W850"/>
  <c r="F869"/>
  <c r="U982"/>
  <c r="H1039"/>
  <c r="R866"/>
  <c r="O846"/>
  <c r="X862"/>
  <c r="U1066"/>
  <c r="T882"/>
  <c r="K960"/>
  <c r="I941"/>
  <c r="I946"/>
  <c r="S1228"/>
  <c r="S1237"/>
  <c r="G882"/>
  <c r="L897"/>
  <c r="T880"/>
  <c r="T1307"/>
  <c r="L1135"/>
  <c r="L943"/>
  <c r="X1212"/>
  <c r="X873"/>
  <c r="E1252"/>
  <c r="W1131"/>
  <c r="Q1030"/>
  <c r="I858"/>
  <c r="J949"/>
  <c r="H934"/>
  <c r="G878"/>
  <c r="E940"/>
  <c r="H861"/>
  <c r="V1119"/>
  <c r="E1068"/>
  <c r="X1170"/>
  <c r="I1030"/>
  <c r="O857"/>
  <c r="M846"/>
  <c r="K1155"/>
  <c r="T1166"/>
  <c r="V878"/>
  <c r="G960"/>
  <c r="U1320"/>
  <c r="N961"/>
  <c r="X1061"/>
  <c r="H970"/>
  <c r="S1127"/>
  <c r="S948"/>
  <c r="P977"/>
  <c r="E888"/>
  <c r="Y1220"/>
  <c r="Q850"/>
  <c r="P891"/>
  <c r="F885"/>
  <c r="O1157"/>
  <c r="H891"/>
  <c r="E847"/>
  <c r="V961"/>
  <c r="O872"/>
  <c r="Y958"/>
  <c r="Y842"/>
  <c r="E851"/>
  <c r="E1170"/>
  <c r="J880"/>
  <c r="U884"/>
  <c r="M1060"/>
  <c r="F983"/>
  <c r="Q887"/>
  <c r="U865"/>
  <c r="Q1060"/>
  <c r="S881"/>
  <c r="V880"/>
  <c r="Y869"/>
  <c r="X1056"/>
  <c r="F896"/>
  <c r="W1045"/>
  <c r="J961"/>
  <c r="O1150"/>
  <c r="U843"/>
  <c r="O1031"/>
  <c r="N1260"/>
  <c r="Y1172"/>
  <c r="H874"/>
  <c r="O894"/>
  <c r="J937"/>
  <c r="V958"/>
  <c r="E961"/>
  <c r="X1253"/>
  <c r="X971"/>
  <c r="I880"/>
  <c r="G888"/>
  <c r="V853"/>
  <c r="I1066"/>
  <c r="G1049"/>
  <c r="M965"/>
  <c r="S867"/>
  <c r="G947"/>
  <c r="M1052"/>
  <c r="V1077"/>
  <c r="F1065"/>
  <c r="E877"/>
  <c r="I1065"/>
  <c r="K949"/>
  <c r="Y861"/>
  <c r="G873"/>
  <c r="U1169"/>
  <c r="L858"/>
  <c r="L874"/>
  <c r="P1222"/>
  <c r="V886"/>
  <c r="J1073"/>
  <c r="Y1230"/>
  <c r="E1069"/>
  <c r="P984"/>
  <c r="N845"/>
  <c r="Y1049"/>
  <c r="Y1036"/>
  <c r="W990"/>
  <c r="S853"/>
  <c r="G1051"/>
  <c r="S961"/>
  <c r="S1037"/>
  <c r="N976"/>
  <c r="L886"/>
  <c r="J953"/>
  <c r="M844"/>
  <c r="H877"/>
  <c r="I1029"/>
  <c r="I976"/>
  <c r="X943"/>
  <c r="I934"/>
  <c r="S1045"/>
  <c r="M862"/>
  <c r="T859"/>
  <c r="E1324"/>
  <c r="S1068"/>
  <c r="K1075"/>
  <c r="G864"/>
  <c r="K864"/>
  <c r="Y1140"/>
  <c r="X859"/>
  <c r="S1059"/>
  <c r="Q896"/>
  <c r="K975"/>
  <c r="L1030"/>
  <c r="O954"/>
  <c r="F1037"/>
  <c r="Q1066"/>
  <c r="F855"/>
  <c r="R1051"/>
  <c r="V844"/>
  <c r="L891"/>
  <c r="K1135"/>
  <c r="T1075"/>
  <c r="N1031"/>
  <c r="S897"/>
  <c r="M979"/>
  <c r="H857"/>
  <c r="I861"/>
  <c r="F1172"/>
  <c r="L881"/>
  <c r="I1144"/>
  <c r="T937"/>
  <c r="H847"/>
  <c r="U855"/>
  <c r="T981"/>
  <c r="T887"/>
  <c r="H1046"/>
  <c r="M859"/>
  <c r="Q851"/>
  <c r="L1078"/>
  <c r="H855"/>
  <c r="M1058"/>
  <c r="K964"/>
  <c r="I1124"/>
  <c r="X1162"/>
  <c r="V959"/>
  <c r="J1064"/>
  <c r="Y1266"/>
  <c r="P951"/>
  <c r="T888"/>
  <c r="F965"/>
  <c r="V953"/>
  <c r="M1248"/>
  <c r="T885"/>
  <c r="G984"/>
  <c r="M1136"/>
  <c r="N934"/>
  <c r="I1073"/>
  <c r="V1026"/>
  <c r="S857"/>
  <c r="W884"/>
  <c r="U954"/>
  <c r="W874"/>
  <c r="R1050"/>
  <c r="M865"/>
  <c r="H943"/>
  <c r="O970"/>
  <c r="N1029"/>
  <c r="E982"/>
  <c r="U880"/>
  <c r="Y1069"/>
  <c r="N869"/>
  <c r="G1045"/>
  <c r="K1172"/>
  <c r="R1161"/>
  <c r="P990"/>
  <c r="J849"/>
  <c r="L890"/>
  <c r="X934"/>
  <c r="E1412"/>
  <c r="R971"/>
  <c r="P860"/>
  <c r="S887"/>
  <c r="P854"/>
  <c r="T857"/>
  <c r="W956"/>
  <c r="J896"/>
  <c r="L1143"/>
  <c r="H1062"/>
  <c r="Q975"/>
  <c r="Y944"/>
  <c r="F1081"/>
  <c r="L862"/>
  <c r="O1071"/>
  <c r="X1037"/>
  <c r="T1058"/>
  <c r="L852"/>
  <c r="N951"/>
  <c r="Q1338"/>
  <c r="X885"/>
  <c r="W1310"/>
  <c r="G866"/>
  <c r="N979"/>
  <c r="T1250"/>
  <c r="L842"/>
  <c r="H1214"/>
  <c r="N896"/>
  <c r="J1248"/>
  <c r="K1170"/>
  <c r="I977"/>
  <c r="V944"/>
  <c r="U1129"/>
  <c r="L969"/>
  <c r="V1261"/>
  <c r="X1537"/>
  <c r="O1537"/>
  <c r="O1415"/>
  <c r="L1261"/>
  <c r="R1261"/>
  <c r="K1261"/>
  <c r="P1537"/>
  <c r="I1261"/>
  <c r="W1537"/>
  <c r="S1537"/>
  <c r="Q1537"/>
  <c r="Q1415"/>
  <c r="H1537"/>
  <c r="K982"/>
  <c r="T1537"/>
  <c r="M1415"/>
  <c r="J1261"/>
  <c r="J982"/>
  <c r="S1261"/>
  <c r="W1261"/>
  <c r="G1537"/>
  <c r="N1537"/>
  <c r="V1537"/>
  <c r="K1537"/>
  <c r="U1415"/>
  <c r="L1537"/>
  <c r="G1261"/>
  <c r="U1537"/>
  <c r="I1415"/>
  <c r="G1415"/>
  <c r="M1537"/>
  <c r="P1261"/>
  <c r="T1261"/>
  <c r="S1415"/>
  <c r="U1261"/>
  <c r="J1537"/>
  <c r="X1261"/>
  <c r="R1537"/>
  <c r="L982"/>
  <c r="M982"/>
  <c r="N982"/>
  <c r="P982"/>
  <c r="C1268"/>
  <c r="C1269"/>
  <c r="C1270"/>
  <c r="Q1270"/>
  <c r="C1450"/>
  <c r="C898"/>
  <c r="C1082"/>
  <c r="L1082"/>
  <c r="C1359"/>
  <c r="H1359"/>
  <c r="C991"/>
  <c r="T991"/>
  <c r="C1173"/>
  <c r="C1541"/>
  <c r="Y354" i="12"/>
  <c r="Z354"/>
  <c r="AA354"/>
  <c r="AB354"/>
  <c r="AC354"/>
  <c r="AD354"/>
  <c r="AE354"/>
  <c r="C64" i="20"/>
  <c r="C616"/>
  <c r="C708"/>
  <c r="C435"/>
  <c r="C342"/>
  <c r="C249"/>
  <c r="AE705" i="12"/>
  <c r="AE702"/>
  <c r="AE706"/>
  <c r="AE701"/>
  <c r="AE700"/>
  <c r="AE707"/>
  <c r="AE703"/>
  <c r="AE704"/>
  <c r="M1173" i="20"/>
  <c r="T1173"/>
  <c r="E1173"/>
  <c r="G1173"/>
  <c r="L1173"/>
  <c r="R1173"/>
  <c r="N1173"/>
  <c r="J1173"/>
  <c r="P1173"/>
  <c r="S1173"/>
  <c r="W1173"/>
  <c r="Y1173"/>
  <c r="X1173"/>
  <c r="Q1173"/>
  <c r="F1173"/>
  <c r="J898"/>
  <c r="L898"/>
  <c r="T898"/>
  <c r="Q898"/>
  <c r="X898"/>
  <c r="R898"/>
  <c r="G898"/>
  <c r="O898"/>
  <c r="E898"/>
  <c r="U898"/>
  <c r="S1270"/>
  <c r="O1173"/>
  <c r="N1270"/>
  <c r="G1541"/>
  <c r="Y1541"/>
  <c r="X1541"/>
  <c r="U1541"/>
  <c r="P1541"/>
  <c r="Q1541"/>
  <c r="T1541"/>
  <c r="O1541"/>
  <c r="W1541"/>
  <c r="V1541"/>
  <c r="F1541"/>
  <c r="N1541"/>
  <c r="L1541"/>
  <c r="M1541"/>
  <c r="S1541"/>
  <c r="J1541"/>
  <c r="K1541"/>
  <c r="I1541"/>
  <c r="R1541"/>
  <c r="X1082"/>
  <c r="J1082"/>
  <c r="G1082"/>
  <c r="I1082"/>
  <c r="P1082"/>
  <c r="M1082"/>
  <c r="O1082"/>
  <c r="V1082"/>
  <c r="R1082"/>
  <c r="Y1082"/>
  <c r="F1082"/>
  <c r="K1082"/>
  <c r="Q1082"/>
  <c r="G991"/>
  <c r="W991"/>
  <c r="L991"/>
  <c r="E991"/>
  <c r="O991"/>
  <c r="Y991"/>
  <c r="H991"/>
  <c r="I991"/>
  <c r="S991"/>
  <c r="R991"/>
  <c r="J991"/>
  <c r="Q991"/>
  <c r="F991"/>
  <c r="N991"/>
  <c r="F1450"/>
  <c r="O1450"/>
  <c r="L1450"/>
  <c r="R1450"/>
  <c r="I1450"/>
  <c r="W1450"/>
  <c r="G1450"/>
  <c r="V1450"/>
  <c r="M1450"/>
  <c r="X1450"/>
  <c r="S1450"/>
  <c r="Q1450"/>
  <c r="T1450"/>
  <c r="E1450"/>
  <c r="U1450"/>
  <c r="P1450"/>
  <c r="Y1450"/>
  <c r="H1450"/>
  <c r="K1450"/>
  <c r="J1450"/>
  <c r="N1450"/>
  <c r="M991"/>
  <c r="W1082"/>
  <c r="E1082"/>
  <c r="S898"/>
  <c r="I898"/>
  <c r="K991"/>
  <c r="W898"/>
  <c r="X991"/>
  <c r="P991"/>
  <c r="H1082"/>
  <c r="H1541"/>
  <c r="E1541"/>
  <c r="N898"/>
  <c r="V898"/>
  <c r="H1173"/>
  <c r="K898"/>
  <c r="U991"/>
  <c r="P898"/>
  <c r="K1173"/>
  <c r="I1359"/>
  <c r="W1359"/>
  <c r="Y1359"/>
  <c r="L1359"/>
  <c r="E1359"/>
  <c r="K1359"/>
  <c r="N1359"/>
  <c r="R1359"/>
  <c r="P1359"/>
  <c r="S1359"/>
  <c r="X1359"/>
  <c r="U1359"/>
  <c r="G1359"/>
  <c r="V1359"/>
  <c r="O1359"/>
  <c r="Q1359"/>
  <c r="T1359"/>
  <c r="M1359"/>
  <c r="J1359"/>
  <c r="F1359"/>
  <c r="F1270"/>
  <c r="U1270"/>
  <c r="T1270"/>
  <c r="L1270"/>
  <c r="I1270"/>
  <c r="V1270"/>
  <c r="P1270"/>
  <c r="J1270"/>
  <c r="R1270"/>
  <c r="W1270"/>
  <c r="G1270"/>
  <c r="O1270"/>
  <c r="X1270"/>
  <c r="Y1270"/>
  <c r="M1270"/>
  <c r="E1270"/>
  <c r="K1270"/>
  <c r="S1082"/>
  <c r="Y898"/>
  <c r="V1173"/>
  <c r="U1173"/>
  <c r="H898"/>
  <c r="N1082"/>
  <c r="V991"/>
  <c r="T1082"/>
  <c r="U1082"/>
  <c r="F898"/>
  <c r="M898"/>
  <c r="H1270"/>
  <c r="I1173"/>
  <c r="G1422"/>
  <c r="M1422"/>
  <c r="I1422"/>
  <c r="J1514"/>
  <c r="U1422"/>
  <c r="K1422"/>
  <c r="T1422"/>
  <c r="V1422"/>
  <c r="F1514"/>
  <c r="L1422"/>
  <c r="V1514"/>
  <c r="G1514"/>
  <c r="Y1514"/>
  <c r="P1514"/>
  <c r="H1422"/>
  <c r="F1422"/>
  <c r="P1422"/>
  <c r="L1514"/>
  <c r="W1422"/>
  <c r="U1514"/>
  <c r="T1514"/>
  <c r="E1514"/>
  <c r="O1422"/>
  <c r="X1422"/>
  <c r="X1514"/>
  <c r="S1422"/>
  <c r="Y1422"/>
  <c r="W1514"/>
  <c r="N1422"/>
  <c r="N1514"/>
  <c r="R1514"/>
  <c r="J1422"/>
  <c r="H1514"/>
  <c r="O1514"/>
  <c r="S1514"/>
  <c r="Q1514"/>
  <c r="Q1422"/>
  <c r="I1514"/>
  <c r="K1514"/>
  <c r="E1422"/>
  <c r="M1514"/>
  <c r="R1422"/>
  <c r="C992"/>
  <c r="C993"/>
  <c r="C994"/>
  <c r="C899"/>
  <c r="C1271"/>
  <c r="C1542"/>
  <c r="C1174"/>
  <c r="C1360"/>
  <c r="C1361"/>
  <c r="C1362"/>
  <c r="C1083"/>
  <c r="C1451"/>
  <c r="C65"/>
  <c r="C709"/>
  <c r="C617"/>
  <c r="C436"/>
  <c r="C343"/>
  <c r="C250"/>
  <c r="Y1261"/>
  <c r="Y1537"/>
  <c r="Y985"/>
  <c r="Y1077"/>
  <c r="Y1169"/>
  <c r="Y893"/>
  <c r="Y1445"/>
  <c r="Y1353"/>
  <c r="H1362"/>
  <c r="P1362"/>
  <c r="I1362"/>
  <c r="K1362"/>
  <c r="Y1362"/>
  <c r="U1362"/>
  <c r="W1362"/>
  <c r="V1362"/>
  <c r="G1362"/>
  <c r="R1362"/>
  <c r="F1362"/>
  <c r="T1362"/>
  <c r="N1362"/>
  <c r="L1362"/>
  <c r="E1362"/>
  <c r="X1362"/>
  <c r="Q1362"/>
  <c r="J1362"/>
  <c r="S1362"/>
  <c r="O1362"/>
  <c r="M1362"/>
  <c r="N1174"/>
  <c r="I1174"/>
  <c r="E1174"/>
  <c r="M1174"/>
  <c r="K1174"/>
  <c r="U1174"/>
  <c r="T1174"/>
  <c r="X1174"/>
  <c r="R1174"/>
  <c r="W1174"/>
  <c r="Y1174"/>
  <c r="Q1174"/>
  <c r="V1174"/>
  <c r="P1174"/>
  <c r="G1174"/>
  <c r="S1174"/>
  <c r="F1174"/>
  <c r="L1174"/>
  <c r="H1174"/>
  <c r="O1174"/>
  <c r="J1174"/>
  <c r="T994"/>
  <c r="G994"/>
  <c r="P994"/>
  <c r="K994"/>
  <c r="Y994"/>
  <c r="Q994"/>
  <c r="W994"/>
  <c r="F994"/>
  <c r="V994"/>
  <c r="U994"/>
  <c r="R994"/>
  <c r="O994"/>
  <c r="E994"/>
  <c r="L994"/>
  <c r="X994"/>
  <c r="H994"/>
  <c r="J994"/>
  <c r="N994"/>
  <c r="I994"/>
  <c r="M994"/>
  <c r="S994"/>
  <c r="H1451"/>
  <c r="E1451"/>
  <c r="N1451"/>
  <c r="L1451"/>
  <c r="W1451"/>
  <c r="F1451"/>
  <c r="J1451"/>
  <c r="O1451"/>
  <c r="X1451"/>
  <c r="U1451"/>
  <c r="V1451"/>
  <c r="T1451"/>
  <c r="Q1451"/>
  <c r="K1451"/>
  <c r="Y1451"/>
  <c r="I1451"/>
  <c r="G1451"/>
  <c r="M1451"/>
  <c r="S1451"/>
  <c r="P1451"/>
  <c r="R1451"/>
  <c r="U1542"/>
  <c r="S1542"/>
  <c r="V1542"/>
  <c r="W1542"/>
  <c r="K1542"/>
  <c r="N1542"/>
  <c r="E1542"/>
  <c r="P1542"/>
  <c r="X1542"/>
  <c r="O1542"/>
  <c r="R1542"/>
  <c r="J1542"/>
  <c r="Q1542"/>
  <c r="I1542"/>
  <c r="Y1542"/>
  <c r="L1542"/>
  <c r="M1542"/>
  <c r="F1542"/>
  <c r="T1542"/>
  <c r="G1542"/>
  <c r="H1542"/>
  <c r="V899"/>
  <c r="L899"/>
  <c r="N899"/>
  <c r="X899"/>
  <c r="U899"/>
  <c r="H899"/>
  <c r="R899"/>
  <c r="S899"/>
  <c r="F899"/>
  <c r="T899"/>
  <c r="K899"/>
  <c r="P899"/>
  <c r="M899"/>
  <c r="G899"/>
  <c r="Q899"/>
  <c r="E899"/>
  <c r="Y899"/>
  <c r="I899"/>
  <c r="J899"/>
  <c r="O899"/>
  <c r="W899"/>
  <c r="G1083"/>
  <c r="J1083"/>
  <c r="I1083"/>
  <c r="U1083"/>
  <c r="W1083"/>
  <c r="F1083"/>
  <c r="M1083"/>
  <c r="P1083"/>
  <c r="V1083"/>
  <c r="H1083"/>
  <c r="T1083"/>
  <c r="K1083"/>
  <c r="S1083"/>
  <c r="R1083"/>
  <c r="O1083"/>
  <c r="L1083"/>
  <c r="Y1083"/>
  <c r="Q1083"/>
  <c r="N1083"/>
  <c r="X1083"/>
  <c r="E1083"/>
  <c r="N1271"/>
  <c r="H1271"/>
  <c r="M1271"/>
  <c r="T1271"/>
  <c r="W1271"/>
  <c r="V1271"/>
  <c r="S1271"/>
  <c r="Q1271"/>
  <c r="J1271"/>
  <c r="I1271"/>
  <c r="K1271"/>
  <c r="E1271"/>
  <c r="G1271"/>
  <c r="P1271"/>
  <c r="R1271"/>
  <c r="X1271"/>
  <c r="U1271"/>
  <c r="F1271"/>
  <c r="L1271"/>
  <c r="Y1271"/>
  <c r="O1271"/>
  <c r="D23" i="11"/>
  <c r="D24"/>
  <c r="D22"/>
  <c r="C1272" i="20"/>
  <c r="C1452"/>
  <c r="C1453"/>
  <c r="C1454"/>
  <c r="C1084"/>
  <c r="C1085"/>
  <c r="C1086"/>
  <c r="C1175"/>
  <c r="C1543"/>
  <c r="C900"/>
  <c r="C901"/>
  <c r="C902"/>
  <c r="C1363"/>
  <c r="C995"/>
  <c r="C66"/>
  <c r="C618"/>
  <c r="C710"/>
  <c r="C437"/>
  <c r="C344"/>
  <c r="C251"/>
  <c r="F995"/>
  <c r="K995"/>
  <c r="W995"/>
  <c r="O995"/>
  <c r="M995"/>
  <c r="U995"/>
  <c r="V995"/>
  <c r="P995"/>
  <c r="L995"/>
  <c r="I995"/>
  <c r="Q995"/>
  <c r="R995"/>
  <c r="S995"/>
  <c r="T995"/>
  <c r="H995"/>
  <c r="Y995"/>
  <c r="G995"/>
  <c r="X995"/>
  <c r="N995"/>
  <c r="E995"/>
  <c r="J995"/>
  <c r="S1175"/>
  <c r="H1175"/>
  <c r="W1175"/>
  <c r="K1175"/>
  <c r="X1175"/>
  <c r="V1175"/>
  <c r="G1175"/>
  <c r="J1175"/>
  <c r="P1175"/>
  <c r="M1175"/>
  <c r="N1175"/>
  <c r="Y1175"/>
  <c r="E1175"/>
  <c r="O1175"/>
  <c r="I1175"/>
  <c r="U1175"/>
  <c r="T1175"/>
  <c r="R1175"/>
  <c r="F1175"/>
  <c r="Q1175"/>
  <c r="L1175"/>
  <c r="R1272"/>
  <c r="T1272"/>
  <c r="Y1272"/>
  <c r="X1272"/>
  <c r="G1272"/>
  <c r="I1272"/>
  <c r="L1272"/>
  <c r="N1272"/>
  <c r="U1272"/>
  <c r="E1272"/>
  <c r="O1272"/>
  <c r="K1272"/>
  <c r="W1272"/>
  <c r="P1272"/>
  <c r="V1272"/>
  <c r="J1272"/>
  <c r="F1272"/>
  <c r="S1272"/>
  <c r="M1272"/>
  <c r="Q1272"/>
  <c r="H1272"/>
  <c r="N1363"/>
  <c r="M1363"/>
  <c r="F1363"/>
  <c r="U1363"/>
  <c r="E1363"/>
  <c r="G1363"/>
  <c r="L1363"/>
  <c r="Q1363"/>
  <c r="H1363"/>
  <c r="P1363"/>
  <c r="W1363"/>
  <c r="T1363"/>
  <c r="X1363"/>
  <c r="R1363"/>
  <c r="Y1363"/>
  <c r="O1363"/>
  <c r="K1363"/>
  <c r="V1363"/>
  <c r="S1363"/>
  <c r="J1363"/>
  <c r="I1363"/>
  <c r="H1086"/>
  <c r="K1086"/>
  <c r="Q1086"/>
  <c r="R1086"/>
  <c r="X1086"/>
  <c r="I1086"/>
  <c r="Y1086"/>
  <c r="U1086"/>
  <c r="F1086"/>
  <c r="N1086"/>
  <c r="T1086"/>
  <c r="M1086"/>
  <c r="W1086"/>
  <c r="V1086"/>
  <c r="S1086"/>
  <c r="L1086"/>
  <c r="O1086"/>
  <c r="P1086"/>
  <c r="E1086"/>
  <c r="J1086"/>
  <c r="G1086"/>
  <c r="S1543"/>
  <c r="U1543"/>
  <c r="L1543"/>
  <c r="J1543"/>
  <c r="O1543"/>
  <c r="R1543"/>
  <c r="M1543"/>
  <c r="F1543"/>
  <c r="T1543"/>
  <c r="G1543"/>
  <c r="I1543"/>
  <c r="K1543"/>
  <c r="X1543"/>
  <c r="V1543"/>
  <c r="P1543"/>
  <c r="W1543"/>
  <c r="E1543"/>
  <c r="N1543"/>
  <c r="Q1543"/>
  <c r="H1543"/>
  <c r="Y1543"/>
  <c r="E902"/>
  <c r="J902"/>
  <c r="V902"/>
  <c r="G902"/>
  <c r="P902"/>
  <c r="W902"/>
  <c r="L902"/>
  <c r="Y902"/>
  <c r="R902"/>
  <c r="U902"/>
  <c r="T902"/>
  <c r="F902"/>
  <c r="X902"/>
  <c r="Q902"/>
  <c r="K902"/>
  <c r="M902"/>
  <c r="N902"/>
  <c r="I902"/>
  <c r="S902"/>
  <c r="H902"/>
  <c r="O902"/>
  <c r="O1454"/>
  <c r="H1454"/>
  <c r="E1454"/>
  <c r="Y1454"/>
  <c r="N1454"/>
  <c r="L1454"/>
  <c r="J1454"/>
  <c r="K1454"/>
  <c r="G1454"/>
  <c r="Q1454"/>
  <c r="R1454"/>
  <c r="I1454"/>
  <c r="F1454"/>
  <c r="W1454"/>
  <c r="V1454"/>
  <c r="T1454"/>
  <c r="P1454"/>
  <c r="S1454"/>
  <c r="U1454"/>
  <c r="M1454"/>
  <c r="X1454"/>
  <c r="D58" i="11"/>
  <c r="D53" i="14"/>
  <c r="D117"/>
  <c r="D21"/>
  <c r="D149"/>
  <c r="D181"/>
  <c r="D85"/>
  <c r="D60" i="11"/>
  <c r="D23" i="14"/>
  <c r="D55"/>
  <c r="D119"/>
  <c r="D87"/>
  <c r="D151"/>
  <c r="D183"/>
  <c r="D59" i="11"/>
  <c r="D86" i="14"/>
  <c r="D150"/>
  <c r="D54"/>
  <c r="D182"/>
  <c r="D22"/>
  <c r="D118"/>
  <c r="E22" i="11"/>
  <c r="E24"/>
  <c r="E23"/>
  <c r="C1176" i="20"/>
  <c r="C1177"/>
  <c r="C1178"/>
  <c r="C1455"/>
  <c r="C996"/>
  <c r="C1364"/>
  <c r="C903"/>
  <c r="C1544"/>
  <c r="C1545"/>
  <c r="C1546"/>
  <c r="C1087"/>
  <c r="C1273"/>
  <c r="C68"/>
  <c r="C69"/>
  <c r="C70"/>
  <c r="C711"/>
  <c r="C619"/>
  <c r="C438"/>
  <c r="C439"/>
  <c r="C440"/>
  <c r="C345"/>
  <c r="C252"/>
  <c r="K903"/>
  <c r="I903"/>
  <c r="F903"/>
  <c r="Y903"/>
  <c r="E903"/>
  <c r="R903"/>
  <c r="S903"/>
  <c r="J903"/>
  <c r="V903"/>
  <c r="U903"/>
  <c r="L903"/>
  <c r="T903"/>
  <c r="O903"/>
  <c r="G903"/>
  <c r="M903"/>
  <c r="H903"/>
  <c r="W903"/>
  <c r="P903"/>
  <c r="Q903"/>
  <c r="X903"/>
  <c r="N903"/>
  <c r="R1178"/>
  <c r="W1178"/>
  <c r="I1178"/>
  <c r="L1178"/>
  <c r="G1178"/>
  <c r="K1178"/>
  <c r="J1178"/>
  <c r="F1178"/>
  <c r="M1178"/>
  <c r="P1178"/>
  <c r="Q1178"/>
  <c r="U1178"/>
  <c r="N1178"/>
  <c r="Y1178"/>
  <c r="O1178"/>
  <c r="S1178"/>
  <c r="T1178"/>
  <c r="X1178"/>
  <c r="E1178"/>
  <c r="H1178"/>
  <c r="V1178"/>
  <c r="L1273"/>
  <c r="M1273"/>
  <c r="R1273"/>
  <c r="K1273"/>
  <c r="T1273"/>
  <c r="I1273"/>
  <c r="N1273"/>
  <c r="X1273"/>
  <c r="S1273"/>
  <c r="O1273"/>
  <c r="F1273"/>
  <c r="G1273"/>
  <c r="P1273"/>
  <c r="E1273"/>
  <c r="W1273"/>
  <c r="U1273"/>
  <c r="Q1273"/>
  <c r="Y1273"/>
  <c r="V1273"/>
  <c r="J1273"/>
  <c r="H1273"/>
  <c r="G1364"/>
  <c r="O1364"/>
  <c r="Y1364"/>
  <c r="W1364"/>
  <c r="P1364"/>
  <c r="R1364"/>
  <c r="E1364"/>
  <c r="X1364"/>
  <c r="I1364"/>
  <c r="F1364"/>
  <c r="L1364"/>
  <c r="K1364"/>
  <c r="H1364"/>
  <c r="V1364"/>
  <c r="J1364"/>
  <c r="M1364"/>
  <c r="T1364"/>
  <c r="N1364"/>
  <c r="U1364"/>
  <c r="S1364"/>
  <c r="Q1364"/>
  <c r="F1087"/>
  <c r="G1087"/>
  <c r="R1087"/>
  <c r="J1087"/>
  <c r="Y1087"/>
  <c r="S1087"/>
  <c r="Q1087"/>
  <c r="L1087"/>
  <c r="T1087"/>
  <c r="M1087"/>
  <c r="W1087"/>
  <c r="E1087"/>
  <c r="H1087"/>
  <c r="U1087"/>
  <c r="V1087"/>
  <c r="K1087"/>
  <c r="P1087"/>
  <c r="N1087"/>
  <c r="I1087"/>
  <c r="O1087"/>
  <c r="X1087"/>
  <c r="K996"/>
  <c r="H996"/>
  <c r="I996"/>
  <c r="G996"/>
  <c r="M996"/>
  <c r="X996"/>
  <c r="J996"/>
  <c r="S996"/>
  <c r="Y996"/>
  <c r="Q996"/>
  <c r="O996"/>
  <c r="N996"/>
  <c r="W996"/>
  <c r="P996"/>
  <c r="L996"/>
  <c r="E996"/>
  <c r="T996"/>
  <c r="V996"/>
  <c r="F996"/>
  <c r="R996"/>
  <c r="U996"/>
  <c r="R1546"/>
  <c r="W1546"/>
  <c r="F1546"/>
  <c r="S1546"/>
  <c r="H1546"/>
  <c r="T1546"/>
  <c r="K1546"/>
  <c r="U1546"/>
  <c r="L1546"/>
  <c r="X1546"/>
  <c r="I1546"/>
  <c r="Q1546"/>
  <c r="V1546"/>
  <c r="J1546"/>
  <c r="N1546"/>
  <c r="P1546"/>
  <c r="G1546"/>
  <c r="E1546"/>
  <c r="O1546"/>
  <c r="M1546"/>
  <c r="Y1546"/>
  <c r="H1455"/>
  <c r="L1455"/>
  <c r="F1455"/>
  <c r="J1455"/>
  <c r="Y1455"/>
  <c r="S1455"/>
  <c r="T1455"/>
  <c r="Q1455"/>
  <c r="N1455"/>
  <c r="O1455"/>
  <c r="E1455"/>
  <c r="M1455"/>
  <c r="W1455"/>
  <c r="X1455"/>
  <c r="U1455"/>
  <c r="P1455"/>
  <c r="V1455"/>
  <c r="I1455"/>
  <c r="G1455"/>
  <c r="K1455"/>
  <c r="R1455"/>
  <c r="E60" i="11"/>
  <c r="E183" i="14"/>
  <c r="E119"/>
  <c r="E151"/>
  <c r="E23"/>
  <c r="E55"/>
  <c r="E87"/>
  <c r="E59" i="11"/>
  <c r="E118" i="14"/>
  <c r="E86"/>
  <c r="E150"/>
  <c r="E182"/>
  <c r="E22"/>
  <c r="E54"/>
  <c r="E58" i="11"/>
  <c r="E181" i="14"/>
  <c r="E21"/>
  <c r="E85"/>
  <c r="E53"/>
  <c r="E117"/>
  <c r="E149"/>
  <c r="F23" i="11"/>
  <c r="F24"/>
  <c r="F22"/>
  <c r="C997" i="20"/>
  <c r="C904"/>
  <c r="C1365"/>
  <c r="C1088"/>
  <c r="C1547"/>
  <c r="C1456"/>
  <c r="C1274"/>
  <c r="C1179"/>
  <c r="C71"/>
  <c r="C620"/>
  <c r="C712"/>
  <c r="C441"/>
  <c r="C346"/>
  <c r="C347"/>
  <c r="C348"/>
  <c r="C253"/>
  <c r="S1547"/>
  <c r="F1547"/>
  <c r="P1547"/>
  <c r="Q1547"/>
  <c r="Y1547"/>
  <c r="N1547"/>
  <c r="T1547"/>
  <c r="G1547"/>
  <c r="M1547"/>
  <c r="H1547"/>
  <c r="K1547"/>
  <c r="I1547"/>
  <c r="X1547"/>
  <c r="U1547"/>
  <c r="L1547"/>
  <c r="E1547"/>
  <c r="J1547"/>
  <c r="V1547"/>
  <c r="W1547"/>
  <c r="O1547"/>
  <c r="R1547"/>
  <c r="O997"/>
  <c r="I997"/>
  <c r="F997"/>
  <c r="S997"/>
  <c r="V997"/>
  <c r="M997"/>
  <c r="U997"/>
  <c r="J997"/>
  <c r="E997"/>
  <c r="H997"/>
  <c r="L997"/>
  <c r="N997"/>
  <c r="X997"/>
  <c r="P997"/>
  <c r="K997"/>
  <c r="R997"/>
  <c r="T997"/>
  <c r="W997"/>
  <c r="G997"/>
  <c r="Q997"/>
  <c r="Y997"/>
  <c r="H1179"/>
  <c r="Y1179"/>
  <c r="J1179"/>
  <c r="W1179"/>
  <c r="X1179"/>
  <c r="I1179"/>
  <c r="V1179"/>
  <c r="U1179"/>
  <c r="M1179"/>
  <c r="O1179"/>
  <c r="L1179"/>
  <c r="N1179"/>
  <c r="F1179"/>
  <c r="G1179"/>
  <c r="K1179"/>
  <c r="E1179"/>
  <c r="T1179"/>
  <c r="S1179"/>
  <c r="Q1179"/>
  <c r="P1179"/>
  <c r="R1179"/>
  <c r="W1088"/>
  <c r="T1088"/>
  <c r="N1088"/>
  <c r="X1088"/>
  <c r="S1088"/>
  <c r="L1088"/>
  <c r="I1088"/>
  <c r="J1088"/>
  <c r="V1088"/>
  <c r="G1088"/>
  <c r="E1088"/>
  <c r="P1088"/>
  <c r="O1088"/>
  <c r="M1088"/>
  <c r="R1088"/>
  <c r="U1088"/>
  <c r="Q1088"/>
  <c r="Y1088"/>
  <c r="K1088"/>
  <c r="H1088"/>
  <c r="F1088"/>
  <c r="J1274"/>
  <c r="X1274"/>
  <c r="S1274"/>
  <c r="P1274"/>
  <c r="R1274"/>
  <c r="V1274"/>
  <c r="H1274"/>
  <c r="W1274"/>
  <c r="N1274"/>
  <c r="E1274"/>
  <c r="L1274"/>
  <c r="O1274"/>
  <c r="T1274"/>
  <c r="M1274"/>
  <c r="Y1274"/>
  <c r="Q1274"/>
  <c r="K1274"/>
  <c r="I1274"/>
  <c r="G1274"/>
  <c r="U1274"/>
  <c r="F1274"/>
  <c r="G1365"/>
  <c r="F1365"/>
  <c r="J1365"/>
  <c r="N1365"/>
  <c r="R1365"/>
  <c r="V1365"/>
  <c r="K1365"/>
  <c r="L1365"/>
  <c r="I1365"/>
  <c r="P1365"/>
  <c r="Q1365"/>
  <c r="O1365"/>
  <c r="Y1365"/>
  <c r="H1365"/>
  <c r="T1365"/>
  <c r="S1365"/>
  <c r="M1365"/>
  <c r="E1365"/>
  <c r="W1365"/>
  <c r="X1365"/>
  <c r="U1365"/>
  <c r="Q1456"/>
  <c r="H1456"/>
  <c r="V1456"/>
  <c r="F1456"/>
  <c r="E1456"/>
  <c r="J1456"/>
  <c r="G1456"/>
  <c r="T1456"/>
  <c r="Y1456"/>
  <c r="L1456"/>
  <c r="K1456"/>
  <c r="U1456"/>
  <c r="R1456"/>
  <c r="W1456"/>
  <c r="N1456"/>
  <c r="P1456"/>
  <c r="O1456"/>
  <c r="M1456"/>
  <c r="S1456"/>
  <c r="X1456"/>
  <c r="I1456"/>
  <c r="Q904"/>
  <c r="I904"/>
  <c r="K904"/>
  <c r="Y904"/>
  <c r="P904"/>
  <c r="U904"/>
  <c r="M904"/>
  <c r="R904"/>
  <c r="F904"/>
  <c r="T904"/>
  <c r="H904"/>
  <c r="W904"/>
  <c r="N904"/>
  <c r="J904"/>
  <c r="S904"/>
  <c r="X904"/>
  <c r="G904"/>
  <c r="V904"/>
  <c r="E904"/>
  <c r="L904"/>
  <c r="O904"/>
  <c r="F58" i="11"/>
  <c r="F181" i="14"/>
  <c r="F21"/>
  <c r="F85"/>
  <c r="F53"/>
  <c r="F117"/>
  <c r="F149"/>
  <c r="F60" i="11"/>
  <c r="F23" i="14"/>
  <c r="F183"/>
  <c r="F87"/>
  <c r="F119"/>
  <c r="F151"/>
  <c r="F55"/>
  <c r="F59" i="11"/>
  <c r="F54" i="14"/>
  <c r="F22"/>
  <c r="F118"/>
  <c r="F182"/>
  <c r="F86"/>
  <c r="F150"/>
  <c r="G22" i="11"/>
  <c r="G24"/>
  <c r="G23"/>
  <c r="C1180" i="20"/>
  <c r="C1275"/>
  <c r="C1457"/>
  <c r="C1089"/>
  <c r="C1548"/>
  <c r="C1366"/>
  <c r="C905"/>
  <c r="C998"/>
  <c r="C72"/>
  <c r="C621"/>
  <c r="C713"/>
  <c r="C442"/>
  <c r="C349"/>
  <c r="C254"/>
  <c r="C255"/>
  <c r="C256"/>
  <c r="G1548"/>
  <c r="U1548"/>
  <c r="N1548"/>
  <c r="L1548"/>
  <c r="P1548"/>
  <c r="T1548"/>
  <c r="O1548"/>
  <c r="E1548"/>
  <c r="S1548"/>
  <c r="W1548"/>
  <c r="X1548"/>
  <c r="H1548"/>
  <c r="V1548"/>
  <c r="J1548"/>
  <c r="R1548"/>
  <c r="I1548"/>
  <c r="K1548"/>
  <c r="F1548"/>
  <c r="Q1548"/>
  <c r="M1548"/>
  <c r="Y1548"/>
  <c r="G1180"/>
  <c r="K1180"/>
  <c r="H1180"/>
  <c r="L1180"/>
  <c r="N1180"/>
  <c r="W1180"/>
  <c r="V1180"/>
  <c r="P1180"/>
  <c r="J1180"/>
  <c r="U1180"/>
  <c r="X1180"/>
  <c r="E1180"/>
  <c r="T1180"/>
  <c r="Y1180"/>
  <c r="S1180"/>
  <c r="O1180"/>
  <c r="R1180"/>
  <c r="F1180"/>
  <c r="Q1180"/>
  <c r="I1180"/>
  <c r="M1180"/>
  <c r="Q998"/>
  <c r="X998"/>
  <c r="G998"/>
  <c r="F998"/>
  <c r="L998"/>
  <c r="W998"/>
  <c r="V998"/>
  <c r="N998"/>
  <c r="J998"/>
  <c r="H998"/>
  <c r="Y998"/>
  <c r="I998"/>
  <c r="U998"/>
  <c r="S998"/>
  <c r="M998"/>
  <c r="T998"/>
  <c r="E998"/>
  <c r="P998"/>
  <c r="O998"/>
  <c r="K998"/>
  <c r="R998"/>
  <c r="N1089"/>
  <c r="H1089"/>
  <c r="T1089"/>
  <c r="L1089"/>
  <c r="W1089"/>
  <c r="E1089"/>
  <c r="S1089"/>
  <c r="Y1089"/>
  <c r="G1089"/>
  <c r="K1089"/>
  <c r="Q1089"/>
  <c r="M1089"/>
  <c r="V1089"/>
  <c r="F1089"/>
  <c r="R1089"/>
  <c r="J1089"/>
  <c r="O1089"/>
  <c r="U1089"/>
  <c r="X1089"/>
  <c r="I1089"/>
  <c r="P1089"/>
  <c r="K905"/>
  <c r="I905"/>
  <c r="T905"/>
  <c r="V905"/>
  <c r="X905"/>
  <c r="J905"/>
  <c r="H905"/>
  <c r="P905"/>
  <c r="R905"/>
  <c r="E905"/>
  <c r="S905"/>
  <c r="U905"/>
  <c r="G905"/>
  <c r="M905"/>
  <c r="N905"/>
  <c r="Q905"/>
  <c r="L905"/>
  <c r="W905"/>
  <c r="F905"/>
  <c r="Y905"/>
  <c r="O905"/>
  <c r="N1457"/>
  <c r="U1457"/>
  <c r="J1457"/>
  <c r="H1457"/>
  <c r="L1457"/>
  <c r="K1457"/>
  <c r="Y1457"/>
  <c r="F1457"/>
  <c r="P1457"/>
  <c r="E1457"/>
  <c r="V1457"/>
  <c r="I1457"/>
  <c r="W1457"/>
  <c r="T1457"/>
  <c r="O1457"/>
  <c r="X1457"/>
  <c r="R1457"/>
  <c r="M1457"/>
  <c r="Q1457"/>
  <c r="G1457"/>
  <c r="S1457"/>
  <c r="V1366"/>
  <c r="R1366"/>
  <c r="M1366"/>
  <c r="J1366"/>
  <c r="O1366"/>
  <c r="T1366"/>
  <c r="N1366"/>
  <c r="P1366"/>
  <c r="Y1366"/>
  <c r="G1366"/>
  <c r="E1366"/>
  <c r="S1366"/>
  <c r="H1366"/>
  <c r="L1366"/>
  <c r="X1366"/>
  <c r="W1366"/>
  <c r="U1366"/>
  <c r="F1366"/>
  <c r="Q1366"/>
  <c r="K1366"/>
  <c r="I1366"/>
  <c r="V1275"/>
  <c r="G1275"/>
  <c r="E1275"/>
  <c r="R1275"/>
  <c r="I1275"/>
  <c r="K1275"/>
  <c r="N1275"/>
  <c r="P1275"/>
  <c r="S1275"/>
  <c r="U1275"/>
  <c r="H1275"/>
  <c r="T1275"/>
  <c r="F1275"/>
  <c r="W1275"/>
  <c r="Y1275"/>
  <c r="X1275"/>
  <c r="O1275"/>
  <c r="J1275"/>
  <c r="Q1275"/>
  <c r="L1275"/>
  <c r="M1275"/>
  <c r="G59" i="11"/>
  <c r="G182" i="14"/>
  <c r="G54"/>
  <c r="G86"/>
  <c r="G118"/>
  <c r="G150"/>
  <c r="G22"/>
  <c r="G60" i="11"/>
  <c r="G55" i="14"/>
  <c r="G183"/>
  <c r="G23"/>
  <c r="G119"/>
  <c r="G87"/>
  <c r="G151"/>
  <c r="G58" i="11"/>
  <c r="G53" i="14"/>
  <c r="G117"/>
  <c r="G181"/>
  <c r="G21"/>
  <c r="G85"/>
  <c r="G149"/>
  <c r="H23" i="11"/>
  <c r="H24"/>
  <c r="H22"/>
  <c r="C999" i="20"/>
  <c r="C1367"/>
  <c r="C1090"/>
  <c r="C1276"/>
  <c r="C906"/>
  <c r="C1549"/>
  <c r="C1458"/>
  <c r="C1181"/>
  <c r="C73"/>
  <c r="C622"/>
  <c r="C623"/>
  <c r="C624"/>
  <c r="C714"/>
  <c r="C715"/>
  <c r="C716"/>
  <c r="C443"/>
  <c r="C350"/>
  <c r="C257"/>
  <c r="Q1458"/>
  <c r="G1458"/>
  <c r="V1458"/>
  <c r="R1458"/>
  <c r="K1458"/>
  <c r="M1458"/>
  <c r="H1458"/>
  <c r="W1458"/>
  <c r="F1458"/>
  <c r="I1458"/>
  <c r="X1458"/>
  <c r="P1458"/>
  <c r="U1458"/>
  <c r="Y1458"/>
  <c r="O1458"/>
  <c r="L1458"/>
  <c r="E1458"/>
  <c r="N1458"/>
  <c r="S1458"/>
  <c r="T1458"/>
  <c r="J1458"/>
  <c r="J1090"/>
  <c r="F1090"/>
  <c r="K1090"/>
  <c r="W1090"/>
  <c r="N1090"/>
  <c r="S1090"/>
  <c r="O1090"/>
  <c r="T1090"/>
  <c r="E1090"/>
  <c r="I1090"/>
  <c r="P1090"/>
  <c r="R1090"/>
  <c r="V1090"/>
  <c r="Q1090"/>
  <c r="U1090"/>
  <c r="G1090"/>
  <c r="H1090"/>
  <c r="Y1090"/>
  <c r="M1090"/>
  <c r="X1090"/>
  <c r="L1090"/>
  <c r="X906"/>
  <c r="U906"/>
  <c r="G906"/>
  <c r="F906"/>
  <c r="N906"/>
  <c r="J906"/>
  <c r="S906"/>
  <c r="O906"/>
  <c r="I906"/>
  <c r="Y906"/>
  <c r="Q906"/>
  <c r="H906"/>
  <c r="M906"/>
  <c r="L906"/>
  <c r="K906"/>
  <c r="P906"/>
  <c r="W906"/>
  <c r="V906"/>
  <c r="R906"/>
  <c r="E906"/>
  <c r="T906"/>
  <c r="O999"/>
  <c r="W999"/>
  <c r="G999"/>
  <c r="J999"/>
  <c r="T999"/>
  <c r="P999"/>
  <c r="S999"/>
  <c r="Y999"/>
  <c r="I999"/>
  <c r="E999"/>
  <c r="R999"/>
  <c r="L999"/>
  <c r="U999"/>
  <c r="K999"/>
  <c r="Q999"/>
  <c r="X999"/>
  <c r="N999"/>
  <c r="H999"/>
  <c r="M999"/>
  <c r="V999"/>
  <c r="F999"/>
  <c r="S1549"/>
  <c r="J1549"/>
  <c r="M1549"/>
  <c r="T1549"/>
  <c r="G1549"/>
  <c r="O1549"/>
  <c r="U1549"/>
  <c r="W1549"/>
  <c r="K1549"/>
  <c r="R1549"/>
  <c r="V1549"/>
  <c r="F1549"/>
  <c r="N1549"/>
  <c r="I1549"/>
  <c r="H1549"/>
  <c r="L1549"/>
  <c r="E1549"/>
  <c r="Y1549"/>
  <c r="X1549"/>
  <c r="Q1549"/>
  <c r="P1549"/>
  <c r="Q1367"/>
  <c r="H1367"/>
  <c r="Y1367"/>
  <c r="L1367"/>
  <c r="G1367"/>
  <c r="O1367"/>
  <c r="S1367"/>
  <c r="E1367"/>
  <c r="T1367"/>
  <c r="R1367"/>
  <c r="X1367"/>
  <c r="U1367"/>
  <c r="F1367"/>
  <c r="P1367"/>
  <c r="J1367"/>
  <c r="K1367"/>
  <c r="N1367"/>
  <c r="V1367"/>
  <c r="I1367"/>
  <c r="W1367"/>
  <c r="M1367"/>
  <c r="V1181"/>
  <c r="J1181"/>
  <c r="L1181"/>
  <c r="Y1181"/>
  <c r="Q1181"/>
  <c r="M1181"/>
  <c r="K1181"/>
  <c r="I1181"/>
  <c r="G1181"/>
  <c r="X1181"/>
  <c r="N1181"/>
  <c r="H1181"/>
  <c r="U1181"/>
  <c r="P1181"/>
  <c r="T1181"/>
  <c r="S1181"/>
  <c r="R1181"/>
  <c r="O1181"/>
  <c r="W1181"/>
  <c r="F1181"/>
  <c r="E1181"/>
  <c r="T1276"/>
  <c r="L1276"/>
  <c r="V1276"/>
  <c r="X1276"/>
  <c r="H1276"/>
  <c r="K1276"/>
  <c r="J1276"/>
  <c r="Q1276"/>
  <c r="S1276"/>
  <c r="O1276"/>
  <c r="M1276"/>
  <c r="P1276"/>
  <c r="R1276"/>
  <c r="F1276"/>
  <c r="Y1276"/>
  <c r="W1276"/>
  <c r="E1276"/>
  <c r="N1276"/>
  <c r="G1276"/>
  <c r="U1276"/>
  <c r="I1276"/>
  <c r="H58" i="11"/>
  <c r="H85" i="14"/>
  <c r="H181"/>
  <c r="H21"/>
  <c r="H149"/>
  <c r="H53"/>
  <c r="H117"/>
  <c r="H60" i="11"/>
  <c r="H183" i="14"/>
  <c r="H23"/>
  <c r="H87"/>
  <c r="H55"/>
  <c r="H119"/>
  <c r="H151"/>
  <c r="H59" i="11"/>
  <c r="H22" i="14"/>
  <c r="H54"/>
  <c r="H182"/>
  <c r="H86"/>
  <c r="H150"/>
  <c r="H118"/>
  <c r="I22" i="11"/>
  <c r="I24"/>
  <c r="I23"/>
  <c r="C1550" i="20"/>
  <c r="C1091"/>
  <c r="C1182"/>
  <c r="C1459"/>
  <c r="C1368"/>
  <c r="C1000"/>
  <c r="C907"/>
  <c r="C1277"/>
  <c r="C74"/>
  <c r="C625"/>
  <c r="C717"/>
  <c r="C444"/>
  <c r="C351"/>
  <c r="C258"/>
  <c r="K1277"/>
  <c r="W1277"/>
  <c r="Q1277"/>
  <c r="S1277"/>
  <c r="X1277"/>
  <c r="F1277"/>
  <c r="Y1277"/>
  <c r="M1277"/>
  <c r="V1277"/>
  <c r="L1277"/>
  <c r="H1277"/>
  <c r="E1277"/>
  <c r="R1277"/>
  <c r="P1277"/>
  <c r="N1277"/>
  <c r="U1277"/>
  <c r="I1277"/>
  <c r="J1277"/>
  <c r="G1277"/>
  <c r="O1277"/>
  <c r="T1277"/>
  <c r="W1459"/>
  <c r="T1459"/>
  <c r="F1459"/>
  <c r="X1459"/>
  <c r="O1459"/>
  <c r="G1459"/>
  <c r="H1459"/>
  <c r="R1459"/>
  <c r="J1459"/>
  <c r="N1459"/>
  <c r="V1459"/>
  <c r="L1459"/>
  <c r="I1459"/>
  <c r="M1459"/>
  <c r="Y1459"/>
  <c r="E1459"/>
  <c r="U1459"/>
  <c r="K1459"/>
  <c r="S1459"/>
  <c r="P1459"/>
  <c r="Q1459"/>
  <c r="N1550"/>
  <c r="Y1550"/>
  <c r="I1550"/>
  <c r="K1550"/>
  <c r="G1550"/>
  <c r="O1550"/>
  <c r="P1550"/>
  <c r="L1550"/>
  <c r="T1550"/>
  <c r="S1550"/>
  <c r="W1550"/>
  <c r="F1550"/>
  <c r="U1550"/>
  <c r="E1550"/>
  <c r="Q1550"/>
  <c r="V1550"/>
  <c r="H1550"/>
  <c r="J1550"/>
  <c r="X1550"/>
  <c r="R1550"/>
  <c r="M1550"/>
  <c r="P1368"/>
  <c r="Y1368"/>
  <c r="Q1368"/>
  <c r="W1368"/>
  <c r="E1368"/>
  <c r="V1368"/>
  <c r="F1368"/>
  <c r="R1368"/>
  <c r="G1368"/>
  <c r="S1368"/>
  <c r="K1368"/>
  <c r="I1368"/>
  <c r="X1368"/>
  <c r="H1368"/>
  <c r="O1368"/>
  <c r="T1368"/>
  <c r="L1368"/>
  <c r="J1368"/>
  <c r="N1368"/>
  <c r="U1368"/>
  <c r="M1368"/>
  <c r="E907"/>
  <c r="T907"/>
  <c r="S907"/>
  <c r="U907"/>
  <c r="W907"/>
  <c r="F907"/>
  <c r="N907"/>
  <c r="O907"/>
  <c r="J907"/>
  <c r="G907"/>
  <c r="Q907"/>
  <c r="V907"/>
  <c r="X907"/>
  <c r="M907"/>
  <c r="R907"/>
  <c r="H907"/>
  <c r="L907"/>
  <c r="P907"/>
  <c r="Y907"/>
  <c r="K907"/>
  <c r="I907"/>
  <c r="X1182"/>
  <c r="N1182"/>
  <c r="H1182"/>
  <c r="P1182"/>
  <c r="O1182"/>
  <c r="T1182"/>
  <c r="E1182"/>
  <c r="Y1182"/>
  <c r="S1182"/>
  <c r="R1182"/>
  <c r="K1182"/>
  <c r="G1182"/>
  <c r="V1182"/>
  <c r="M1182"/>
  <c r="Q1182"/>
  <c r="U1182"/>
  <c r="J1182"/>
  <c r="L1182"/>
  <c r="W1182"/>
  <c r="F1182"/>
  <c r="I1182"/>
  <c r="E1000"/>
  <c r="P1000"/>
  <c r="G1000"/>
  <c r="M1000"/>
  <c r="W1000"/>
  <c r="R1000"/>
  <c r="L1000"/>
  <c r="F1000"/>
  <c r="V1000"/>
  <c r="T1000"/>
  <c r="Y1000"/>
  <c r="J1000"/>
  <c r="N1000"/>
  <c r="X1000"/>
  <c r="I1000"/>
  <c r="Q1000"/>
  <c r="O1000"/>
  <c r="U1000"/>
  <c r="S1000"/>
  <c r="H1000"/>
  <c r="K1000"/>
  <c r="K1091"/>
  <c r="W1091"/>
  <c r="Y1091"/>
  <c r="F1091"/>
  <c r="I1091"/>
  <c r="X1091"/>
  <c r="M1091"/>
  <c r="H1091"/>
  <c r="Q1091"/>
  <c r="J1091"/>
  <c r="O1091"/>
  <c r="V1091"/>
  <c r="U1091"/>
  <c r="G1091"/>
  <c r="L1091"/>
  <c r="S1091"/>
  <c r="E1091"/>
  <c r="T1091"/>
  <c r="R1091"/>
  <c r="P1091"/>
  <c r="N1091"/>
  <c r="I59" i="11"/>
  <c r="I182" i="14"/>
  <c r="I86"/>
  <c r="I22"/>
  <c r="I54"/>
  <c r="I118"/>
  <c r="I150"/>
  <c r="I60" i="11"/>
  <c r="I55" i="14"/>
  <c r="I119"/>
  <c r="I183"/>
  <c r="I23"/>
  <c r="I87"/>
  <c r="I151"/>
  <c r="I58" i="11"/>
  <c r="I53" i="14"/>
  <c r="I21"/>
  <c r="I85"/>
  <c r="I117"/>
  <c r="I181"/>
  <c r="I149"/>
  <c r="J24" i="11"/>
  <c r="J22"/>
  <c r="J23"/>
  <c r="C1092" i="20"/>
  <c r="C1278"/>
  <c r="C1369"/>
  <c r="C908"/>
  <c r="C1001"/>
  <c r="C1183"/>
  <c r="C1460"/>
  <c r="C1551"/>
  <c r="C75"/>
  <c r="C718"/>
  <c r="C626"/>
  <c r="C445"/>
  <c r="C352"/>
  <c r="C259"/>
  <c r="L1460"/>
  <c r="M1460"/>
  <c r="Y1460"/>
  <c r="U1460"/>
  <c r="W1460"/>
  <c r="E1460"/>
  <c r="G1460"/>
  <c r="T1460"/>
  <c r="Q1460"/>
  <c r="N1460"/>
  <c r="F1460"/>
  <c r="O1460"/>
  <c r="H1460"/>
  <c r="P1460"/>
  <c r="K1460"/>
  <c r="S1460"/>
  <c r="R1460"/>
  <c r="J1460"/>
  <c r="V1460"/>
  <c r="I1460"/>
  <c r="X1460"/>
  <c r="S1369"/>
  <c r="P1369"/>
  <c r="F1369"/>
  <c r="J1369"/>
  <c r="L1369"/>
  <c r="H1369"/>
  <c r="N1369"/>
  <c r="W1369"/>
  <c r="V1369"/>
  <c r="I1369"/>
  <c r="G1369"/>
  <c r="X1369"/>
  <c r="T1369"/>
  <c r="Y1369"/>
  <c r="Q1369"/>
  <c r="U1369"/>
  <c r="K1369"/>
  <c r="E1369"/>
  <c r="O1369"/>
  <c r="R1369"/>
  <c r="M1369"/>
  <c r="T1001"/>
  <c r="O1001"/>
  <c r="M1001"/>
  <c r="P1001"/>
  <c r="Q1001"/>
  <c r="J1001"/>
  <c r="X1001"/>
  <c r="N1001"/>
  <c r="R1001"/>
  <c r="H1001"/>
  <c r="K1001"/>
  <c r="I1001"/>
  <c r="V1001"/>
  <c r="F1001"/>
  <c r="Y1001"/>
  <c r="L1001"/>
  <c r="W1001"/>
  <c r="U1001"/>
  <c r="S1001"/>
  <c r="E1001"/>
  <c r="G1001"/>
  <c r="I1092"/>
  <c r="T1092"/>
  <c r="H1092"/>
  <c r="V1092"/>
  <c r="M1092"/>
  <c r="J1092"/>
  <c r="K1092"/>
  <c r="S1092"/>
  <c r="X1092"/>
  <c r="Y1092"/>
  <c r="O1092"/>
  <c r="Q1092"/>
  <c r="R1092"/>
  <c r="G1092"/>
  <c r="E1092"/>
  <c r="P1092"/>
  <c r="N1092"/>
  <c r="L1092"/>
  <c r="U1092"/>
  <c r="F1092"/>
  <c r="W1092"/>
  <c r="J1551"/>
  <c r="W1551"/>
  <c r="I1551"/>
  <c r="G1551"/>
  <c r="V1551"/>
  <c r="E1551"/>
  <c r="T1551"/>
  <c r="U1551"/>
  <c r="S1551"/>
  <c r="M1551"/>
  <c r="R1551"/>
  <c r="N1551"/>
  <c r="K1551"/>
  <c r="O1551"/>
  <c r="H1551"/>
  <c r="P1551"/>
  <c r="F1551"/>
  <c r="X1551"/>
  <c r="L1551"/>
  <c r="Y1551"/>
  <c r="Q1551"/>
  <c r="P908"/>
  <c r="E908"/>
  <c r="V908"/>
  <c r="Y908"/>
  <c r="J908"/>
  <c r="G908"/>
  <c r="I908"/>
  <c r="N908"/>
  <c r="H908"/>
  <c r="S908"/>
  <c r="M908"/>
  <c r="Q908"/>
  <c r="W908"/>
  <c r="U908"/>
  <c r="F908"/>
  <c r="O908"/>
  <c r="T908"/>
  <c r="K908"/>
  <c r="L908"/>
  <c r="R908"/>
  <c r="X908"/>
  <c r="I1183"/>
  <c r="X1183"/>
  <c r="U1183"/>
  <c r="R1183"/>
  <c r="N1183"/>
  <c r="T1183"/>
  <c r="S1183"/>
  <c r="G1183"/>
  <c r="O1183"/>
  <c r="E1183"/>
  <c r="P1183"/>
  <c r="Y1183"/>
  <c r="H1183"/>
  <c r="M1183"/>
  <c r="L1183"/>
  <c r="F1183"/>
  <c r="J1183"/>
  <c r="V1183"/>
  <c r="K1183"/>
  <c r="Q1183"/>
  <c r="W1183"/>
  <c r="E1278"/>
  <c r="Q1278"/>
  <c r="I1278"/>
  <c r="H1278"/>
  <c r="U1278"/>
  <c r="T1278"/>
  <c r="F1278"/>
  <c r="J1278"/>
  <c r="N1278"/>
  <c r="G1278"/>
  <c r="Y1278"/>
  <c r="X1278"/>
  <c r="W1278"/>
  <c r="K1278"/>
  <c r="L1278"/>
  <c r="O1278"/>
  <c r="P1278"/>
  <c r="S1278"/>
  <c r="M1278"/>
  <c r="R1278"/>
  <c r="V1278"/>
  <c r="J59" i="11"/>
  <c r="J54" i="14"/>
  <c r="J22"/>
  <c r="J118"/>
  <c r="J86"/>
  <c r="J150"/>
  <c r="J182"/>
  <c r="J58" i="11"/>
  <c r="J181" i="14"/>
  <c r="J21"/>
  <c r="J85"/>
  <c r="J53"/>
  <c r="J149"/>
  <c r="J117"/>
  <c r="J60" i="11"/>
  <c r="J23" i="14"/>
  <c r="J183"/>
  <c r="J151"/>
  <c r="J55"/>
  <c r="J87"/>
  <c r="J119"/>
  <c r="K23" i="11"/>
  <c r="K22"/>
  <c r="K24"/>
  <c r="C1461" i="20"/>
  <c r="C1184"/>
  <c r="C1002"/>
  <c r="C1552"/>
  <c r="C1093"/>
  <c r="C909"/>
  <c r="C1279"/>
  <c r="C1370"/>
  <c r="C76"/>
  <c r="C627"/>
  <c r="C719"/>
  <c r="C446"/>
  <c r="C353"/>
  <c r="C260"/>
  <c r="L1002"/>
  <c r="Q1002"/>
  <c r="V1002"/>
  <c r="K1002"/>
  <c r="J1002"/>
  <c r="R1002"/>
  <c r="U1002"/>
  <c r="S1002"/>
  <c r="P1002"/>
  <c r="M1002"/>
  <c r="I1002"/>
  <c r="T1002"/>
  <c r="W1002"/>
  <c r="E1002"/>
  <c r="G1002"/>
  <c r="O1002"/>
  <c r="Y1002"/>
  <c r="N1002"/>
  <c r="H1002"/>
  <c r="X1002"/>
  <c r="F1002"/>
  <c r="G909"/>
  <c r="M909"/>
  <c r="I909"/>
  <c r="T909"/>
  <c r="L909"/>
  <c r="J909"/>
  <c r="R909"/>
  <c r="Y909"/>
  <c r="W909"/>
  <c r="X909"/>
  <c r="H909"/>
  <c r="V909"/>
  <c r="K909"/>
  <c r="S909"/>
  <c r="N909"/>
  <c r="Q909"/>
  <c r="O909"/>
  <c r="P909"/>
  <c r="U909"/>
  <c r="E909"/>
  <c r="F909"/>
  <c r="U1093"/>
  <c r="Q1093"/>
  <c r="F1093"/>
  <c r="R1093"/>
  <c r="P1093"/>
  <c r="E1093"/>
  <c r="N1093"/>
  <c r="S1093"/>
  <c r="T1093"/>
  <c r="V1093"/>
  <c r="K1093"/>
  <c r="O1093"/>
  <c r="X1093"/>
  <c r="W1093"/>
  <c r="H1093"/>
  <c r="J1093"/>
  <c r="G1093"/>
  <c r="L1093"/>
  <c r="I1093"/>
  <c r="Y1093"/>
  <c r="M1093"/>
  <c r="Q1461"/>
  <c r="K1461"/>
  <c r="F1461"/>
  <c r="H1461"/>
  <c r="S1461"/>
  <c r="X1461"/>
  <c r="M1461"/>
  <c r="L1461"/>
  <c r="I1461"/>
  <c r="T1461"/>
  <c r="W1461"/>
  <c r="R1461"/>
  <c r="P1461"/>
  <c r="U1461"/>
  <c r="E1461"/>
  <c r="O1461"/>
  <c r="Y1461"/>
  <c r="V1461"/>
  <c r="J1461"/>
  <c r="G1461"/>
  <c r="N1461"/>
  <c r="O1370"/>
  <c r="R1370"/>
  <c r="Y1370"/>
  <c r="W1370"/>
  <c r="N1370"/>
  <c r="X1370"/>
  <c r="H1370"/>
  <c r="V1370"/>
  <c r="E1370"/>
  <c r="S1370"/>
  <c r="M1370"/>
  <c r="Q1370"/>
  <c r="P1370"/>
  <c r="U1370"/>
  <c r="I1370"/>
  <c r="T1370"/>
  <c r="G1370"/>
  <c r="K1370"/>
  <c r="L1370"/>
  <c r="F1370"/>
  <c r="J1370"/>
  <c r="O1552"/>
  <c r="T1552"/>
  <c r="H1552"/>
  <c r="R1552"/>
  <c r="L1552"/>
  <c r="I1552"/>
  <c r="S1552"/>
  <c r="N1552"/>
  <c r="P1552"/>
  <c r="Y1552"/>
  <c r="X1552"/>
  <c r="Q1552"/>
  <c r="J1552"/>
  <c r="G1552"/>
  <c r="V1552"/>
  <c r="K1552"/>
  <c r="F1552"/>
  <c r="U1552"/>
  <c r="M1552"/>
  <c r="E1552"/>
  <c r="W1552"/>
  <c r="W1279"/>
  <c r="P1279"/>
  <c r="H1279"/>
  <c r="N1279"/>
  <c r="R1279"/>
  <c r="V1279"/>
  <c r="M1279"/>
  <c r="T1279"/>
  <c r="K1279"/>
  <c r="L1279"/>
  <c r="Y1279"/>
  <c r="E1279"/>
  <c r="S1279"/>
  <c r="O1279"/>
  <c r="U1279"/>
  <c r="Q1279"/>
  <c r="F1279"/>
  <c r="I1279"/>
  <c r="G1279"/>
  <c r="X1279"/>
  <c r="J1279"/>
  <c r="O1184"/>
  <c r="E1184"/>
  <c r="N1184"/>
  <c r="P1184"/>
  <c r="V1184"/>
  <c r="H1184"/>
  <c r="F1184"/>
  <c r="M1184"/>
  <c r="K1184"/>
  <c r="L1184"/>
  <c r="G1184"/>
  <c r="J1184"/>
  <c r="U1184"/>
  <c r="W1184"/>
  <c r="Q1184"/>
  <c r="Y1184"/>
  <c r="I1184"/>
  <c r="T1184"/>
  <c r="S1184"/>
  <c r="X1184"/>
  <c r="R1184"/>
  <c r="K60" i="11"/>
  <c r="K55" i="14"/>
  <c r="K87"/>
  <c r="K119"/>
  <c r="K183"/>
  <c r="K23"/>
  <c r="K151"/>
  <c r="K58" i="11"/>
  <c r="K53" i="14"/>
  <c r="K117"/>
  <c r="K85"/>
  <c r="K181"/>
  <c r="K149"/>
  <c r="K21"/>
  <c r="K59" i="11"/>
  <c r="K182" i="14"/>
  <c r="K150"/>
  <c r="K54"/>
  <c r="K86"/>
  <c r="K118"/>
  <c r="K22"/>
  <c r="L24" i="11"/>
  <c r="L22"/>
  <c r="L23"/>
  <c r="C910" i="20"/>
  <c r="C1280"/>
  <c r="C1094"/>
  <c r="C1003"/>
  <c r="C1185"/>
  <c r="C1371"/>
  <c r="C1462"/>
  <c r="C1553"/>
  <c r="C77"/>
  <c r="C720"/>
  <c r="C628"/>
  <c r="C447"/>
  <c r="C354"/>
  <c r="C261"/>
  <c r="I1185"/>
  <c r="U1185"/>
  <c r="N1185"/>
  <c r="Y1185"/>
  <c r="G1185"/>
  <c r="J1185"/>
  <c r="S1185"/>
  <c r="L1185"/>
  <c r="Q1185"/>
  <c r="F1185"/>
  <c r="P1185"/>
  <c r="K1185"/>
  <c r="W1185"/>
  <c r="X1185"/>
  <c r="V1185"/>
  <c r="H1185"/>
  <c r="O1185"/>
  <c r="R1185"/>
  <c r="E1185"/>
  <c r="T1185"/>
  <c r="M1185"/>
  <c r="J910"/>
  <c r="K910"/>
  <c r="V910"/>
  <c r="E910"/>
  <c r="T910"/>
  <c r="W910"/>
  <c r="R910"/>
  <c r="O910"/>
  <c r="G910"/>
  <c r="Q910"/>
  <c r="N910"/>
  <c r="F910"/>
  <c r="I910"/>
  <c r="H910"/>
  <c r="Y910"/>
  <c r="X910"/>
  <c r="P910"/>
  <c r="U910"/>
  <c r="S910"/>
  <c r="M910"/>
  <c r="L910"/>
  <c r="K1553"/>
  <c r="N1553"/>
  <c r="J1553"/>
  <c r="E1553"/>
  <c r="L1553"/>
  <c r="Q1553"/>
  <c r="Y1553"/>
  <c r="W1553"/>
  <c r="F1553"/>
  <c r="H1553"/>
  <c r="I1553"/>
  <c r="S1553"/>
  <c r="U1553"/>
  <c r="M1553"/>
  <c r="G1553"/>
  <c r="T1553"/>
  <c r="V1553"/>
  <c r="X1553"/>
  <c r="R1553"/>
  <c r="O1553"/>
  <c r="P1553"/>
  <c r="J1003"/>
  <c r="T1003"/>
  <c r="E1003"/>
  <c r="V1003"/>
  <c r="Q1003"/>
  <c r="W1003"/>
  <c r="G1003"/>
  <c r="O1003"/>
  <c r="H1003"/>
  <c r="Y1003"/>
  <c r="U1003"/>
  <c r="P1003"/>
  <c r="I1003"/>
  <c r="S1003"/>
  <c r="X1003"/>
  <c r="M1003"/>
  <c r="R1003"/>
  <c r="N1003"/>
  <c r="L1003"/>
  <c r="K1003"/>
  <c r="F1003"/>
  <c r="L1462"/>
  <c r="J1462"/>
  <c r="G1462"/>
  <c r="I1462"/>
  <c r="H1462"/>
  <c r="F1462"/>
  <c r="K1462"/>
  <c r="P1462"/>
  <c r="S1462"/>
  <c r="N1462"/>
  <c r="T1462"/>
  <c r="W1462"/>
  <c r="V1462"/>
  <c r="O1462"/>
  <c r="Y1462"/>
  <c r="M1462"/>
  <c r="R1462"/>
  <c r="Q1462"/>
  <c r="U1462"/>
  <c r="X1462"/>
  <c r="E1462"/>
  <c r="K1094"/>
  <c r="G1094"/>
  <c r="P1094"/>
  <c r="L1094"/>
  <c r="F1094"/>
  <c r="J1094"/>
  <c r="Q1094"/>
  <c r="N1094"/>
  <c r="M1094"/>
  <c r="Y1094"/>
  <c r="T1094"/>
  <c r="O1094"/>
  <c r="W1094"/>
  <c r="I1094"/>
  <c r="X1094"/>
  <c r="S1094"/>
  <c r="U1094"/>
  <c r="E1094"/>
  <c r="H1094"/>
  <c r="V1094"/>
  <c r="R1094"/>
  <c r="I1371"/>
  <c r="R1371"/>
  <c r="K1371"/>
  <c r="G1371"/>
  <c r="J1371"/>
  <c r="T1371"/>
  <c r="Q1371"/>
  <c r="O1371"/>
  <c r="E1371"/>
  <c r="N1371"/>
  <c r="Y1371"/>
  <c r="S1371"/>
  <c r="F1371"/>
  <c r="P1371"/>
  <c r="W1371"/>
  <c r="L1371"/>
  <c r="X1371"/>
  <c r="V1371"/>
  <c r="U1371"/>
  <c r="M1371"/>
  <c r="H1371"/>
  <c r="O1280"/>
  <c r="Q1280"/>
  <c r="I1280"/>
  <c r="Y1280"/>
  <c r="R1280"/>
  <c r="P1280"/>
  <c r="N1280"/>
  <c r="H1280"/>
  <c r="S1280"/>
  <c r="F1280"/>
  <c r="E1280"/>
  <c r="U1280"/>
  <c r="M1280"/>
  <c r="V1280"/>
  <c r="J1280"/>
  <c r="X1280"/>
  <c r="G1280"/>
  <c r="T1280"/>
  <c r="L1280"/>
  <c r="W1280"/>
  <c r="K1280"/>
  <c r="L59" i="11"/>
  <c r="L22" i="14"/>
  <c r="L54"/>
  <c r="L86"/>
  <c r="L118"/>
  <c r="L182"/>
  <c r="L150"/>
  <c r="L58" i="11"/>
  <c r="L85" i="14"/>
  <c r="L181"/>
  <c r="L21"/>
  <c r="L117"/>
  <c r="L149"/>
  <c r="L53"/>
  <c r="L60" i="11"/>
  <c r="L183" i="14"/>
  <c r="L23"/>
  <c r="L87"/>
  <c r="L55"/>
  <c r="L151"/>
  <c r="L119"/>
  <c r="M23" i="11"/>
  <c r="M22"/>
  <c r="M24"/>
  <c r="C1554" i="20"/>
  <c r="C1463"/>
  <c r="C1372"/>
  <c r="C1095"/>
  <c r="C1004"/>
  <c r="C1281"/>
  <c r="C1186"/>
  <c r="C911"/>
  <c r="C78"/>
  <c r="C629"/>
  <c r="C721"/>
  <c r="C448"/>
  <c r="C355"/>
  <c r="C262"/>
  <c r="S1004"/>
  <c r="J1004"/>
  <c r="R1004"/>
  <c r="P1004"/>
  <c r="O1004"/>
  <c r="N1004"/>
  <c r="Y1004"/>
  <c r="I1004"/>
  <c r="Q1004"/>
  <c r="E1004"/>
  <c r="M1004"/>
  <c r="U1004"/>
  <c r="L1004"/>
  <c r="K1004"/>
  <c r="V1004"/>
  <c r="G1004"/>
  <c r="F1004"/>
  <c r="X1004"/>
  <c r="H1004"/>
  <c r="T1004"/>
  <c r="W1004"/>
  <c r="P1554"/>
  <c r="W1554"/>
  <c r="X1554"/>
  <c r="I1554"/>
  <c r="G1554"/>
  <c r="Q1554"/>
  <c r="U1554"/>
  <c r="S1554"/>
  <c r="J1554"/>
  <c r="M1554"/>
  <c r="V1554"/>
  <c r="T1554"/>
  <c r="E1554"/>
  <c r="K1554"/>
  <c r="O1554"/>
  <c r="R1554"/>
  <c r="Y1554"/>
  <c r="H1554"/>
  <c r="F1554"/>
  <c r="L1554"/>
  <c r="N1554"/>
  <c r="N911"/>
  <c r="F911"/>
  <c r="I911"/>
  <c r="U911"/>
  <c r="L911"/>
  <c r="W911"/>
  <c r="M911"/>
  <c r="P911"/>
  <c r="O911"/>
  <c r="K911"/>
  <c r="S911"/>
  <c r="R911"/>
  <c r="V911"/>
  <c r="J911"/>
  <c r="E911"/>
  <c r="Q911"/>
  <c r="G911"/>
  <c r="H911"/>
  <c r="T911"/>
  <c r="X911"/>
  <c r="Y911"/>
  <c r="N1095"/>
  <c r="I1095"/>
  <c r="S1095"/>
  <c r="E1095"/>
  <c r="W1095"/>
  <c r="K1095"/>
  <c r="Y1095"/>
  <c r="O1095"/>
  <c r="T1095"/>
  <c r="X1095"/>
  <c r="U1095"/>
  <c r="R1095"/>
  <c r="J1095"/>
  <c r="Q1095"/>
  <c r="L1095"/>
  <c r="F1095"/>
  <c r="G1095"/>
  <c r="H1095"/>
  <c r="M1095"/>
  <c r="V1095"/>
  <c r="P1095"/>
  <c r="E1186"/>
  <c r="Y1186"/>
  <c r="R1186"/>
  <c r="V1186"/>
  <c r="L1186"/>
  <c r="N1186"/>
  <c r="M1186"/>
  <c r="P1186"/>
  <c r="K1186"/>
  <c r="T1186"/>
  <c r="Q1186"/>
  <c r="U1186"/>
  <c r="F1186"/>
  <c r="H1186"/>
  <c r="I1186"/>
  <c r="S1186"/>
  <c r="X1186"/>
  <c r="W1186"/>
  <c r="O1186"/>
  <c r="G1186"/>
  <c r="J1186"/>
  <c r="N1372"/>
  <c r="G1372"/>
  <c r="O1372"/>
  <c r="I1372"/>
  <c r="R1372"/>
  <c r="S1372"/>
  <c r="J1372"/>
  <c r="T1372"/>
  <c r="Q1372"/>
  <c r="E1372"/>
  <c r="Y1372"/>
  <c r="U1372"/>
  <c r="P1372"/>
  <c r="K1372"/>
  <c r="W1372"/>
  <c r="L1372"/>
  <c r="F1372"/>
  <c r="M1372"/>
  <c r="H1372"/>
  <c r="X1372"/>
  <c r="V1372"/>
  <c r="J1281"/>
  <c r="V1281"/>
  <c r="Y1281"/>
  <c r="U1281"/>
  <c r="G1281"/>
  <c r="T1281"/>
  <c r="M1281"/>
  <c r="H1281"/>
  <c r="I1281"/>
  <c r="N1281"/>
  <c r="Q1281"/>
  <c r="O1281"/>
  <c r="F1281"/>
  <c r="W1281"/>
  <c r="P1281"/>
  <c r="R1281"/>
  <c r="S1281"/>
  <c r="L1281"/>
  <c r="E1281"/>
  <c r="K1281"/>
  <c r="X1281"/>
  <c r="X1463"/>
  <c r="W1463"/>
  <c r="T1463"/>
  <c r="F1463"/>
  <c r="P1463"/>
  <c r="G1463"/>
  <c r="Q1463"/>
  <c r="U1463"/>
  <c r="O1463"/>
  <c r="V1463"/>
  <c r="M1463"/>
  <c r="K1463"/>
  <c r="Y1463"/>
  <c r="J1463"/>
  <c r="H1463"/>
  <c r="N1463"/>
  <c r="R1463"/>
  <c r="I1463"/>
  <c r="L1463"/>
  <c r="S1463"/>
  <c r="E1463"/>
  <c r="M60" i="11"/>
  <c r="M55" i="14"/>
  <c r="M119"/>
  <c r="M183"/>
  <c r="M23"/>
  <c r="M151"/>
  <c r="M87"/>
  <c r="M58" i="11"/>
  <c r="M53" i="14"/>
  <c r="M21"/>
  <c r="M85"/>
  <c r="M181"/>
  <c r="M117"/>
  <c r="M149"/>
  <c r="M59" i="11"/>
  <c r="M182" i="14"/>
  <c r="M86"/>
  <c r="M22"/>
  <c r="M150"/>
  <c r="M54"/>
  <c r="M118"/>
  <c r="N24" i="11"/>
  <c r="N22"/>
  <c r="N23"/>
  <c r="C1187" i="20"/>
  <c r="C1096"/>
  <c r="C1373"/>
  <c r="C1555"/>
  <c r="C1282"/>
  <c r="C912"/>
  <c r="C1005"/>
  <c r="C1464"/>
  <c r="C79"/>
  <c r="C630"/>
  <c r="C722"/>
  <c r="C449"/>
  <c r="C356"/>
  <c r="C263"/>
  <c r="H912"/>
  <c r="P912"/>
  <c r="K912"/>
  <c r="E912"/>
  <c r="U912"/>
  <c r="Q912"/>
  <c r="Y912"/>
  <c r="R912"/>
  <c r="W912"/>
  <c r="T912"/>
  <c r="X912"/>
  <c r="I912"/>
  <c r="J912"/>
  <c r="V912"/>
  <c r="N912"/>
  <c r="M912"/>
  <c r="O912"/>
  <c r="S912"/>
  <c r="F912"/>
  <c r="L912"/>
  <c r="G912"/>
  <c r="K1096"/>
  <c r="T1096"/>
  <c r="E1096"/>
  <c r="U1096"/>
  <c r="R1096"/>
  <c r="S1096"/>
  <c r="M1096"/>
  <c r="Q1096"/>
  <c r="O1096"/>
  <c r="V1096"/>
  <c r="F1096"/>
  <c r="L1096"/>
  <c r="Y1096"/>
  <c r="W1096"/>
  <c r="I1096"/>
  <c r="X1096"/>
  <c r="H1096"/>
  <c r="P1096"/>
  <c r="N1096"/>
  <c r="J1096"/>
  <c r="G1096"/>
  <c r="O1282"/>
  <c r="Q1282"/>
  <c r="F1282"/>
  <c r="Y1282"/>
  <c r="I1282"/>
  <c r="E1282"/>
  <c r="G1282"/>
  <c r="K1282"/>
  <c r="P1282"/>
  <c r="V1282"/>
  <c r="X1282"/>
  <c r="S1282"/>
  <c r="T1282"/>
  <c r="L1282"/>
  <c r="N1282"/>
  <c r="M1282"/>
  <c r="H1282"/>
  <c r="R1282"/>
  <c r="J1282"/>
  <c r="W1282"/>
  <c r="U1282"/>
  <c r="V1187"/>
  <c r="F1187"/>
  <c r="H1187"/>
  <c r="K1187"/>
  <c r="M1187"/>
  <c r="N1187"/>
  <c r="G1187"/>
  <c r="T1187"/>
  <c r="P1187"/>
  <c r="X1187"/>
  <c r="S1187"/>
  <c r="I1187"/>
  <c r="W1187"/>
  <c r="Q1187"/>
  <c r="R1187"/>
  <c r="O1187"/>
  <c r="E1187"/>
  <c r="L1187"/>
  <c r="Y1187"/>
  <c r="U1187"/>
  <c r="J1187"/>
  <c r="W1464"/>
  <c r="K1464"/>
  <c r="P1464"/>
  <c r="V1464"/>
  <c r="T1464"/>
  <c r="R1464"/>
  <c r="X1464"/>
  <c r="G1464"/>
  <c r="U1464"/>
  <c r="Y1464"/>
  <c r="J1464"/>
  <c r="E1464"/>
  <c r="H1464"/>
  <c r="O1464"/>
  <c r="L1464"/>
  <c r="I1464"/>
  <c r="F1464"/>
  <c r="S1464"/>
  <c r="N1464"/>
  <c r="M1464"/>
  <c r="Q1464"/>
  <c r="O1555"/>
  <c r="W1555"/>
  <c r="N1555"/>
  <c r="Y1555"/>
  <c r="T1555"/>
  <c r="H1555"/>
  <c r="U1555"/>
  <c r="F1555"/>
  <c r="E1555"/>
  <c r="X1555"/>
  <c r="P1555"/>
  <c r="R1555"/>
  <c r="G1555"/>
  <c r="J1555"/>
  <c r="M1555"/>
  <c r="Q1555"/>
  <c r="S1555"/>
  <c r="K1555"/>
  <c r="V1555"/>
  <c r="I1555"/>
  <c r="L1555"/>
  <c r="G1005"/>
  <c r="J1005"/>
  <c r="N1005"/>
  <c r="Y1005"/>
  <c r="L1005"/>
  <c r="U1005"/>
  <c r="T1005"/>
  <c r="E1005"/>
  <c r="K1005"/>
  <c r="S1005"/>
  <c r="V1005"/>
  <c r="M1005"/>
  <c r="P1005"/>
  <c r="I1005"/>
  <c r="O1005"/>
  <c r="X1005"/>
  <c r="Q1005"/>
  <c r="F1005"/>
  <c r="W1005"/>
  <c r="R1005"/>
  <c r="H1005"/>
  <c r="I1373"/>
  <c r="P1373"/>
  <c r="V1373"/>
  <c r="J1373"/>
  <c r="N1373"/>
  <c r="X1373"/>
  <c r="Q1373"/>
  <c r="G1373"/>
  <c r="O1373"/>
  <c r="L1373"/>
  <c r="U1373"/>
  <c r="S1373"/>
  <c r="W1373"/>
  <c r="E1373"/>
  <c r="M1373"/>
  <c r="T1373"/>
  <c r="H1373"/>
  <c r="Y1373"/>
  <c r="K1373"/>
  <c r="F1373"/>
  <c r="R1373"/>
  <c r="N59" i="11"/>
  <c r="N54" i="14"/>
  <c r="N22"/>
  <c r="N118"/>
  <c r="N182"/>
  <c r="N150"/>
  <c r="N86"/>
  <c r="N58" i="11"/>
  <c r="N181" i="14"/>
  <c r="N21"/>
  <c r="N85"/>
  <c r="N53"/>
  <c r="N117"/>
  <c r="N149"/>
  <c r="N60" i="11"/>
  <c r="N23" i="14"/>
  <c r="N183"/>
  <c r="N151"/>
  <c r="N87"/>
  <c r="N119"/>
  <c r="N55"/>
  <c r="O23" i="11"/>
  <c r="O22"/>
  <c r="O24"/>
  <c r="C913" i="20"/>
  <c r="C1006"/>
  <c r="C1465"/>
  <c r="C1283"/>
  <c r="C1374"/>
  <c r="C1556"/>
  <c r="C1097"/>
  <c r="C1188"/>
  <c r="C80"/>
  <c r="C723"/>
  <c r="C631"/>
  <c r="C450"/>
  <c r="C357"/>
  <c r="C264"/>
  <c r="W1188"/>
  <c r="J1188"/>
  <c r="R1188"/>
  <c r="P1188"/>
  <c r="E1188"/>
  <c r="U1188"/>
  <c r="T1188"/>
  <c r="M1188"/>
  <c r="I1188"/>
  <c r="S1188"/>
  <c r="V1188"/>
  <c r="N1188"/>
  <c r="Q1188"/>
  <c r="H1188"/>
  <c r="X1188"/>
  <c r="G1188"/>
  <c r="O1188"/>
  <c r="K1188"/>
  <c r="Y1188"/>
  <c r="F1188"/>
  <c r="L1188"/>
  <c r="T1556"/>
  <c r="R1556"/>
  <c r="E1556"/>
  <c r="W1556"/>
  <c r="N1556"/>
  <c r="P1556"/>
  <c r="M1556"/>
  <c r="Q1556"/>
  <c r="O1556"/>
  <c r="F1556"/>
  <c r="U1556"/>
  <c r="Y1556"/>
  <c r="H1556"/>
  <c r="V1556"/>
  <c r="X1556"/>
  <c r="J1556"/>
  <c r="G1556"/>
  <c r="K1556"/>
  <c r="S1556"/>
  <c r="L1556"/>
  <c r="I1556"/>
  <c r="W1006"/>
  <c r="F1006"/>
  <c r="S1006"/>
  <c r="H1006"/>
  <c r="L1006"/>
  <c r="P1006"/>
  <c r="I1006"/>
  <c r="Y1006"/>
  <c r="E1006"/>
  <c r="R1006"/>
  <c r="X1006"/>
  <c r="U1006"/>
  <c r="O1006"/>
  <c r="K1006"/>
  <c r="V1006"/>
  <c r="T1006"/>
  <c r="J1006"/>
  <c r="G1006"/>
  <c r="M1006"/>
  <c r="N1006"/>
  <c r="Q1006"/>
  <c r="W1374"/>
  <c r="P1374"/>
  <c r="Q1374"/>
  <c r="G1374"/>
  <c r="N1374"/>
  <c r="X1374"/>
  <c r="R1374"/>
  <c r="L1374"/>
  <c r="F1374"/>
  <c r="S1374"/>
  <c r="V1374"/>
  <c r="Y1374"/>
  <c r="E1374"/>
  <c r="U1374"/>
  <c r="M1374"/>
  <c r="I1374"/>
  <c r="J1374"/>
  <c r="H1374"/>
  <c r="T1374"/>
  <c r="K1374"/>
  <c r="O1374"/>
  <c r="M913"/>
  <c r="G913"/>
  <c r="X913"/>
  <c r="V913"/>
  <c r="P913"/>
  <c r="O913"/>
  <c r="J913"/>
  <c r="H913"/>
  <c r="W913"/>
  <c r="L913"/>
  <c r="T913"/>
  <c r="Q913"/>
  <c r="Y913"/>
  <c r="U913"/>
  <c r="E913"/>
  <c r="K913"/>
  <c r="R913"/>
  <c r="I913"/>
  <c r="N913"/>
  <c r="F913"/>
  <c r="S913"/>
  <c r="W1283"/>
  <c r="P1283"/>
  <c r="Y1283"/>
  <c r="F1283"/>
  <c r="L1283"/>
  <c r="O1283"/>
  <c r="K1283"/>
  <c r="U1283"/>
  <c r="V1283"/>
  <c r="J1283"/>
  <c r="R1283"/>
  <c r="T1283"/>
  <c r="Q1283"/>
  <c r="X1283"/>
  <c r="G1283"/>
  <c r="I1283"/>
  <c r="M1283"/>
  <c r="E1283"/>
  <c r="N1283"/>
  <c r="H1283"/>
  <c r="S1283"/>
  <c r="I1097"/>
  <c r="Y1097"/>
  <c r="M1097"/>
  <c r="O1097"/>
  <c r="J1097"/>
  <c r="Q1097"/>
  <c r="L1097"/>
  <c r="K1097"/>
  <c r="G1097"/>
  <c r="U1097"/>
  <c r="F1097"/>
  <c r="X1097"/>
  <c r="P1097"/>
  <c r="W1097"/>
  <c r="V1097"/>
  <c r="R1097"/>
  <c r="S1097"/>
  <c r="T1097"/>
  <c r="H1097"/>
  <c r="E1097"/>
  <c r="N1097"/>
  <c r="W1465"/>
  <c r="F1465"/>
  <c r="U1465"/>
  <c r="G1465"/>
  <c r="Q1465"/>
  <c r="R1465"/>
  <c r="E1465"/>
  <c r="O1465"/>
  <c r="Y1465"/>
  <c r="L1465"/>
  <c r="X1465"/>
  <c r="I1465"/>
  <c r="M1465"/>
  <c r="T1465"/>
  <c r="H1465"/>
  <c r="P1465"/>
  <c r="N1465"/>
  <c r="J1465"/>
  <c r="K1465"/>
  <c r="V1465"/>
  <c r="S1465"/>
  <c r="O60" i="11"/>
  <c r="O55" i="14"/>
  <c r="O183"/>
  <c r="O23"/>
  <c r="O87"/>
  <c r="O119"/>
  <c r="O151"/>
  <c r="O58" i="11"/>
  <c r="O53" i="14"/>
  <c r="O117"/>
  <c r="O181"/>
  <c r="O21"/>
  <c r="O85"/>
  <c r="O149"/>
  <c r="O59" i="11"/>
  <c r="O182" i="14"/>
  <c r="O54"/>
  <c r="O150"/>
  <c r="O86"/>
  <c r="O118"/>
  <c r="O22"/>
  <c r="P24" i="11"/>
  <c r="P22"/>
  <c r="P23"/>
  <c r="C1189" i="20"/>
  <c r="C1098"/>
  <c r="C1284"/>
  <c r="C914"/>
  <c r="C1466"/>
  <c r="C1557"/>
  <c r="C1375"/>
  <c r="C1007"/>
  <c r="C81"/>
  <c r="C632"/>
  <c r="C724"/>
  <c r="C451"/>
  <c r="C358"/>
  <c r="C265"/>
  <c r="O1375"/>
  <c r="N1375"/>
  <c r="X1375"/>
  <c r="W1375"/>
  <c r="R1375"/>
  <c r="E1375"/>
  <c r="J1375"/>
  <c r="H1375"/>
  <c r="Q1375"/>
  <c r="T1375"/>
  <c r="L1375"/>
  <c r="P1375"/>
  <c r="I1375"/>
  <c r="S1375"/>
  <c r="U1375"/>
  <c r="M1375"/>
  <c r="V1375"/>
  <c r="G1375"/>
  <c r="K1375"/>
  <c r="Y1375"/>
  <c r="F1375"/>
  <c r="H1466"/>
  <c r="X1466"/>
  <c r="Q1466"/>
  <c r="V1466"/>
  <c r="R1466"/>
  <c r="P1466"/>
  <c r="J1466"/>
  <c r="K1466"/>
  <c r="E1466"/>
  <c r="G1466"/>
  <c r="T1466"/>
  <c r="L1466"/>
  <c r="F1466"/>
  <c r="W1466"/>
  <c r="S1466"/>
  <c r="M1466"/>
  <c r="U1466"/>
  <c r="N1466"/>
  <c r="O1466"/>
  <c r="Y1466"/>
  <c r="I1466"/>
  <c r="K1189"/>
  <c r="W1189"/>
  <c r="M1189"/>
  <c r="N1189"/>
  <c r="Q1189"/>
  <c r="I1189"/>
  <c r="Y1189"/>
  <c r="J1189"/>
  <c r="V1189"/>
  <c r="U1189"/>
  <c r="X1189"/>
  <c r="F1189"/>
  <c r="G1189"/>
  <c r="O1189"/>
  <c r="S1189"/>
  <c r="T1189"/>
  <c r="P1189"/>
  <c r="E1189"/>
  <c r="R1189"/>
  <c r="H1189"/>
  <c r="L1189"/>
  <c r="O1007"/>
  <c r="J1007"/>
  <c r="Y1007"/>
  <c r="T1007"/>
  <c r="Q1007"/>
  <c r="R1007"/>
  <c r="M1007"/>
  <c r="S1007"/>
  <c r="U1007"/>
  <c r="K1007"/>
  <c r="F1007"/>
  <c r="V1007"/>
  <c r="N1007"/>
  <c r="G1007"/>
  <c r="W1007"/>
  <c r="P1007"/>
  <c r="X1007"/>
  <c r="E1007"/>
  <c r="I1007"/>
  <c r="L1007"/>
  <c r="H1007"/>
  <c r="F914"/>
  <c r="L914"/>
  <c r="E914"/>
  <c r="R914"/>
  <c r="N914"/>
  <c r="G914"/>
  <c r="O914"/>
  <c r="Y914"/>
  <c r="M914"/>
  <c r="X914"/>
  <c r="P914"/>
  <c r="T914"/>
  <c r="K914"/>
  <c r="Q914"/>
  <c r="S914"/>
  <c r="I914"/>
  <c r="J914"/>
  <c r="U914"/>
  <c r="W914"/>
  <c r="V914"/>
  <c r="H914"/>
  <c r="J1284"/>
  <c r="K1284"/>
  <c r="P1284"/>
  <c r="H1284"/>
  <c r="M1284"/>
  <c r="V1284"/>
  <c r="W1284"/>
  <c r="Q1284"/>
  <c r="F1284"/>
  <c r="R1284"/>
  <c r="N1284"/>
  <c r="Y1284"/>
  <c r="U1284"/>
  <c r="X1284"/>
  <c r="S1284"/>
  <c r="L1284"/>
  <c r="E1284"/>
  <c r="O1284"/>
  <c r="I1284"/>
  <c r="T1284"/>
  <c r="G1284"/>
  <c r="N1557"/>
  <c r="W1557"/>
  <c r="S1557"/>
  <c r="L1557"/>
  <c r="M1557"/>
  <c r="P1557"/>
  <c r="R1557"/>
  <c r="H1557"/>
  <c r="G1557"/>
  <c r="J1557"/>
  <c r="Y1557"/>
  <c r="I1557"/>
  <c r="E1557"/>
  <c r="X1557"/>
  <c r="U1557"/>
  <c r="T1557"/>
  <c r="K1557"/>
  <c r="F1557"/>
  <c r="O1557"/>
  <c r="V1557"/>
  <c r="Q1557"/>
  <c r="J1098"/>
  <c r="Y1098"/>
  <c r="V1098"/>
  <c r="L1098"/>
  <c r="E1098"/>
  <c r="M1098"/>
  <c r="I1098"/>
  <c r="R1098"/>
  <c r="O1098"/>
  <c r="T1098"/>
  <c r="Q1098"/>
  <c r="U1098"/>
  <c r="W1098"/>
  <c r="X1098"/>
  <c r="F1098"/>
  <c r="P1098"/>
  <c r="N1098"/>
  <c r="G1098"/>
  <c r="S1098"/>
  <c r="H1098"/>
  <c r="K1098"/>
  <c r="P59" i="11"/>
  <c r="P22" i="14"/>
  <c r="P54"/>
  <c r="P182"/>
  <c r="P86"/>
  <c r="P118"/>
  <c r="P150"/>
  <c r="P58" i="11"/>
  <c r="P85" i="14"/>
  <c r="P181"/>
  <c r="P21"/>
  <c r="P149"/>
  <c r="P53"/>
  <c r="P117"/>
  <c r="P60" i="11"/>
  <c r="P183" i="14"/>
  <c r="P23"/>
  <c r="P87"/>
  <c r="P55"/>
  <c r="P119"/>
  <c r="P151"/>
  <c r="Q22" i="11"/>
  <c r="Q23"/>
  <c r="Q24"/>
  <c r="C1558" i="20"/>
  <c r="C1008"/>
  <c r="C1376"/>
  <c r="C915"/>
  <c r="C1190"/>
  <c r="C1467"/>
  <c r="C1285"/>
  <c r="C1099"/>
  <c r="C82"/>
  <c r="C725"/>
  <c r="C633"/>
  <c r="C452"/>
  <c r="C359"/>
  <c r="C266"/>
  <c r="K1285"/>
  <c r="O1285"/>
  <c r="J1285"/>
  <c r="Y1285"/>
  <c r="P1285"/>
  <c r="N1285"/>
  <c r="U1285"/>
  <c r="M1285"/>
  <c r="T1285"/>
  <c r="I1285"/>
  <c r="E1285"/>
  <c r="L1285"/>
  <c r="F1285"/>
  <c r="V1285"/>
  <c r="S1285"/>
  <c r="R1285"/>
  <c r="W1285"/>
  <c r="G1285"/>
  <c r="Q1285"/>
  <c r="H1285"/>
  <c r="X1285"/>
  <c r="X1376"/>
  <c r="I1376"/>
  <c r="Q1376"/>
  <c r="E1376"/>
  <c r="U1376"/>
  <c r="Y1376"/>
  <c r="S1376"/>
  <c r="J1376"/>
  <c r="V1376"/>
  <c r="M1376"/>
  <c r="K1376"/>
  <c r="L1376"/>
  <c r="G1376"/>
  <c r="R1376"/>
  <c r="H1376"/>
  <c r="F1376"/>
  <c r="W1376"/>
  <c r="T1376"/>
  <c r="O1376"/>
  <c r="N1376"/>
  <c r="P1376"/>
  <c r="O1190"/>
  <c r="Y1190"/>
  <c r="I1190"/>
  <c r="U1190"/>
  <c r="M1190"/>
  <c r="X1190"/>
  <c r="P1190"/>
  <c r="K1190"/>
  <c r="L1190"/>
  <c r="S1190"/>
  <c r="R1190"/>
  <c r="W1190"/>
  <c r="F1190"/>
  <c r="Q1190"/>
  <c r="E1190"/>
  <c r="G1190"/>
  <c r="T1190"/>
  <c r="J1190"/>
  <c r="H1190"/>
  <c r="V1190"/>
  <c r="N1190"/>
  <c r="S1558"/>
  <c r="T1558"/>
  <c r="H1558"/>
  <c r="F1558"/>
  <c r="X1558"/>
  <c r="L1558"/>
  <c r="O1558"/>
  <c r="Q1558"/>
  <c r="Y1558"/>
  <c r="R1558"/>
  <c r="W1558"/>
  <c r="M1558"/>
  <c r="N1558"/>
  <c r="E1558"/>
  <c r="J1558"/>
  <c r="U1558"/>
  <c r="I1558"/>
  <c r="K1558"/>
  <c r="P1558"/>
  <c r="V1558"/>
  <c r="G1558"/>
  <c r="U1099"/>
  <c r="H1099"/>
  <c r="F1099"/>
  <c r="V1099"/>
  <c r="S1099"/>
  <c r="P1099"/>
  <c r="Q1099"/>
  <c r="W1099"/>
  <c r="L1099"/>
  <c r="G1099"/>
  <c r="O1099"/>
  <c r="E1099"/>
  <c r="K1099"/>
  <c r="I1099"/>
  <c r="J1099"/>
  <c r="R1099"/>
  <c r="M1099"/>
  <c r="T1099"/>
  <c r="Y1099"/>
  <c r="X1099"/>
  <c r="N1099"/>
  <c r="V915"/>
  <c r="M915"/>
  <c r="W915"/>
  <c r="Y915"/>
  <c r="I915"/>
  <c r="S915"/>
  <c r="H915"/>
  <c r="R915"/>
  <c r="F915"/>
  <c r="K915"/>
  <c r="O915"/>
  <c r="N915"/>
  <c r="G915"/>
  <c r="T915"/>
  <c r="E915"/>
  <c r="Q915"/>
  <c r="X915"/>
  <c r="J915"/>
  <c r="L915"/>
  <c r="P915"/>
  <c r="U915"/>
  <c r="G1467"/>
  <c r="J1467"/>
  <c r="V1467"/>
  <c r="Y1467"/>
  <c r="K1467"/>
  <c r="U1467"/>
  <c r="S1467"/>
  <c r="P1467"/>
  <c r="H1467"/>
  <c r="Q1467"/>
  <c r="L1467"/>
  <c r="E1467"/>
  <c r="W1467"/>
  <c r="R1467"/>
  <c r="T1467"/>
  <c r="F1467"/>
  <c r="I1467"/>
  <c r="M1467"/>
  <c r="O1467"/>
  <c r="N1467"/>
  <c r="X1467"/>
  <c r="F1008"/>
  <c r="M1008"/>
  <c r="V1008"/>
  <c r="L1008"/>
  <c r="Q1008"/>
  <c r="K1008"/>
  <c r="O1008"/>
  <c r="U1008"/>
  <c r="W1008"/>
  <c r="J1008"/>
  <c r="E1008"/>
  <c r="R1008"/>
  <c r="N1008"/>
  <c r="H1008"/>
  <c r="G1008"/>
  <c r="T1008"/>
  <c r="X1008"/>
  <c r="S1008"/>
  <c r="Y1008"/>
  <c r="I1008"/>
  <c r="P1008"/>
  <c r="Q60" i="11"/>
  <c r="Q55" i="14"/>
  <c r="Q119"/>
  <c r="Q183"/>
  <c r="Q23"/>
  <c r="Q87"/>
  <c r="Q151"/>
  <c r="Q59" i="11"/>
  <c r="Q182" i="14"/>
  <c r="Q86"/>
  <c r="Q22"/>
  <c r="Q118"/>
  <c r="Q150"/>
  <c r="Q54"/>
  <c r="Q58" i="11"/>
  <c r="Q53" i="14"/>
  <c r="Q21"/>
  <c r="Q85"/>
  <c r="Q117"/>
  <c r="Q181"/>
  <c r="Q149"/>
  <c r="R23" i="11"/>
  <c r="R22"/>
  <c r="R24"/>
  <c r="C1286" i="20"/>
  <c r="C1100"/>
  <c r="C1377"/>
  <c r="C1009"/>
  <c r="C1468"/>
  <c r="C916"/>
  <c r="C1191"/>
  <c r="C1559"/>
  <c r="C83"/>
  <c r="C634"/>
  <c r="C726"/>
  <c r="C453"/>
  <c r="C360"/>
  <c r="C267"/>
  <c r="V1191"/>
  <c r="K1191"/>
  <c r="R1191"/>
  <c r="X1191"/>
  <c r="H1191"/>
  <c r="I1191"/>
  <c r="W1191"/>
  <c r="Q1191"/>
  <c r="P1191"/>
  <c r="T1191"/>
  <c r="E1191"/>
  <c r="S1191"/>
  <c r="O1191"/>
  <c r="U1191"/>
  <c r="J1191"/>
  <c r="N1191"/>
  <c r="G1191"/>
  <c r="Y1191"/>
  <c r="F1191"/>
  <c r="L1191"/>
  <c r="M1191"/>
  <c r="I1377"/>
  <c r="U1377"/>
  <c r="F1377"/>
  <c r="O1377"/>
  <c r="G1377"/>
  <c r="T1377"/>
  <c r="V1377"/>
  <c r="H1377"/>
  <c r="S1377"/>
  <c r="R1377"/>
  <c r="Y1377"/>
  <c r="X1377"/>
  <c r="M1377"/>
  <c r="K1377"/>
  <c r="P1377"/>
  <c r="N1377"/>
  <c r="L1377"/>
  <c r="Q1377"/>
  <c r="J1377"/>
  <c r="W1377"/>
  <c r="E1377"/>
  <c r="Y916"/>
  <c r="X916"/>
  <c r="Q916"/>
  <c r="H916"/>
  <c r="E916"/>
  <c r="J916"/>
  <c r="N916"/>
  <c r="R916"/>
  <c r="P916"/>
  <c r="K916"/>
  <c r="F916"/>
  <c r="S916"/>
  <c r="V916"/>
  <c r="U916"/>
  <c r="L916"/>
  <c r="O916"/>
  <c r="G916"/>
  <c r="T916"/>
  <c r="W916"/>
  <c r="I916"/>
  <c r="M916"/>
  <c r="W1100"/>
  <c r="N1100"/>
  <c r="E1100"/>
  <c r="O1100"/>
  <c r="P1100"/>
  <c r="I1100"/>
  <c r="L1100"/>
  <c r="M1100"/>
  <c r="K1100"/>
  <c r="S1100"/>
  <c r="R1100"/>
  <c r="T1100"/>
  <c r="J1100"/>
  <c r="H1100"/>
  <c r="Y1100"/>
  <c r="G1100"/>
  <c r="X1100"/>
  <c r="V1100"/>
  <c r="Q1100"/>
  <c r="F1100"/>
  <c r="U1100"/>
  <c r="F1468"/>
  <c r="Y1468"/>
  <c r="U1468"/>
  <c r="L1468"/>
  <c r="E1468"/>
  <c r="T1468"/>
  <c r="W1468"/>
  <c r="M1468"/>
  <c r="S1468"/>
  <c r="O1468"/>
  <c r="J1468"/>
  <c r="G1468"/>
  <c r="I1468"/>
  <c r="H1468"/>
  <c r="Q1468"/>
  <c r="X1468"/>
  <c r="N1468"/>
  <c r="P1468"/>
  <c r="K1468"/>
  <c r="V1468"/>
  <c r="R1468"/>
  <c r="I1286"/>
  <c r="F1286"/>
  <c r="H1286"/>
  <c r="G1286"/>
  <c r="Y1286"/>
  <c r="S1286"/>
  <c r="R1286"/>
  <c r="J1286"/>
  <c r="Q1286"/>
  <c r="N1286"/>
  <c r="M1286"/>
  <c r="K1286"/>
  <c r="W1286"/>
  <c r="O1286"/>
  <c r="L1286"/>
  <c r="U1286"/>
  <c r="E1286"/>
  <c r="T1286"/>
  <c r="V1286"/>
  <c r="P1286"/>
  <c r="X1286"/>
  <c r="J1559"/>
  <c r="F1559"/>
  <c r="P1559"/>
  <c r="T1559"/>
  <c r="Y1559"/>
  <c r="W1559"/>
  <c r="O1559"/>
  <c r="K1559"/>
  <c r="Q1559"/>
  <c r="R1559"/>
  <c r="E1559"/>
  <c r="U1559"/>
  <c r="H1559"/>
  <c r="V1559"/>
  <c r="L1559"/>
  <c r="X1559"/>
  <c r="S1559"/>
  <c r="I1559"/>
  <c r="M1559"/>
  <c r="G1559"/>
  <c r="N1559"/>
  <c r="G1009"/>
  <c r="Y1009"/>
  <c r="J1009"/>
  <c r="S1009"/>
  <c r="M1009"/>
  <c r="X1009"/>
  <c r="P1009"/>
  <c r="U1009"/>
  <c r="W1009"/>
  <c r="H1009"/>
  <c r="I1009"/>
  <c r="Q1009"/>
  <c r="L1009"/>
  <c r="O1009"/>
  <c r="T1009"/>
  <c r="F1009"/>
  <c r="N1009"/>
  <c r="E1009"/>
  <c r="R1009"/>
  <c r="V1009"/>
  <c r="K1009"/>
  <c r="R60" i="11"/>
  <c r="R23" i="14"/>
  <c r="R183"/>
  <c r="R151"/>
  <c r="R55"/>
  <c r="R87"/>
  <c r="R119"/>
  <c r="R58" i="11"/>
  <c r="R181" i="14"/>
  <c r="R21"/>
  <c r="R85"/>
  <c r="R53"/>
  <c r="R149"/>
  <c r="R117"/>
  <c r="R59" i="11"/>
  <c r="R54" i="14"/>
  <c r="R22"/>
  <c r="R118"/>
  <c r="R86"/>
  <c r="R182"/>
  <c r="R150"/>
  <c r="S24" i="11"/>
  <c r="S22"/>
  <c r="S23"/>
  <c r="C1378" i="20"/>
  <c r="C1287"/>
  <c r="C1560"/>
  <c r="C1192"/>
  <c r="C917"/>
  <c r="C1469"/>
  <c r="C1010"/>
  <c r="C1101"/>
  <c r="C84"/>
  <c r="C635"/>
  <c r="C727"/>
  <c r="C454"/>
  <c r="C361"/>
  <c r="C268"/>
  <c r="P1101"/>
  <c r="X1101"/>
  <c r="M1101"/>
  <c r="V1101"/>
  <c r="E1101"/>
  <c r="H1101"/>
  <c r="R1101"/>
  <c r="K1101"/>
  <c r="W1101"/>
  <c r="O1101"/>
  <c r="L1101"/>
  <c r="F1101"/>
  <c r="G1101"/>
  <c r="T1101"/>
  <c r="N1101"/>
  <c r="I1101"/>
  <c r="Q1101"/>
  <c r="S1101"/>
  <c r="J1101"/>
  <c r="U1101"/>
  <c r="Y1101"/>
  <c r="T1192"/>
  <c r="U1192"/>
  <c r="P1192"/>
  <c r="G1192"/>
  <c r="E1192"/>
  <c r="N1192"/>
  <c r="F1192"/>
  <c r="S1192"/>
  <c r="X1192"/>
  <c r="K1192"/>
  <c r="O1192"/>
  <c r="Y1192"/>
  <c r="J1192"/>
  <c r="I1192"/>
  <c r="H1192"/>
  <c r="R1192"/>
  <c r="V1192"/>
  <c r="W1192"/>
  <c r="Q1192"/>
  <c r="M1192"/>
  <c r="L1192"/>
  <c r="H917"/>
  <c r="N917"/>
  <c r="O917"/>
  <c r="F917"/>
  <c r="R917"/>
  <c r="T917"/>
  <c r="E917"/>
  <c r="M917"/>
  <c r="I917"/>
  <c r="V917"/>
  <c r="Y917"/>
  <c r="S917"/>
  <c r="X917"/>
  <c r="W917"/>
  <c r="U917"/>
  <c r="Q917"/>
  <c r="P917"/>
  <c r="K917"/>
  <c r="G917"/>
  <c r="L917"/>
  <c r="J917"/>
  <c r="T1378"/>
  <c r="U1378"/>
  <c r="H1378"/>
  <c r="M1378"/>
  <c r="J1378"/>
  <c r="Q1378"/>
  <c r="X1378"/>
  <c r="F1378"/>
  <c r="V1378"/>
  <c r="L1378"/>
  <c r="N1378"/>
  <c r="I1378"/>
  <c r="G1378"/>
  <c r="S1378"/>
  <c r="K1378"/>
  <c r="E1378"/>
  <c r="W1378"/>
  <c r="Y1378"/>
  <c r="R1378"/>
  <c r="O1378"/>
  <c r="P1378"/>
  <c r="K1010"/>
  <c r="P1010"/>
  <c r="U1010"/>
  <c r="N1010"/>
  <c r="S1010"/>
  <c r="X1010"/>
  <c r="M1010"/>
  <c r="T1010"/>
  <c r="E1010"/>
  <c r="R1010"/>
  <c r="V1010"/>
  <c r="G1010"/>
  <c r="H1010"/>
  <c r="W1010"/>
  <c r="Q1010"/>
  <c r="O1010"/>
  <c r="J1010"/>
  <c r="L1010"/>
  <c r="F1010"/>
  <c r="Y1010"/>
  <c r="I1010"/>
  <c r="G1560"/>
  <c r="T1560"/>
  <c r="K1560"/>
  <c r="V1560"/>
  <c r="L1560"/>
  <c r="N1560"/>
  <c r="I1560"/>
  <c r="J1560"/>
  <c r="S1560"/>
  <c r="M1560"/>
  <c r="E1560"/>
  <c r="Y1560"/>
  <c r="U1560"/>
  <c r="P1560"/>
  <c r="Q1560"/>
  <c r="W1560"/>
  <c r="O1560"/>
  <c r="R1560"/>
  <c r="F1560"/>
  <c r="H1560"/>
  <c r="X1560"/>
  <c r="H1469"/>
  <c r="N1469"/>
  <c r="T1469"/>
  <c r="X1469"/>
  <c r="G1469"/>
  <c r="K1469"/>
  <c r="L1469"/>
  <c r="S1469"/>
  <c r="F1469"/>
  <c r="U1469"/>
  <c r="I1469"/>
  <c r="Y1469"/>
  <c r="O1469"/>
  <c r="V1469"/>
  <c r="M1469"/>
  <c r="P1469"/>
  <c r="Q1469"/>
  <c r="J1469"/>
  <c r="E1469"/>
  <c r="R1469"/>
  <c r="W1469"/>
  <c r="P1287"/>
  <c r="H1287"/>
  <c r="G1287"/>
  <c r="W1287"/>
  <c r="V1287"/>
  <c r="R1287"/>
  <c r="T1287"/>
  <c r="X1287"/>
  <c r="S1287"/>
  <c r="O1287"/>
  <c r="K1287"/>
  <c r="J1287"/>
  <c r="F1287"/>
  <c r="N1287"/>
  <c r="E1287"/>
  <c r="Y1287"/>
  <c r="Q1287"/>
  <c r="I1287"/>
  <c r="L1287"/>
  <c r="M1287"/>
  <c r="U1287"/>
  <c r="S59" i="11"/>
  <c r="S182" i="14"/>
  <c r="S150"/>
  <c r="S22"/>
  <c r="S54"/>
  <c r="S118"/>
  <c r="S86"/>
  <c r="S58" i="11"/>
  <c r="S53" i="14"/>
  <c r="S117"/>
  <c r="S21"/>
  <c r="S181"/>
  <c r="S149"/>
  <c r="S85"/>
  <c r="S60" i="11"/>
  <c r="S55" i="14"/>
  <c r="S183"/>
  <c r="S23"/>
  <c r="S87"/>
  <c r="S119"/>
  <c r="S151"/>
  <c r="T23" i="11"/>
  <c r="T22"/>
  <c r="T24"/>
  <c r="C1193" i="20"/>
  <c r="C1379"/>
  <c r="C1561"/>
  <c r="C1288"/>
  <c r="C918"/>
  <c r="C1102"/>
  <c r="C1011"/>
  <c r="C1470"/>
  <c r="C85"/>
  <c r="C636"/>
  <c r="C728"/>
  <c r="C455"/>
  <c r="C362"/>
  <c r="C269"/>
  <c r="M918"/>
  <c r="X918"/>
  <c r="H918"/>
  <c r="R918"/>
  <c r="V918"/>
  <c r="G918"/>
  <c r="J918"/>
  <c r="Y918"/>
  <c r="N918"/>
  <c r="Q918"/>
  <c r="L918"/>
  <c r="F918"/>
  <c r="E918"/>
  <c r="P918"/>
  <c r="K918"/>
  <c r="W918"/>
  <c r="I918"/>
  <c r="O918"/>
  <c r="U918"/>
  <c r="S918"/>
  <c r="T918"/>
  <c r="V1193"/>
  <c r="Y1193"/>
  <c r="G1193"/>
  <c r="I1193"/>
  <c r="O1193"/>
  <c r="Q1193"/>
  <c r="U1193"/>
  <c r="T1193"/>
  <c r="K1193"/>
  <c r="H1193"/>
  <c r="F1193"/>
  <c r="L1193"/>
  <c r="S1193"/>
  <c r="M1193"/>
  <c r="E1193"/>
  <c r="W1193"/>
  <c r="P1193"/>
  <c r="R1193"/>
  <c r="N1193"/>
  <c r="X1193"/>
  <c r="J1193"/>
  <c r="J1470"/>
  <c r="V1470"/>
  <c r="L1470"/>
  <c r="Y1470"/>
  <c r="M1470"/>
  <c r="K1470"/>
  <c r="H1470"/>
  <c r="F1470"/>
  <c r="I1470"/>
  <c r="N1470"/>
  <c r="W1470"/>
  <c r="U1470"/>
  <c r="E1470"/>
  <c r="X1470"/>
  <c r="R1470"/>
  <c r="O1470"/>
  <c r="Q1470"/>
  <c r="P1470"/>
  <c r="G1470"/>
  <c r="T1470"/>
  <c r="S1470"/>
  <c r="P1288"/>
  <c r="V1288"/>
  <c r="Y1288"/>
  <c r="O1288"/>
  <c r="E1288"/>
  <c r="M1288"/>
  <c r="R1288"/>
  <c r="U1288"/>
  <c r="H1288"/>
  <c r="X1288"/>
  <c r="K1288"/>
  <c r="T1288"/>
  <c r="S1288"/>
  <c r="L1288"/>
  <c r="W1288"/>
  <c r="F1288"/>
  <c r="N1288"/>
  <c r="G1288"/>
  <c r="Q1288"/>
  <c r="J1288"/>
  <c r="I1288"/>
  <c r="W1011"/>
  <c r="X1011"/>
  <c r="H1011"/>
  <c r="O1011"/>
  <c r="N1011"/>
  <c r="L1011"/>
  <c r="G1011"/>
  <c r="V1011"/>
  <c r="E1011"/>
  <c r="U1011"/>
  <c r="M1011"/>
  <c r="P1011"/>
  <c r="T1011"/>
  <c r="K1011"/>
  <c r="R1011"/>
  <c r="Q1011"/>
  <c r="S1011"/>
  <c r="J1011"/>
  <c r="F1011"/>
  <c r="I1011"/>
  <c r="Y1011"/>
  <c r="M1561"/>
  <c r="N1561"/>
  <c r="O1561"/>
  <c r="E1561"/>
  <c r="K1561"/>
  <c r="Q1561"/>
  <c r="J1561"/>
  <c r="G1561"/>
  <c r="F1561"/>
  <c r="U1561"/>
  <c r="L1561"/>
  <c r="Y1561"/>
  <c r="T1561"/>
  <c r="V1561"/>
  <c r="I1561"/>
  <c r="H1561"/>
  <c r="W1561"/>
  <c r="S1561"/>
  <c r="X1561"/>
  <c r="P1561"/>
  <c r="R1561"/>
  <c r="H1102"/>
  <c r="N1102"/>
  <c r="U1102"/>
  <c r="I1102"/>
  <c r="T1102"/>
  <c r="Y1102"/>
  <c r="F1102"/>
  <c r="O1102"/>
  <c r="V1102"/>
  <c r="Q1102"/>
  <c r="M1102"/>
  <c r="X1102"/>
  <c r="E1102"/>
  <c r="L1102"/>
  <c r="J1102"/>
  <c r="G1102"/>
  <c r="R1102"/>
  <c r="S1102"/>
  <c r="W1102"/>
  <c r="P1102"/>
  <c r="K1102"/>
  <c r="G1379"/>
  <c r="Y1379"/>
  <c r="E1379"/>
  <c r="W1379"/>
  <c r="U1379"/>
  <c r="Q1379"/>
  <c r="R1379"/>
  <c r="J1379"/>
  <c r="S1379"/>
  <c r="N1379"/>
  <c r="X1379"/>
  <c r="H1379"/>
  <c r="O1379"/>
  <c r="T1379"/>
  <c r="L1379"/>
  <c r="I1379"/>
  <c r="V1379"/>
  <c r="M1379"/>
  <c r="P1379"/>
  <c r="F1379"/>
  <c r="K1379"/>
  <c r="T60" i="11"/>
  <c r="T183" i="14"/>
  <c r="T23"/>
  <c r="T87"/>
  <c r="T55"/>
  <c r="T151"/>
  <c r="T119"/>
  <c r="T59" i="11"/>
  <c r="T22" i="14"/>
  <c r="T54"/>
  <c r="T182"/>
  <c r="T86"/>
  <c r="T118"/>
  <c r="T150"/>
  <c r="T58" i="11"/>
  <c r="T85" i="14"/>
  <c r="T181"/>
  <c r="T21"/>
  <c r="T149"/>
  <c r="T117"/>
  <c r="T53"/>
  <c r="U23" i="11"/>
  <c r="U24"/>
  <c r="U22"/>
  <c r="C1471" i="20"/>
  <c r="C1012"/>
  <c r="C1194"/>
  <c r="C1289"/>
  <c r="C1562"/>
  <c r="C1380"/>
  <c r="C1103"/>
  <c r="C919"/>
  <c r="C86"/>
  <c r="C729"/>
  <c r="C637"/>
  <c r="C456"/>
  <c r="C363"/>
  <c r="C270"/>
  <c r="P1562"/>
  <c r="K1562"/>
  <c r="M1562"/>
  <c r="V1562"/>
  <c r="Y1562"/>
  <c r="X1562"/>
  <c r="G1562"/>
  <c r="E1562"/>
  <c r="J1562"/>
  <c r="H1562"/>
  <c r="I1562"/>
  <c r="U1562"/>
  <c r="W1562"/>
  <c r="Q1562"/>
  <c r="T1562"/>
  <c r="F1562"/>
  <c r="O1562"/>
  <c r="R1562"/>
  <c r="L1562"/>
  <c r="S1562"/>
  <c r="N1562"/>
  <c r="S1471"/>
  <c r="Y1471"/>
  <c r="M1471"/>
  <c r="P1471"/>
  <c r="N1471"/>
  <c r="L1471"/>
  <c r="X1471"/>
  <c r="K1471"/>
  <c r="R1471"/>
  <c r="Q1471"/>
  <c r="F1471"/>
  <c r="O1471"/>
  <c r="E1471"/>
  <c r="G1471"/>
  <c r="J1471"/>
  <c r="W1471"/>
  <c r="I1471"/>
  <c r="T1471"/>
  <c r="U1471"/>
  <c r="H1471"/>
  <c r="V1471"/>
  <c r="R919"/>
  <c r="I919"/>
  <c r="Q919"/>
  <c r="E919"/>
  <c r="N919"/>
  <c r="Y919"/>
  <c r="T919"/>
  <c r="H919"/>
  <c r="L919"/>
  <c r="U919"/>
  <c r="P919"/>
  <c r="W919"/>
  <c r="M919"/>
  <c r="S919"/>
  <c r="J919"/>
  <c r="V919"/>
  <c r="F919"/>
  <c r="K919"/>
  <c r="O919"/>
  <c r="X919"/>
  <c r="G919"/>
  <c r="V1289"/>
  <c r="E1289"/>
  <c r="I1289"/>
  <c r="T1289"/>
  <c r="N1289"/>
  <c r="P1289"/>
  <c r="U1289"/>
  <c r="H1289"/>
  <c r="W1289"/>
  <c r="O1289"/>
  <c r="R1289"/>
  <c r="J1289"/>
  <c r="K1289"/>
  <c r="M1289"/>
  <c r="G1289"/>
  <c r="S1289"/>
  <c r="Y1289"/>
  <c r="Q1289"/>
  <c r="X1289"/>
  <c r="L1289"/>
  <c r="F1289"/>
  <c r="K1103"/>
  <c r="M1103"/>
  <c r="O1103"/>
  <c r="X1103"/>
  <c r="I1103"/>
  <c r="Y1103"/>
  <c r="R1103"/>
  <c r="E1103"/>
  <c r="L1103"/>
  <c r="F1103"/>
  <c r="S1103"/>
  <c r="J1103"/>
  <c r="Q1103"/>
  <c r="N1103"/>
  <c r="H1103"/>
  <c r="G1103"/>
  <c r="U1103"/>
  <c r="W1103"/>
  <c r="P1103"/>
  <c r="V1103"/>
  <c r="T1103"/>
  <c r="G1194"/>
  <c r="I1194"/>
  <c r="H1194"/>
  <c r="M1194"/>
  <c r="Y1194"/>
  <c r="J1194"/>
  <c r="N1194"/>
  <c r="K1194"/>
  <c r="V1194"/>
  <c r="U1194"/>
  <c r="T1194"/>
  <c r="F1194"/>
  <c r="Q1194"/>
  <c r="W1194"/>
  <c r="P1194"/>
  <c r="S1194"/>
  <c r="E1194"/>
  <c r="X1194"/>
  <c r="L1194"/>
  <c r="R1194"/>
  <c r="O1194"/>
  <c r="U1380"/>
  <c r="O1380"/>
  <c r="S1380"/>
  <c r="W1380"/>
  <c r="T1380"/>
  <c r="X1380"/>
  <c r="E1380"/>
  <c r="J1380"/>
  <c r="Q1380"/>
  <c r="G1380"/>
  <c r="I1380"/>
  <c r="P1380"/>
  <c r="Y1380"/>
  <c r="F1380"/>
  <c r="N1380"/>
  <c r="H1380"/>
  <c r="M1380"/>
  <c r="R1380"/>
  <c r="V1380"/>
  <c r="K1380"/>
  <c r="L1380"/>
  <c r="F1012"/>
  <c r="M1012"/>
  <c r="L1012"/>
  <c r="X1012"/>
  <c r="G1012"/>
  <c r="J1012"/>
  <c r="V1012"/>
  <c r="Q1012"/>
  <c r="T1012"/>
  <c r="K1012"/>
  <c r="H1012"/>
  <c r="R1012"/>
  <c r="U1012"/>
  <c r="I1012"/>
  <c r="E1012"/>
  <c r="N1012"/>
  <c r="S1012"/>
  <c r="P1012"/>
  <c r="O1012"/>
  <c r="W1012"/>
  <c r="Y1012"/>
  <c r="U58" i="11"/>
  <c r="U53" i="14"/>
  <c r="U21"/>
  <c r="U85"/>
  <c r="U181"/>
  <c r="U117"/>
  <c r="U149"/>
  <c r="U60" i="11"/>
  <c r="U55" i="14"/>
  <c r="U119"/>
  <c r="U183"/>
  <c r="U23"/>
  <c r="U87"/>
  <c r="U151"/>
  <c r="U59" i="11"/>
  <c r="U182" i="14"/>
  <c r="U86"/>
  <c r="U22"/>
  <c r="U150"/>
  <c r="U54"/>
  <c r="U118"/>
  <c r="V22" i="11"/>
  <c r="V24"/>
  <c r="V23"/>
  <c r="C1472" i="20"/>
  <c r="C1381"/>
  <c r="C1290"/>
  <c r="C1195"/>
  <c r="C920"/>
  <c r="C1104"/>
  <c r="C1563"/>
  <c r="C1013"/>
  <c r="C87"/>
  <c r="C638"/>
  <c r="C730"/>
  <c r="C457"/>
  <c r="C364"/>
  <c r="C271"/>
  <c r="H1563"/>
  <c r="V1563"/>
  <c r="P1563"/>
  <c r="I1563"/>
  <c r="S1563"/>
  <c r="U1563"/>
  <c r="R1563"/>
  <c r="K1563"/>
  <c r="L1563"/>
  <c r="Q1563"/>
  <c r="G1563"/>
  <c r="O1563"/>
  <c r="W1563"/>
  <c r="J1563"/>
  <c r="X1563"/>
  <c r="F1563"/>
  <c r="E1563"/>
  <c r="Y1563"/>
  <c r="M1563"/>
  <c r="N1563"/>
  <c r="T1563"/>
  <c r="G1290"/>
  <c r="U1290"/>
  <c r="J1290"/>
  <c r="P1290"/>
  <c r="W1290"/>
  <c r="Q1290"/>
  <c r="K1290"/>
  <c r="F1290"/>
  <c r="T1290"/>
  <c r="X1290"/>
  <c r="O1290"/>
  <c r="M1290"/>
  <c r="H1290"/>
  <c r="Y1290"/>
  <c r="L1290"/>
  <c r="I1290"/>
  <c r="S1290"/>
  <c r="N1290"/>
  <c r="E1290"/>
  <c r="R1290"/>
  <c r="V1290"/>
  <c r="U920"/>
  <c r="I920"/>
  <c r="X920"/>
  <c r="S920"/>
  <c r="V920"/>
  <c r="N920"/>
  <c r="T920"/>
  <c r="O920"/>
  <c r="K920"/>
  <c r="Q920"/>
  <c r="W920"/>
  <c r="R920"/>
  <c r="E920"/>
  <c r="Y920"/>
  <c r="F920"/>
  <c r="P920"/>
  <c r="M920"/>
  <c r="H920"/>
  <c r="G920"/>
  <c r="J920"/>
  <c r="L920"/>
  <c r="I1472"/>
  <c r="M1472"/>
  <c r="S1472"/>
  <c r="K1472"/>
  <c r="H1472"/>
  <c r="N1472"/>
  <c r="Q1472"/>
  <c r="R1472"/>
  <c r="E1472"/>
  <c r="P1472"/>
  <c r="T1472"/>
  <c r="W1472"/>
  <c r="Y1472"/>
  <c r="F1472"/>
  <c r="X1472"/>
  <c r="O1472"/>
  <c r="V1472"/>
  <c r="J1472"/>
  <c r="U1472"/>
  <c r="G1472"/>
  <c r="L1472"/>
  <c r="O1013"/>
  <c r="Y1013"/>
  <c r="S1013"/>
  <c r="W1013"/>
  <c r="L1013"/>
  <c r="U1013"/>
  <c r="V1013"/>
  <c r="T1013"/>
  <c r="R1013"/>
  <c r="H1013"/>
  <c r="Q1013"/>
  <c r="F1013"/>
  <c r="P1013"/>
  <c r="K1013"/>
  <c r="E1013"/>
  <c r="N1013"/>
  <c r="X1013"/>
  <c r="M1013"/>
  <c r="J1013"/>
  <c r="G1013"/>
  <c r="I1013"/>
  <c r="G1195"/>
  <c r="R1195"/>
  <c r="K1195"/>
  <c r="Y1195"/>
  <c r="O1195"/>
  <c r="S1195"/>
  <c r="X1195"/>
  <c r="U1195"/>
  <c r="E1195"/>
  <c r="H1195"/>
  <c r="L1195"/>
  <c r="W1195"/>
  <c r="T1195"/>
  <c r="M1195"/>
  <c r="Q1195"/>
  <c r="J1195"/>
  <c r="V1195"/>
  <c r="P1195"/>
  <c r="I1195"/>
  <c r="F1195"/>
  <c r="N1195"/>
  <c r="U1104"/>
  <c r="X1104"/>
  <c r="V1104"/>
  <c r="O1104"/>
  <c r="F1104"/>
  <c r="W1104"/>
  <c r="H1104"/>
  <c r="I1104"/>
  <c r="G1104"/>
  <c r="L1104"/>
  <c r="T1104"/>
  <c r="S1104"/>
  <c r="N1104"/>
  <c r="Q1104"/>
  <c r="M1104"/>
  <c r="K1104"/>
  <c r="P1104"/>
  <c r="E1104"/>
  <c r="Y1104"/>
  <c r="R1104"/>
  <c r="J1104"/>
  <c r="M1381"/>
  <c r="V1381"/>
  <c r="L1381"/>
  <c r="X1381"/>
  <c r="K1381"/>
  <c r="N1381"/>
  <c r="I1381"/>
  <c r="F1381"/>
  <c r="J1381"/>
  <c r="P1381"/>
  <c r="H1381"/>
  <c r="S1381"/>
  <c r="O1381"/>
  <c r="Q1381"/>
  <c r="U1381"/>
  <c r="R1381"/>
  <c r="E1381"/>
  <c r="T1381"/>
  <c r="W1381"/>
  <c r="G1381"/>
  <c r="Y1381"/>
  <c r="V59" i="11"/>
  <c r="V54" i="14"/>
  <c r="V22"/>
  <c r="V118"/>
  <c r="V182"/>
  <c r="V86"/>
  <c r="V150"/>
  <c r="V60" i="11"/>
  <c r="V23" i="14"/>
  <c r="V183"/>
  <c r="V87"/>
  <c r="V151"/>
  <c r="V55"/>
  <c r="V119"/>
  <c r="V58" i="11"/>
  <c r="V181" i="14"/>
  <c r="V21"/>
  <c r="V85"/>
  <c r="V53"/>
  <c r="V117"/>
  <c r="V149"/>
  <c r="W23" i="11"/>
  <c r="W24"/>
  <c r="W22"/>
  <c r="C1196" i="20"/>
  <c r="C1014"/>
  <c r="C1564"/>
  <c r="C1105"/>
  <c r="C921"/>
  <c r="C1291"/>
  <c r="C1382"/>
  <c r="C1473"/>
  <c r="C88"/>
  <c r="C639"/>
  <c r="C731"/>
  <c r="C458"/>
  <c r="C365"/>
  <c r="C272"/>
  <c r="K1382"/>
  <c r="J1382"/>
  <c r="N1382"/>
  <c r="L1382"/>
  <c r="W1382"/>
  <c r="V1382"/>
  <c r="T1382"/>
  <c r="P1382"/>
  <c r="X1382"/>
  <c r="S1382"/>
  <c r="I1382"/>
  <c r="H1382"/>
  <c r="Q1382"/>
  <c r="G1382"/>
  <c r="F1382"/>
  <c r="Y1382"/>
  <c r="U1382"/>
  <c r="E1382"/>
  <c r="M1382"/>
  <c r="R1382"/>
  <c r="O1382"/>
  <c r="O1564"/>
  <c r="F1564"/>
  <c r="E1564"/>
  <c r="H1564"/>
  <c r="Q1564"/>
  <c r="P1564"/>
  <c r="S1564"/>
  <c r="J1564"/>
  <c r="Y1564"/>
  <c r="X1564"/>
  <c r="G1564"/>
  <c r="K1564"/>
  <c r="W1564"/>
  <c r="R1564"/>
  <c r="V1564"/>
  <c r="I1564"/>
  <c r="N1564"/>
  <c r="T1564"/>
  <c r="M1564"/>
  <c r="L1564"/>
  <c r="U1564"/>
  <c r="K921"/>
  <c r="X921"/>
  <c r="W921"/>
  <c r="R921"/>
  <c r="G921"/>
  <c r="Y921"/>
  <c r="V921"/>
  <c r="Q921"/>
  <c r="T921"/>
  <c r="H921"/>
  <c r="L921"/>
  <c r="J921"/>
  <c r="P921"/>
  <c r="F921"/>
  <c r="I921"/>
  <c r="S921"/>
  <c r="O921"/>
  <c r="E921"/>
  <c r="N921"/>
  <c r="U921"/>
  <c r="M921"/>
  <c r="G1196"/>
  <c r="L1196"/>
  <c r="E1196"/>
  <c r="R1196"/>
  <c r="X1196"/>
  <c r="S1196"/>
  <c r="H1196"/>
  <c r="P1196"/>
  <c r="K1196"/>
  <c r="F1196"/>
  <c r="Y1196"/>
  <c r="J1196"/>
  <c r="N1196"/>
  <c r="Q1196"/>
  <c r="I1196"/>
  <c r="W1196"/>
  <c r="U1196"/>
  <c r="M1196"/>
  <c r="O1196"/>
  <c r="T1196"/>
  <c r="V1196"/>
  <c r="R1014"/>
  <c r="X1014"/>
  <c r="Y1014"/>
  <c r="J1014"/>
  <c r="L1014"/>
  <c r="N1014"/>
  <c r="G1014"/>
  <c r="Q1014"/>
  <c r="P1014"/>
  <c r="W1014"/>
  <c r="I1014"/>
  <c r="S1014"/>
  <c r="O1014"/>
  <c r="T1014"/>
  <c r="V1014"/>
  <c r="M1014"/>
  <c r="K1014"/>
  <c r="U1014"/>
  <c r="F1014"/>
  <c r="H1014"/>
  <c r="E1014"/>
  <c r="Y1473"/>
  <c r="E1473"/>
  <c r="X1473"/>
  <c r="W1473"/>
  <c r="N1473"/>
  <c r="H1473"/>
  <c r="J1473"/>
  <c r="S1473"/>
  <c r="L1473"/>
  <c r="R1473"/>
  <c r="G1473"/>
  <c r="Q1473"/>
  <c r="M1473"/>
  <c r="U1473"/>
  <c r="V1473"/>
  <c r="P1473"/>
  <c r="F1473"/>
  <c r="I1473"/>
  <c r="K1473"/>
  <c r="O1473"/>
  <c r="T1473"/>
  <c r="J1105"/>
  <c r="P1105"/>
  <c r="Y1105"/>
  <c r="T1105"/>
  <c r="W1105"/>
  <c r="U1105"/>
  <c r="R1105"/>
  <c r="N1105"/>
  <c r="X1105"/>
  <c r="H1105"/>
  <c r="Q1105"/>
  <c r="F1105"/>
  <c r="E1105"/>
  <c r="G1105"/>
  <c r="M1105"/>
  <c r="S1105"/>
  <c r="I1105"/>
  <c r="V1105"/>
  <c r="L1105"/>
  <c r="O1105"/>
  <c r="K1105"/>
  <c r="W58" i="11"/>
  <c r="W53" i="14"/>
  <c r="W117"/>
  <c r="W181"/>
  <c r="W21"/>
  <c r="W85"/>
  <c r="W149"/>
  <c r="W60" i="11"/>
  <c r="W55" i="14"/>
  <c r="W119"/>
  <c r="W183"/>
  <c r="W23"/>
  <c r="W87"/>
  <c r="W151"/>
  <c r="W59" i="11"/>
  <c r="W182" i="14"/>
  <c r="W54"/>
  <c r="W86"/>
  <c r="W118"/>
  <c r="W150"/>
  <c r="W22"/>
  <c r="C1015" i="20"/>
  <c r="C1383"/>
  <c r="C922"/>
  <c r="C1106"/>
  <c r="C1565"/>
  <c r="C1197"/>
  <c r="C1474"/>
  <c r="C1292"/>
  <c r="C89"/>
  <c r="C640"/>
  <c r="C732"/>
  <c r="C459"/>
  <c r="C366"/>
  <c r="C273"/>
  <c r="E1565"/>
  <c r="O1565"/>
  <c r="Y1565"/>
  <c r="L1565"/>
  <c r="F1565"/>
  <c r="R1565"/>
  <c r="M1565"/>
  <c r="K1565"/>
  <c r="P1565"/>
  <c r="V1565"/>
  <c r="U1565"/>
  <c r="Q1565"/>
  <c r="J1565"/>
  <c r="N1565"/>
  <c r="T1565"/>
  <c r="S1565"/>
  <c r="G1565"/>
  <c r="I1565"/>
  <c r="X1565"/>
  <c r="W1565"/>
  <c r="H1565"/>
  <c r="I1292"/>
  <c r="F1292"/>
  <c r="R1292"/>
  <c r="T1292"/>
  <c r="N1292"/>
  <c r="Y1292"/>
  <c r="M1292"/>
  <c r="W1292"/>
  <c r="Q1292"/>
  <c r="S1292"/>
  <c r="V1292"/>
  <c r="X1292"/>
  <c r="G1292"/>
  <c r="K1292"/>
  <c r="E1292"/>
  <c r="H1292"/>
  <c r="P1292"/>
  <c r="L1292"/>
  <c r="U1292"/>
  <c r="O1292"/>
  <c r="J1292"/>
  <c r="J922"/>
  <c r="X922"/>
  <c r="S922"/>
  <c r="Y922"/>
  <c r="E922"/>
  <c r="O922"/>
  <c r="N922"/>
  <c r="V922"/>
  <c r="M922"/>
  <c r="W922"/>
  <c r="G922"/>
  <c r="R922"/>
  <c r="I922"/>
  <c r="Q922"/>
  <c r="F922"/>
  <c r="K922"/>
  <c r="H922"/>
  <c r="U922"/>
  <c r="L922"/>
  <c r="P922"/>
  <c r="T922"/>
  <c r="W1197"/>
  <c r="G1197"/>
  <c r="F1197"/>
  <c r="R1197"/>
  <c r="O1197"/>
  <c r="L1197"/>
  <c r="M1197"/>
  <c r="Q1197"/>
  <c r="U1197"/>
  <c r="J1197"/>
  <c r="Y1197"/>
  <c r="T1197"/>
  <c r="N1197"/>
  <c r="V1197"/>
  <c r="H1197"/>
  <c r="I1197"/>
  <c r="E1197"/>
  <c r="P1197"/>
  <c r="K1197"/>
  <c r="X1197"/>
  <c r="S1197"/>
  <c r="C1566"/>
  <c r="C1198"/>
  <c r="C1384"/>
  <c r="C1475"/>
  <c r="C1107"/>
  <c r="C1293"/>
  <c r="C923"/>
  <c r="C1016"/>
  <c r="C90"/>
  <c r="C641"/>
  <c r="C733"/>
  <c r="C460"/>
  <c r="C367"/>
  <c r="C274"/>
  <c r="S1384"/>
  <c r="H1384"/>
  <c r="J1384"/>
  <c r="I1384"/>
  <c r="U1384"/>
  <c r="T1384"/>
  <c r="R1384"/>
  <c r="F1384"/>
  <c r="V1384"/>
  <c r="G1384"/>
  <c r="X1384"/>
  <c r="P1384"/>
  <c r="O1384"/>
  <c r="E1384"/>
  <c r="K1384"/>
  <c r="W1384"/>
  <c r="N1384"/>
  <c r="Q1384"/>
  <c r="M1384"/>
  <c r="Y1384"/>
  <c r="L1384"/>
  <c r="F1198"/>
  <c r="Q1198"/>
  <c r="X1198"/>
  <c r="M1198"/>
  <c r="P1198"/>
  <c r="H1198"/>
  <c r="E1198"/>
  <c r="I1198"/>
  <c r="Y1198"/>
  <c r="R1198"/>
  <c r="L1198"/>
  <c r="U1198"/>
  <c r="V1198"/>
  <c r="W1198"/>
  <c r="J1198"/>
  <c r="O1198"/>
  <c r="T1198"/>
  <c r="N1198"/>
  <c r="S1198"/>
  <c r="K1198"/>
  <c r="G1198"/>
  <c r="E1016"/>
  <c r="G1016"/>
  <c r="P1016"/>
  <c r="V1016"/>
  <c r="I1016"/>
  <c r="J1016"/>
  <c r="F1016"/>
  <c r="U1016"/>
  <c r="W1016"/>
  <c r="M1016"/>
  <c r="T1016"/>
  <c r="R1016"/>
  <c r="Q1016"/>
  <c r="K1016"/>
  <c r="O1016"/>
  <c r="N1016"/>
  <c r="H1016"/>
  <c r="X1016"/>
  <c r="Y1016"/>
  <c r="S1016"/>
  <c r="L1016"/>
  <c r="U1475"/>
  <c r="E1475"/>
  <c r="M1475"/>
  <c r="Y1475"/>
  <c r="X1475"/>
  <c r="O1475"/>
  <c r="Q1475"/>
  <c r="V1475"/>
  <c r="I1475"/>
  <c r="S1475"/>
  <c r="G1475"/>
  <c r="T1475"/>
  <c r="L1475"/>
  <c r="W1475"/>
  <c r="P1475"/>
  <c r="N1475"/>
  <c r="R1475"/>
  <c r="J1475"/>
  <c r="H1475"/>
  <c r="F1475"/>
  <c r="K1475"/>
  <c r="J1566"/>
  <c r="P1566"/>
  <c r="M1566"/>
  <c r="V1566"/>
  <c r="N1566"/>
  <c r="X1566"/>
  <c r="I1566"/>
  <c r="O1566"/>
  <c r="Y1566"/>
  <c r="T1566"/>
  <c r="H1566"/>
  <c r="R1566"/>
  <c r="S1566"/>
  <c r="L1566"/>
  <c r="U1566"/>
  <c r="Q1566"/>
  <c r="G1566"/>
  <c r="K1566"/>
  <c r="W1566"/>
  <c r="E1566"/>
  <c r="F1566"/>
  <c r="C1476"/>
  <c r="C1385"/>
  <c r="C1567"/>
  <c r="C924"/>
  <c r="C1294"/>
  <c r="C1108"/>
  <c r="C1017"/>
  <c r="C1199"/>
  <c r="C91"/>
  <c r="C642"/>
  <c r="C734"/>
  <c r="C461"/>
  <c r="C368"/>
  <c r="C275"/>
  <c r="H924"/>
  <c r="M924"/>
  <c r="F924"/>
  <c r="L924"/>
  <c r="I924"/>
  <c r="U924"/>
  <c r="Y924"/>
  <c r="V924"/>
  <c r="W924"/>
  <c r="N924"/>
  <c r="E924"/>
  <c r="O924"/>
  <c r="T924"/>
  <c r="S924"/>
  <c r="K924"/>
  <c r="Q924"/>
  <c r="X924"/>
  <c r="P924"/>
  <c r="J924"/>
  <c r="G924"/>
  <c r="R924"/>
  <c r="Y1567"/>
  <c r="T1567"/>
  <c r="F1567"/>
  <c r="L1567"/>
  <c r="E1567"/>
  <c r="I1567"/>
  <c r="X1567"/>
  <c r="P1567"/>
  <c r="W1567"/>
  <c r="S1567"/>
  <c r="Q1567"/>
  <c r="O1567"/>
  <c r="G1567"/>
  <c r="U1567"/>
  <c r="N1567"/>
  <c r="J1567"/>
  <c r="H1567"/>
  <c r="R1567"/>
  <c r="K1567"/>
  <c r="M1567"/>
  <c r="V1567"/>
  <c r="J1108"/>
  <c r="E1108"/>
  <c r="F1108"/>
  <c r="W1108"/>
  <c r="P1108"/>
  <c r="T1108"/>
  <c r="L1108"/>
  <c r="I1108"/>
  <c r="V1108"/>
  <c r="N1108"/>
  <c r="Q1108"/>
  <c r="K1108"/>
  <c r="H1108"/>
  <c r="U1108"/>
  <c r="X1108"/>
  <c r="S1108"/>
  <c r="G1108"/>
  <c r="O1108"/>
  <c r="R1108"/>
  <c r="Y1108"/>
  <c r="M1108"/>
  <c r="O1294"/>
  <c r="N1294"/>
  <c r="E1294"/>
  <c r="G1294"/>
  <c r="L1294"/>
  <c r="R1294"/>
  <c r="J1294"/>
  <c r="K1294"/>
  <c r="M1294"/>
  <c r="Y1294"/>
  <c r="P1294"/>
  <c r="H1294"/>
  <c r="F1294"/>
  <c r="W1294"/>
  <c r="I1294"/>
  <c r="T1294"/>
  <c r="Q1294"/>
  <c r="X1294"/>
  <c r="U1294"/>
  <c r="V1294"/>
  <c r="S1294"/>
  <c r="J1476"/>
  <c r="K1476"/>
  <c r="R1476"/>
  <c r="X1476"/>
  <c r="U1476"/>
  <c r="V1476"/>
  <c r="F1476"/>
  <c r="M1476"/>
  <c r="S1476"/>
  <c r="O1476"/>
  <c r="E1476"/>
  <c r="W1476"/>
  <c r="I1476"/>
  <c r="H1476"/>
  <c r="N1476"/>
  <c r="G1476"/>
  <c r="Q1476"/>
  <c r="P1476"/>
  <c r="Y1476"/>
  <c r="T1476"/>
  <c r="L1476"/>
  <c r="C1109"/>
  <c r="C1295"/>
  <c r="C1477"/>
  <c r="C1018"/>
  <c r="C1200"/>
  <c r="C925"/>
  <c r="C1568"/>
  <c r="C1386"/>
  <c r="C92"/>
  <c r="C643"/>
  <c r="C735"/>
  <c r="C462"/>
  <c r="C369"/>
  <c r="C276"/>
  <c r="Q1200"/>
  <c r="P1200"/>
  <c r="U1200"/>
  <c r="F1200"/>
  <c r="V1200"/>
  <c r="G1200"/>
  <c r="Y1200"/>
  <c r="J1200"/>
  <c r="N1200"/>
  <c r="O1200"/>
  <c r="H1200"/>
  <c r="W1200"/>
  <c r="L1200"/>
  <c r="R1200"/>
  <c r="X1200"/>
  <c r="S1200"/>
  <c r="M1200"/>
  <c r="E1200"/>
  <c r="I1200"/>
  <c r="K1200"/>
  <c r="T1200"/>
  <c r="Q1386"/>
  <c r="T1386"/>
  <c r="E1386"/>
  <c r="G1386"/>
  <c r="H1386"/>
  <c r="W1386"/>
  <c r="V1386"/>
  <c r="S1386"/>
  <c r="K1386"/>
  <c r="O1386"/>
  <c r="L1386"/>
  <c r="M1386"/>
  <c r="Y1386"/>
  <c r="P1386"/>
  <c r="F1386"/>
  <c r="U1386"/>
  <c r="N1386"/>
  <c r="R1386"/>
  <c r="X1386"/>
  <c r="J1386"/>
  <c r="I1386"/>
  <c r="W1018"/>
  <c r="S1018"/>
  <c r="G1018"/>
  <c r="L1018"/>
  <c r="J1018"/>
  <c r="T1018"/>
  <c r="X1018"/>
  <c r="R1018"/>
  <c r="O1018"/>
  <c r="M1018"/>
  <c r="K1018"/>
  <c r="V1018"/>
  <c r="U1018"/>
  <c r="I1018"/>
  <c r="H1018"/>
  <c r="F1018"/>
  <c r="Y1018"/>
  <c r="E1018"/>
  <c r="N1018"/>
  <c r="Q1018"/>
  <c r="P1018"/>
  <c r="V1568"/>
  <c r="H1568"/>
  <c r="M1568"/>
  <c r="O1568"/>
  <c r="W1568"/>
  <c r="N1568"/>
  <c r="X1568"/>
  <c r="U1568"/>
  <c r="I1568"/>
  <c r="R1568"/>
  <c r="E1568"/>
  <c r="S1568"/>
  <c r="L1568"/>
  <c r="Q1568"/>
  <c r="G1568"/>
  <c r="F1568"/>
  <c r="T1568"/>
  <c r="K1568"/>
  <c r="J1568"/>
  <c r="Y1568"/>
  <c r="P1568"/>
  <c r="H1295"/>
  <c r="P1295"/>
  <c r="K1295"/>
  <c r="V1295"/>
  <c r="U1295"/>
  <c r="X1295"/>
  <c r="F1295"/>
  <c r="N1295"/>
  <c r="E1295"/>
  <c r="S1295"/>
  <c r="R1295"/>
  <c r="T1295"/>
  <c r="O1295"/>
  <c r="G1295"/>
  <c r="J1295"/>
  <c r="M1295"/>
  <c r="L1295"/>
  <c r="W1295"/>
  <c r="Y1295"/>
  <c r="Q1295"/>
  <c r="I1295"/>
  <c r="C1387"/>
  <c r="C1019"/>
  <c r="C1478"/>
  <c r="C1296"/>
  <c r="C1569"/>
  <c r="C1201"/>
  <c r="C926"/>
  <c r="C1110"/>
  <c r="C93"/>
  <c r="C644"/>
  <c r="C736"/>
  <c r="C463"/>
  <c r="C370"/>
  <c r="C277"/>
  <c r="N1387"/>
  <c r="K1387"/>
  <c r="G1387"/>
  <c r="J1387"/>
  <c r="V1387"/>
  <c r="R1387"/>
  <c r="X1387"/>
  <c r="M1387"/>
  <c r="L1387"/>
  <c r="H1387"/>
  <c r="P1387"/>
  <c r="W1387"/>
  <c r="T1387"/>
  <c r="U1387"/>
  <c r="S1387"/>
  <c r="F1387"/>
  <c r="O1387"/>
  <c r="E1387"/>
  <c r="I1387"/>
  <c r="Y1387"/>
  <c r="Q1387"/>
  <c r="R1110"/>
  <c r="N1110"/>
  <c r="K1110"/>
  <c r="Y1110"/>
  <c r="M1110"/>
  <c r="X1110"/>
  <c r="E1110"/>
  <c r="T1110"/>
  <c r="Q1110"/>
  <c r="S1110"/>
  <c r="V1110"/>
  <c r="L1110"/>
  <c r="F1110"/>
  <c r="O1110"/>
  <c r="U1110"/>
  <c r="W1110"/>
  <c r="H1110"/>
  <c r="G1110"/>
  <c r="J1110"/>
  <c r="I1110"/>
  <c r="P1110"/>
  <c r="W1296"/>
  <c r="X1296"/>
  <c r="G1296"/>
  <c r="J1296"/>
  <c r="P1296"/>
  <c r="U1296"/>
  <c r="Y1296"/>
  <c r="M1296"/>
  <c r="K1296"/>
  <c r="H1296"/>
  <c r="E1296"/>
  <c r="O1296"/>
  <c r="I1296"/>
  <c r="L1296"/>
  <c r="T1296"/>
  <c r="S1296"/>
  <c r="F1296"/>
  <c r="N1296"/>
  <c r="R1296"/>
  <c r="V1296"/>
  <c r="Q1296"/>
  <c r="F926"/>
  <c r="V926"/>
  <c r="R926"/>
  <c r="K926"/>
  <c r="I926"/>
  <c r="O926"/>
  <c r="L926"/>
  <c r="J926"/>
  <c r="H926"/>
  <c r="U926"/>
  <c r="W926"/>
  <c r="X926"/>
  <c r="T926"/>
  <c r="Q926"/>
  <c r="S926"/>
  <c r="N926"/>
  <c r="Y926"/>
  <c r="P926"/>
  <c r="E926"/>
  <c r="G926"/>
  <c r="M926"/>
  <c r="M1478"/>
  <c r="O1478"/>
  <c r="K1478"/>
  <c r="G1478"/>
  <c r="E1478"/>
  <c r="F1478"/>
  <c r="U1478"/>
  <c r="Q1478"/>
  <c r="X1478"/>
  <c r="I1478"/>
  <c r="W1478"/>
  <c r="Y1478"/>
  <c r="T1478"/>
  <c r="J1478"/>
  <c r="N1478"/>
  <c r="V1478"/>
  <c r="P1478"/>
  <c r="L1478"/>
  <c r="S1478"/>
  <c r="R1478"/>
  <c r="H1478"/>
  <c r="W1019"/>
  <c r="T1019"/>
  <c r="Q1019"/>
  <c r="J1019"/>
  <c r="U1019"/>
  <c r="M1019"/>
  <c r="S1019"/>
  <c r="V1019"/>
  <c r="N1019"/>
  <c r="P1019"/>
  <c r="O1019"/>
  <c r="K1019"/>
  <c r="E1019"/>
  <c r="G1019"/>
  <c r="Y1019"/>
  <c r="F1019"/>
  <c r="I1019"/>
  <c r="R1019"/>
  <c r="L1019"/>
  <c r="X1019"/>
  <c r="H1019"/>
  <c r="C1570"/>
  <c r="C1388"/>
  <c r="C927"/>
  <c r="C1202"/>
  <c r="C1111"/>
  <c r="C1297"/>
  <c r="C1020"/>
  <c r="C1479"/>
  <c r="C94"/>
  <c r="C737"/>
  <c r="C645"/>
  <c r="C464"/>
  <c r="C371"/>
  <c r="C278"/>
  <c r="N1479"/>
  <c r="P1479"/>
  <c r="L1479"/>
  <c r="M1479"/>
  <c r="H1479"/>
  <c r="K1479"/>
  <c r="V1479"/>
  <c r="I1479"/>
  <c r="W1479"/>
  <c r="E1479"/>
  <c r="F1479"/>
  <c r="R1479"/>
  <c r="Y1479"/>
  <c r="U1479"/>
  <c r="T1479"/>
  <c r="S1479"/>
  <c r="Q1479"/>
  <c r="O1479"/>
  <c r="X1479"/>
  <c r="G1479"/>
  <c r="J1479"/>
  <c r="J1020"/>
  <c r="Q1020"/>
  <c r="T1020"/>
  <c r="R1020"/>
  <c r="S1020"/>
  <c r="Y1020"/>
  <c r="L1020"/>
  <c r="O1020"/>
  <c r="K1020"/>
  <c r="U1020"/>
  <c r="W1020"/>
  <c r="H1020"/>
  <c r="I1020"/>
  <c r="V1020"/>
  <c r="G1020"/>
  <c r="X1020"/>
  <c r="N1020"/>
  <c r="P1020"/>
  <c r="M1020"/>
  <c r="E1020"/>
  <c r="F1020"/>
  <c r="K1297"/>
  <c r="Y1297"/>
  <c r="W1297"/>
  <c r="T1297"/>
  <c r="P1297"/>
  <c r="M1297"/>
  <c r="G1297"/>
  <c r="N1297"/>
  <c r="U1297"/>
  <c r="H1297"/>
  <c r="O1297"/>
  <c r="E1297"/>
  <c r="F1297"/>
  <c r="I1297"/>
  <c r="V1297"/>
  <c r="X1297"/>
  <c r="Q1297"/>
  <c r="J1297"/>
  <c r="R1297"/>
  <c r="L1297"/>
  <c r="S1297"/>
  <c r="W1388"/>
  <c r="U1388"/>
  <c r="F1388"/>
  <c r="I1388"/>
  <c r="Y1388"/>
  <c r="V1388"/>
  <c r="H1388"/>
  <c r="N1388"/>
  <c r="G1388"/>
  <c r="L1388"/>
  <c r="X1388"/>
  <c r="R1388"/>
  <c r="Q1388"/>
  <c r="P1388"/>
  <c r="T1388"/>
  <c r="E1388"/>
  <c r="M1388"/>
  <c r="J1388"/>
  <c r="S1388"/>
  <c r="K1388"/>
  <c r="O1388"/>
  <c r="S1202"/>
  <c r="Q1202"/>
  <c r="Y1202"/>
  <c r="L1202"/>
  <c r="O1202"/>
  <c r="W1202"/>
  <c r="F1202"/>
  <c r="N1202"/>
  <c r="G1202"/>
  <c r="J1202"/>
  <c r="P1202"/>
  <c r="T1202"/>
  <c r="R1202"/>
  <c r="K1202"/>
  <c r="V1202"/>
  <c r="H1202"/>
  <c r="M1202"/>
  <c r="U1202"/>
  <c r="X1202"/>
  <c r="I1202"/>
  <c r="E1202"/>
  <c r="T927"/>
  <c r="X927"/>
  <c r="F927"/>
  <c r="M927"/>
  <c r="N927"/>
  <c r="I927"/>
  <c r="L927"/>
  <c r="K927"/>
  <c r="P927"/>
  <c r="Q927"/>
  <c r="O927"/>
  <c r="E927"/>
  <c r="Y927"/>
  <c r="H927"/>
  <c r="S927"/>
  <c r="J927"/>
  <c r="R927"/>
  <c r="V927"/>
  <c r="W927"/>
  <c r="G927"/>
  <c r="U927"/>
  <c r="V1111"/>
  <c r="Y1111"/>
  <c r="R1111"/>
  <c r="X1111"/>
  <c r="M1111"/>
  <c r="F1111"/>
  <c r="K1111"/>
  <c r="W1111"/>
  <c r="T1111"/>
  <c r="J1111"/>
  <c r="Q1111"/>
  <c r="S1111"/>
  <c r="I1111"/>
  <c r="E1111"/>
  <c r="H1111"/>
  <c r="L1111"/>
  <c r="G1111"/>
  <c r="U1111"/>
  <c r="P1111"/>
  <c r="N1111"/>
  <c r="O1111"/>
  <c r="G1570"/>
  <c r="K1570"/>
  <c r="L1570"/>
  <c r="I1570"/>
  <c r="O1570"/>
  <c r="S1570"/>
  <c r="N1570"/>
  <c r="W1570"/>
  <c r="M1570"/>
  <c r="T1570"/>
  <c r="P1570"/>
  <c r="F1570"/>
  <c r="R1570"/>
  <c r="X1570"/>
  <c r="J1570"/>
  <c r="Y1570"/>
  <c r="U1570"/>
  <c r="E1570"/>
  <c r="H1570"/>
  <c r="V1570"/>
  <c r="Q1570"/>
  <c r="C1480"/>
  <c r="C1021"/>
  <c r="C1112"/>
  <c r="C1389"/>
  <c r="C1571"/>
  <c r="C1203"/>
  <c r="C928"/>
  <c r="C95"/>
  <c r="C738"/>
  <c r="C646"/>
  <c r="C465"/>
  <c r="C372"/>
  <c r="C279"/>
  <c r="J1389"/>
  <c r="R1389"/>
  <c r="S1389"/>
  <c r="I1389"/>
  <c r="V1389"/>
  <c r="W1389"/>
  <c r="N1389"/>
  <c r="H1389"/>
  <c r="L1389"/>
  <c r="O1389"/>
  <c r="M1389"/>
  <c r="Y1389"/>
  <c r="G1389"/>
  <c r="K1389"/>
  <c r="U1389"/>
  <c r="X1389"/>
  <c r="E1389"/>
  <c r="T1389"/>
  <c r="Q1389"/>
  <c r="F1389"/>
  <c r="P1389"/>
  <c r="H1203"/>
  <c r="M1203"/>
  <c r="W1203"/>
  <c r="Y1203"/>
  <c r="N1203"/>
  <c r="T1203"/>
  <c r="L1203"/>
  <c r="X1203"/>
  <c r="I1203"/>
  <c r="K1203"/>
  <c r="R1203"/>
  <c r="F1203"/>
  <c r="V1203"/>
  <c r="U1203"/>
  <c r="S1203"/>
  <c r="G1203"/>
  <c r="O1203"/>
  <c r="E1203"/>
  <c r="P1203"/>
  <c r="Q1203"/>
  <c r="J1203"/>
  <c r="V1021"/>
  <c r="T1021"/>
  <c r="Y1021"/>
  <c r="F1021"/>
  <c r="N1021"/>
  <c r="I1021"/>
  <c r="K1021"/>
  <c r="S1021"/>
  <c r="P1021"/>
  <c r="G1021"/>
  <c r="E1021"/>
  <c r="L1021"/>
  <c r="U1021"/>
  <c r="R1021"/>
  <c r="Q1021"/>
  <c r="O1021"/>
  <c r="H1021"/>
  <c r="M1021"/>
  <c r="X1021"/>
  <c r="J1021"/>
  <c r="W1021"/>
  <c r="S928"/>
  <c r="E928"/>
  <c r="Y928"/>
  <c r="P928"/>
  <c r="N928"/>
  <c r="W928"/>
  <c r="L928"/>
  <c r="U928"/>
  <c r="Q928"/>
  <c r="M928"/>
  <c r="J928"/>
  <c r="V928"/>
  <c r="F928"/>
  <c r="G928"/>
  <c r="K928"/>
  <c r="O928"/>
  <c r="R928"/>
  <c r="I928"/>
  <c r="X928"/>
  <c r="H928"/>
  <c r="T928"/>
  <c r="G1112"/>
  <c r="J1112"/>
  <c r="F1112"/>
  <c r="X1112"/>
  <c r="O1112"/>
  <c r="L1112"/>
  <c r="R1112"/>
  <c r="U1112"/>
  <c r="M1112"/>
  <c r="W1112"/>
  <c r="Q1112"/>
  <c r="N1112"/>
  <c r="P1112"/>
  <c r="Y1112"/>
  <c r="T1112"/>
  <c r="K1112"/>
  <c r="V1112"/>
  <c r="E1112"/>
  <c r="H1112"/>
  <c r="I1112"/>
  <c r="S1112"/>
  <c r="I1571"/>
  <c r="X1571"/>
  <c r="H1571"/>
  <c r="V1571"/>
  <c r="Y1571"/>
  <c r="G1571"/>
  <c r="W1571"/>
  <c r="J1571"/>
  <c r="K1571"/>
  <c r="T1571"/>
  <c r="O1571"/>
  <c r="P1571"/>
  <c r="S1571"/>
  <c r="N1571"/>
  <c r="E1571"/>
  <c r="R1571"/>
  <c r="M1571"/>
  <c r="Q1571"/>
  <c r="U1571"/>
  <c r="L1571"/>
  <c r="F1571"/>
  <c r="N1480"/>
  <c r="L1480"/>
  <c r="T1480"/>
  <c r="E1480"/>
  <c r="Y1480"/>
  <c r="K1480"/>
  <c r="F1480"/>
  <c r="V1480"/>
  <c r="I1480"/>
  <c r="S1480"/>
  <c r="P1480"/>
  <c r="Q1480"/>
  <c r="R1480"/>
  <c r="W1480"/>
  <c r="J1480"/>
  <c r="X1480"/>
  <c r="G1480"/>
  <c r="M1480"/>
  <c r="H1480"/>
  <c r="O1480"/>
  <c r="U1480"/>
  <c r="C1204"/>
  <c r="C1572"/>
  <c r="C929"/>
  <c r="C1390"/>
  <c r="C1113"/>
  <c r="C1481"/>
  <c r="C96"/>
  <c r="C647"/>
  <c r="C739"/>
  <c r="C466"/>
  <c r="C373"/>
  <c r="C280"/>
  <c r="Q929"/>
  <c r="L929"/>
  <c r="K929"/>
  <c r="M929"/>
  <c r="Y929"/>
  <c r="G929"/>
  <c r="P929"/>
  <c r="S929"/>
  <c r="U929"/>
  <c r="T929"/>
  <c r="W929"/>
  <c r="N929"/>
  <c r="O929"/>
  <c r="I929"/>
  <c r="E929"/>
  <c r="R929"/>
  <c r="F929"/>
  <c r="J929"/>
  <c r="X929"/>
  <c r="H929"/>
  <c r="V929"/>
  <c r="E1113"/>
  <c r="S1113"/>
  <c r="Y1113"/>
  <c r="O1113"/>
  <c r="F1113"/>
  <c r="W1113"/>
  <c r="X1113"/>
  <c r="L1113"/>
  <c r="J1113"/>
  <c r="M1113"/>
  <c r="Q1113"/>
  <c r="T1113"/>
  <c r="R1113"/>
  <c r="G1113"/>
  <c r="H1113"/>
  <c r="I1113"/>
  <c r="N1113"/>
  <c r="U1113"/>
  <c r="P1113"/>
  <c r="K1113"/>
  <c r="V1113"/>
  <c r="L1204"/>
  <c r="X1204"/>
  <c r="Q1204"/>
  <c r="H1204"/>
  <c r="R1204"/>
  <c r="S1204"/>
  <c r="J1204"/>
  <c r="M1204"/>
  <c r="F1204"/>
  <c r="T1204"/>
  <c r="O1204"/>
  <c r="Y1204"/>
  <c r="E1204"/>
  <c r="G1204"/>
  <c r="W1204"/>
  <c r="N1204"/>
  <c r="V1204"/>
  <c r="P1204"/>
  <c r="K1204"/>
  <c r="U1204"/>
  <c r="I1204"/>
  <c r="R1481"/>
  <c r="L1481"/>
  <c r="F1481"/>
  <c r="T1481"/>
  <c r="I1481"/>
  <c r="G1481"/>
  <c r="H1481"/>
  <c r="S1481"/>
  <c r="V1481"/>
  <c r="P1481"/>
  <c r="X1481"/>
  <c r="O1481"/>
  <c r="Y1481"/>
  <c r="N1481"/>
  <c r="J1481"/>
  <c r="Q1481"/>
  <c r="E1481"/>
  <c r="M1481"/>
  <c r="K1481"/>
  <c r="U1481"/>
  <c r="W1481"/>
  <c r="V1572"/>
  <c r="Q1572"/>
  <c r="W1572"/>
  <c r="T1572"/>
  <c r="X1572"/>
  <c r="O1572"/>
  <c r="L1572"/>
  <c r="E1572"/>
  <c r="R1572"/>
  <c r="Y1572"/>
  <c r="S1572"/>
  <c r="J1572"/>
  <c r="G1572"/>
  <c r="P1572"/>
  <c r="F1572"/>
  <c r="N1572"/>
  <c r="H1572"/>
  <c r="I1572"/>
  <c r="M1572"/>
  <c r="K1572"/>
  <c r="U1572"/>
  <c r="C1573"/>
  <c r="C1205"/>
  <c r="C1482"/>
  <c r="C97"/>
  <c r="C648"/>
  <c r="C740"/>
  <c r="C467"/>
  <c r="C374"/>
  <c r="C281"/>
  <c r="F1573"/>
  <c r="I1573"/>
  <c r="H1573"/>
  <c r="G1573"/>
  <c r="P1573"/>
  <c r="X1573"/>
  <c r="T1573"/>
  <c r="M1573"/>
  <c r="W1573"/>
  <c r="E1573"/>
  <c r="S1573"/>
  <c r="N1573"/>
  <c r="O1573"/>
  <c r="U1573"/>
  <c r="Q1573"/>
  <c r="L1573"/>
  <c r="K1573"/>
  <c r="Y1573"/>
  <c r="J1573"/>
  <c r="V1573"/>
  <c r="R1573"/>
  <c r="G1205"/>
  <c r="M1205"/>
  <c r="U1205"/>
  <c r="T1205"/>
  <c r="J1205"/>
  <c r="E1205"/>
  <c r="V1205"/>
  <c r="X1205"/>
  <c r="N1205"/>
  <c r="L1205"/>
  <c r="W1205"/>
  <c r="O1205"/>
  <c r="F1205"/>
  <c r="Q1205"/>
  <c r="I1205"/>
  <c r="H1205"/>
  <c r="R1205"/>
  <c r="K1205"/>
  <c r="S1205"/>
  <c r="Y1205"/>
  <c r="P1205"/>
  <c r="C649"/>
  <c r="C741"/>
  <c r="C375"/>
  <c r="C282"/>
  <c r="C742"/>
  <c r="C650"/>
  <c r="C283"/>
  <c r="C743"/>
  <c r="C651"/>
  <c r="C744"/>
  <c r="C652"/>
  <c r="L791" i="12"/>
  <c r="F1293" i="20"/>
  <c r="P791" i="12"/>
  <c r="J1293" i="20"/>
  <c r="T791" i="12"/>
  <c r="N1293" i="20"/>
  <c r="X791" i="12"/>
  <c r="R1293" i="20"/>
  <c r="AB791" i="12"/>
  <c r="V1293" i="20"/>
  <c r="L783" i="12"/>
  <c r="F1263" i="20"/>
  <c r="F1268"/>
  <c r="P783" i="12"/>
  <c r="J1263" i="20"/>
  <c r="J1268"/>
  <c r="T783" i="12"/>
  <c r="N1263" i="20"/>
  <c r="N1268"/>
  <c r="X783" i="12"/>
  <c r="R1263" i="20"/>
  <c r="R1268"/>
  <c r="AB783" i="12"/>
  <c r="V1263" i="20"/>
  <c r="V1268"/>
  <c r="N791" i="12"/>
  <c r="H1293" i="20"/>
  <c r="S791" i="12"/>
  <c r="M1293" i="20"/>
  <c r="Y791" i="12"/>
  <c r="S1293" i="20"/>
  <c r="AD791" i="12"/>
  <c r="X1293" i="20"/>
  <c r="N783" i="12"/>
  <c r="H1263" i="20"/>
  <c r="H1268"/>
  <c r="S783" i="12"/>
  <c r="M1263" i="20"/>
  <c r="M1268"/>
  <c r="Y783" i="12"/>
  <c r="S1263" i="20"/>
  <c r="S1268"/>
  <c r="AD783" i="12"/>
  <c r="X1263" i="20"/>
  <c r="X1268"/>
  <c r="O791" i="12"/>
  <c r="I1293" i="20"/>
  <c r="U791" i="12"/>
  <c r="O1293" i="20"/>
  <c r="Z791" i="12"/>
  <c r="T1293" i="20"/>
  <c r="AE791" i="12"/>
  <c r="Y1293" i="20"/>
  <c r="K791" i="12"/>
  <c r="E1293" i="20"/>
  <c r="O783" i="12"/>
  <c r="I1263" i="20"/>
  <c r="I1268"/>
  <c r="U783" i="12"/>
  <c r="O1263" i="20"/>
  <c r="O1268"/>
  <c r="Z783" i="12"/>
  <c r="T1263" i="20"/>
  <c r="T1268"/>
  <c r="AE783" i="12"/>
  <c r="Y1263" i="20"/>
  <c r="Y1268"/>
  <c r="Q791" i="12"/>
  <c r="K1293" i="20"/>
  <c r="V791" i="12"/>
  <c r="P1293" i="20"/>
  <c r="AA791" i="12"/>
  <c r="U1293" i="20"/>
  <c r="W791" i="12"/>
  <c r="Q1293" i="20"/>
  <c r="Q783" i="12"/>
  <c r="K1263" i="20"/>
  <c r="K1268"/>
  <c r="AA783" i="12"/>
  <c r="U1263" i="20"/>
  <c r="U1268"/>
  <c r="AC791" i="12"/>
  <c r="W1293" i="20"/>
  <c r="R783" i="12"/>
  <c r="L1263" i="20"/>
  <c r="L1268"/>
  <c r="AC783" i="12"/>
  <c r="W1263" i="20"/>
  <c r="W1268"/>
  <c r="W783" i="12"/>
  <c r="Q1263" i="20"/>
  <c r="Q1268"/>
  <c r="M791" i="12"/>
  <c r="G1293" i="20"/>
  <c r="V783" i="12"/>
  <c r="P1263" i="20"/>
  <c r="P1268"/>
  <c r="R791" i="12"/>
  <c r="L1293" i="20"/>
  <c r="K783" i="12"/>
  <c r="E1263" i="20"/>
  <c r="E1268"/>
  <c r="M783" i="12"/>
  <c r="G1263" i="20"/>
  <c r="G1268"/>
  <c r="L788" i="12"/>
  <c r="F1017" i="20"/>
  <c r="P788" i="12"/>
  <c r="J1017" i="20"/>
  <c r="T788" i="12"/>
  <c r="N1017" i="20"/>
  <c r="X788" i="12"/>
  <c r="R1017" i="20"/>
  <c r="AB788" i="12"/>
  <c r="V1017" i="20"/>
  <c r="O780" i="12"/>
  <c r="I987" i="20"/>
  <c r="I992"/>
  <c r="S780" i="12"/>
  <c r="M987" i="20"/>
  <c r="M992"/>
  <c r="W780" i="12"/>
  <c r="Q987" i="20"/>
  <c r="Q992"/>
  <c r="AA780" i="12"/>
  <c r="U987" i="20"/>
  <c r="U992"/>
  <c r="AE780" i="12"/>
  <c r="Y987" i="20"/>
  <c r="Y992"/>
  <c r="O788" i="12"/>
  <c r="I1017" i="20"/>
  <c r="U788" i="12"/>
  <c r="O1017" i="20"/>
  <c r="Z788" i="12"/>
  <c r="T1017" i="20"/>
  <c r="AE788" i="12"/>
  <c r="Y1017" i="20"/>
  <c r="N780" i="12"/>
  <c r="H987" i="20"/>
  <c r="H992"/>
  <c r="T780" i="12"/>
  <c r="N987" i="20"/>
  <c r="N992"/>
  <c r="Y780" i="12"/>
  <c r="S987" i="20"/>
  <c r="AD780" i="12"/>
  <c r="X987" i="20"/>
  <c r="X992"/>
  <c r="Q788" i="12"/>
  <c r="K1017" i="20"/>
  <c r="V788" i="12"/>
  <c r="P1017" i="20"/>
  <c r="AA788" i="12"/>
  <c r="U1017" i="20"/>
  <c r="K780" i="12"/>
  <c r="E987" i="20"/>
  <c r="E992"/>
  <c r="P780" i="12"/>
  <c r="U780"/>
  <c r="O987" i="20"/>
  <c r="O992"/>
  <c r="Z780" i="12"/>
  <c r="T987" i="20"/>
  <c r="M788" i="12"/>
  <c r="G1017" i="20"/>
  <c r="R788" i="12"/>
  <c r="L1017" i="20"/>
  <c r="W788" i="12"/>
  <c r="Q1017" i="20"/>
  <c r="AC788" i="12"/>
  <c r="W1017" i="20"/>
  <c r="L780" i="12"/>
  <c r="F987" i="20"/>
  <c r="F992"/>
  <c r="Q780" i="12"/>
  <c r="K987" i="20"/>
  <c r="K992"/>
  <c r="V780" i="12"/>
  <c r="P987" i="20"/>
  <c r="P992"/>
  <c r="AB780" i="12"/>
  <c r="V987" i="20"/>
  <c r="V992"/>
  <c r="S788" i="12"/>
  <c r="M1017" i="20"/>
  <c r="M780" i="12"/>
  <c r="G987" i="20"/>
  <c r="G992"/>
  <c r="Y788" i="12"/>
  <c r="S1017" i="20"/>
  <c r="R780" i="12"/>
  <c r="L987" i="20"/>
  <c r="L992"/>
  <c r="AD788" i="12"/>
  <c r="X1017" i="20"/>
  <c r="K788" i="12"/>
  <c r="E1017" i="20"/>
  <c r="X780" i="12"/>
  <c r="R987" i="20"/>
  <c r="R992"/>
  <c r="N788" i="12"/>
  <c r="H1017" i="20"/>
  <c r="AC780" i="12"/>
  <c r="W987" i="20"/>
  <c r="W992"/>
  <c r="J987"/>
  <c r="J992"/>
  <c r="T1338"/>
  <c r="T1430"/>
  <c r="T1154"/>
  <c r="T970"/>
  <c r="T992"/>
  <c r="L787" i="12"/>
  <c r="F925" i="20"/>
  <c r="P787" i="12"/>
  <c r="J925" i="20"/>
  <c r="T787" i="12"/>
  <c r="N925" i="20"/>
  <c r="X787" i="12"/>
  <c r="R925" i="20"/>
  <c r="AB787" i="12"/>
  <c r="V925" i="20"/>
  <c r="O779" i="12"/>
  <c r="S779"/>
  <c r="M895" i="20"/>
  <c r="M900"/>
  <c r="W779" i="12"/>
  <c r="Q895" i="20"/>
  <c r="Q900"/>
  <c r="AA779" i="12"/>
  <c r="AE779"/>
  <c r="Y895" i="20"/>
  <c r="Y900"/>
  <c r="M787" i="12"/>
  <c r="G925" i="20"/>
  <c r="N787" i="12"/>
  <c r="H925" i="20"/>
  <c r="S787" i="12"/>
  <c r="M925" i="20"/>
  <c r="Y787" i="12"/>
  <c r="S925" i="20"/>
  <c r="AD787" i="12"/>
  <c r="X925" i="20"/>
  <c r="K787" i="12"/>
  <c r="E925" i="20"/>
  <c r="M779" i="12"/>
  <c r="R779"/>
  <c r="X779"/>
  <c r="AC779"/>
  <c r="W895" i="20"/>
  <c r="W900"/>
  <c r="O787" i="12"/>
  <c r="I925" i="20"/>
  <c r="U787" i="12"/>
  <c r="O925" i="20"/>
  <c r="Z787" i="12"/>
  <c r="T925" i="20"/>
  <c r="AE787" i="12"/>
  <c r="Y925" i="20"/>
  <c r="N779" i="12"/>
  <c r="T779"/>
  <c r="Y779"/>
  <c r="S895" i="20"/>
  <c r="S900"/>
  <c r="AD779" i="12"/>
  <c r="X895" i="20"/>
  <c r="X900"/>
  <c r="Q787" i="12"/>
  <c r="K925" i="20"/>
  <c r="V787" i="12"/>
  <c r="P925" i="20"/>
  <c r="AA787" i="12"/>
  <c r="U925" i="20"/>
  <c r="K779" i="12"/>
  <c r="E895" i="20"/>
  <c r="E900"/>
  <c r="P779" i="12"/>
  <c r="U779"/>
  <c r="Z779"/>
  <c r="T895" i="20"/>
  <c r="T900"/>
  <c r="R787" i="12"/>
  <c r="L925" i="20"/>
  <c r="L779" i="12"/>
  <c r="W787"/>
  <c r="Q925" i="20"/>
  <c r="Q779" i="12"/>
  <c r="K895" i="20"/>
  <c r="K900"/>
  <c r="AB779" i="12"/>
  <c r="V895" i="20"/>
  <c r="V900"/>
  <c r="AC787" i="12"/>
  <c r="W925" i="20"/>
  <c r="V779" i="12"/>
  <c r="P895" i="20"/>
  <c r="P900"/>
  <c r="L895"/>
  <c r="L900"/>
  <c r="H895"/>
  <c r="H900"/>
  <c r="I895"/>
  <c r="I900"/>
  <c r="O895"/>
  <c r="O900"/>
  <c r="G895"/>
  <c r="G900"/>
  <c r="U895"/>
  <c r="U900"/>
  <c r="N895"/>
  <c r="N900"/>
  <c r="J895"/>
  <c r="J900"/>
  <c r="F895"/>
  <c r="F900"/>
  <c r="R895"/>
  <c r="R900"/>
  <c r="L790" i="12"/>
  <c r="F1201" i="20"/>
  <c r="P790" i="12"/>
  <c r="J1201" i="20"/>
  <c r="T790" i="12"/>
  <c r="N1201" i="20"/>
  <c r="X790" i="12"/>
  <c r="R1201" i="20"/>
  <c r="AB790" i="12"/>
  <c r="V1201" i="20"/>
  <c r="K790" i="12"/>
  <c r="E1201" i="20"/>
  <c r="K782" i="12"/>
  <c r="E1171" i="20"/>
  <c r="E1176"/>
  <c r="M782" i="12"/>
  <c r="G1171" i="20"/>
  <c r="G1176"/>
  <c r="P782" i="12"/>
  <c r="T782"/>
  <c r="N1171" i="20"/>
  <c r="N1176"/>
  <c r="X782" i="12"/>
  <c r="R1171" i="20"/>
  <c r="R1176"/>
  <c r="AB782" i="12"/>
  <c r="V1171" i="20"/>
  <c r="V1176"/>
  <c r="M790" i="12"/>
  <c r="G1201" i="20"/>
  <c r="R790" i="12"/>
  <c r="L1201" i="20"/>
  <c r="W790" i="12"/>
  <c r="Q1201" i="20"/>
  <c r="AC790" i="12"/>
  <c r="W1201" i="20"/>
  <c r="L782" i="12"/>
  <c r="R782"/>
  <c r="L1171" i="20"/>
  <c r="L1176"/>
  <c r="W782" i="12"/>
  <c r="Q1171" i="20"/>
  <c r="Q1176"/>
  <c r="AC782" i="12"/>
  <c r="W1171" i="20"/>
  <c r="W1176"/>
  <c r="N790" i="12"/>
  <c r="H1201" i="20"/>
  <c r="S790" i="12"/>
  <c r="M1201" i="20"/>
  <c r="Y790" i="12"/>
  <c r="S1201" i="20"/>
  <c r="AD790" i="12"/>
  <c r="X1201" i="20"/>
  <c r="N782" i="12"/>
  <c r="S782"/>
  <c r="M1171" i="20"/>
  <c r="M1176"/>
  <c r="Y782" i="12"/>
  <c r="S1171" i="20"/>
  <c r="AD782" i="12"/>
  <c r="X1171" i="20"/>
  <c r="X1176"/>
  <c r="O790" i="12"/>
  <c r="I1201" i="20"/>
  <c r="U790" i="12"/>
  <c r="O1201" i="20"/>
  <c r="Z790" i="12"/>
  <c r="T1201" i="20"/>
  <c r="AE790" i="12"/>
  <c r="Y1201" i="20"/>
  <c r="V790" i="12"/>
  <c r="P1201" i="20"/>
  <c r="O782" i="12"/>
  <c r="I1171" i="20"/>
  <c r="I1176"/>
  <c r="Z782" i="12"/>
  <c r="T1171" i="20"/>
  <c r="T1176"/>
  <c r="AA790" i="12"/>
  <c r="U1201" i="20"/>
  <c r="Q782" i="12"/>
  <c r="AA782"/>
  <c r="U1171" i="20"/>
  <c r="U1176"/>
  <c r="V782" i="12"/>
  <c r="P1171" i="20"/>
  <c r="P1176"/>
  <c r="U782" i="12"/>
  <c r="O1171" i="20"/>
  <c r="O1176"/>
  <c r="AE782" i="12"/>
  <c r="Y1171" i="20"/>
  <c r="Y1176"/>
  <c r="Q790" i="12"/>
  <c r="K1201" i="20"/>
  <c r="J1171"/>
  <c r="J1176"/>
  <c r="F1171"/>
  <c r="F1176"/>
  <c r="H1171"/>
  <c r="H1176"/>
  <c r="K1171"/>
  <c r="K1176"/>
  <c r="S1430"/>
  <c r="S1338"/>
  <c r="S970"/>
  <c r="S992"/>
  <c r="S1154"/>
  <c r="S1176"/>
  <c r="J21" i="15"/>
  <c r="J60"/>
  <c r="C73" i="22"/>
  <c r="B71"/>
  <c r="B72"/>
  <c r="K692" i="12"/>
  <c r="B69" i="22"/>
  <c r="B68"/>
  <c r="B70"/>
  <c r="L692" i="12"/>
  <c r="E863" i="20"/>
  <c r="E870"/>
  <c r="B111" i="22"/>
  <c r="K713" i="12"/>
  <c r="K697"/>
  <c r="B108" i="22"/>
  <c r="K710" i="12"/>
  <c r="K694"/>
  <c r="B109" i="22"/>
  <c r="K711" i="12"/>
  <c r="K695"/>
  <c r="B107" i="22"/>
  <c r="K709" i="12"/>
  <c r="K693"/>
  <c r="B110" i="22"/>
  <c r="K712" i="12"/>
  <c r="K696"/>
  <c r="B75" i="22"/>
  <c r="D75"/>
  <c r="L712" i="12"/>
  <c r="E1291" i="20"/>
  <c r="E1298"/>
  <c r="L711" i="12"/>
  <c r="E1199" i="20"/>
  <c r="E1206"/>
  <c r="L713" i="12"/>
  <c r="E1383" i="20"/>
  <c r="B114" i="22"/>
  <c r="K708" i="12"/>
  <c r="L693"/>
  <c r="E955" i="20"/>
  <c r="E962"/>
  <c r="L694" i="12"/>
  <c r="E1047" i="20"/>
  <c r="E1054"/>
  <c r="L696" i="12"/>
  <c r="E1231" i="20"/>
  <c r="E1238"/>
  <c r="L695" i="12"/>
  <c r="E1139" i="20"/>
  <c r="E1146"/>
  <c r="L697" i="12"/>
  <c r="E1323" i="20"/>
  <c r="E1330"/>
  <c r="L709" i="12"/>
  <c r="E1015" i="20"/>
  <c r="E1022"/>
  <c r="L710" i="12"/>
  <c r="E1107" i="20"/>
  <c r="M692" i="12"/>
  <c r="F863" i="20"/>
  <c r="F870"/>
  <c r="N692" i="12"/>
  <c r="G863" i="20"/>
  <c r="G870"/>
  <c r="M709" i="12"/>
  <c r="F1015" i="20"/>
  <c r="F1022"/>
  <c r="M695" i="12"/>
  <c r="F1139" i="20"/>
  <c r="F1146"/>
  <c r="M694" i="12"/>
  <c r="F1047" i="20"/>
  <c r="F1054"/>
  <c r="M711" i="12"/>
  <c r="F1199" i="20"/>
  <c r="F1206"/>
  <c r="L708" i="12"/>
  <c r="E923" i="20"/>
  <c r="E930"/>
  <c r="M710" i="12"/>
  <c r="F1107" i="20"/>
  <c r="M697" i="12"/>
  <c r="F1323" i="20"/>
  <c r="F1330"/>
  <c r="M696" i="12"/>
  <c r="F1231" i="20"/>
  <c r="F1238"/>
  <c r="M693" i="12"/>
  <c r="F955" i="20"/>
  <c r="F962"/>
  <c r="M713" i="12"/>
  <c r="F1383" i="20"/>
  <c r="M712" i="12"/>
  <c r="F1291" i="20"/>
  <c r="F1298"/>
  <c r="N712" i="12"/>
  <c r="G1291" i="20"/>
  <c r="G1298"/>
  <c r="N693" i="12"/>
  <c r="G955" i="20"/>
  <c r="G962"/>
  <c r="N697" i="12"/>
  <c r="G1323" i="20"/>
  <c r="G1330"/>
  <c r="M708" i="12"/>
  <c r="F923" i="20"/>
  <c r="F930"/>
  <c r="N694" i="12"/>
  <c r="G1047" i="20"/>
  <c r="G1054"/>
  <c r="N709" i="12"/>
  <c r="G1015" i="20"/>
  <c r="G1022"/>
  <c r="N713" i="12"/>
  <c r="G1383" i="20"/>
  <c r="N696" i="12"/>
  <c r="G1231" i="20"/>
  <c r="G1238"/>
  <c r="N710" i="12"/>
  <c r="G1107" i="20"/>
  <c r="N711" i="12"/>
  <c r="G1199" i="20"/>
  <c r="G1206"/>
  <c r="N695" i="12"/>
  <c r="G1139" i="20"/>
  <c r="G1146"/>
  <c r="O692" i="12"/>
  <c r="H863" i="20"/>
  <c r="H870"/>
  <c r="O711" i="12"/>
  <c r="H1199" i="20"/>
  <c r="H1206"/>
  <c r="O709" i="12"/>
  <c r="H1015" i="20"/>
  <c r="H1022"/>
  <c r="O693" i="12"/>
  <c r="H955" i="20"/>
  <c r="H962"/>
  <c r="P692" i="12"/>
  <c r="I863" i="20"/>
  <c r="I870"/>
  <c r="O696" i="12"/>
  <c r="H1231" i="20"/>
  <c r="H1238"/>
  <c r="N708" i="12"/>
  <c r="G923" i="20"/>
  <c r="G930"/>
  <c r="O695" i="12"/>
  <c r="H1139" i="20"/>
  <c r="H1146"/>
  <c r="O710" i="12"/>
  <c r="H1107" i="20"/>
  <c r="O713" i="12"/>
  <c r="H1383" i="20"/>
  <c r="O694" i="12"/>
  <c r="H1047" i="20"/>
  <c r="H1054"/>
  <c r="O697" i="12"/>
  <c r="H1323" i="20"/>
  <c r="H1330"/>
  <c r="O712" i="12"/>
  <c r="H1291" i="20"/>
  <c r="H1298"/>
  <c r="P709" i="12"/>
  <c r="I1015" i="20"/>
  <c r="I1022"/>
  <c r="P712" i="12"/>
  <c r="I1291" i="20"/>
  <c r="I1298"/>
  <c r="P694" i="12"/>
  <c r="I1047" i="20"/>
  <c r="I1054"/>
  <c r="P710" i="12"/>
  <c r="I1107" i="20"/>
  <c r="P696" i="12"/>
  <c r="I1231" i="20"/>
  <c r="I1238"/>
  <c r="P693" i="12"/>
  <c r="I955" i="20"/>
  <c r="I962"/>
  <c r="P711" i="12"/>
  <c r="I1199" i="20"/>
  <c r="I1206"/>
  <c r="P697" i="12"/>
  <c r="I1323" i="20"/>
  <c r="I1330"/>
  <c r="P713" i="12"/>
  <c r="I1383" i="20"/>
  <c r="P695" i="12"/>
  <c r="I1139" i="20"/>
  <c r="I1146"/>
  <c r="O708" i="12"/>
  <c r="H923" i="20"/>
  <c r="H930"/>
  <c r="Q692" i="12"/>
  <c r="J863" i="20"/>
  <c r="J870"/>
  <c r="R692" i="12"/>
  <c r="K863" i="20"/>
  <c r="K870"/>
  <c r="Q695" i="12"/>
  <c r="J1139" i="20"/>
  <c r="J1146"/>
  <c r="Q697" i="12"/>
  <c r="J1323" i="20"/>
  <c r="J1330"/>
  <c r="Q693" i="12"/>
  <c r="J955" i="20"/>
  <c r="J962"/>
  <c r="Q710" i="12"/>
  <c r="J1107" i="20"/>
  <c r="Q712" i="12"/>
  <c r="J1291" i="20"/>
  <c r="J1298"/>
  <c r="P708" i="12"/>
  <c r="I923" i="20"/>
  <c r="I930"/>
  <c r="Q713" i="12"/>
  <c r="J1383" i="20"/>
  <c r="Q711" i="12"/>
  <c r="J1199" i="20"/>
  <c r="J1206"/>
  <c r="Q696" i="12"/>
  <c r="J1231" i="20"/>
  <c r="J1238"/>
  <c r="Q694" i="12"/>
  <c r="J1047" i="20"/>
  <c r="J1054"/>
  <c r="Q709" i="12"/>
  <c r="J1015" i="20"/>
  <c r="J1022"/>
  <c r="R709" i="12"/>
  <c r="K1015" i="20"/>
  <c r="K1022"/>
  <c r="R696" i="12"/>
  <c r="K1231" i="20"/>
  <c r="K1238"/>
  <c r="R713" i="12"/>
  <c r="K1383" i="20"/>
  <c r="R712" i="12"/>
  <c r="K1291" i="20"/>
  <c r="K1298"/>
  <c r="R693" i="12"/>
  <c r="K955" i="20"/>
  <c r="K962"/>
  <c r="R695" i="12"/>
  <c r="K1139" i="20"/>
  <c r="K1146"/>
  <c r="R694" i="12"/>
  <c r="K1047" i="20"/>
  <c r="K1054"/>
  <c r="R711" i="12"/>
  <c r="K1199" i="20"/>
  <c r="K1206"/>
  <c r="Q708" i="12"/>
  <c r="J923" i="20"/>
  <c r="J930"/>
  <c r="R710" i="12"/>
  <c r="K1107" i="20"/>
  <c r="R697" i="12"/>
  <c r="K1323" i="20"/>
  <c r="K1330"/>
  <c r="S692" i="12"/>
  <c r="L863" i="20"/>
  <c r="L870"/>
  <c r="T692" i="12"/>
  <c r="M863" i="20"/>
  <c r="M870"/>
  <c r="S710" i="12"/>
  <c r="L1107" i="20"/>
  <c r="S711" i="12"/>
  <c r="L1199" i="20"/>
  <c r="L1206"/>
  <c r="S695" i="12"/>
  <c r="L1139" i="20"/>
  <c r="L1146"/>
  <c r="S712" i="12"/>
  <c r="L1291" i="20"/>
  <c r="L1298"/>
  <c r="S696" i="12"/>
  <c r="L1231" i="20"/>
  <c r="L1238"/>
  <c r="S697" i="12"/>
  <c r="L1323" i="20"/>
  <c r="L1330"/>
  <c r="R708" i="12"/>
  <c r="K923" i="20"/>
  <c r="K930"/>
  <c r="S694" i="12"/>
  <c r="L1047" i="20"/>
  <c r="L1054"/>
  <c r="S693" i="12"/>
  <c r="L955" i="20"/>
  <c r="L962"/>
  <c r="S713" i="12"/>
  <c r="L1383" i="20"/>
  <c r="S709" i="12"/>
  <c r="L1015" i="20"/>
  <c r="L1022"/>
  <c r="T709" i="12"/>
  <c r="M1015" i="20"/>
  <c r="M1022"/>
  <c r="T693" i="12"/>
  <c r="M955" i="20"/>
  <c r="M962"/>
  <c r="S708" i="12"/>
  <c r="L923" i="20"/>
  <c r="L930"/>
  <c r="T696" i="12"/>
  <c r="M1231" i="20"/>
  <c r="M1238"/>
  <c r="T695" i="12"/>
  <c r="M1139" i="20"/>
  <c r="M1146"/>
  <c r="T710" i="12"/>
  <c r="M1107" i="20"/>
  <c r="T713" i="12"/>
  <c r="M1383" i="20"/>
  <c r="T694" i="12"/>
  <c r="M1047" i="20"/>
  <c r="M1054"/>
  <c r="T697" i="12"/>
  <c r="M1323" i="20"/>
  <c r="M1330"/>
  <c r="T712" i="12"/>
  <c r="M1291" i="20"/>
  <c r="M1298"/>
  <c r="T711" i="12"/>
  <c r="M1199" i="20"/>
  <c r="M1206"/>
  <c r="U692" i="12"/>
  <c r="N863" i="20"/>
  <c r="N870"/>
  <c r="V692" i="12"/>
  <c r="O863" i="20"/>
  <c r="O870"/>
  <c r="U712" i="12"/>
  <c r="N1291" i="20"/>
  <c r="N1298"/>
  <c r="U694" i="12"/>
  <c r="N1047" i="20"/>
  <c r="N1054"/>
  <c r="U710" i="12"/>
  <c r="N1107" i="20"/>
  <c r="U696" i="12"/>
  <c r="N1231" i="20"/>
  <c r="N1238"/>
  <c r="U693" i="12"/>
  <c r="N955" i="20"/>
  <c r="N962"/>
  <c r="U711" i="12"/>
  <c r="N1199" i="20"/>
  <c r="N1206"/>
  <c r="U697" i="12"/>
  <c r="N1323" i="20"/>
  <c r="N1330"/>
  <c r="U713" i="12"/>
  <c r="N1383" i="20"/>
  <c r="U695" i="12"/>
  <c r="N1139" i="20"/>
  <c r="N1146"/>
  <c r="T708" i="12"/>
  <c r="M923" i="20"/>
  <c r="M930"/>
  <c r="U709" i="12"/>
  <c r="N1015" i="20"/>
  <c r="N1022"/>
  <c r="V709" i="12"/>
  <c r="O1015" i="20"/>
  <c r="O1022"/>
  <c r="V695" i="12"/>
  <c r="O1139" i="20"/>
  <c r="O1146"/>
  <c r="V697" i="12"/>
  <c r="O1323" i="20"/>
  <c r="O1330"/>
  <c r="V693" i="12"/>
  <c r="O955" i="20"/>
  <c r="O962"/>
  <c r="V710" i="12"/>
  <c r="O1107" i="20"/>
  <c r="V712" i="12"/>
  <c r="O1291" i="20"/>
  <c r="O1298"/>
  <c r="U708" i="12"/>
  <c r="N923" i="20"/>
  <c r="N930"/>
  <c r="V713" i="12"/>
  <c r="O1383" i="20"/>
  <c r="V711" i="12"/>
  <c r="O1199" i="20"/>
  <c r="O1206"/>
  <c r="V696" i="12"/>
  <c r="O1231" i="20"/>
  <c r="O1238"/>
  <c r="V694" i="12"/>
  <c r="O1047" i="20"/>
  <c r="O1054"/>
  <c r="W692" i="12"/>
  <c r="P863" i="20"/>
  <c r="P870"/>
  <c r="X692" i="12"/>
  <c r="Q863" i="20"/>
  <c r="Q870"/>
  <c r="W696" i="12"/>
  <c r="P1231" i="20"/>
  <c r="P1238"/>
  <c r="W713" i="12"/>
  <c r="P1383" i="20"/>
  <c r="W712" i="12"/>
  <c r="P1291" i="20"/>
  <c r="P1298"/>
  <c r="W693" i="12"/>
  <c r="P955" i="20"/>
  <c r="P962"/>
  <c r="W695" i="12"/>
  <c r="P1139" i="20"/>
  <c r="P1146"/>
  <c r="W694" i="12"/>
  <c r="P1047" i="20"/>
  <c r="P1054"/>
  <c r="W711" i="12"/>
  <c r="P1199" i="20"/>
  <c r="P1206"/>
  <c r="V708" i="12"/>
  <c r="O923" i="20"/>
  <c r="O930"/>
  <c r="W710" i="12"/>
  <c r="P1107" i="20"/>
  <c r="W697" i="12"/>
  <c r="P1323" i="20"/>
  <c r="P1330"/>
  <c r="W709" i="12"/>
  <c r="P1015" i="20"/>
  <c r="P1022"/>
  <c r="X709" i="12"/>
  <c r="Q1015" i="20"/>
  <c r="Q1022"/>
  <c r="X710" i="12"/>
  <c r="Q1107" i="20"/>
  <c r="X711" i="12"/>
  <c r="Q1199" i="20"/>
  <c r="Q1206"/>
  <c r="X695" i="12"/>
  <c r="Q1139" i="20"/>
  <c r="Q1146"/>
  <c r="X712" i="12"/>
  <c r="Q1291" i="20"/>
  <c r="Q1298"/>
  <c r="X696" i="12"/>
  <c r="Q1231" i="20"/>
  <c r="Q1238"/>
  <c r="X697" i="12"/>
  <c r="Q1323" i="20"/>
  <c r="Q1330"/>
  <c r="W708" i="12"/>
  <c r="P923" i="20"/>
  <c r="P930"/>
  <c r="X694" i="12"/>
  <c r="Q1047" i="20"/>
  <c r="Q1054"/>
  <c r="X693" i="12"/>
  <c r="Q955" i="20"/>
  <c r="Q962"/>
  <c r="X713" i="12"/>
  <c r="Q1383" i="20"/>
  <c r="Y692" i="12"/>
  <c r="R863" i="20"/>
  <c r="R870"/>
  <c r="Z692" i="12"/>
  <c r="S863" i="20"/>
  <c r="S870"/>
  <c r="Y693" i="12"/>
  <c r="R955" i="20"/>
  <c r="R962"/>
  <c r="X708" i="12"/>
  <c r="Q923" i="20"/>
  <c r="Q930"/>
  <c r="Y696" i="12"/>
  <c r="R1231" i="20"/>
  <c r="R1238"/>
  <c r="Y695" i="12"/>
  <c r="R1139" i="20"/>
  <c r="R1146"/>
  <c r="Y710" i="12"/>
  <c r="R1107" i="20"/>
  <c r="Y713" i="12"/>
  <c r="R1383" i="20"/>
  <c r="Y694" i="12"/>
  <c r="R1047" i="20"/>
  <c r="R1054"/>
  <c r="Y697" i="12"/>
  <c r="R1323" i="20"/>
  <c r="R1330"/>
  <c r="Y712" i="12"/>
  <c r="R1291" i="20"/>
  <c r="R1298"/>
  <c r="Y711" i="12"/>
  <c r="R1199" i="20"/>
  <c r="R1206"/>
  <c r="Y709" i="12"/>
  <c r="R1015" i="20"/>
  <c r="R1022"/>
  <c r="Z697" i="12"/>
  <c r="S1323" i="20"/>
  <c r="S1330"/>
  <c r="Z695" i="12"/>
  <c r="S1139" i="20"/>
  <c r="S1146"/>
  <c r="Y708" i="12"/>
  <c r="R923" i="20"/>
  <c r="R930"/>
  <c r="Z711" i="12"/>
  <c r="S1199" i="20"/>
  <c r="S1206"/>
  <c r="Z713" i="12"/>
  <c r="S1383" i="20"/>
  <c r="AA692" i="12"/>
  <c r="T863" i="20"/>
  <c r="T870"/>
  <c r="Z709" i="12"/>
  <c r="S1015" i="20"/>
  <c r="S1022"/>
  <c r="Z712" i="12"/>
  <c r="S1291" i="20"/>
  <c r="S1298"/>
  <c r="Z694" i="12"/>
  <c r="S1047" i="20"/>
  <c r="S1054"/>
  <c r="Z710" i="12"/>
  <c r="S1107" i="20"/>
  <c r="Z696" i="12"/>
  <c r="S1231" i="20"/>
  <c r="S1238"/>
  <c r="Z693" i="12"/>
  <c r="S955" i="20"/>
  <c r="S962"/>
  <c r="AA696" i="12"/>
  <c r="T1231" i="20"/>
  <c r="T1238"/>
  <c r="AA694" i="12"/>
  <c r="T1047" i="20"/>
  <c r="T1054"/>
  <c r="AA709" i="12"/>
  <c r="T1015" i="20"/>
  <c r="T1022"/>
  <c r="AA713" i="12"/>
  <c r="T1383" i="20"/>
  <c r="X24" i="11"/>
  <c r="AA693" i="12"/>
  <c r="T955" i="20"/>
  <c r="T962"/>
  <c r="AA710" i="12"/>
  <c r="T1107" i="20"/>
  <c r="AA712" i="12"/>
  <c r="T1291" i="20"/>
  <c r="T1298"/>
  <c r="AB692" i="12"/>
  <c r="U863" i="20"/>
  <c r="U870"/>
  <c r="AA711" i="12"/>
  <c r="T1199" i="20"/>
  <c r="T1206"/>
  <c r="X22" i="11"/>
  <c r="AA695" i="12"/>
  <c r="T1139" i="20"/>
  <c r="T1146"/>
  <c r="X23" i="11"/>
  <c r="Z708" i="12"/>
  <c r="S923" i="20"/>
  <c r="S930"/>
  <c r="AA697" i="12"/>
  <c r="T1323" i="20"/>
  <c r="T1330"/>
  <c r="X183" i="14"/>
  <c r="X55"/>
  <c r="X23"/>
  <c r="X151"/>
  <c r="X60" i="11"/>
  <c r="X87" i="14"/>
  <c r="X119"/>
  <c r="Y24" i="11"/>
  <c r="A60"/>
  <c r="X85" i="14"/>
  <c r="X117"/>
  <c r="Y22" i="11"/>
  <c r="A58"/>
  <c r="X53" i="14"/>
  <c r="X149"/>
  <c r="X181"/>
  <c r="X21"/>
  <c r="X58" i="11"/>
  <c r="X22" i="14"/>
  <c r="X118"/>
  <c r="X182"/>
  <c r="X150"/>
  <c r="X54"/>
  <c r="X86"/>
  <c r="Y23" i="11"/>
  <c r="A59"/>
  <c r="X59"/>
  <c r="AB711" i="12"/>
  <c r="U1199" i="20"/>
  <c r="U1206"/>
  <c r="AB712" i="12"/>
  <c r="U1291" i="20"/>
  <c r="U1298"/>
  <c r="AB693" i="12"/>
  <c r="U955" i="20"/>
  <c r="U962"/>
  <c r="AB709" i="12"/>
  <c r="U1015" i="20"/>
  <c r="U1022"/>
  <c r="AB696" i="12"/>
  <c r="U1231" i="20"/>
  <c r="U1238"/>
  <c r="AA708" i="12"/>
  <c r="T923" i="20"/>
  <c r="T930"/>
  <c r="AB695" i="12"/>
  <c r="U1139" i="20"/>
  <c r="U1146"/>
  <c r="AC692" i="12"/>
  <c r="V863" i="20"/>
  <c r="V870"/>
  <c r="AB710" i="12"/>
  <c r="U1107" i="20"/>
  <c r="AB713" i="12"/>
  <c r="U1383" i="20"/>
  <c r="AB694" i="12"/>
  <c r="U1047" i="20"/>
  <c r="U1054"/>
  <c r="AB697" i="12"/>
  <c r="U1323" i="20"/>
  <c r="U1330"/>
  <c r="AC713" i="12"/>
  <c r="V1383" i="20"/>
  <c r="AD692" i="12"/>
  <c r="W863" i="20"/>
  <c r="W870"/>
  <c r="AC695" i="12"/>
  <c r="V1139" i="20"/>
  <c r="V1146"/>
  <c r="AB708" i="12"/>
  <c r="U923" i="20"/>
  <c r="U930"/>
  <c r="AC696" i="12"/>
  <c r="V1231" i="20"/>
  <c r="V1238"/>
  <c r="AC712" i="12"/>
  <c r="V1291" i="20"/>
  <c r="V1298"/>
  <c r="AC697" i="12"/>
  <c r="V1323" i="20"/>
  <c r="V1330"/>
  <c r="AC694" i="12"/>
  <c r="V1047" i="20"/>
  <c r="V1054"/>
  <c r="AC710" i="12"/>
  <c r="V1107" i="20"/>
  <c r="AC709" i="12"/>
  <c r="V1015" i="20"/>
  <c r="V1022"/>
  <c r="AC693" i="12"/>
  <c r="V955" i="20"/>
  <c r="V962"/>
  <c r="AC711" i="12"/>
  <c r="V1199" i="20"/>
  <c r="V1206"/>
  <c r="AD711" i="12"/>
  <c r="W1199" i="20"/>
  <c r="W1206"/>
  <c r="AD709" i="12"/>
  <c r="W1015" i="20"/>
  <c r="W1022"/>
  <c r="AE692" i="12"/>
  <c r="Y863" i="20"/>
  <c r="Y870"/>
  <c r="X863"/>
  <c r="X870"/>
  <c r="AD712" i="12"/>
  <c r="W1291" i="20"/>
  <c r="W1298"/>
  <c r="AD695" i="12"/>
  <c r="W1139" i="20"/>
  <c r="W1146"/>
  <c r="AD693" i="12"/>
  <c r="W955" i="20"/>
  <c r="W962"/>
  <c r="AD710" i="12"/>
  <c r="W1107" i="20"/>
  <c r="AD694" i="12"/>
  <c r="W1047" i="20"/>
  <c r="W1054"/>
  <c r="AD697" i="12"/>
  <c r="W1323" i="20"/>
  <c r="W1330"/>
  <c r="AD713" i="12"/>
  <c r="W1383" i="20"/>
  <c r="AD696" i="12"/>
  <c r="W1231" i="20"/>
  <c r="W1238"/>
  <c r="AC708" i="12"/>
  <c r="V923" i="20"/>
  <c r="V930"/>
  <c r="AE696" i="12"/>
  <c r="Y1231" i="20"/>
  <c r="Y1238"/>
  <c r="X1231"/>
  <c r="X1238"/>
  <c r="AE697" i="12"/>
  <c r="Y1323" i="20"/>
  <c r="Y1330"/>
  <c r="X1323"/>
  <c r="X1330"/>
  <c r="AE695" i="12"/>
  <c r="Y1139" i="20"/>
  <c r="Y1146"/>
  <c r="X1139"/>
  <c r="X1146"/>
  <c r="AE712" i="12"/>
  <c r="Y1291" i="20"/>
  <c r="Y1298"/>
  <c r="X1291"/>
  <c r="X1298"/>
  <c r="AE709" i="12"/>
  <c r="Y1015" i="20"/>
  <c r="Y1022"/>
  <c r="X1015"/>
  <c r="X1022"/>
  <c r="AE711" i="12"/>
  <c r="Y1199" i="20"/>
  <c r="Y1206"/>
  <c r="X1199"/>
  <c r="X1206"/>
  <c r="AE713" i="12"/>
  <c r="Y1383" i="20"/>
  <c r="X1383"/>
  <c r="AD708" i="12"/>
  <c r="W923" i="20"/>
  <c r="W930"/>
  <c r="AE694" i="12"/>
  <c r="Y1047" i="20"/>
  <c r="Y1054"/>
  <c r="X1047"/>
  <c r="X1054"/>
  <c r="AE710" i="12"/>
  <c r="Y1107" i="20"/>
  <c r="X1107"/>
  <c r="AE693" i="12"/>
  <c r="Y955" i="20"/>
  <c r="Y962"/>
  <c r="X955"/>
  <c r="X962"/>
  <c r="AE708" i="12"/>
  <c r="Y923" i="20"/>
  <c r="Y930"/>
  <c r="X923"/>
  <c r="X930"/>
  <c r="C237" i="15"/>
  <c r="I236"/>
  <c r="I240"/>
  <c r="I241"/>
  <c r="I238"/>
  <c r="I239"/>
  <c r="I237"/>
  <c r="I235"/>
  <c r="I234"/>
  <c r="I232"/>
  <c r="I231"/>
  <c r="I230"/>
  <c r="I229"/>
  <c r="I228"/>
  <c r="I227"/>
  <c r="I226"/>
  <c r="I225"/>
  <c r="I224"/>
  <c r="I223"/>
  <c r="I222"/>
  <c r="I221"/>
  <c r="I220"/>
  <c r="H241"/>
  <c r="C231"/>
  <c r="C227"/>
  <c r="C223"/>
  <c r="C234"/>
  <c r="C240"/>
  <c r="I219"/>
  <c r="I242"/>
  <c r="I216"/>
  <c r="H222"/>
  <c r="H235"/>
  <c r="H240"/>
  <c r="C219"/>
  <c r="C216"/>
  <c r="C230"/>
  <c r="C226"/>
  <c r="C222"/>
  <c r="C235"/>
  <c r="C239"/>
  <c r="H225"/>
  <c r="C229"/>
  <c r="C225"/>
  <c r="C221"/>
  <c r="C236"/>
  <c r="C238"/>
  <c r="C232"/>
  <c r="C228"/>
  <c r="C224"/>
  <c r="C220"/>
  <c r="C241"/>
  <c r="H236"/>
  <c r="H224"/>
  <c r="H232"/>
  <c r="H237"/>
  <c r="H234"/>
  <c r="H227"/>
  <c r="H239"/>
  <c r="H226"/>
  <c r="H219"/>
  <c r="H216"/>
  <c r="H238"/>
  <c r="H220"/>
  <c r="H228"/>
  <c r="C242"/>
  <c r="H223"/>
  <c r="H231"/>
  <c r="H221"/>
  <c r="H229"/>
  <c r="H230"/>
  <c r="H242"/>
  <c r="J237"/>
  <c r="J238"/>
  <c r="J239"/>
  <c r="J240"/>
  <c r="J241"/>
  <c r="J235"/>
  <c r="J236"/>
  <c r="J220"/>
  <c r="J221"/>
  <c r="J222"/>
  <c r="J223"/>
  <c r="J224"/>
  <c r="J225"/>
  <c r="J226"/>
  <c r="J227"/>
  <c r="J228"/>
  <c r="J229"/>
  <c r="J230"/>
  <c r="J231"/>
  <c r="J232"/>
  <c r="J234"/>
  <c r="J219"/>
  <c r="J242"/>
  <c r="J216"/>
  <c r="E235"/>
  <c r="F235"/>
  <c r="G235"/>
  <c r="G237"/>
  <c r="E232"/>
  <c r="E231"/>
  <c r="G226"/>
  <c r="G221"/>
  <c r="G220"/>
  <c r="G222"/>
  <c r="G223"/>
  <c r="G224"/>
  <c r="G225"/>
  <c r="G227"/>
  <c r="G228"/>
  <c r="G229"/>
  <c r="G230"/>
  <c r="G231"/>
  <c r="G232"/>
  <c r="G234"/>
  <c r="G236"/>
  <c r="G238"/>
  <c r="G239"/>
  <c r="G240"/>
  <c r="G241"/>
  <c r="D235"/>
  <c r="K209"/>
  <c r="L209"/>
  <c r="E216"/>
  <c r="E219"/>
  <c r="E220"/>
  <c r="E221"/>
  <c r="E222"/>
  <c r="E223"/>
  <c r="E224"/>
  <c r="E225"/>
  <c r="E226"/>
  <c r="E227"/>
  <c r="E228"/>
  <c r="E229"/>
  <c r="E230"/>
  <c r="E234"/>
  <c r="E236"/>
  <c r="E237"/>
  <c r="E238"/>
  <c r="E239"/>
  <c r="E240"/>
  <c r="E241"/>
  <c r="G216"/>
  <c r="G219"/>
  <c r="F219"/>
  <c r="F216"/>
  <c r="F220"/>
  <c r="F221"/>
  <c r="F222"/>
  <c r="F223"/>
  <c r="F224"/>
  <c r="F225"/>
  <c r="F226"/>
  <c r="F227"/>
  <c r="F228"/>
  <c r="F229"/>
  <c r="F230"/>
  <c r="F231"/>
  <c r="F232"/>
  <c r="F234"/>
  <c r="F236"/>
  <c r="F237"/>
  <c r="F238"/>
  <c r="F239"/>
  <c r="F240"/>
  <c r="F241"/>
  <c r="L207"/>
  <c r="K207"/>
  <c r="K235"/>
  <c r="L235"/>
  <c r="F242"/>
  <c r="H93"/>
  <c r="C93"/>
  <c r="E93"/>
  <c r="F93"/>
  <c r="G93"/>
  <c r="D241"/>
  <c r="K215"/>
  <c r="L215"/>
  <c r="D239"/>
  <c r="L213"/>
  <c r="K213"/>
  <c r="D237"/>
  <c r="L237"/>
  <c r="C129"/>
  <c r="K211"/>
  <c r="L211"/>
  <c r="D234"/>
  <c r="L208"/>
  <c r="K208"/>
  <c r="D231"/>
  <c r="L205"/>
  <c r="K205"/>
  <c r="D229"/>
  <c r="K203"/>
  <c r="L203"/>
  <c r="D227"/>
  <c r="K201"/>
  <c r="L201"/>
  <c r="D225"/>
  <c r="K199"/>
  <c r="L199"/>
  <c r="D223"/>
  <c r="L197"/>
  <c r="K197"/>
  <c r="D221"/>
  <c r="K195"/>
  <c r="L195"/>
  <c r="D216"/>
  <c r="D219"/>
  <c r="K193"/>
  <c r="L193"/>
  <c r="L233"/>
  <c r="K233"/>
  <c r="G242"/>
  <c r="E242"/>
  <c r="D93"/>
  <c r="D240"/>
  <c r="K214"/>
  <c r="D238"/>
  <c r="K212"/>
  <c r="L212"/>
  <c r="D236"/>
  <c r="L210"/>
  <c r="D95"/>
  <c r="K210"/>
  <c r="D232"/>
  <c r="L206"/>
  <c r="D86"/>
  <c r="K206"/>
  <c r="D230"/>
  <c r="K204"/>
  <c r="L204"/>
  <c r="D228"/>
  <c r="K202"/>
  <c r="L202"/>
  <c r="D82"/>
  <c r="D226"/>
  <c r="K200"/>
  <c r="L200"/>
  <c r="D80"/>
  <c r="D224"/>
  <c r="K198"/>
  <c r="L198"/>
  <c r="D78"/>
  <c r="D222"/>
  <c r="K196"/>
  <c r="L196"/>
  <c r="D76"/>
  <c r="D220"/>
  <c r="L194"/>
  <c r="K194"/>
  <c r="D126"/>
  <c r="E126"/>
  <c r="C74"/>
  <c r="H74"/>
  <c r="G74"/>
  <c r="F74"/>
  <c r="E74"/>
  <c r="L238"/>
  <c r="K238"/>
  <c r="L240"/>
  <c r="D132"/>
  <c r="K240"/>
  <c r="H73"/>
  <c r="C73"/>
  <c r="F73"/>
  <c r="E73"/>
  <c r="G73"/>
  <c r="L221"/>
  <c r="D108"/>
  <c r="K221"/>
  <c r="K223"/>
  <c r="L223"/>
  <c r="L225"/>
  <c r="D112"/>
  <c r="K225"/>
  <c r="L227"/>
  <c r="K227"/>
  <c r="L229"/>
  <c r="D116"/>
  <c r="K229"/>
  <c r="L231"/>
  <c r="K231"/>
  <c r="L234"/>
  <c r="D125"/>
  <c r="K234"/>
  <c r="K237"/>
  <c r="D129"/>
  <c r="L239"/>
  <c r="D131"/>
  <c r="K239"/>
  <c r="L241"/>
  <c r="K241"/>
  <c r="J93"/>
  <c r="D74"/>
  <c r="K230"/>
  <c r="L230"/>
  <c r="D117"/>
  <c r="L232"/>
  <c r="K232"/>
  <c r="K236"/>
  <c r="L236"/>
  <c r="D128"/>
  <c r="K216"/>
  <c r="G75"/>
  <c r="C75"/>
  <c r="H75"/>
  <c r="F75"/>
  <c r="E75"/>
  <c r="H79"/>
  <c r="C79"/>
  <c r="F79"/>
  <c r="E79"/>
  <c r="G79"/>
  <c r="C81"/>
  <c r="H81"/>
  <c r="F81"/>
  <c r="G81"/>
  <c r="E81"/>
  <c r="C83"/>
  <c r="H83"/>
  <c r="F83"/>
  <c r="G83"/>
  <c r="E83"/>
  <c r="G96"/>
  <c r="C96"/>
  <c r="H96"/>
  <c r="F96"/>
  <c r="E96"/>
  <c r="H100"/>
  <c r="C100"/>
  <c r="G100"/>
  <c r="F100"/>
  <c r="E100"/>
  <c r="L220"/>
  <c r="D107"/>
  <c r="K220"/>
  <c r="L222"/>
  <c r="K222"/>
  <c r="L224"/>
  <c r="D111"/>
  <c r="K224"/>
  <c r="L226"/>
  <c r="D113"/>
  <c r="K226"/>
  <c r="K228"/>
  <c r="L228"/>
  <c r="D115"/>
  <c r="C95"/>
  <c r="H95"/>
  <c r="E95"/>
  <c r="F95"/>
  <c r="G95"/>
  <c r="D97"/>
  <c r="C97"/>
  <c r="H97"/>
  <c r="E97"/>
  <c r="G97"/>
  <c r="F97"/>
  <c r="D73"/>
  <c r="C77"/>
  <c r="H77"/>
  <c r="F77"/>
  <c r="E77"/>
  <c r="G77"/>
  <c r="E85"/>
  <c r="C85"/>
  <c r="H85"/>
  <c r="F85"/>
  <c r="G85"/>
  <c r="C92"/>
  <c r="H92"/>
  <c r="F92"/>
  <c r="G92"/>
  <c r="E92"/>
  <c r="C98"/>
  <c r="H98"/>
  <c r="G98"/>
  <c r="F98"/>
  <c r="E98"/>
  <c r="C126"/>
  <c r="H126"/>
  <c r="G126"/>
  <c r="F126"/>
  <c r="H76"/>
  <c r="C76"/>
  <c r="G76"/>
  <c r="F76"/>
  <c r="E76"/>
  <c r="C78"/>
  <c r="H78"/>
  <c r="G78"/>
  <c r="F78"/>
  <c r="E78"/>
  <c r="G80"/>
  <c r="C80"/>
  <c r="H80"/>
  <c r="F80"/>
  <c r="E80"/>
  <c r="C82"/>
  <c r="H82"/>
  <c r="F82"/>
  <c r="G82"/>
  <c r="E82"/>
  <c r="D84"/>
  <c r="C84"/>
  <c r="H84"/>
  <c r="F84"/>
  <c r="G84"/>
  <c r="E84"/>
  <c r="E86"/>
  <c r="C86"/>
  <c r="H86"/>
  <c r="F86"/>
  <c r="G86"/>
  <c r="D242"/>
  <c r="L219"/>
  <c r="D106"/>
  <c r="K219"/>
  <c r="D75"/>
  <c r="D77"/>
  <c r="D79"/>
  <c r="D81"/>
  <c r="D83"/>
  <c r="D85"/>
  <c r="D92"/>
  <c r="D96"/>
  <c r="D98"/>
  <c r="D100"/>
  <c r="J87"/>
  <c r="K242"/>
  <c r="C115"/>
  <c r="H115"/>
  <c r="F115"/>
  <c r="E115"/>
  <c r="G115"/>
  <c r="C113"/>
  <c r="H113"/>
  <c r="G113"/>
  <c r="F113"/>
  <c r="E113"/>
  <c r="C117"/>
  <c r="H117"/>
  <c r="E117"/>
  <c r="G117"/>
  <c r="F117"/>
  <c r="C114"/>
  <c r="H114"/>
  <c r="E114"/>
  <c r="G114"/>
  <c r="F114"/>
  <c r="C130"/>
  <c r="H130"/>
  <c r="F130"/>
  <c r="E130"/>
  <c r="G130"/>
  <c r="C106"/>
  <c r="H106"/>
  <c r="E106"/>
  <c r="F106"/>
  <c r="G106"/>
  <c r="J86"/>
  <c r="J82"/>
  <c r="J80"/>
  <c r="J126"/>
  <c r="J77"/>
  <c r="J97"/>
  <c r="C107"/>
  <c r="H107"/>
  <c r="F107"/>
  <c r="E107"/>
  <c r="G107"/>
  <c r="J83"/>
  <c r="C131"/>
  <c r="H131"/>
  <c r="E131"/>
  <c r="F131"/>
  <c r="G131"/>
  <c r="C116"/>
  <c r="H116"/>
  <c r="F116"/>
  <c r="G116"/>
  <c r="E116"/>
  <c r="D114"/>
  <c r="C110"/>
  <c r="H110"/>
  <c r="F110"/>
  <c r="G110"/>
  <c r="E110"/>
  <c r="C108"/>
  <c r="H108"/>
  <c r="G108"/>
  <c r="F108"/>
  <c r="E108"/>
  <c r="C132"/>
  <c r="H132"/>
  <c r="E132"/>
  <c r="G132"/>
  <c r="F132"/>
  <c r="D130"/>
  <c r="J98"/>
  <c r="H109"/>
  <c r="C109"/>
  <c r="E109"/>
  <c r="G109"/>
  <c r="F109"/>
  <c r="J100"/>
  <c r="J81"/>
  <c r="J79"/>
  <c r="C128"/>
  <c r="H128"/>
  <c r="G128"/>
  <c r="F128"/>
  <c r="E128"/>
  <c r="C119"/>
  <c r="H119"/>
  <c r="E119"/>
  <c r="G119"/>
  <c r="F119"/>
  <c r="C133"/>
  <c r="H133"/>
  <c r="E133"/>
  <c r="F133"/>
  <c r="G133"/>
  <c r="C118"/>
  <c r="H118"/>
  <c r="E118"/>
  <c r="F118"/>
  <c r="G118"/>
  <c r="J73"/>
  <c r="J74"/>
  <c r="J84"/>
  <c r="J78"/>
  <c r="J76"/>
  <c r="J92"/>
  <c r="J85"/>
  <c r="J120"/>
  <c r="J99"/>
  <c r="J95"/>
  <c r="C111"/>
  <c r="H111"/>
  <c r="G111"/>
  <c r="F111"/>
  <c r="E111"/>
  <c r="D109"/>
  <c r="J96"/>
  <c r="J75"/>
  <c r="D119"/>
  <c r="D133"/>
  <c r="H129"/>
  <c r="G129"/>
  <c r="E129"/>
  <c r="F129"/>
  <c r="C125"/>
  <c r="H125"/>
  <c r="F125"/>
  <c r="G125"/>
  <c r="E125"/>
  <c r="D118"/>
  <c r="C112"/>
  <c r="H112"/>
  <c r="F112"/>
  <c r="G112"/>
  <c r="E112"/>
  <c r="D110"/>
  <c r="J112"/>
  <c r="J118"/>
  <c r="J108"/>
  <c r="J131"/>
  <c r="J117"/>
  <c r="J111"/>
  <c r="J119"/>
  <c r="J110"/>
  <c r="J106"/>
  <c r="J113"/>
  <c r="J125"/>
  <c r="J133"/>
  <c r="J128"/>
  <c r="J109"/>
  <c r="J107"/>
  <c r="J130"/>
  <c r="J115"/>
  <c r="J129"/>
  <c r="J132"/>
  <c r="J116"/>
  <c r="J114"/>
  <c r="L793" i="12"/>
  <c r="F1477" i="20"/>
  <c r="AB793" i="12"/>
  <c r="V1477" i="20"/>
  <c r="X785" i="12"/>
  <c r="R1447" i="20"/>
  <c r="AA793" i="12"/>
  <c r="U1477" i="20"/>
  <c r="M793" i="12"/>
  <c r="G1477" i="20"/>
  <c r="K785" i="12"/>
  <c r="E1447" i="20"/>
  <c r="AC785" i="12"/>
  <c r="W1447" i="20"/>
  <c r="AD793" i="12"/>
  <c r="X1477" i="20"/>
  <c r="AE793" i="12"/>
  <c r="Y1477" i="20"/>
  <c r="Z785" i="12"/>
  <c r="T1447" i="20"/>
  <c r="U793" i="12"/>
  <c r="O1477" i="20"/>
  <c r="N785" i="12"/>
  <c r="H1447" i="20"/>
  <c r="P793" i="12"/>
  <c r="J1477" i="20"/>
  <c r="L785" i="12"/>
  <c r="F1447" i="20"/>
  <c r="AB785" i="12"/>
  <c r="V1447" i="20"/>
  <c r="Q785" i="12"/>
  <c r="K1447" i="20"/>
  <c r="R793" i="12"/>
  <c r="L1477" i="20"/>
  <c r="M785" i="12"/>
  <c r="G1447" i="20"/>
  <c r="N793" i="12"/>
  <c r="H1477" i="20"/>
  <c r="Z793" i="12"/>
  <c r="T1477" i="20"/>
  <c r="K793" i="12"/>
  <c r="E1477" i="20"/>
  <c r="O793" i="12"/>
  <c r="I1477" i="20"/>
  <c r="O785" i="12"/>
  <c r="I1447" i="20"/>
  <c r="U785" i="12"/>
  <c r="O1447" i="20"/>
  <c r="T793" i="12"/>
  <c r="N1477" i="20"/>
  <c r="P785" i="12"/>
  <c r="J1447" i="20"/>
  <c r="Q793" i="12"/>
  <c r="K1477" i="20"/>
  <c r="V785" i="12"/>
  <c r="P1447" i="20"/>
  <c r="W793" i="12"/>
  <c r="Q1477" i="20"/>
  <c r="R785" i="12"/>
  <c r="L1447" i="20"/>
  <c r="S793" i="12"/>
  <c r="M1477" i="20"/>
  <c r="S785" i="12"/>
  <c r="M1447" i="20"/>
  <c r="X793" i="12"/>
  <c r="R1477" i="20"/>
  <c r="T785" i="12"/>
  <c r="N1447" i="20"/>
  <c r="V793" i="12"/>
  <c r="P1477" i="20"/>
  <c r="AA785" i="12"/>
  <c r="U1447" i="20"/>
  <c r="AC793" i="12"/>
  <c r="W1477" i="20"/>
  <c r="W785" i="12"/>
  <c r="Q1447" i="20"/>
  <c r="Y793" i="12"/>
  <c r="S1477" i="20"/>
  <c r="AD785" i="12"/>
  <c r="X1447" i="20"/>
  <c r="AE785" i="12"/>
  <c r="Y1447" i="20"/>
  <c r="Y785" i="12"/>
  <c r="S1447" i="20"/>
  <c r="Y655" i="12"/>
  <c r="S1444" i="20"/>
  <c r="S1452"/>
  <c r="T663" i="12"/>
  <c r="N1474" i="20"/>
  <c r="N1482"/>
  <c r="Z663" i="12"/>
  <c r="T1474" i="20"/>
  <c r="T1482"/>
  <c r="AD655" i="12"/>
  <c r="X1444" i="20"/>
  <c r="X1452"/>
  <c r="N655" i="12"/>
  <c r="H1444" i="20"/>
  <c r="H1452"/>
  <c r="Q663" i="12"/>
  <c r="K1474" i="20"/>
  <c r="K1482"/>
  <c r="U655" i="12"/>
  <c r="O1444" i="20"/>
  <c r="O1452"/>
  <c r="AE663" i="12"/>
  <c r="Y1474" i="20"/>
  <c r="Y1482"/>
  <c r="X655" i="12"/>
  <c r="R1444" i="20"/>
  <c r="R1452"/>
  <c r="W655" i="12"/>
  <c r="Q1444" i="20"/>
  <c r="Q1452"/>
  <c r="T655" i="12"/>
  <c r="N1444" i="20"/>
  <c r="N1452"/>
  <c r="P663" i="12"/>
  <c r="J1474" i="20"/>
  <c r="J1482"/>
  <c r="V663" i="12"/>
  <c r="P1474" i="20"/>
  <c r="P1482"/>
  <c r="Z655" i="12"/>
  <c r="T1444" i="20"/>
  <c r="T1452"/>
  <c r="AC663" i="12"/>
  <c r="W1474" i="20"/>
  <c r="W1482"/>
  <c r="M663" i="12"/>
  <c r="G1474" i="20"/>
  <c r="G1482"/>
  <c r="Q655" i="12"/>
  <c r="K1444" i="20"/>
  <c r="K1452"/>
  <c r="O663" i="12"/>
  <c r="I1474" i="20"/>
  <c r="I1482"/>
  <c r="P655" i="12"/>
  <c r="J1444" i="20"/>
  <c r="J1452"/>
  <c r="O655" i="12"/>
  <c r="I1444" i="20"/>
  <c r="I1452"/>
  <c r="K655" i="12"/>
  <c r="E1444" i="20"/>
  <c r="E1452"/>
  <c r="AB663" i="12"/>
  <c r="V1474" i="20"/>
  <c r="V1482"/>
  <c r="L663" i="12"/>
  <c r="F1474" i="20"/>
  <c r="F1482"/>
  <c r="R663" i="12"/>
  <c r="L1474" i="20"/>
  <c r="L1482"/>
  <c r="V655" i="12"/>
  <c r="P1444" i="20"/>
  <c r="P1452"/>
  <c r="Y663" i="12"/>
  <c r="S1474" i="20"/>
  <c r="S1482"/>
  <c r="AC655" i="12"/>
  <c r="W1444" i="20"/>
  <c r="W1452"/>
  <c r="M655" i="12"/>
  <c r="G1444" i="20"/>
  <c r="G1452"/>
  <c r="AA663" i="12"/>
  <c r="U1474" i="20"/>
  <c r="U1482"/>
  <c r="W663" i="12"/>
  <c r="Q1474" i="20"/>
  <c r="Q1482"/>
  <c r="S663" i="12"/>
  <c r="M1474" i="20"/>
  <c r="M1482"/>
  <c r="AA655" i="12"/>
  <c r="U1444" i="20"/>
  <c r="U1452"/>
  <c r="X663" i="12"/>
  <c r="R1474" i="20"/>
  <c r="R1482"/>
  <c r="AD663" i="12"/>
  <c r="X1474" i="20"/>
  <c r="X1482"/>
  <c r="N663" i="12"/>
  <c r="H1474" i="20"/>
  <c r="H1482"/>
  <c r="R655" i="12"/>
  <c r="L1444" i="20"/>
  <c r="L1452"/>
  <c r="U663" i="12"/>
  <c r="O1474" i="20"/>
  <c r="O1482"/>
  <c r="L655" i="12"/>
  <c r="F1444" i="20"/>
  <c r="F1452"/>
  <c r="K663" i="12"/>
  <c r="E1474" i="20"/>
  <c r="E1482"/>
  <c r="AE655" i="12"/>
  <c r="Y1444" i="20"/>
  <c r="Y1452"/>
  <c r="AB655" i="12"/>
  <c r="V1444" i="20"/>
  <c r="V1452"/>
  <c r="S655" i="12"/>
  <c r="M1444" i="20"/>
  <c r="M1452"/>
  <c r="AB659" i="12"/>
  <c r="V1106" i="20"/>
  <c r="L659" i="12"/>
  <c r="F1106" i="20"/>
  <c r="R659" i="12"/>
  <c r="L1106" i="20"/>
  <c r="V651" i="12"/>
  <c r="P1076" i="20"/>
  <c r="Y659" i="12"/>
  <c r="S1106" i="20"/>
  <c r="AC651" i="12"/>
  <c r="W1076" i="20"/>
  <c r="M651" i="12"/>
  <c r="G1076" i="20"/>
  <c r="T651" i="12"/>
  <c r="N1076" i="20"/>
  <c r="AA651" i="12"/>
  <c r="U1076" i="20"/>
  <c r="X651" i="12"/>
  <c r="O651"/>
  <c r="I1076" i="20"/>
  <c r="X659" i="12"/>
  <c r="R1106" i="20"/>
  <c r="AD659" i="12"/>
  <c r="X1106" i="20"/>
  <c r="N659" i="12"/>
  <c r="H1106" i="20"/>
  <c r="R651" i="12"/>
  <c r="L1076" i="20"/>
  <c r="U659" i="12"/>
  <c r="O1106" i="20"/>
  <c r="Y651" i="12"/>
  <c r="S1076" i="20"/>
  <c r="AE659" i="12"/>
  <c r="Y1106" i="20"/>
  <c r="L651" i="12"/>
  <c r="F1076" i="20"/>
  <c r="S651" i="12"/>
  <c r="M1076" i="20"/>
  <c r="P651" i="12"/>
  <c r="J1076" i="20"/>
  <c r="AE651" i="12"/>
  <c r="Y1076" i="20"/>
  <c r="T659" i="12"/>
  <c r="N1106" i="20"/>
  <c r="Z659" i="12"/>
  <c r="T1106" i="20"/>
  <c r="AD651" i="12"/>
  <c r="X1076" i="20"/>
  <c r="N651" i="12"/>
  <c r="H1076" i="20"/>
  <c r="Q659" i="12"/>
  <c r="K1106" i="20"/>
  <c r="U651" i="12"/>
  <c r="O1076" i="20"/>
  <c r="O659" i="12"/>
  <c r="I1106" i="20"/>
  <c r="AA659" i="12"/>
  <c r="U1106" i="20"/>
  <c r="K651" i="12"/>
  <c r="E1076" i="20"/>
  <c r="S659" i="12"/>
  <c r="M1106" i="20"/>
  <c r="P659" i="12"/>
  <c r="J1106" i="20"/>
  <c r="V659" i="12"/>
  <c r="P1106" i="20"/>
  <c r="Z651" i="12"/>
  <c r="T1076" i="20"/>
  <c r="AC659" i="12"/>
  <c r="W1106" i="20"/>
  <c r="M659" i="12"/>
  <c r="G1106" i="20"/>
  <c r="Q651" i="12"/>
  <c r="K1076" i="20"/>
  <c r="AB651" i="12"/>
  <c r="V1076" i="20"/>
  <c r="K659" i="12"/>
  <c r="E1106" i="20"/>
  <c r="W659" i="12"/>
  <c r="Q1106" i="20"/>
  <c r="W651" i="12"/>
  <c r="Q1076" i="20"/>
  <c r="R1076"/>
  <c r="T794" i="12"/>
  <c r="N1569" i="20"/>
  <c r="N1574"/>
  <c r="K786" i="12"/>
  <c r="E1539" i="20"/>
  <c r="E1544"/>
  <c r="X786" i="12"/>
  <c r="R1539" i="20"/>
  <c r="R1544"/>
  <c r="W794" i="12"/>
  <c r="Q1569" i="20"/>
  <c r="Q1574"/>
  <c r="W786" i="12"/>
  <c r="Q1539" i="20"/>
  <c r="Q1544"/>
  <c r="Y794" i="12"/>
  <c r="S1569" i="20"/>
  <c r="S1574"/>
  <c r="Y786" i="12"/>
  <c r="S1539" i="20"/>
  <c r="S1544"/>
  <c r="Z794" i="12"/>
  <c r="T1569" i="20"/>
  <c r="T1574"/>
  <c r="AE786" i="12"/>
  <c r="Y1539" i="20"/>
  <c r="Y1544"/>
  <c r="O786" i="12"/>
  <c r="I1539" i="20"/>
  <c r="I1544"/>
  <c r="X794" i="12"/>
  <c r="R1569" i="20"/>
  <c r="R1574"/>
  <c r="L786" i="12"/>
  <c r="F1539" i="20"/>
  <c r="F1544"/>
  <c r="AB786" i="12"/>
  <c r="V1539" i="20"/>
  <c r="V1544"/>
  <c r="AC794" i="12"/>
  <c r="W1569" i="20"/>
  <c r="W1574"/>
  <c r="AC786" i="12"/>
  <c r="W1539" i="20"/>
  <c r="W1544"/>
  <c r="AD794" i="12"/>
  <c r="X1569" i="20"/>
  <c r="X1574"/>
  <c r="AD786" i="12"/>
  <c r="X1539" i="20"/>
  <c r="X1544"/>
  <c r="AE794" i="12"/>
  <c r="Y1569" i="20"/>
  <c r="Y1574"/>
  <c r="V786" i="12"/>
  <c r="P1539" i="20"/>
  <c r="P1544"/>
  <c r="Z786" i="12"/>
  <c r="T1539" i="20"/>
  <c r="T1544"/>
  <c r="L794" i="12"/>
  <c r="F1569" i="20"/>
  <c r="F1574"/>
  <c r="AB794" i="12"/>
  <c r="V1569" i="20"/>
  <c r="V1574"/>
  <c r="P786" i="12"/>
  <c r="J1539" i="20"/>
  <c r="J1544"/>
  <c r="M794" i="12"/>
  <c r="G1569" i="20"/>
  <c r="G1574"/>
  <c r="M786" i="12"/>
  <c r="G1539" i="20"/>
  <c r="G1544"/>
  <c r="N794" i="12"/>
  <c r="H1569" i="20"/>
  <c r="H1574"/>
  <c r="N786" i="12"/>
  <c r="H1539" i="20"/>
  <c r="H1544"/>
  <c r="O794" i="12"/>
  <c r="I1569" i="20"/>
  <c r="I1574"/>
  <c r="AA794" i="12"/>
  <c r="U1569" i="20"/>
  <c r="U1574"/>
  <c r="AA786" i="12"/>
  <c r="U1539" i="20"/>
  <c r="U1544"/>
  <c r="V794" i="12"/>
  <c r="P1569" i="20"/>
  <c r="P1574"/>
  <c r="P794" i="12"/>
  <c r="J1569" i="20"/>
  <c r="J1574"/>
  <c r="K794" i="12"/>
  <c r="E1569" i="20"/>
  <c r="E1574"/>
  <c r="T786" i="12"/>
  <c r="N1539" i="20"/>
  <c r="N1544"/>
  <c r="R794" i="12"/>
  <c r="L1569" i="20"/>
  <c r="L1574"/>
  <c r="R786" i="12"/>
  <c r="L1539" i="20"/>
  <c r="L1544"/>
  <c r="S794" i="12"/>
  <c r="M1569" i="20"/>
  <c r="M1574"/>
  <c r="S786" i="12"/>
  <c r="M1539" i="20"/>
  <c r="M1544"/>
  <c r="U794" i="12"/>
  <c r="O1569" i="20"/>
  <c r="O1574"/>
  <c r="U786" i="12"/>
  <c r="O1539" i="20"/>
  <c r="O1544"/>
  <c r="Q794" i="12"/>
  <c r="K1569" i="20"/>
  <c r="K1574"/>
  <c r="Q786" i="12"/>
  <c r="K1539" i="20"/>
  <c r="K1544"/>
  <c r="L792" i="12"/>
  <c r="F1385" i="20"/>
  <c r="F1390"/>
  <c r="AB792" i="12"/>
  <c r="V1385" i="20"/>
  <c r="V1390"/>
  <c r="X784" i="12"/>
  <c r="R1355" i="20"/>
  <c r="R1360"/>
  <c r="Z792" i="12"/>
  <c r="T1385" i="20"/>
  <c r="T1390"/>
  <c r="U784" i="12"/>
  <c r="O1355" i="20"/>
  <c r="O1360"/>
  <c r="V792" i="12"/>
  <c r="P1385" i="20"/>
  <c r="P1390"/>
  <c r="AA784" i="12"/>
  <c r="U1355" i="20"/>
  <c r="U1360"/>
  <c r="AC792" i="12"/>
  <c r="W1385" i="20"/>
  <c r="W1390"/>
  <c r="AC784" i="12"/>
  <c r="W1355" i="20"/>
  <c r="W1360"/>
  <c r="Y784" i="12"/>
  <c r="S1355" i="20"/>
  <c r="S1360"/>
  <c r="S792" i="12"/>
  <c r="M1385" i="20"/>
  <c r="M1390"/>
  <c r="P792" i="12"/>
  <c r="J1385" i="20"/>
  <c r="J1390"/>
  <c r="L784" i="12"/>
  <c r="F1355" i="20"/>
  <c r="F1360"/>
  <c r="AB784" i="12"/>
  <c r="V1355" i="20"/>
  <c r="V1360"/>
  <c r="AE792" i="12"/>
  <c r="Y1385" i="20"/>
  <c r="Y1390"/>
  <c r="Z784" i="12"/>
  <c r="T1355" i="20"/>
  <c r="T1360"/>
  <c r="AA792" i="12"/>
  <c r="U1385" i="20"/>
  <c r="U1390"/>
  <c r="M792" i="12"/>
  <c r="G1385" i="20"/>
  <c r="G1390"/>
  <c r="K784" i="12"/>
  <c r="E1355" i="20"/>
  <c r="E1360"/>
  <c r="AD792" i="12"/>
  <c r="X1385" i="20"/>
  <c r="X1390"/>
  <c r="N792" i="12"/>
  <c r="H1385" i="20"/>
  <c r="H1390"/>
  <c r="N784" i="12"/>
  <c r="H1355" i="20"/>
  <c r="H1360"/>
  <c r="T792" i="12"/>
  <c r="N1385" i="20"/>
  <c r="N1390"/>
  <c r="P784" i="12"/>
  <c r="J1355" i="20"/>
  <c r="J1360"/>
  <c r="O792" i="12"/>
  <c r="I1385" i="20"/>
  <c r="I1390"/>
  <c r="K792" i="12"/>
  <c r="E1385" i="20"/>
  <c r="E1390"/>
  <c r="AE784" i="12"/>
  <c r="Y1355" i="20"/>
  <c r="Y1360"/>
  <c r="Q784" i="12"/>
  <c r="K1355" i="20"/>
  <c r="K1360"/>
  <c r="R792" i="12"/>
  <c r="L1385" i="20"/>
  <c r="L1390"/>
  <c r="Y792" i="12"/>
  <c r="S1385" i="20"/>
  <c r="S1390"/>
  <c r="S784" i="12"/>
  <c r="M1355" i="20"/>
  <c r="M1360"/>
  <c r="M784" i="12"/>
  <c r="G1355" i="20"/>
  <c r="G1360"/>
  <c r="X792" i="12"/>
  <c r="R1385" i="20"/>
  <c r="R1390"/>
  <c r="T784" i="12"/>
  <c r="N1355" i="20"/>
  <c r="N1360"/>
  <c r="U792" i="12"/>
  <c r="O1385" i="20"/>
  <c r="O1390"/>
  <c r="O784" i="12"/>
  <c r="I1355" i="20"/>
  <c r="I1360"/>
  <c r="Q792" i="12"/>
  <c r="K1385" i="20"/>
  <c r="K1390"/>
  <c r="V784" i="12"/>
  <c r="P1355" i="20"/>
  <c r="P1360"/>
  <c r="W792" i="12"/>
  <c r="Q1385" i="20"/>
  <c r="Q1390"/>
  <c r="R784" i="12"/>
  <c r="L1355" i="20"/>
  <c r="L1360"/>
  <c r="AD784" i="12"/>
  <c r="X1355" i="20"/>
  <c r="X1360"/>
  <c r="W784" i="12"/>
  <c r="Q1355" i="20"/>
  <c r="Q1360"/>
  <c r="L789" i="12"/>
  <c r="F1109" i="20"/>
  <c r="F1114"/>
  <c r="AB789" i="12"/>
  <c r="V1109" i="20"/>
  <c r="V1114"/>
  <c r="AA781" i="12"/>
  <c r="U1079" i="20"/>
  <c r="U1084"/>
  <c r="AA789" i="12"/>
  <c r="U1109" i="20"/>
  <c r="U1114"/>
  <c r="Z781" i="12"/>
  <c r="T1079" i="20"/>
  <c r="T1084"/>
  <c r="AC789" i="12"/>
  <c r="W1109" i="20"/>
  <c r="W1114"/>
  <c r="AB781" i="12"/>
  <c r="V1079" i="20"/>
  <c r="V1084"/>
  <c r="AD789" i="12"/>
  <c r="X1109" i="20"/>
  <c r="X1114"/>
  <c r="X781" i="12"/>
  <c r="Z789"/>
  <c r="T1109" i="20"/>
  <c r="T1114"/>
  <c r="Y781" i="12"/>
  <c r="S1079" i="20"/>
  <c r="S1084"/>
  <c r="P789" i="12"/>
  <c r="J1109" i="20"/>
  <c r="J1114"/>
  <c r="O781" i="12"/>
  <c r="I1079" i="20"/>
  <c r="I1084"/>
  <c r="AE781" i="12"/>
  <c r="Y1079" i="20"/>
  <c r="Y1084"/>
  <c r="K781" i="12"/>
  <c r="E1079" i="20"/>
  <c r="E1084"/>
  <c r="M789" i="12"/>
  <c r="G1109" i="20"/>
  <c r="G1114"/>
  <c r="L781" i="12"/>
  <c r="F1079" i="20"/>
  <c r="F1084"/>
  <c r="N789" i="12"/>
  <c r="H1109" i="20"/>
  <c r="H1114"/>
  <c r="K789" i="12"/>
  <c r="E1109" i="20"/>
  <c r="E1114"/>
  <c r="AC781" i="12"/>
  <c r="W1079" i="20"/>
  <c r="W1084"/>
  <c r="T781" i="12"/>
  <c r="N1079" i="20"/>
  <c r="N1084"/>
  <c r="O789" i="12"/>
  <c r="I1109" i="20"/>
  <c r="I1114"/>
  <c r="T789" i="12"/>
  <c r="N1109" i="20"/>
  <c r="N1114"/>
  <c r="S781" i="12"/>
  <c r="M1079" i="20"/>
  <c r="M1084"/>
  <c r="Q789" i="12"/>
  <c r="K1109" i="20"/>
  <c r="K1114"/>
  <c r="P781" i="12"/>
  <c r="J1079" i="20"/>
  <c r="J1084"/>
  <c r="R789" i="12"/>
  <c r="L1109" i="20"/>
  <c r="L1114"/>
  <c r="Q781" i="12"/>
  <c r="K1079" i="20"/>
  <c r="K1084"/>
  <c r="S789" i="12"/>
  <c r="M1109" i="20"/>
  <c r="M1114"/>
  <c r="M781" i="12"/>
  <c r="G1079" i="20"/>
  <c r="G1084"/>
  <c r="U789" i="12"/>
  <c r="O1109" i="20"/>
  <c r="O1114"/>
  <c r="AD781" i="12"/>
  <c r="X1079" i="20"/>
  <c r="X1084"/>
  <c r="X789" i="12"/>
  <c r="R1109" i="20"/>
  <c r="R1114"/>
  <c r="W781" i="12"/>
  <c r="Q1079" i="20"/>
  <c r="Q1084"/>
  <c r="V789" i="12"/>
  <c r="P1109" i="20"/>
  <c r="P1114"/>
  <c r="U781" i="12"/>
  <c r="O1079" i="20"/>
  <c r="O1084"/>
  <c r="W789" i="12"/>
  <c r="Q1109" i="20"/>
  <c r="Q1114"/>
  <c r="V781" i="12"/>
  <c r="P1079" i="20"/>
  <c r="P1084"/>
  <c r="Y789" i="12"/>
  <c r="S1109" i="20"/>
  <c r="S1114"/>
  <c r="R781" i="12"/>
  <c r="L1079" i="20"/>
  <c r="L1084"/>
  <c r="N781" i="12"/>
  <c r="H1079" i="20"/>
  <c r="H1084"/>
  <c r="AE789" i="12"/>
  <c r="Y1109" i="20"/>
  <c r="Y1114"/>
  <c r="AE93" i="21"/>
  <c r="AE314"/>
  <c r="AF314"/>
  <c r="AE315"/>
  <c r="AF315"/>
  <c r="AF92"/>
  <c r="AE92"/>
  <c r="R1079" i="20"/>
  <c r="R1084"/>
  <c r="AF325" i="21"/>
  <c r="AE30"/>
  <c r="AF398"/>
  <c r="AF164"/>
  <c r="AF85"/>
  <c r="AF383"/>
  <c r="AF539"/>
  <c r="AE18"/>
  <c r="AF7"/>
  <c r="AF395"/>
  <c r="AF249"/>
  <c r="AF396"/>
  <c r="AF251"/>
  <c r="AE21"/>
  <c r="AE171"/>
  <c r="AE477"/>
  <c r="AE81"/>
  <c r="AE379"/>
  <c r="AE397"/>
  <c r="AE14"/>
  <c r="AF377"/>
  <c r="AF316"/>
  <c r="AF308"/>
  <c r="AF390"/>
  <c r="AE28"/>
  <c r="AF237"/>
  <c r="AF471"/>
  <c r="AF12"/>
  <c r="AF544"/>
  <c r="AF94"/>
  <c r="AF328"/>
  <c r="AF536"/>
  <c r="AF306"/>
  <c r="AF84"/>
  <c r="AE307"/>
  <c r="AE306"/>
  <c r="AE231"/>
  <c r="AF91"/>
  <c r="AF232"/>
  <c r="AF474"/>
  <c r="AF89"/>
  <c r="AF166"/>
  <c r="AE23"/>
  <c r="AF163"/>
  <c r="AF541"/>
  <c r="AF525"/>
  <c r="AF245"/>
  <c r="AF241"/>
  <c r="AF8"/>
  <c r="AF90"/>
  <c r="AF160"/>
  <c r="AE547"/>
  <c r="AE250"/>
  <c r="AE94"/>
  <c r="AE169"/>
  <c r="AE88"/>
  <c r="AE156"/>
  <c r="AF156"/>
  <c r="AF23"/>
  <c r="AE12"/>
  <c r="AE403"/>
  <c r="AE162"/>
  <c r="AE475"/>
  <c r="AE91"/>
  <c r="AE181"/>
  <c r="AE327"/>
  <c r="AE246"/>
  <c r="AE249"/>
  <c r="AE536"/>
  <c r="AE29"/>
  <c r="AE230"/>
  <c r="AE401"/>
  <c r="AE543"/>
  <c r="AF535"/>
  <c r="AF25"/>
  <c r="AF19"/>
  <c r="AF175"/>
  <c r="AE465"/>
  <c r="AE253"/>
  <c r="AE383"/>
  <c r="AE166"/>
  <c r="AE240"/>
  <c r="AE245"/>
  <c r="AE380"/>
  <c r="AE102"/>
  <c r="AE381"/>
  <c r="AE533"/>
  <c r="AF13"/>
  <c r="AE319"/>
  <c r="AE322"/>
  <c r="AF392"/>
  <c r="AF159"/>
  <c r="AF103"/>
  <c r="AF104"/>
  <c r="AE400"/>
  <c r="AE159"/>
  <c r="AE467"/>
  <c r="AF14"/>
  <c r="AE168"/>
  <c r="AE382"/>
  <c r="AF452"/>
  <c r="AF462"/>
  <c r="AE469"/>
  <c r="AE450"/>
  <c r="AF460"/>
  <c r="AE454"/>
  <c r="AE458"/>
  <c r="AE464"/>
  <c r="AF543"/>
  <c r="AF22"/>
  <c r="AF180"/>
  <c r="AE24"/>
  <c r="AE17"/>
  <c r="AF157"/>
  <c r="AF319"/>
  <c r="AF235"/>
  <c r="AE7"/>
  <c r="AF382"/>
  <c r="AF178"/>
  <c r="AF302"/>
  <c r="AF402"/>
  <c r="AF165"/>
  <c r="AE25"/>
  <c r="AE254"/>
  <c r="AE83"/>
  <c r="AE394"/>
  <c r="AE241"/>
  <c r="AE85"/>
  <c r="AF389"/>
  <c r="AF400"/>
  <c r="AF105"/>
  <c r="AF31"/>
  <c r="AF21"/>
  <c r="AF385"/>
  <c r="AF327"/>
  <c r="AF101"/>
  <c r="AF304"/>
  <c r="AE22"/>
  <c r="AE32"/>
  <c r="AE27"/>
  <c r="AF399"/>
  <c r="AF158"/>
  <c r="AE86"/>
  <c r="AE89"/>
  <c r="AE317"/>
  <c r="AE96"/>
  <c r="AF386"/>
  <c r="AF246"/>
  <c r="AF320"/>
  <c r="AF176"/>
  <c r="AF318"/>
  <c r="AF310"/>
  <c r="AF177"/>
  <c r="AF321"/>
  <c r="AF170"/>
  <c r="AF171"/>
  <c r="AF476"/>
  <c r="AF303"/>
  <c r="AE10"/>
  <c r="AF542"/>
  <c r="AE318"/>
  <c r="AE251"/>
  <c r="AE476"/>
  <c r="AE526"/>
  <c r="AE97"/>
  <c r="AE179"/>
  <c r="AF528"/>
  <c r="AF242"/>
  <c r="AF179"/>
  <c r="AE106"/>
  <c r="AE238"/>
  <c r="AE398"/>
  <c r="AE377"/>
  <c r="AE229"/>
  <c r="AE305"/>
  <c r="AE328"/>
  <c r="AE326"/>
  <c r="AE164"/>
  <c r="AE544"/>
  <c r="AF532"/>
  <c r="AE99"/>
  <c r="AE531"/>
  <c r="AF540"/>
  <c r="AF28"/>
  <c r="AE9"/>
  <c r="AF80"/>
  <c r="AE95"/>
  <c r="AE98"/>
  <c r="AE386"/>
  <c r="AE311"/>
  <c r="AE329"/>
  <c r="AE101"/>
  <c r="AE310"/>
  <c r="AE173"/>
  <c r="AE175"/>
  <c r="AE384"/>
  <c r="AF161"/>
  <c r="AF228"/>
  <c r="AE174"/>
  <c r="AE243"/>
  <c r="AF313"/>
  <c r="AF533"/>
  <c r="AF238"/>
  <c r="AE6"/>
  <c r="AE542"/>
  <c r="AE308"/>
  <c r="AF376"/>
  <c r="AE84"/>
  <c r="AE539"/>
  <c r="AE172"/>
  <c r="AF463"/>
  <c r="AF459"/>
  <c r="AE462"/>
  <c r="AF469"/>
  <c r="AF451"/>
  <c r="AE460"/>
  <c r="AF458"/>
  <c r="AE456"/>
  <c r="AF32"/>
  <c r="AF323"/>
  <c r="AF83"/>
  <c r="AF236"/>
  <c r="AF239"/>
  <c r="AF379"/>
  <c r="AF378"/>
  <c r="AF465"/>
  <c r="AF24"/>
  <c r="AF380"/>
  <c r="AF168"/>
  <c r="AF231"/>
  <c r="AF27"/>
  <c r="AE31"/>
  <c r="AF381"/>
  <c r="AE176"/>
  <c r="AE160"/>
  <c r="AE247"/>
  <c r="AE387"/>
  <c r="AE244"/>
  <c r="AF322"/>
  <c r="AE13"/>
  <c r="AF477"/>
  <c r="AF530"/>
  <c r="AF96"/>
  <c r="AF100"/>
  <c r="AF534"/>
  <c r="AF174"/>
  <c r="AF468"/>
  <c r="AF397"/>
  <c r="AF538"/>
  <c r="AF167"/>
  <c r="AF254"/>
  <c r="AF247"/>
  <c r="AE105"/>
  <c r="AE545"/>
  <c r="AE239"/>
  <c r="AE402"/>
  <c r="AF162"/>
  <c r="AF181"/>
  <c r="AF305"/>
  <c r="AF16"/>
  <c r="AE11"/>
  <c r="AF173"/>
  <c r="AF95"/>
  <c r="AE26"/>
  <c r="AF15"/>
  <c r="AF309"/>
  <c r="AF472"/>
  <c r="AF244"/>
  <c r="AF29"/>
  <c r="AF33"/>
  <c r="AE154"/>
  <c r="AE534"/>
  <c r="AE163"/>
  <c r="AE388"/>
  <c r="AE540"/>
  <c r="AF230"/>
  <c r="AF547"/>
  <c r="AF6"/>
  <c r="AF551"/>
  <c r="AE393"/>
  <c r="AE237"/>
  <c r="AE234"/>
  <c r="AE535"/>
  <c r="AE324"/>
  <c r="AE550"/>
  <c r="AE376"/>
  <c r="AE385"/>
  <c r="AE161"/>
  <c r="AF86"/>
  <c r="AE320"/>
  <c r="AE325"/>
  <c r="AE392"/>
  <c r="AF307"/>
  <c r="AF107"/>
  <c r="AF30"/>
  <c r="AF546"/>
  <c r="AE155"/>
  <c r="AE87"/>
  <c r="AE378"/>
  <c r="AE157"/>
  <c r="AE538"/>
  <c r="AE532"/>
  <c r="AE472"/>
  <c r="AE82"/>
  <c r="AE104"/>
  <c r="AE252"/>
  <c r="AF394"/>
  <c r="AE233"/>
  <c r="AE468"/>
  <c r="AE390"/>
  <c r="AF106"/>
  <c r="AF98"/>
  <c r="AF387"/>
  <c r="AE177"/>
  <c r="AE316"/>
  <c r="AE107"/>
  <c r="AF391"/>
  <c r="AE391"/>
  <c r="AE321"/>
  <c r="AF457"/>
  <c r="AE452"/>
  <c r="AF461"/>
  <c r="AE459"/>
  <c r="AF455"/>
  <c r="AF453"/>
  <c r="AE451"/>
  <c r="AF456"/>
  <c r="AE470"/>
  <c r="AF470"/>
  <c r="AF549"/>
  <c r="AF248"/>
  <c r="AF255"/>
  <c r="AF467"/>
  <c r="AF326"/>
  <c r="AF99"/>
  <c r="AF87"/>
  <c r="AF524"/>
  <c r="AF82"/>
  <c r="AF473"/>
  <c r="AE16"/>
  <c r="AF169"/>
  <c r="AF529"/>
  <c r="AF81"/>
  <c r="AE541"/>
  <c r="AE471"/>
  <c r="AE395"/>
  <c r="AE100"/>
  <c r="AE474"/>
  <c r="AF154"/>
  <c r="AF317"/>
  <c r="AF233"/>
  <c r="AF20"/>
  <c r="AF172"/>
  <c r="AF229"/>
  <c r="AF401"/>
  <c r="AF234"/>
  <c r="AF526"/>
  <c r="AF393"/>
  <c r="AF252"/>
  <c r="AF466"/>
  <c r="AF527"/>
  <c r="AF240"/>
  <c r="AF324"/>
  <c r="AE546"/>
  <c r="AE304"/>
  <c r="AE178"/>
  <c r="AE255"/>
  <c r="AF253"/>
  <c r="AF388"/>
  <c r="AF10"/>
  <c r="AF537"/>
  <c r="AF250"/>
  <c r="AE33"/>
  <c r="AE19"/>
  <c r="AF531"/>
  <c r="AF312"/>
  <c r="AF11"/>
  <c r="AE15"/>
  <c r="AF475"/>
  <c r="AF329"/>
  <c r="AF18"/>
  <c r="AE530"/>
  <c r="AE389"/>
  <c r="AE528"/>
  <c r="AE466"/>
  <c r="AE236"/>
  <c r="AF155"/>
  <c r="AF403"/>
  <c r="AF102"/>
  <c r="AF88"/>
  <c r="AE399"/>
  <c r="AE525"/>
  <c r="AE537"/>
  <c r="AE90"/>
  <c r="AE309"/>
  <c r="AE302"/>
  <c r="AE167"/>
  <c r="AE473"/>
  <c r="AE158"/>
  <c r="AE20"/>
  <c r="AE529"/>
  <c r="AE313"/>
  <c r="AE165"/>
  <c r="AF97"/>
  <c r="AF9"/>
  <c r="AF26"/>
  <c r="AF311"/>
  <c r="AE103"/>
  <c r="AE235"/>
  <c r="AE548"/>
  <c r="AE551"/>
  <c r="AE228"/>
  <c r="AE170"/>
  <c r="AE180"/>
  <c r="AE248"/>
  <c r="AE312"/>
  <c r="AE527"/>
  <c r="AF17"/>
  <c r="AE323"/>
  <c r="AE80"/>
  <c r="AF243"/>
  <c r="AF548"/>
  <c r="AF550"/>
  <c r="AE8"/>
  <c r="AE549"/>
  <c r="AE396"/>
  <c r="AE303"/>
  <c r="AF384"/>
  <c r="AE232"/>
  <c r="AE524"/>
  <c r="AE457"/>
  <c r="AE463"/>
  <c r="AF450"/>
  <c r="AE461"/>
  <c r="AF454"/>
  <c r="AE455"/>
  <c r="AE453"/>
  <c r="AF93"/>
  <c r="E832" i="20"/>
  <c r="E772"/>
  <c r="E802"/>
  <c r="E145"/>
  <c r="E115"/>
  <c r="E175"/>
  <c r="E124"/>
  <c r="E154"/>
  <c r="E184"/>
  <c r="E720"/>
  <c r="E690"/>
  <c r="E660"/>
  <c r="E834"/>
  <c r="E774"/>
  <c r="E804"/>
  <c r="E511"/>
  <c r="E481"/>
  <c r="E541"/>
  <c r="E319"/>
  <c r="E289"/>
  <c r="E349"/>
  <c r="E711"/>
  <c r="E681"/>
  <c r="E741"/>
  <c r="E815"/>
  <c r="E755"/>
  <c r="E785"/>
  <c r="E791"/>
  <c r="E761"/>
  <c r="E821"/>
  <c r="E494"/>
  <c r="E554"/>
  <c r="E524"/>
  <c r="E464"/>
  <c r="E434"/>
  <c r="E404"/>
  <c r="E589"/>
  <c r="E619"/>
  <c r="E649"/>
  <c r="E385"/>
  <c r="E415"/>
  <c r="E445"/>
  <c r="E257"/>
  <c r="E197"/>
  <c r="E227"/>
  <c r="E709"/>
  <c r="E679"/>
  <c r="E739"/>
  <c r="E275"/>
  <c r="E245"/>
  <c r="E215"/>
  <c r="E460"/>
  <c r="E430"/>
  <c r="E400"/>
  <c r="E722"/>
  <c r="E662"/>
  <c r="E692"/>
  <c r="E222"/>
  <c r="E252"/>
  <c r="E282"/>
  <c r="E582"/>
  <c r="F582"/>
  <c r="G582"/>
  <c r="H582"/>
  <c r="I582"/>
  <c r="J582"/>
  <c r="K582"/>
  <c r="L582"/>
  <c r="M582"/>
  <c r="N582"/>
  <c r="O582"/>
  <c r="P582"/>
  <c r="Q582"/>
  <c r="R582"/>
  <c r="S582"/>
  <c r="T582"/>
  <c r="U582"/>
  <c r="V582"/>
  <c r="W582"/>
  <c r="X582"/>
  <c r="Y582"/>
  <c r="E612"/>
  <c r="F612"/>
  <c r="G612"/>
  <c r="H612"/>
  <c r="I612"/>
  <c r="J612"/>
  <c r="K612"/>
  <c r="L612"/>
  <c r="M612"/>
  <c r="N612"/>
  <c r="O612"/>
  <c r="P612"/>
  <c r="Q612"/>
  <c r="R612"/>
  <c r="S612"/>
  <c r="T612"/>
  <c r="U612"/>
  <c r="V612"/>
  <c r="W612"/>
  <c r="X612"/>
  <c r="Y612"/>
  <c r="E642"/>
  <c r="F642"/>
  <c r="G642"/>
  <c r="H642"/>
  <c r="I642"/>
  <c r="J642"/>
  <c r="K642"/>
  <c r="L642"/>
  <c r="M642"/>
  <c r="N642"/>
  <c r="O642"/>
  <c r="P642"/>
  <c r="Q642"/>
  <c r="R642"/>
  <c r="S642"/>
  <c r="T642"/>
  <c r="U642"/>
  <c r="V642"/>
  <c r="W642"/>
  <c r="X642"/>
  <c r="Y642"/>
  <c r="E128"/>
  <c r="E188"/>
  <c r="E158"/>
  <c r="E835"/>
  <c r="E805"/>
  <c r="E775"/>
  <c r="E738"/>
  <c r="E678"/>
  <c r="E708"/>
  <c r="E211"/>
  <c r="F211"/>
  <c r="G211"/>
  <c r="H211"/>
  <c r="I211"/>
  <c r="J211"/>
  <c r="K211"/>
  <c r="L211"/>
  <c r="M211"/>
  <c r="N211"/>
  <c r="O211"/>
  <c r="P211"/>
  <c r="Q211"/>
  <c r="R211"/>
  <c r="S211"/>
  <c r="T211"/>
  <c r="U211"/>
  <c r="V211"/>
  <c r="W211"/>
  <c r="X211"/>
  <c r="Y211"/>
  <c r="E271"/>
  <c r="F271"/>
  <c r="G271"/>
  <c r="H271"/>
  <c r="I271"/>
  <c r="J271"/>
  <c r="K271"/>
  <c r="L271"/>
  <c r="M271"/>
  <c r="N271"/>
  <c r="O271"/>
  <c r="P271"/>
  <c r="Q271"/>
  <c r="R271"/>
  <c r="S271"/>
  <c r="T271"/>
  <c r="U271"/>
  <c r="V271"/>
  <c r="W271"/>
  <c r="X271"/>
  <c r="Y271"/>
  <c r="E241"/>
  <c r="F241"/>
  <c r="G241"/>
  <c r="H241"/>
  <c r="I241"/>
  <c r="J241"/>
  <c r="K241"/>
  <c r="L241"/>
  <c r="M241"/>
  <c r="N241"/>
  <c r="O241"/>
  <c r="P241"/>
  <c r="Q241"/>
  <c r="R241"/>
  <c r="S241"/>
  <c r="T241"/>
  <c r="U241"/>
  <c r="V241"/>
  <c r="W241"/>
  <c r="X241"/>
  <c r="Y241"/>
  <c r="E475"/>
  <c r="E535"/>
  <c r="E505"/>
  <c r="E406"/>
  <c r="E436"/>
  <c r="E466"/>
  <c r="E704"/>
  <c r="F704"/>
  <c r="G704"/>
  <c r="H704"/>
  <c r="I704"/>
  <c r="J704"/>
  <c r="K704"/>
  <c r="L704"/>
  <c r="M704"/>
  <c r="N704"/>
  <c r="O704"/>
  <c r="P704"/>
  <c r="Q704"/>
  <c r="R704"/>
  <c r="S704"/>
  <c r="T704"/>
  <c r="U704"/>
  <c r="V704"/>
  <c r="W704"/>
  <c r="X704"/>
  <c r="Y704"/>
  <c r="E734"/>
  <c r="F734"/>
  <c r="G734"/>
  <c r="H734"/>
  <c r="I734"/>
  <c r="J734"/>
  <c r="K734"/>
  <c r="L734"/>
  <c r="M734"/>
  <c r="N734"/>
  <c r="O734"/>
  <c r="P734"/>
  <c r="Q734"/>
  <c r="R734"/>
  <c r="S734"/>
  <c r="T734"/>
  <c r="U734"/>
  <c r="V734"/>
  <c r="W734"/>
  <c r="X734"/>
  <c r="Y734"/>
  <c r="E674"/>
  <c r="F674"/>
  <c r="G674"/>
  <c r="H674"/>
  <c r="I674"/>
  <c r="J674"/>
  <c r="K674"/>
  <c r="L674"/>
  <c r="M674"/>
  <c r="N674"/>
  <c r="O674"/>
  <c r="P674"/>
  <c r="Q674"/>
  <c r="R674"/>
  <c r="S674"/>
  <c r="T674"/>
  <c r="U674"/>
  <c r="V674"/>
  <c r="W674"/>
  <c r="X674"/>
  <c r="Y674"/>
  <c r="E212"/>
  <c r="F212"/>
  <c r="G212"/>
  <c r="H212"/>
  <c r="I212"/>
  <c r="J212"/>
  <c r="K212"/>
  <c r="L212"/>
  <c r="M212"/>
  <c r="N212"/>
  <c r="O212"/>
  <c r="P212"/>
  <c r="Q212"/>
  <c r="R212"/>
  <c r="S212"/>
  <c r="T212"/>
  <c r="U212"/>
  <c r="V212"/>
  <c r="W212"/>
  <c r="X212"/>
  <c r="Y212"/>
  <c r="E272"/>
  <c r="F272"/>
  <c r="G272"/>
  <c r="H272"/>
  <c r="I272"/>
  <c r="J272"/>
  <c r="K272"/>
  <c r="L272"/>
  <c r="M272"/>
  <c r="N272"/>
  <c r="O272"/>
  <c r="P272"/>
  <c r="Q272"/>
  <c r="R272"/>
  <c r="S272"/>
  <c r="T272"/>
  <c r="U272"/>
  <c r="V272"/>
  <c r="W272"/>
  <c r="X272"/>
  <c r="Y272"/>
  <c r="E242"/>
  <c r="F242"/>
  <c r="G242"/>
  <c r="H242"/>
  <c r="I242"/>
  <c r="J242"/>
  <c r="K242"/>
  <c r="L242"/>
  <c r="M242"/>
  <c r="N242"/>
  <c r="O242"/>
  <c r="P242"/>
  <c r="Q242"/>
  <c r="R242"/>
  <c r="S242"/>
  <c r="T242"/>
  <c r="U242"/>
  <c r="V242"/>
  <c r="W242"/>
  <c r="X242"/>
  <c r="Y242"/>
  <c r="E552"/>
  <c r="E522"/>
  <c r="E492"/>
  <c r="E185"/>
  <c r="E125"/>
  <c r="E155"/>
  <c r="E122"/>
  <c r="E182"/>
  <c r="E152"/>
  <c r="E391"/>
  <c r="E421"/>
  <c r="E451"/>
  <c r="E130"/>
  <c r="E160"/>
  <c r="E190"/>
  <c r="E657"/>
  <c r="E687"/>
  <c r="E717"/>
  <c r="E669"/>
  <c r="E729"/>
  <c r="E699"/>
  <c r="E594"/>
  <c r="E624"/>
  <c r="E564"/>
  <c r="E450"/>
  <c r="E420"/>
  <c r="E390"/>
  <c r="E764"/>
  <c r="F764"/>
  <c r="G764"/>
  <c r="H764"/>
  <c r="I764"/>
  <c r="J764"/>
  <c r="K764"/>
  <c r="L764"/>
  <c r="M764"/>
  <c r="N764"/>
  <c r="O764"/>
  <c r="P764"/>
  <c r="Q764"/>
  <c r="R764"/>
  <c r="S764"/>
  <c r="T764"/>
  <c r="U764"/>
  <c r="V764"/>
  <c r="W764"/>
  <c r="X764"/>
  <c r="Y764"/>
  <c r="E824"/>
  <c r="F824"/>
  <c r="G824"/>
  <c r="H824"/>
  <c r="I824"/>
  <c r="J824"/>
  <c r="K824"/>
  <c r="L824"/>
  <c r="M824"/>
  <c r="N824"/>
  <c r="O824"/>
  <c r="P824"/>
  <c r="Q824"/>
  <c r="R824"/>
  <c r="S824"/>
  <c r="T824"/>
  <c r="U824"/>
  <c r="V824"/>
  <c r="W824"/>
  <c r="X824"/>
  <c r="Y824"/>
  <c r="E794"/>
  <c r="F794"/>
  <c r="G794"/>
  <c r="H794"/>
  <c r="I794"/>
  <c r="J794"/>
  <c r="K794"/>
  <c r="L794"/>
  <c r="M794"/>
  <c r="N794"/>
  <c r="O794"/>
  <c r="P794"/>
  <c r="Q794"/>
  <c r="R794"/>
  <c r="S794"/>
  <c r="T794"/>
  <c r="U794"/>
  <c r="V794"/>
  <c r="W794"/>
  <c r="X794"/>
  <c r="Y794"/>
  <c r="E782"/>
  <c r="E752"/>
  <c r="E812"/>
  <c r="E304"/>
  <c r="F304"/>
  <c r="G304"/>
  <c r="H304"/>
  <c r="I304"/>
  <c r="J304"/>
  <c r="K304"/>
  <c r="L304"/>
  <c r="M304"/>
  <c r="N304"/>
  <c r="O304"/>
  <c r="P304"/>
  <c r="Q304"/>
  <c r="R304"/>
  <c r="S304"/>
  <c r="T304"/>
  <c r="U304"/>
  <c r="V304"/>
  <c r="W304"/>
  <c r="X304"/>
  <c r="Y304"/>
  <c r="E364"/>
  <c r="F364"/>
  <c r="G364"/>
  <c r="H364"/>
  <c r="I364"/>
  <c r="J364"/>
  <c r="K364"/>
  <c r="L364"/>
  <c r="M364"/>
  <c r="N364"/>
  <c r="O364"/>
  <c r="P364"/>
  <c r="Q364"/>
  <c r="R364"/>
  <c r="S364"/>
  <c r="T364"/>
  <c r="U364"/>
  <c r="V364"/>
  <c r="W364"/>
  <c r="X364"/>
  <c r="Y364"/>
  <c r="E334"/>
  <c r="F334"/>
  <c r="G334"/>
  <c r="H334"/>
  <c r="I334"/>
  <c r="J334"/>
  <c r="K334"/>
  <c r="L334"/>
  <c r="M334"/>
  <c r="N334"/>
  <c r="O334"/>
  <c r="P334"/>
  <c r="Q334"/>
  <c r="R334"/>
  <c r="S334"/>
  <c r="T334"/>
  <c r="U334"/>
  <c r="V334"/>
  <c r="W334"/>
  <c r="X334"/>
  <c r="Y334"/>
  <c r="E548"/>
  <c r="F548"/>
  <c r="G548"/>
  <c r="H548"/>
  <c r="I548"/>
  <c r="J548"/>
  <c r="K548"/>
  <c r="L548"/>
  <c r="M548"/>
  <c r="N548"/>
  <c r="O548"/>
  <c r="P548"/>
  <c r="Q548"/>
  <c r="R548"/>
  <c r="S548"/>
  <c r="T548"/>
  <c r="U548"/>
  <c r="V548"/>
  <c r="W548"/>
  <c r="X548"/>
  <c r="Y548"/>
  <c r="E518"/>
  <c r="F518"/>
  <c r="G518"/>
  <c r="H518"/>
  <c r="I518"/>
  <c r="J518"/>
  <c r="K518"/>
  <c r="L518"/>
  <c r="M518"/>
  <c r="N518"/>
  <c r="O518"/>
  <c r="P518"/>
  <c r="Q518"/>
  <c r="R518"/>
  <c r="S518"/>
  <c r="T518"/>
  <c r="U518"/>
  <c r="V518"/>
  <c r="W518"/>
  <c r="X518"/>
  <c r="Y518"/>
  <c r="E488"/>
  <c r="F488"/>
  <c r="G488"/>
  <c r="H488"/>
  <c r="I488"/>
  <c r="J488"/>
  <c r="K488"/>
  <c r="L488"/>
  <c r="M488"/>
  <c r="N488"/>
  <c r="O488"/>
  <c r="P488"/>
  <c r="Q488"/>
  <c r="R488"/>
  <c r="S488"/>
  <c r="T488"/>
  <c r="U488"/>
  <c r="V488"/>
  <c r="W488"/>
  <c r="X488"/>
  <c r="Y488"/>
  <c r="E574"/>
  <c r="E634"/>
  <c r="E604"/>
  <c r="E557"/>
  <c r="E527"/>
  <c r="E497"/>
  <c r="E221"/>
  <c r="E251"/>
  <c r="E281"/>
  <c r="E312"/>
  <c r="E372"/>
  <c r="E342"/>
  <c r="E519"/>
  <c r="F519"/>
  <c r="G519"/>
  <c r="H519"/>
  <c r="I519"/>
  <c r="J519"/>
  <c r="K519"/>
  <c r="L519"/>
  <c r="M519"/>
  <c r="N519"/>
  <c r="O519"/>
  <c r="P519"/>
  <c r="Q519"/>
  <c r="R519"/>
  <c r="S519"/>
  <c r="T519"/>
  <c r="U519"/>
  <c r="V519"/>
  <c r="W519"/>
  <c r="X519"/>
  <c r="Y519"/>
  <c r="E549"/>
  <c r="F549"/>
  <c r="G549"/>
  <c r="H549"/>
  <c r="I549"/>
  <c r="J549"/>
  <c r="K549"/>
  <c r="L549"/>
  <c r="M549"/>
  <c r="N549"/>
  <c r="O549"/>
  <c r="P549"/>
  <c r="Q549"/>
  <c r="R549"/>
  <c r="S549"/>
  <c r="T549"/>
  <c r="U549"/>
  <c r="V549"/>
  <c r="W549"/>
  <c r="X549"/>
  <c r="Y549"/>
  <c r="E489"/>
  <c r="F489"/>
  <c r="G489"/>
  <c r="H489"/>
  <c r="I489"/>
  <c r="J489"/>
  <c r="K489"/>
  <c r="L489"/>
  <c r="M489"/>
  <c r="N489"/>
  <c r="O489"/>
  <c r="P489"/>
  <c r="Q489"/>
  <c r="R489"/>
  <c r="S489"/>
  <c r="T489"/>
  <c r="U489"/>
  <c r="V489"/>
  <c r="W489"/>
  <c r="X489"/>
  <c r="Y489"/>
  <c r="E344"/>
  <c r="E374"/>
  <c r="E314"/>
  <c r="E293"/>
  <c r="E323"/>
  <c r="E353"/>
  <c r="E171"/>
  <c r="E111"/>
  <c r="E141"/>
  <c r="E117"/>
  <c r="E177"/>
  <c r="E147"/>
  <c r="E166"/>
  <c r="E106"/>
  <c r="E136"/>
  <c r="E795"/>
  <c r="F795"/>
  <c r="G795"/>
  <c r="H795"/>
  <c r="I795"/>
  <c r="J795"/>
  <c r="K795"/>
  <c r="L795"/>
  <c r="M795"/>
  <c r="N795"/>
  <c r="O795"/>
  <c r="P795"/>
  <c r="Q795"/>
  <c r="R795"/>
  <c r="S795"/>
  <c r="T795"/>
  <c r="U795"/>
  <c r="V795"/>
  <c r="W795"/>
  <c r="X795"/>
  <c r="Y795"/>
  <c r="E765"/>
  <c r="F765"/>
  <c r="G765"/>
  <c r="H765"/>
  <c r="I765"/>
  <c r="J765"/>
  <c r="K765"/>
  <c r="L765"/>
  <c r="M765"/>
  <c r="N765"/>
  <c r="O765"/>
  <c r="P765"/>
  <c r="Q765"/>
  <c r="R765"/>
  <c r="S765"/>
  <c r="T765"/>
  <c r="U765"/>
  <c r="V765"/>
  <c r="W765"/>
  <c r="X765"/>
  <c r="Y765"/>
  <c r="E825"/>
  <c r="F825"/>
  <c r="G825"/>
  <c r="H825"/>
  <c r="I825"/>
  <c r="J825"/>
  <c r="K825"/>
  <c r="L825"/>
  <c r="M825"/>
  <c r="N825"/>
  <c r="O825"/>
  <c r="P825"/>
  <c r="Q825"/>
  <c r="R825"/>
  <c r="S825"/>
  <c r="T825"/>
  <c r="U825"/>
  <c r="V825"/>
  <c r="W825"/>
  <c r="X825"/>
  <c r="Y825"/>
  <c r="E235"/>
  <c r="E265"/>
  <c r="E205"/>
  <c r="E536"/>
  <c r="E476"/>
  <c r="E506"/>
  <c r="E768"/>
  <c r="E828"/>
  <c r="E798"/>
  <c r="E565"/>
  <c r="E625"/>
  <c r="E595"/>
  <c r="E403"/>
  <c r="E463"/>
  <c r="E433"/>
  <c r="E165"/>
  <c r="E135"/>
  <c r="E105"/>
  <c r="E231"/>
  <c r="E201"/>
  <c r="E261"/>
  <c r="E525"/>
  <c r="E495"/>
  <c r="E555"/>
  <c r="E545"/>
  <c r="E485"/>
  <c r="E515"/>
  <c r="E392"/>
  <c r="E452"/>
  <c r="E422"/>
  <c r="E611"/>
  <c r="F611"/>
  <c r="G611"/>
  <c r="H611"/>
  <c r="I611"/>
  <c r="J611"/>
  <c r="K611"/>
  <c r="L611"/>
  <c r="M611"/>
  <c r="N611"/>
  <c r="O611"/>
  <c r="P611"/>
  <c r="Q611"/>
  <c r="R611"/>
  <c r="S611"/>
  <c r="T611"/>
  <c r="U611"/>
  <c r="V611"/>
  <c r="W611"/>
  <c r="X611"/>
  <c r="Y611"/>
  <c r="E641"/>
  <c r="F641"/>
  <c r="G641"/>
  <c r="H641"/>
  <c r="I641"/>
  <c r="J641"/>
  <c r="K641"/>
  <c r="L641"/>
  <c r="M641"/>
  <c r="N641"/>
  <c r="O641"/>
  <c r="P641"/>
  <c r="Q641"/>
  <c r="R641"/>
  <c r="S641"/>
  <c r="T641"/>
  <c r="U641"/>
  <c r="V641"/>
  <c r="W641"/>
  <c r="X641"/>
  <c r="Y641"/>
  <c r="E581"/>
  <c r="F581"/>
  <c r="G581"/>
  <c r="H581"/>
  <c r="I581"/>
  <c r="J581"/>
  <c r="K581"/>
  <c r="L581"/>
  <c r="M581"/>
  <c r="N581"/>
  <c r="O581"/>
  <c r="P581"/>
  <c r="Q581"/>
  <c r="R581"/>
  <c r="S581"/>
  <c r="T581"/>
  <c r="U581"/>
  <c r="V581"/>
  <c r="W581"/>
  <c r="X581"/>
  <c r="Y581"/>
  <c r="E381"/>
  <c r="E441"/>
  <c r="E411"/>
  <c r="E547"/>
  <c r="F547"/>
  <c r="G547"/>
  <c r="H547"/>
  <c r="I547"/>
  <c r="J547"/>
  <c r="K547"/>
  <c r="L547"/>
  <c r="M547"/>
  <c r="N547"/>
  <c r="O547"/>
  <c r="P547"/>
  <c r="Q547"/>
  <c r="R547"/>
  <c r="S547"/>
  <c r="T547"/>
  <c r="U547"/>
  <c r="V547"/>
  <c r="W547"/>
  <c r="X547"/>
  <c r="Y547"/>
  <c r="E517"/>
  <c r="F517"/>
  <c r="G517"/>
  <c r="H517"/>
  <c r="I517"/>
  <c r="J517"/>
  <c r="K517"/>
  <c r="L517"/>
  <c r="M517"/>
  <c r="N517"/>
  <c r="O517"/>
  <c r="P517"/>
  <c r="Q517"/>
  <c r="R517"/>
  <c r="S517"/>
  <c r="T517"/>
  <c r="U517"/>
  <c r="V517"/>
  <c r="W517"/>
  <c r="X517"/>
  <c r="Y517"/>
  <c r="E487"/>
  <c r="F487"/>
  <c r="G487"/>
  <c r="H487"/>
  <c r="I487"/>
  <c r="J487"/>
  <c r="K487"/>
  <c r="L487"/>
  <c r="M487"/>
  <c r="N487"/>
  <c r="O487"/>
  <c r="P487"/>
  <c r="Q487"/>
  <c r="R487"/>
  <c r="S487"/>
  <c r="T487"/>
  <c r="U487"/>
  <c r="V487"/>
  <c r="W487"/>
  <c r="X487"/>
  <c r="Y487"/>
  <c r="E813"/>
  <c r="E783"/>
  <c r="E753"/>
  <c r="E228"/>
  <c r="E198"/>
  <c r="E258"/>
  <c r="E526"/>
  <c r="E556"/>
  <c r="E496"/>
  <c r="E833"/>
  <c r="E803"/>
  <c r="E773"/>
  <c r="E667"/>
  <c r="E727"/>
  <c r="E697"/>
  <c r="E253"/>
  <c r="E283"/>
  <c r="E223"/>
  <c r="E164"/>
  <c r="E134"/>
  <c r="E104"/>
  <c r="E131"/>
  <c r="E191"/>
  <c r="E161"/>
  <c r="E509"/>
  <c r="E479"/>
  <c r="E539"/>
  <c r="E307"/>
  <c r="E337"/>
  <c r="E367"/>
  <c r="E345"/>
  <c r="E315"/>
  <c r="E375"/>
  <c r="E799"/>
  <c r="E769"/>
  <c r="E829"/>
  <c r="E361"/>
  <c r="E331"/>
  <c r="E301"/>
  <c r="E368"/>
  <c r="E338"/>
  <c r="E308"/>
  <c r="E754"/>
  <c r="E814"/>
  <c r="E784"/>
  <c r="E443"/>
  <c r="E413"/>
  <c r="E383"/>
  <c r="E731"/>
  <c r="F731"/>
  <c r="G731"/>
  <c r="H731"/>
  <c r="I731"/>
  <c r="J731"/>
  <c r="K731"/>
  <c r="L731"/>
  <c r="M731"/>
  <c r="N731"/>
  <c r="O731"/>
  <c r="P731"/>
  <c r="Q731"/>
  <c r="R731"/>
  <c r="S731"/>
  <c r="T731"/>
  <c r="U731"/>
  <c r="V731"/>
  <c r="W731"/>
  <c r="X731"/>
  <c r="Y731"/>
  <c r="E671"/>
  <c r="F671"/>
  <c r="G671"/>
  <c r="H671"/>
  <c r="I671"/>
  <c r="J671"/>
  <c r="K671"/>
  <c r="L671"/>
  <c r="M671"/>
  <c r="N671"/>
  <c r="O671"/>
  <c r="P671"/>
  <c r="Q671"/>
  <c r="R671"/>
  <c r="S671"/>
  <c r="T671"/>
  <c r="U671"/>
  <c r="V671"/>
  <c r="W671"/>
  <c r="X671"/>
  <c r="Y671"/>
  <c r="E701"/>
  <c r="F701"/>
  <c r="G701"/>
  <c r="H701"/>
  <c r="I701"/>
  <c r="J701"/>
  <c r="K701"/>
  <c r="L701"/>
  <c r="M701"/>
  <c r="N701"/>
  <c r="O701"/>
  <c r="P701"/>
  <c r="Q701"/>
  <c r="R701"/>
  <c r="S701"/>
  <c r="T701"/>
  <c r="U701"/>
  <c r="V701"/>
  <c r="W701"/>
  <c r="X701"/>
  <c r="Y701"/>
  <c r="E418"/>
  <c r="E388"/>
  <c r="E448"/>
  <c r="E735"/>
  <c r="E675"/>
  <c r="E705"/>
  <c r="E757"/>
  <c r="E817"/>
  <c r="E787"/>
  <c r="E410"/>
  <c r="E380"/>
  <c r="E440"/>
  <c r="E196"/>
  <c r="E226"/>
  <c r="E256"/>
  <c r="E533"/>
  <c r="E473"/>
  <c r="E503"/>
  <c r="E491"/>
  <c r="E521"/>
  <c r="E551"/>
  <c r="E370"/>
  <c r="E340"/>
  <c r="E310"/>
  <c r="E322"/>
  <c r="E352"/>
  <c r="E292"/>
  <c r="E573"/>
  <c r="E633"/>
  <c r="E603"/>
  <c r="E648"/>
  <c r="E588"/>
  <c r="E618"/>
  <c r="E359"/>
  <c r="E329"/>
  <c r="E299"/>
  <c r="E630"/>
  <c r="E570"/>
  <c r="E600"/>
  <c r="E321"/>
  <c r="E351"/>
  <c r="E291"/>
  <c r="E150"/>
  <c r="F150"/>
  <c r="G150"/>
  <c r="H150"/>
  <c r="I150"/>
  <c r="J150"/>
  <c r="K150"/>
  <c r="L150"/>
  <c r="M150"/>
  <c r="N150"/>
  <c r="O150"/>
  <c r="P150"/>
  <c r="Q150"/>
  <c r="R150"/>
  <c r="S150"/>
  <c r="T150"/>
  <c r="U150"/>
  <c r="V150"/>
  <c r="W150"/>
  <c r="X150"/>
  <c r="Y150"/>
  <c r="E180"/>
  <c r="F180"/>
  <c r="G180"/>
  <c r="H180"/>
  <c r="I180"/>
  <c r="J180"/>
  <c r="K180"/>
  <c r="L180"/>
  <c r="M180"/>
  <c r="N180"/>
  <c r="O180"/>
  <c r="P180"/>
  <c r="Q180"/>
  <c r="R180"/>
  <c r="S180"/>
  <c r="T180"/>
  <c r="U180"/>
  <c r="V180"/>
  <c r="W180"/>
  <c r="X180"/>
  <c r="Y180"/>
  <c r="E120"/>
  <c r="F120"/>
  <c r="G120"/>
  <c r="H120"/>
  <c r="I120"/>
  <c r="J120"/>
  <c r="K120"/>
  <c r="L120"/>
  <c r="M120"/>
  <c r="N120"/>
  <c r="O120"/>
  <c r="P120"/>
  <c r="Q120"/>
  <c r="R120"/>
  <c r="S120"/>
  <c r="T120"/>
  <c r="U120"/>
  <c r="V120"/>
  <c r="W120"/>
  <c r="X120"/>
  <c r="Y120"/>
  <c r="E640"/>
  <c r="F640"/>
  <c r="G640"/>
  <c r="H640"/>
  <c r="I640"/>
  <c r="J640"/>
  <c r="K640"/>
  <c r="L640"/>
  <c r="M640"/>
  <c r="N640"/>
  <c r="O640"/>
  <c r="P640"/>
  <c r="Q640"/>
  <c r="R640"/>
  <c r="S640"/>
  <c r="T640"/>
  <c r="U640"/>
  <c r="V640"/>
  <c r="W640"/>
  <c r="X640"/>
  <c r="Y640"/>
  <c r="E610"/>
  <c r="F610"/>
  <c r="G610"/>
  <c r="H610"/>
  <c r="I610"/>
  <c r="J610"/>
  <c r="K610"/>
  <c r="L610"/>
  <c r="M610"/>
  <c r="N610"/>
  <c r="O610"/>
  <c r="P610"/>
  <c r="Q610"/>
  <c r="R610"/>
  <c r="S610"/>
  <c r="T610"/>
  <c r="U610"/>
  <c r="V610"/>
  <c r="W610"/>
  <c r="X610"/>
  <c r="Y610"/>
  <c r="E580"/>
  <c r="F580"/>
  <c r="G580"/>
  <c r="H580"/>
  <c r="I580"/>
  <c r="J580"/>
  <c r="K580"/>
  <c r="L580"/>
  <c r="M580"/>
  <c r="N580"/>
  <c r="O580"/>
  <c r="P580"/>
  <c r="Q580"/>
  <c r="R580"/>
  <c r="S580"/>
  <c r="T580"/>
  <c r="U580"/>
  <c r="V580"/>
  <c r="W580"/>
  <c r="X580"/>
  <c r="Y580"/>
  <c r="E123"/>
  <c r="E183"/>
  <c r="E153"/>
  <c r="E393"/>
  <c r="E453"/>
  <c r="E423"/>
  <c r="E357"/>
  <c r="E327"/>
  <c r="E297"/>
  <c r="E740"/>
  <c r="E680"/>
  <c r="E710"/>
  <c r="E820"/>
  <c r="E760"/>
  <c r="E790"/>
  <c r="E170"/>
  <c r="E140"/>
  <c r="E110"/>
  <c r="E578"/>
  <c r="E608"/>
  <c r="E638"/>
  <c r="E644"/>
  <c r="E584"/>
  <c r="E614"/>
  <c r="E358"/>
  <c r="E298"/>
  <c r="E328"/>
  <c r="E209"/>
  <c r="E239"/>
  <c r="E269"/>
  <c r="E204"/>
  <c r="E264"/>
  <c r="E234"/>
  <c r="E686"/>
  <c r="E656"/>
  <c r="E716"/>
  <c r="E395"/>
  <c r="F395"/>
  <c r="G395"/>
  <c r="H395"/>
  <c r="I395"/>
  <c r="J395"/>
  <c r="K395"/>
  <c r="L395"/>
  <c r="M395"/>
  <c r="N395"/>
  <c r="O395"/>
  <c r="P395"/>
  <c r="Q395"/>
  <c r="R395"/>
  <c r="S395"/>
  <c r="T395"/>
  <c r="U395"/>
  <c r="V395"/>
  <c r="W395"/>
  <c r="X395"/>
  <c r="Y395"/>
  <c r="E425"/>
  <c r="F425"/>
  <c r="G425"/>
  <c r="H425"/>
  <c r="I425"/>
  <c r="J425"/>
  <c r="K425"/>
  <c r="L425"/>
  <c r="M425"/>
  <c r="N425"/>
  <c r="O425"/>
  <c r="P425"/>
  <c r="Q425"/>
  <c r="R425"/>
  <c r="S425"/>
  <c r="T425"/>
  <c r="U425"/>
  <c r="V425"/>
  <c r="W425"/>
  <c r="X425"/>
  <c r="Y425"/>
  <c r="E455"/>
  <c r="F455"/>
  <c r="G455"/>
  <c r="H455"/>
  <c r="I455"/>
  <c r="J455"/>
  <c r="K455"/>
  <c r="L455"/>
  <c r="M455"/>
  <c r="N455"/>
  <c r="O455"/>
  <c r="P455"/>
  <c r="Q455"/>
  <c r="R455"/>
  <c r="S455"/>
  <c r="T455"/>
  <c r="U455"/>
  <c r="V455"/>
  <c r="W455"/>
  <c r="X455"/>
  <c r="Y455"/>
  <c r="E137"/>
  <c r="E107"/>
  <c r="E167"/>
  <c r="E218"/>
  <c r="E278"/>
  <c r="E248"/>
  <c r="E146"/>
  <c r="E116"/>
  <c r="E176"/>
  <c r="E139"/>
  <c r="E169"/>
  <c r="E109"/>
  <c r="E576"/>
  <c r="E636"/>
  <c r="E606"/>
  <c r="E781"/>
  <c r="E811"/>
  <c r="E751"/>
  <c r="E810"/>
  <c r="E750"/>
  <c r="E780"/>
  <c r="E366"/>
  <c r="F366"/>
  <c r="G366"/>
  <c r="H366"/>
  <c r="I366"/>
  <c r="J366"/>
  <c r="K366"/>
  <c r="L366"/>
  <c r="M366"/>
  <c r="N366"/>
  <c r="O366"/>
  <c r="P366"/>
  <c r="Q366"/>
  <c r="R366"/>
  <c r="S366"/>
  <c r="T366"/>
  <c r="U366"/>
  <c r="V366"/>
  <c r="W366"/>
  <c r="X366"/>
  <c r="Y366"/>
  <c r="E336"/>
  <c r="F336"/>
  <c r="G336"/>
  <c r="H336"/>
  <c r="I336"/>
  <c r="J336"/>
  <c r="K336"/>
  <c r="L336"/>
  <c r="M336"/>
  <c r="N336"/>
  <c r="O336"/>
  <c r="P336"/>
  <c r="Q336"/>
  <c r="R336"/>
  <c r="S336"/>
  <c r="T336"/>
  <c r="U336"/>
  <c r="V336"/>
  <c r="W336"/>
  <c r="X336"/>
  <c r="Y336"/>
  <c r="E306"/>
  <c r="F306"/>
  <c r="G306"/>
  <c r="H306"/>
  <c r="I306"/>
  <c r="J306"/>
  <c r="K306"/>
  <c r="L306"/>
  <c r="M306"/>
  <c r="N306"/>
  <c r="O306"/>
  <c r="P306"/>
  <c r="Q306"/>
  <c r="R306"/>
  <c r="S306"/>
  <c r="T306"/>
  <c r="U306"/>
  <c r="V306"/>
  <c r="W306"/>
  <c r="X306"/>
  <c r="Y306"/>
  <c r="E288"/>
  <c r="E348"/>
  <c r="E318"/>
  <c r="E303"/>
  <c r="F303"/>
  <c r="G303"/>
  <c r="H303"/>
  <c r="I303"/>
  <c r="J303"/>
  <c r="K303"/>
  <c r="L303"/>
  <c r="M303"/>
  <c r="N303"/>
  <c r="O303"/>
  <c r="P303"/>
  <c r="Q303"/>
  <c r="R303"/>
  <c r="S303"/>
  <c r="T303"/>
  <c r="U303"/>
  <c r="V303"/>
  <c r="W303"/>
  <c r="X303"/>
  <c r="Y303"/>
  <c r="E333"/>
  <c r="F333"/>
  <c r="G333"/>
  <c r="H333"/>
  <c r="I333"/>
  <c r="J333"/>
  <c r="K333"/>
  <c r="L333"/>
  <c r="M333"/>
  <c r="N333"/>
  <c r="O333"/>
  <c r="P333"/>
  <c r="Q333"/>
  <c r="R333"/>
  <c r="S333"/>
  <c r="T333"/>
  <c r="U333"/>
  <c r="V333"/>
  <c r="W333"/>
  <c r="X333"/>
  <c r="Y333"/>
  <c r="E363"/>
  <c r="F363"/>
  <c r="G363"/>
  <c r="H363"/>
  <c r="I363"/>
  <c r="J363"/>
  <c r="K363"/>
  <c r="L363"/>
  <c r="M363"/>
  <c r="N363"/>
  <c r="O363"/>
  <c r="P363"/>
  <c r="Q363"/>
  <c r="R363"/>
  <c r="S363"/>
  <c r="T363"/>
  <c r="U363"/>
  <c r="V363"/>
  <c r="W363"/>
  <c r="X363"/>
  <c r="Y363"/>
  <c r="E778"/>
  <c r="E808"/>
  <c r="E748"/>
  <c r="E733"/>
  <c r="F733"/>
  <c r="G733"/>
  <c r="H733"/>
  <c r="I733"/>
  <c r="J733"/>
  <c r="K733"/>
  <c r="L733"/>
  <c r="M733"/>
  <c r="N733"/>
  <c r="O733"/>
  <c r="P733"/>
  <c r="Q733"/>
  <c r="R733"/>
  <c r="S733"/>
  <c r="T733"/>
  <c r="U733"/>
  <c r="V733"/>
  <c r="W733"/>
  <c r="X733"/>
  <c r="Y733"/>
  <c r="E673"/>
  <c r="F673"/>
  <c r="G673"/>
  <c r="H673"/>
  <c r="I673"/>
  <c r="J673"/>
  <c r="K673"/>
  <c r="L673"/>
  <c r="M673"/>
  <c r="N673"/>
  <c r="O673"/>
  <c r="P673"/>
  <c r="Q673"/>
  <c r="R673"/>
  <c r="S673"/>
  <c r="T673"/>
  <c r="U673"/>
  <c r="V673"/>
  <c r="W673"/>
  <c r="X673"/>
  <c r="Y673"/>
  <c r="E703"/>
  <c r="F703"/>
  <c r="G703"/>
  <c r="H703"/>
  <c r="I703"/>
  <c r="J703"/>
  <c r="K703"/>
  <c r="L703"/>
  <c r="M703"/>
  <c r="N703"/>
  <c r="O703"/>
  <c r="P703"/>
  <c r="Q703"/>
  <c r="R703"/>
  <c r="S703"/>
  <c r="T703"/>
  <c r="U703"/>
  <c r="V703"/>
  <c r="W703"/>
  <c r="X703"/>
  <c r="Y703"/>
  <c r="E706"/>
  <c r="E736"/>
  <c r="E676"/>
  <c r="E689"/>
  <c r="E719"/>
  <c r="E659"/>
  <c r="E639"/>
  <c r="F639"/>
  <c r="G639"/>
  <c r="H639"/>
  <c r="I639"/>
  <c r="J639"/>
  <c r="K639"/>
  <c r="L639"/>
  <c r="M639"/>
  <c r="N639"/>
  <c r="O639"/>
  <c r="P639"/>
  <c r="Q639"/>
  <c r="R639"/>
  <c r="S639"/>
  <c r="T639"/>
  <c r="U639"/>
  <c r="V639"/>
  <c r="W639"/>
  <c r="X639"/>
  <c r="Y639"/>
  <c r="E579"/>
  <c r="F579"/>
  <c r="G579"/>
  <c r="H579"/>
  <c r="I579"/>
  <c r="J579"/>
  <c r="K579"/>
  <c r="L579"/>
  <c r="M579"/>
  <c r="N579"/>
  <c r="O579"/>
  <c r="P579"/>
  <c r="Q579"/>
  <c r="R579"/>
  <c r="S579"/>
  <c r="T579"/>
  <c r="U579"/>
  <c r="V579"/>
  <c r="W579"/>
  <c r="X579"/>
  <c r="Y579"/>
  <c r="E609"/>
  <c r="F609"/>
  <c r="G609"/>
  <c r="H609"/>
  <c r="I609"/>
  <c r="J609"/>
  <c r="K609"/>
  <c r="L609"/>
  <c r="M609"/>
  <c r="N609"/>
  <c r="O609"/>
  <c r="P609"/>
  <c r="Q609"/>
  <c r="R609"/>
  <c r="S609"/>
  <c r="T609"/>
  <c r="U609"/>
  <c r="V609"/>
  <c r="W609"/>
  <c r="X609"/>
  <c r="Y609"/>
  <c r="E575"/>
  <c r="E635"/>
  <c r="E605"/>
  <c r="E477"/>
  <c r="E507"/>
  <c r="E537"/>
  <c r="E202"/>
  <c r="E232"/>
  <c r="E262"/>
  <c r="E831"/>
  <c r="E801"/>
  <c r="E771"/>
  <c r="E127"/>
  <c r="E187"/>
  <c r="E157"/>
  <c r="E173"/>
  <c r="E143"/>
  <c r="E113"/>
  <c r="E356"/>
  <c r="E326"/>
  <c r="E296"/>
  <c r="E822"/>
  <c r="E762"/>
  <c r="E792"/>
  <c r="E818"/>
  <c r="E788"/>
  <c r="E758"/>
  <c r="E713"/>
  <c r="E743"/>
  <c r="E683"/>
  <c r="E599"/>
  <c r="E569"/>
  <c r="E629"/>
  <c r="E362"/>
  <c r="E302"/>
  <c r="E332"/>
  <c r="E626"/>
  <c r="E596"/>
  <c r="E566"/>
  <c r="E229"/>
  <c r="E199"/>
  <c r="E259"/>
  <c r="E724"/>
  <c r="E694"/>
  <c r="E664"/>
  <c r="E513"/>
  <c r="E483"/>
  <c r="E543"/>
  <c r="E325"/>
  <c r="E355"/>
  <c r="E295"/>
  <c r="E313"/>
  <c r="E343"/>
  <c r="E373"/>
  <c r="E682"/>
  <c r="E712"/>
  <c r="E742"/>
  <c r="E311"/>
  <c r="E341"/>
  <c r="E371"/>
  <c r="E550"/>
  <c r="F550"/>
  <c r="G550"/>
  <c r="H550"/>
  <c r="I550"/>
  <c r="J550"/>
  <c r="K550"/>
  <c r="L550"/>
  <c r="M550"/>
  <c r="N550"/>
  <c r="O550"/>
  <c r="P550"/>
  <c r="Q550"/>
  <c r="R550"/>
  <c r="S550"/>
  <c r="T550"/>
  <c r="U550"/>
  <c r="V550"/>
  <c r="W550"/>
  <c r="X550"/>
  <c r="Y550"/>
  <c r="E490"/>
  <c r="F490"/>
  <c r="G490"/>
  <c r="H490"/>
  <c r="I490"/>
  <c r="J490"/>
  <c r="K490"/>
  <c r="L490"/>
  <c r="M490"/>
  <c r="N490"/>
  <c r="O490"/>
  <c r="P490"/>
  <c r="Q490"/>
  <c r="R490"/>
  <c r="S490"/>
  <c r="T490"/>
  <c r="U490"/>
  <c r="V490"/>
  <c r="W490"/>
  <c r="X490"/>
  <c r="Y490"/>
  <c r="E520"/>
  <c r="F520"/>
  <c r="G520"/>
  <c r="H520"/>
  <c r="I520"/>
  <c r="J520"/>
  <c r="K520"/>
  <c r="L520"/>
  <c r="M520"/>
  <c r="N520"/>
  <c r="O520"/>
  <c r="P520"/>
  <c r="Q520"/>
  <c r="R520"/>
  <c r="S520"/>
  <c r="T520"/>
  <c r="U520"/>
  <c r="V520"/>
  <c r="W520"/>
  <c r="X520"/>
  <c r="Y520"/>
  <c r="E617"/>
  <c r="E587"/>
  <c r="E647"/>
  <c r="E534"/>
  <c r="E474"/>
  <c r="E504"/>
  <c r="E149"/>
  <c r="F149"/>
  <c r="G149"/>
  <c r="H149"/>
  <c r="I149"/>
  <c r="J149"/>
  <c r="K149"/>
  <c r="L149"/>
  <c r="M149"/>
  <c r="N149"/>
  <c r="O149"/>
  <c r="P149"/>
  <c r="Q149"/>
  <c r="R149"/>
  <c r="S149"/>
  <c r="T149"/>
  <c r="U149"/>
  <c r="V149"/>
  <c r="W149"/>
  <c r="X149"/>
  <c r="Y149"/>
  <c r="E179"/>
  <c r="F179"/>
  <c r="G179"/>
  <c r="H179"/>
  <c r="I179"/>
  <c r="J179"/>
  <c r="K179"/>
  <c r="L179"/>
  <c r="M179"/>
  <c r="N179"/>
  <c r="O179"/>
  <c r="P179"/>
  <c r="Q179"/>
  <c r="R179"/>
  <c r="S179"/>
  <c r="T179"/>
  <c r="U179"/>
  <c r="V179"/>
  <c r="W179"/>
  <c r="X179"/>
  <c r="Y179"/>
  <c r="E119"/>
  <c r="F119"/>
  <c r="G119"/>
  <c r="H119"/>
  <c r="I119"/>
  <c r="J119"/>
  <c r="K119"/>
  <c r="L119"/>
  <c r="M119"/>
  <c r="N119"/>
  <c r="O119"/>
  <c r="P119"/>
  <c r="Q119"/>
  <c r="R119"/>
  <c r="S119"/>
  <c r="T119"/>
  <c r="U119"/>
  <c r="V119"/>
  <c r="W119"/>
  <c r="X119"/>
  <c r="Y119"/>
  <c r="E637"/>
  <c r="E607"/>
  <c r="E577"/>
  <c r="E620"/>
  <c r="E590"/>
  <c r="E650"/>
  <c r="E827"/>
  <c r="E767"/>
  <c r="E797"/>
  <c r="E728"/>
  <c r="E698"/>
  <c r="E668"/>
  <c r="E112"/>
  <c r="E172"/>
  <c r="E142"/>
  <c r="E280"/>
  <c r="E250"/>
  <c r="E220"/>
  <c r="E789"/>
  <c r="E759"/>
  <c r="E819"/>
  <c r="E151"/>
  <c r="F151"/>
  <c r="G151"/>
  <c r="H151"/>
  <c r="I151"/>
  <c r="J151"/>
  <c r="K151"/>
  <c r="L151"/>
  <c r="M151"/>
  <c r="N151"/>
  <c r="O151"/>
  <c r="P151"/>
  <c r="Q151"/>
  <c r="R151"/>
  <c r="S151"/>
  <c r="T151"/>
  <c r="U151"/>
  <c r="V151"/>
  <c r="W151"/>
  <c r="X151"/>
  <c r="Y151"/>
  <c r="E181"/>
  <c r="F181"/>
  <c r="G181"/>
  <c r="H181"/>
  <c r="I181"/>
  <c r="J181"/>
  <c r="K181"/>
  <c r="L181"/>
  <c r="M181"/>
  <c r="N181"/>
  <c r="O181"/>
  <c r="P181"/>
  <c r="Q181"/>
  <c r="R181"/>
  <c r="S181"/>
  <c r="T181"/>
  <c r="U181"/>
  <c r="V181"/>
  <c r="W181"/>
  <c r="X181"/>
  <c r="Y181"/>
  <c r="E121"/>
  <c r="F121"/>
  <c r="G121"/>
  <c r="H121"/>
  <c r="I121"/>
  <c r="J121"/>
  <c r="K121"/>
  <c r="L121"/>
  <c r="M121"/>
  <c r="N121"/>
  <c r="O121"/>
  <c r="P121"/>
  <c r="Q121"/>
  <c r="R121"/>
  <c r="S121"/>
  <c r="T121"/>
  <c r="U121"/>
  <c r="V121"/>
  <c r="W121"/>
  <c r="X121"/>
  <c r="Y121"/>
  <c r="E294"/>
  <c r="E324"/>
  <c r="E354"/>
  <c r="E397"/>
  <c r="F397"/>
  <c r="G397"/>
  <c r="H397"/>
  <c r="I397"/>
  <c r="J397"/>
  <c r="K397"/>
  <c r="L397"/>
  <c r="M397"/>
  <c r="N397"/>
  <c r="O397"/>
  <c r="P397"/>
  <c r="Q397"/>
  <c r="R397"/>
  <c r="S397"/>
  <c r="T397"/>
  <c r="U397"/>
  <c r="V397"/>
  <c r="W397"/>
  <c r="X397"/>
  <c r="Y397"/>
  <c r="E427"/>
  <c r="F427"/>
  <c r="G427"/>
  <c r="H427"/>
  <c r="I427"/>
  <c r="J427"/>
  <c r="K427"/>
  <c r="L427"/>
  <c r="M427"/>
  <c r="N427"/>
  <c r="O427"/>
  <c r="P427"/>
  <c r="Q427"/>
  <c r="R427"/>
  <c r="S427"/>
  <c r="T427"/>
  <c r="U427"/>
  <c r="V427"/>
  <c r="W427"/>
  <c r="X427"/>
  <c r="Y427"/>
  <c r="E457"/>
  <c r="F457"/>
  <c r="G457"/>
  <c r="H457"/>
  <c r="I457"/>
  <c r="J457"/>
  <c r="K457"/>
  <c r="L457"/>
  <c r="M457"/>
  <c r="N457"/>
  <c r="O457"/>
  <c r="P457"/>
  <c r="Q457"/>
  <c r="R457"/>
  <c r="S457"/>
  <c r="T457"/>
  <c r="U457"/>
  <c r="V457"/>
  <c r="W457"/>
  <c r="X457"/>
  <c r="Y457"/>
  <c r="E414"/>
  <c r="E384"/>
  <c r="E444"/>
  <c r="E528"/>
  <c r="E558"/>
  <c r="E498"/>
  <c r="E707"/>
  <c r="E677"/>
  <c r="E737"/>
  <c r="E538"/>
  <c r="E508"/>
  <c r="E478"/>
  <c r="E461"/>
  <c r="E401"/>
  <c r="E431"/>
  <c r="E793"/>
  <c r="F793"/>
  <c r="G793"/>
  <c r="H793"/>
  <c r="I793"/>
  <c r="J793"/>
  <c r="K793"/>
  <c r="L793"/>
  <c r="M793"/>
  <c r="N793"/>
  <c r="O793"/>
  <c r="P793"/>
  <c r="Q793"/>
  <c r="R793"/>
  <c r="S793"/>
  <c r="T793"/>
  <c r="U793"/>
  <c r="V793"/>
  <c r="W793"/>
  <c r="X793"/>
  <c r="Y793"/>
  <c r="E823"/>
  <c r="F823"/>
  <c r="G823"/>
  <c r="H823"/>
  <c r="I823"/>
  <c r="J823"/>
  <c r="K823"/>
  <c r="L823"/>
  <c r="M823"/>
  <c r="N823"/>
  <c r="O823"/>
  <c r="P823"/>
  <c r="Q823"/>
  <c r="R823"/>
  <c r="S823"/>
  <c r="T823"/>
  <c r="U823"/>
  <c r="V823"/>
  <c r="W823"/>
  <c r="X823"/>
  <c r="Y823"/>
  <c r="E763"/>
  <c r="F763"/>
  <c r="G763"/>
  <c r="H763"/>
  <c r="I763"/>
  <c r="J763"/>
  <c r="K763"/>
  <c r="L763"/>
  <c r="M763"/>
  <c r="N763"/>
  <c r="O763"/>
  <c r="P763"/>
  <c r="Q763"/>
  <c r="R763"/>
  <c r="S763"/>
  <c r="T763"/>
  <c r="U763"/>
  <c r="V763"/>
  <c r="W763"/>
  <c r="X763"/>
  <c r="Y763"/>
  <c r="E616"/>
  <c r="E586"/>
  <c r="E646"/>
  <c r="E514"/>
  <c r="E544"/>
  <c r="E484"/>
  <c r="E168"/>
  <c r="E108"/>
  <c r="E138"/>
  <c r="E632"/>
  <c r="E572"/>
  <c r="E602"/>
  <c r="E243"/>
  <c r="F243"/>
  <c r="G243"/>
  <c r="H243"/>
  <c r="I243"/>
  <c r="J243"/>
  <c r="K243"/>
  <c r="L243"/>
  <c r="M243"/>
  <c r="N243"/>
  <c r="O243"/>
  <c r="P243"/>
  <c r="Q243"/>
  <c r="R243"/>
  <c r="S243"/>
  <c r="T243"/>
  <c r="U243"/>
  <c r="V243"/>
  <c r="W243"/>
  <c r="X243"/>
  <c r="Y243"/>
  <c r="E213"/>
  <c r="F213"/>
  <c r="G213"/>
  <c r="H213"/>
  <c r="I213"/>
  <c r="J213"/>
  <c r="K213"/>
  <c r="L213"/>
  <c r="M213"/>
  <c r="N213"/>
  <c r="O213"/>
  <c r="P213"/>
  <c r="Q213"/>
  <c r="R213"/>
  <c r="S213"/>
  <c r="T213"/>
  <c r="U213"/>
  <c r="V213"/>
  <c r="W213"/>
  <c r="X213"/>
  <c r="Y213"/>
  <c r="E273"/>
  <c r="F273"/>
  <c r="G273"/>
  <c r="H273"/>
  <c r="I273"/>
  <c r="J273"/>
  <c r="K273"/>
  <c r="L273"/>
  <c r="M273"/>
  <c r="N273"/>
  <c r="O273"/>
  <c r="P273"/>
  <c r="Q273"/>
  <c r="R273"/>
  <c r="S273"/>
  <c r="T273"/>
  <c r="U273"/>
  <c r="V273"/>
  <c r="W273"/>
  <c r="X273"/>
  <c r="Y273"/>
  <c r="E591"/>
  <c r="E621"/>
  <c r="E651"/>
  <c r="E529"/>
  <c r="E559"/>
  <c r="E499"/>
  <c r="E512"/>
  <c r="E542"/>
  <c r="E482"/>
  <c r="E462"/>
  <c r="E432"/>
  <c r="E402"/>
  <c r="E465"/>
  <c r="E435"/>
  <c r="E405"/>
  <c r="E702"/>
  <c r="F702"/>
  <c r="G702"/>
  <c r="H702"/>
  <c r="I702"/>
  <c r="J702"/>
  <c r="K702"/>
  <c r="L702"/>
  <c r="M702"/>
  <c r="N702"/>
  <c r="O702"/>
  <c r="P702"/>
  <c r="Q702"/>
  <c r="R702"/>
  <c r="S702"/>
  <c r="T702"/>
  <c r="U702"/>
  <c r="V702"/>
  <c r="W702"/>
  <c r="X702"/>
  <c r="Y702"/>
  <c r="E672"/>
  <c r="F672"/>
  <c r="G672"/>
  <c r="H672"/>
  <c r="I672"/>
  <c r="J672"/>
  <c r="K672"/>
  <c r="L672"/>
  <c r="M672"/>
  <c r="N672"/>
  <c r="O672"/>
  <c r="P672"/>
  <c r="Q672"/>
  <c r="R672"/>
  <c r="S672"/>
  <c r="T672"/>
  <c r="U672"/>
  <c r="V672"/>
  <c r="W672"/>
  <c r="X672"/>
  <c r="Y672"/>
  <c r="E732"/>
  <c r="F732"/>
  <c r="G732"/>
  <c r="H732"/>
  <c r="I732"/>
  <c r="J732"/>
  <c r="K732"/>
  <c r="L732"/>
  <c r="M732"/>
  <c r="N732"/>
  <c r="O732"/>
  <c r="P732"/>
  <c r="Q732"/>
  <c r="R732"/>
  <c r="S732"/>
  <c r="T732"/>
  <c r="U732"/>
  <c r="V732"/>
  <c r="W732"/>
  <c r="X732"/>
  <c r="Y732"/>
  <c r="E446"/>
  <c r="E416"/>
  <c r="E386"/>
  <c r="E148"/>
  <c r="E178"/>
  <c r="E118"/>
  <c r="E233"/>
  <c r="E263"/>
  <c r="E203"/>
  <c r="E467"/>
  <c r="E437"/>
  <c r="E407"/>
  <c r="E721"/>
  <c r="E661"/>
  <c r="E691"/>
  <c r="E723"/>
  <c r="E663"/>
  <c r="E693"/>
  <c r="E214"/>
  <c r="F214"/>
  <c r="G214"/>
  <c r="H214"/>
  <c r="I214"/>
  <c r="J214"/>
  <c r="K214"/>
  <c r="L214"/>
  <c r="M214"/>
  <c r="N214"/>
  <c r="O214"/>
  <c r="P214"/>
  <c r="Q214"/>
  <c r="R214"/>
  <c r="S214"/>
  <c r="T214"/>
  <c r="U214"/>
  <c r="V214"/>
  <c r="W214"/>
  <c r="X214"/>
  <c r="Y214"/>
  <c r="E244"/>
  <c r="F244"/>
  <c r="G244"/>
  <c r="H244"/>
  <c r="I244"/>
  <c r="J244"/>
  <c r="K244"/>
  <c r="L244"/>
  <c r="M244"/>
  <c r="N244"/>
  <c r="O244"/>
  <c r="P244"/>
  <c r="Q244"/>
  <c r="R244"/>
  <c r="S244"/>
  <c r="T244"/>
  <c r="U244"/>
  <c r="V244"/>
  <c r="W244"/>
  <c r="X244"/>
  <c r="Y244"/>
  <c r="E274"/>
  <c r="F274"/>
  <c r="G274"/>
  <c r="H274"/>
  <c r="I274"/>
  <c r="J274"/>
  <c r="K274"/>
  <c r="L274"/>
  <c r="M274"/>
  <c r="N274"/>
  <c r="O274"/>
  <c r="P274"/>
  <c r="Q274"/>
  <c r="R274"/>
  <c r="S274"/>
  <c r="T274"/>
  <c r="U274"/>
  <c r="V274"/>
  <c r="W274"/>
  <c r="X274"/>
  <c r="Y274"/>
  <c r="E830"/>
  <c r="E800"/>
  <c r="E770"/>
  <c r="E442"/>
  <c r="E412"/>
  <c r="E382"/>
  <c r="E426"/>
  <c r="F426"/>
  <c r="G426"/>
  <c r="H426"/>
  <c r="I426"/>
  <c r="J426"/>
  <c r="K426"/>
  <c r="L426"/>
  <c r="M426"/>
  <c r="N426"/>
  <c r="O426"/>
  <c r="P426"/>
  <c r="Q426"/>
  <c r="R426"/>
  <c r="S426"/>
  <c r="T426"/>
  <c r="U426"/>
  <c r="V426"/>
  <c r="W426"/>
  <c r="X426"/>
  <c r="Y426"/>
  <c r="E396"/>
  <c r="F396"/>
  <c r="G396"/>
  <c r="H396"/>
  <c r="I396"/>
  <c r="J396"/>
  <c r="K396"/>
  <c r="L396"/>
  <c r="M396"/>
  <c r="N396"/>
  <c r="O396"/>
  <c r="P396"/>
  <c r="Q396"/>
  <c r="R396"/>
  <c r="S396"/>
  <c r="T396"/>
  <c r="U396"/>
  <c r="V396"/>
  <c r="W396"/>
  <c r="X396"/>
  <c r="Y396"/>
  <c r="E456"/>
  <c r="F456"/>
  <c r="G456"/>
  <c r="H456"/>
  <c r="I456"/>
  <c r="J456"/>
  <c r="K456"/>
  <c r="L456"/>
  <c r="M456"/>
  <c r="N456"/>
  <c r="O456"/>
  <c r="P456"/>
  <c r="Q456"/>
  <c r="R456"/>
  <c r="S456"/>
  <c r="T456"/>
  <c r="U456"/>
  <c r="V456"/>
  <c r="W456"/>
  <c r="X456"/>
  <c r="Y456"/>
  <c r="E114"/>
  <c r="E144"/>
  <c r="E174"/>
  <c r="E429"/>
  <c r="E459"/>
  <c r="E399"/>
  <c r="E585"/>
  <c r="E615"/>
  <c r="E645"/>
  <c r="E246"/>
  <c r="E276"/>
  <c r="E216"/>
  <c r="E598"/>
  <c r="E628"/>
  <c r="E568"/>
  <c r="E627"/>
  <c r="E597"/>
  <c r="E567"/>
  <c r="E523"/>
  <c r="E553"/>
  <c r="E493"/>
  <c r="E725"/>
  <c r="E695"/>
  <c r="E665"/>
  <c r="E186"/>
  <c r="E156"/>
  <c r="E126"/>
  <c r="E756"/>
  <c r="E816"/>
  <c r="E786"/>
  <c r="E796"/>
  <c r="F796"/>
  <c r="G796"/>
  <c r="H796"/>
  <c r="I796"/>
  <c r="J796"/>
  <c r="K796"/>
  <c r="L796"/>
  <c r="M796"/>
  <c r="N796"/>
  <c r="O796"/>
  <c r="P796"/>
  <c r="Q796"/>
  <c r="R796"/>
  <c r="S796"/>
  <c r="T796"/>
  <c r="U796"/>
  <c r="V796"/>
  <c r="W796"/>
  <c r="X796"/>
  <c r="Y796"/>
  <c r="E766"/>
  <c r="F766"/>
  <c r="G766"/>
  <c r="H766"/>
  <c r="I766"/>
  <c r="J766"/>
  <c r="K766"/>
  <c r="L766"/>
  <c r="M766"/>
  <c r="N766"/>
  <c r="O766"/>
  <c r="P766"/>
  <c r="Q766"/>
  <c r="R766"/>
  <c r="S766"/>
  <c r="T766"/>
  <c r="U766"/>
  <c r="V766"/>
  <c r="W766"/>
  <c r="X766"/>
  <c r="Y766"/>
  <c r="E826"/>
  <c r="F826"/>
  <c r="G826"/>
  <c r="H826"/>
  <c r="I826"/>
  <c r="J826"/>
  <c r="K826"/>
  <c r="L826"/>
  <c r="M826"/>
  <c r="N826"/>
  <c r="O826"/>
  <c r="P826"/>
  <c r="Q826"/>
  <c r="R826"/>
  <c r="S826"/>
  <c r="T826"/>
  <c r="U826"/>
  <c r="V826"/>
  <c r="W826"/>
  <c r="X826"/>
  <c r="Y826"/>
  <c r="E335"/>
  <c r="F335"/>
  <c r="G335"/>
  <c r="H335"/>
  <c r="I335"/>
  <c r="J335"/>
  <c r="K335"/>
  <c r="L335"/>
  <c r="M335"/>
  <c r="N335"/>
  <c r="O335"/>
  <c r="P335"/>
  <c r="Q335"/>
  <c r="R335"/>
  <c r="S335"/>
  <c r="T335"/>
  <c r="U335"/>
  <c r="V335"/>
  <c r="W335"/>
  <c r="X335"/>
  <c r="Y335"/>
  <c r="E365"/>
  <c r="F365"/>
  <c r="G365"/>
  <c r="H365"/>
  <c r="I365"/>
  <c r="J365"/>
  <c r="K365"/>
  <c r="L365"/>
  <c r="M365"/>
  <c r="N365"/>
  <c r="O365"/>
  <c r="P365"/>
  <c r="Q365"/>
  <c r="R365"/>
  <c r="S365"/>
  <c r="T365"/>
  <c r="U365"/>
  <c r="V365"/>
  <c r="W365"/>
  <c r="X365"/>
  <c r="Y365"/>
  <c r="E305"/>
  <c r="F305"/>
  <c r="G305"/>
  <c r="H305"/>
  <c r="I305"/>
  <c r="J305"/>
  <c r="K305"/>
  <c r="L305"/>
  <c r="M305"/>
  <c r="N305"/>
  <c r="O305"/>
  <c r="P305"/>
  <c r="Q305"/>
  <c r="R305"/>
  <c r="S305"/>
  <c r="T305"/>
  <c r="U305"/>
  <c r="V305"/>
  <c r="W305"/>
  <c r="X305"/>
  <c r="Y305"/>
  <c r="E540"/>
  <c r="E510"/>
  <c r="E480"/>
  <c r="E398"/>
  <c r="F398"/>
  <c r="G398"/>
  <c r="H398"/>
  <c r="I398"/>
  <c r="J398"/>
  <c r="K398"/>
  <c r="L398"/>
  <c r="M398"/>
  <c r="N398"/>
  <c r="O398"/>
  <c r="P398"/>
  <c r="Q398"/>
  <c r="R398"/>
  <c r="S398"/>
  <c r="T398"/>
  <c r="U398"/>
  <c r="V398"/>
  <c r="W398"/>
  <c r="X398"/>
  <c r="Y398"/>
  <c r="E458"/>
  <c r="F458"/>
  <c r="G458"/>
  <c r="H458"/>
  <c r="I458"/>
  <c r="J458"/>
  <c r="K458"/>
  <c r="L458"/>
  <c r="M458"/>
  <c r="N458"/>
  <c r="O458"/>
  <c r="P458"/>
  <c r="Q458"/>
  <c r="R458"/>
  <c r="S458"/>
  <c r="T458"/>
  <c r="U458"/>
  <c r="V458"/>
  <c r="W458"/>
  <c r="X458"/>
  <c r="Y458"/>
  <c r="E428"/>
  <c r="F428"/>
  <c r="G428"/>
  <c r="H428"/>
  <c r="I428"/>
  <c r="J428"/>
  <c r="K428"/>
  <c r="L428"/>
  <c r="M428"/>
  <c r="N428"/>
  <c r="O428"/>
  <c r="P428"/>
  <c r="Q428"/>
  <c r="R428"/>
  <c r="S428"/>
  <c r="T428"/>
  <c r="U428"/>
  <c r="V428"/>
  <c r="W428"/>
  <c r="X428"/>
  <c r="Y428"/>
  <c r="E277"/>
  <c r="E247"/>
  <c r="E217"/>
  <c r="E129"/>
  <c r="E189"/>
  <c r="E159"/>
  <c r="E502"/>
  <c r="E532"/>
  <c r="E472"/>
  <c r="E417"/>
  <c r="E387"/>
  <c r="E447"/>
  <c r="E666"/>
  <c r="E696"/>
  <c r="E726"/>
  <c r="E688"/>
  <c r="E718"/>
  <c r="E658"/>
  <c r="E249"/>
  <c r="E219"/>
  <c r="E279"/>
  <c r="E339"/>
  <c r="E309"/>
  <c r="E369"/>
  <c r="E350"/>
  <c r="E320"/>
  <c r="E290"/>
  <c r="E206"/>
  <c r="E236"/>
  <c r="E266"/>
  <c r="E809"/>
  <c r="E749"/>
  <c r="E779"/>
  <c r="E300"/>
  <c r="E360"/>
  <c r="E330"/>
  <c r="E207"/>
  <c r="E237"/>
  <c r="E267"/>
  <c r="E230"/>
  <c r="E260"/>
  <c r="E200"/>
  <c r="E270"/>
  <c r="E240"/>
  <c r="E210"/>
  <c r="E419"/>
  <c r="E389"/>
  <c r="E449"/>
  <c r="E486"/>
  <c r="E516"/>
  <c r="E546"/>
  <c r="E643"/>
  <c r="E583"/>
  <c r="E613"/>
  <c r="E631"/>
  <c r="E601"/>
  <c r="E571"/>
  <c r="E238"/>
  <c r="E268"/>
  <c r="E208"/>
  <c r="F613"/>
  <c r="F516"/>
  <c r="F200"/>
  <c r="F300"/>
  <c r="F266"/>
  <c r="F339"/>
  <c r="F658"/>
  <c r="F696"/>
  <c r="E500"/>
  <c r="F472"/>
  <c r="E95"/>
  <c r="F189"/>
  <c r="F277"/>
  <c r="F480"/>
  <c r="F208"/>
  <c r="F601"/>
  <c r="F643"/>
  <c r="F449"/>
  <c r="F240"/>
  <c r="F230"/>
  <c r="F330"/>
  <c r="F749"/>
  <c r="F206"/>
  <c r="F369"/>
  <c r="F219"/>
  <c r="F688"/>
  <c r="F387"/>
  <c r="E530"/>
  <c r="F502"/>
  <c r="F217"/>
  <c r="F540"/>
  <c r="F756"/>
  <c r="F665"/>
  <c r="F553"/>
  <c r="F627"/>
  <c r="F216"/>
  <c r="F615"/>
  <c r="F429"/>
  <c r="F412"/>
  <c r="F830"/>
  <c r="F693"/>
  <c r="F661"/>
  <c r="F467"/>
  <c r="D21" i="11"/>
  <c r="F118" i="20"/>
  <c r="F416"/>
  <c r="F402"/>
  <c r="F542"/>
  <c r="F529"/>
  <c r="F572"/>
  <c r="E74"/>
  <c r="F168"/>
  <c r="F646"/>
  <c r="F461"/>
  <c r="F737"/>
  <c r="F558"/>
  <c r="F414"/>
  <c r="F354"/>
  <c r="F789"/>
  <c r="E47"/>
  <c r="F142"/>
  <c r="F698"/>
  <c r="F827"/>
  <c r="F577"/>
  <c r="F534"/>
  <c r="F341"/>
  <c r="F682"/>
  <c r="F295"/>
  <c r="F483"/>
  <c r="F724"/>
  <c r="F566"/>
  <c r="F302"/>
  <c r="F599"/>
  <c r="F758"/>
  <c r="F762"/>
  <c r="F356"/>
  <c r="F157"/>
  <c r="E62"/>
  <c r="F801"/>
  <c r="F202"/>
  <c r="F605"/>
  <c r="F689"/>
  <c r="E836"/>
  <c r="F808"/>
  <c r="F750"/>
  <c r="F781"/>
  <c r="E13"/>
  <c r="D12" i="11"/>
  <c r="F109" i="20"/>
  <c r="F116"/>
  <c r="E20"/>
  <c r="D19" i="11"/>
  <c r="F218" i="20"/>
  <c r="E684"/>
  <c r="F656"/>
  <c r="F204"/>
  <c r="F328"/>
  <c r="F584"/>
  <c r="F578"/>
  <c r="F790"/>
  <c r="F680"/>
  <c r="F357"/>
  <c r="E58"/>
  <c r="F153"/>
  <c r="F600"/>
  <c r="F329"/>
  <c r="F648"/>
  <c r="F292"/>
  <c r="F340"/>
  <c r="F491"/>
  <c r="F256"/>
  <c r="F380"/>
  <c r="E408"/>
  <c r="F757"/>
  <c r="F448"/>
  <c r="F443"/>
  <c r="F308"/>
  <c r="F331"/>
  <c r="F799"/>
  <c r="F367"/>
  <c r="F479"/>
  <c r="F131"/>
  <c r="E35"/>
  <c r="D34" i="11"/>
  <c r="F223" i="20"/>
  <c r="F727"/>
  <c r="F833"/>
  <c r="F258"/>
  <c r="F783"/>
  <c r="F452"/>
  <c r="F545"/>
  <c r="F261"/>
  <c r="E40"/>
  <c r="F135"/>
  <c r="F403"/>
  <c r="F798"/>
  <c r="F476"/>
  <c r="F235"/>
  <c r="E41"/>
  <c r="F136"/>
  <c r="E83"/>
  <c r="F177"/>
  <c r="E77"/>
  <c r="F171"/>
  <c r="F314"/>
  <c r="F312"/>
  <c r="F497"/>
  <c r="F634"/>
  <c r="F812"/>
  <c r="F450"/>
  <c r="F699"/>
  <c r="F687"/>
  <c r="F130"/>
  <c r="E34"/>
  <c r="D33" i="11"/>
  <c r="E57" i="20"/>
  <c r="F152"/>
  <c r="E29"/>
  <c r="D28" i="11"/>
  <c r="F125" i="20"/>
  <c r="F552"/>
  <c r="F436"/>
  <c r="F475"/>
  <c r="F708"/>
  <c r="F805"/>
  <c r="F128"/>
  <c r="E32"/>
  <c r="D31" i="11"/>
  <c r="F282" i="20"/>
  <c r="F662"/>
  <c r="F460"/>
  <c r="F739"/>
  <c r="F197"/>
  <c r="F385"/>
  <c r="F404"/>
  <c r="F554"/>
  <c r="F791"/>
  <c r="F741"/>
  <c r="F289"/>
  <c r="F511"/>
  <c r="F660"/>
  <c r="E59"/>
  <c r="F154"/>
  <c r="E50"/>
  <c r="F145"/>
  <c r="F523"/>
  <c r="F568"/>
  <c r="F276"/>
  <c r="F585"/>
  <c r="F174"/>
  <c r="E80"/>
  <c r="F442"/>
  <c r="F663"/>
  <c r="F721"/>
  <c r="F203"/>
  <c r="F178"/>
  <c r="F446"/>
  <c r="F405"/>
  <c r="F432"/>
  <c r="F512"/>
  <c r="F651"/>
  <c r="F632"/>
  <c r="F484"/>
  <c r="F586"/>
  <c r="F478"/>
  <c r="F677"/>
  <c r="F528"/>
  <c r="F324"/>
  <c r="F220"/>
  <c r="F172"/>
  <c r="E78"/>
  <c r="F728"/>
  <c r="F650"/>
  <c r="F607"/>
  <c r="F647"/>
  <c r="F311"/>
  <c r="F373"/>
  <c r="F355"/>
  <c r="F513"/>
  <c r="F259"/>
  <c r="F596"/>
  <c r="F362"/>
  <c r="F683"/>
  <c r="F788"/>
  <c r="F822"/>
  <c r="E17"/>
  <c r="D16" i="11"/>
  <c r="F113" i="20"/>
  <c r="E93"/>
  <c r="F187"/>
  <c r="F831"/>
  <c r="F537"/>
  <c r="F635"/>
  <c r="F676"/>
  <c r="F778"/>
  <c r="E806"/>
  <c r="F318"/>
  <c r="E346"/>
  <c r="F810"/>
  <c r="F606"/>
  <c r="E75"/>
  <c r="F169"/>
  <c r="F146"/>
  <c r="E51"/>
  <c r="E73"/>
  <c r="F167"/>
  <c r="E714"/>
  <c r="F686"/>
  <c r="F269"/>
  <c r="F298"/>
  <c r="F644"/>
  <c r="E14"/>
  <c r="D13" i="11"/>
  <c r="F110" i="20"/>
  <c r="F760"/>
  <c r="F740"/>
  <c r="F423"/>
  <c r="E89"/>
  <c r="F183"/>
  <c r="F291"/>
  <c r="F570"/>
  <c r="F359"/>
  <c r="F603"/>
  <c r="F352"/>
  <c r="F370"/>
  <c r="F503"/>
  <c r="F226"/>
  <c r="F410"/>
  <c r="E438"/>
  <c r="F705"/>
  <c r="F388"/>
  <c r="F784"/>
  <c r="F338"/>
  <c r="F361"/>
  <c r="F375"/>
  <c r="F337"/>
  <c r="F509"/>
  <c r="E8"/>
  <c r="E132"/>
  <c r="F104"/>
  <c r="F283"/>
  <c r="F667"/>
  <c r="F496"/>
  <c r="F198"/>
  <c r="F813"/>
  <c r="F411"/>
  <c r="F392"/>
  <c r="F555"/>
  <c r="F201"/>
  <c r="E71"/>
  <c r="F165"/>
  <c r="F595"/>
  <c r="F828"/>
  <c r="F536"/>
  <c r="F106"/>
  <c r="E10"/>
  <c r="D9" i="11"/>
  <c r="F117" i="20"/>
  <c r="E21"/>
  <c r="D20" i="11"/>
  <c r="F353" i="20"/>
  <c r="F374"/>
  <c r="F281"/>
  <c r="F527"/>
  <c r="F574"/>
  <c r="F752"/>
  <c r="F564"/>
  <c r="E592"/>
  <c r="F729"/>
  <c r="F657"/>
  <c r="F451"/>
  <c r="E88"/>
  <c r="F182"/>
  <c r="E91"/>
  <c r="F185"/>
  <c r="F406"/>
  <c r="F678"/>
  <c r="F835"/>
  <c r="F252"/>
  <c r="F722"/>
  <c r="F215"/>
  <c r="F679"/>
  <c r="F257"/>
  <c r="F649"/>
  <c r="F434"/>
  <c r="F494"/>
  <c r="F785"/>
  <c r="F681"/>
  <c r="F319"/>
  <c r="F804"/>
  <c r="F690"/>
  <c r="F124"/>
  <c r="E28"/>
  <c r="D27" i="11"/>
  <c r="F802" i="20"/>
  <c r="F268"/>
  <c r="F631"/>
  <c r="F546"/>
  <c r="F389"/>
  <c r="F270"/>
  <c r="F267"/>
  <c r="F360"/>
  <c r="F809"/>
  <c r="F290"/>
  <c r="F309"/>
  <c r="F249"/>
  <c r="F726"/>
  <c r="F417"/>
  <c r="E64"/>
  <c r="F159"/>
  <c r="F247"/>
  <c r="F770"/>
  <c r="F723"/>
  <c r="F407"/>
  <c r="F263"/>
  <c r="F148"/>
  <c r="F435"/>
  <c r="F462"/>
  <c r="F499"/>
  <c r="F621"/>
  <c r="F138"/>
  <c r="E43"/>
  <c r="F544"/>
  <c r="F616"/>
  <c r="F431"/>
  <c r="F508"/>
  <c r="F707"/>
  <c r="F444"/>
  <c r="F294"/>
  <c r="F819"/>
  <c r="F250"/>
  <c r="E16"/>
  <c r="D15" i="11"/>
  <c r="F112" i="20"/>
  <c r="F797"/>
  <c r="F590"/>
  <c r="F637"/>
  <c r="F504"/>
  <c r="F587"/>
  <c r="F742"/>
  <c r="F343"/>
  <c r="F325"/>
  <c r="F664"/>
  <c r="F199"/>
  <c r="F626"/>
  <c r="F629"/>
  <c r="F743"/>
  <c r="F818"/>
  <c r="F296"/>
  <c r="F143"/>
  <c r="E48"/>
  <c r="F127"/>
  <c r="E31"/>
  <c r="F262"/>
  <c r="F507"/>
  <c r="F575"/>
  <c r="F659"/>
  <c r="F736"/>
  <c r="F348"/>
  <c r="E376"/>
  <c r="F751"/>
  <c r="F636"/>
  <c r="F139"/>
  <c r="E44"/>
  <c r="F248"/>
  <c r="F107"/>
  <c r="E11"/>
  <c r="D10" i="11"/>
  <c r="F234" i="20"/>
  <c r="F239"/>
  <c r="F358"/>
  <c r="F638"/>
  <c r="F140"/>
  <c r="E45"/>
  <c r="F820"/>
  <c r="F297"/>
  <c r="F453"/>
  <c r="E27"/>
  <c r="D26" i="11"/>
  <c r="F123" i="20"/>
  <c r="F351"/>
  <c r="F630"/>
  <c r="F618"/>
  <c r="F633"/>
  <c r="F322"/>
  <c r="F551"/>
  <c r="F473"/>
  <c r="E224"/>
  <c r="F196"/>
  <c r="F787"/>
  <c r="F675"/>
  <c r="F418"/>
  <c r="F383"/>
  <c r="F814"/>
  <c r="F368"/>
  <c r="F829"/>
  <c r="F315"/>
  <c r="F307"/>
  <c r="E66"/>
  <c r="F161"/>
  <c r="E39"/>
  <c r="E162"/>
  <c r="F134"/>
  <c r="F253"/>
  <c r="F773"/>
  <c r="F556"/>
  <c r="F228"/>
  <c r="F441"/>
  <c r="F515"/>
  <c r="F495"/>
  <c r="F231"/>
  <c r="F433"/>
  <c r="F625"/>
  <c r="F768"/>
  <c r="F205"/>
  <c r="E72"/>
  <c r="F166"/>
  <c r="E46"/>
  <c r="F141"/>
  <c r="F323"/>
  <c r="F344"/>
  <c r="F342"/>
  <c r="F251"/>
  <c r="F557"/>
  <c r="F782"/>
  <c r="F390"/>
  <c r="F624"/>
  <c r="E652"/>
  <c r="F669"/>
  <c r="E96"/>
  <c r="F190"/>
  <c r="F421"/>
  <c r="F122"/>
  <c r="E26"/>
  <c r="F492"/>
  <c r="F505"/>
  <c r="F738"/>
  <c r="F158"/>
  <c r="E63"/>
  <c r="F222"/>
  <c r="F400"/>
  <c r="F245"/>
  <c r="F709"/>
  <c r="F445"/>
  <c r="F619"/>
  <c r="F464"/>
  <c r="F821"/>
  <c r="F755"/>
  <c r="F711"/>
  <c r="F541"/>
  <c r="F774"/>
  <c r="F720"/>
  <c r="F175"/>
  <c r="E81"/>
  <c r="F772"/>
  <c r="E30"/>
  <c r="D29" i="11"/>
  <c r="F126" i="20"/>
  <c r="F695"/>
  <c r="F238"/>
  <c r="F419"/>
  <c r="F237"/>
  <c r="F320"/>
  <c r="F786"/>
  <c r="F156"/>
  <c r="E61"/>
  <c r="F725"/>
  <c r="F567"/>
  <c r="F628"/>
  <c r="F246"/>
  <c r="F399"/>
  <c r="E49"/>
  <c r="F144"/>
  <c r="F571"/>
  <c r="F583"/>
  <c r="F486"/>
  <c r="F210"/>
  <c r="F260"/>
  <c r="F207"/>
  <c r="F779"/>
  <c r="F236"/>
  <c r="F350"/>
  <c r="F279"/>
  <c r="F718"/>
  <c r="F666"/>
  <c r="F447"/>
  <c r="F532"/>
  <c r="E560"/>
  <c r="F129"/>
  <c r="E33"/>
  <c r="D32" i="11"/>
  <c r="F510" i="20"/>
  <c r="F816"/>
  <c r="F186"/>
  <c r="E92"/>
  <c r="F493"/>
  <c r="F597"/>
  <c r="F598"/>
  <c r="F645"/>
  <c r="F459"/>
  <c r="E18"/>
  <c r="D17" i="11"/>
  <c r="F114" i="20"/>
  <c r="F382"/>
  <c r="F800"/>
  <c r="F691"/>
  <c r="F437"/>
  <c r="F233"/>
  <c r="F386"/>
  <c r="F465"/>
  <c r="F482"/>
  <c r="F559"/>
  <c r="F591"/>
  <c r="F602"/>
  <c r="E12"/>
  <c r="D11" i="11"/>
  <c r="F108" i="20"/>
  <c r="F514"/>
  <c r="F401"/>
  <c r="F538"/>
  <c r="F498"/>
  <c r="F384"/>
  <c r="F759"/>
  <c r="F280"/>
  <c r="F668"/>
  <c r="F767"/>
  <c r="F620"/>
  <c r="F474"/>
  <c r="F617"/>
  <c r="F371"/>
  <c r="F712"/>
  <c r="F313"/>
  <c r="F543"/>
  <c r="F694"/>
  <c r="F229"/>
  <c r="F332"/>
  <c r="F569"/>
  <c r="F713"/>
  <c r="F792"/>
  <c r="F326"/>
  <c r="F173"/>
  <c r="E79"/>
  <c r="F771"/>
  <c r="F232"/>
  <c r="F477"/>
  <c r="F719"/>
  <c r="F706"/>
  <c r="F748"/>
  <c r="E776"/>
  <c r="E316"/>
  <c r="F288"/>
  <c r="F780"/>
  <c r="F811"/>
  <c r="F576"/>
  <c r="F176"/>
  <c r="E82"/>
  <c r="F278"/>
  <c r="F137"/>
  <c r="E42"/>
  <c r="F716"/>
  <c r="E744"/>
  <c r="F264"/>
  <c r="F209"/>
  <c r="F614"/>
  <c r="F608"/>
  <c r="E76"/>
  <c r="F170"/>
  <c r="F710"/>
  <c r="F327"/>
  <c r="F393"/>
  <c r="F321"/>
  <c r="F299"/>
  <c r="F588"/>
  <c r="F573"/>
  <c r="F310"/>
  <c r="F521"/>
  <c r="F533"/>
  <c r="F440"/>
  <c r="E468"/>
  <c r="F817"/>
  <c r="F735"/>
  <c r="F413"/>
  <c r="F754"/>
  <c r="F301"/>
  <c r="F769"/>
  <c r="F345"/>
  <c r="F539"/>
  <c r="F191"/>
  <c r="E97"/>
  <c r="E192"/>
  <c r="F164"/>
  <c r="E70"/>
  <c r="F697"/>
  <c r="F803"/>
  <c r="F526"/>
  <c r="F753"/>
  <c r="F381"/>
  <c r="F422"/>
  <c r="F485"/>
  <c r="F525"/>
  <c r="F105"/>
  <c r="E9"/>
  <c r="D8" i="11"/>
  <c r="F463" i="20"/>
  <c r="F565"/>
  <c r="F506"/>
  <c r="F265"/>
  <c r="F147"/>
  <c r="E52"/>
  <c r="E15"/>
  <c r="D14" i="11"/>
  <c r="F111" i="20"/>
  <c r="F293"/>
  <c r="F372"/>
  <c r="F221"/>
  <c r="F604"/>
  <c r="F420"/>
  <c r="E622"/>
  <c r="F594"/>
  <c r="F717"/>
  <c r="F160"/>
  <c r="E65"/>
  <c r="F391"/>
  <c r="F155"/>
  <c r="E60"/>
  <c r="F522"/>
  <c r="F466"/>
  <c r="F535"/>
  <c r="F775"/>
  <c r="F188"/>
  <c r="E94"/>
  <c r="F692"/>
  <c r="F430"/>
  <c r="F275"/>
  <c r="F227"/>
  <c r="F415"/>
  <c r="F589"/>
  <c r="F524"/>
  <c r="F761"/>
  <c r="F815"/>
  <c r="F349"/>
  <c r="F481"/>
  <c r="F834"/>
  <c r="E90"/>
  <c r="F184"/>
  <c r="E19"/>
  <c r="D18" i="11"/>
  <c r="F115" i="20"/>
  <c r="F832"/>
  <c r="G834"/>
  <c r="G420"/>
  <c r="D135" i="14"/>
  <c r="D44" i="11"/>
  <c r="D39" i="14"/>
  <c r="D7"/>
  <c r="D71"/>
  <c r="D103"/>
  <c r="D167"/>
  <c r="F97" i="20"/>
  <c r="G191"/>
  <c r="G817"/>
  <c r="G393"/>
  <c r="G608"/>
  <c r="G209"/>
  <c r="G137"/>
  <c r="F42"/>
  <c r="G576"/>
  <c r="G326"/>
  <c r="G713"/>
  <c r="G332"/>
  <c r="G694"/>
  <c r="G313"/>
  <c r="G371"/>
  <c r="G474"/>
  <c r="G280"/>
  <c r="G538"/>
  <c r="G514"/>
  <c r="G800"/>
  <c r="D112" i="14"/>
  <c r="D53" i="11"/>
  <c r="D48" i="14"/>
  <c r="D80"/>
  <c r="D144"/>
  <c r="D176"/>
  <c r="D16"/>
  <c r="G645" i="20"/>
  <c r="G816"/>
  <c r="G399"/>
  <c r="G628"/>
  <c r="G725"/>
  <c r="G772"/>
  <c r="G821"/>
  <c r="G619"/>
  <c r="F63"/>
  <c r="G158"/>
  <c r="G505"/>
  <c r="D25" i="11"/>
  <c r="G190" i="20"/>
  <c r="F96"/>
  <c r="G390"/>
  <c r="G557"/>
  <c r="G342"/>
  <c r="G323"/>
  <c r="G205"/>
  <c r="G625"/>
  <c r="G231"/>
  <c r="G515"/>
  <c r="G228"/>
  <c r="G773"/>
  <c r="G134"/>
  <c r="F39"/>
  <c r="F162"/>
  <c r="F66"/>
  <c r="G161"/>
  <c r="G322"/>
  <c r="G618"/>
  <c r="G351"/>
  <c r="F45"/>
  <c r="G140"/>
  <c r="G358"/>
  <c r="G234"/>
  <c r="G139"/>
  <c r="F44"/>
  <c r="G127"/>
  <c r="F31"/>
  <c r="E30" i="11"/>
  <c r="G818" i="20"/>
  <c r="D78" i="14"/>
  <c r="D51" i="11"/>
  <c r="D46" i="14"/>
  <c r="D110"/>
  <c r="D142"/>
  <c r="D174"/>
  <c r="D14"/>
  <c r="G819" i="20"/>
  <c r="G444"/>
  <c r="G508"/>
  <c r="G462"/>
  <c r="G407"/>
  <c r="G770"/>
  <c r="G159"/>
  <c r="F64"/>
  <c r="G309"/>
  <c r="G809"/>
  <c r="G631"/>
  <c r="G690"/>
  <c r="G319"/>
  <c r="G785"/>
  <c r="G434"/>
  <c r="G257"/>
  <c r="G215"/>
  <c r="G678"/>
  <c r="F91"/>
  <c r="G185"/>
  <c r="G564"/>
  <c r="F592"/>
  <c r="G574"/>
  <c r="G281"/>
  <c r="G353"/>
  <c r="G536"/>
  <c r="G595"/>
  <c r="G198"/>
  <c r="G410"/>
  <c r="F438"/>
  <c r="G503"/>
  <c r="G352"/>
  <c r="G359"/>
  <c r="G291"/>
  <c r="D49" i="11"/>
  <c r="D44" i="14"/>
  <c r="D76"/>
  <c r="D12"/>
  <c r="D140"/>
  <c r="D108"/>
  <c r="D172"/>
  <c r="G298" i="20"/>
  <c r="G686"/>
  <c r="F714"/>
  <c r="G606"/>
  <c r="F806"/>
  <c r="G778"/>
  <c r="G635"/>
  <c r="G822"/>
  <c r="G683"/>
  <c r="G596"/>
  <c r="G513"/>
  <c r="G373"/>
  <c r="G647"/>
  <c r="G650"/>
  <c r="G484"/>
  <c r="G203"/>
  <c r="G663"/>
  <c r="G585"/>
  <c r="F59"/>
  <c r="G154"/>
  <c r="G791"/>
  <c r="G197"/>
  <c r="G475"/>
  <c r="D155" i="14"/>
  <c r="D27"/>
  <c r="D187"/>
  <c r="D91"/>
  <c r="D59"/>
  <c r="D64" i="11"/>
  <c r="D123" i="14"/>
  <c r="G130" i="20"/>
  <c r="F34"/>
  <c r="E33" i="11"/>
  <c r="G699" i="20"/>
  <c r="G812"/>
  <c r="G497"/>
  <c r="F41"/>
  <c r="G136"/>
  <c r="G235"/>
  <c r="G798"/>
  <c r="G545"/>
  <c r="G783"/>
  <c r="G833"/>
  <c r="G223"/>
  <c r="G256"/>
  <c r="F284"/>
  <c r="G340"/>
  <c r="G648"/>
  <c r="G578"/>
  <c r="D50" i="14"/>
  <c r="D55" i="11"/>
  <c r="D18" i="14"/>
  <c r="D146"/>
  <c r="D114"/>
  <c r="D82"/>
  <c r="D178"/>
  <c r="D107"/>
  <c r="D48" i="11"/>
  <c r="D43" i="14"/>
  <c r="D11"/>
  <c r="D139"/>
  <c r="D171"/>
  <c r="D75"/>
  <c r="G750" i="20"/>
  <c r="G356"/>
  <c r="G724"/>
  <c r="G295"/>
  <c r="G341"/>
  <c r="G577"/>
  <c r="G698"/>
  <c r="G529"/>
  <c r="G402"/>
  <c r="G118"/>
  <c r="G412"/>
  <c r="G615"/>
  <c r="G688"/>
  <c r="G369"/>
  <c r="G749"/>
  <c r="G230"/>
  <c r="G449"/>
  <c r="G480"/>
  <c r="G189"/>
  <c r="F95"/>
  <c r="G696"/>
  <c r="G339"/>
  <c r="G300"/>
  <c r="G516"/>
  <c r="G815"/>
  <c r="G775"/>
  <c r="G717"/>
  <c r="G761"/>
  <c r="G227"/>
  <c r="G155"/>
  <c r="F60"/>
  <c r="G221"/>
  <c r="G265"/>
  <c r="F70"/>
  <c r="G164"/>
  <c r="F192"/>
  <c r="F90"/>
  <c r="G184"/>
  <c r="G188"/>
  <c r="F94"/>
  <c r="G522"/>
  <c r="F65"/>
  <c r="G160"/>
  <c r="F622"/>
  <c r="G594"/>
  <c r="G105"/>
  <c r="F9"/>
  <c r="E8" i="11"/>
  <c r="G485" i="20"/>
  <c r="G381"/>
  <c r="G526"/>
  <c r="G697"/>
  <c r="G345"/>
  <c r="G301"/>
  <c r="G413"/>
  <c r="G533"/>
  <c r="G310"/>
  <c r="G588"/>
  <c r="G321"/>
  <c r="G327"/>
  <c r="F76"/>
  <c r="G170"/>
  <c r="F744"/>
  <c r="G716"/>
  <c r="F82"/>
  <c r="G176"/>
  <c r="G811"/>
  <c r="G288"/>
  <c r="F316"/>
  <c r="F776"/>
  <c r="G748"/>
  <c r="G719"/>
  <c r="G232"/>
  <c r="G767"/>
  <c r="G384"/>
  <c r="G602"/>
  <c r="G559"/>
  <c r="G465"/>
  <c r="G691"/>
  <c r="G382"/>
  <c r="G597"/>
  <c r="F92"/>
  <c r="G186"/>
  <c r="D127" i="14"/>
  <c r="D68" i="11"/>
  <c r="D63" i="14"/>
  <c r="D31"/>
  <c r="D95"/>
  <c r="D191"/>
  <c r="D159"/>
  <c r="G532" i="20"/>
  <c r="F560"/>
  <c r="G666"/>
  <c r="G279"/>
  <c r="G236"/>
  <c r="G210"/>
  <c r="G583"/>
  <c r="F49"/>
  <c r="G144"/>
  <c r="G786"/>
  <c r="G126"/>
  <c r="F30"/>
  <c r="E29" i="11"/>
  <c r="G720" i="20"/>
  <c r="G541"/>
  <c r="G755"/>
  <c r="G464"/>
  <c r="G445"/>
  <c r="G245"/>
  <c r="G122"/>
  <c r="F26"/>
  <c r="F72"/>
  <c r="G166"/>
  <c r="G383"/>
  <c r="G675"/>
  <c r="G196"/>
  <c r="F224"/>
  <c r="G473"/>
  <c r="G453"/>
  <c r="G820"/>
  <c r="G248"/>
  <c r="G751"/>
  <c r="G575"/>
  <c r="G262"/>
  <c r="G743"/>
  <c r="G626"/>
  <c r="G664"/>
  <c r="G343"/>
  <c r="G587"/>
  <c r="G797"/>
  <c r="G616"/>
  <c r="G138"/>
  <c r="F43"/>
  <c r="G499"/>
  <c r="G435"/>
  <c r="G290"/>
  <c r="G360"/>
  <c r="G270"/>
  <c r="G546"/>
  <c r="D90" i="14"/>
  <c r="D63" i="11"/>
  <c r="D58" i="14"/>
  <c r="D154"/>
  <c r="D186"/>
  <c r="D26"/>
  <c r="D122"/>
  <c r="G252" i="20"/>
  <c r="G451"/>
  <c r="G729"/>
  <c r="D40" i="14"/>
  <c r="D45" i="11"/>
  <c r="D8" i="14"/>
  <c r="D104"/>
  <c r="D72"/>
  <c r="D168"/>
  <c r="D136"/>
  <c r="G392" i="20"/>
  <c r="G813"/>
  <c r="G496"/>
  <c r="G283"/>
  <c r="D7" i="11"/>
  <c r="E37" i="20"/>
  <c r="G361"/>
  <c r="G784"/>
  <c r="G705"/>
  <c r="G423"/>
  <c r="G760"/>
  <c r="G169"/>
  <c r="F75"/>
  <c r="F346"/>
  <c r="G318"/>
  <c r="G831"/>
  <c r="F17"/>
  <c r="E16" i="11"/>
  <c r="G113" i="20"/>
  <c r="G172"/>
  <c r="F78"/>
  <c r="G632"/>
  <c r="G512"/>
  <c r="G405"/>
  <c r="F80"/>
  <c r="G174"/>
  <c r="G276"/>
  <c r="F50"/>
  <c r="G145"/>
  <c r="G511"/>
  <c r="G741"/>
  <c r="G554"/>
  <c r="G739"/>
  <c r="G662"/>
  <c r="D67" i="11"/>
  <c r="D126" i="14"/>
  <c r="D190"/>
  <c r="D62"/>
  <c r="D158"/>
  <c r="D94"/>
  <c r="D30"/>
  <c r="G805" i="20"/>
  <c r="G552"/>
  <c r="G152"/>
  <c r="F57"/>
  <c r="G314"/>
  <c r="G177"/>
  <c r="F83"/>
  <c r="G476"/>
  <c r="G403"/>
  <c r="G479"/>
  <c r="G308"/>
  <c r="G448"/>
  <c r="G600"/>
  <c r="G357"/>
  <c r="G790"/>
  <c r="G584"/>
  <c r="G204"/>
  <c r="G116"/>
  <c r="F20"/>
  <c r="E19" i="11"/>
  <c r="G689" i="20"/>
  <c r="G202"/>
  <c r="D30" i="11"/>
  <c r="G758" i="20"/>
  <c r="G302"/>
  <c r="G789"/>
  <c r="G414"/>
  <c r="G737"/>
  <c r="G646"/>
  <c r="D57" i="11"/>
  <c r="G661" i="20"/>
  <c r="G429"/>
  <c r="G216"/>
  <c r="G553"/>
  <c r="G756"/>
  <c r="G540"/>
  <c r="F530"/>
  <c r="G502"/>
  <c r="G387"/>
  <c r="G601"/>
  <c r="G415"/>
  <c r="G391"/>
  <c r="G349"/>
  <c r="G589"/>
  <c r="G293"/>
  <c r="G565"/>
  <c r="G832"/>
  <c r="G430"/>
  <c r="G535"/>
  <c r="F19"/>
  <c r="E18" i="11"/>
  <c r="G115" i="20"/>
  <c r="G481"/>
  <c r="G524"/>
  <c r="G275"/>
  <c r="G692"/>
  <c r="G604"/>
  <c r="G372"/>
  <c r="F15"/>
  <c r="E14" i="11"/>
  <c r="G111" i="20"/>
  <c r="G147"/>
  <c r="F52"/>
  <c r="G506"/>
  <c r="G463"/>
  <c r="G539"/>
  <c r="G769"/>
  <c r="G754"/>
  <c r="G735"/>
  <c r="G614"/>
  <c r="G264"/>
  <c r="G278"/>
  <c r="G173"/>
  <c r="F79"/>
  <c r="G792"/>
  <c r="G569"/>
  <c r="G543"/>
  <c r="G712"/>
  <c r="G617"/>
  <c r="G668"/>
  <c r="G498"/>
  <c r="G108"/>
  <c r="F12"/>
  <c r="E11" i="11"/>
  <c r="G233" i="20"/>
  <c r="G598"/>
  <c r="G493"/>
  <c r="F33"/>
  <c r="E32" i="11"/>
  <c r="G129" i="20"/>
  <c r="G207"/>
  <c r="G567"/>
  <c r="G237"/>
  <c r="G238"/>
  <c r="D92" i="14"/>
  <c r="D65" i="11"/>
  <c r="D60" i="14"/>
  <c r="D124"/>
  <c r="D188"/>
  <c r="D156"/>
  <c r="D28"/>
  <c r="G222" i="20"/>
  <c r="G738"/>
  <c r="G492"/>
  <c r="G421"/>
  <c r="G624"/>
  <c r="F652"/>
  <c r="G782"/>
  <c r="G344"/>
  <c r="F46"/>
  <c r="G141"/>
  <c r="G433"/>
  <c r="G495"/>
  <c r="G556"/>
  <c r="E68"/>
  <c r="G315"/>
  <c r="G368"/>
  <c r="G551"/>
  <c r="G633"/>
  <c r="G630"/>
  <c r="G123"/>
  <c r="F27"/>
  <c r="E26" i="11"/>
  <c r="G638" i="20"/>
  <c r="D46" i="11"/>
  <c r="D9" i="14"/>
  <c r="D137"/>
  <c r="D41"/>
  <c r="D73"/>
  <c r="D105"/>
  <c r="D169"/>
  <c r="G736" i="20"/>
  <c r="G296"/>
  <c r="G637"/>
  <c r="G294"/>
  <c r="G723"/>
  <c r="G249"/>
  <c r="G268"/>
  <c r="G124"/>
  <c r="F28"/>
  <c r="E27" i="11"/>
  <c r="G804" i="20"/>
  <c r="G681"/>
  <c r="G494"/>
  <c r="G679"/>
  <c r="G722"/>
  <c r="G835"/>
  <c r="G406"/>
  <c r="G752"/>
  <c r="G527"/>
  <c r="G374"/>
  <c r="D83" i="14"/>
  <c r="D56" i="11"/>
  <c r="D51" i="14"/>
  <c r="D115"/>
  <c r="D19"/>
  <c r="D147"/>
  <c r="D179"/>
  <c r="F10" i="20"/>
  <c r="E9" i="11"/>
  <c r="G106" i="20"/>
  <c r="G165"/>
  <c r="F71"/>
  <c r="G201"/>
  <c r="G337"/>
  <c r="G370"/>
  <c r="G603"/>
  <c r="G183"/>
  <c r="F89"/>
  <c r="G644"/>
  <c r="G269"/>
  <c r="G810"/>
  <c r="G676"/>
  <c r="G537"/>
  <c r="G187"/>
  <c r="F93"/>
  <c r="D79" i="14"/>
  <c r="D52" i="11"/>
  <c r="D47" i="14"/>
  <c r="D111"/>
  <c r="D143"/>
  <c r="D15"/>
  <c r="D175"/>
  <c r="G259" i="20"/>
  <c r="G355"/>
  <c r="G311"/>
  <c r="G607"/>
  <c r="G728"/>
  <c r="G324"/>
  <c r="G677"/>
  <c r="G586"/>
  <c r="G178"/>
  <c r="G721"/>
  <c r="G442"/>
  <c r="G523"/>
  <c r="G385"/>
  <c r="F32"/>
  <c r="E31" i="11"/>
  <c r="G128" i="20"/>
  <c r="G708"/>
  <c r="G436"/>
  <c r="G687"/>
  <c r="G450"/>
  <c r="G634"/>
  <c r="G312"/>
  <c r="G171"/>
  <c r="F77"/>
  <c r="G261"/>
  <c r="G258"/>
  <c r="G727"/>
  <c r="D193" i="14"/>
  <c r="D70" i="11"/>
  <c r="D65" i="14"/>
  <c r="D161"/>
  <c r="D97"/>
  <c r="D33"/>
  <c r="D129"/>
  <c r="G799" i="20"/>
  <c r="G380"/>
  <c r="F408"/>
  <c r="G292"/>
  <c r="G329"/>
  <c r="F58"/>
  <c r="G153"/>
  <c r="G781"/>
  <c r="F836"/>
  <c r="G808"/>
  <c r="F62"/>
  <c r="G157"/>
  <c r="G566"/>
  <c r="G483"/>
  <c r="G682"/>
  <c r="G534"/>
  <c r="G827"/>
  <c r="F47"/>
  <c r="G142"/>
  <c r="G572"/>
  <c r="G542"/>
  <c r="G830"/>
  <c r="G219"/>
  <c r="G206"/>
  <c r="G330"/>
  <c r="G240"/>
  <c r="G208"/>
  <c r="G658"/>
  <c r="G266"/>
  <c r="G200"/>
  <c r="G613"/>
  <c r="D54" i="11"/>
  <c r="D49" i="14"/>
  <c r="D113"/>
  <c r="D81"/>
  <c r="D17"/>
  <c r="D177"/>
  <c r="D145"/>
  <c r="G466" i="20"/>
  <c r="D50" i="11"/>
  <c r="D45" i="14"/>
  <c r="D173"/>
  <c r="D109"/>
  <c r="D141"/>
  <c r="D77"/>
  <c r="D13"/>
  <c r="G525" i="20"/>
  <c r="G422"/>
  <c r="G753"/>
  <c r="G803"/>
  <c r="E99"/>
  <c r="G440"/>
  <c r="F468"/>
  <c r="G521"/>
  <c r="G573"/>
  <c r="G299"/>
  <c r="G710"/>
  <c r="G780"/>
  <c r="G706"/>
  <c r="G477"/>
  <c r="G771"/>
  <c r="G229"/>
  <c r="G620"/>
  <c r="G759"/>
  <c r="G401"/>
  <c r="D47" i="11"/>
  <c r="D10" i="14"/>
  <c r="D138"/>
  <c r="D106"/>
  <c r="D170"/>
  <c r="D74"/>
  <c r="D42"/>
  <c r="G591" i="20"/>
  <c r="G482"/>
  <c r="G386"/>
  <c r="G437"/>
  <c r="G114"/>
  <c r="F18"/>
  <c r="E17" i="11"/>
  <c r="G459" i="20"/>
  <c r="G510"/>
  <c r="G447"/>
  <c r="G718"/>
  <c r="G350"/>
  <c r="G779"/>
  <c r="G260"/>
  <c r="G486"/>
  <c r="G571"/>
  <c r="G246"/>
  <c r="F61"/>
  <c r="G156"/>
  <c r="G320"/>
  <c r="G419"/>
  <c r="G695"/>
  <c r="G175"/>
  <c r="F81"/>
  <c r="G774"/>
  <c r="G711"/>
  <c r="G709"/>
  <c r="G400"/>
  <c r="G669"/>
  <c r="G251"/>
  <c r="G768"/>
  <c r="G441"/>
  <c r="G253"/>
  <c r="G307"/>
  <c r="G829"/>
  <c r="G814"/>
  <c r="G418"/>
  <c r="G787"/>
  <c r="D62" i="11"/>
  <c r="D57" i="14"/>
  <c r="D185"/>
  <c r="D153"/>
  <c r="D121"/>
  <c r="D89"/>
  <c r="D25"/>
  <c r="G297" i="20"/>
  <c r="G239"/>
  <c r="F11"/>
  <c r="E10" i="11"/>
  <c r="G107" i="20"/>
  <c r="G636"/>
  <c r="G348"/>
  <c r="F376"/>
  <c r="G659"/>
  <c r="G507"/>
  <c r="F48"/>
  <c r="G143"/>
  <c r="G629"/>
  <c r="G199"/>
  <c r="G325"/>
  <c r="G742"/>
  <c r="G504"/>
  <c r="G590"/>
  <c r="G112"/>
  <c r="F16"/>
  <c r="E15" i="11"/>
  <c r="G250" i="20"/>
  <c r="G707"/>
  <c r="G431"/>
  <c r="G544"/>
  <c r="G621"/>
  <c r="G148"/>
  <c r="G263"/>
  <c r="G247"/>
  <c r="G417"/>
  <c r="G726"/>
  <c r="G267"/>
  <c r="G389"/>
  <c r="G802"/>
  <c r="G649"/>
  <c r="G182"/>
  <c r="F88"/>
  <c r="G657"/>
  <c r="G117"/>
  <c r="F21"/>
  <c r="E20" i="11"/>
  <c r="G828" i="20"/>
  <c r="G555"/>
  <c r="G411"/>
  <c r="G667"/>
  <c r="F132"/>
  <c r="F8"/>
  <c r="G104"/>
  <c r="G509"/>
  <c r="G375"/>
  <c r="G338"/>
  <c r="G388"/>
  <c r="G226"/>
  <c r="F254"/>
  <c r="G570"/>
  <c r="G740"/>
  <c r="G110"/>
  <c r="F14"/>
  <c r="E13" i="11"/>
  <c r="G167" i="20"/>
  <c r="F73"/>
  <c r="F51"/>
  <c r="G146"/>
  <c r="G788"/>
  <c r="G362"/>
  <c r="G220"/>
  <c r="G528"/>
  <c r="G478"/>
  <c r="G651"/>
  <c r="G432"/>
  <c r="G446"/>
  <c r="G568"/>
  <c r="G660"/>
  <c r="G289"/>
  <c r="G404"/>
  <c r="G460"/>
  <c r="G282"/>
  <c r="F29"/>
  <c r="E28" i="11"/>
  <c r="G125" i="20"/>
  <c r="D64" i="14"/>
  <c r="D69" i="11"/>
  <c r="D128" i="14"/>
  <c r="D192"/>
  <c r="D160"/>
  <c r="D32"/>
  <c r="D96"/>
  <c r="G135" i="20"/>
  <c r="F40"/>
  <c r="G452"/>
  <c r="F35"/>
  <c r="E34" i="11"/>
  <c r="G131" i="20"/>
  <c r="G367"/>
  <c r="G331"/>
  <c r="G443"/>
  <c r="G757"/>
  <c r="G491"/>
  <c r="G680"/>
  <c r="G328"/>
  <c r="G656"/>
  <c r="F684"/>
  <c r="G218"/>
  <c r="G109"/>
  <c r="F13"/>
  <c r="E12" i="11"/>
  <c r="G605" i="20"/>
  <c r="G801"/>
  <c r="G762"/>
  <c r="G599"/>
  <c r="G354"/>
  <c r="G558"/>
  <c r="G461"/>
  <c r="F74"/>
  <c r="G168"/>
  <c r="G416"/>
  <c r="G467"/>
  <c r="G693"/>
  <c r="G627"/>
  <c r="G665"/>
  <c r="G217"/>
  <c r="G643"/>
  <c r="G277"/>
  <c r="F500"/>
  <c r="G472"/>
  <c r="H416"/>
  <c r="H680"/>
  <c r="H757"/>
  <c r="G35"/>
  <c r="F34" i="11"/>
  <c r="H131" i="20"/>
  <c r="H452"/>
  <c r="H125"/>
  <c r="G29"/>
  <c r="F28" i="11"/>
  <c r="H282" i="20"/>
  <c r="H404"/>
  <c r="H568"/>
  <c r="H432"/>
  <c r="H478"/>
  <c r="H220"/>
  <c r="H788"/>
  <c r="G14"/>
  <c r="F13" i="11"/>
  <c r="H110" i="20"/>
  <c r="H509"/>
  <c r="H411"/>
  <c r="H828"/>
  <c r="H657"/>
  <c r="H389"/>
  <c r="H431"/>
  <c r="H250"/>
  <c r="H143"/>
  <c r="G48"/>
  <c r="H507"/>
  <c r="G376"/>
  <c r="H348"/>
  <c r="G11"/>
  <c r="F10" i="11"/>
  <c r="H107" i="20"/>
  <c r="H239"/>
  <c r="H814"/>
  <c r="H307"/>
  <c r="H441"/>
  <c r="H251"/>
  <c r="H400"/>
  <c r="H711"/>
  <c r="G81"/>
  <c r="H175"/>
  <c r="H156"/>
  <c r="G61"/>
  <c r="H246"/>
  <c r="H486"/>
  <c r="H779"/>
  <c r="G18"/>
  <c r="F17" i="11"/>
  <c r="H114" i="20"/>
  <c r="H299"/>
  <c r="H521"/>
  <c r="H753"/>
  <c r="H613"/>
  <c r="H240"/>
  <c r="G47"/>
  <c r="H142"/>
  <c r="H827"/>
  <c r="H566"/>
  <c r="G836"/>
  <c r="H808"/>
  <c r="H781"/>
  <c r="H329"/>
  <c r="H258"/>
  <c r="G77"/>
  <c r="H171"/>
  <c r="H634"/>
  <c r="H687"/>
  <c r="H523"/>
  <c r="H721"/>
  <c r="H355"/>
  <c r="H810"/>
  <c r="H644"/>
  <c r="H603"/>
  <c r="E104" i="14"/>
  <c r="E45" i="11"/>
  <c r="E40" i="14"/>
  <c r="E136"/>
  <c r="E8"/>
  <c r="E72"/>
  <c r="E168"/>
  <c r="H527" i="20"/>
  <c r="H406"/>
  <c r="H722"/>
  <c r="H249"/>
  <c r="H296"/>
  <c r="H638"/>
  <c r="H551"/>
  <c r="H556"/>
  <c r="H433"/>
  <c r="H421"/>
  <c r="H738"/>
  <c r="H238"/>
  <c r="E63" i="14"/>
  <c r="E68" i="11"/>
  <c r="E159" i="14"/>
  <c r="E31"/>
  <c r="E127"/>
  <c r="E95"/>
  <c r="E191"/>
  <c r="E47" i="11"/>
  <c r="E170" i="14"/>
  <c r="E74"/>
  <c r="E42"/>
  <c r="E10"/>
  <c r="E138"/>
  <c r="E106"/>
  <c r="H498" i="20"/>
  <c r="H617"/>
  <c r="H543"/>
  <c r="H792"/>
  <c r="H372"/>
  <c r="H692"/>
  <c r="H115"/>
  <c r="G19"/>
  <c r="F18" i="11"/>
  <c r="H535" i="20"/>
  <c r="H832"/>
  <c r="H349"/>
  <c r="H415"/>
  <c r="H387"/>
  <c r="H540"/>
  <c r="H646"/>
  <c r="D66" i="11"/>
  <c r="D61" i="14"/>
  <c r="D157"/>
  <c r="D125"/>
  <c r="D93"/>
  <c r="D189"/>
  <c r="D29"/>
  <c r="H689" i="20"/>
  <c r="H790"/>
  <c r="H308"/>
  <c r="H314"/>
  <c r="H552"/>
  <c r="H662"/>
  <c r="H172"/>
  <c r="G78"/>
  <c r="H423"/>
  <c r="H784"/>
  <c r="D6" i="14"/>
  <c r="D43" i="11"/>
  <c r="D36"/>
  <c r="D38" i="14"/>
  <c r="D102"/>
  <c r="D70"/>
  <c r="D166"/>
  <c r="D134"/>
  <c r="H496" i="20"/>
  <c r="H546"/>
  <c r="H360"/>
  <c r="H587"/>
  <c r="H664"/>
  <c r="H248"/>
  <c r="H453"/>
  <c r="H675"/>
  <c r="H464"/>
  <c r="E92" i="14"/>
  <c r="E65" i="11"/>
  <c r="E60" i="14"/>
  <c r="E156"/>
  <c r="E28"/>
  <c r="E124"/>
  <c r="E188"/>
  <c r="H786" i="20"/>
  <c r="H583"/>
  <c r="H719"/>
  <c r="H811"/>
  <c r="G76"/>
  <c r="H170"/>
  <c r="H327"/>
  <c r="H533"/>
  <c r="H301"/>
  <c r="H697"/>
  <c r="H381"/>
  <c r="H105"/>
  <c r="G9"/>
  <c r="F8" i="11"/>
  <c r="H522" i="20"/>
  <c r="H265"/>
  <c r="H717"/>
  <c r="H815"/>
  <c r="H300"/>
  <c r="E57" i="11"/>
  <c r="H698" i="20"/>
  <c r="H724"/>
  <c r="H750"/>
  <c r="H648"/>
  <c r="H256"/>
  <c r="G284"/>
  <c r="H545"/>
  <c r="G34"/>
  <c r="F33" i="11"/>
  <c r="H130" i="20"/>
  <c r="H154"/>
  <c r="G59"/>
  <c r="H373"/>
  <c r="H822"/>
  <c r="H359"/>
  <c r="H503"/>
  <c r="H319"/>
  <c r="H819"/>
  <c r="H127"/>
  <c r="G31"/>
  <c r="F30" i="11"/>
  <c r="H358" i="20"/>
  <c r="H228"/>
  <c r="H342"/>
  <c r="H390"/>
  <c r="D152" i="14"/>
  <c r="D24"/>
  <c r="D56"/>
  <c r="D120"/>
  <c r="D61" i="11"/>
  <c r="D184" i="14"/>
  <c r="D88"/>
  <c r="H725" i="20"/>
  <c r="H399"/>
  <c r="H514"/>
  <c r="H280"/>
  <c r="H694"/>
  <c r="H608"/>
  <c r="H817"/>
  <c r="H472"/>
  <c r="G500"/>
  <c r="G684"/>
  <c r="H656"/>
  <c r="H354"/>
  <c r="E161" i="14"/>
  <c r="E70" i="11"/>
  <c r="E33" i="14"/>
  <c r="E129"/>
  <c r="E65"/>
  <c r="E97"/>
  <c r="E193"/>
  <c r="E123"/>
  <c r="E64" i="11"/>
  <c r="E59" i="14"/>
  <c r="E91"/>
  <c r="E27"/>
  <c r="E187"/>
  <c r="E155"/>
  <c r="H446" i="20"/>
  <c r="H651"/>
  <c r="H528"/>
  <c r="H146"/>
  <c r="G51"/>
  <c r="G73"/>
  <c r="H167"/>
  <c r="H570"/>
  <c r="H388"/>
  <c r="G8"/>
  <c r="G132"/>
  <c r="H104"/>
  <c r="H555"/>
  <c r="E51" i="14"/>
  <c r="E56" i="11"/>
  <c r="E179" i="14"/>
  <c r="E83"/>
  <c r="E115"/>
  <c r="E19"/>
  <c r="E147"/>
  <c r="H649" i="20"/>
  <c r="H726"/>
  <c r="H247"/>
  <c r="H148"/>
  <c r="E51" i="11"/>
  <c r="E78" i="14"/>
  <c r="E46"/>
  <c r="E110"/>
  <c r="E142"/>
  <c r="E174"/>
  <c r="E14"/>
  <c r="H590" i="20"/>
  <c r="H742"/>
  <c r="H199"/>
  <c r="H659"/>
  <c r="E169" i="14"/>
  <c r="E46" i="11"/>
  <c r="E105" i="14"/>
  <c r="E9"/>
  <c r="E137"/>
  <c r="E41"/>
  <c r="E73"/>
  <c r="H829" i="20"/>
  <c r="H253"/>
  <c r="H419"/>
  <c r="H350"/>
  <c r="H386"/>
  <c r="H591"/>
  <c r="H759"/>
  <c r="H229"/>
  <c r="H477"/>
  <c r="H780"/>
  <c r="H525"/>
  <c r="H266"/>
  <c r="H206"/>
  <c r="H542"/>
  <c r="H157"/>
  <c r="G62"/>
  <c r="G58"/>
  <c r="H153"/>
  <c r="H380"/>
  <c r="G408"/>
  <c r="H727"/>
  <c r="H261"/>
  <c r="H708"/>
  <c r="H442"/>
  <c r="H586"/>
  <c r="H324"/>
  <c r="H607"/>
  <c r="H187"/>
  <c r="G93"/>
  <c r="H676"/>
  <c r="H337"/>
  <c r="G71"/>
  <c r="H165"/>
  <c r="H494"/>
  <c r="H804"/>
  <c r="E57" i="14"/>
  <c r="E62" i="11"/>
  <c r="E89" i="14"/>
  <c r="E185"/>
  <c r="E153"/>
  <c r="E121"/>
  <c r="E25"/>
  <c r="H630" i="20"/>
  <c r="H315"/>
  <c r="H141"/>
  <c r="G46"/>
  <c r="H344"/>
  <c r="H624"/>
  <c r="G652"/>
  <c r="H492"/>
  <c r="H207"/>
  <c r="H598"/>
  <c r="H108"/>
  <c r="G12"/>
  <c r="F11" i="11"/>
  <c r="H712" i="20"/>
  <c r="H278"/>
  <c r="H614"/>
  <c r="H754"/>
  <c r="H539"/>
  <c r="H506"/>
  <c r="G15"/>
  <c r="F14" i="11"/>
  <c r="H111" i="20"/>
  <c r="H524"/>
  <c r="E81" i="14"/>
  <c r="E54" i="11"/>
  <c r="E49" i="14"/>
  <c r="E145"/>
  <c r="E113"/>
  <c r="E17"/>
  <c r="E177"/>
  <c r="H565" i="20"/>
  <c r="H589"/>
  <c r="G530"/>
  <c r="H502"/>
  <c r="H553"/>
  <c r="H429"/>
  <c r="H414"/>
  <c r="H302"/>
  <c r="E55" i="11"/>
  <c r="E146" i="14"/>
  <c r="E50"/>
  <c r="E114"/>
  <c r="E82"/>
  <c r="E178"/>
  <c r="E18"/>
  <c r="H204" i="20"/>
  <c r="H600"/>
  <c r="H403"/>
  <c r="G83"/>
  <c r="H177"/>
  <c r="H739"/>
  <c r="H145"/>
  <c r="G50"/>
  <c r="H276"/>
  <c r="H632"/>
  <c r="H760"/>
  <c r="H813"/>
  <c r="H729"/>
  <c r="H616"/>
  <c r="H743"/>
  <c r="H575"/>
  <c r="G224"/>
  <c r="H196"/>
  <c r="H245"/>
  <c r="H541"/>
  <c r="H126"/>
  <c r="G30"/>
  <c r="F29" i="11"/>
  <c r="G49" i="20"/>
  <c r="H144"/>
  <c r="H236"/>
  <c r="H666"/>
  <c r="H382"/>
  <c r="H465"/>
  <c r="H602"/>
  <c r="H767"/>
  <c r="G744"/>
  <c r="H716"/>
  <c r="H485"/>
  <c r="G65"/>
  <c r="H160"/>
  <c r="H184"/>
  <c r="G90"/>
  <c r="G70"/>
  <c r="G192"/>
  <c r="H164"/>
  <c r="G60"/>
  <c r="H155"/>
  <c r="H480"/>
  <c r="H230"/>
  <c r="H369"/>
  <c r="H615"/>
  <c r="H118"/>
  <c r="H295"/>
  <c r="H340"/>
  <c r="H833"/>
  <c r="H235"/>
  <c r="H699"/>
  <c r="H197"/>
  <c r="H663"/>
  <c r="H647"/>
  <c r="H683"/>
  <c r="G714"/>
  <c r="H686"/>
  <c r="H291"/>
  <c r="H198"/>
  <c r="H536"/>
  <c r="H281"/>
  <c r="G592"/>
  <c r="H564"/>
  <c r="H215"/>
  <c r="H434"/>
  <c r="H631"/>
  <c r="H309"/>
  <c r="H462"/>
  <c r="H234"/>
  <c r="G45"/>
  <c r="H140"/>
  <c r="H351"/>
  <c r="H322"/>
  <c r="H515"/>
  <c r="H557"/>
  <c r="H821"/>
  <c r="H645"/>
  <c r="H371"/>
  <c r="H713"/>
  <c r="H576"/>
  <c r="H209"/>
  <c r="H191"/>
  <c r="G97"/>
  <c r="H420"/>
  <c r="H217"/>
  <c r="H461"/>
  <c r="H605"/>
  <c r="H331"/>
  <c r="H643"/>
  <c r="H627"/>
  <c r="H218"/>
  <c r="H367"/>
  <c r="H460"/>
  <c r="H362"/>
  <c r="H740"/>
  <c r="F37"/>
  <c r="E7" i="11"/>
  <c r="G21" i="20"/>
  <c r="F20" i="11"/>
  <c r="H117" i="20"/>
  <c r="H267"/>
  <c r="H544"/>
  <c r="H707"/>
  <c r="H112"/>
  <c r="G16"/>
  <c r="F15" i="11"/>
  <c r="H629" i="20"/>
  <c r="H297"/>
  <c r="H418"/>
  <c r="H768"/>
  <c r="H669"/>
  <c r="H709"/>
  <c r="H774"/>
  <c r="H695"/>
  <c r="H571"/>
  <c r="H260"/>
  <c r="H447"/>
  <c r="H459"/>
  <c r="H437"/>
  <c r="H482"/>
  <c r="H466"/>
  <c r="H200"/>
  <c r="H572"/>
  <c r="H534"/>
  <c r="H483"/>
  <c r="H292"/>
  <c r="H436"/>
  <c r="H128"/>
  <c r="G32"/>
  <c r="F31" i="11"/>
  <c r="H385" i="20"/>
  <c r="H178"/>
  <c r="H269"/>
  <c r="H183"/>
  <c r="G89"/>
  <c r="H681"/>
  <c r="E58" i="14"/>
  <c r="E63" i="11"/>
  <c r="E122" i="14"/>
  <c r="E90"/>
  <c r="E154"/>
  <c r="E186"/>
  <c r="E26"/>
  <c r="H268" i="20"/>
  <c r="H723"/>
  <c r="H637"/>
  <c r="H736"/>
  <c r="H123"/>
  <c r="G27"/>
  <c r="F26" i="11"/>
  <c r="H633" i="20"/>
  <c r="H495"/>
  <c r="H782"/>
  <c r="H222"/>
  <c r="H237"/>
  <c r="H668"/>
  <c r="H569"/>
  <c r="H173"/>
  <c r="G79"/>
  <c r="H735"/>
  <c r="E141" i="14"/>
  <c r="E50" i="11"/>
  <c r="E45" i="14"/>
  <c r="E173"/>
  <c r="E109"/>
  <c r="E77"/>
  <c r="E13"/>
  <c r="H430" i="20"/>
  <c r="H391"/>
  <c r="H601"/>
  <c r="H756"/>
  <c r="H216"/>
  <c r="H202"/>
  <c r="H116"/>
  <c r="G20"/>
  <c r="F19" i="11"/>
  <c r="H584" i="20"/>
  <c r="H357"/>
  <c r="H448"/>
  <c r="H476"/>
  <c r="H152"/>
  <c r="G57"/>
  <c r="H805"/>
  <c r="H741"/>
  <c r="G80"/>
  <c r="H174"/>
  <c r="H405"/>
  <c r="H113"/>
  <c r="G17"/>
  <c r="F16" i="11"/>
  <c r="H831" i="20"/>
  <c r="H705"/>
  <c r="H361"/>
  <c r="H283"/>
  <c r="H252"/>
  <c r="H270"/>
  <c r="H290"/>
  <c r="H435"/>
  <c r="H138"/>
  <c r="G43"/>
  <c r="H797"/>
  <c r="H383"/>
  <c r="E25" i="11"/>
  <c r="H445" i="20"/>
  <c r="H755"/>
  <c r="H720"/>
  <c r="H279"/>
  <c r="H384"/>
  <c r="H748"/>
  <c r="G776"/>
  <c r="G316"/>
  <c r="H288"/>
  <c r="H176"/>
  <c r="G82"/>
  <c r="H321"/>
  <c r="H310"/>
  <c r="H413"/>
  <c r="H345"/>
  <c r="H526"/>
  <c r="H594"/>
  <c r="G622"/>
  <c r="F99"/>
  <c r="H761"/>
  <c r="H775"/>
  <c r="H516"/>
  <c r="H339"/>
  <c r="H189"/>
  <c r="G95"/>
  <c r="H749"/>
  <c r="H412"/>
  <c r="H529"/>
  <c r="H577"/>
  <c r="H356"/>
  <c r="H578"/>
  <c r="H223"/>
  <c r="H136"/>
  <c r="G41"/>
  <c r="H497"/>
  <c r="H475"/>
  <c r="H484"/>
  <c r="H513"/>
  <c r="H635"/>
  <c r="H352"/>
  <c r="H410"/>
  <c r="G438"/>
  <c r="H595"/>
  <c r="H574"/>
  <c r="H678"/>
  <c r="H770"/>
  <c r="H444"/>
  <c r="H818"/>
  <c r="H161"/>
  <c r="G66"/>
  <c r="F68"/>
  <c r="H773"/>
  <c r="H625"/>
  <c r="H323"/>
  <c r="G96"/>
  <c r="H190"/>
  <c r="H505"/>
  <c r="H772"/>
  <c r="H628"/>
  <c r="H326"/>
  <c r="H393"/>
  <c r="H834"/>
  <c r="H665"/>
  <c r="H168"/>
  <c r="G74"/>
  <c r="H762"/>
  <c r="H467"/>
  <c r="E48" i="11"/>
  <c r="E43" i="14"/>
  <c r="E75"/>
  <c r="E107"/>
  <c r="E11"/>
  <c r="E139"/>
  <c r="E171"/>
  <c r="H443" i="20"/>
  <c r="G40"/>
  <c r="H135"/>
  <c r="H289"/>
  <c r="H375"/>
  <c r="H667"/>
  <c r="H417"/>
  <c r="H277"/>
  <c r="H693"/>
  <c r="H558"/>
  <c r="H599"/>
  <c r="H801"/>
  <c r="H109"/>
  <c r="G13"/>
  <c r="F12" i="11"/>
  <c r="H328" i="20"/>
  <c r="H491"/>
  <c r="H660"/>
  <c r="E172" i="14"/>
  <c r="E49" i="11"/>
  <c r="E44" i="14"/>
  <c r="E76"/>
  <c r="E12"/>
  <c r="E140"/>
  <c r="E108"/>
  <c r="G254" i="20"/>
  <c r="H226"/>
  <c r="H338"/>
  <c r="G88"/>
  <c r="H182"/>
  <c r="H802"/>
  <c r="H263"/>
  <c r="H621"/>
  <c r="H504"/>
  <c r="H325"/>
  <c r="H636"/>
  <c r="H787"/>
  <c r="H320"/>
  <c r="H718"/>
  <c r="H510"/>
  <c r="E176" i="14"/>
  <c r="E53" i="11"/>
  <c r="E48" i="14"/>
  <c r="E112"/>
  <c r="E80"/>
  <c r="E144"/>
  <c r="E16"/>
  <c r="H401" i="20"/>
  <c r="H620"/>
  <c r="H771"/>
  <c r="H706"/>
  <c r="H710"/>
  <c r="H573"/>
  <c r="H440"/>
  <c r="G468"/>
  <c r="H803"/>
  <c r="H422"/>
  <c r="H658"/>
  <c r="H208"/>
  <c r="H330"/>
  <c r="H219"/>
  <c r="H830"/>
  <c r="H682"/>
  <c r="H799"/>
  <c r="H312"/>
  <c r="H450"/>
  <c r="E67" i="11"/>
  <c r="E30" i="14"/>
  <c r="E126"/>
  <c r="E190"/>
  <c r="E62"/>
  <c r="E158"/>
  <c r="E94"/>
  <c r="H677" i="20"/>
  <c r="H728"/>
  <c r="H311"/>
  <c r="H259"/>
  <c r="H537"/>
  <c r="H370"/>
  <c r="H201"/>
  <c r="G10"/>
  <c r="F9" i="11"/>
  <c r="H106" i="20"/>
  <c r="H374"/>
  <c r="H752"/>
  <c r="H835"/>
  <c r="H679"/>
  <c r="H124"/>
  <c r="G28"/>
  <c r="F27" i="11"/>
  <c r="H294" i="20"/>
  <c r="H368"/>
  <c r="H567"/>
  <c r="G33"/>
  <c r="F32" i="11"/>
  <c r="H129" i="20"/>
  <c r="H493"/>
  <c r="H233"/>
  <c r="H264"/>
  <c r="H769"/>
  <c r="H463"/>
  <c r="G52"/>
  <c r="H147"/>
  <c r="H604"/>
  <c r="H275"/>
  <c r="H481"/>
  <c r="H293"/>
  <c r="H661"/>
  <c r="H737"/>
  <c r="H789"/>
  <c r="H758"/>
  <c r="H479"/>
  <c r="H554"/>
  <c r="H511"/>
  <c r="H512"/>
  <c r="E52" i="11"/>
  <c r="E47" i="14"/>
  <c r="E175"/>
  <c r="E79"/>
  <c r="E111"/>
  <c r="E143"/>
  <c r="E15"/>
  <c r="G346" i="20"/>
  <c r="H318"/>
  <c r="G75"/>
  <c r="H169"/>
  <c r="H392"/>
  <c r="H451"/>
  <c r="H499"/>
  <c r="H343"/>
  <c r="H626"/>
  <c r="H262"/>
  <c r="H751"/>
  <c r="H820"/>
  <c r="H473"/>
  <c r="G72"/>
  <c r="H166"/>
  <c r="H122"/>
  <c r="G26"/>
  <c r="H210"/>
  <c r="H532"/>
  <c r="G560"/>
  <c r="H186"/>
  <c r="G92"/>
  <c r="H597"/>
  <c r="H691"/>
  <c r="H559"/>
  <c r="H232"/>
  <c r="H588"/>
  <c r="E71" i="14"/>
  <c r="E44" i="11"/>
  <c r="E39" i="14"/>
  <c r="E167"/>
  <c r="E7"/>
  <c r="E103"/>
  <c r="E135"/>
  <c r="H188" i="20"/>
  <c r="G94"/>
  <c r="H221"/>
  <c r="H227"/>
  <c r="H696"/>
  <c r="H449"/>
  <c r="H688"/>
  <c r="H402"/>
  <c r="H341"/>
  <c r="H783"/>
  <c r="H798"/>
  <c r="H812"/>
  <c r="E69" i="11"/>
  <c r="E64" i="14"/>
  <c r="E96"/>
  <c r="E128"/>
  <c r="E192"/>
  <c r="E160"/>
  <c r="E32"/>
  <c r="H791" i="20"/>
  <c r="H585"/>
  <c r="H203"/>
  <c r="H650"/>
  <c r="H596"/>
  <c r="G806"/>
  <c r="H778"/>
  <c r="H606"/>
  <c r="H298"/>
  <c r="H353"/>
  <c r="H185"/>
  <c r="G91"/>
  <c r="H257"/>
  <c r="H785"/>
  <c r="H690"/>
  <c r="H809"/>
  <c r="H159"/>
  <c r="G64"/>
  <c r="H407"/>
  <c r="H508"/>
  <c r="E66" i="11"/>
  <c r="E61" i="14"/>
  <c r="E29"/>
  <c r="E157"/>
  <c r="E125"/>
  <c r="E93"/>
  <c r="E189"/>
  <c r="G44" i="20"/>
  <c r="H139"/>
  <c r="H618"/>
  <c r="H134"/>
  <c r="G39"/>
  <c r="G162"/>
  <c r="H231"/>
  <c r="H205"/>
  <c r="H158"/>
  <c r="G63"/>
  <c r="H619"/>
  <c r="H816"/>
  <c r="H800"/>
  <c r="H538"/>
  <c r="H474"/>
  <c r="H313"/>
  <c r="H332"/>
  <c r="G42"/>
  <c r="H137"/>
  <c r="D99" i="14"/>
  <c r="I137" i="20"/>
  <c r="H42"/>
  <c r="I474"/>
  <c r="I800"/>
  <c r="I619"/>
  <c r="I407"/>
  <c r="I353"/>
  <c r="I606"/>
  <c r="I203"/>
  <c r="I341"/>
  <c r="I688"/>
  <c r="I232"/>
  <c r="I691"/>
  <c r="H92"/>
  <c r="I186"/>
  <c r="I122"/>
  <c r="H26"/>
  <c r="I554"/>
  <c r="I147"/>
  <c r="H52"/>
  <c r="I463"/>
  <c r="I264"/>
  <c r="I493"/>
  <c r="I567"/>
  <c r="I294"/>
  <c r="I835"/>
  <c r="I374"/>
  <c r="I201"/>
  <c r="I677"/>
  <c r="I312"/>
  <c r="I682"/>
  <c r="I706"/>
  <c r="I620"/>
  <c r="I510"/>
  <c r="I320"/>
  <c r="I636"/>
  <c r="I504"/>
  <c r="I491"/>
  <c r="F139" i="14"/>
  <c r="F48" i="11"/>
  <c r="F43" i="14"/>
  <c r="F171"/>
  <c r="F75"/>
  <c r="F107"/>
  <c r="F11"/>
  <c r="I801" i="20"/>
  <c r="I558"/>
  <c r="I277"/>
  <c r="I667"/>
  <c r="I289"/>
  <c r="I665"/>
  <c r="I393"/>
  <c r="I628"/>
  <c r="I505"/>
  <c r="I161"/>
  <c r="H66"/>
  <c r="I444"/>
  <c r="I595"/>
  <c r="I635"/>
  <c r="I497"/>
  <c r="I749"/>
  <c r="I516"/>
  <c r="I310"/>
  <c r="H82"/>
  <c r="I176"/>
  <c r="I755"/>
  <c r="I797"/>
  <c r="F175" i="14"/>
  <c r="F52" i="11"/>
  <c r="F47" i="14"/>
  <c r="F111"/>
  <c r="F143"/>
  <c r="F15"/>
  <c r="F79"/>
  <c r="I405" i="20"/>
  <c r="I448"/>
  <c r="I601"/>
  <c r="I430"/>
  <c r="I173"/>
  <c r="H79"/>
  <c r="F62" i="11"/>
  <c r="F57" i="14"/>
  <c r="F121"/>
  <c r="F25"/>
  <c r="F185"/>
  <c r="F89"/>
  <c r="F153"/>
  <c r="I736" i="20"/>
  <c r="I723"/>
  <c r="I681"/>
  <c r="H32"/>
  <c r="G31" i="11"/>
  <c r="I128" i="20"/>
  <c r="I768"/>
  <c r="F46" i="14"/>
  <c r="F51" i="11"/>
  <c r="F14" i="14"/>
  <c r="F78"/>
  <c r="F110"/>
  <c r="F142"/>
  <c r="F174"/>
  <c r="I707" i="20"/>
  <c r="E43" i="11"/>
  <c r="E36"/>
  <c r="E38" i="14"/>
  <c r="E166"/>
  <c r="E134"/>
  <c r="E6"/>
  <c r="E102"/>
  <c r="E70"/>
  <c r="I362" i="20"/>
  <c r="I643"/>
  <c r="I605"/>
  <c r="I209"/>
  <c r="I645"/>
  <c r="I557"/>
  <c r="I322"/>
  <c r="I462"/>
  <c r="I536"/>
  <c r="I833"/>
  <c r="I369"/>
  <c r="H192"/>
  <c r="H70"/>
  <c r="I164"/>
  <c r="I716"/>
  <c r="H744"/>
  <c r="I767"/>
  <c r="I465"/>
  <c r="I666"/>
  <c r="I245"/>
  <c r="I813"/>
  <c r="I414"/>
  <c r="F50" i="11"/>
  <c r="F45" i="14"/>
  <c r="F77"/>
  <c r="F13"/>
  <c r="F141"/>
  <c r="F173"/>
  <c r="F109"/>
  <c r="I539" i="20"/>
  <c r="I614"/>
  <c r="I207"/>
  <c r="H652"/>
  <c r="I624"/>
  <c r="I315"/>
  <c r="I804"/>
  <c r="I324"/>
  <c r="I442"/>
  <c r="I261"/>
  <c r="I380"/>
  <c r="H408"/>
  <c r="I350"/>
  <c r="I659"/>
  <c r="I148"/>
  <c r="I247"/>
  <c r="I649"/>
  <c r="I354"/>
  <c r="I817"/>
  <c r="I694"/>
  <c r="I514"/>
  <c r="I725"/>
  <c r="I342"/>
  <c r="I358"/>
  <c r="F192" i="14"/>
  <c r="F69" i="11"/>
  <c r="F64" i="14"/>
  <c r="F160"/>
  <c r="F32"/>
  <c r="F96"/>
  <c r="F128"/>
  <c r="I648" i="20"/>
  <c r="I300"/>
  <c r="I717"/>
  <c r="I522"/>
  <c r="I381"/>
  <c r="I786"/>
  <c r="I675"/>
  <c r="I587"/>
  <c r="I360"/>
  <c r="I496"/>
  <c r="D131" i="14"/>
  <c r="I552" i="20"/>
  <c r="I689"/>
  <c r="I115"/>
  <c r="H19"/>
  <c r="G18" i="11"/>
  <c r="I738" i="20"/>
  <c r="I355"/>
  <c r="I634"/>
  <c r="I329"/>
  <c r="I827"/>
  <c r="I240"/>
  <c r="I613"/>
  <c r="I521"/>
  <c r="F48" i="14"/>
  <c r="F53" i="11"/>
  <c r="F112" i="14"/>
  <c r="F176"/>
  <c r="F80"/>
  <c r="F144"/>
  <c r="F16"/>
  <c r="I441" i="20"/>
  <c r="I107"/>
  <c r="H11"/>
  <c r="G10" i="11"/>
  <c r="I250" i="20"/>
  <c r="I828"/>
  <c r="I509"/>
  <c r="F129" i="14"/>
  <c r="F70" i="11"/>
  <c r="F161" i="14"/>
  <c r="F33"/>
  <c r="F65"/>
  <c r="F97"/>
  <c r="F193"/>
  <c r="I205" i="20"/>
  <c r="I618"/>
  <c r="I809"/>
  <c r="I785"/>
  <c r="H91"/>
  <c r="I185"/>
  <c r="I778"/>
  <c r="H806"/>
  <c r="I596"/>
  <c r="I791"/>
  <c r="I798"/>
  <c r="I696"/>
  <c r="I221"/>
  <c r="H72"/>
  <c r="I166"/>
  <c r="I473"/>
  <c r="I751"/>
  <c r="I626"/>
  <c r="I499"/>
  <c r="I392"/>
  <c r="H346"/>
  <c r="I318"/>
  <c r="I512"/>
  <c r="I758"/>
  <c r="I737"/>
  <c r="I293"/>
  <c r="I275"/>
  <c r="H33"/>
  <c r="G32" i="11"/>
  <c r="I129" i="20"/>
  <c r="H10"/>
  <c r="G9" i="11"/>
  <c r="I106" i="20"/>
  <c r="I537"/>
  <c r="I311"/>
  <c r="I219"/>
  <c r="I208"/>
  <c r="I422"/>
  <c r="I440"/>
  <c r="H468"/>
  <c r="I718"/>
  <c r="I787"/>
  <c r="I802"/>
  <c r="I109"/>
  <c r="H13"/>
  <c r="G12" i="11"/>
  <c r="I417" i="20"/>
  <c r="I135"/>
  <c r="H40"/>
  <c r="I443"/>
  <c r="I168"/>
  <c r="H74"/>
  <c r="I326"/>
  <c r="I190"/>
  <c r="H96"/>
  <c r="I323"/>
  <c r="I773"/>
  <c r="I678"/>
  <c r="I223"/>
  <c r="I356"/>
  <c r="I529"/>
  <c r="I413"/>
  <c r="I384"/>
  <c r="I279"/>
  <c r="I383"/>
  <c r="I435"/>
  <c r="I270"/>
  <c r="I283"/>
  <c r="I705"/>
  <c r="I113"/>
  <c r="H17"/>
  <c r="G16" i="11"/>
  <c r="H80" i="20"/>
  <c r="I174"/>
  <c r="I741"/>
  <c r="I152"/>
  <c r="H57"/>
  <c r="I584"/>
  <c r="I668"/>
  <c r="I222"/>
  <c r="I495"/>
  <c r="I123"/>
  <c r="H27"/>
  <c r="G26" i="11"/>
  <c r="I269" i="20"/>
  <c r="I385"/>
  <c r="I292"/>
  <c r="I534"/>
  <c r="I200"/>
  <c r="I482"/>
  <c r="I459"/>
  <c r="I260"/>
  <c r="I695"/>
  <c r="I709"/>
  <c r="I297"/>
  <c r="I112"/>
  <c r="H16"/>
  <c r="G15" i="11"/>
  <c r="H21" i="20"/>
  <c r="G20" i="11"/>
  <c r="I117" i="20"/>
  <c r="I460"/>
  <c r="I218"/>
  <c r="I217"/>
  <c r="H97"/>
  <c r="I191"/>
  <c r="I631"/>
  <c r="I215"/>
  <c r="I281"/>
  <c r="I686"/>
  <c r="H714"/>
  <c r="I683"/>
  <c r="I663"/>
  <c r="I699"/>
  <c r="I295"/>
  <c r="I230"/>
  <c r="I155"/>
  <c r="H60"/>
  <c r="I184"/>
  <c r="H90"/>
  <c r="H224"/>
  <c r="I196"/>
  <c r="I575"/>
  <c r="I616"/>
  <c r="I632"/>
  <c r="I145"/>
  <c r="H50"/>
  <c r="I177"/>
  <c r="H83"/>
  <c r="I403"/>
  <c r="I204"/>
  <c r="I553"/>
  <c r="I712"/>
  <c r="I141"/>
  <c r="H46"/>
  <c r="I676"/>
  <c r="I727"/>
  <c r="I542"/>
  <c r="I266"/>
  <c r="I780"/>
  <c r="I229"/>
  <c r="I591"/>
  <c r="I253"/>
  <c r="I742"/>
  <c r="G37"/>
  <c r="F7" i="11"/>
  <c r="I528" i="20"/>
  <c r="I446"/>
  <c r="I656"/>
  <c r="H684"/>
  <c r="H500"/>
  <c r="I472"/>
  <c r="I280"/>
  <c r="I390"/>
  <c r="F66" i="11"/>
  <c r="F61" i="14"/>
  <c r="F189"/>
  <c r="F29"/>
  <c r="F157"/>
  <c r="F125"/>
  <c r="F93"/>
  <c r="I819" i="20"/>
  <c r="I503"/>
  <c r="I822"/>
  <c r="H59"/>
  <c r="I154"/>
  <c r="I256"/>
  <c r="H284"/>
  <c r="I698"/>
  <c r="I265"/>
  <c r="F44" i="11"/>
  <c r="F39" i="14"/>
  <c r="F103"/>
  <c r="F135"/>
  <c r="F167"/>
  <c r="F7"/>
  <c r="F71"/>
  <c r="I301" i="20"/>
  <c r="I327"/>
  <c r="I453"/>
  <c r="I664"/>
  <c r="D163" i="14"/>
  <c r="D67"/>
  <c r="D35"/>
  <c r="I423" i="20"/>
  <c r="I387"/>
  <c r="I535"/>
  <c r="I372"/>
  <c r="I543"/>
  <c r="I498"/>
  <c r="I433"/>
  <c r="I551"/>
  <c r="I296"/>
  <c r="I722"/>
  <c r="I527"/>
  <c r="I644"/>
  <c r="I523"/>
  <c r="I753"/>
  <c r="I299"/>
  <c r="I486"/>
  <c r="I156"/>
  <c r="H61"/>
  <c r="I400"/>
  <c r="I814"/>
  <c r="F41" i="14"/>
  <c r="F46" i="11"/>
  <c r="F73" i="14"/>
  <c r="F169"/>
  <c r="F105"/>
  <c r="F9"/>
  <c r="F137"/>
  <c r="H48" i="20"/>
  <c r="I143"/>
  <c r="I657"/>
  <c r="H14"/>
  <c r="G13" i="11"/>
  <c r="I110" i="20"/>
  <c r="I788"/>
  <c r="I478"/>
  <c r="I568"/>
  <c r="I282"/>
  <c r="I680"/>
  <c r="I816"/>
  <c r="G68"/>
  <c r="I313"/>
  <c r="I538"/>
  <c r="I158"/>
  <c r="H63"/>
  <c r="I134"/>
  <c r="H39"/>
  <c r="H162"/>
  <c r="I139"/>
  <c r="H44"/>
  <c r="I508"/>
  <c r="I159"/>
  <c r="H64"/>
  <c r="I298"/>
  <c r="I650"/>
  <c r="I812"/>
  <c r="I402"/>
  <c r="I227"/>
  <c r="I588"/>
  <c r="I559"/>
  <c r="I597"/>
  <c r="I210"/>
  <c r="I451"/>
  <c r="I169"/>
  <c r="H75"/>
  <c r="I481"/>
  <c r="I769"/>
  <c r="I233"/>
  <c r="F68" i="11"/>
  <c r="F63" i="14"/>
  <c r="F31"/>
  <c r="F127"/>
  <c r="F95"/>
  <c r="F191"/>
  <c r="F159"/>
  <c r="I368" i="20"/>
  <c r="F122" i="14"/>
  <c r="F63" i="11"/>
  <c r="F58" i="14"/>
  <c r="F186"/>
  <c r="F26"/>
  <c r="F90"/>
  <c r="F154"/>
  <c r="I679" i="20"/>
  <c r="I752"/>
  <c r="F40" i="14"/>
  <c r="F45" i="11"/>
  <c r="F72" i="14"/>
  <c r="F168"/>
  <c r="F136"/>
  <c r="F8"/>
  <c r="F104"/>
  <c r="I259" i="20"/>
  <c r="I710"/>
  <c r="I771"/>
  <c r="I401"/>
  <c r="I325"/>
  <c r="I621"/>
  <c r="I338"/>
  <c r="I599"/>
  <c r="I693"/>
  <c r="I375"/>
  <c r="I762"/>
  <c r="I834"/>
  <c r="I772"/>
  <c r="I352"/>
  <c r="I513"/>
  <c r="I475"/>
  <c r="I136"/>
  <c r="H41"/>
  <c r="I578"/>
  <c r="I339"/>
  <c r="I775"/>
  <c r="I526"/>
  <c r="I321"/>
  <c r="I288"/>
  <c r="H316"/>
  <c r="I748"/>
  <c r="H776"/>
  <c r="I720"/>
  <c r="E152" i="14"/>
  <c r="E61" i="11"/>
  <c r="E88" i="14"/>
  <c r="E184"/>
  <c r="E24"/>
  <c r="E56"/>
  <c r="E120"/>
  <c r="H43" i="20"/>
  <c r="I138"/>
  <c r="I290"/>
  <c r="I357"/>
  <c r="F55" i="11"/>
  <c r="F146" i="14"/>
  <c r="F50"/>
  <c r="F114"/>
  <c r="F82"/>
  <c r="F178"/>
  <c r="F18"/>
  <c r="I202" i="20"/>
  <c r="I756"/>
  <c r="I391"/>
  <c r="I735"/>
  <c r="I633"/>
  <c r="I637"/>
  <c r="I268"/>
  <c r="I183"/>
  <c r="H89"/>
  <c r="I178"/>
  <c r="I436"/>
  <c r="I572"/>
  <c r="I466"/>
  <c r="I544"/>
  <c r="F56" i="11"/>
  <c r="F115" i="14"/>
  <c r="F19"/>
  <c r="F147"/>
  <c r="F179"/>
  <c r="F51"/>
  <c r="F83"/>
  <c r="I740" i="20"/>
  <c r="I331"/>
  <c r="I420"/>
  <c r="I576"/>
  <c r="I371"/>
  <c r="I821"/>
  <c r="I515"/>
  <c r="I351"/>
  <c r="H592"/>
  <c r="I564"/>
  <c r="I198"/>
  <c r="I647"/>
  <c r="I235"/>
  <c r="I340"/>
  <c r="I118"/>
  <c r="I615"/>
  <c r="G99"/>
  <c r="I602"/>
  <c r="I382"/>
  <c r="I236"/>
  <c r="F65" i="11"/>
  <c r="F60" i="14"/>
  <c r="F188"/>
  <c r="F92"/>
  <c r="F156"/>
  <c r="F28"/>
  <c r="F124"/>
  <c r="I541" i="20"/>
  <c r="I729"/>
  <c r="I302"/>
  <c r="H530"/>
  <c r="I502"/>
  <c r="I589"/>
  <c r="I524"/>
  <c r="F47" i="11"/>
  <c r="F170" i="14"/>
  <c r="F74"/>
  <c r="F42"/>
  <c r="F10"/>
  <c r="F138"/>
  <c r="F106"/>
  <c r="I598" i="20"/>
  <c r="I492"/>
  <c r="I630"/>
  <c r="I494"/>
  <c r="I607"/>
  <c r="I586"/>
  <c r="I708"/>
  <c r="I153"/>
  <c r="H58"/>
  <c r="H62"/>
  <c r="I157"/>
  <c r="I206"/>
  <c r="I726"/>
  <c r="I555"/>
  <c r="I570"/>
  <c r="I608"/>
  <c r="I399"/>
  <c r="I228"/>
  <c r="I127"/>
  <c r="H31"/>
  <c r="G30" i="11"/>
  <c r="I319" i="20"/>
  <c r="I373"/>
  <c r="I750"/>
  <c r="I815"/>
  <c r="H9"/>
  <c r="G8" i="11"/>
  <c r="I105" i="20"/>
  <c r="I533"/>
  <c r="H76"/>
  <c r="I170"/>
  <c r="I811"/>
  <c r="I583"/>
  <c r="I464"/>
  <c r="I546"/>
  <c r="D195" i="14"/>
  <c r="I662" i="20"/>
  <c r="I314"/>
  <c r="I790"/>
  <c r="I646"/>
  <c r="I349"/>
  <c r="I692"/>
  <c r="I406"/>
  <c r="H77"/>
  <c r="I171"/>
  <c r="I258"/>
  <c r="I781"/>
  <c r="H47"/>
  <c r="I142"/>
  <c r="I246"/>
  <c r="I239"/>
  <c r="I431"/>
  <c r="I411"/>
  <c r="F49" i="11"/>
  <c r="F44" i="14"/>
  <c r="F140"/>
  <c r="F108"/>
  <c r="F172"/>
  <c r="F76"/>
  <c r="F12"/>
  <c r="I432" i="20"/>
  <c r="F64" i="11"/>
  <c r="F27" i="14"/>
  <c r="F187"/>
  <c r="F155"/>
  <c r="F91"/>
  <c r="F59"/>
  <c r="F123"/>
  <c r="I452" i="20"/>
  <c r="I332"/>
  <c r="I231"/>
  <c r="I690"/>
  <c r="I257"/>
  <c r="I585"/>
  <c r="I783"/>
  <c r="I449"/>
  <c r="I188"/>
  <c r="H94"/>
  <c r="I532"/>
  <c r="H560"/>
  <c r="F25" i="11"/>
  <c r="I820" i="20"/>
  <c r="I262"/>
  <c r="I343"/>
  <c r="I511"/>
  <c r="I479"/>
  <c r="I789"/>
  <c r="I661"/>
  <c r="I604"/>
  <c r="I124"/>
  <c r="H28"/>
  <c r="G27" i="11"/>
  <c r="I370" i="20"/>
  <c r="I728"/>
  <c r="I450"/>
  <c r="I799"/>
  <c r="I830"/>
  <c r="I330"/>
  <c r="I658"/>
  <c r="I803"/>
  <c r="I573"/>
  <c r="I263"/>
  <c r="I182"/>
  <c r="H88"/>
  <c r="I226"/>
  <c r="H254"/>
  <c r="I660"/>
  <c r="I328"/>
  <c r="I467"/>
  <c r="I625"/>
  <c r="I818"/>
  <c r="I770"/>
  <c r="I574"/>
  <c r="H438"/>
  <c r="I410"/>
  <c r="I484"/>
  <c r="I577"/>
  <c r="I412"/>
  <c r="I189"/>
  <c r="H95"/>
  <c r="I761"/>
  <c r="I594"/>
  <c r="H622"/>
  <c r="I345"/>
  <c r="I445"/>
  <c r="I252"/>
  <c r="I361"/>
  <c r="I831"/>
  <c r="I805"/>
  <c r="I476"/>
  <c r="H20"/>
  <c r="G19" i="11"/>
  <c r="I116" i="20"/>
  <c r="I216"/>
  <c r="I569"/>
  <c r="I237"/>
  <c r="I782"/>
  <c r="F67" i="11"/>
  <c r="F62" i="14"/>
  <c r="F158"/>
  <c r="F94"/>
  <c r="F30"/>
  <c r="F126"/>
  <c r="F190"/>
  <c r="I483" i="20"/>
  <c r="I437"/>
  <c r="I447"/>
  <c r="I571"/>
  <c r="I774"/>
  <c r="I669"/>
  <c r="I418"/>
  <c r="I629"/>
  <c r="I267"/>
  <c r="I367"/>
  <c r="I627"/>
  <c r="I461"/>
  <c r="I713"/>
  <c r="I140"/>
  <c r="H45"/>
  <c r="I234"/>
  <c r="I309"/>
  <c r="I434"/>
  <c r="I291"/>
  <c r="I197"/>
  <c r="F57" i="11"/>
  <c r="I480" i="20"/>
  <c r="H65"/>
  <c r="I160"/>
  <c r="I485"/>
  <c r="I144"/>
  <c r="H49"/>
  <c r="I126"/>
  <c r="H30"/>
  <c r="G29" i="11"/>
  <c r="I743" i="20"/>
  <c r="I760"/>
  <c r="I276"/>
  <c r="I739"/>
  <c r="I600"/>
  <c r="I429"/>
  <c r="I565"/>
  <c r="I111"/>
  <c r="H15"/>
  <c r="G14" i="11"/>
  <c r="I506" i="20"/>
  <c r="I754"/>
  <c r="I278"/>
  <c r="I108"/>
  <c r="H12"/>
  <c r="G11" i="11"/>
  <c r="I344" i="20"/>
  <c r="I165"/>
  <c r="H71"/>
  <c r="I337"/>
  <c r="I187"/>
  <c r="H93"/>
  <c r="I525"/>
  <c r="I477"/>
  <c r="I759"/>
  <c r="I386"/>
  <c r="I419"/>
  <c r="I829"/>
  <c r="I199"/>
  <c r="I590"/>
  <c r="H132"/>
  <c r="I104"/>
  <c r="H8"/>
  <c r="I388"/>
  <c r="H73"/>
  <c r="I167"/>
  <c r="I146"/>
  <c r="H51"/>
  <c r="I651"/>
  <c r="I359"/>
  <c r="H34"/>
  <c r="G33" i="11"/>
  <c r="I130" i="20"/>
  <c r="I545"/>
  <c r="I724"/>
  <c r="I697"/>
  <c r="I719"/>
  <c r="I248"/>
  <c r="I784"/>
  <c r="I172"/>
  <c r="H78"/>
  <c r="I308"/>
  <c r="I540"/>
  <c r="I415"/>
  <c r="I832"/>
  <c r="F81" i="14"/>
  <c r="F54" i="11"/>
  <c r="F49" i="14"/>
  <c r="F145"/>
  <c r="F113"/>
  <c r="F17"/>
  <c r="F177"/>
  <c r="I792" i="20"/>
  <c r="I617"/>
  <c r="I238"/>
  <c r="I421"/>
  <c r="I556"/>
  <c r="I638"/>
  <c r="I249"/>
  <c r="I603"/>
  <c r="I810"/>
  <c r="I721"/>
  <c r="I687"/>
  <c r="I808"/>
  <c r="H836"/>
  <c r="I566"/>
  <c r="I114"/>
  <c r="H18"/>
  <c r="G17" i="11"/>
  <c r="I779" i="20"/>
  <c r="H81"/>
  <c r="I175"/>
  <c r="I711"/>
  <c r="I251"/>
  <c r="I307"/>
  <c r="H376"/>
  <c r="I348"/>
  <c r="I507"/>
  <c r="I389"/>
  <c r="I220"/>
  <c r="I404"/>
  <c r="I125"/>
  <c r="H29"/>
  <c r="G28" i="11"/>
  <c r="I131" i="20"/>
  <c r="H35"/>
  <c r="G34" i="11"/>
  <c r="I757" i="20"/>
  <c r="I416"/>
  <c r="J114"/>
  <c r="I18"/>
  <c r="H17" i="11"/>
  <c r="J556" i="20"/>
  <c r="J719"/>
  <c r="J104"/>
  <c r="I8"/>
  <c r="I132"/>
  <c r="I93"/>
  <c r="J187"/>
  <c r="J506"/>
  <c r="J760"/>
  <c r="J197"/>
  <c r="J367"/>
  <c r="J216"/>
  <c r="J345"/>
  <c r="J574"/>
  <c r="J348"/>
  <c r="I376"/>
  <c r="J779"/>
  <c r="J638"/>
  <c r="J540"/>
  <c r="J784"/>
  <c r="G47" i="11"/>
  <c r="G138" i="14"/>
  <c r="G106"/>
  <c r="G170"/>
  <c r="G74"/>
  <c r="G42"/>
  <c r="G10"/>
  <c r="J743" i="20"/>
  <c r="J782"/>
  <c r="J625"/>
  <c r="J658"/>
  <c r="J449"/>
  <c r="J431"/>
  <c r="J583"/>
  <c r="J105"/>
  <c r="I9"/>
  <c r="H8" i="11"/>
  <c r="J373" i="20"/>
  <c r="J127"/>
  <c r="I31"/>
  <c r="H30" i="11"/>
  <c r="J570" i="20"/>
  <c r="J157"/>
  <c r="I62"/>
  <c r="J153"/>
  <c r="I58"/>
  <c r="J494"/>
  <c r="J502"/>
  <c r="I530"/>
  <c r="J541"/>
  <c r="J382"/>
  <c r="J615"/>
  <c r="J351"/>
  <c r="J544"/>
  <c r="I89"/>
  <c r="J183"/>
  <c r="J138"/>
  <c r="I43"/>
  <c r="J720"/>
  <c r="J748"/>
  <c r="I776"/>
  <c r="I41"/>
  <c r="J136"/>
  <c r="J693"/>
  <c r="J771"/>
  <c r="J233"/>
  <c r="J481"/>
  <c r="J210"/>
  <c r="J559"/>
  <c r="J298"/>
  <c r="J538"/>
  <c r="J680"/>
  <c r="J788"/>
  <c r="J296"/>
  <c r="J543"/>
  <c r="J423"/>
  <c r="I59"/>
  <c r="J154"/>
  <c r="J822"/>
  <c r="J819"/>
  <c r="J280"/>
  <c r="J253"/>
  <c r="J141"/>
  <c r="I46"/>
  <c r="J403"/>
  <c r="J632"/>
  <c r="J699"/>
  <c r="J683"/>
  <c r="J631"/>
  <c r="G51" i="14"/>
  <c r="G56" i="11"/>
  <c r="G115" i="14"/>
  <c r="G19"/>
  <c r="G147"/>
  <c r="G179"/>
  <c r="G83"/>
  <c r="J709" i="20"/>
  <c r="J260"/>
  <c r="J482"/>
  <c r="J534"/>
  <c r="J385"/>
  <c r="I27"/>
  <c r="H26" i="11"/>
  <c r="J123" i="20"/>
  <c r="J222"/>
  <c r="J584"/>
  <c r="J270"/>
  <c r="J802"/>
  <c r="J718"/>
  <c r="J208"/>
  <c r="J311"/>
  <c r="G45" i="11"/>
  <c r="G40" i="14"/>
  <c r="G72"/>
  <c r="G168"/>
  <c r="G136"/>
  <c r="G8"/>
  <c r="G104"/>
  <c r="J293" i="20"/>
  <c r="J758"/>
  <c r="J751"/>
  <c r="I72"/>
  <c r="J166"/>
  <c r="J596"/>
  <c r="J185"/>
  <c r="I91"/>
  <c r="J618"/>
  <c r="J250"/>
  <c r="J441"/>
  <c r="J738"/>
  <c r="J360"/>
  <c r="J659"/>
  <c r="J380"/>
  <c r="I408"/>
  <c r="J804"/>
  <c r="J624"/>
  <c r="I652"/>
  <c r="J207"/>
  <c r="J539"/>
  <c r="J666"/>
  <c r="I192"/>
  <c r="I70"/>
  <c r="J164"/>
  <c r="J369"/>
  <c r="J645"/>
  <c r="E35" i="14"/>
  <c r="J707" i="20"/>
  <c r="G190" i="14"/>
  <c r="G67" i="11"/>
  <c r="G62" i="14"/>
  <c r="G158"/>
  <c r="G94"/>
  <c r="G30"/>
  <c r="G126"/>
  <c r="J430" i="20"/>
  <c r="J448"/>
  <c r="J797"/>
  <c r="J516"/>
  <c r="J595"/>
  <c r="J505"/>
  <c r="J277"/>
  <c r="J320"/>
  <c r="J682"/>
  <c r="J677"/>
  <c r="J374"/>
  <c r="J294"/>
  <c r="J493"/>
  <c r="J463"/>
  <c r="J186"/>
  <c r="I92"/>
  <c r="J691"/>
  <c r="J688"/>
  <c r="J353"/>
  <c r="J474"/>
  <c r="J220"/>
  <c r="J249"/>
  <c r="J308"/>
  <c r="J146"/>
  <c r="I51"/>
  <c r="J829"/>
  <c r="J344"/>
  <c r="J461"/>
  <c r="J483"/>
  <c r="J252"/>
  <c r="J410"/>
  <c r="I438"/>
  <c r="J757"/>
  <c r="J711"/>
  <c r="J721"/>
  <c r="J832"/>
  <c r="G128" i="14"/>
  <c r="G69" i="11"/>
  <c r="G64" i="14"/>
  <c r="G160"/>
  <c r="G32"/>
  <c r="G96"/>
  <c r="G192"/>
  <c r="I71" i="20"/>
  <c r="J165"/>
  <c r="J600"/>
  <c r="J627"/>
  <c r="J571"/>
  <c r="J577"/>
  <c r="J573"/>
  <c r="J370"/>
  <c r="J511"/>
  <c r="J404"/>
  <c r="J389"/>
  <c r="I81"/>
  <c r="J175"/>
  <c r="J566"/>
  <c r="J603"/>
  <c r="J421"/>
  <c r="J617"/>
  <c r="J172"/>
  <c r="I78"/>
  <c r="J248"/>
  <c r="J651"/>
  <c r="J167"/>
  <c r="I73"/>
  <c r="J199"/>
  <c r="J419"/>
  <c r="J759"/>
  <c r="J525"/>
  <c r="J337"/>
  <c r="J108"/>
  <c r="I12"/>
  <c r="H11" i="11"/>
  <c r="G13" i="14"/>
  <c r="G50" i="11"/>
  <c r="G45" i="14"/>
  <c r="G173"/>
  <c r="G109"/>
  <c r="G77"/>
  <c r="G141"/>
  <c r="J276" i="20"/>
  <c r="J485"/>
  <c r="J291"/>
  <c r="J669"/>
  <c r="J437"/>
  <c r="J569"/>
  <c r="G82" i="14"/>
  <c r="G55" i="11"/>
  <c r="G146" i="14"/>
  <c r="G50"/>
  <c r="G114"/>
  <c r="G178"/>
  <c r="G18"/>
  <c r="J761" i="20"/>
  <c r="J412"/>
  <c r="J770"/>
  <c r="J328"/>
  <c r="I254"/>
  <c r="J226"/>
  <c r="J330"/>
  <c r="G154" i="14"/>
  <c r="G63" i="11"/>
  <c r="G58" i="14"/>
  <c r="G90"/>
  <c r="G186"/>
  <c r="G26"/>
  <c r="G122"/>
  <c r="J604" i="20"/>
  <c r="J789"/>
  <c r="J262"/>
  <c r="I94"/>
  <c r="J188"/>
  <c r="J783"/>
  <c r="J411"/>
  <c r="J258"/>
  <c r="J406"/>
  <c r="J790"/>
  <c r="J546"/>
  <c r="G7" i="14"/>
  <c r="G44" i="11"/>
  <c r="G39" i="14"/>
  <c r="G103"/>
  <c r="G135"/>
  <c r="G167"/>
  <c r="G71"/>
  <c r="J399" i="20"/>
  <c r="J726"/>
  <c r="J586"/>
  <c r="J492"/>
  <c r="J524"/>
  <c r="J729"/>
  <c r="J602"/>
  <c r="J340"/>
  <c r="J647"/>
  <c r="I592"/>
  <c r="J564"/>
  <c r="J821"/>
  <c r="J576"/>
  <c r="J331"/>
  <c r="J572"/>
  <c r="J178"/>
  <c r="J637"/>
  <c r="J735"/>
  <c r="J756"/>
  <c r="J357"/>
  <c r="J775"/>
  <c r="J578"/>
  <c r="J513"/>
  <c r="J772"/>
  <c r="J762"/>
  <c r="J338"/>
  <c r="J325"/>
  <c r="J259"/>
  <c r="J679"/>
  <c r="J451"/>
  <c r="J402"/>
  <c r="J508"/>
  <c r="J110"/>
  <c r="I14"/>
  <c r="H13" i="11"/>
  <c r="J657" i="20"/>
  <c r="J486"/>
  <c r="J753"/>
  <c r="J523"/>
  <c r="J527"/>
  <c r="J433"/>
  <c r="J535"/>
  <c r="I500"/>
  <c r="J472"/>
  <c r="I684"/>
  <c r="J656"/>
  <c r="J528"/>
  <c r="J676"/>
  <c r="J553"/>
  <c r="J575"/>
  <c r="J155"/>
  <c r="I60"/>
  <c r="J281"/>
  <c r="J460"/>
  <c r="J297"/>
  <c r="J459"/>
  <c r="J741"/>
  <c r="G47" i="14"/>
  <c r="G52" i="11"/>
  <c r="G111" i="14"/>
  <c r="G175"/>
  <c r="G143"/>
  <c r="G15"/>
  <c r="G79"/>
  <c r="J705" i="20"/>
  <c r="J383"/>
  <c r="J384"/>
  <c r="J529"/>
  <c r="J223"/>
  <c r="J773"/>
  <c r="I96"/>
  <c r="J190"/>
  <c r="I40"/>
  <c r="J135"/>
  <c r="G75" i="14"/>
  <c r="G48" i="11"/>
  <c r="G43" i="14"/>
  <c r="G171"/>
  <c r="G107"/>
  <c r="G139"/>
  <c r="G11"/>
  <c r="J422" i="20"/>
  <c r="J499"/>
  <c r="J809"/>
  <c r="J205"/>
  <c r="G105" i="14"/>
  <c r="G46" i="11"/>
  <c r="G41" i="14"/>
  <c r="G137"/>
  <c r="G73"/>
  <c r="G169"/>
  <c r="G9"/>
  <c r="J613" i="20"/>
  <c r="J827"/>
  <c r="J634"/>
  <c r="J675"/>
  <c r="J381"/>
  <c r="J717"/>
  <c r="J648"/>
  <c r="J342"/>
  <c r="J514"/>
  <c r="J817"/>
  <c r="J649"/>
  <c r="J148"/>
  <c r="J350"/>
  <c r="J442"/>
  <c r="H99"/>
  <c r="J536"/>
  <c r="J322"/>
  <c r="J605"/>
  <c r="J362"/>
  <c r="E163" i="14"/>
  <c r="J768" i="20"/>
  <c r="J723"/>
  <c r="I79"/>
  <c r="J173"/>
  <c r="J405"/>
  <c r="J755"/>
  <c r="J497"/>
  <c r="I66"/>
  <c r="J161"/>
  <c r="J665"/>
  <c r="J491"/>
  <c r="J636"/>
  <c r="J706"/>
  <c r="J201"/>
  <c r="J554"/>
  <c r="J341"/>
  <c r="J800"/>
  <c r="J416"/>
  <c r="J687"/>
  <c r="J238"/>
  <c r="I34"/>
  <c r="H33" i="11"/>
  <c r="J130" i="20"/>
  <c r="J590"/>
  <c r="J477"/>
  <c r="J278"/>
  <c r="J739"/>
  <c r="J434"/>
  <c r="J774"/>
  <c r="J476"/>
  <c r="J189"/>
  <c r="I95"/>
  <c r="J818"/>
  <c r="J307"/>
  <c r="J808"/>
  <c r="I836"/>
  <c r="J724"/>
  <c r="J388"/>
  <c r="J565"/>
  <c r="J713"/>
  <c r="J629"/>
  <c r="J116"/>
  <c r="I20"/>
  <c r="H19" i="11"/>
  <c r="I88" i="20"/>
  <c r="J182"/>
  <c r="J830"/>
  <c r="G155" i="14"/>
  <c r="G91"/>
  <c r="G64" i="11"/>
  <c r="G187" i="14"/>
  <c r="G123"/>
  <c r="G59"/>
  <c r="G27"/>
  <c r="G65"/>
  <c r="G70" i="11"/>
  <c r="G97" i="14"/>
  <c r="G193"/>
  <c r="G129"/>
  <c r="G161"/>
  <c r="G33"/>
  <c r="I29" i="20"/>
  <c r="H28" i="11"/>
  <c r="J125" i="20"/>
  <c r="J507"/>
  <c r="J251"/>
  <c r="G16" i="14"/>
  <c r="G53" i="11"/>
  <c r="G48" i="14"/>
  <c r="G144"/>
  <c r="G112"/>
  <c r="G176"/>
  <c r="G80"/>
  <c r="J792" i="20"/>
  <c r="J697"/>
  <c r="J545"/>
  <c r="H37"/>
  <c r="G7" i="11"/>
  <c r="J386" i="20"/>
  <c r="J754"/>
  <c r="J111"/>
  <c r="I15"/>
  <c r="H14" i="11"/>
  <c r="G156" i="14"/>
  <c r="G65" i="11"/>
  <c r="G60" i="14"/>
  <c r="G188"/>
  <c r="G92"/>
  <c r="G28"/>
  <c r="G124"/>
  <c r="I49" i="20"/>
  <c r="J144"/>
  <c r="I65"/>
  <c r="J160"/>
  <c r="J480"/>
  <c r="J309"/>
  <c r="J140"/>
  <c r="I45"/>
  <c r="J267"/>
  <c r="J418"/>
  <c r="J237"/>
  <c r="J805"/>
  <c r="J361"/>
  <c r="J445"/>
  <c r="I622"/>
  <c r="J594"/>
  <c r="J484"/>
  <c r="J467"/>
  <c r="J660"/>
  <c r="J263"/>
  <c r="J803"/>
  <c r="J799"/>
  <c r="J728"/>
  <c r="J124"/>
  <c r="I28"/>
  <c r="H27" i="11"/>
  <c r="F120" i="14"/>
  <c r="F24"/>
  <c r="F56"/>
  <c r="F88"/>
  <c r="F61" i="11"/>
  <c r="F152" i="14"/>
  <c r="F184"/>
  <c r="I560" i="20"/>
  <c r="J532"/>
  <c r="J257"/>
  <c r="J231"/>
  <c r="J452"/>
  <c r="J239"/>
  <c r="J781"/>
  <c r="I77"/>
  <c r="J171"/>
  <c r="J349"/>
  <c r="J662"/>
  <c r="J464"/>
  <c r="J811"/>
  <c r="J750"/>
  <c r="J319"/>
  <c r="J608"/>
  <c r="J607"/>
  <c r="J598"/>
  <c r="J589"/>
  <c r="J236"/>
  <c r="J118"/>
  <c r="J466"/>
  <c r="J268"/>
  <c r="J202"/>
  <c r="J321"/>
  <c r="J352"/>
  <c r="J834"/>
  <c r="J599"/>
  <c r="J621"/>
  <c r="J401"/>
  <c r="J710"/>
  <c r="J769"/>
  <c r="J597"/>
  <c r="J588"/>
  <c r="J650"/>
  <c r="J159"/>
  <c r="I64"/>
  <c r="H68"/>
  <c r="J158"/>
  <c r="I63"/>
  <c r="J313"/>
  <c r="J816"/>
  <c r="J282"/>
  <c r="J478"/>
  <c r="G108" i="14"/>
  <c r="G49" i="11"/>
  <c r="G44" i="14"/>
  <c r="G12"/>
  <c r="G140"/>
  <c r="G172"/>
  <c r="G76"/>
  <c r="I48" i="20"/>
  <c r="J143"/>
  <c r="J814"/>
  <c r="I61"/>
  <c r="J156"/>
  <c r="J372"/>
  <c r="J387"/>
  <c r="J664"/>
  <c r="J327"/>
  <c r="J265"/>
  <c r="J256"/>
  <c r="I284"/>
  <c r="J503"/>
  <c r="J390"/>
  <c r="J742"/>
  <c r="J591"/>
  <c r="J780"/>
  <c r="J542"/>
  <c r="J204"/>
  <c r="I50"/>
  <c r="J145"/>
  <c r="J616"/>
  <c r="I224"/>
  <c r="J196"/>
  <c r="J184"/>
  <c r="I90"/>
  <c r="J295"/>
  <c r="J663"/>
  <c r="J686"/>
  <c r="I714"/>
  <c r="J191"/>
  <c r="I97"/>
  <c r="J217"/>
  <c r="G46" i="14"/>
  <c r="G51" i="11"/>
  <c r="G142" i="14"/>
  <c r="G174"/>
  <c r="G14"/>
  <c r="G78"/>
  <c r="G110"/>
  <c r="J695" i="20"/>
  <c r="J200"/>
  <c r="J292"/>
  <c r="J269"/>
  <c r="J174"/>
  <c r="I80"/>
  <c r="I17"/>
  <c r="H16" i="11"/>
  <c r="J113" i="20"/>
  <c r="J356"/>
  <c r="J678"/>
  <c r="I74"/>
  <c r="J168"/>
  <c r="J109"/>
  <c r="I13"/>
  <c r="H12" i="11"/>
  <c r="J219" i="20"/>
  <c r="J537"/>
  <c r="I33"/>
  <c r="H32" i="11"/>
  <c r="J129" i="20"/>
  <c r="J275"/>
  <c r="J737"/>
  <c r="J512"/>
  <c r="J392"/>
  <c r="J626"/>
  <c r="J696"/>
  <c r="J791"/>
  <c r="I806"/>
  <c r="J778"/>
  <c r="J828"/>
  <c r="J107"/>
  <c r="I11"/>
  <c r="H10" i="11"/>
  <c r="J521" i="20"/>
  <c r="J240"/>
  <c r="G17" i="14"/>
  <c r="G54" i="11"/>
  <c r="G49" i="14"/>
  <c r="G177"/>
  <c r="G81"/>
  <c r="G145"/>
  <c r="G113"/>
  <c r="J689" i="20"/>
  <c r="J786"/>
  <c r="J358"/>
  <c r="J354"/>
  <c r="J247"/>
  <c r="J324"/>
  <c r="J315"/>
  <c r="J614"/>
  <c r="J414"/>
  <c r="J245"/>
  <c r="J465"/>
  <c r="J716"/>
  <c r="I744"/>
  <c r="J833"/>
  <c r="E99" i="14"/>
  <c r="E195"/>
  <c r="J736" i="20"/>
  <c r="J601"/>
  <c r="J749"/>
  <c r="J444"/>
  <c r="J628"/>
  <c r="J667"/>
  <c r="J558"/>
  <c r="J510"/>
  <c r="J312"/>
  <c r="J835"/>
  <c r="J567"/>
  <c r="J264"/>
  <c r="I52"/>
  <c r="J147"/>
  <c r="G25" i="11"/>
  <c r="J232" i="20"/>
  <c r="J606"/>
  <c r="J407"/>
  <c r="J137"/>
  <c r="I42"/>
  <c r="J131"/>
  <c r="I35"/>
  <c r="H34" i="11"/>
  <c r="J810" i="20"/>
  <c r="J415"/>
  <c r="J359"/>
  <c r="J429"/>
  <c r="J126"/>
  <c r="I30"/>
  <c r="H29" i="11"/>
  <c r="J234" i="20"/>
  <c r="J447"/>
  <c r="J831"/>
  <c r="J450"/>
  <c r="J661"/>
  <c r="J479"/>
  <c r="J343"/>
  <c r="J820"/>
  <c r="J585"/>
  <c r="J690"/>
  <c r="J332"/>
  <c r="J432"/>
  <c r="J246"/>
  <c r="I47"/>
  <c r="J142"/>
  <c r="J692"/>
  <c r="J646"/>
  <c r="J314"/>
  <c r="J170"/>
  <c r="I76"/>
  <c r="J533"/>
  <c r="J815"/>
  <c r="G157" i="14"/>
  <c r="G66" i="11"/>
  <c r="G61" i="14"/>
  <c r="G93"/>
  <c r="G189"/>
  <c r="G29"/>
  <c r="G125"/>
  <c r="J228" i="20"/>
  <c r="J555"/>
  <c r="J206"/>
  <c r="J708"/>
  <c r="J630"/>
  <c r="J302"/>
  <c r="G57" i="11"/>
  <c r="J235" i="20"/>
  <c r="J198"/>
  <c r="J515"/>
  <c r="J371"/>
  <c r="J420"/>
  <c r="J740"/>
  <c r="J436"/>
  <c r="J633"/>
  <c r="J391"/>
  <c r="J290"/>
  <c r="J288"/>
  <c r="I316"/>
  <c r="J526"/>
  <c r="J339"/>
  <c r="J475"/>
  <c r="J375"/>
  <c r="J752"/>
  <c r="J368"/>
  <c r="J169"/>
  <c r="I75"/>
  <c r="J227"/>
  <c r="J812"/>
  <c r="J139"/>
  <c r="I44"/>
  <c r="I39"/>
  <c r="I162"/>
  <c r="J134"/>
  <c r="J568"/>
  <c r="J400"/>
  <c r="J299"/>
  <c r="J644"/>
  <c r="J722"/>
  <c r="J551"/>
  <c r="J498"/>
  <c r="J453"/>
  <c r="J301"/>
  <c r="J698"/>
  <c r="J446"/>
  <c r="F43" i="11"/>
  <c r="F36"/>
  <c r="F38" i="14"/>
  <c r="F166"/>
  <c r="F134"/>
  <c r="F163"/>
  <c r="F6"/>
  <c r="F35"/>
  <c r="F102"/>
  <c r="F131"/>
  <c r="F70"/>
  <c r="J229" i="20"/>
  <c r="J266"/>
  <c r="J727"/>
  <c r="J712"/>
  <c r="I83"/>
  <c r="J177"/>
  <c r="J230"/>
  <c r="J215"/>
  <c r="J218"/>
  <c r="J117"/>
  <c r="I21"/>
  <c r="H20" i="11"/>
  <c r="I16" i="20"/>
  <c r="H15" i="11"/>
  <c r="J112" i="20"/>
  <c r="G57" i="14"/>
  <c r="G62" i="11"/>
  <c r="G185" i="14"/>
  <c r="G153"/>
  <c r="G121"/>
  <c r="G89"/>
  <c r="G25"/>
  <c r="J495" i="20"/>
  <c r="J668"/>
  <c r="I57"/>
  <c r="J152"/>
  <c r="J283"/>
  <c r="J435"/>
  <c r="J279"/>
  <c r="J413"/>
  <c r="J323"/>
  <c r="J326"/>
  <c r="J443"/>
  <c r="J417"/>
  <c r="J787"/>
  <c r="J440"/>
  <c r="I468"/>
  <c r="J106"/>
  <c r="I10"/>
  <c r="H9" i="11"/>
  <c r="G68"/>
  <c r="G63" i="14"/>
  <c r="G31"/>
  <c r="G127"/>
  <c r="G95"/>
  <c r="G191"/>
  <c r="G159"/>
  <c r="I346" i="20"/>
  <c r="J318"/>
  <c r="J473"/>
  <c r="J221"/>
  <c r="J798"/>
  <c r="J785"/>
  <c r="J509"/>
  <c r="J329"/>
  <c r="J355"/>
  <c r="I19"/>
  <c r="H18" i="11"/>
  <c r="J115" i="20"/>
  <c r="J552"/>
  <c r="J496"/>
  <c r="J587"/>
  <c r="J522"/>
  <c r="J300"/>
  <c r="J725"/>
  <c r="J694"/>
  <c r="J261"/>
  <c r="J813"/>
  <c r="J767"/>
  <c r="J462"/>
  <c r="J557"/>
  <c r="J209"/>
  <c r="J643"/>
  <c r="E131" i="14"/>
  <c r="E67"/>
  <c r="I32" i="20"/>
  <c r="H31" i="11"/>
  <c r="J128" i="20"/>
  <c r="J681"/>
  <c r="J176"/>
  <c r="I82"/>
  <c r="J310"/>
  <c r="J635"/>
  <c r="J393"/>
  <c r="J289"/>
  <c r="J801"/>
  <c r="J504"/>
  <c r="J620"/>
  <c r="J122"/>
  <c r="I26"/>
  <c r="J203"/>
  <c r="J619"/>
  <c r="F67" i="14"/>
  <c r="F195"/>
  <c r="F99"/>
  <c r="I68" i="20"/>
  <c r="K122"/>
  <c r="J26"/>
  <c r="K289"/>
  <c r="K176"/>
  <c r="J82"/>
  <c r="K462"/>
  <c r="K587"/>
  <c r="K509"/>
  <c r="K787"/>
  <c r="K323"/>
  <c r="K668"/>
  <c r="K215"/>
  <c r="K310"/>
  <c r="K522"/>
  <c r="K115"/>
  <c r="J19"/>
  <c r="I18" i="11"/>
  <c r="K440" i="20"/>
  <c r="J468"/>
  <c r="K229"/>
  <c r="K551"/>
  <c r="K620"/>
  <c r="K393"/>
  <c r="K643"/>
  <c r="K767"/>
  <c r="K725"/>
  <c r="H54" i="11"/>
  <c r="H49" i="14"/>
  <c r="H113"/>
  <c r="H17"/>
  <c r="H177"/>
  <c r="H81"/>
  <c r="H145"/>
  <c r="J346" i="20"/>
  <c r="K318"/>
  <c r="J10"/>
  <c r="I9" i="11"/>
  <c r="K106" i="20"/>
  <c r="K326"/>
  <c r="K413"/>
  <c r="K435"/>
  <c r="K495"/>
  <c r="H19" i="14"/>
  <c r="H56" i="11"/>
  <c r="H51" i="14"/>
  <c r="H115"/>
  <c r="H147"/>
  <c r="H179"/>
  <c r="H83"/>
  <c r="K218" i="20"/>
  <c r="K230"/>
  <c r="K712"/>
  <c r="K266"/>
  <c r="K698"/>
  <c r="K453"/>
  <c r="K299"/>
  <c r="K368"/>
  <c r="K339"/>
  <c r="K288"/>
  <c r="J316"/>
  <c r="K228"/>
  <c r="K646"/>
  <c r="K479"/>
  <c r="K450"/>
  <c r="K447"/>
  <c r="H28" i="14"/>
  <c r="H65" i="11"/>
  <c r="H60" i="14"/>
  <c r="H124"/>
  <c r="H156"/>
  <c r="H188"/>
  <c r="H92"/>
  <c r="K429" i="20"/>
  <c r="K415"/>
  <c r="J35"/>
  <c r="I34" i="11"/>
  <c r="K131" i="20"/>
  <c r="K147"/>
  <c r="J52"/>
  <c r="K835"/>
  <c r="K510"/>
  <c r="K444"/>
  <c r="K601"/>
  <c r="K465"/>
  <c r="K414"/>
  <c r="K315"/>
  <c r="K247"/>
  <c r="K358"/>
  <c r="K521"/>
  <c r="K696"/>
  <c r="K737"/>
  <c r="H63" i="14"/>
  <c r="H68" i="11"/>
  <c r="H31" i="14"/>
  <c r="H127"/>
  <c r="H95"/>
  <c r="H191"/>
  <c r="H159"/>
  <c r="K219" i="20"/>
  <c r="K678"/>
  <c r="K113"/>
  <c r="J17"/>
  <c r="I16" i="11"/>
  <c r="J80" i="20"/>
  <c r="K174"/>
  <c r="K292"/>
  <c r="K695"/>
  <c r="J714"/>
  <c r="K686"/>
  <c r="K295"/>
  <c r="K390"/>
  <c r="K256"/>
  <c r="J284"/>
  <c r="J61"/>
  <c r="K156"/>
  <c r="K478"/>
  <c r="K816"/>
  <c r="K650"/>
  <c r="K621"/>
  <c r="K268"/>
  <c r="K118"/>
  <c r="K589"/>
  <c r="K171"/>
  <c r="J77"/>
  <c r="K239"/>
  <c r="K231"/>
  <c r="K799"/>
  <c r="K467"/>
  <c r="K361"/>
  <c r="K267"/>
  <c r="J49"/>
  <c r="K144"/>
  <c r="J15"/>
  <c r="I14" i="11"/>
  <c r="K111" i="20"/>
  <c r="K386"/>
  <c r="K565"/>
  <c r="K724"/>
  <c r="K818"/>
  <c r="K476"/>
  <c r="K434"/>
  <c r="K800"/>
  <c r="K706"/>
  <c r="K491"/>
  <c r="K173"/>
  <c r="J79"/>
  <c r="K381"/>
  <c r="K634"/>
  <c r="K613"/>
  <c r="K809"/>
  <c r="K223"/>
  <c r="K705"/>
  <c r="K575"/>
  <c r="K676"/>
  <c r="K433"/>
  <c r="K523"/>
  <c r="K110"/>
  <c r="J14"/>
  <c r="I13" i="11"/>
  <c r="K679" i="20"/>
  <c r="K513"/>
  <c r="K357"/>
  <c r="K735"/>
  <c r="K178"/>
  <c r="K572"/>
  <c r="K576"/>
  <c r="K340"/>
  <c r="K492"/>
  <c r="K411"/>
  <c r="K188"/>
  <c r="J94"/>
  <c r="K262"/>
  <c r="K291"/>
  <c r="K525"/>
  <c r="K419"/>
  <c r="J73"/>
  <c r="K167"/>
  <c r="K248"/>
  <c r="K421"/>
  <c r="K389"/>
  <c r="K511"/>
  <c r="K573"/>
  <c r="K721"/>
  <c r="K249"/>
  <c r="K474"/>
  <c r="K688"/>
  <c r="K186"/>
  <c r="J92"/>
  <c r="K493"/>
  <c r="K374"/>
  <c r="K682"/>
  <c r="K277"/>
  <c r="K624"/>
  <c r="J652"/>
  <c r="K185"/>
  <c r="J91"/>
  <c r="J72"/>
  <c r="K166"/>
  <c r="K751"/>
  <c r="K293"/>
  <c r="K208"/>
  <c r="K802"/>
  <c r="K584"/>
  <c r="H57" i="14"/>
  <c r="H62" i="11"/>
  <c r="H185" i="14"/>
  <c r="H153"/>
  <c r="H121"/>
  <c r="H89"/>
  <c r="H25"/>
  <c r="K534" i="20"/>
  <c r="K699"/>
  <c r="K280"/>
  <c r="K423"/>
  <c r="K541"/>
  <c r="J58"/>
  <c r="K153"/>
  <c r="K127"/>
  <c r="J31"/>
  <c r="I30" i="11"/>
  <c r="H135" i="14"/>
  <c r="H44" i="11"/>
  <c r="H39" i="14"/>
  <c r="H71"/>
  <c r="H103"/>
  <c r="H167"/>
  <c r="H7"/>
  <c r="K583" i="20"/>
  <c r="K431"/>
  <c r="K779"/>
  <c r="K574"/>
  <c r="K216"/>
  <c r="K556"/>
  <c r="K798"/>
  <c r="K152"/>
  <c r="J57"/>
  <c r="K203"/>
  <c r="K801"/>
  <c r="K681"/>
  <c r="K557"/>
  <c r="K261"/>
  <c r="H25" i="11"/>
  <c r="K209" i="20"/>
  <c r="K813"/>
  <c r="K694"/>
  <c r="K552"/>
  <c r="K329"/>
  <c r="K785"/>
  <c r="K221"/>
  <c r="K279"/>
  <c r="K283"/>
  <c r="K112"/>
  <c r="J16"/>
  <c r="I15" i="11"/>
  <c r="J21" i="20"/>
  <c r="I20" i="11"/>
  <c r="K117" i="20"/>
  <c r="K177"/>
  <c r="J83"/>
  <c r="K446"/>
  <c r="K722"/>
  <c r="K134"/>
  <c r="J39"/>
  <c r="J162"/>
  <c r="K812"/>
  <c r="J75"/>
  <c r="K169"/>
  <c r="K475"/>
  <c r="K391"/>
  <c r="K436"/>
  <c r="K420"/>
  <c r="K515"/>
  <c r="K235"/>
  <c r="K630"/>
  <c r="K206"/>
  <c r="K533"/>
  <c r="K692"/>
  <c r="K432"/>
  <c r="K690"/>
  <c r="K820"/>
  <c r="K126"/>
  <c r="J30"/>
  <c r="I29" i="11"/>
  <c r="K359" i="20"/>
  <c r="K810"/>
  <c r="K407"/>
  <c r="K232"/>
  <c r="K312"/>
  <c r="K716"/>
  <c r="J744"/>
  <c r="H9" i="14"/>
  <c r="H46" i="11"/>
  <c r="H41" i="14"/>
  <c r="H137"/>
  <c r="H73"/>
  <c r="H105"/>
  <c r="H169"/>
  <c r="K828" i="20"/>
  <c r="J74"/>
  <c r="K168"/>
  <c r="H175" i="14"/>
  <c r="H52" i="11"/>
  <c r="H47" i="14"/>
  <c r="H79"/>
  <c r="H111"/>
  <c r="H143"/>
  <c r="H15"/>
  <c r="J97" i="20"/>
  <c r="K191"/>
  <c r="K196"/>
  <c r="J224"/>
  <c r="K616"/>
  <c r="K742"/>
  <c r="K503"/>
  <c r="K327"/>
  <c r="K387"/>
  <c r="J48"/>
  <c r="K143"/>
  <c r="J63"/>
  <c r="K158"/>
  <c r="K159"/>
  <c r="J64"/>
  <c r="K588"/>
  <c r="K466"/>
  <c r="K607"/>
  <c r="K319"/>
  <c r="K811"/>
  <c r="K662"/>
  <c r="K452"/>
  <c r="K660"/>
  <c r="K237"/>
  <c r="K160"/>
  <c r="J65"/>
  <c r="K545"/>
  <c r="K792"/>
  <c r="K507"/>
  <c r="K830"/>
  <c r="H50" i="14"/>
  <c r="H55" i="11"/>
  <c r="H18" i="14"/>
  <c r="H82"/>
  <c r="H146"/>
  <c r="H114"/>
  <c r="H178"/>
  <c r="K629" i="20"/>
  <c r="K278"/>
  <c r="K590"/>
  <c r="K665"/>
  <c r="K755"/>
  <c r="K362"/>
  <c r="K322"/>
  <c r="K649"/>
  <c r="K514"/>
  <c r="K648"/>
  <c r="K422"/>
  <c r="K384"/>
  <c r="K459"/>
  <c r="K460"/>
  <c r="K155"/>
  <c r="K553"/>
  <c r="K535"/>
  <c r="K527"/>
  <c r="K402"/>
  <c r="K325"/>
  <c r="K762"/>
  <c r="K775"/>
  <c r="K729"/>
  <c r="K726"/>
  <c r="K546"/>
  <c r="K406"/>
  <c r="K789"/>
  <c r="K770"/>
  <c r="K761"/>
  <c r="K437"/>
  <c r="K276"/>
  <c r="K617"/>
  <c r="K175"/>
  <c r="J81"/>
  <c r="K571"/>
  <c r="K600"/>
  <c r="K711"/>
  <c r="K252"/>
  <c r="K461"/>
  <c r="K829"/>
  <c r="K308"/>
  <c r="K353"/>
  <c r="K691"/>
  <c r="K595"/>
  <c r="K797"/>
  <c r="K430"/>
  <c r="J192"/>
  <c r="K164"/>
  <c r="J70"/>
  <c r="K666"/>
  <c r="K380"/>
  <c r="J408"/>
  <c r="K360"/>
  <c r="K260"/>
  <c r="K631"/>
  <c r="K403"/>
  <c r="K253"/>
  <c r="K819"/>
  <c r="J59"/>
  <c r="K154"/>
  <c r="K296"/>
  <c r="K680"/>
  <c r="K298"/>
  <c r="K210"/>
  <c r="K233"/>
  <c r="K693"/>
  <c r="K720"/>
  <c r="K183"/>
  <c r="J89"/>
  <c r="K544"/>
  <c r="K615"/>
  <c r="K105"/>
  <c r="J9"/>
  <c r="I8" i="11"/>
  <c r="K625" i="20"/>
  <c r="K197"/>
  <c r="K506"/>
  <c r="H53" i="11"/>
  <c r="H48" i="14"/>
  <c r="H112"/>
  <c r="H176"/>
  <c r="H80"/>
  <c r="H16"/>
  <c r="H144"/>
  <c r="K727" i="20"/>
  <c r="K301"/>
  <c r="K498"/>
  <c r="K400"/>
  <c r="J44"/>
  <c r="K139"/>
  <c r="K752"/>
  <c r="K526"/>
  <c r="K708"/>
  <c r="K555"/>
  <c r="K314"/>
  <c r="K661"/>
  <c r="K234"/>
  <c r="K567"/>
  <c r="K558"/>
  <c r="K628"/>
  <c r="K749"/>
  <c r="K736"/>
  <c r="K245"/>
  <c r="K614"/>
  <c r="K324"/>
  <c r="K354"/>
  <c r="K786"/>
  <c r="K240"/>
  <c r="K107"/>
  <c r="J11"/>
  <c r="I10" i="11"/>
  <c r="K778" i="20"/>
  <c r="J806"/>
  <c r="K791"/>
  <c r="K626"/>
  <c r="K512"/>
  <c r="K275"/>
  <c r="H48" i="11"/>
  <c r="H43" i="14"/>
  <c r="H11"/>
  <c r="H171"/>
  <c r="H75"/>
  <c r="H107"/>
  <c r="H139"/>
  <c r="K269" i="20"/>
  <c r="K200"/>
  <c r="K217"/>
  <c r="K663"/>
  <c r="J50"/>
  <c r="K145"/>
  <c r="K204"/>
  <c r="K780"/>
  <c r="K265"/>
  <c r="K769"/>
  <c r="K401"/>
  <c r="K599"/>
  <c r="K352"/>
  <c r="K202"/>
  <c r="K236"/>
  <c r="K598"/>
  <c r="K257"/>
  <c r="H186" i="14"/>
  <c r="H63" i="11"/>
  <c r="H58" i="14"/>
  <c r="H154"/>
  <c r="H90"/>
  <c r="H26"/>
  <c r="H122"/>
  <c r="K728" i="20"/>
  <c r="K803"/>
  <c r="K484"/>
  <c r="K445"/>
  <c r="K418"/>
  <c r="K309"/>
  <c r="G43" i="11"/>
  <c r="G36"/>
  <c r="G38" i="14"/>
  <c r="G102"/>
  <c r="G70"/>
  <c r="G166"/>
  <c r="G134"/>
  <c r="G6"/>
  <c r="K697" i="20"/>
  <c r="K125"/>
  <c r="J29"/>
  <c r="I28" i="11"/>
  <c r="K116" i="20"/>
  <c r="J20"/>
  <c r="I19" i="11"/>
  <c r="K307" i="20"/>
  <c r="J95"/>
  <c r="K189"/>
  <c r="K739"/>
  <c r="K130"/>
  <c r="J34"/>
  <c r="I33" i="11"/>
  <c r="K238" i="20"/>
  <c r="K416"/>
  <c r="K341"/>
  <c r="K201"/>
  <c r="K636"/>
  <c r="K497"/>
  <c r="K768"/>
  <c r="K605"/>
  <c r="K536"/>
  <c r="K442"/>
  <c r="K148"/>
  <c r="K817"/>
  <c r="K717"/>
  <c r="K675"/>
  <c r="K135"/>
  <c r="J40"/>
  <c r="K773"/>
  <c r="K529"/>
  <c r="K741"/>
  <c r="K281"/>
  <c r="K528"/>
  <c r="K472"/>
  <c r="J500"/>
  <c r="K753"/>
  <c r="K657"/>
  <c r="K508"/>
  <c r="K259"/>
  <c r="K331"/>
  <c r="K821"/>
  <c r="K524"/>
  <c r="K330"/>
  <c r="K412"/>
  <c r="H170" i="14"/>
  <c r="H47" i="11"/>
  <c r="H10" i="14"/>
  <c r="H138"/>
  <c r="H106"/>
  <c r="H74"/>
  <c r="H42"/>
  <c r="K337" i="20"/>
  <c r="K759"/>
  <c r="K199"/>
  <c r="K603"/>
  <c r="K404"/>
  <c r="K627"/>
  <c r="J71"/>
  <c r="K165"/>
  <c r="K832"/>
  <c r="K410"/>
  <c r="J438"/>
  <c r="K483"/>
  <c r="K344"/>
  <c r="K220"/>
  <c r="K463"/>
  <c r="K505"/>
  <c r="K645"/>
  <c r="I99"/>
  <c r="K207"/>
  <c r="K441"/>
  <c r="K618"/>
  <c r="K758"/>
  <c r="K311"/>
  <c r="K718"/>
  <c r="K270"/>
  <c r="K222"/>
  <c r="K683"/>
  <c r="K632"/>
  <c r="K543"/>
  <c r="K538"/>
  <c r="K559"/>
  <c r="K136"/>
  <c r="J41"/>
  <c r="K748"/>
  <c r="J776"/>
  <c r="K351"/>
  <c r="K382"/>
  <c r="K494"/>
  <c r="K570"/>
  <c r="K449"/>
  <c r="K784"/>
  <c r="K638"/>
  <c r="J376"/>
  <c r="K348"/>
  <c r="K367"/>
  <c r="K760"/>
  <c r="K187"/>
  <c r="J93"/>
  <c r="I37"/>
  <c r="H7" i="11"/>
  <c r="K719" i="20"/>
  <c r="J18"/>
  <c r="I17" i="11"/>
  <c r="K114" i="20"/>
  <c r="K619"/>
  <c r="K504"/>
  <c r="K635"/>
  <c r="K128"/>
  <c r="J32"/>
  <c r="I31" i="11"/>
  <c r="K300" i="20"/>
  <c r="K355"/>
  <c r="K473"/>
  <c r="K443"/>
  <c r="H51" i="11"/>
  <c r="H78" i="14"/>
  <c r="H110"/>
  <c r="H142"/>
  <c r="H174"/>
  <c r="H46"/>
  <c r="H14"/>
  <c r="H94"/>
  <c r="H67" i="11"/>
  <c r="H126" i="14"/>
  <c r="H190"/>
  <c r="H62"/>
  <c r="H158"/>
  <c r="H30"/>
  <c r="K496" i="20"/>
  <c r="H168" i="14"/>
  <c r="H45" i="11"/>
  <c r="H40" i="14"/>
  <c r="H8"/>
  <c r="H104"/>
  <c r="H72"/>
  <c r="H136"/>
  <c r="K417" i="20"/>
  <c r="K644"/>
  <c r="K568"/>
  <c r="K227"/>
  <c r="K375"/>
  <c r="K290"/>
  <c r="K633"/>
  <c r="K740"/>
  <c r="K371"/>
  <c r="K198"/>
  <c r="K302"/>
  <c r="K815"/>
  <c r="J76"/>
  <c r="K170"/>
  <c r="J47"/>
  <c r="K142"/>
  <c r="K246"/>
  <c r="K332"/>
  <c r="K585"/>
  <c r="K343"/>
  <c r="K831"/>
  <c r="H97" i="14"/>
  <c r="H70" i="11"/>
  <c r="H193" i="14"/>
  <c r="H129"/>
  <c r="H65"/>
  <c r="H161"/>
  <c r="H33"/>
  <c r="K137" i="20"/>
  <c r="J42"/>
  <c r="K606"/>
  <c r="G61" i="11"/>
  <c r="G24" i="14"/>
  <c r="G56"/>
  <c r="G184"/>
  <c r="G120"/>
  <c r="G88"/>
  <c r="G152"/>
  <c r="K264" i="20"/>
  <c r="K667"/>
  <c r="K833"/>
  <c r="K689"/>
  <c r="K392"/>
  <c r="J33"/>
  <c r="I32" i="11"/>
  <c r="K129" i="20"/>
  <c r="K537"/>
  <c r="K109"/>
  <c r="J13"/>
  <c r="I12" i="11"/>
  <c r="K356" i="20"/>
  <c r="J90"/>
  <c r="K184"/>
  <c r="K542"/>
  <c r="K591"/>
  <c r="K664"/>
  <c r="K372"/>
  <c r="K814"/>
  <c r="K282"/>
  <c r="K313"/>
  <c r="K597"/>
  <c r="K710"/>
  <c r="K834"/>
  <c r="K321"/>
  <c r="H57" i="11"/>
  <c r="K608" i="20"/>
  <c r="K750"/>
  <c r="K464"/>
  <c r="K349"/>
  <c r="K781"/>
  <c r="K532"/>
  <c r="J560"/>
  <c r="J28"/>
  <c r="I27" i="11"/>
  <c r="K124" i="20"/>
  <c r="K263"/>
  <c r="J622"/>
  <c r="K594"/>
  <c r="K805"/>
  <c r="K140"/>
  <c r="J45"/>
  <c r="K480"/>
  <c r="H109" i="14"/>
  <c r="H50" i="11"/>
  <c r="H45" i="14"/>
  <c r="H141"/>
  <c r="H173"/>
  <c r="H13"/>
  <c r="H77"/>
  <c r="K754" i="20"/>
  <c r="K251"/>
  <c r="H155" i="14"/>
  <c r="H27"/>
  <c r="H64" i="11"/>
  <c r="H59" i="14"/>
  <c r="H91"/>
  <c r="H123"/>
  <c r="H187"/>
  <c r="K182" i="20"/>
  <c r="J88"/>
  <c r="K713"/>
  <c r="K388"/>
  <c r="J836"/>
  <c r="K808"/>
  <c r="K774"/>
  <c r="K477"/>
  <c r="H69" i="11"/>
  <c r="H64" i="14"/>
  <c r="H192"/>
  <c r="H160"/>
  <c r="H32"/>
  <c r="H96"/>
  <c r="H128"/>
  <c r="K687" i="20"/>
  <c r="K554"/>
  <c r="K161"/>
  <c r="J66"/>
  <c r="K405"/>
  <c r="K723"/>
  <c r="K350"/>
  <c r="K342"/>
  <c r="K827"/>
  <c r="K205"/>
  <c r="K499"/>
  <c r="J96"/>
  <c r="K190"/>
  <c r="K383"/>
  <c r="K297"/>
  <c r="K656"/>
  <c r="J684"/>
  <c r="K486"/>
  <c r="H76" i="14"/>
  <c r="H49" i="11"/>
  <c r="H44" i="14"/>
  <c r="H12"/>
  <c r="H108"/>
  <c r="H140"/>
  <c r="H172"/>
  <c r="K451" i="20"/>
  <c r="K338"/>
  <c r="K772"/>
  <c r="K578"/>
  <c r="K756"/>
  <c r="K637"/>
  <c r="K564"/>
  <c r="J592"/>
  <c r="K647"/>
  <c r="K602"/>
  <c r="K586"/>
  <c r="K399"/>
  <c r="K790"/>
  <c r="K258"/>
  <c r="K783"/>
  <c r="K604"/>
  <c r="K226"/>
  <c r="J254"/>
  <c r="K328"/>
  <c r="K569"/>
  <c r="K669"/>
  <c r="K485"/>
  <c r="K108"/>
  <c r="J12"/>
  <c r="I11" i="11"/>
  <c r="K651" i="20"/>
  <c r="J78"/>
  <c r="K172"/>
  <c r="K566"/>
  <c r="K370"/>
  <c r="K577"/>
  <c r="K757"/>
  <c r="J51"/>
  <c r="K146"/>
  <c r="K294"/>
  <c r="K677"/>
  <c r="K320"/>
  <c r="K516"/>
  <c r="K448"/>
  <c r="K707"/>
  <c r="K369"/>
  <c r="K539"/>
  <c r="K804"/>
  <c r="K659"/>
  <c r="K738"/>
  <c r="K250"/>
  <c r="K596"/>
  <c r="K123"/>
  <c r="J27"/>
  <c r="I26" i="11"/>
  <c r="K385" i="20"/>
  <c r="K482"/>
  <c r="K709"/>
  <c r="K141"/>
  <c r="J46"/>
  <c r="K822"/>
  <c r="K788"/>
  <c r="K481"/>
  <c r="K771"/>
  <c r="K138"/>
  <c r="J43"/>
  <c r="K502"/>
  <c r="J530"/>
  <c r="K157"/>
  <c r="J62"/>
  <c r="H189" i="14"/>
  <c r="H66" i="11"/>
  <c r="H61" i="14"/>
  <c r="H125"/>
  <c r="H93"/>
  <c r="H157"/>
  <c r="H29"/>
  <c r="K373" i="20"/>
  <c r="K658"/>
  <c r="K782"/>
  <c r="K743"/>
  <c r="K540"/>
  <c r="K345"/>
  <c r="J8"/>
  <c r="K104"/>
  <c r="J132"/>
  <c r="L373"/>
  <c r="L146"/>
  <c r="K51"/>
  <c r="L370"/>
  <c r="I47" i="11"/>
  <c r="I74" i="14"/>
  <c r="I42"/>
  <c r="I10"/>
  <c r="I138"/>
  <c r="I106"/>
  <c r="I170"/>
  <c r="L485" i="20"/>
  <c r="L226"/>
  <c r="K254"/>
  <c r="L756"/>
  <c r="L578"/>
  <c r="L338"/>
  <c r="L486"/>
  <c r="L190"/>
  <c r="K96"/>
  <c r="L499"/>
  <c r="L827"/>
  <c r="L350"/>
  <c r="L405"/>
  <c r="L554"/>
  <c r="K836"/>
  <c r="L808"/>
  <c r="L388"/>
  <c r="L182"/>
  <c r="K88"/>
  <c r="L754"/>
  <c r="L140"/>
  <c r="K45"/>
  <c r="L594"/>
  <c r="K622"/>
  <c r="L263"/>
  <c r="L781"/>
  <c r="L464"/>
  <c r="L608"/>
  <c r="L834"/>
  <c r="L372"/>
  <c r="I11" i="14"/>
  <c r="I48" i="11"/>
  <c r="I43" i="14"/>
  <c r="I107"/>
  <c r="I139"/>
  <c r="I171"/>
  <c r="I75"/>
  <c r="L831" i="20"/>
  <c r="L246"/>
  <c r="K76"/>
  <c r="L170"/>
  <c r="L815"/>
  <c r="L198"/>
  <c r="L740"/>
  <c r="L290"/>
  <c r="L227"/>
  <c r="L644"/>
  <c r="L496"/>
  <c r="L473"/>
  <c r="L300"/>
  <c r="L619"/>
  <c r="K376"/>
  <c r="L348"/>
  <c r="L638"/>
  <c r="L570"/>
  <c r="L382"/>
  <c r="L748"/>
  <c r="K776"/>
  <c r="L538"/>
  <c r="L632"/>
  <c r="L222"/>
  <c r="L758"/>
  <c r="L832"/>
  <c r="L753"/>
  <c r="L281"/>
  <c r="L529"/>
  <c r="L768"/>
  <c r="L636"/>
  <c r="L341"/>
  <c r="L238"/>
  <c r="L116"/>
  <c r="K20"/>
  <c r="J19" i="11"/>
  <c r="G163" i="14"/>
  <c r="G67"/>
  <c r="L217" i="20"/>
  <c r="L269"/>
  <c r="L512"/>
  <c r="L791"/>
  <c r="I105" i="14"/>
  <c r="I46" i="11"/>
  <c r="I9" i="14"/>
  <c r="I41"/>
  <c r="I137"/>
  <c r="I73"/>
  <c r="I169"/>
  <c r="L240" i="20"/>
  <c r="L354"/>
  <c r="L614"/>
  <c r="L736"/>
  <c r="L628"/>
  <c r="L567"/>
  <c r="L661"/>
  <c r="L555"/>
  <c r="L526"/>
  <c r="L625"/>
  <c r="I44" i="11"/>
  <c r="I39" i="14"/>
  <c r="I167"/>
  <c r="I7"/>
  <c r="I71"/>
  <c r="I135"/>
  <c r="I103"/>
  <c r="L183" i="20"/>
  <c r="K89"/>
  <c r="L693"/>
  <c r="K59"/>
  <c r="L154"/>
  <c r="L819"/>
  <c r="L403"/>
  <c r="L260"/>
  <c r="K408"/>
  <c r="L380"/>
  <c r="J99"/>
  <c r="L430"/>
  <c r="L252"/>
  <c r="L600"/>
  <c r="L617"/>
  <c r="L437"/>
  <c r="L770"/>
  <c r="L406"/>
  <c r="L726"/>
  <c r="L775"/>
  <c r="L325"/>
  <c r="L527"/>
  <c r="L553"/>
  <c r="L237"/>
  <c r="L452"/>
  <c r="L662"/>
  <c r="L466"/>
  <c r="L159"/>
  <c r="K64"/>
  <c r="L503"/>
  <c r="L168"/>
  <c r="K74"/>
  <c r="L828"/>
  <c r="L690"/>
  <c r="L692"/>
  <c r="L206"/>
  <c r="L235"/>
  <c r="L420"/>
  <c r="L391"/>
  <c r="I56" i="11"/>
  <c r="I179" i="14"/>
  <c r="I83"/>
  <c r="I19"/>
  <c r="I51"/>
  <c r="I115"/>
  <c r="I147"/>
  <c r="L279" i="20"/>
  <c r="L813"/>
  <c r="L203"/>
  <c r="L216"/>
  <c r="K72"/>
  <c r="L166"/>
  <c r="K91"/>
  <c r="L185"/>
  <c r="L682"/>
  <c r="L573"/>
  <c r="L389"/>
  <c r="L525"/>
  <c r="L262"/>
  <c r="L411"/>
  <c r="L340"/>
  <c r="L357"/>
  <c r="L679"/>
  <c r="L800"/>
  <c r="L476"/>
  <c r="L724"/>
  <c r="L386"/>
  <c r="L144"/>
  <c r="K49"/>
  <c r="L467"/>
  <c r="L231"/>
  <c r="L171"/>
  <c r="K77"/>
  <c r="L118"/>
  <c r="L268"/>
  <c r="L478"/>
  <c r="L292"/>
  <c r="L247"/>
  <c r="I129" i="14"/>
  <c r="I70" i="11"/>
  <c r="I65" i="14"/>
  <c r="I161"/>
  <c r="I33"/>
  <c r="I97"/>
  <c r="I193"/>
  <c r="L339" i="20"/>
  <c r="L299"/>
  <c r="L218"/>
  <c r="L435"/>
  <c r="L326"/>
  <c r="L318"/>
  <c r="K346"/>
  <c r="L643"/>
  <c r="L620"/>
  <c r="L229"/>
  <c r="I145" i="14"/>
  <c r="I54" i="11"/>
  <c r="I49" i="14"/>
  <c r="I113"/>
  <c r="I17"/>
  <c r="I177"/>
  <c r="I81"/>
  <c r="L522" i="20"/>
  <c r="L215"/>
  <c r="L323"/>
  <c r="L509"/>
  <c r="L462"/>
  <c r="L782"/>
  <c r="L482"/>
  <c r="L757"/>
  <c r="K530"/>
  <c r="L502"/>
  <c r="L709"/>
  <c r="L659"/>
  <c r="L539"/>
  <c r="L707"/>
  <c r="L516"/>
  <c r="L677"/>
  <c r="L108"/>
  <c r="K12"/>
  <c r="J11" i="11"/>
  <c r="L328" i="20"/>
  <c r="L783"/>
  <c r="L790"/>
  <c r="L586"/>
  <c r="L647"/>
  <c r="L297"/>
  <c r="L477"/>
  <c r="L124"/>
  <c r="K28"/>
  <c r="J27" i="11"/>
  <c r="K560" i="20"/>
  <c r="L532"/>
  <c r="L710"/>
  <c r="L313"/>
  <c r="L109"/>
  <c r="K13"/>
  <c r="J12" i="11"/>
  <c r="L129" i="20"/>
  <c r="K33"/>
  <c r="J32" i="11"/>
  <c r="L392" i="20"/>
  <c r="L833"/>
  <c r="L264"/>
  <c r="L137"/>
  <c r="K42"/>
  <c r="L343"/>
  <c r="K47"/>
  <c r="L142"/>
  <c r="L417"/>
  <c r="I62" i="14"/>
  <c r="I67" i="11"/>
  <c r="I30" i="14"/>
  <c r="I126"/>
  <c r="I190"/>
  <c r="I94"/>
  <c r="I158"/>
  <c r="L635" i="20"/>
  <c r="L760"/>
  <c r="L207"/>
  <c r="L645"/>
  <c r="L463"/>
  <c r="L344"/>
  <c r="L410"/>
  <c r="K438"/>
  <c r="L165"/>
  <c r="K71"/>
  <c r="L627"/>
  <c r="L603"/>
  <c r="L759"/>
  <c r="L412"/>
  <c r="L524"/>
  <c r="L331"/>
  <c r="L508"/>
  <c r="L675"/>
  <c r="L817"/>
  <c r="L201"/>
  <c r="I128" i="14"/>
  <c r="I69" i="11"/>
  <c r="I64" i="14"/>
  <c r="I96"/>
  <c r="I192"/>
  <c r="I160"/>
  <c r="I32"/>
  <c r="L739" i="20"/>
  <c r="L307"/>
  <c r="G195" i="14"/>
  <c r="L309" i="20"/>
  <c r="L445"/>
  <c r="L803"/>
  <c r="L257"/>
  <c r="L236"/>
  <c r="L352"/>
  <c r="L401"/>
  <c r="L265"/>
  <c r="L204"/>
  <c r="L663"/>
  <c r="L107"/>
  <c r="K11"/>
  <c r="J10" i="11"/>
  <c r="L245" i="20"/>
  <c r="L749"/>
  <c r="L558"/>
  <c r="L301"/>
  <c r="L506"/>
  <c r="K9"/>
  <c r="J8" i="11"/>
  <c r="L105" i="20"/>
  <c r="L210"/>
  <c r="L680"/>
  <c r="L164"/>
  <c r="K70"/>
  <c r="K192"/>
  <c r="L595"/>
  <c r="L353"/>
  <c r="L829"/>
  <c r="K81"/>
  <c r="L175"/>
  <c r="L546"/>
  <c r="L460"/>
  <c r="L384"/>
  <c r="L648"/>
  <c r="L649"/>
  <c r="L362"/>
  <c r="L665"/>
  <c r="L278"/>
  <c r="L830"/>
  <c r="L792"/>
  <c r="L160"/>
  <c r="K65"/>
  <c r="L143"/>
  <c r="K48"/>
  <c r="L387"/>
  <c r="L616"/>
  <c r="K97"/>
  <c r="L191"/>
  <c r="L312"/>
  <c r="L407"/>
  <c r="L359"/>
  <c r="L436"/>
  <c r="L475"/>
  <c r="L722"/>
  <c r="K83"/>
  <c r="L177"/>
  <c r="L694"/>
  <c r="H152" i="14"/>
  <c r="H61" i="11"/>
  <c r="H24" i="14"/>
  <c r="H88"/>
  <c r="H184"/>
  <c r="H56"/>
  <c r="H120"/>
  <c r="L261" i="20"/>
  <c r="L681"/>
  <c r="L798"/>
  <c r="L779"/>
  <c r="L583"/>
  <c r="L153"/>
  <c r="K58"/>
  <c r="L541"/>
  <c r="L280"/>
  <c r="L534"/>
  <c r="L802"/>
  <c r="L293"/>
  <c r="L374"/>
  <c r="L688"/>
  <c r="L249"/>
  <c r="L248"/>
  <c r="L572"/>
  <c r="I140" i="14"/>
  <c r="I49" i="11"/>
  <c r="I44" i="14"/>
  <c r="I76"/>
  <c r="I12"/>
  <c r="I108"/>
  <c r="I172"/>
  <c r="L523" i="20"/>
  <c r="L676"/>
  <c r="L705"/>
  <c r="L809"/>
  <c r="L634"/>
  <c r="L173"/>
  <c r="K79"/>
  <c r="L565"/>
  <c r="L111"/>
  <c r="K15"/>
  <c r="J14" i="11"/>
  <c r="I57"/>
  <c r="K61" i="20"/>
  <c r="L156"/>
  <c r="L256"/>
  <c r="K284"/>
  <c r="I52" i="11"/>
  <c r="I47" i="14"/>
  <c r="I79"/>
  <c r="I175"/>
  <c r="I111"/>
  <c r="I143"/>
  <c r="I15"/>
  <c r="L678" i="20"/>
  <c r="L737"/>
  <c r="L521"/>
  <c r="L414"/>
  <c r="L601"/>
  <c r="L510"/>
  <c r="K52"/>
  <c r="L147"/>
  <c r="L429"/>
  <c r="L450"/>
  <c r="L646"/>
  <c r="K316"/>
  <c r="L288"/>
  <c r="L495"/>
  <c r="K10"/>
  <c r="J9" i="11"/>
  <c r="L106" i="20"/>
  <c r="L767"/>
  <c r="K19"/>
  <c r="J18" i="11"/>
  <c r="L115" i="20"/>
  <c r="L289"/>
  <c r="K43"/>
  <c r="L138"/>
  <c r="L481"/>
  <c r="L250"/>
  <c r="L345"/>
  <c r="L658"/>
  <c r="K62"/>
  <c r="L157"/>
  <c r="L385"/>
  <c r="L577"/>
  <c r="L669"/>
  <c r="L602"/>
  <c r="L451"/>
  <c r="L205"/>
  <c r="L723"/>
  <c r="L713"/>
  <c r="L251"/>
  <c r="L480"/>
  <c r="I26" i="14"/>
  <c r="I63" i="11"/>
  <c r="I58" i="14"/>
  <c r="I154"/>
  <c r="I186"/>
  <c r="I90"/>
  <c r="I122"/>
  <c r="L349" i="20"/>
  <c r="L750"/>
  <c r="L321"/>
  <c r="L814"/>
  <c r="L664"/>
  <c r="L542"/>
  <c r="I68" i="11"/>
  <c r="I63" i="14"/>
  <c r="I159"/>
  <c r="I31"/>
  <c r="I127"/>
  <c r="I95"/>
  <c r="I191"/>
  <c r="L332" i="20"/>
  <c r="L302"/>
  <c r="L371"/>
  <c r="L633"/>
  <c r="L375"/>
  <c r="L568"/>
  <c r="L443"/>
  <c r="L355"/>
  <c r="K32"/>
  <c r="J31" i="11"/>
  <c r="L128" i="20"/>
  <c r="K18"/>
  <c r="J17" i="11"/>
  <c r="L114" i="20"/>
  <c r="L719"/>
  <c r="L187"/>
  <c r="K93"/>
  <c r="L367"/>
  <c r="L784"/>
  <c r="L449"/>
  <c r="L494"/>
  <c r="L351"/>
  <c r="L559"/>
  <c r="L543"/>
  <c r="L683"/>
  <c r="L270"/>
  <c r="L311"/>
  <c r="L618"/>
  <c r="L505"/>
  <c r="L330"/>
  <c r="L259"/>
  <c r="L528"/>
  <c r="L741"/>
  <c r="L773"/>
  <c r="K40"/>
  <c r="L135"/>
  <c r="L717"/>
  <c r="L148"/>
  <c r="L442"/>
  <c r="L605"/>
  <c r="L497"/>
  <c r="L416"/>
  <c r="K34"/>
  <c r="J33" i="11"/>
  <c r="L130" i="20"/>
  <c r="K95"/>
  <c r="L189"/>
  <c r="I123" i="14"/>
  <c r="I187"/>
  <c r="I64" i="11"/>
  <c r="I59" i="14"/>
  <c r="I155"/>
  <c r="I27"/>
  <c r="I91"/>
  <c r="L697" i="20"/>
  <c r="G99" i="14"/>
  <c r="L728" i="20"/>
  <c r="L145"/>
  <c r="K50"/>
  <c r="L200"/>
  <c r="L275"/>
  <c r="L626"/>
  <c r="L778"/>
  <c r="K806"/>
  <c r="L786"/>
  <c r="L324"/>
  <c r="L234"/>
  <c r="L314"/>
  <c r="L708"/>
  <c r="L752"/>
  <c r="L544"/>
  <c r="L253"/>
  <c r="L631"/>
  <c r="L360"/>
  <c r="L571"/>
  <c r="L276"/>
  <c r="L761"/>
  <c r="L789"/>
  <c r="L729"/>
  <c r="L762"/>
  <c r="L402"/>
  <c r="L535"/>
  <c r="L155"/>
  <c r="K60"/>
  <c r="L422"/>
  <c r="L660"/>
  <c r="L811"/>
  <c r="L607"/>
  <c r="L588"/>
  <c r="K63"/>
  <c r="L158"/>
  <c r="K744"/>
  <c r="L716"/>
  <c r="I156" i="14"/>
  <c r="I65" i="11"/>
  <c r="I60" i="14"/>
  <c r="I124"/>
  <c r="I188"/>
  <c r="I92"/>
  <c r="I28"/>
  <c r="L820" i="20"/>
  <c r="L432"/>
  <c r="L533"/>
  <c r="L630"/>
  <c r="L515"/>
  <c r="K39"/>
  <c r="K162"/>
  <c r="L134"/>
  <c r="I142" i="14"/>
  <c r="I51" i="11"/>
  <c r="I78" i="14"/>
  <c r="I110"/>
  <c r="I174"/>
  <c r="I46"/>
  <c r="I14"/>
  <c r="L283" i="20"/>
  <c r="L221"/>
  <c r="L329"/>
  <c r="L209"/>
  <c r="I29" i="14"/>
  <c r="I66" i="11"/>
  <c r="I61" i="14"/>
  <c r="I157"/>
  <c r="I93"/>
  <c r="I125"/>
  <c r="I189"/>
  <c r="L584" i="20"/>
  <c r="L208"/>
  <c r="L751"/>
  <c r="L277"/>
  <c r="L186"/>
  <c r="K92"/>
  <c r="L167"/>
  <c r="K73"/>
  <c r="L419"/>
  <c r="L291"/>
  <c r="L188"/>
  <c r="K94"/>
  <c r="L735"/>
  <c r="L513"/>
  <c r="L110"/>
  <c r="K14"/>
  <c r="J13" i="11"/>
  <c r="L433" i="20"/>
  <c r="L706"/>
  <c r="L434"/>
  <c r="L818"/>
  <c r="I13" i="14"/>
  <c r="I50" i="11"/>
  <c r="I45" i="14"/>
  <c r="I109"/>
  <c r="I141"/>
  <c r="I173"/>
  <c r="I77"/>
  <c r="L361" i="20"/>
  <c r="L799"/>
  <c r="L239"/>
  <c r="L621"/>
  <c r="L816"/>
  <c r="L295"/>
  <c r="L695"/>
  <c r="L174"/>
  <c r="K80"/>
  <c r="L113"/>
  <c r="K17"/>
  <c r="J16" i="11"/>
  <c r="L219" i="20"/>
  <c r="L835"/>
  <c r="L479"/>
  <c r="L368"/>
  <c r="L453"/>
  <c r="L266"/>
  <c r="L230"/>
  <c r="L413"/>
  <c r="I104" i="14"/>
  <c r="I45" i="11"/>
  <c r="I40" i="14"/>
  <c r="I136"/>
  <c r="I8"/>
  <c r="I168"/>
  <c r="I72"/>
  <c r="L393" i="20"/>
  <c r="L551"/>
  <c r="L440"/>
  <c r="K468"/>
  <c r="L310"/>
  <c r="L668"/>
  <c r="L787"/>
  <c r="L587"/>
  <c r="L176"/>
  <c r="K82"/>
  <c r="I25" i="11"/>
  <c r="L540" i="20"/>
  <c r="L123"/>
  <c r="K27"/>
  <c r="J26" i="11"/>
  <c r="L822" i="20"/>
  <c r="K132"/>
  <c r="L104"/>
  <c r="K8"/>
  <c r="L743"/>
  <c r="L369"/>
  <c r="L566"/>
  <c r="L399"/>
  <c r="L637"/>
  <c r="L772"/>
  <c r="L656"/>
  <c r="K684"/>
  <c r="L342"/>
  <c r="L161"/>
  <c r="K66"/>
  <c r="J37"/>
  <c r="I7" i="11"/>
  <c r="L771" i="20"/>
  <c r="L788"/>
  <c r="L141"/>
  <c r="K46"/>
  <c r="I25" i="14"/>
  <c r="I62" i="11"/>
  <c r="I57" i="14"/>
  <c r="I185"/>
  <c r="I153"/>
  <c r="I121"/>
  <c r="I89"/>
  <c r="L596" i="20"/>
  <c r="L738"/>
  <c r="L804"/>
  <c r="L448"/>
  <c r="L320"/>
  <c r="L294"/>
  <c r="K78"/>
  <c r="L172"/>
  <c r="L651"/>
  <c r="L569"/>
  <c r="L604"/>
  <c r="L258"/>
  <c r="L564"/>
  <c r="K592"/>
  <c r="L383"/>
  <c r="L687"/>
  <c r="L774"/>
  <c r="L805"/>
  <c r="L597"/>
  <c r="L282"/>
  <c r="L591"/>
  <c r="K90"/>
  <c r="L184"/>
  <c r="L356"/>
  <c r="L537"/>
  <c r="L689"/>
  <c r="L667"/>
  <c r="L606"/>
  <c r="L585"/>
  <c r="L504"/>
  <c r="I48" i="14"/>
  <c r="I53" i="11"/>
  <c r="I176" i="14"/>
  <c r="I80"/>
  <c r="I16"/>
  <c r="I144"/>
  <c r="I112"/>
  <c r="H36" i="11"/>
  <c r="H43"/>
  <c r="H38" i="14"/>
  <c r="H6"/>
  <c r="H102"/>
  <c r="H70"/>
  <c r="H166"/>
  <c r="H134"/>
  <c r="H163"/>
  <c r="L136" i="20"/>
  <c r="K41"/>
  <c r="L718"/>
  <c r="L441"/>
  <c r="L220"/>
  <c r="L483"/>
  <c r="L404"/>
  <c r="L199"/>
  <c r="L337"/>
  <c r="L821"/>
  <c r="L657"/>
  <c r="K500"/>
  <c r="L472"/>
  <c r="L536"/>
  <c r="I114" i="14"/>
  <c r="I55" i="11"/>
  <c r="I146" i="14"/>
  <c r="I178"/>
  <c r="I18"/>
  <c r="I50"/>
  <c r="I82"/>
  <c r="L125" i="20"/>
  <c r="K29"/>
  <c r="J28" i="11"/>
  <c r="G35" i="14"/>
  <c r="G131"/>
  <c r="L418" i="20"/>
  <c r="L484"/>
  <c r="L598"/>
  <c r="L202"/>
  <c r="L599"/>
  <c r="L769"/>
  <c r="L780"/>
  <c r="K44"/>
  <c r="L139"/>
  <c r="L400"/>
  <c r="L498"/>
  <c r="L727"/>
  <c r="L197"/>
  <c r="L615"/>
  <c r="L720"/>
  <c r="L233"/>
  <c r="L298"/>
  <c r="L296"/>
  <c r="L666"/>
  <c r="L797"/>
  <c r="L691"/>
  <c r="L308"/>
  <c r="L461"/>
  <c r="L711"/>
  <c r="L459"/>
  <c r="L514"/>
  <c r="L322"/>
  <c r="L755"/>
  <c r="L590"/>
  <c r="L629"/>
  <c r="L507"/>
  <c r="L545"/>
  <c r="L319"/>
  <c r="L327"/>
  <c r="L742"/>
  <c r="K224"/>
  <c r="L196"/>
  <c r="L232"/>
  <c r="L810"/>
  <c r="L126"/>
  <c r="K30"/>
  <c r="J29" i="11"/>
  <c r="K75" i="20"/>
  <c r="L169"/>
  <c r="L812"/>
  <c r="L446"/>
  <c r="K21"/>
  <c r="J20" i="11"/>
  <c r="L117" i="20"/>
  <c r="L112"/>
  <c r="K16"/>
  <c r="J15" i="11"/>
  <c r="L785" i="20"/>
  <c r="L552"/>
  <c r="L557"/>
  <c r="L801"/>
  <c r="L152"/>
  <c r="K57"/>
  <c r="L556"/>
  <c r="L574"/>
  <c r="L431"/>
  <c r="K31"/>
  <c r="J30" i="11"/>
  <c r="L127" i="20"/>
  <c r="L423"/>
  <c r="L699"/>
  <c r="L624"/>
  <c r="K652"/>
  <c r="L493"/>
  <c r="L474"/>
  <c r="L721"/>
  <c r="L511"/>
  <c r="L421"/>
  <c r="L492"/>
  <c r="L576"/>
  <c r="L178"/>
  <c r="L575"/>
  <c r="L223"/>
  <c r="L613"/>
  <c r="L381"/>
  <c r="L491"/>
  <c r="L267"/>
  <c r="L589"/>
  <c r="L650"/>
  <c r="L390"/>
  <c r="K714"/>
  <c r="L686"/>
  <c r="L696"/>
  <c r="L358"/>
  <c r="L315"/>
  <c r="L465"/>
  <c r="L444"/>
  <c r="L131"/>
  <c r="K35"/>
  <c r="J34" i="11"/>
  <c r="L415" i="20"/>
  <c r="L447"/>
  <c r="L228"/>
  <c r="L698"/>
  <c r="L712"/>
  <c r="L725"/>
  <c r="L122"/>
  <c r="K26"/>
  <c r="H131" i="14"/>
  <c r="H99"/>
  <c r="H195"/>
  <c r="H67"/>
  <c r="H35"/>
  <c r="M465" i="20"/>
  <c r="M178"/>
  <c r="M493"/>
  <c r="J161" i="14"/>
  <c r="J70" i="11"/>
  <c r="J65" i="14"/>
  <c r="J33"/>
  <c r="J97"/>
  <c r="J193"/>
  <c r="J129"/>
  <c r="M390" i="20"/>
  <c r="M511"/>
  <c r="M624"/>
  <c r="L652"/>
  <c r="L57"/>
  <c r="M152"/>
  <c r="M117"/>
  <c r="L21"/>
  <c r="K20" i="11"/>
  <c r="M446" i="20"/>
  <c r="M232"/>
  <c r="M725"/>
  <c r="M698"/>
  <c r="M447"/>
  <c r="M131"/>
  <c r="L35"/>
  <c r="K34" i="11"/>
  <c r="L714" i="20"/>
  <c r="M686"/>
  <c r="M589"/>
  <c r="M491"/>
  <c r="M613"/>
  <c r="M575"/>
  <c r="M423"/>
  <c r="M801"/>
  <c r="J174" i="14"/>
  <c r="J51" i="11"/>
  <c r="J46" i="14"/>
  <c r="J14"/>
  <c r="J142"/>
  <c r="J78"/>
  <c r="J110"/>
  <c r="J51"/>
  <c r="J56" i="11"/>
  <c r="J115" i="14"/>
  <c r="J147"/>
  <c r="J179"/>
  <c r="J83"/>
  <c r="J19"/>
  <c r="M810" i="20"/>
  <c r="L224"/>
  <c r="M196"/>
  <c r="M319"/>
  <c r="M507"/>
  <c r="M322"/>
  <c r="M459"/>
  <c r="M461"/>
  <c r="M298"/>
  <c r="M727"/>
  <c r="M598"/>
  <c r="M821"/>
  <c r="M199"/>
  <c r="M483"/>
  <c r="M441"/>
  <c r="M136"/>
  <c r="L41"/>
  <c r="M606"/>
  <c r="M356"/>
  <c r="M591"/>
  <c r="M774"/>
  <c r="M604"/>
  <c r="M651"/>
  <c r="M637"/>
  <c r="M566"/>
  <c r="M743"/>
  <c r="M123"/>
  <c r="L27"/>
  <c r="K26" i="11"/>
  <c r="I152" i="14"/>
  <c r="I24"/>
  <c r="I61" i="11"/>
  <c r="I88" i="14"/>
  <c r="I56"/>
  <c r="I120"/>
  <c r="I184"/>
  <c r="M551" i="20"/>
  <c r="M413"/>
  <c r="M266"/>
  <c r="M368"/>
  <c r="M113"/>
  <c r="L17"/>
  <c r="K16" i="11"/>
  <c r="M295" i="20"/>
  <c r="M621"/>
  <c r="M799"/>
  <c r="M110"/>
  <c r="L14"/>
  <c r="K13" i="11"/>
  <c r="M419" i="20"/>
  <c r="M277"/>
  <c r="M209"/>
  <c r="M221"/>
  <c r="M515"/>
  <c r="M533"/>
  <c r="M820"/>
  <c r="M158"/>
  <c r="L63"/>
  <c r="M588"/>
  <c r="M811"/>
  <c r="M660"/>
  <c r="L60"/>
  <c r="M155"/>
  <c r="M571"/>
  <c r="M708"/>
  <c r="M234"/>
  <c r="M275"/>
  <c r="M145"/>
  <c r="L50"/>
  <c r="M497"/>
  <c r="M741"/>
  <c r="M259"/>
  <c r="M311"/>
  <c r="M683"/>
  <c r="M559"/>
  <c r="M784"/>
  <c r="L93"/>
  <c r="M187"/>
  <c r="L18"/>
  <c r="K17" i="11"/>
  <c r="M114" i="20"/>
  <c r="J30" i="14"/>
  <c r="J67" i="11"/>
  <c r="J158" i="14"/>
  <c r="J126"/>
  <c r="J190"/>
  <c r="J62"/>
  <c r="J94"/>
  <c r="M332" i="20"/>
  <c r="M251"/>
  <c r="M451"/>
  <c r="M577"/>
  <c r="L62"/>
  <c r="M157"/>
  <c r="M658"/>
  <c r="M250"/>
  <c r="M115"/>
  <c r="L19"/>
  <c r="K18" i="11"/>
  <c r="M767" i="20"/>
  <c r="M495"/>
  <c r="J13" i="14"/>
  <c r="J50" i="11"/>
  <c r="J45" i="14"/>
  <c r="J77"/>
  <c r="J109"/>
  <c r="J141"/>
  <c r="J173"/>
  <c r="M565" i="20"/>
  <c r="M779"/>
  <c r="M681"/>
  <c r="M694"/>
  <c r="M475"/>
  <c r="M359"/>
  <c r="M312"/>
  <c r="M160"/>
  <c r="L65"/>
  <c r="M665"/>
  <c r="M649"/>
  <c r="M384"/>
  <c r="M546"/>
  <c r="M353"/>
  <c r="K99"/>
  <c r="M680"/>
  <c r="J44" i="11"/>
  <c r="J39" i="14"/>
  <c r="J103"/>
  <c r="J167"/>
  <c r="J7"/>
  <c r="J71"/>
  <c r="J135"/>
  <c r="M558" i="20"/>
  <c r="M204"/>
  <c r="M401"/>
  <c r="M803"/>
  <c r="M309"/>
  <c r="M759"/>
  <c r="L42"/>
  <c r="M137"/>
  <c r="J63" i="14"/>
  <c r="J68" i="11"/>
  <c r="J31" i="14"/>
  <c r="J127"/>
  <c r="J95"/>
  <c r="J191"/>
  <c r="J159"/>
  <c r="M109" i="20"/>
  <c r="L13"/>
  <c r="K12" i="11"/>
  <c r="M647" i="20"/>
  <c r="M790"/>
  <c r="M539"/>
  <c r="M757"/>
  <c r="M229"/>
  <c r="M435"/>
  <c r="M247"/>
  <c r="M478"/>
  <c r="M118"/>
  <c r="M467"/>
  <c r="M679"/>
  <c r="M340"/>
  <c r="M692"/>
  <c r="M159"/>
  <c r="L64"/>
  <c r="M662"/>
  <c r="M600"/>
  <c r="M403"/>
  <c r="L59"/>
  <c r="M154"/>
  <c r="M693"/>
  <c r="M625"/>
  <c r="M555"/>
  <c r="M567"/>
  <c r="M791"/>
  <c r="M768"/>
  <c r="M529"/>
  <c r="M753"/>
  <c r="M632"/>
  <c r="L776"/>
  <c r="M748"/>
  <c r="M570"/>
  <c r="M300"/>
  <c r="M496"/>
  <c r="M740"/>
  <c r="L45"/>
  <c r="M140"/>
  <c r="M808"/>
  <c r="L836"/>
  <c r="M554"/>
  <c r="M350"/>
  <c r="M499"/>
  <c r="M146"/>
  <c r="L51"/>
  <c r="M358"/>
  <c r="M576"/>
  <c r="M127"/>
  <c r="L31"/>
  <c r="K30" i="11"/>
  <c r="M552" i="20"/>
  <c r="L16"/>
  <c r="K15" i="11"/>
  <c r="M112" i="20"/>
  <c r="M812"/>
  <c r="J92" i="14"/>
  <c r="J65" i="11"/>
  <c r="J60" i="14"/>
  <c r="J188"/>
  <c r="J28"/>
  <c r="J124"/>
  <c r="J156"/>
  <c r="M755" i="20"/>
  <c r="M711"/>
  <c r="M296"/>
  <c r="M615"/>
  <c r="M139"/>
  <c r="L44"/>
  <c r="M780"/>
  <c r="M599"/>
  <c r="M418"/>
  <c r="J91" i="14"/>
  <c r="J123"/>
  <c r="J27"/>
  <c r="J155"/>
  <c r="J187"/>
  <c r="J59"/>
  <c r="J64" i="11"/>
  <c r="M536" i="20"/>
  <c r="M537"/>
  <c r="L90"/>
  <c r="M184"/>
  <c r="M597"/>
  <c r="M383"/>
  <c r="M569"/>
  <c r="M172"/>
  <c r="L78"/>
  <c r="M294"/>
  <c r="M448"/>
  <c r="M738"/>
  <c r="M141"/>
  <c r="L46"/>
  <c r="M771"/>
  <c r="M342"/>
  <c r="M772"/>
  <c r="M369"/>
  <c r="J7" i="11"/>
  <c r="K37" i="20"/>
  <c r="M822"/>
  <c r="M587"/>
  <c r="M668"/>
  <c r="L468"/>
  <c r="M440"/>
  <c r="M230"/>
  <c r="M239"/>
  <c r="M433"/>
  <c r="M735"/>
  <c r="M186"/>
  <c r="L92"/>
  <c r="M584"/>
  <c r="K68"/>
  <c r="M432"/>
  <c r="L744"/>
  <c r="M716"/>
  <c r="M422"/>
  <c r="M402"/>
  <c r="M729"/>
  <c r="M761"/>
  <c r="M631"/>
  <c r="M544"/>
  <c r="M786"/>
  <c r="M626"/>
  <c r="M697"/>
  <c r="M416"/>
  <c r="M148"/>
  <c r="M717"/>
  <c r="M270"/>
  <c r="M367"/>
  <c r="J176" i="14"/>
  <c r="J53" i="11"/>
  <c r="J48" i="14"/>
  <c r="J112"/>
  <c r="J80"/>
  <c r="J16"/>
  <c r="J144"/>
  <c r="M443" i="20"/>
  <c r="M375"/>
  <c r="M371"/>
  <c r="M664"/>
  <c r="M321"/>
  <c r="M349"/>
  <c r="M723"/>
  <c r="M602"/>
  <c r="J113" i="14"/>
  <c r="J54" i="11"/>
  <c r="J49" i="14"/>
  <c r="J145"/>
  <c r="J81"/>
  <c r="J17"/>
  <c r="J177"/>
  <c r="L10" i="20"/>
  <c r="K9" i="11"/>
  <c r="M106" i="20"/>
  <c r="M646"/>
  <c r="M601"/>
  <c r="M521"/>
  <c r="M678"/>
  <c r="L61"/>
  <c r="M156"/>
  <c r="L15"/>
  <c r="K14" i="11"/>
  <c r="M111" i="20"/>
  <c r="M634"/>
  <c r="M705"/>
  <c r="M523"/>
  <c r="M248"/>
  <c r="M688"/>
  <c r="M293"/>
  <c r="M534"/>
  <c r="M541"/>
  <c r="M798"/>
  <c r="L83"/>
  <c r="M177"/>
  <c r="M722"/>
  <c r="L97"/>
  <c r="M191"/>
  <c r="M616"/>
  <c r="L48"/>
  <c r="M143"/>
  <c r="M830"/>
  <c r="L192"/>
  <c r="M164"/>
  <c r="L70"/>
  <c r="M301"/>
  <c r="M245"/>
  <c r="M352"/>
  <c r="M445"/>
  <c r="M739"/>
  <c r="M817"/>
  <c r="M508"/>
  <c r="M524"/>
  <c r="M627"/>
  <c r="M344"/>
  <c r="M645"/>
  <c r="M760"/>
  <c r="M417"/>
  <c r="M343"/>
  <c r="M833"/>
  <c r="L33"/>
  <c r="K32" i="11"/>
  <c r="M129" i="20"/>
  <c r="M710"/>
  <c r="J58" i="14"/>
  <c r="J63" i="11"/>
  <c r="J122" i="14"/>
  <c r="J154"/>
  <c r="J186"/>
  <c r="J90"/>
  <c r="J26"/>
  <c r="M477" i="20"/>
  <c r="M328"/>
  <c r="M502"/>
  <c r="L530"/>
  <c r="M782"/>
  <c r="M509"/>
  <c r="M215"/>
  <c r="M643"/>
  <c r="M386"/>
  <c r="M476"/>
  <c r="M262"/>
  <c r="M389"/>
  <c r="M682"/>
  <c r="L72"/>
  <c r="M166"/>
  <c r="M216"/>
  <c r="M813"/>
  <c r="M391"/>
  <c r="M235"/>
  <c r="M828"/>
  <c r="M237"/>
  <c r="M527"/>
  <c r="M775"/>
  <c r="M406"/>
  <c r="M437"/>
  <c r="M430"/>
  <c r="M736"/>
  <c r="M354"/>
  <c r="M269"/>
  <c r="M238"/>
  <c r="M636"/>
  <c r="M832"/>
  <c r="M638"/>
  <c r="M290"/>
  <c r="M198"/>
  <c r="M170"/>
  <c r="L76"/>
  <c r="M246"/>
  <c r="M372"/>
  <c r="M608"/>
  <c r="M781"/>
  <c r="L622"/>
  <c r="M594"/>
  <c r="L88"/>
  <c r="M182"/>
  <c r="M827"/>
  <c r="M486"/>
  <c r="M578"/>
  <c r="M226"/>
  <c r="L254"/>
  <c r="J25" i="11"/>
  <c r="M650" i="20"/>
  <c r="M421"/>
  <c r="M431"/>
  <c r="M122"/>
  <c r="L26"/>
  <c r="M415"/>
  <c r="M444"/>
  <c r="M315"/>
  <c r="M381"/>
  <c r="M223"/>
  <c r="M699"/>
  <c r="J189" i="14"/>
  <c r="J66" i="11"/>
  <c r="J61" i="14"/>
  <c r="J29"/>
  <c r="J157"/>
  <c r="J125"/>
  <c r="J93"/>
  <c r="M785" i="20"/>
  <c r="L75"/>
  <c r="M169"/>
  <c r="L30"/>
  <c r="K29" i="11"/>
  <c r="M126" i="20"/>
  <c r="M327"/>
  <c r="M545"/>
  <c r="M629"/>
  <c r="M514"/>
  <c r="M308"/>
  <c r="M797"/>
  <c r="M233"/>
  <c r="M197"/>
  <c r="M498"/>
  <c r="M125"/>
  <c r="L29"/>
  <c r="K28" i="11"/>
  <c r="M472" i="20"/>
  <c r="L500"/>
  <c r="M657"/>
  <c r="M337"/>
  <c r="M404"/>
  <c r="M220"/>
  <c r="M718"/>
  <c r="M585"/>
  <c r="M667"/>
  <c r="M805"/>
  <c r="M258"/>
  <c r="L66"/>
  <c r="M161"/>
  <c r="M399"/>
  <c r="L132"/>
  <c r="M104"/>
  <c r="L8"/>
  <c r="M176"/>
  <c r="L82"/>
  <c r="M787"/>
  <c r="M393"/>
  <c r="M453"/>
  <c r="M479"/>
  <c r="M219"/>
  <c r="M695"/>
  <c r="M816"/>
  <c r="M361"/>
  <c r="M434"/>
  <c r="M291"/>
  <c r="M167"/>
  <c r="L73"/>
  <c r="M751"/>
  <c r="M329"/>
  <c r="M283"/>
  <c r="M630"/>
  <c r="M607"/>
  <c r="M314"/>
  <c r="M200"/>
  <c r="M728"/>
  <c r="M130"/>
  <c r="L34"/>
  <c r="K33" i="11"/>
  <c r="M605" i="20"/>
  <c r="M135"/>
  <c r="L40"/>
  <c r="M773"/>
  <c r="M528"/>
  <c r="M330"/>
  <c r="M618"/>
  <c r="M543"/>
  <c r="M351"/>
  <c r="M449"/>
  <c r="M355"/>
  <c r="M633"/>
  <c r="M814"/>
  <c r="M480"/>
  <c r="M713"/>
  <c r="M345"/>
  <c r="M481"/>
  <c r="J104" i="14"/>
  <c r="J45" i="11"/>
  <c r="J40" i="14"/>
  <c r="J72"/>
  <c r="J168"/>
  <c r="J136"/>
  <c r="J8"/>
  <c r="M288" i="20"/>
  <c r="L316"/>
  <c r="M429"/>
  <c r="M737"/>
  <c r="L79"/>
  <c r="M173"/>
  <c r="M249"/>
  <c r="M374"/>
  <c r="M583"/>
  <c r="M261"/>
  <c r="M436"/>
  <c r="M407"/>
  <c r="M387"/>
  <c r="M792"/>
  <c r="M460"/>
  <c r="M175"/>
  <c r="L81"/>
  <c r="M829"/>
  <c r="M595"/>
  <c r="M210"/>
  <c r="M749"/>
  <c r="J46" i="11"/>
  <c r="J73" i="14"/>
  <c r="J169"/>
  <c r="J9"/>
  <c r="J41"/>
  <c r="J137"/>
  <c r="J105"/>
  <c r="M663" i="20"/>
  <c r="M265"/>
  <c r="M257"/>
  <c r="M201"/>
  <c r="M603"/>
  <c r="L438"/>
  <c r="M410"/>
  <c r="M207"/>
  <c r="M142"/>
  <c r="L47"/>
  <c r="M264"/>
  <c r="M392"/>
  <c r="L560"/>
  <c r="M532"/>
  <c r="M124"/>
  <c r="L28"/>
  <c r="K27" i="11"/>
  <c r="J106" i="14"/>
  <c r="J47" i="11"/>
  <c r="J170" i="14"/>
  <c r="J74"/>
  <c r="J42"/>
  <c r="J10"/>
  <c r="J138"/>
  <c r="M677" i="20"/>
  <c r="M707"/>
  <c r="M659"/>
  <c r="M462"/>
  <c r="M620"/>
  <c r="M326"/>
  <c r="M218"/>
  <c r="M339"/>
  <c r="M292"/>
  <c r="M268"/>
  <c r="M231"/>
  <c r="M144"/>
  <c r="L49"/>
  <c r="M800"/>
  <c r="M573"/>
  <c r="L91"/>
  <c r="M185"/>
  <c r="M503"/>
  <c r="M770"/>
  <c r="M252"/>
  <c r="L89"/>
  <c r="M183"/>
  <c r="M628"/>
  <c r="M240"/>
  <c r="J82" i="14"/>
  <c r="J55" i="11"/>
  <c r="J50" i="14"/>
  <c r="J114"/>
  <c r="J146"/>
  <c r="J178"/>
  <c r="J18"/>
  <c r="M281" i="20"/>
  <c r="M222"/>
  <c r="M538"/>
  <c r="M348"/>
  <c r="L376"/>
  <c r="M619"/>
  <c r="M473"/>
  <c r="M644"/>
  <c r="M831"/>
  <c r="M263"/>
  <c r="M405"/>
  <c r="M190"/>
  <c r="L96"/>
  <c r="M370"/>
  <c r="M228"/>
  <c r="M267"/>
  <c r="M721"/>
  <c r="M556"/>
  <c r="M712"/>
  <c r="M696"/>
  <c r="M492"/>
  <c r="M474"/>
  <c r="M574"/>
  <c r="M557"/>
  <c r="M742"/>
  <c r="M590"/>
  <c r="M691"/>
  <c r="M666"/>
  <c r="M720"/>
  <c r="M400"/>
  <c r="M769"/>
  <c r="M202"/>
  <c r="M484"/>
  <c r="M504"/>
  <c r="M689"/>
  <c r="M282"/>
  <c r="M687"/>
  <c r="M564"/>
  <c r="L592"/>
  <c r="M320"/>
  <c r="M804"/>
  <c r="M596"/>
  <c r="M788"/>
  <c r="I43" i="11"/>
  <c r="I36"/>
  <c r="I38" i="14"/>
  <c r="I67"/>
  <c r="I166"/>
  <c r="I134"/>
  <c r="I6"/>
  <c r="I35"/>
  <c r="I102"/>
  <c r="I70"/>
  <c r="I99"/>
  <c r="M656" i="20"/>
  <c r="L684"/>
  <c r="J153" i="14"/>
  <c r="J62" i="11"/>
  <c r="J57" i="14"/>
  <c r="J121"/>
  <c r="J89"/>
  <c r="J185"/>
  <c r="J25"/>
  <c r="M540" i="20"/>
  <c r="M310"/>
  <c r="M835"/>
  <c r="J52" i="11"/>
  <c r="J47" i="14"/>
  <c r="J111"/>
  <c r="J143"/>
  <c r="J15"/>
  <c r="J79"/>
  <c r="J175"/>
  <c r="M174" i="20"/>
  <c r="L80"/>
  <c r="M818"/>
  <c r="M706"/>
  <c r="J76" i="14"/>
  <c r="J49" i="11"/>
  <c r="J44" i="14"/>
  <c r="J172"/>
  <c r="J12"/>
  <c r="J140"/>
  <c r="J108"/>
  <c r="M513" i="20"/>
  <c r="L94"/>
  <c r="M188"/>
  <c r="M208"/>
  <c r="L162"/>
  <c r="L39"/>
  <c r="M134"/>
  <c r="M535"/>
  <c r="M762"/>
  <c r="M789"/>
  <c r="M276"/>
  <c r="M360"/>
  <c r="M253"/>
  <c r="M752"/>
  <c r="M324"/>
  <c r="M778"/>
  <c r="L806"/>
  <c r="L95"/>
  <c r="M189"/>
  <c r="J64" i="14"/>
  <c r="J69" i="11"/>
  <c r="J160" i="14"/>
  <c r="J128"/>
  <c r="J32"/>
  <c r="J96"/>
  <c r="J192"/>
  <c r="M442" i="20"/>
  <c r="M505"/>
  <c r="M494"/>
  <c r="M719"/>
  <c r="M128"/>
  <c r="L32"/>
  <c r="K31" i="11"/>
  <c r="M568" i="20"/>
  <c r="M302"/>
  <c r="M542"/>
  <c r="M750"/>
  <c r="M205"/>
  <c r="M669"/>
  <c r="M385"/>
  <c r="M138"/>
  <c r="L43"/>
  <c r="M289"/>
  <c r="M450"/>
  <c r="M147"/>
  <c r="L52"/>
  <c r="M510"/>
  <c r="M414"/>
  <c r="M256"/>
  <c r="L284"/>
  <c r="M809"/>
  <c r="M676"/>
  <c r="M572"/>
  <c r="M802"/>
  <c r="M280"/>
  <c r="M153"/>
  <c r="L58"/>
  <c r="M278"/>
  <c r="M362"/>
  <c r="M648"/>
  <c r="L9"/>
  <c r="K8" i="11"/>
  <c r="M105" i="20"/>
  <c r="M506"/>
  <c r="L11"/>
  <c r="K10" i="11"/>
  <c r="M107" i="20"/>
  <c r="M236"/>
  <c r="M307"/>
  <c r="M675"/>
  <c r="M331"/>
  <c r="M412"/>
  <c r="M165"/>
  <c r="L71"/>
  <c r="M463"/>
  <c r="M635"/>
  <c r="J48" i="11"/>
  <c r="J43" i="14"/>
  <c r="J171"/>
  <c r="J75"/>
  <c r="J11"/>
  <c r="J107"/>
  <c r="J139"/>
  <c r="M313" i="20"/>
  <c r="M297"/>
  <c r="M586"/>
  <c r="M783"/>
  <c r="L12"/>
  <c r="K11" i="11"/>
  <c r="M108" i="20"/>
  <c r="M516"/>
  <c r="M709"/>
  <c r="M482"/>
  <c r="M323"/>
  <c r="M522"/>
  <c r="L346"/>
  <c r="M318"/>
  <c r="M299"/>
  <c r="J57" i="11"/>
  <c r="L77" i="20"/>
  <c r="M171"/>
  <c r="M724"/>
  <c r="M357"/>
  <c r="M411"/>
  <c r="M525"/>
  <c r="M203"/>
  <c r="M279"/>
  <c r="M420"/>
  <c r="M206"/>
  <c r="M690"/>
  <c r="L74"/>
  <c r="M168"/>
  <c r="M466"/>
  <c r="M452"/>
  <c r="M553"/>
  <c r="M325"/>
  <c r="M726"/>
  <c r="M617"/>
  <c r="L408"/>
  <c r="M380"/>
  <c r="M260"/>
  <c r="M819"/>
  <c r="M526"/>
  <c r="M661"/>
  <c r="M614"/>
  <c r="M512"/>
  <c r="M217"/>
  <c r="L20"/>
  <c r="K19" i="11"/>
  <c r="M116" i="20"/>
  <c r="M341"/>
  <c r="M758"/>
  <c r="M382"/>
  <c r="M227"/>
  <c r="M815"/>
  <c r="M834"/>
  <c r="M464"/>
  <c r="M754"/>
  <c r="M388"/>
  <c r="M338"/>
  <c r="M756"/>
  <c r="M485"/>
  <c r="M373"/>
  <c r="I131" i="14"/>
  <c r="I195"/>
  <c r="I163"/>
  <c r="N388" i="20"/>
  <c r="N466"/>
  <c r="N525"/>
  <c r="N357"/>
  <c r="M346"/>
  <c r="N318"/>
  <c r="N516"/>
  <c r="N635"/>
  <c r="N412"/>
  <c r="N675"/>
  <c r="N236"/>
  <c r="N506"/>
  <c r="N362"/>
  <c r="N153"/>
  <c r="M58"/>
  <c r="M52"/>
  <c r="N147"/>
  <c r="N205"/>
  <c r="N542"/>
  <c r="N568"/>
  <c r="N719"/>
  <c r="M95"/>
  <c r="N189"/>
  <c r="M806"/>
  <c r="N778"/>
  <c r="N188"/>
  <c r="M94"/>
  <c r="N513"/>
  <c r="N320"/>
  <c r="N282"/>
  <c r="N504"/>
  <c r="N202"/>
  <c r="N400"/>
  <c r="N666"/>
  <c r="N590"/>
  <c r="N557"/>
  <c r="N474"/>
  <c r="N556"/>
  <c r="N267"/>
  <c r="N370"/>
  <c r="N405"/>
  <c r="N831"/>
  <c r="N252"/>
  <c r="N503"/>
  <c r="N218"/>
  <c r="N620"/>
  <c r="N392"/>
  <c r="N603"/>
  <c r="N257"/>
  <c r="N387"/>
  <c r="N436"/>
  <c r="N583"/>
  <c r="N249"/>
  <c r="N737"/>
  <c r="N481"/>
  <c r="N713"/>
  <c r="N814"/>
  <c r="N618"/>
  <c r="N135"/>
  <c r="M40"/>
  <c r="K192" i="14"/>
  <c r="K69" i="11"/>
  <c r="K64" i="14"/>
  <c r="K160"/>
  <c r="K128"/>
  <c r="K32"/>
  <c r="K96"/>
  <c r="N630" i="20"/>
  <c r="N329"/>
  <c r="M73"/>
  <c r="N167"/>
  <c r="N816"/>
  <c r="N219"/>
  <c r="N453"/>
  <c r="N787"/>
  <c r="N585"/>
  <c r="N220"/>
  <c r="N337"/>
  <c r="N125"/>
  <c r="M29"/>
  <c r="L28" i="11"/>
  <c r="N197" i="20"/>
  <c r="N797"/>
  <c r="N514"/>
  <c r="N545"/>
  <c r="N126"/>
  <c r="M30"/>
  <c r="L29" i="11"/>
  <c r="K25"/>
  <c r="N827" i="20"/>
  <c r="N594"/>
  <c r="M622"/>
  <c r="N781"/>
  <c r="N170"/>
  <c r="M76"/>
  <c r="N832"/>
  <c r="N476"/>
  <c r="N509"/>
  <c r="M530"/>
  <c r="N502"/>
  <c r="M33"/>
  <c r="L32" i="11"/>
  <c r="N129" i="20"/>
  <c r="N833"/>
  <c r="N417"/>
  <c r="N645"/>
  <c r="N627"/>
  <c r="N739"/>
  <c r="N352"/>
  <c r="N191"/>
  <c r="M97"/>
  <c r="N798"/>
  <c r="N534"/>
  <c r="N688"/>
  <c r="N523"/>
  <c r="N634"/>
  <c r="N601"/>
  <c r="M10"/>
  <c r="L9" i="11"/>
  <c r="N106" i="20"/>
  <c r="N602"/>
  <c r="N664"/>
  <c r="N375"/>
  <c r="N717"/>
  <c r="N416"/>
  <c r="N626"/>
  <c r="N761"/>
  <c r="N433"/>
  <c r="N668"/>
  <c r="N738"/>
  <c r="N294"/>
  <c r="N569"/>
  <c r="N139"/>
  <c r="M44"/>
  <c r="N755"/>
  <c r="N112"/>
  <c r="M16"/>
  <c r="L15" i="11"/>
  <c r="N576" i="20"/>
  <c r="N499"/>
  <c r="N554"/>
  <c r="N140"/>
  <c r="M45"/>
  <c r="N768"/>
  <c r="N625"/>
  <c r="N154"/>
  <c r="M59"/>
  <c r="N403"/>
  <c r="N662"/>
  <c r="N118"/>
  <c r="N435"/>
  <c r="N757"/>
  <c r="N109"/>
  <c r="M13"/>
  <c r="L12" i="11"/>
  <c r="N309" i="20"/>
  <c r="N558"/>
  <c r="N665"/>
  <c r="N359"/>
  <c r="N694"/>
  <c r="N779"/>
  <c r="N495"/>
  <c r="N115"/>
  <c r="M19"/>
  <c r="L18" i="11"/>
  <c r="N451" i="20"/>
  <c r="N187"/>
  <c r="M93"/>
  <c r="N259"/>
  <c r="N275"/>
  <c r="N708"/>
  <c r="M60"/>
  <c r="N155"/>
  <c r="N660"/>
  <c r="N588"/>
  <c r="N419"/>
  <c r="N621"/>
  <c r="M17"/>
  <c r="L16" i="11"/>
  <c r="N113" i="20"/>
  <c r="N566"/>
  <c r="N774"/>
  <c r="N356"/>
  <c r="N136"/>
  <c r="M41"/>
  <c r="N483"/>
  <c r="N821"/>
  <c r="N727"/>
  <c r="N298"/>
  <c r="N507"/>
  <c r="N196"/>
  <c r="M224"/>
  <c r="N423"/>
  <c r="N589"/>
  <c r="K70" i="11"/>
  <c r="K193" i="14"/>
  <c r="K129"/>
  <c r="K161"/>
  <c r="K65"/>
  <c r="K33"/>
  <c r="K97"/>
  <c r="N447" i="20"/>
  <c r="N725"/>
  <c r="N446"/>
  <c r="N152"/>
  <c r="M57"/>
  <c r="N178"/>
  <c r="N819"/>
  <c r="N373"/>
  <c r="N382"/>
  <c r="N260"/>
  <c r="N724"/>
  <c r="N709"/>
  <c r="N783"/>
  <c r="M71"/>
  <c r="N165"/>
  <c r="N107"/>
  <c r="M11"/>
  <c r="L10" i="11"/>
  <c r="N802" i="20"/>
  <c r="N256"/>
  <c r="M284"/>
  <c r="N750"/>
  <c r="N302"/>
  <c r="K67" i="11"/>
  <c r="K62" i="14"/>
  <c r="K94"/>
  <c r="K158"/>
  <c r="K30"/>
  <c r="K126"/>
  <c r="K190"/>
  <c r="N505" i="20"/>
  <c r="N752"/>
  <c r="N360"/>
  <c r="N789"/>
  <c r="N535"/>
  <c r="N706"/>
  <c r="N835"/>
  <c r="N540"/>
  <c r="N596"/>
  <c r="N687"/>
  <c r="N689"/>
  <c r="N769"/>
  <c r="N691"/>
  <c r="N574"/>
  <c r="N712"/>
  <c r="N228"/>
  <c r="N473"/>
  <c r="N348"/>
  <c r="M376"/>
  <c r="N538"/>
  <c r="M89"/>
  <c r="N183"/>
  <c r="N573"/>
  <c r="N231"/>
  <c r="N292"/>
  <c r="N659"/>
  <c r="N677"/>
  <c r="N532"/>
  <c r="M560"/>
  <c r="N142"/>
  <c r="M47"/>
  <c r="N410"/>
  <c r="M438"/>
  <c r="N663"/>
  <c r="N595"/>
  <c r="M81"/>
  <c r="N175"/>
  <c r="N792"/>
  <c r="N374"/>
  <c r="N173"/>
  <c r="M79"/>
  <c r="M316"/>
  <c r="N288"/>
  <c r="N633"/>
  <c r="N773"/>
  <c r="M34"/>
  <c r="L33" i="11"/>
  <c r="N130" i="20"/>
  <c r="N200"/>
  <c r="N283"/>
  <c r="N751"/>
  <c r="N434"/>
  <c r="K7" i="11"/>
  <c r="L37" i="20"/>
  <c r="N399"/>
  <c r="N805"/>
  <c r="M500"/>
  <c r="N472"/>
  <c r="K60" i="14"/>
  <c r="K65" i="11"/>
  <c r="K156" i="14"/>
  <c r="K92"/>
  <c r="K188"/>
  <c r="K28"/>
  <c r="K124"/>
  <c r="N699" i="20"/>
  <c r="N381"/>
  <c r="N444"/>
  <c r="N122"/>
  <c r="M26"/>
  <c r="N421"/>
  <c r="N578"/>
  <c r="N608"/>
  <c r="N246"/>
  <c r="N290"/>
  <c r="N238"/>
  <c r="N354"/>
  <c r="N430"/>
  <c r="N406"/>
  <c r="N527"/>
  <c r="N828"/>
  <c r="N391"/>
  <c r="N216"/>
  <c r="N215"/>
  <c r="N477"/>
  <c r="K68" i="11"/>
  <c r="K63" i="14"/>
  <c r="K31"/>
  <c r="K127"/>
  <c r="K95"/>
  <c r="K191"/>
  <c r="K159"/>
  <c r="N343" i="20"/>
  <c r="N524"/>
  <c r="N445"/>
  <c r="L99"/>
  <c r="M83"/>
  <c r="N177"/>
  <c r="N156"/>
  <c r="M61"/>
  <c r="N678"/>
  <c r="K45" i="11"/>
  <c r="K40" i="14"/>
  <c r="K72"/>
  <c r="K104"/>
  <c r="K136"/>
  <c r="K8"/>
  <c r="K168"/>
  <c r="N321" i="20"/>
  <c r="N371"/>
  <c r="N270"/>
  <c r="N148"/>
  <c r="N544"/>
  <c r="N402"/>
  <c r="N432"/>
  <c r="N584"/>
  <c r="N239"/>
  <c r="N440"/>
  <c r="M468"/>
  <c r="N822"/>
  <c r="N369"/>
  <c r="N342"/>
  <c r="N141"/>
  <c r="M46"/>
  <c r="N448"/>
  <c r="N597"/>
  <c r="N537"/>
  <c r="N418"/>
  <c r="N296"/>
  <c r="K51" i="11"/>
  <c r="K46" i="14"/>
  <c r="K14"/>
  <c r="K142"/>
  <c r="K78"/>
  <c r="K174"/>
  <c r="K110"/>
  <c r="K125"/>
  <c r="K66" i="11"/>
  <c r="K61" i="14"/>
  <c r="K93"/>
  <c r="K29"/>
  <c r="K157"/>
  <c r="K189"/>
  <c r="M51" i="20"/>
  <c r="N146"/>
  <c r="N570"/>
  <c r="N753"/>
  <c r="N567"/>
  <c r="N600"/>
  <c r="N692"/>
  <c r="N679"/>
  <c r="K57" i="11"/>
  <c r="N647" i="20"/>
  <c r="N759"/>
  <c r="N353"/>
  <c r="N384"/>
  <c r="N658"/>
  <c r="N577"/>
  <c r="M18"/>
  <c r="L17" i="11"/>
  <c r="N114" i="20"/>
  <c r="N741"/>
  <c r="N820"/>
  <c r="N515"/>
  <c r="N209"/>
  <c r="N799"/>
  <c r="N295"/>
  <c r="N266"/>
  <c r="N551"/>
  <c r="N637"/>
  <c r="N591"/>
  <c r="N459"/>
  <c r="N801"/>
  <c r="M714"/>
  <c r="N686"/>
  <c r="M35"/>
  <c r="L34" i="11"/>
  <c r="N131" i="20"/>
  <c r="K147" i="14"/>
  <c r="K56" i="11"/>
  <c r="K51" i="14"/>
  <c r="K19"/>
  <c r="K115"/>
  <c r="K179"/>
  <c r="K83"/>
  <c r="N511" i="20"/>
  <c r="N493"/>
  <c r="N661"/>
  <c r="N206"/>
  <c r="N815"/>
  <c r="N614"/>
  <c r="N553"/>
  <c r="N323"/>
  <c r="N108"/>
  <c r="M12"/>
  <c r="L11" i="11"/>
  <c r="N297" i="20"/>
  <c r="N331"/>
  <c r="N278"/>
  <c r="N676"/>
  <c r="N289"/>
  <c r="N338"/>
  <c r="N227"/>
  <c r="N758"/>
  <c r="N116"/>
  <c r="M20"/>
  <c r="L19" i="11"/>
  <c r="N217" i="20"/>
  <c r="N617"/>
  <c r="N325"/>
  <c r="N168"/>
  <c r="M74"/>
  <c r="N690"/>
  <c r="N420"/>
  <c r="N203"/>
  <c r="N411"/>
  <c r="K170" i="14"/>
  <c r="K47" i="11"/>
  <c r="K138" i="14"/>
  <c r="K74"/>
  <c r="K42"/>
  <c r="K10"/>
  <c r="K106"/>
  <c r="N463" i="20"/>
  <c r="N307"/>
  <c r="K9" i="14"/>
  <c r="K46" i="11"/>
  <c r="K41" i="14"/>
  <c r="K137"/>
  <c r="K105"/>
  <c r="K73"/>
  <c r="K169"/>
  <c r="M9" i="20"/>
  <c r="L8" i="11"/>
  <c r="N105" i="20"/>
  <c r="N648"/>
  <c r="N280"/>
  <c r="N510"/>
  <c r="N385"/>
  <c r="N128"/>
  <c r="M32"/>
  <c r="L31" i="11"/>
  <c r="N494" i="20"/>
  <c r="N276"/>
  <c r="M39"/>
  <c r="N134"/>
  <c r="M162"/>
  <c r="N208"/>
  <c r="N174"/>
  <c r="M80"/>
  <c r="N788"/>
  <c r="N804"/>
  <c r="N484"/>
  <c r="N720"/>
  <c r="N742"/>
  <c r="N492"/>
  <c r="N721"/>
  <c r="N190"/>
  <c r="M96"/>
  <c r="N263"/>
  <c r="N619"/>
  <c r="N281"/>
  <c r="N240"/>
  <c r="M91"/>
  <c r="N185"/>
  <c r="N144"/>
  <c r="M49"/>
  <c r="N268"/>
  <c r="N339"/>
  <c r="N326"/>
  <c r="K26" i="14"/>
  <c r="K63" i="11"/>
  <c r="K58" i="14"/>
  <c r="K186"/>
  <c r="K90"/>
  <c r="K122"/>
  <c r="K154"/>
  <c r="N264" i="20"/>
  <c r="N201"/>
  <c r="N407"/>
  <c r="N261"/>
  <c r="N345"/>
  <c r="N480"/>
  <c r="N449"/>
  <c r="N543"/>
  <c r="N330"/>
  <c r="N607"/>
  <c r="N361"/>
  <c r="M132"/>
  <c r="M8"/>
  <c r="N104"/>
  <c r="N258"/>
  <c r="N657"/>
  <c r="N308"/>
  <c r="N785"/>
  <c r="N223"/>
  <c r="N315"/>
  <c r="N431"/>
  <c r="J61" i="11"/>
  <c r="J88" i="14"/>
  <c r="J152"/>
  <c r="J24"/>
  <c r="J56"/>
  <c r="J120"/>
  <c r="J184"/>
  <c r="N226" i="20"/>
  <c r="M254"/>
  <c r="N182"/>
  <c r="M88"/>
  <c r="N198"/>
  <c r="N736"/>
  <c r="N437"/>
  <c r="N775"/>
  <c r="N237"/>
  <c r="N166"/>
  <c r="M72"/>
  <c r="N682"/>
  <c r="N262"/>
  <c r="N386"/>
  <c r="N782"/>
  <c r="N760"/>
  <c r="N344"/>
  <c r="N817"/>
  <c r="N245"/>
  <c r="M70"/>
  <c r="M192"/>
  <c r="N164"/>
  <c r="N830"/>
  <c r="N616"/>
  <c r="N541"/>
  <c r="N293"/>
  <c r="N705"/>
  <c r="M15"/>
  <c r="L14" i="11"/>
  <c r="N111" i="20"/>
  <c r="N521"/>
  <c r="N723"/>
  <c r="N443"/>
  <c r="N786"/>
  <c r="N422"/>
  <c r="N716"/>
  <c r="M744"/>
  <c r="N735"/>
  <c r="N771"/>
  <c r="N172"/>
  <c r="M78"/>
  <c r="N383"/>
  <c r="N184"/>
  <c r="M90"/>
  <c r="N780"/>
  <c r="N812"/>
  <c r="M31"/>
  <c r="L30" i="11"/>
  <c r="N127" i="20"/>
  <c r="N350"/>
  <c r="M836"/>
  <c r="N808"/>
  <c r="N496"/>
  <c r="N555"/>
  <c r="M64"/>
  <c r="N159"/>
  <c r="N340"/>
  <c r="N247"/>
  <c r="N229"/>
  <c r="N539"/>
  <c r="N137"/>
  <c r="M42"/>
  <c r="N803"/>
  <c r="N204"/>
  <c r="N680"/>
  <c r="N649"/>
  <c r="N312"/>
  <c r="N475"/>
  <c r="N681"/>
  <c r="N565"/>
  <c r="N767"/>
  <c r="M62"/>
  <c r="N157"/>
  <c r="N251"/>
  <c r="K176" i="14"/>
  <c r="K53" i="11"/>
  <c r="K48" i="14"/>
  <c r="K144"/>
  <c r="K112"/>
  <c r="K80"/>
  <c r="K16"/>
  <c r="N559" i="20"/>
  <c r="N311"/>
  <c r="N145"/>
  <c r="M50"/>
  <c r="N234"/>
  <c r="N571"/>
  <c r="N811"/>
  <c r="M63"/>
  <c r="N158"/>
  <c r="N221"/>
  <c r="K49" i="11"/>
  <c r="K44" i="14"/>
  <c r="K12"/>
  <c r="K140"/>
  <c r="K108"/>
  <c r="K76"/>
  <c r="K172"/>
  <c r="N413" i="20"/>
  <c r="K89" i="14"/>
  <c r="K62" i="11"/>
  <c r="K57" i="14"/>
  <c r="K185"/>
  <c r="K25"/>
  <c r="K121"/>
  <c r="K153"/>
  <c r="N743" i="20"/>
  <c r="N604"/>
  <c r="N606"/>
  <c r="N598"/>
  <c r="N319"/>
  <c r="N575"/>
  <c r="N491"/>
  <c r="N698"/>
  <c r="N232"/>
  <c r="M21"/>
  <c r="L20" i="11"/>
  <c r="N117" i="20"/>
  <c r="N756"/>
  <c r="N726"/>
  <c r="N464"/>
  <c r="N341"/>
  <c r="N526"/>
  <c r="N485"/>
  <c r="N754"/>
  <c r="N834"/>
  <c r="K55" i="11"/>
  <c r="K82" i="14"/>
  <c r="K50"/>
  <c r="K114"/>
  <c r="K146"/>
  <c r="K178"/>
  <c r="K18"/>
  <c r="N512" i="20"/>
  <c r="N380"/>
  <c r="M408"/>
  <c r="N452"/>
  <c r="N279"/>
  <c r="N171"/>
  <c r="M77"/>
  <c r="N299"/>
  <c r="N522"/>
  <c r="N482"/>
  <c r="N586"/>
  <c r="N313"/>
  <c r="K44" i="11"/>
  <c r="K39" i="14"/>
  <c r="K135"/>
  <c r="K103"/>
  <c r="K167"/>
  <c r="K7"/>
  <c r="K71"/>
  <c r="N572" i="20"/>
  <c r="N809"/>
  <c r="N414"/>
  <c r="N450"/>
  <c r="N138"/>
  <c r="M43"/>
  <c r="N669"/>
  <c r="N442"/>
  <c r="N324"/>
  <c r="N253"/>
  <c r="N762"/>
  <c r="L68"/>
  <c r="N818"/>
  <c r="N310"/>
  <c r="N656"/>
  <c r="M684"/>
  <c r="M592"/>
  <c r="N564"/>
  <c r="N696"/>
  <c r="N644"/>
  <c r="N222"/>
  <c r="N628"/>
  <c r="N770"/>
  <c r="N800"/>
  <c r="N462"/>
  <c r="N707"/>
  <c r="M28"/>
  <c r="L27" i="11"/>
  <c r="N124" i="20"/>
  <c r="N207"/>
  <c r="N265"/>
  <c r="N749"/>
  <c r="N210"/>
  <c r="N829"/>
  <c r="N460"/>
  <c r="N429"/>
  <c r="N355"/>
  <c r="N351"/>
  <c r="N528"/>
  <c r="N605"/>
  <c r="N728"/>
  <c r="N314"/>
  <c r="N291"/>
  <c r="N695"/>
  <c r="N479"/>
  <c r="N393"/>
  <c r="M82"/>
  <c r="N176"/>
  <c r="M66"/>
  <c r="N161"/>
  <c r="N667"/>
  <c r="N718"/>
  <c r="N404"/>
  <c r="K187" i="14"/>
  <c r="K91"/>
  <c r="K27"/>
  <c r="K59"/>
  <c r="K123"/>
  <c r="K64" i="11"/>
  <c r="K155" i="14"/>
  <c r="N498" i="20"/>
  <c r="N233"/>
  <c r="N629"/>
  <c r="N327"/>
  <c r="M75"/>
  <c r="N169"/>
  <c r="N415"/>
  <c r="N650"/>
  <c r="N486"/>
  <c r="N372"/>
  <c r="N638"/>
  <c r="N636"/>
  <c r="N269"/>
  <c r="N235"/>
  <c r="N813"/>
  <c r="N389"/>
  <c r="N643"/>
  <c r="N328"/>
  <c r="N710"/>
  <c r="N508"/>
  <c r="N301"/>
  <c r="N143"/>
  <c r="M48"/>
  <c r="N722"/>
  <c r="N248"/>
  <c r="K173" i="14"/>
  <c r="K50" i="11"/>
  <c r="K45" i="14"/>
  <c r="K77"/>
  <c r="K13"/>
  <c r="K109"/>
  <c r="K141"/>
  <c r="N646" i="20"/>
  <c r="N349"/>
  <c r="N367"/>
  <c r="N697"/>
  <c r="N631"/>
  <c r="N729"/>
  <c r="M92"/>
  <c r="N186"/>
  <c r="N230"/>
  <c r="N587"/>
  <c r="J36" i="11"/>
  <c r="J43"/>
  <c r="J38" i="14"/>
  <c r="J166"/>
  <c r="J134"/>
  <c r="J6"/>
  <c r="J102"/>
  <c r="J70"/>
  <c r="N772" i="20"/>
  <c r="N536"/>
  <c r="N599"/>
  <c r="N615"/>
  <c r="N711"/>
  <c r="N552"/>
  <c r="N358"/>
  <c r="N740"/>
  <c r="N300"/>
  <c r="N748"/>
  <c r="M776"/>
  <c r="N632"/>
  <c r="N529"/>
  <c r="N791"/>
  <c r="N693"/>
  <c r="N467"/>
  <c r="N478"/>
  <c r="N790"/>
  <c r="K48" i="11"/>
  <c r="K43" i="14"/>
  <c r="K171"/>
  <c r="K75"/>
  <c r="K11"/>
  <c r="K107"/>
  <c r="K139"/>
  <c r="N401" i="20"/>
  <c r="N546"/>
  <c r="N160"/>
  <c r="M65"/>
  <c r="K113" i="14"/>
  <c r="K54" i="11"/>
  <c r="K49" i="14"/>
  <c r="K177"/>
  <c r="K145"/>
  <c r="K81"/>
  <c r="K17"/>
  <c r="N250" i="20"/>
  <c r="N332"/>
  <c r="N784"/>
  <c r="N683"/>
  <c r="N497"/>
  <c r="N533"/>
  <c r="N277"/>
  <c r="M14"/>
  <c r="L13" i="11"/>
  <c r="N110" i="20"/>
  <c r="K52" i="11"/>
  <c r="K47" i="14"/>
  <c r="K175"/>
  <c r="K15"/>
  <c r="K111"/>
  <c r="K143"/>
  <c r="K79"/>
  <c r="N368" i="20"/>
  <c r="M27"/>
  <c r="L26" i="11"/>
  <c r="N123" i="20"/>
  <c r="N651"/>
  <c r="N441"/>
  <c r="N199"/>
  <c r="N461"/>
  <c r="N322"/>
  <c r="N810"/>
  <c r="N613"/>
  <c r="N624"/>
  <c r="M652"/>
  <c r="N390"/>
  <c r="N465"/>
  <c r="J131" i="14"/>
  <c r="J163"/>
  <c r="J195"/>
  <c r="J35"/>
  <c r="J67"/>
  <c r="J99"/>
  <c r="O390" i="20"/>
  <c r="O322"/>
  <c r="O683"/>
  <c r="O693"/>
  <c r="O300"/>
  <c r="O599"/>
  <c r="O631"/>
  <c r="O813"/>
  <c r="O486"/>
  <c r="O528"/>
  <c r="O265"/>
  <c r="L63" i="11"/>
  <c r="L58" i="14"/>
  <c r="L26"/>
  <c r="L154"/>
  <c r="L186"/>
  <c r="L90"/>
  <c r="L122"/>
  <c r="N592" i="20"/>
  <c r="O564"/>
  <c r="N684"/>
  <c r="O656"/>
  <c r="O762"/>
  <c r="O450"/>
  <c r="O452"/>
  <c r="O754"/>
  <c r="O526"/>
  <c r="O756"/>
  <c r="O698"/>
  <c r="O575"/>
  <c r="O606"/>
  <c r="O743"/>
  <c r="O221"/>
  <c r="O811"/>
  <c r="O234"/>
  <c r="O565"/>
  <c r="O204"/>
  <c r="O247"/>
  <c r="L29" i="14"/>
  <c r="L66" i="11"/>
  <c r="L61" i="14"/>
  <c r="L189"/>
  <c r="L93"/>
  <c r="L157"/>
  <c r="L125"/>
  <c r="O172" i="20"/>
  <c r="N78"/>
  <c r="O735"/>
  <c r="L173" i="14"/>
  <c r="L50" i="11"/>
  <c r="L45" i="14"/>
  <c r="L109"/>
  <c r="L141"/>
  <c r="L77"/>
  <c r="L13"/>
  <c r="N192" i="20"/>
  <c r="O164"/>
  <c r="N70"/>
  <c r="O344"/>
  <c r="O782"/>
  <c r="O262"/>
  <c r="O237"/>
  <c r="O437"/>
  <c r="O198"/>
  <c r="O226"/>
  <c r="N254"/>
  <c r="O785"/>
  <c r="N132"/>
  <c r="O104"/>
  <c r="N8"/>
  <c r="O264"/>
  <c r="O281"/>
  <c r="O720"/>
  <c r="O804"/>
  <c r="N80"/>
  <c r="O174"/>
  <c r="O276"/>
  <c r="L30" i="14"/>
  <c r="L67" i="11"/>
  <c r="L126" i="14"/>
  <c r="L190"/>
  <c r="L62"/>
  <c r="L94"/>
  <c r="L158"/>
  <c r="O411" i="20"/>
  <c r="O217"/>
  <c r="O338"/>
  <c r="O331"/>
  <c r="L47" i="11"/>
  <c r="L10" i="14"/>
  <c r="L106"/>
  <c r="L170"/>
  <c r="L138"/>
  <c r="L74"/>
  <c r="L42"/>
  <c r="O614" i="20"/>
  <c r="L70" i="11"/>
  <c r="L97" i="14"/>
  <c r="L193"/>
  <c r="L129"/>
  <c r="L161"/>
  <c r="L65"/>
  <c r="L33"/>
  <c r="O459" i="20"/>
  <c r="O637"/>
  <c r="O799"/>
  <c r="O741"/>
  <c r="O577"/>
  <c r="O384"/>
  <c r="O753"/>
  <c r="N51"/>
  <c r="O146"/>
  <c r="O296"/>
  <c r="O448"/>
  <c r="O342"/>
  <c r="O584"/>
  <c r="O402"/>
  <c r="O148"/>
  <c r="O371"/>
  <c r="O524"/>
  <c r="O477"/>
  <c r="O828"/>
  <c r="O354"/>
  <c r="O290"/>
  <c r="O444"/>
  <c r="O699"/>
  <c r="O751"/>
  <c r="O200"/>
  <c r="O633"/>
  <c r="O374"/>
  <c r="O663"/>
  <c r="O677"/>
  <c r="O538"/>
  <c r="O228"/>
  <c r="O687"/>
  <c r="O706"/>
  <c r="O302"/>
  <c r="O256"/>
  <c r="N284"/>
  <c r="L46" i="11"/>
  <c r="L41" i="14"/>
  <c r="L137"/>
  <c r="L105"/>
  <c r="L73"/>
  <c r="L9"/>
  <c r="L169"/>
  <c r="O152" i="20"/>
  <c r="N57"/>
  <c r="N224"/>
  <c r="O196"/>
  <c r="O821"/>
  <c r="O356"/>
  <c r="O566"/>
  <c r="N60"/>
  <c r="O155"/>
  <c r="O259"/>
  <c r="O779"/>
  <c r="O359"/>
  <c r="O558"/>
  <c r="O109"/>
  <c r="N13"/>
  <c r="M12" i="11"/>
  <c r="O403" i="20"/>
  <c r="O554"/>
  <c r="O576"/>
  <c r="O755"/>
  <c r="O668"/>
  <c r="O626"/>
  <c r="O664"/>
  <c r="L136" i="14"/>
  <c r="L45" i="11"/>
  <c r="L40" i="14"/>
  <c r="L8"/>
  <c r="L168"/>
  <c r="L72"/>
  <c r="L104"/>
  <c r="O634" i="20"/>
  <c r="O688"/>
  <c r="O645"/>
  <c r="O833"/>
  <c r="N530"/>
  <c r="O502"/>
  <c r="O509"/>
  <c r="O832"/>
  <c r="O781"/>
  <c r="L65" i="11"/>
  <c r="L60" i="14"/>
  <c r="L124"/>
  <c r="L156"/>
  <c r="L92"/>
  <c r="L188"/>
  <c r="L28"/>
  <c r="O797" i="20"/>
  <c r="N29"/>
  <c r="M28" i="11"/>
  <c r="O125" i="20"/>
  <c r="O787"/>
  <c r="O219"/>
  <c r="O167"/>
  <c r="N73"/>
  <c r="O135"/>
  <c r="N40"/>
  <c r="O814"/>
  <c r="O481"/>
  <c r="O436"/>
  <c r="O400"/>
  <c r="O320"/>
  <c r="O205"/>
  <c r="O362"/>
  <c r="O236"/>
  <c r="O412"/>
  <c r="O516"/>
  <c r="O466"/>
  <c r="O465"/>
  <c r="O199"/>
  <c r="O533"/>
  <c r="N65"/>
  <c r="O160"/>
  <c r="O529"/>
  <c r="O358"/>
  <c r="O646"/>
  <c r="O269"/>
  <c r="O629"/>
  <c r="O498"/>
  <c r="O291"/>
  <c r="O210"/>
  <c r="N652"/>
  <c r="O624"/>
  <c r="O810"/>
  <c r="N27"/>
  <c r="M26" i="11"/>
  <c r="O123" i="20"/>
  <c r="O368"/>
  <c r="O497"/>
  <c r="O784"/>
  <c r="O401"/>
  <c r="O478"/>
  <c r="O748"/>
  <c r="N776"/>
  <c r="O536"/>
  <c r="O230"/>
  <c r="O729"/>
  <c r="O349"/>
  <c r="O301"/>
  <c r="O710"/>
  <c r="O643"/>
  <c r="O638"/>
  <c r="O415"/>
  <c r="O327"/>
  <c r="O351"/>
  <c r="O462"/>
  <c r="O770"/>
  <c r="O222"/>
  <c r="O644"/>
  <c r="O818"/>
  <c r="O809"/>
  <c r="O313"/>
  <c r="O482"/>
  <c r="O299"/>
  <c r="O512"/>
  <c r="O464"/>
  <c r="O232"/>
  <c r="O319"/>
  <c r="O598"/>
  <c r="O158"/>
  <c r="N63"/>
  <c r="O311"/>
  <c r="O475"/>
  <c r="O649"/>
  <c r="O137"/>
  <c r="N42"/>
  <c r="O340"/>
  <c r="O496"/>
  <c r="O780"/>
  <c r="O443"/>
  <c r="O293"/>
  <c r="O616"/>
  <c r="O245"/>
  <c r="O166"/>
  <c r="N72"/>
  <c r="O775"/>
  <c r="O315"/>
  <c r="O657"/>
  <c r="L7" i="11"/>
  <c r="M37" i="20"/>
  <c r="O361"/>
  <c r="O330"/>
  <c r="O449"/>
  <c r="O345"/>
  <c r="O407"/>
  <c r="O339"/>
  <c r="O144"/>
  <c r="N49"/>
  <c r="O263"/>
  <c r="O721"/>
  <c r="O484"/>
  <c r="N39"/>
  <c r="O134"/>
  <c r="N162"/>
  <c r="O128"/>
  <c r="N32"/>
  <c r="M31" i="11"/>
  <c r="O385" i="20"/>
  <c r="N9"/>
  <c r="M8" i="11"/>
  <c r="O105" i="20"/>
  <c r="O307"/>
  <c r="O420"/>
  <c r="N74"/>
  <c r="O168"/>
  <c r="L114" i="14"/>
  <c r="L55" i="11"/>
  <c r="L18" i="14"/>
  <c r="L82"/>
  <c r="L50"/>
  <c r="L146"/>
  <c r="L178"/>
  <c r="O758" i="20"/>
  <c r="O676"/>
  <c r="O108"/>
  <c r="N12"/>
  <c r="M11" i="11"/>
  <c r="O553" i="20"/>
  <c r="O661"/>
  <c r="O511"/>
  <c r="O591"/>
  <c r="O295"/>
  <c r="O114"/>
  <c r="N18"/>
  <c r="M17" i="11"/>
  <c r="O759" i="20"/>
  <c r="O679"/>
  <c r="O600"/>
  <c r="O822"/>
  <c r="O678"/>
  <c r="O177"/>
  <c r="N83"/>
  <c r="O445"/>
  <c r="O343"/>
  <c r="O215"/>
  <c r="O391"/>
  <c r="O527"/>
  <c r="L25" i="11"/>
  <c r="N500" i="20"/>
  <c r="O472"/>
  <c r="O805"/>
  <c r="K36" i="11"/>
  <c r="K43"/>
  <c r="K38" i="14"/>
  <c r="K102"/>
  <c r="K70"/>
  <c r="K166"/>
  <c r="K134"/>
  <c r="K6"/>
  <c r="O773" i="20"/>
  <c r="O288"/>
  <c r="N316"/>
  <c r="O173"/>
  <c r="N79"/>
  <c r="N560"/>
  <c r="O532"/>
  <c r="O231"/>
  <c r="N89"/>
  <c r="O183"/>
  <c r="O691"/>
  <c r="O835"/>
  <c r="N11"/>
  <c r="M10" i="11"/>
  <c r="O107" i="20"/>
  <c r="O709"/>
  <c r="O260"/>
  <c r="O373"/>
  <c r="O178"/>
  <c r="O446"/>
  <c r="O298"/>
  <c r="O136"/>
  <c r="N41"/>
  <c r="O774"/>
  <c r="O113"/>
  <c r="N17"/>
  <c r="M16" i="11"/>
  <c r="O621" i="20"/>
  <c r="O588"/>
  <c r="O451"/>
  <c r="O495"/>
  <c r="O435"/>
  <c r="O625"/>
  <c r="N45"/>
  <c r="O140"/>
  <c r="O499"/>
  <c r="L174" i="14"/>
  <c r="L51" i="11"/>
  <c r="L142" i="14"/>
  <c r="L78"/>
  <c r="L110"/>
  <c r="L46"/>
  <c r="L14"/>
  <c r="O375" i="20"/>
  <c r="O798"/>
  <c r="O627"/>
  <c r="O129"/>
  <c r="N33"/>
  <c r="M32" i="11"/>
  <c r="O827" i="20"/>
  <c r="N30"/>
  <c r="M29" i="11"/>
  <c r="O126" i="20"/>
  <c r="O220"/>
  <c r="O249"/>
  <c r="O603"/>
  <c r="O620"/>
  <c r="O503"/>
  <c r="O405"/>
  <c r="O267"/>
  <c r="O474"/>
  <c r="O590"/>
  <c r="O504"/>
  <c r="O188"/>
  <c r="N94"/>
  <c r="O719"/>
  <c r="O542"/>
  <c r="O147"/>
  <c r="N52"/>
  <c r="O153"/>
  <c r="N58"/>
  <c r="O506"/>
  <c r="O318"/>
  <c r="N346"/>
  <c r="O357"/>
  <c r="O461"/>
  <c r="O441"/>
  <c r="L89" i="14"/>
  <c r="L62" i="11"/>
  <c r="L57" i="14"/>
  <c r="L153"/>
  <c r="L185"/>
  <c r="L25"/>
  <c r="L121"/>
  <c r="N14" i="20"/>
  <c r="M13" i="11"/>
  <c r="O110" i="20"/>
  <c r="O277"/>
  <c r="O250"/>
  <c r="O632"/>
  <c r="O740"/>
  <c r="O552"/>
  <c r="O615"/>
  <c r="N92"/>
  <c r="O186"/>
  <c r="O697"/>
  <c r="O248"/>
  <c r="O143"/>
  <c r="N48"/>
  <c r="O508"/>
  <c r="O328"/>
  <c r="O389"/>
  <c r="O372"/>
  <c r="O169"/>
  <c r="N75"/>
  <c r="O233"/>
  <c r="O404"/>
  <c r="O667"/>
  <c r="O176"/>
  <c r="N82"/>
  <c r="O393"/>
  <c r="O695"/>
  <c r="O314"/>
  <c r="O605"/>
  <c r="O429"/>
  <c r="O829"/>
  <c r="O749"/>
  <c r="O207"/>
  <c r="O696"/>
  <c r="O253"/>
  <c r="O442"/>
  <c r="O138"/>
  <c r="N43"/>
  <c r="O572"/>
  <c r="O522"/>
  <c r="O279"/>
  <c r="N408"/>
  <c r="O380"/>
  <c r="O726"/>
  <c r="O117"/>
  <c r="N21"/>
  <c r="M20" i="11"/>
  <c r="O491" i="20"/>
  <c r="O604"/>
  <c r="O413"/>
  <c r="O251"/>
  <c r="O803"/>
  <c r="O229"/>
  <c r="O808"/>
  <c r="N836"/>
  <c r="O350"/>
  <c r="O383"/>
  <c r="O422"/>
  <c r="O521"/>
  <c r="O830"/>
  <c r="M99"/>
  <c r="O817"/>
  <c r="O760"/>
  <c r="O386"/>
  <c r="O682"/>
  <c r="O736"/>
  <c r="N88"/>
  <c r="O182"/>
  <c r="O223"/>
  <c r="O543"/>
  <c r="O261"/>
  <c r="O326"/>
  <c r="O742"/>
  <c r="O788"/>
  <c r="M68"/>
  <c r="O494"/>
  <c r="O280"/>
  <c r="L7" i="14"/>
  <c r="L44" i="11"/>
  <c r="L39" i="14"/>
  <c r="L71"/>
  <c r="L135"/>
  <c r="L103"/>
  <c r="L167"/>
  <c r="O463" i="20"/>
  <c r="O617"/>
  <c r="O116"/>
  <c r="N20"/>
  <c r="M19" i="11"/>
  <c r="O227" i="20"/>
  <c r="O815"/>
  <c r="O686"/>
  <c r="N714"/>
  <c r="O801"/>
  <c r="O551"/>
  <c r="O209"/>
  <c r="O820"/>
  <c r="L16" i="14"/>
  <c r="L53" i="11"/>
  <c r="L48" i="14"/>
  <c r="L80"/>
  <c r="L144"/>
  <c r="L176"/>
  <c r="L112"/>
  <c r="O353" i="20"/>
  <c r="O647"/>
  <c r="O418"/>
  <c r="O597"/>
  <c r="O141"/>
  <c r="N46"/>
  <c r="O239"/>
  <c r="O432"/>
  <c r="O544"/>
  <c r="O270"/>
  <c r="O430"/>
  <c r="O238"/>
  <c r="O246"/>
  <c r="O578"/>
  <c r="O122"/>
  <c r="N26"/>
  <c r="O381"/>
  <c r="O399"/>
  <c r="O283"/>
  <c r="O130"/>
  <c r="N34"/>
  <c r="M33" i="11"/>
  <c r="O792" i="20"/>
  <c r="O595"/>
  <c r="N47"/>
  <c r="O142"/>
  <c r="O659"/>
  <c r="O473"/>
  <c r="O712"/>
  <c r="O689"/>
  <c r="O596"/>
  <c r="O535"/>
  <c r="O360"/>
  <c r="O505"/>
  <c r="O750"/>
  <c r="O819"/>
  <c r="O447"/>
  <c r="O423"/>
  <c r="O507"/>
  <c r="L52" i="11"/>
  <c r="L47" i="14"/>
  <c r="L79"/>
  <c r="L175"/>
  <c r="L111"/>
  <c r="L143"/>
  <c r="L15"/>
  <c r="O275" i="20"/>
  <c r="N93"/>
  <c r="O187"/>
  <c r="L113" i="14"/>
  <c r="L54" i="11"/>
  <c r="L49" i="14"/>
  <c r="L17"/>
  <c r="L177"/>
  <c r="L145"/>
  <c r="L81"/>
  <c r="O694" i="20"/>
  <c r="O665"/>
  <c r="O309"/>
  <c r="O757"/>
  <c r="L57" i="11"/>
  <c r="O662" i="20"/>
  <c r="N59"/>
  <c r="O154"/>
  <c r="O112"/>
  <c r="N16"/>
  <c r="M15" i="11"/>
  <c r="O569" i="20"/>
  <c r="O738"/>
  <c r="O433"/>
  <c r="O761"/>
  <c r="O416"/>
  <c r="O602"/>
  <c r="O523"/>
  <c r="O534"/>
  <c r="O352"/>
  <c r="O417"/>
  <c r="L159" i="14"/>
  <c r="L68" i="11"/>
  <c r="L63" i="14"/>
  <c r="L31"/>
  <c r="L127"/>
  <c r="L95"/>
  <c r="L191"/>
  <c r="O476" i="20"/>
  <c r="N76"/>
  <c r="O170"/>
  <c r="O514"/>
  <c r="O197"/>
  <c r="O453"/>
  <c r="O630"/>
  <c r="O257"/>
  <c r="O392"/>
  <c r="O831"/>
  <c r="O666"/>
  <c r="O189"/>
  <c r="N95"/>
  <c r="O675"/>
  <c r="O635"/>
  <c r="O388"/>
  <c r="O613"/>
  <c r="O651"/>
  <c r="L44" i="14"/>
  <c r="L49" i="11"/>
  <c r="L12" i="14"/>
  <c r="L140"/>
  <c r="L108"/>
  <c r="L76"/>
  <c r="L172"/>
  <c r="O332" i="20"/>
  <c r="O546"/>
  <c r="O790"/>
  <c r="O467"/>
  <c r="O791"/>
  <c r="O711"/>
  <c r="O772"/>
  <c r="O587"/>
  <c r="O367"/>
  <c r="O722"/>
  <c r="O235"/>
  <c r="O636"/>
  <c r="O650"/>
  <c r="O718"/>
  <c r="N66"/>
  <c r="O161"/>
  <c r="O479"/>
  <c r="O728"/>
  <c r="O355"/>
  <c r="O460"/>
  <c r="O124"/>
  <c r="N28"/>
  <c r="M27" i="11"/>
  <c r="O707" i="20"/>
  <c r="O800"/>
  <c r="O628"/>
  <c r="O310"/>
  <c r="O324"/>
  <c r="O669"/>
  <c r="O414"/>
  <c r="O586"/>
  <c r="N77"/>
  <c r="O171"/>
  <c r="O834"/>
  <c r="O485"/>
  <c r="O341"/>
  <c r="L56" i="11"/>
  <c r="L51" i="14"/>
  <c r="L19"/>
  <c r="L147"/>
  <c r="L115"/>
  <c r="L179"/>
  <c r="L83"/>
  <c r="O571" i="20"/>
  <c r="N50"/>
  <c r="O145"/>
  <c r="O559"/>
  <c r="O157"/>
  <c r="N62"/>
  <c r="O767"/>
  <c r="O681"/>
  <c r="O312"/>
  <c r="O680"/>
  <c r="O539"/>
  <c r="N64"/>
  <c r="O159"/>
  <c r="O555"/>
  <c r="O127"/>
  <c r="N31"/>
  <c r="M30" i="11"/>
  <c r="O812" i="20"/>
  <c r="N90"/>
  <c r="O184"/>
  <c r="O771"/>
  <c r="N744"/>
  <c r="O716"/>
  <c r="O786"/>
  <c r="O723"/>
  <c r="N15"/>
  <c r="M14" i="11"/>
  <c r="O111" i="20"/>
  <c r="O705"/>
  <c r="O541"/>
  <c r="O431"/>
  <c r="O308"/>
  <c r="O258"/>
  <c r="O607"/>
  <c r="O480"/>
  <c r="O201"/>
  <c r="O268"/>
  <c r="N91"/>
  <c r="O185"/>
  <c r="O240"/>
  <c r="O619"/>
  <c r="O190"/>
  <c r="N96"/>
  <c r="O492"/>
  <c r="O208"/>
  <c r="O510"/>
  <c r="O648"/>
  <c r="O203"/>
  <c r="O690"/>
  <c r="O325"/>
  <c r="O289"/>
  <c r="O278"/>
  <c r="O297"/>
  <c r="O323"/>
  <c r="O206"/>
  <c r="O493"/>
  <c r="N35"/>
  <c r="M34" i="11"/>
  <c r="O131" i="20"/>
  <c r="O266"/>
  <c r="O515"/>
  <c r="O658"/>
  <c r="O692"/>
  <c r="O567"/>
  <c r="O570"/>
  <c r="O537"/>
  <c r="O369"/>
  <c r="N468"/>
  <c r="O440"/>
  <c r="O321"/>
  <c r="N61"/>
  <c r="O156"/>
  <c r="O216"/>
  <c r="O406"/>
  <c r="O608"/>
  <c r="O421"/>
  <c r="O434"/>
  <c r="L192" i="14"/>
  <c r="L69" i="11"/>
  <c r="L64" i="14"/>
  <c r="L160"/>
  <c r="L128"/>
  <c r="L32"/>
  <c r="L96"/>
  <c r="N81" i="20"/>
  <c r="O175"/>
  <c r="O410"/>
  <c r="N438"/>
  <c r="O292"/>
  <c r="O573"/>
  <c r="O348"/>
  <c r="N376"/>
  <c r="O574"/>
  <c r="O769"/>
  <c r="O540"/>
  <c r="O789"/>
  <c r="O752"/>
  <c r="O802"/>
  <c r="O165"/>
  <c r="N71"/>
  <c r="O783"/>
  <c r="O724"/>
  <c r="O382"/>
  <c r="O725"/>
  <c r="O589"/>
  <c r="O727"/>
  <c r="O483"/>
  <c r="O419"/>
  <c r="O660"/>
  <c r="O708"/>
  <c r="O115"/>
  <c r="N19"/>
  <c r="M18" i="11"/>
  <c r="L139" i="14"/>
  <c r="L48" i="11"/>
  <c r="L43" i="14"/>
  <c r="L171"/>
  <c r="L75"/>
  <c r="L11"/>
  <c r="L107"/>
  <c r="O118" i="20"/>
  <c r="O768"/>
  <c r="O139"/>
  <c r="N44"/>
  <c r="O294"/>
  <c r="O717"/>
  <c r="O106"/>
  <c r="N10"/>
  <c r="M9" i="11"/>
  <c r="O601" i="20"/>
  <c r="O191"/>
  <c r="N97"/>
  <c r="O739"/>
  <c r="N622"/>
  <c r="O594"/>
  <c r="K24" i="14"/>
  <c r="K88"/>
  <c r="K184"/>
  <c r="K152"/>
  <c r="K61" i="11"/>
  <c r="K120" i="14"/>
  <c r="K56"/>
  <c r="O545" i="20"/>
  <c r="L59" i="14"/>
  <c r="L27"/>
  <c r="L91"/>
  <c r="L123"/>
  <c r="L155"/>
  <c r="L187"/>
  <c r="L64" i="11"/>
  <c r="O337" i="20"/>
  <c r="O585"/>
  <c r="O816"/>
  <c r="O329"/>
  <c r="O618"/>
  <c r="O713"/>
  <c r="O737"/>
  <c r="O583"/>
  <c r="O387"/>
  <c r="O218"/>
  <c r="O252"/>
  <c r="O370"/>
  <c r="O556"/>
  <c r="O557"/>
  <c r="O202"/>
  <c r="O282"/>
  <c r="O513"/>
  <c r="O778"/>
  <c r="N806"/>
  <c r="O568"/>
  <c r="O525"/>
  <c r="P252"/>
  <c r="M177" i="14"/>
  <c r="M54" i="11"/>
  <c r="M49" i="14"/>
  <c r="M17"/>
  <c r="M113"/>
  <c r="M145"/>
  <c r="M81"/>
  <c r="P165" i="20"/>
  <c r="O71"/>
  <c r="P434"/>
  <c r="P567"/>
  <c r="P492"/>
  <c r="O31"/>
  <c r="N30" i="11"/>
  <c r="P127" i="20"/>
  <c r="P559"/>
  <c r="P485"/>
  <c r="P414"/>
  <c r="P324"/>
  <c r="P800"/>
  <c r="M154" i="14"/>
  <c r="M63" i="11"/>
  <c r="M58" i="14"/>
  <c r="M26"/>
  <c r="M186"/>
  <c r="M90"/>
  <c r="M122"/>
  <c r="P460" i="20"/>
  <c r="P728"/>
  <c r="P790"/>
  <c r="P666"/>
  <c r="P392"/>
  <c r="P630"/>
  <c r="P197"/>
  <c r="P534"/>
  <c r="M14" i="14"/>
  <c r="M51" i="11"/>
  <c r="M174" i="14"/>
  <c r="M142"/>
  <c r="M78"/>
  <c r="M110"/>
  <c r="M46"/>
  <c r="P757" i="20"/>
  <c r="P187"/>
  <c r="O93"/>
  <c r="P275"/>
  <c r="P423"/>
  <c r="P819"/>
  <c r="P399"/>
  <c r="P122"/>
  <c r="O26"/>
  <c r="P246"/>
  <c r="P430"/>
  <c r="P597"/>
  <c r="P815"/>
  <c r="O20"/>
  <c r="N19" i="11"/>
  <c r="P116" i="20"/>
  <c r="P326"/>
  <c r="P682"/>
  <c r="P760"/>
  <c r="P830"/>
  <c r="P422"/>
  <c r="P803"/>
  <c r="P413"/>
  <c r="P522"/>
  <c r="O43"/>
  <c r="P138"/>
  <c r="P207"/>
  <c r="P667"/>
  <c r="P233"/>
  <c r="P248"/>
  <c r="P552"/>
  <c r="P277"/>
  <c r="P461"/>
  <c r="O346"/>
  <c r="P318"/>
  <c r="O52"/>
  <c r="P147"/>
  <c r="P267"/>
  <c r="P620"/>
  <c r="M65" i="11"/>
  <c r="M60" i="14"/>
  <c r="M124"/>
  <c r="M156"/>
  <c r="M92"/>
  <c r="M188"/>
  <c r="M28"/>
  <c r="M191"/>
  <c r="M68" i="11"/>
  <c r="M63" i="14"/>
  <c r="M159"/>
  <c r="M31"/>
  <c r="M127"/>
  <c r="M95"/>
  <c r="P627" i="20"/>
  <c r="P375"/>
  <c r="P621"/>
  <c r="P136"/>
  <c r="O41"/>
  <c r="P260"/>
  <c r="M169" i="14"/>
  <c r="M46" i="11"/>
  <c r="M41" i="14"/>
  <c r="M137"/>
  <c r="M105"/>
  <c r="M73"/>
  <c r="M9"/>
  <c r="K195"/>
  <c r="P391" i="20"/>
  <c r="P343"/>
  <c r="O83"/>
  <c r="P177"/>
  <c r="P822"/>
  <c r="M144" i="14"/>
  <c r="M53" i="11"/>
  <c r="M48" i="14"/>
  <c r="M112"/>
  <c r="M16"/>
  <c r="M80"/>
  <c r="M176"/>
  <c r="P295" i="20"/>
  <c r="P511"/>
  <c r="P553"/>
  <c r="P676"/>
  <c r="P168"/>
  <c r="O74"/>
  <c r="M7" i="14"/>
  <c r="M44" i="11"/>
  <c r="M39" i="14"/>
  <c r="M167"/>
  <c r="M71"/>
  <c r="M135"/>
  <c r="M103"/>
  <c r="M62"/>
  <c r="M67" i="11"/>
  <c r="M126" i="14"/>
  <c r="M190"/>
  <c r="M30"/>
  <c r="M94"/>
  <c r="M158"/>
  <c r="P134" i="20"/>
  <c r="O39"/>
  <c r="O162"/>
  <c r="P484"/>
  <c r="P263"/>
  <c r="P330"/>
  <c r="P315"/>
  <c r="P245"/>
  <c r="P293"/>
  <c r="P780"/>
  <c r="P340"/>
  <c r="P319"/>
  <c r="P464"/>
  <c r="P299"/>
  <c r="P313"/>
  <c r="P818"/>
  <c r="P222"/>
  <c r="P462"/>
  <c r="P638"/>
  <c r="P710"/>
  <c r="P349"/>
  <c r="P230"/>
  <c r="P748"/>
  <c r="O776"/>
  <c r="P401"/>
  <c r="O27"/>
  <c r="N26" i="11"/>
  <c r="P123" i="20"/>
  <c r="P810"/>
  <c r="P498"/>
  <c r="O65"/>
  <c r="P160"/>
  <c r="P533"/>
  <c r="P465"/>
  <c r="P516"/>
  <c r="P236"/>
  <c r="P205"/>
  <c r="P400"/>
  <c r="P814"/>
  <c r="P219"/>
  <c r="M155" i="14"/>
  <c r="M91"/>
  <c r="M59"/>
  <c r="M27"/>
  <c r="M64" i="11"/>
  <c r="M123" i="14"/>
  <c r="M187"/>
  <c r="P634" i="20"/>
  <c r="P626"/>
  <c r="O60"/>
  <c r="P155"/>
  <c r="P566"/>
  <c r="P821"/>
  <c r="P706"/>
  <c r="P228"/>
  <c r="P677"/>
  <c r="P374"/>
  <c r="P699"/>
  <c r="P290"/>
  <c r="P828"/>
  <c r="P524"/>
  <c r="P148"/>
  <c r="P584"/>
  <c r="P448"/>
  <c r="P146"/>
  <c r="O51"/>
  <c r="P753"/>
  <c r="P577"/>
  <c r="P799"/>
  <c r="P459"/>
  <c r="P331"/>
  <c r="P198"/>
  <c r="P782"/>
  <c r="P164"/>
  <c r="O192"/>
  <c r="O70"/>
  <c r="P735"/>
  <c r="P247"/>
  <c r="P575"/>
  <c r="P450"/>
  <c r="P656"/>
  <c r="O684"/>
  <c r="P599"/>
  <c r="P202"/>
  <c r="P737"/>
  <c r="P816"/>
  <c r="P708"/>
  <c r="P540"/>
  <c r="P216"/>
  <c r="P325"/>
  <c r="P771"/>
  <c r="P312"/>
  <c r="P370"/>
  <c r="P585"/>
  <c r="M45" i="11"/>
  <c r="M40" i="14"/>
  <c r="M8"/>
  <c r="M168"/>
  <c r="M72"/>
  <c r="M104"/>
  <c r="M136"/>
  <c r="M57" i="11"/>
  <c r="P660" i="20"/>
  <c r="P783"/>
  <c r="P752"/>
  <c r="P574"/>
  <c r="P421"/>
  <c r="O61"/>
  <c r="P156"/>
  <c r="P321"/>
  <c r="P369"/>
  <c r="P515"/>
  <c r="P131"/>
  <c r="O35"/>
  <c r="N34" i="11"/>
  <c r="P323" i="20"/>
  <c r="P278"/>
  <c r="P203"/>
  <c r="P510"/>
  <c r="P185"/>
  <c r="O91"/>
  <c r="P268"/>
  <c r="P480"/>
  <c r="P258"/>
  <c r="P431"/>
  <c r="P705"/>
  <c r="P716"/>
  <c r="O744"/>
  <c r="P834"/>
  <c r="O28"/>
  <c r="N27" i="11"/>
  <c r="P124" i="20"/>
  <c r="P479"/>
  <c r="P650"/>
  <c r="P235"/>
  <c r="P367"/>
  <c r="P772"/>
  <c r="P791"/>
  <c r="P332"/>
  <c r="P613"/>
  <c r="P635"/>
  <c r="P189"/>
  <c r="O95"/>
  <c r="P831"/>
  <c r="P453"/>
  <c r="P417"/>
  <c r="P602"/>
  <c r="P761"/>
  <c r="P738"/>
  <c r="O16"/>
  <c r="N15" i="11"/>
  <c r="P112" i="20"/>
  <c r="P665"/>
  <c r="P447"/>
  <c r="P750"/>
  <c r="P792"/>
  <c r="P283"/>
  <c r="P578"/>
  <c r="P270"/>
  <c r="P432"/>
  <c r="P647"/>
  <c r="P820"/>
  <c r="P551"/>
  <c r="P686"/>
  <c r="O714"/>
  <c r="P463"/>
  <c r="P494"/>
  <c r="P261"/>
  <c r="P736"/>
  <c r="P386"/>
  <c r="P350"/>
  <c r="P229"/>
  <c r="P251"/>
  <c r="M51" i="14"/>
  <c r="M56" i="11"/>
  <c r="M179" i="14"/>
  <c r="M83"/>
  <c r="M19"/>
  <c r="M147"/>
  <c r="M115"/>
  <c r="P726" i="20"/>
  <c r="P253"/>
  <c r="P829"/>
  <c r="P605"/>
  <c r="P695"/>
  <c r="O82"/>
  <c r="P176"/>
  <c r="P372"/>
  <c r="P328"/>
  <c r="P143"/>
  <c r="O48"/>
  <c r="P632"/>
  <c r="O58"/>
  <c r="P153"/>
  <c r="P719"/>
  <c r="P474"/>
  <c r="P405"/>
  <c r="P603"/>
  <c r="O33"/>
  <c r="N32" i="11"/>
  <c r="P129" i="20"/>
  <c r="P798"/>
  <c r="P435"/>
  <c r="P451"/>
  <c r="P446"/>
  <c r="P373"/>
  <c r="P691"/>
  <c r="P773"/>
  <c r="K99" i="14"/>
  <c r="P472" i="20"/>
  <c r="O500"/>
  <c r="P679"/>
  <c r="P114"/>
  <c r="O18"/>
  <c r="N17" i="11"/>
  <c r="P591" i="20"/>
  <c r="M47" i="11"/>
  <c r="M74" i="14"/>
  <c r="M42"/>
  <c r="M10"/>
  <c r="M106"/>
  <c r="M170"/>
  <c r="M138"/>
  <c r="P128" i="20"/>
  <c r="O32"/>
  <c r="N31" i="11"/>
  <c r="N68" i="20"/>
  <c r="P339"/>
  <c r="P345"/>
  <c r="L43" i="11"/>
  <c r="L36"/>
  <c r="L38" i="14"/>
  <c r="L6"/>
  <c r="L102"/>
  <c r="L70"/>
  <c r="L166"/>
  <c r="L134"/>
  <c r="P166" i="20"/>
  <c r="O72"/>
  <c r="P616"/>
  <c r="P443"/>
  <c r="P649"/>
  <c r="P311"/>
  <c r="P232"/>
  <c r="P512"/>
  <c r="P809"/>
  <c r="P770"/>
  <c r="P415"/>
  <c r="P643"/>
  <c r="P729"/>
  <c r="P497"/>
  <c r="M185" i="14"/>
  <c r="M62" i="11"/>
  <c r="M57" i="14"/>
  <c r="M89"/>
  <c r="M153"/>
  <c r="M25"/>
  <c r="M121"/>
  <c r="P624" i="20"/>
  <c r="O652"/>
  <c r="P210"/>
  <c r="P269"/>
  <c r="P358"/>
  <c r="P362"/>
  <c r="P481"/>
  <c r="P167"/>
  <c r="O73"/>
  <c r="P781"/>
  <c r="P509"/>
  <c r="M48" i="11"/>
  <c r="M43" i="14"/>
  <c r="M11"/>
  <c r="M107"/>
  <c r="M171"/>
  <c r="M75"/>
  <c r="M139"/>
  <c r="P558" i="20"/>
  <c r="P779"/>
  <c r="P196"/>
  <c r="O224"/>
  <c r="P152"/>
  <c r="O57"/>
  <c r="P614"/>
  <c r="P411"/>
  <c r="P720"/>
  <c r="P264"/>
  <c r="P226"/>
  <c r="O254"/>
  <c r="P437"/>
  <c r="P565"/>
  <c r="P811"/>
  <c r="P743"/>
  <c r="P756"/>
  <c r="P754"/>
  <c r="P528"/>
  <c r="P813"/>
  <c r="P693"/>
  <c r="P322"/>
  <c r="P387"/>
  <c r="P727"/>
  <c r="P175"/>
  <c r="O81"/>
  <c r="P658"/>
  <c r="P240"/>
  <c r="P159"/>
  <c r="O64"/>
  <c r="P525"/>
  <c r="P218"/>
  <c r="P191"/>
  <c r="O97"/>
  <c r="P717"/>
  <c r="O44"/>
  <c r="P139"/>
  <c r="P115"/>
  <c r="O19"/>
  <c r="N18" i="11"/>
  <c r="P282" i="20"/>
  <c r="P557"/>
  <c r="P583"/>
  <c r="P713"/>
  <c r="P329"/>
  <c r="P545"/>
  <c r="O10"/>
  <c r="N9" i="11"/>
  <c r="P106" i="20"/>
  <c r="P294"/>
  <c r="P118"/>
  <c r="P483"/>
  <c r="P589"/>
  <c r="P382"/>
  <c r="P802"/>
  <c r="P769"/>
  <c r="P573"/>
  <c r="O438"/>
  <c r="P410"/>
  <c r="P406"/>
  <c r="P440"/>
  <c r="O468"/>
  <c r="P570"/>
  <c r="P692"/>
  <c r="M33" i="14"/>
  <c r="M70" i="11"/>
  <c r="M65" i="14"/>
  <c r="M97"/>
  <c r="M193"/>
  <c r="M129"/>
  <c r="M161"/>
  <c r="P297" i="20"/>
  <c r="P619"/>
  <c r="P201"/>
  <c r="P607"/>
  <c r="O15"/>
  <c r="N14" i="11"/>
  <c r="P111" i="20"/>
  <c r="P723"/>
  <c r="P184"/>
  <c r="O90"/>
  <c r="P812"/>
  <c r="P555"/>
  <c r="P680"/>
  <c r="P681"/>
  <c r="O62"/>
  <c r="P157"/>
  <c r="P145"/>
  <c r="O50"/>
  <c r="P571"/>
  <c r="P341"/>
  <c r="P586"/>
  <c r="P707"/>
  <c r="P355"/>
  <c r="P636"/>
  <c r="P257"/>
  <c r="P514"/>
  <c r="P476"/>
  <c r="P352"/>
  <c r="P662"/>
  <c r="P309"/>
  <c r="P507"/>
  <c r="P360"/>
  <c r="P596"/>
  <c r="P712"/>
  <c r="P659"/>
  <c r="M69" i="11"/>
  <c r="M64" i="14"/>
  <c r="M96"/>
  <c r="M160"/>
  <c r="M192"/>
  <c r="M128"/>
  <c r="M32"/>
  <c r="P381" i="20"/>
  <c r="P238"/>
  <c r="P141"/>
  <c r="O46"/>
  <c r="P209"/>
  <c r="P227"/>
  <c r="P742"/>
  <c r="P223"/>
  <c r="P817"/>
  <c r="P521"/>
  <c r="P604"/>
  <c r="P117"/>
  <c r="O21"/>
  <c r="N20" i="11"/>
  <c r="P380" i="20"/>
  <c r="O408"/>
  <c r="P279"/>
  <c r="P572"/>
  <c r="P696"/>
  <c r="P314"/>
  <c r="P393"/>
  <c r="P404"/>
  <c r="P169"/>
  <c r="O75"/>
  <c r="P508"/>
  <c r="P697"/>
  <c r="O14"/>
  <c r="N13" i="11"/>
  <c r="P110" i="20"/>
  <c r="P441"/>
  <c r="P357"/>
  <c r="P504"/>
  <c r="P503"/>
  <c r="P220"/>
  <c r="P499"/>
  <c r="M52" i="11"/>
  <c r="M47" i="14"/>
  <c r="M79"/>
  <c r="M175"/>
  <c r="M111"/>
  <c r="M143"/>
  <c r="M15"/>
  <c r="P774" i="20"/>
  <c r="P178"/>
  <c r="P709"/>
  <c r="O89"/>
  <c r="P183"/>
  <c r="P231"/>
  <c r="O316"/>
  <c r="P288"/>
  <c r="K35" i="14"/>
  <c r="K131"/>
  <c r="P527" i="20"/>
  <c r="P215"/>
  <c r="P445"/>
  <c r="P661"/>
  <c r="O12"/>
  <c r="N11" i="11"/>
  <c r="P108" i="20"/>
  <c r="P307"/>
  <c r="P721"/>
  <c r="P144"/>
  <c r="O49"/>
  <c r="P407"/>
  <c r="P496"/>
  <c r="O42"/>
  <c r="P137"/>
  <c r="P598"/>
  <c r="P482"/>
  <c r="P644"/>
  <c r="P351"/>
  <c r="P301"/>
  <c r="P536"/>
  <c r="P368"/>
  <c r="P199"/>
  <c r="P466"/>
  <c r="P412"/>
  <c r="P320"/>
  <c r="O40"/>
  <c r="P135"/>
  <c r="P787"/>
  <c r="O530"/>
  <c r="P502"/>
  <c r="P833"/>
  <c r="P688"/>
  <c r="P664"/>
  <c r="P755"/>
  <c r="P554"/>
  <c r="P109"/>
  <c r="O13"/>
  <c r="N12" i="11"/>
  <c r="P356" i="20"/>
  <c r="P302"/>
  <c r="P687"/>
  <c r="P538"/>
  <c r="P663"/>
  <c r="P633"/>
  <c r="P751"/>
  <c r="P444"/>
  <c r="P354"/>
  <c r="P477"/>
  <c r="P371"/>
  <c r="P402"/>
  <c r="P296"/>
  <c r="P384"/>
  <c r="P741"/>
  <c r="P637"/>
  <c r="P338"/>
  <c r="P276"/>
  <c r="P281"/>
  <c r="N37"/>
  <c r="M7" i="11"/>
  <c r="P262" i="20"/>
  <c r="P344"/>
  <c r="O78"/>
  <c r="P172"/>
  <c r="P234"/>
  <c r="P221"/>
  <c r="P606"/>
  <c r="P452"/>
  <c r="P265"/>
  <c r="P631"/>
  <c r="P300"/>
  <c r="P513"/>
  <c r="P419"/>
  <c r="P292"/>
  <c r="P537"/>
  <c r="P493"/>
  <c r="P786"/>
  <c r="P539"/>
  <c r="P778"/>
  <c r="O806"/>
  <c r="P568"/>
  <c r="P556"/>
  <c r="P618"/>
  <c r="P337"/>
  <c r="P594"/>
  <c r="O622"/>
  <c r="P739"/>
  <c r="P601"/>
  <c r="P768"/>
  <c r="P725"/>
  <c r="P724"/>
  <c r="P789"/>
  <c r="P348"/>
  <c r="O376"/>
  <c r="P608"/>
  <c r="P266"/>
  <c r="P206"/>
  <c r="P289"/>
  <c r="P690"/>
  <c r="P648"/>
  <c r="P208"/>
  <c r="O96"/>
  <c r="P190"/>
  <c r="P308"/>
  <c r="P541"/>
  <c r="M13" i="14"/>
  <c r="M50" i="11"/>
  <c r="M45" i="14"/>
  <c r="M173"/>
  <c r="M109"/>
  <c r="M141"/>
  <c r="M77"/>
  <c r="M125"/>
  <c r="M66" i="11"/>
  <c r="M61" i="14"/>
  <c r="M157"/>
  <c r="M189"/>
  <c r="M93"/>
  <c r="M29"/>
  <c r="P767" i="20"/>
  <c r="P171"/>
  <c r="O77"/>
  <c r="P669"/>
  <c r="P310"/>
  <c r="P628"/>
  <c r="O66"/>
  <c r="P161"/>
  <c r="P718"/>
  <c r="P722"/>
  <c r="P587"/>
  <c r="P711"/>
  <c r="P467"/>
  <c r="P546"/>
  <c r="P651"/>
  <c r="P388"/>
  <c r="P675"/>
  <c r="P170"/>
  <c r="O76"/>
  <c r="P523"/>
  <c r="P416"/>
  <c r="P433"/>
  <c r="P569"/>
  <c r="O59"/>
  <c r="P154"/>
  <c r="P694"/>
  <c r="P505"/>
  <c r="P535"/>
  <c r="P689"/>
  <c r="P473"/>
  <c r="O47"/>
  <c r="P142"/>
  <c r="P595"/>
  <c r="O34"/>
  <c r="N33" i="11"/>
  <c r="P130" i="20"/>
  <c r="M25" i="11"/>
  <c r="P544" i="20"/>
  <c r="P239"/>
  <c r="P418"/>
  <c r="P353"/>
  <c r="P801"/>
  <c r="M114" i="14"/>
  <c r="M55" i="11"/>
  <c r="M146" i="14"/>
  <c r="M178"/>
  <c r="M18"/>
  <c r="M82"/>
  <c r="M50"/>
  <c r="P617" i="20"/>
  <c r="P280"/>
  <c r="P788"/>
  <c r="P543"/>
  <c r="P182"/>
  <c r="O88"/>
  <c r="P383"/>
  <c r="O836"/>
  <c r="P808"/>
  <c r="P491"/>
  <c r="P442"/>
  <c r="P749"/>
  <c r="P429"/>
  <c r="P389"/>
  <c r="O92"/>
  <c r="P186"/>
  <c r="P615"/>
  <c r="P740"/>
  <c r="P250"/>
  <c r="M44" i="14"/>
  <c r="M49" i="11"/>
  <c r="M12" i="14"/>
  <c r="M140"/>
  <c r="M108"/>
  <c r="M76"/>
  <c r="M172"/>
  <c r="P506" i="20"/>
  <c r="P542"/>
  <c r="P188"/>
  <c r="O94"/>
  <c r="P590"/>
  <c r="P249"/>
  <c r="O30"/>
  <c r="N29" i="11"/>
  <c r="P126" i="20"/>
  <c r="P827"/>
  <c r="O45"/>
  <c r="P140"/>
  <c r="P625"/>
  <c r="P495"/>
  <c r="P588"/>
  <c r="P113"/>
  <c r="O17"/>
  <c r="N16" i="11"/>
  <c r="P298" i="20"/>
  <c r="O11"/>
  <c r="N10" i="11"/>
  <c r="P107" i="20"/>
  <c r="P835"/>
  <c r="P532"/>
  <c r="O560"/>
  <c r="O79"/>
  <c r="P173"/>
  <c r="K163" i="14"/>
  <c r="K67"/>
  <c r="P805" i="20"/>
  <c r="L24" i="14"/>
  <c r="L184"/>
  <c r="L152"/>
  <c r="L120"/>
  <c r="L61" i="11"/>
  <c r="L88" i="14"/>
  <c r="L56"/>
  <c r="P678" i="20"/>
  <c r="P600"/>
  <c r="P759"/>
  <c r="P758"/>
  <c r="P420"/>
  <c r="O9"/>
  <c r="N8" i="11"/>
  <c r="P105" i="20"/>
  <c r="P385"/>
  <c r="P449"/>
  <c r="P361"/>
  <c r="P657"/>
  <c r="P775"/>
  <c r="P475"/>
  <c r="O63"/>
  <c r="P158"/>
  <c r="P327"/>
  <c r="P478"/>
  <c r="P784"/>
  <c r="P291"/>
  <c r="P629"/>
  <c r="P646"/>
  <c r="P529"/>
  <c r="P436"/>
  <c r="P125"/>
  <c r="O29"/>
  <c r="N28" i="11"/>
  <c r="P797" i="20"/>
  <c r="P832"/>
  <c r="P645"/>
  <c r="P668"/>
  <c r="P576"/>
  <c r="P403"/>
  <c r="P359"/>
  <c r="P259"/>
  <c r="P256"/>
  <c r="O284"/>
  <c r="P200"/>
  <c r="P342"/>
  <c r="P217"/>
  <c r="P174"/>
  <c r="O80"/>
  <c r="P804"/>
  <c r="P104"/>
  <c r="O132"/>
  <c r="O8"/>
  <c r="P785"/>
  <c r="P237"/>
  <c r="N99"/>
  <c r="P204"/>
  <c r="P698"/>
  <c r="P526"/>
  <c r="P762"/>
  <c r="P564"/>
  <c r="O592"/>
  <c r="P486"/>
  <c r="P683"/>
  <c r="P390"/>
  <c r="Q698"/>
  <c r="Q804"/>
  <c r="Q403"/>
  <c r="Q832"/>
  <c r="Q436"/>
  <c r="Q683"/>
  <c r="Q564"/>
  <c r="P592"/>
  <c r="Q204"/>
  <c r="Q342"/>
  <c r="Q259"/>
  <c r="Q668"/>
  <c r="Q125"/>
  <c r="P29"/>
  <c r="O28" i="11"/>
  <c r="Q327" i="20"/>
  <c r="Q775"/>
  <c r="Q361"/>
  <c r="Q385"/>
  <c r="Q113"/>
  <c r="P17"/>
  <c r="O16" i="11"/>
  <c r="Q140" i="20"/>
  <c r="P45"/>
  <c r="Q249"/>
  <c r="Q250"/>
  <c r="Q615"/>
  <c r="Q389"/>
  <c r="Q749"/>
  <c r="Q182"/>
  <c r="P88"/>
  <c r="Q788"/>
  <c r="Q353"/>
  <c r="Q239"/>
  <c r="P34"/>
  <c r="O33" i="11"/>
  <c r="Q130" i="20"/>
  <c r="Q433"/>
  <c r="Q523"/>
  <c r="Q467"/>
  <c r="Q587"/>
  <c r="Q310"/>
  <c r="Q171"/>
  <c r="P77"/>
  <c r="Q648"/>
  <c r="P376"/>
  <c r="Q348"/>
  <c r="Q618"/>
  <c r="Q568"/>
  <c r="Q539"/>
  <c r="Q292"/>
  <c r="Q452"/>
  <c r="P78"/>
  <c r="Q172"/>
  <c r="Q344"/>
  <c r="Q637"/>
  <c r="Q402"/>
  <c r="Q444"/>
  <c r="Q633"/>
  <c r="Q302"/>
  <c r="Q109"/>
  <c r="P13"/>
  <c r="O12" i="11"/>
  <c r="Q755" i="20"/>
  <c r="Q664"/>
  <c r="Q833"/>
  <c r="Q320"/>
  <c r="Q368"/>
  <c r="Q644"/>
  <c r="Q598"/>
  <c r="Q407"/>
  <c r="Q108"/>
  <c r="P12"/>
  <c r="O11" i="11"/>
  <c r="Q661" i="20"/>
  <c r="Q215"/>
  <c r="Q178"/>
  <c r="Q774"/>
  <c r="Q220"/>
  <c r="Q504"/>
  <c r="Q441"/>
  <c r="Q697"/>
  <c r="Q572"/>
  <c r="Q380"/>
  <c r="P408"/>
  <c r="Q521"/>
  <c r="Q227"/>
  <c r="P46"/>
  <c r="Q141"/>
  <c r="Q712"/>
  <c r="Q309"/>
  <c r="Q352"/>
  <c r="Q514"/>
  <c r="Q636"/>
  <c r="N50" i="11"/>
  <c r="N45" i="14"/>
  <c r="N77"/>
  <c r="N13"/>
  <c r="N173"/>
  <c r="N109"/>
  <c r="N141"/>
  <c r="Q769" i="20"/>
  <c r="Q382"/>
  <c r="N45" i="11"/>
  <c r="N40" i="14"/>
  <c r="N72"/>
  <c r="N104"/>
  <c r="N136"/>
  <c r="N8"/>
  <c r="N168"/>
  <c r="Q329" i="20"/>
  <c r="Q583"/>
  <c r="Q282"/>
  <c r="Q717"/>
  <c r="Q754"/>
  <c r="Q743"/>
  <c r="Q226"/>
  <c r="P254"/>
  <c r="Q720"/>
  <c r="Q779"/>
  <c r="Q167"/>
  <c r="P73"/>
  <c r="Q643"/>
  <c r="Q512"/>
  <c r="P72"/>
  <c r="Q166"/>
  <c r="L99" i="14"/>
  <c r="Q345" i="20"/>
  <c r="N190" i="14"/>
  <c r="N67" i="11"/>
  <c r="N158" i="14"/>
  <c r="N126"/>
  <c r="N62"/>
  <c r="N30"/>
  <c r="N94"/>
  <c r="Q591" i="20"/>
  <c r="Q435"/>
  <c r="P33"/>
  <c r="O32" i="11"/>
  <c r="Q129" i="20"/>
  <c r="Q603"/>
  <c r="Q474"/>
  <c r="Q328"/>
  <c r="Q251"/>
  <c r="Q350"/>
  <c r="Q270"/>
  <c r="Q750"/>
  <c r="Q665"/>
  <c r="Q738"/>
  <c r="Q453"/>
  <c r="Q235"/>
  <c r="Q479"/>
  <c r="Q268"/>
  <c r="Q278"/>
  <c r="N65" i="14"/>
  <c r="N70" i="11"/>
  <c r="N161" i="14"/>
  <c r="N33"/>
  <c r="N97"/>
  <c r="N193"/>
  <c r="N129"/>
  <c r="Q321" i="20"/>
  <c r="Q421"/>
  <c r="Q752"/>
  <c r="Q216"/>
  <c r="Q708"/>
  <c r="Q575"/>
  <c r="Q459"/>
  <c r="Q577"/>
  <c r="Q146"/>
  <c r="P51"/>
  <c r="Q677"/>
  <c r="Q706"/>
  <c r="Q400"/>
  <c r="Q465"/>
  <c r="P65"/>
  <c r="Q160"/>
  <c r="Q498"/>
  <c r="N62" i="11"/>
  <c r="N57" i="14"/>
  <c r="N121"/>
  <c r="N185"/>
  <c r="N89"/>
  <c r="N153"/>
  <c r="N25"/>
  <c r="Q230" i="20"/>
  <c r="Q484"/>
  <c r="Q391"/>
  <c r="Q621"/>
  <c r="Q627"/>
  <c r="Q277"/>
  <c r="Q667"/>
  <c r="Q422"/>
  <c r="Q760"/>
  <c r="Q326"/>
  <c r="Q597"/>
  <c r="Q423"/>
  <c r="Q187"/>
  <c r="P93"/>
  <c r="Q534"/>
  <c r="Q728"/>
  <c r="Q800"/>
  <c r="Q414"/>
  <c r="Q567"/>
  <c r="Q165"/>
  <c r="P71"/>
  <c r="Q762"/>
  <c r="Q390"/>
  <c r="Q526"/>
  <c r="Q104"/>
  <c r="P132"/>
  <c r="P8"/>
  <c r="Q256"/>
  <c r="P284"/>
  <c r="Q359"/>
  <c r="Q797"/>
  <c r="Q529"/>
  <c r="Q629"/>
  <c r="Q784"/>
  <c r="Q657"/>
  <c r="Q105"/>
  <c r="P9"/>
  <c r="O8" i="11"/>
  <c r="Q420" i="20"/>
  <c r="Q759"/>
  <c r="Q678"/>
  <c r="Q835"/>
  <c r="Q495"/>
  <c r="P30"/>
  <c r="O29" i="11"/>
  <c r="Q126" i="20"/>
  <c r="Q188"/>
  <c r="P94"/>
  <c r="Q740"/>
  <c r="P92"/>
  <c r="Q186"/>
  <c r="Q491"/>
  <c r="Q383"/>
  <c r="Q543"/>
  <c r="Q280"/>
  <c r="Q418"/>
  <c r="Q544"/>
  <c r="M184" i="14"/>
  <c r="M56"/>
  <c r="M24"/>
  <c r="M61" i="11"/>
  <c r="M152" i="14"/>
  <c r="M120"/>
  <c r="M88"/>
  <c r="N160"/>
  <c r="N69" i="11"/>
  <c r="N64" i="14"/>
  <c r="N192"/>
  <c r="N128"/>
  <c r="N32"/>
  <c r="N96"/>
  <c r="P47" i="20"/>
  <c r="Q142"/>
  <c r="Q473"/>
  <c r="Q535"/>
  <c r="Q694"/>
  <c r="Q416"/>
  <c r="Q675"/>
  <c r="Q651"/>
  <c r="Q718"/>
  <c r="Q669"/>
  <c r="Q767"/>
  <c r="Q308"/>
  <c r="Q690"/>
  <c r="Q206"/>
  <c r="Q724"/>
  <c r="Q768"/>
  <c r="Q739"/>
  <c r="Q337"/>
  <c r="Q556"/>
  <c r="Q493"/>
  <c r="Q513"/>
  <c r="Q631"/>
  <c r="Q221"/>
  <c r="Q354"/>
  <c r="Q663"/>
  <c r="Q787"/>
  <c r="Q466"/>
  <c r="Q301"/>
  <c r="Q496"/>
  <c r="Q721"/>
  <c r="N42" i="14"/>
  <c r="N47" i="11"/>
  <c r="N74" i="14"/>
  <c r="N10"/>
  <c r="N106"/>
  <c r="N170"/>
  <c r="N138"/>
  <c r="Q445" i="20"/>
  <c r="Q527"/>
  <c r="Q499"/>
  <c r="Q503"/>
  <c r="Q110"/>
  <c r="P14"/>
  <c r="O13" i="11"/>
  <c r="Q169" i="20"/>
  <c r="P75"/>
  <c r="Q604"/>
  <c r="Q742"/>
  <c r="Q381"/>
  <c r="Q360"/>
  <c r="Q707"/>
  <c r="Q341"/>
  <c r="Q145"/>
  <c r="P50"/>
  <c r="Q680"/>
  <c r="Q812"/>
  <c r="Q723"/>
  <c r="Q201"/>
  <c r="Q297"/>
  <c r="Q570"/>
  <c r="Q406"/>
  <c r="Q483"/>
  <c r="P44"/>
  <c r="Q139"/>
  <c r="Q240"/>
  <c r="Q175"/>
  <c r="P81"/>
  <c r="Q756"/>
  <c r="Q614"/>
  <c r="Q196"/>
  <c r="P224"/>
  <c r="Q558"/>
  <c r="Q362"/>
  <c r="Q269"/>
  <c r="Q624"/>
  <c r="P652"/>
  <c r="Q415"/>
  <c r="Q809"/>
  <c r="Q232"/>
  <c r="L131" i="14"/>
  <c r="Q339" i="20"/>
  <c r="Q128"/>
  <c r="P32"/>
  <c r="O31" i="11"/>
  <c r="N53"/>
  <c r="N48" i="14"/>
  <c r="N176"/>
  <c r="N112"/>
  <c r="N16"/>
  <c r="N144"/>
  <c r="N80"/>
  <c r="Q679" i="20"/>
  <c r="Q691"/>
  <c r="Q446"/>
  <c r="N159" i="14"/>
  <c r="N68" i="11"/>
  <c r="N63" i="14"/>
  <c r="N31"/>
  <c r="N127"/>
  <c r="N95"/>
  <c r="N191"/>
  <c r="Q405" i="20"/>
  <c r="Q719"/>
  <c r="P48"/>
  <c r="Q143"/>
  <c r="Q605"/>
  <c r="Q253"/>
  <c r="Q736"/>
  <c r="Q494"/>
  <c r="P714"/>
  <c r="Q686"/>
  <c r="Q432"/>
  <c r="Q792"/>
  <c r="Q447"/>
  <c r="P16"/>
  <c r="O15" i="11"/>
  <c r="Q112" i="20"/>
  <c r="Q602"/>
  <c r="P95"/>
  <c r="Q189"/>
  <c r="Q367"/>
  <c r="Q124"/>
  <c r="P28"/>
  <c r="O27" i="11"/>
  <c r="P744" i="20"/>
  <c r="Q716"/>
  <c r="Q480"/>
  <c r="Q510"/>
  <c r="P35"/>
  <c r="O34" i="11"/>
  <c r="Q131" i="20"/>
  <c r="Q369"/>
  <c r="P61"/>
  <c r="Q156"/>
  <c r="Q660"/>
  <c r="Q370"/>
  <c r="Q771"/>
  <c r="Q737"/>
  <c r="Q599"/>
  <c r="O99"/>
  <c r="Q782"/>
  <c r="Q799"/>
  <c r="Q584"/>
  <c r="Q374"/>
  <c r="Q155"/>
  <c r="P60"/>
  <c r="Q626"/>
  <c r="Q219"/>
  <c r="Q236"/>
  <c r="Q810"/>
  <c r="Q748"/>
  <c r="P776"/>
  <c r="Q638"/>
  <c r="Q313"/>
  <c r="Q464"/>
  <c r="Q340"/>
  <c r="Q676"/>
  <c r="Q511"/>
  <c r="Q822"/>
  <c r="Q343"/>
  <c r="P41"/>
  <c r="Q136"/>
  <c r="Q267"/>
  <c r="Q461"/>
  <c r="Q552"/>
  <c r="Q233"/>
  <c r="Q207"/>
  <c r="Q413"/>
  <c r="N25" i="11"/>
  <c r="Q275" i="20"/>
  <c r="Q630"/>
  <c r="Q666"/>
  <c r="Q559"/>
  <c r="Q434"/>
  <c r="Q237"/>
  <c r="Q486"/>
  <c r="Q785"/>
  <c r="Q174"/>
  <c r="P80"/>
  <c r="Q200"/>
  <c r="Q576"/>
  <c r="Q645"/>
  <c r="Q291"/>
  <c r="Q478"/>
  <c r="P63"/>
  <c r="Q158"/>
  <c r="Q475"/>
  <c r="Q449"/>
  <c r="N135" i="14"/>
  <c r="N44" i="11"/>
  <c r="N39" i="14"/>
  <c r="N103"/>
  <c r="N167"/>
  <c r="N71"/>
  <c r="N7"/>
  <c r="Q758" i="20"/>
  <c r="Q173"/>
  <c r="P79"/>
  <c r="P560"/>
  <c r="Q532"/>
  <c r="Q107"/>
  <c r="P11"/>
  <c r="O10" i="11"/>
  <c r="Q298" i="20"/>
  <c r="Q625"/>
  <c r="N124" i="14"/>
  <c r="N65" i="11"/>
  <c r="N60" i="14"/>
  <c r="N188"/>
  <c r="N28"/>
  <c r="N156"/>
  <c r="N92"/>
  <c r="Q506" i="20"/>
  <c r="Q429"/>
  <c r="Q442"/>
  <c r="Q808"/>
  <c r="P836"/>
  <c r="Q801"/>
  <c r="P59"/>
  <c r="Q154"/>
  <c r="Q569"/>
  <c r="Q170"/>
  <c r="P76"/>
  <c r="Q711"/>
  <c r="Q722"/>
  <c r="P66"/>
  <c r="Q161"/>
  <c r="Q628"/>
  <c r="Q541"/>
  <c r="Q190"/>
  <c r="P96"/>
  <c r="Q208"/>
  <c r="Q608"/>
  <c r="Q789"/>
  <c r="Q601"/>
  <c r="Q778"/>
  <c r="P806"/>
  <c r="Q537"/>
  <c r="Q234"/>
  <c r="Q262"/>
  <c r="Q281"/>
  <c r="Q338"/>
  <c r="Q741"/>
  <c r="Q296"/>
  <c r="Q371"/>
  <c r="Q751"/>
  <c r="Q687"/>
  <c r="Q356"/>
  <c r="Q688"/>
  <c r="P530"/>
  <c r="Q502"/>
  <c r="Q199"/>
  <c r="Q536"/>
  <c r="P42"/>
  <c r="Q137"/>
  <c r="Q144"/>
  <c r="P49"/>
  <c r="P316"/>
  <c r="Q288"/>
  <c r="Q231"/>
  <c r="Q709"/>
  <c r="Q357"/>
  <c r="N76" i="14"/>
  <c r="N49" i="11"/>
  <c r="N44" i="14"/>
  <c r="N172"/>
  <c r="N12"/>
  <c r="N140"/>
  <c r="N108"/>
  <c r="Q393" i="20"/>
  <c r="Q696"/>
  <c r="Q279"/>
  <c r="N115" i="14"/>
  <c r="N56" i="11"/>
  <c r="N179" i="14"/>
  <c r="N83"/>
  <c r="N51"/>
  <c r="N19"/>
  <c r="N147"/>
  <c r="Q817" i="20"/>
  <c r="Q209"/>
  <c r="Q238"/>
  <c r="Q659"/>
  <c r="Q507"/>
  <c r="Q355"/>
  <c r="Q681"/>
  <c r="Q555"/>
  <c r="Q589"/>
  <c r="N57" i="11"/>
  <c r="Q294" i="20"/>
  <c r="Q545"/>
  <c r="Q713"/>
  <c r="Q557"/>
  <c r="N49" i="14"/>
  <c r="N54" i="11"/>
  <c r="N145" i="14"/>
  <c r="N81"/>
  <c r="N17"/>
  <c r="N177"/>
  <c r="N113"/>
  <c r="Q218" i="20"/>
  <c r="P64"/>
  <c r="Q159"/>
  <c r="Q658"/>
  <c r="Q387"/>
  <c r="Q693"/>
  <c r="Q528"/>
  <c r="Q811"/>
  <c r="Q437"/>
  <c r="Q411"/>
  <c r="Q781"/>
  <c r="Q358"/>
  <c r="Q729"/>
  <c r="Q649"/>
  <c r="Q616"/>
  <c r="L163" i="14"/>
  <c r="L35"/>
  <c r="Q114" i="20"/>
  <c r="P18"/>
  <c r="O17" i="11"/>
  <c r="Q773" i="20"/>
  <c r="Q451"/>
  <c r="Q372"/>
  <c r="Q695"/>
  <c r="Q726"/>
  <c r="Q386"/>
  <c r="Q463"/>
  <c r="Q820"/>
  <c r="Q578"/>
  <c r="N46" i="14"/>
  <c r="N51" i="11"/>
  <c r="N174" i="14"/>
  <c r="N142"/>
  <c r="N78"/>
  <c r="N110"/>
  <c r="N14"/>
  <c r="Q761" i="20"/>
  <c r="Q613"/>
  <c r="Q791"/>
  <c r="Q650"/>
  <c r="N90" i="14"/>
  <c r="N63" i="11"/>
  <c r="N58" i="14"/>
  <c r="N122"/>
  <c r="N154"/>
  <c r="N26"/>
  <c r="N186"/>
  <c r="Q431" i="20"/>
  <c r="Q185"/>
  <c r="P91"/>
  <c r="Q574"/>
  <c r="Q325"/>
  <c r="Q202"/>
  <c r="Q450"/>
  <c r="Q247"/>
  <c r="Q331"/>
  <c r="Q753"/>
  <c r="Q448"/>
  <c r="Q148"/>
  <c r="Q524"/>
  <c r="Q290"/>
  <c r="Q228"/>
  <c r="Q821"/>
  <c r="Q634"/>
  <c r="Q205"/>
  <c r="Q401"/>
  <c r="Q349"/>
  <c r="Q222"/>
  <c r="Q293"/>
  <c r="Q315"/>
  <c r="Q263"/>
  <c r="O68"/>
  <c r="Q168"/>
  <c r="P74"/>
  <c r="Q553"/>
  <c r="Q177"/>
  <c r="P83"/>
  <c r="Q260"/>
  <c r="Q375"/>
  <c r="Q620"/>
  <c r="P346"/>
  <c r="Q318"/>
  <c r="Q682"/>
  <c r="P20"/>
  <c r="O19" i="11"/>
  <c r="Q116" i="20"/>
  <c r="Q815"/>
  <c r="Q430"/>
  <c r="Q122"/>
  <c r="P26"/>
  <c r="Q819"/>
  <c r="Q392"/>
  <c r="Q790"/>
  <c r="Q460"/>
  <c r="Q324"/>
  <c r="Q127"/>
  <c r="P31"/>
  <c r="O30" i="11"/>
  <c r="Q492" i="20"/>
  <c r="Q252"/>
  <c r="N7" i="11"/>
  <c r="O37" i="20"/>
  <c r="Q217"/>
  <c r="N123" i="14"/>
  <c r="N27"/>
  <c r="N187"/>
  <c r="N91"/>
  <c r="N59"/>
  <c r="N155"/>
  <c r="N64" i="11"/>
  <c r="Q646" i="20"/>
  <c r="Q600"/>
  <c r="Q805"/>
  <c r="N46" i="11"/>
  <c r="N73" i="14"/>
  <c r="N9"/>
  <c r="N41"/>
  <c r="N137"/>
  <c r="N105"/>
  <c r="N169"/>
  <c r="N52" i="11"/>
  <c r="N47" i="14"/>
  <c r="N111"/>
  <c r="N143"/>
  <c r="N15"/>
  <c r="N79"/>
  <c r="N175"/>
  <c r="Q588" i="20"/>
  <c r="Q827"/>
  <c r="Q590"/>
  <c r="Q542"/>
  <c r="Q617"/>
  <c r="Q595"/>
  <c r="Q689"/>
  <c r="Q505"/>
  <c r="Q388"/>
  <c r="Q546"/>
  <c r="Q289"/>
  <c r="Q266"/>
  <c r="Q725"/>
  <c r="P622"/>
  <c r="Q594"/>
  <c r="Q786"/>
  <c r="Q419"/>
  <c r="Q300"/>
  <c r="Q265"/>
  <c r="Q606"/>
  <c r="M36" i="11"/>
  <c r="M43"/>
  <c r="M38" i="14"/>
  <c r="M67"/>
  <c r="M166"/>
  <c r="M195"/>
  <c r="M134"/>
  <c r="M6"/>
  <c r="M102"/>
  <c r="M70"/>
  <c r="Q276" i="20"/>
  <c r="Q384"/>
  <c r="Q477"/>
  <c r="Q538"/>
  <c r="N48" i="11"/>
  <c r="N43" i="14"/>
  <c r="N171"/>
  <c r="N75"/>
  <c r="N139"/>
  <c r="N11"/>
  <c r="N107"/>
  <c r="Q554" i="20"/>
  <c r="P40"/>
  <c r="Q135"/>
  <c r="Q412"/>
  <c r="Q351"/>
  <c r="Q482"/>
  <c r="Q307"/>
  <c r="P89"/>
  <c r="Q183"/>
  <c r="Q508"/>
  <c r="Q404"/>
  <c r="Q314"/>
  <c r="P21"/>
  <c r="O20" i="11"/>
  <c r="Q117" i="20"/>
  <c r="Q223"/>
  <c r="Q596"/>
  <c r="Q662"/>
  <c r="Q476"/>
  <c r="Q257"/>
  <c r="Q586"/>
  <c r="Q571"/>
  <c r="P62"/>
  <c r="Q157"/>
  <c r="Q184"/>
  <c r="P90"/>
  <c r="Q111"/>
  <c r="P15"/>
  <c r="O14" i="11"/>
  <c r="Q607" i="20"/>
  <c r="Q619"/>
  <c r="Q692"/>
  <c r="P468"/>
  <c r="Q440"/>
  <c r="Q410"/>
  <c r="P438"/>
  <c r="Q573"/>
  <c r="Q802"/>
  <c r="Q118"/>
  <c r="Q106"/>
  <c r="P10"/>
  <c r="O9" i="11"/>
  <c r="Q115" i="20"/>
  <c r="P19"/>
  <c r="O18" i="11"/>
  <c r="Q191" i="20"/>
  <c r="P97"/>
  <c r="Q525"/>
  <c r="Q727"/>
  <c r="Q322"/>
  <c r="Q813"/>
  <c r="Q565"/>
  <c r="Q264"/>
  <c r="Q152"/>
  <c r="P57"/>
  <c r="Q509"/>
  <c r="Q481"/>
  <c r="Q210"/>
  <c r="Q497"/>
  <c r="Q770"/>
  <c r="Q311"/>
  <c r="Q443"/>
  <c r="L195" i="14"/>
  <c r="L67"/>
  <c r="Q472" i="20"/>
  <c r="P500"/>
  <c r="Q373"/>
  <c r="Q798"/>
  <c r="Q153"/>
  <c r="P58"/>
  <c r="Q632"/>
  <c r="P82"/>
  <c r="Q176"/>
  <c r="Q829"/>
  <c r="Q229"/>
  <c r="Q261"/>
  <c r="Q551"/>
  <c r="Q647"/>
  <c r="Q283"/>
  <c r="Q417"/>
  <c r="Q831"/>
  <c r="Q635"/>
  <c r="Q332"/>
  <c r="Q772"/>
  <c r="Q834"/>
  <c r="Q705"/>
  <c r="Q258"/>
  <c r="Q203"/>
  <c r="Q323"/>
  <c r="Q515"/>
  <c r="Q783"/>
  <c r="Q585"/>
  <c r="Q312"/>
  <c r="Q540"/>
  <c r="Q816"/>
  <c r="Q656"/>
  <c r="P684"/>
  <c r="Q735"/>
  <c r="Q164"/>
  <c r="P70"/>
  <c r="P192"/>
  <c r="Q198"/>
  <c r="Q828"/>
  <c r="Q699"/>
  <c r="Q566"/>
  <c r="Q814"/>
  <c r="Q516"/>
  <c r="Q533"/>
  <c r="P27"/>
  <c r="O26" i="11"/>
  <c r="Q123" i="20"/>
  <c r="Q710"/>
  <c r="Q462"/>
  <c r="Q818"/>
  <c r="Q299"/>
  <c r="Q319"/>
  <c r="Q780"/>
  <c r="Q245"/>
  <c r="Q330"/>
  <c r="Q134"/>
  <c r="P39"/>
  <c r="P162"/>
  <c r="Q295"/>
  <c r="Q147"/>
  <c r="P52"/>
  <c r="Q248"/>
  <c r="Q138"/>
  <c r="P43"/>
  <c r="Q522"/>
  <c r="Q803"/>
  <c r="Q830"/>
  <c r="N114" i="14"/>
  <c r="N55" i="11"/>
  <c r="N50" i="14"/>
  <c r="N146"/>
  <c r="N178"/>
  <c r="N18"/>
  <c r="N82"/>
  <c r="Q246" i="20"/>
  <c r="Q399"/>
  <c r="Q757"/>
  <c r="Q197"/>
  <c r="Q485"/>
  <c r="N93" i="14"/>
  <c r="N66" i="11"/>
  <c r="N61" i="14"/>
  <c r="N125"/>
  <c r="N157"/>
  <c r="N189"/>
  <c r="N29"/>
  <c r="M131"/>
  <c r="M35"/>
  <c r="M163"/>
  <c r="M99"/>
  <c r="P99" i="20"/>
  <c r="Q52"/>
  <c r="R147"/>
  <c r="R399"/>
  <c r="R818"/>
  <c r="R164"/>
  <c r="Q70"/>
  <c r="Q192"/>
  <c r="R258"/>
  <c r="R443"/>
  <c r="R509"/>
  <c r="R802"/>
  <c r="Q90"/>
  <c r="R184"/>
  <c r="R596"/>
  <c r="R183"/>
  <c r="Q89"/>
  <c r="R505"/>
  <c r="R542"/>
  <c r="R460"/>
  <c r="R122"/>
  <c r="Q26"/>
  <c r="R375"/>
  <c r="R177"/>
  <c r="Q83"/>
  <c r="R293"/>
  <c r="R205"/>
  <c r="R821"/>
  <c r="R448"/>
  <c r="R331"/>
  <c r="R450"/>
  <c r="R325"/>
  <c r="Q91"/>
  <c r="R185"/>
  <c r="R578"/>
  <c r="R463"/>
  <c r="R773"/>
  <c r="R729"/>
  <c r="R781"/>
  <c r="R437"/>
  <c r="R528"/>
  <c r="R387"/>
  <c r="R545"/>
  <c r="R817"/>
  <c r="Q42"/>
  <c r="R137"/>
  <c r="R536"/>
  <c r="R687"/>
  <c r="R281"/>
  <c r="R601"/>
  <c r="R608"/>
  <c r="Q96"/>
  <c r="R190"/>
  <c r="R628"/>
  <c r="R711"/>
  <c r="R808"/>
  <c r="Q836"/>
  <c r="O46" i="11"/>
  <c r="O41" i="14"/>
  <c r="O137"/>
  <c r="O105"/>
  <c r="O169"/>
  <c r="O73"/>
  <c r="O9"/>
  <c r="R449" i="20"/>
  <c r="R291"/>
  <c r="R785"/>
  <c r="R237"/>
  <c r="R559"/>
  <c r="R630"/>
  <c r="R461"/>
  <c r="R136"/>
  <c r="Q41"/>
  <c r="R511"/>
  <c r="R340"/>
  <c r="Q776"/>
  <c r="R748"/>
  <c r="R626"/>
  <c r="R584"/>
  <c r="R782"/>
  <c r="R737"/>
  <c r="Q61"/>
  <c r="R156"/>
  <c r="R369"/>
  <c r="R716"/>
  <c r="Q744"/>
  <c r="O51" i="11"/>
  <c r="O46" i="14"/>
  <c r="O14"/>
  <c r="O174"/>
  <c r="O142"/>
  <c r="O78"/>
  <c r="O110"/>
  <c r="Q714" i="20"/>
  <c r="R686"/>
  <c r="R494"/>
  <c r="R253"/>
  <c r="O190" i="14"/>
  <c r="O67" i="11"/>
  <c r="O30" i="14"/>
  <c r="O94"/>
  <c r="O158"/>
  <c r="O126"/>
  <c r="O62"/>
  <c r="R339" i="20"/>
  <c r="R232"/>
  <c r="R415"/>
  <c r="R406"/>
  <c r="R723"/>
  <c r="R680"/>
  <c r="Q14"/>
  <c r="P13" i="11"/>
  <c r="R110" i="20"/>
  <c r="R663"/>
  <c r="R221"/>
  <c r="R556"/>
  <c r="R739"/>
  <c r="R675"/>
  <c r="R473"/>
  <c r="R418"/>
  <c r="R543"/>
  <c r="R678"/>
  <c r="R420"/>
  <c r="R529"/>
  <c r="O7" i="11"/>
  <c r="P37" i="20"/>
  <c r="R526"/>
  <c r="R762"/>
  <c r="R414"/>
  <c r="R728"/>
  <c r="Q93"/>
  <c r="R187"/>
  <c r="R597"/>
  <c r="R627"/>
  <c r="R391"/>
  <c r="R230"/>
  <c r="R160"/>
  <c r="Q65"/>
  <c r="R465"/>
  <c r="Q51"/>
  <c r="R146"/>
  <c r="R708"/>
  <c r="R752"/>
  <c r="R268"/>
  <c r="R235"/>
  <c r="R750"/>
  <c r="R350"/>
  <c r="R328"/>
  <c r="R603"/>
  <c r="R591"/>
  <c r="Q72"/>
  <c r="R166"/>
  <c r="R512"/>
  <c r="Q73"/>
  <c r="R167"/>
  <c r="R754"/>
  <c r="R769"/>
  <c r="R514"/>
  <c r="R309"/>
  <c r="R697"/>
  <c r="R504"/>
  <c r="R215"/>
  <c r="O47" i="11"/>
  <c r="O170" i="14"/>
  <c r="O138"/>
  <c r="O42"/>
  <c r="O74"/>
  <c r="O10"/>
  <c r="O106"/>
  <c r="R407" i="20"/>
  <c r="R644"/>
  <c r="R320"/>
  <c r="Q13"/>
  <c r="P12" i="11"/>
  <c r="R109" i="20"/>
  <c r="R402"/>
  <c r="R292"/>
  <c r="R568"/>
  <c r="R467"/>
  <c r="R433"/>
  <c r="R239"/>
  <c r="R788"/>
  <c r="O91" i="14"/>
  <c r="O27"/>
  <c r="O155"/>
  <c r="O59"/>
  <c r="O187"/>
  <c r="O64" i="11"/>
  <c r="O123" i="14"/>
  <c r="R668" i="20"/>
  <c r="R342"/>
  <c r="R197"/>
  <c r="R319"/>
  <c r="R295"/>
  <c r="R710"/>
  <c r="R312"/>
  <c r="R831"/>
  <c r="R283"/>
  <c r="Q500"/>
  <c r="R472"/>
  <c r="R210"/>
  <c r="O109" i="14"/>
  <c r="O50" i="11"/>
  <c r="O45" i="14"/>
  <c r="O77"/>
  <c r="O13"/>
  <c r="O173"/>
  <c r="O141"/>
  <c r="R586" i="20"/>
  <c r="R404"/>
  <c r="R351"/>
  <c r="R606"/>
  <c r="R595"/>
  <c r="R646"/>
  <c r="R392"/>
  <c r="R757"/>
  <c r="R248"/>
  <c r="R780"/>
  <c r="Q27"/>
  <c r="P26" i="11"/>
  <c r="R123" i="20"/>
  <c r="R533"/>
  <c r="R699"/>
  <c r="R198"/>
  <c r="R656"/>
  <c r="Q684"/>
  <c r="R585"/>
  <c r="R772"/>
  <c r="R635"/>
  <c r="R417"/>
  <c r="R647"/>
  <c r="R829"/>
  <c r="Q58"/>
  <c r="R153"/>
  <c r="R373"/>
  <c r="R770"/>
  <c r="R264"/>
  <c r="R813"/>
  <c r="R727"/>
  <c r="R191"/>
  <c r="Q97"/>
  <c r="O57" i="11"/>
  <c r="Q438" i="20"/>
  <c r="R410"/>
  <c r="R619"/>
  <c r="R111"/>
  <c r="Q15"/>
  <c r="P14" i="11"/>
  <c r="R257" i="20"/>
  <c r="R223"/>
  <c r="R412"/>
  <c r="Q40"/>
  <c r="R135"/>
  <c r="R554"/>
  <c r="R477"/>
  <c r="R276"/>
  <c r="R594"/>
  <c r="Q622"/>
  <c r="R725"/>
  <c r="R289"/>
  <c r="R546"/>
  <c r="R827"/>
  <c r="R805"/>
  <c r="N36" i="11"/>
  <c r="N43"/>
  <c r="N38" i="14"/>
  <c r="N166"/>
  <c r="N134"/>
  <c r="N6"/>
  <c r="N102"/>
  <c r="N70"/>
  <c r="R492" i="20"/>
  <c r="R819"/>
  <c r="R430"/>
  <c r="Q20"/>
  <c r="P19" i="11"/>
  <c r="R116" i="20"/>
  <c r="R682"/>
  <c r="Q74"/>
  <c r="R168"/>
  <c r="R263"/>
  <c r="R349"/>
  <c r="R290"/>
  <c r="R148"/>
  <c r="R574"/>
  <c r="R650"/>
  <c r="R613"/>
  <c r="R726"/>
  <c r="R372"/>
  <c r="R649"/>
  <c r="R411"/>
  <c r="R658"/>
  <c r="R557"/>
  <c r="R589"/>
  <c r="R681"/>
  <c r="R507"/>
  <c r="R238"/>
  <c r="R696"/>
  <c r="R357"/>
  <c r="R231"/>
  <c r="R371"/>
  <c r="R741"/>
  <c r="R234"/>
  <c r="Q806"/>
  <c r="R778"/>
  <c r="R789"/>
  <c r="R208"/>
  <c r="R569"/>
  <c r="R429"/>
  <c r="R625"/>
  <c r="Q11"/>
  <c r="P10" i="11"/>
  <c r="R107" i="20"/>
  <c r="R576"/>
  <c r="R174"/>
  <c r="Q80"/>
  <c r="R486"/>
  <c r="N61" i="11"/>
  <c r="N88" i="14"/>
  <c r="N56"/>
  <c r="N120"/>
  <c r="N184"/>
  <c r="N152"/>
  <c r="N24"/>
  <c r="R413" i="20"/>
  <c r="R233"/>
  <c r="R822"/>
  <c r="R236"/>
  <c r="R374"/>
  <c r="R370"/>
  <c r="Q35"/>
  <c r="P34" i="11"/>
  <c r="R131" i="20"/>
  <c r="R510"/>
  <c r="O58" i="14"/>
  <c r="O63" i="11"/>
  <c r="O186" i="14"/>
  <c r="O122"/>
  <c r="O154"/>
  <c r="O90"/>
  <c r="O26"/>
  <c r="R367" i="20"/>
  <c r="R792"/>
  <c r="R736"/>
  <c r="R405"/>
  <c r="R691"/>
  <c r="R128"/>
  <c r="Q32"/>
  <c r="P31" i="11"/>
  <c r="R269" i="20"/>
  <c r="R558"/>
  <c r="R614"/>
  <c r="R240"/>
  <c r="R341"/>
  <c r="R360"/>
  <c r="R742"/>
  <c r="R169"/>
  <c r="Q75"/>
  <c r="R499"/>
  <c r="R445"/>
  <c r="R496"/>
  <c r="R466"/>
  <c r="R513"/>
  <c r="R724"/>
  <c r="R690"/>
  <c r="R767"/>
  <c r="R718"/>
  <c r="R694"/>
  <c r="Q92"/>
  <c r="R186"/>
  <c r="R740"/>
  <c r="Q30"/>
  <c r="P29" i="11"/>
  <c r="R126" i="20"/>
  <c r="R495"/>
  <c r="R657"/>
  <c r="R760"/>
  <c r="R667"/>
  <c r="R400"/>
  <c r="R459"/>
  <c r="R321"/>
  <c r="R738"/>
  <c r="R435"/>
  <c r="R643"/>
  <c r="R720"/>
  <c r="R583"/>
  <c r="R521"/>
  <c r="R572"/>
  <c r="R441"/>
  <c r="R178"/>
  <c r="R108"/>
  <c r="Q12"/>
  <c r="P11" i="11"/>
  <c r="R633" i="20"/>
  <c r="R344"/>
  <c r="R618"/>
  <c r="R171"/>
  <c r="Q77"/>
  <c r="R523"/>
  <c r="Q34"/>
  <c r="P33" i="11"/>
  <c r="R130" i="20"/>
  <c r="R749"/>
  <c r="R615"/>
  <c r="R249"/>
  <c r="O52" i="11"/>
  <c r="O47" i="14"/>
  <c r="O175"/>
  <c r="O111"/>
  <c r="O143"/>
  <c r="O15"/>
  <c r="O79"/>
  <c r="R385" i="20"/>
  <c r="R775"/>
  <c r="Q29"/>
  <c r="P28" i="11"/>
  <c r="R125" i="20"/>
  <c r="R683"/>
  <c r="R832"/>
  <c r="R804"/>
  <c r="Q39"/>
  <c r="Q162"/>
  <c r="R134"/>
  <c r="R830"/>
  <c r="R245"/>
  <c r="R814"/>
  <c r="R332"/>
  <c r="Q19"/>
  <c r="P18" i="11"/>
  <c r="R115" i="20"/>
  <c r="O56" i="11"/>
  <c r="O115" i="14"/>
  <c r="O19"/>
  <c r="O147"/>
  <c r="O179"/>
  <c r="O83"/>
  <c r="O51"/>
  <c r="R307" i="20"/>
  <c r="R485"/>
  <c r="R246"/>
  <c r="R803"/>
  <c r="R138"/>
  <c r="Q43"/>
  <c r="P68"/>
  <c r="R330"/>
  <c r="R299"/>
  <c r="R462"/>
  <c r="O121" i="14"/>
  <c r="O62" i="11"/>
  <c r="O57" i="14"/>
  <c r="O25"/>
  <c r="O185"/>
  <c r="O89"/>
  <c r="O153"/>
  <c r="R735" i="20"/>
  <c r="R540"/>
  <c r="R515"/>
  <c r="R203"/>
  <c r="R705"/>
  <c r="R261"/>
  <c r="R497"/>
  <c r="R565"/>
  <c r="R322"/>
  <c r="O136" i="14"/>
  <c r="O45" i="11"/>
  <c r="O40" i="14"/>
  <c r="O168"/>
  <c r="O72"/>
  <c r="O104"/>
  <c r="O8"/>
  <c r="R118" i="20"/>
  <c r="R607"/>
  <c r="R157"/>
  <c r="Q62"/>
  <c r="R571"/>
  <c r="R662"/>
  <c r="R508"/>
  <c r="R482"/>
  <c r="R265"/>
  <c r="R419"/>
  <c r="R590"/>
  <c r="R588"/>
  <c r="R600"/>
  <c r="O189" i="14"/>
  <c r="O66" i="11"/>
  <c r="O61" i="14"/>
  <c r="O29"/>
  <c r="O125"/>
  <c r="O157"/>
  <c r="O93"/>
  <c r="R324" i="20"/>
  <c r="R790"/>
  <c r="O114" i="14"/>
  <c r="O55" i="11"/>
  <c r="O82" i="14"/>
  <c r="O50"/>
  <c r="O146"/>
  <c r="O178"/>
  <c r="O18"/>
  <c r="R318" i="20"/>
  <c r="Q346"/>
  <c r="R620"/>
  <c r="R260"/>
  <c r="R222"/>
  <c r="R634"/>
  <c r="R753"/>
  <c r="R247"/>
  <c r="R202"/>
  <c r="R431"/>
  <c r="R820"/>
  <c r="R386"/>
  <c r="R451"/>
  <c r="O16" i="14"/>
  <c r="O53" i="11"/>
  <c r="O48" i="14"/>
  <c r="O176"/>
  <c r="O112"/>
  <c r="O144"/>
  <c r="O80"/>
  <c r="R358" i="20"/>
  <c r="R811"/>
  <c r="R693"/>
  <c r="R294"/>
  <c r="R555"/>
  <c r="R709"/>
  <c r="Q316"/>
  <c r="R288"/>
  <c r="R144"/>
  <c r="Q49"/>
  <c r="R199"/>
  <c r="R688"/>
  <c r="R751"/>
  <c r="R296"/>
  <c r="R537"/>
  <c r="Q66"/>
  <c r="R161"/>
  <c r="R722"/>
  <c r="Q76"/>
  <c r="R170"/>
  <c r="Q59"/>
  <c r="R154"/>
  <c r="R801"/>
  <c r="R442"/>
  <c r="R758"/>
  <c r="R475"/>
  <c r="R200"/>
  <c r="R434"/>
  <c r="R666"/>
  <c r="R275"/>
  <c r="R267"/>
  <c r="R676"/>
  <c r="R464"/>
  <c r="R638"/>
  <c r="R799"/>
  <c r="O70" i="11"/>
  <c r="O193" i="14"/>
  <c r="O129"/>
  <c r="O65"/>
  <c r="O161"/>
  <c r="O33"/>
  <c r="O97"/>
  <c r="R480" i="20"/>
  <c r="R124"/>
  <c r="Q28"/>
  <c r="P27" i="11"/>
  <c r="Q95" i="20"/>
  <c r="R189"/>
  <c r="R602"/>
  <c r="R605"/>
  <c r="R679"/>
  <c r="R809"/>
  <c r="Q652"/>
  <c r="R624"/>
  <c r="Q81"/>
  <c r="R175"/>
  <c r="Q44"/>
  <c r="R139"/>
  <c r="R483"/>
  <c r="R570"/>
  <c r="R201"/>
  <c r="R812"/>
  <c r="R145"/>
  <c r="Q50"/>
  <c r="R707"/>
  <c r="R381"/>
  <c r="R631"/>
  <c r="R493"/>
  <c r="R308"/>
  <c r="R651"/>
  <c r="Q47"/>
  <c r="R142"/>
  <c r="R544"/>
  <c r="R280"/>
  <c r="R383"/>
  <c r="O65" i="11"/>
  <c r="O60" i="14"/>
  <c r="O156"/>
  <c r="O92"/>
  <c r="O188"/>
  <c r="O28"/>
  <c r="O124"/>
  <c r="R835" i="20"/>
  <c r="O167" i="14"/>
  <c r="O44" i="11"/>
  <c r="O39" i="14"/>
  <c r="O7"/>
  <c r="O103"/>
  <c r="O135"/>
  <c r="O71"/>
  <c r="R629" i="20"/>
  <c r="R797"/>
  <c r="R256"/>
  <c r="Q284"/>
  <c r="Q132"/>
  <c r="R104"/>
  <c r="Q8"/>
  <c r="R567"/>
  <c r="R800"/>
  <c r="R534"/>
  <c r="R621"/>
  <c r="R484"/>
  <c r="R498"/>
  <c r="R677"/>
  <c r="R270"/>
  <c r="Q33"/>
  <c r="P32" i="11"/>
  <c r="R129" i="20"/>
  <c r="R345"/>
  <c r="R743"/>
  <c r="R717"/>
  <c r="R382"/>
  <c r="R636"/>
  <c r="R352"/>
  <c r="R712"/>
  <c r="R220"/>
  <c r="R598"/>
  <c r="R368"/>
  <c r="R833"/>
  <c r="R755"/>
  <c r="R444"/>
  <c r="R172"/>
  <c r="Q78"/>
  <c r="R452"/>
  <c r="R539"/>
  <c r="R587"/>
  <c r="O96" i="14"/>
  <c r="O69" i="11"/>
  <c r="O64" i="14"/>
  <c r="O160"/>
  <c r="O192"/>
  <c r="O128"/>
  <c r="O32"/>
  <c r="R389" i="20"/>
  <c r="R250"/>
  <c r="Q17"/>
  <c r="P16" i="11"/>
  <c r="R113" i="20"/>
  <c r="R259"/>
  <c r="R564"/>
  <c r="Q592"/>
  <c r="R698"/>
  <c r="R522"/>
  <c r="R516"/>
  <c r="R566"/>
  <c r="R828"/>
  <c r="R816"/>
  <c r="R783"/>
  <c r="R323"/>
  <c r="R834"/>
  <c r="R551"/>
  <c r="R229"/>
  <c r="Q82"/>
  <c r="R176"/>
  <c r="R632"/>
  <c r="R798"/>
  <c r="R311"/>
  <c r="R481"/>
  <c r="Q57"/>
  <c r="R152"/>
  <c r="R525"/>
  <c r="O49" i="14"/>
  <c r="O54" i="11"/>
  <c r="O113" i="14"/>
  <c r="O145"/>
  <c r="O81"/>
  <c r="O17"/>
  <c r="O177"/>
  <c r="R106" i="20"/>
  <c r="Q10"/>
  <c r="P9" i="11"/>
  <c r="R573" i="20"/>
  <c r="R440"/>
  <c r="Q468"/>
  <c r="R692"/>
  <c r="R476"/>
  <c r="R117"/>
  <c r="Q21"/>
  <c r="P20" i="11"/>
  <c r="R314" i="20"/>
  <c r="R538"/>
  <c r="R384"/>
  <c r="R300"/>
  <c r="R786"/>
  <c r="R266"/>
  <c r="R388"/>
  <c r="R689"/>
  <c r="R617"/>
  <c r="R217"/>
  <c r="R252"/>
  <c r="Q31"/>
  <c r="P30" i="11"/>
  <c r="R127" i="20"/>
  <c r="O25" i="11"/>
  <c r="R815" i="20"/>
  <c r="R553"/>
  <c r="R315"/>
  <c r="R401"/>
  <c r="R228"/>
  <c r="R524"/>
  <c r="R791"/>
  <c r="R761"/>
  <c r="R695"/>
  <c r="Q18"/>
  <c r="P17" i="11"/>
  <c r="R114" i="20"/>
  <c r="R616"/>
  <c r="Q64"/>
  <c r="R159"/>
  <c r="R218"/>
  <c r="R713"/>
  <c r="R355"/>
  <c r="R659"/>
  <c r="R209"/>
  <c r="R279"/>
  <c r="R393"/>
  <c r="R502"/>
  <c r="Q530"/>
  <c r="R356"/>
  <c r="R338"/>
  <c r="R262"/>
  <c r="R541"/>
  <c r="R506"/>
  <c r="R298"/>
  <c r="R532"/>
  <c r="Q560"/>
  <c r="Q79"/>
  <c r="R173"/>
  <c r="Q63"/>
  <c r="R158"/>
  <c r="R478"/>
  <c r="R645"/>
  <c r="R207"/>
  <c r="R552"/>
  <c r="R343"/>
  <c r="R313"/>
  <c r="R810"/>
  <c r="R219"/>
  <c r="Q60"/>
  <c r="R155"/>
  <c r="R599"/>
  <c r="R771"/>
  <c r="R660"/>
  <c r="R112"/>
  <c r="Q16"/>
  <c r="P15" i="11"/>
  <c r="R447" i="20"/>
  <c r="R432"/>
  <c r="R143"/>
  <c r="Q48"/>
  <c r="R719"/>
  <c r="R446"/>
  <c r="R362"/>
  <c r="R196"/>
  <c r="Q224"/>
  <c r="R756"/>
  <c r="R297"/>
  <c r="R604"/>
  <c r="O76" i="14"/>
  <c r="O49" i="11"/>
  <c r="O44" i="14"/>
  <c r="O12"/>
  <c r="O140"/>
  <c r="O108"/>
  <c r="O172"/>
  <c r="R503" i="20"/>
  <c r="R527"/>
  <c r="R721"/>
  <c r="R301"/>
  <c r="R787"/>
  <c r="R354"/>
  <c r="R337"/>
  <c r="R768"/>
  <c r="R206"/>
  <c r="R669"/>
  <c r="R416"/>
  <c r="R535"/>
  <c r="R491"/>
  <c r="R188"/>
  <c r="Q94"/>
  <c r="R759"/>
  <c r="R105"/>
  <c r="Q9"/>
  <c r="P8" i="11"/>
  <c r="R784" i="20"/>
  <c r="R359"/>
  <c r="R390"/>
  <c r="R165"/>
  <c r="Q71"/>
  <c r="R423"/>
  <c r="R326"/>
  <c r="R422"/>
  <c r="R277"/>
  <c r="R706"/>
  <c r="R577"/>
  <c r="R575"/>
  <c r="R216"/>
  <c r="R421"/>
  <c r="R278"/>
  <c r="R479"/>
  <c r="R453"/>
  <c r="R665"/>
  <c r="R251"/>
  <c r="R474"/>
  <c r="O127" i="14"/>
  <c r="O68" i="11"/>
  <c r="O63" i="14"/>
  <c r="O159"/>
  <c r="O191"/>
  <c r="O31"/>
  <c r="O95"/>
  <c r="R779" i="20"/>
  <c r="R226"/>
  <c r="Q254"/>
  <c r="R282"/>
  <c r="R329"/>
  <c r="Q46"/>
  <c r="R141"/>
  <c r="R227"/>
  <c r="Q408"/>
  <c r="R380"/>
  <c r="R774"/>
  <c r="R661"/>
  <c r="R664"/>
  <c r="O48" i="11"/>
  <c r="O43" i="14"/>
  <c r="O171"/>
  <c r="O75"/>
  <c r="O11"/>
  <c r="O107"/>
  <c r="O139"/>
  <c r="R302" i="20"/>
  <c r="R637"/>
  <c r="R348"/>
  <c r="Q376"/>
  <c r="R648"/>
  <c r="R310"/>
  <c r="R353"/>
  <c r="Q88"/>
  <c r="R182"/>
  <c r="Q45"/>
  <c r="R140"/>
  <c r="R361"/>
  <c r="R327"/>
  <c r="R204"/>
  <c r="R436"/>
  <c r="R403"/>
  <c r="S204"/>
  <c r="S664"/>
  <c r="S648"/>
  <c r="S141"/>
  <c r="R46"/>
  <c r="S226"/>
  <c r="R254"/>
  <c r="S575"/>
  <c r="S423"/>
  <c r="S105"/>
  <c r="R9"/>
  <c r="Q8" i="11"/>
  <c r="S337" i="20"/>
  <c r="S787"/>
  <c r="S503"/>
  <c r="S297"/>
  <c r="R224"/>
  <c r="S196"/>
  <c r="S432"/>
  <c r="S112"/>
  <c r="R16"/>
  <c r="Q15" i="11"/>
  <c r="S343" i="20"/>
  <c r="S207"/>
  <c r="S173"/>
  <c r="R79"/>
  <c r="R560"/>
  <c r="S532"/>
  <c r="S262"/>
  <c r="S356"/>
  <c r="S114"/>
  <c r="R18"/>
  <c r="Q17" i="11"/>
  <c r="S228" i="20"/>
  <c r="S815"/>
  <c r="S384"/>
  <c r="S314"/>
  <c r="S525"/>
  <c r="S798"/>
  <c r="R82"/>
  <c r="S176"/>
  <c r="S229"/>
  <c r="S783"/>
  <c r="S698"/>
  <c r="R17"/>
  <c r="Q16" i="11"/>
  <c r="S113" i="20"/>
  <c r="S250"/>
  <c r="S452"/>
  <c r="S444"/>
  <c r="S833"/>
  <c r="S598"/>
  <c r="S636"/>
  <c r="S717"/>
  <c r="S677"/>
  <c r="S484"/>
  <c r="S280"/>
  <c r="R47"/>
  <c r="S142"/>
  <c r="S651"/>
  <c r="S381"/>
  <c r="S145"/>
  <c r="R50"/>
  <c r="S483"/>
  <c r="S624"/>
  <c r="R652"/>
  <c r="S809"/>
  <c r="S799"/>
  <c r="S267"/>
  <c r="S200"/>
  <c r="S758"/>
  <c r="S801"/>
  <c r="S170"/>
  <c r="R76"/>
  <c r="S722"/>
  <c r="S751"/>
  <c r="S199"/>
  <c r="S811"/>
  <c r="S753"/>
  <c r="S222"/>
  <c r="S620"/>
  <c r="S324"/>
  <c r="S588"/>
  <c r="S482"/>
  <c r="S662"/>
  <c r="R62"/>
  <c r="S157"/>
  <c r="S118"/>
  <c r="S322"/>
  <c r="S497"/>
  <c r="S735"/>
  <c r="S246"/>
  <c r="R39"/>
  <c r="S134"/>
  <c r="R162"/>
  <c r="S804"/>
  <c r="S385"/>
  <c r="S615"/>
  <c r="P32" i="14"/>
  <c r="P69" i="11"/>
  <c r="P64" i="14"/>
  <c r="P160"/>
  <c r="P96"/>
  <c r="P192"/>
  <c r="P128"/>
  <c r="S618" i="20"/>
  <c r="S633"/>
  <c r="S178"/>
  <c r="S521"/>
  <c r="S435"/>
  <c r="S321"/>
  <c r="S400"/>
  <c r="S495"/>
  <c r="S718"/>
  <c r="S513"/>
  <c r="S496"/>
  <c r="S742"/>
  <c r="S269"/>
  <c r="S405"/>
  <c r="S792"/>
  <c r="S370"/>
  <c r="S233"/>
  <c r="P169" i="14"/>
  <c r="P46" i="11"/>
  <c r="P41" i="14"/>
  <c r="P137"/>
  <c r="P105"/>
  <c r="P73"/>
  <c r="P9"/>
  <c r="S429" i="20"/>
  <c r="S208"/>
  <c r="S778"/>
  <c r="R806"/>
  <c r="S507"/>
  <c r="S589"/>
  <c r="S658"/>
  <c r="R74"/>
  <c r="S168"/>
  <c r="S682"/>
  <c r="S430"/>
  <c r="S492"/>
  <c r="N35" i="14"/>
  <c r="S805" i="20"/>
  <c r="S725"/>
  <c r="S276"/>
  <c r="S554"/>
  <c r="S223"/>
  <c r="S111"/>
  <c r="R15"/>
  <c r="Q14" i="11"/>
  <c r="R438" i="20"/>
  <c r="S410"/>
  <c r="S191"/>
  <c r="R97"/>
  <c r="S770"/>
  <c r="S153"/>
  <c r="R58"/>
  <c r="S829"/>
  <c r="S417"/>
  <c r="S772"/>
  <c r="R684"/>
  <c r="S656"/>
  <c r="S699"/>
  <c r="S123"/>
  <c r="R27"/>
  <c r="Q26" i="11"/>
  <c r="S780" i="20"/>
  <c r="S757"/>
  <c r="S606"/>
  <c r="S404"/>
  <c r="S210"/>
  <c r="S283"/>
  <c r="S312"/>
  <c r="S295"/>
  <c r="S292"/>
  <c r="S109"/>
  <c r="R13"/>
  <c r="Q12" i="11"/>
  <c r="S320" i="20"/>
  <c r="S407"/>
  <c r="S504"/>
  <c r="S309"/>
  <c r="S166"/>
  <c r="R72"/>
  <c r="S591"/>
  <c r="S328"/>
  <c r="S268"/>
  <c r="S708"/>
  <c r="S391"/>
  <c r="S597"/>
  <c r="S728"/>
  <c r="R14"/>
  <c r="Q13" i="11"/>
  <c r="S110" i="20"/>
  <c r="S680"/>
  <c r="S253"/>
  <c r="S782"/>
  <c r="S511"/>
  <c r="S785"/>
  <c r="S449"/>
  <c r="S628"/>
  <c r="S545"/>
  <c r="S528"/>
  <c r="S781"/>
  <c r="S773"/>
  <c r="S325"/>
  <c r="S821"/>
  <c r="S122"/>
  <c r="R26"/>
  <c r="S542"/>
  <c r="S509"/>
  <c r="S258"/>
  <c r="S399"/>
  <c r="S403"/>
  <c r="S661"/>
  <c r="S329"/>
  <c r="S474"/>
  <c r="S706"/>
  <c r="S359"/>
  <c r="S361"/>
  <c r="S353"/>
  <c r="S665"/>
  <c r="S479"/>
  <c r="S421"/>
  <c r="S422"/>
  <c r="S390"/>
  <c r="S188"/>
  <c r="R94"/>
  <c r="S669"/>
  <c r="S768"/>
  <c r="S527"/>
  <c r="S446"/>
  <c r="S143"/>
  <c r="R48"/>
  <c r="S447"/>
  <c r="S660"/>
  <c r="S599"/>
  <c r="S219"/>
  <c r="S552"/>
  <c r="S645"/>
  <c r="S158"/>
  <c r="R63"/>
  <c r="S506"/>
  <c r="S393"/>
  <c r="S209"/>
  <c r="S355"/>
  <c r="P144" i="14"/>
  <c r="P53" i="11"/>
  <c r="P48" i="14"/>
  <c r="P80"/>
  <c r="P176"/>
  <c r="P16"/>
  <c r="P112"/>
  <c r="S761" i="20"/>
  <c r="O56" i="14"/>
  <c r="O61" i="11"/>
  <c r="O184" i="14"/>
  <c r="O152"/>
  <c r="O24"/>
  <c r="O120"/>
  <c r="O88"/>
  <c r="S252" i="20"/>
  <c r="S388"/>
  <c r="S266"/>
  <c r="S300"/>
  <c r="P115" i="14"/>
  <c r="P56" i="11"/>
  <c r="P51" i="14"/>
  <c r="P19"/>
  <c r="P147"/>
  <c r="P179"/>
  <c r="P83"/>
  <c r="S476" i="20"/>
  <c r="S440"/>
  <c r="R468"/>
  <c r="P8" i="14"/>
  <c r="P45" i="11"/>
  <c r="P40" i="14"/>
  <c r="P136"/>
  <c r="P168"/>
  <c r="P72"/>
  <c r="P104"/>
  <c r="S481" i="20"/>
  <c r="S566"/>
  <c r="P52" i="11"/>
  <c r="P47" i="14"/>
  <c r="P79"/>
  <c r="P175"/>
  <c r="P111"/>
  <c r="P143"/>
  <c r="P15"/>
  <c r="S712" i="20"/>
  <c r="S345"/>
  <c r="P7" i="11"/>
  <c r="Q37" i="20"/>
  <c r="S797"/>
  <c r="S835"/>
  <c r="S631"/>
  <c r="S707"/>
  <c r="S201"/>
  <c r="S175"/>
  <c r="R81"/>
  <c r="S475"/>
  <c r="R59"/>
  <c r="S154"/>
  <c r="R66"/>
  <c r="S161"/>
  <c r="S537"/>
  <c r="R316"/>
  <c r="S288"/>
  <c r="S709"/>
  <c r="S294"/>
  <c r="S451"/>
  <c r="S820"/>
  <c r="S202"/>
  <c r="S600"/>
  <c r="S590"/>
  <c r="S265"/>
  <c r="S571"/>
  <c r="P57" i="11"/>
  <c r="S803" i="20"/>
  <c r="S485"/>
  <c r="R19"/>
  <c r="Q18" i="11"/>
  <c r="S115" i="20"/>
  <c r="S332"/>
  <c r="S245"/>
  <c r="S683"/>
  <c r="S775"/>
  <c r="S249"/>
  <c r="S749"/>
  <c r="R77"/>
  <c r="S171"/>
  <c r="S344"/>
  <c r="P170" i="14"/>
  <c r="P47" i="11"/>
  <c r="P10" i="14"/>
  <c r="P106"/>
  <c r="P138"/>
  <c r="P42"/>
  <c r="P74"/>
  <c r="S459" i="20"/>
  <c r="S126"/>
  <c r="R30"/>
  <c r="Q29" i="11"/>
  <c r="S740" i="20"/>
  <c r="S694"/>
  <c r="S767"/>
  <c r="S466"/>
  <c r="S341"/>
  <c r="S614"/>
  <c r="S691"/>
  <c r="S367"/>
  <c r="S131"/>
  <c r="R35"/>
  <c r="Q34" i="11"/>
  <c r="S236" i="20"/>
  <c r="S486"/>
  <c r="S741"/>
  <c r="S238"/>
  <c r="S557"/>
  <c r="S349"/>
  <c r="S116"/>
  <c r="R20"/>
  <c r="Q19" i="11"/>
  <c r="N163" i="14"/>
  <c r="S827" i="20"/>
  <c r="S289"/>
  <c r="S412"/>
  <c r="S813"/>
  <c r="P62" i="11"/>
  <c r="P57" i="14"/>
  <c r="P185"/>
  <c r="P89"/>
  <c r="P153"/>
  <c r="P121"/>
  <c r="P25"/>
  <c r="S392" i="20"/>
  <c r="S586"/>
  <c r="R500"/>
  <c r="S472"/>
  <c r="S197"/>
  <c r="S668"/>
  <c r="S239"/>
  <c r="S467"/>
  <c r="P107" i="14"/>
  <c r="P48" i="11"/>
  <c r="P43" i="14"/>
  <c r="P139"/>
  <c r="P171"/>
  <c r="P75"/>
  <c r="P11"/>
  <c r="S697" i="20"/>
  <c r="S514"/>
  <c r="S754"/>
  <c r="S235"/>
  <c r="S146"/>
  <c r="R51"/>
  <c r="S465"/>
  <c r="R93"/>
  <c r="S187"/>
  <c r="S762"/>
  <c r="O43" i="11"/>
  <c r="O36"/>
  <c r="O38" i="14"/>
  <c r="O102"/>
  <c r="O70"/>
  <c r="O166"/>
  <c r="O134"/>
  <c r="O6"/>
  <c r="O35"/>
  <c r="S420" i="20"/>
  <c r="S543"/>
  <c r="S473"/>
  <c r="S739"/>
  <c r="S221"/>
  <c r="P76" i="14"/>
  <c r="P49" i="11"/>
  <c r="P44" i="14"/>
  <c r="P12"/>
  <c r="P140"/>
  <c r="P108"/>
  <c r="P172"/>
  <c r="S723" i="20"/>
  <c r="S494"/>
  <c r="S369"/>
  <c r="S626"/>
  <c r="S340"/>
  <c r="S461"/>
  <c r="S559"/>
  <c r="S711"/>
  <c r="R96"/>
  <c r="S190"/>
  <c r="S608"/>
  <c r="S281"/>
  <c r="S536"/>
  <c r="R91"/>
  <c r="S185"/>
  <c r="S331"/>
  <c r="S293"/>
  <c r="S596"/>
  <c r="S818"/>
  <c r="R52"/>
  <c r="S147"/>
  <c r="S182"/>
  <c r="R88"/>
  <c r="S774"/>
  <c r="S282"/>
  <c r="S251"/>
  <c r="S278"/>
  <c r="S577"/>
  <c r="S784"/>
  <c r="S535"/>
  <c r="S301"/>
  <c r="S756"/>
  <c r="S719"/>
  <c r="S771"/>
  <c r="S298"/>
  <c r="S338"/>
  <c r="S218"/>
  <c r="S524"/>
  <c r="S401"/>
  <c r="S553"/>
  <c r="S127"/>
  <c r="R31"/>
  <c r="Q30" i="11"/>
  <c r="S617" i="20"/>
  <c r="S538"/>
  <c r="R21"/>
  <c r="Q20" i="11"/>
  <c r="S117" i="20"/>
  <c r="S692"/>
  <c r="R10"/>
  <c r="Q9" i="11"/>
  <c r="S106" i="20"/>
  <c r="S152"/>
  <c r="R57"/>
  <c r="S311"/>
  <c r="S632"/>
  <c r="S551"/>
  <c r="S323"/>
  <c r="S816"/>
  <c r="S522"/>
  <c r="R592"/>
  <c r="S564"/>
  <c r="S389"/>
  <c r="S539"/>
  <c r="R78"/>
  <c r="S172"/>
  <c r="S368"/>
  <c r="S352"/>
  <c r="S382"/>
  <c r="R33"/>
  <c r="Q32" i="11"/>
  <c r="S129" i="20"/>
  <c r="S270"/>
  <c r="S498"/>
  <c r="S621"/>
  <c r="S800"/>
  <c r="S104"/>
  <c r="R8"/>
  <c r="R132"/>
  <c r="S256"/>
  <c r="R284"/>
  <c r="S383"/>
  <c r="S544"/>
  <c r="S308"/>
  <c r="S812"/>
  <c r="S570"/>
  <c r="R44"/>
  <c r="S139"/>
  <c r="S679"/>
  <c r="S602"/>
  <c r="P186" i="14"/>
  <c r="P63" i="11"/>
  <c r="P58" i="14"/>
  <c r="P90"/>
  <c r="P26"/>
  <c r="P122"/>
  <c r="P154"/>
  <c r="S480" i="20"/>
  <c r="S638"/>
  <c r="S676"/>
  <c r="S275"/>
  <c r="S434"/>
  <c r="S442"/>
  <c r="S358"/>
  <c r="S260"/>
  <c r="S790"/>
  <c r="S508"/>
  <c r="S565"/>
  <c r="S261"/>
  <c r="S203"/>
  <c r="S540"/>
  <c r="S462"/>
  <c r="S330"/>
  <c r="P54" i="11"/>
  <c r="P49" i="14"/>
  <c r="P17"/>
  <c r="P177"/>
  <c r="P113"/>
  <c r="P145"/>
  <c r="P81"/>
  <c r="S830" i="20"/>
  <c r="Q68"/>
  <c r="S125"/>
  <c r="R29"/>
  <c r="Q28" i="11"/>
  <c r="S523" i="20"/>
  <c r="R12"/>
  <c r="Q11" i="11"/>
  <c r="S108" i="20"/>
  <c r="S572"/>
  <c r="S583"/>
  <c r="S643"/>
  <c r="S738"/>
  <c r="S667"/>
  <c r="S657"/>
  <c r="P65" i="11"/>
  <c r="P60" i="14"/>
  <c r="P156"/>
  <c r="P92"/>
  <c r="P188"/>
  <c r="P28"/>
  <c r="P124"/>
  <c r="S186" i="20"/>
  <c r="R92"/>
  <c r="S724"/>
  <c r="S445"/>
  <c r="S169"/>
  <c r="R75"/>
  <c r="S240"/>
  <c r="S558"/>
  <c r="P190" i="14"/>
  <c r="P67" i="11"/>
  <c r="P126" i="14"/>
  <c r="P62"/>
  <c r="P30"/>
  <c r="P94"/>
  <c r="P158"/>
  <c r="S736" i="20"/>
  <c r="P70" i="11"/>
  <c r="P97" i="14"/>
  <c r="P193"/>
  <c r="P129"/>
  <c r="P65"/>
  <c r="P161"/>
  <c r="P33"/>
  <c r="S413" i="20"/>
  <c r="S576"/>
  <c r="S569"/>
  <c r="S357"/>
  <c r="S681"/>
  <c r="S411"/>
  <c r="S372"/>
  <c r="S613"/>
  <c r="S574"/>
  <c r="P55" i="11"/>
  <c r="P18" i="14"/>
  <c r="P82"/>
  <c r="P50"/>
  <c r="P114"/>
  <c r="P146"/>
  <c r="P178"/>
  <c r="N99"/>
  <c r="N195"/>
  <c r="R622" i="20"/>
  <c r="S594"/>
  <c r="S135"/>
  <c r="R40"/>
  <c r="S257"/>
  <c r="S727"/>
  <c r="S264"/>
  <c r="S647"/>
  <c r="S635"/>
  <c r="S585"/>
  <c r="S533"/>
  <c r="S248"/>
  <c r="S595"/>
  <c r="S351"/>
  <c r="S433"/>
  <c r="S568"/>
  <c r="S402"/>
  <c r="S644"/>
  <c r="S215"/>
  <c r="S603"/>
  <c r="S350"/>
  <c r="S752"/>
  <c r="S230"/>
  <c r="S627"/>
  <c r="S414"/>
  <c r="S529"/>
  <c r="S418"/>
  <c r="S415"/>
  <c r="S339"/>
  <c r="S748"/>
  <c r="R776"/>
  <c r="S136"/>
  <c r="R41"/>
  <c r="S630"/>
  <c r="R42"/>
  <c r="S137"/>
  <c r="S817"/>
  <c r="S387"/>
  <c r="S437"/>
  <c r="S729"/>
  <c r="S463"/>
  <c r="S450"/>
  <c r="S375"/>
  <c r="S460"/>
  <c r="S505"/>
  <c r="S183"/>
  <c r="R89"/>
  <c r="R90"/>
  <c r="S184"/>
  <c r="S802"/>
  <c r="S443"/>
  <c r="Q99"/>
  <c r="S637"/>
  <c r="S227"/>
  <c r="S779"/>
  <c r="S453"/>
  <c r="S216"/>
  <c r="S759"/>
  <c r="S354"/>
  <c r="S604"/>
  <c r="S362"/>
  <c r="S155"/>
  <c r="R60"/>
  <c r="S313"/>
  <c r="S436"/>
  <c r="S327"/>
  <c r="S140"/>
  <c r="R45"/>
  <c r="S310"/>
  <c r="R376"/>
  <c r="S348"/>
  <c r="S302"/>
  <c r="S380"/>
  <c r="R408"/>
  <c r="S277"/>
  <c r="S326"/>
  <c r="S165"/>
  <c r="R71"/>
  <c r="P167" i="14"/>
  <c r="P44" i="11"/>
  <c r="P39" i="14"/>
  <c r="P135"/>
  <c r="P71"/>
  <c r="P7"/>
  <c r="P103"/>
  <c r="S491" i="20"/>
  <c r="S416"/>
  <c r="S206"/>
  <c r="S721"/>
  <c r="P46" i="14"/>
  <c r="P51" i="11"/>
  <c r="P142" i="14"/>
  <c r="P78"/>
  <c r="P110"/>
  <c r="P14"/>
  <c r="P174"/>
  <c r="S810" i="20"/>
  <c r="S478"/>
  <c r="S541"/>
  <c r="S502"/>
  <c r="R530"/>
  <c r="S279"/>
  <c r="S659"/>
  <c r="S713"/>
  <c r="S159"/>
  <c r="R64"/>
  <c r="S616"/>
  <c r="S695"/>
  <c r="S791"/>
  <c r="S315"/>
  <c r="P93" i="14"/>
  <c r="P66" i="11"/>
  <c r="P61" i="14"/>
  <c r="P29"/>
  <c r="P125"/>
  <c r="P157"/>
  <c r="P189"/>
  <c r="S217" i="20"/>
  <c r="S689"/>
  <c r="S786"/>
  <c r="S573"/>
  <c r="S834"/>
  <c r="S828"/>
  <c r="S516"/>
  <c r="S259"/>
  <c r="S587"/>
  <c r="S755"/>
  <c r="S220"/>
  <c r="S743"/>
  <c r="P63" i="14"/>
  <c r="P68" i="11"/>
  <c r="P159" i="14"/>
  <c r="P127"/>
  <c r="P191"/>
  <c r="P31"/>
  <c r="P95"/>
  <c r="S534" i="20"/>
  <c r="S567"/>
  <c r="S629"/>
  <c r="S493"/>
  <c r="S605"/>
  <c r="S189"/>
  <c r="R95"/>
  <c r="S124"/>
  <c r="R28"/>
  <c r="Q27" i="11"/>
  <c r="S464" i="20"/>
  <c r="S666"/>
  <c r="S296"/>
  <c r="S688"/>
  <c r="S144"/>
  <c r="R49"/>
  <c r="S555"/>
  <c r="S693"/>
  <c r="S386"/>
  <c r="S431"/>
  <c r="S247"/>
  <c r="S634"/>
  <c r="S318"/>
  <c r="R346"/>
  <c r="S419"/>
  <c r="S607"/>
  <c r="S705"/>
  <c r="S515"/>
  <c r="S299"/>
  <c r="R43"/>
  <c r="S138"/>
  <c r="S307"/>
  <c r="S814"/>
  <c r="S832"/>
  <c r="P59" i="14"/>
  <c r="P91"/>
  <c r="P123"/>
  <c r="P187"/>
  <c r="P155"/>
  <c r="P27"/>
  <c r="P64" i="11"/>
  <c r="R34" i="20"/>
  <c r="Q33" i="11"/>
  <c r="S130" i="20"/>
  <c r="S441"/>
  <c r="S720"/>
  <c r="S760"/>
  <c r="S690"/>
  <c r="S499"/>
  <c r="S360"/>
  <c r="S128"/>
  <c r="R32"/>
  <c r="Q31" i="11"/>
  <c r="S510" i="20"/>
  <c r="S374"/>
  <c r="S822"/>
  <c r="S174"/>
  <c r="R80"/>
  <c r="R11"/>
  <c r="Q10" i="11"/>
  <c r="S107" i="20"/>
  <c r="S625"/>
  <c r="S789"/>
  <c r="S234"/>
  <c r="S371"/>
  <c r="S231"/>
  <c r="S696"/>
  <c r="S649"/>
  <c r="S726"/>
  <c r="S650"/>
  <c r="S148"/>
  <c r="S290"/>
  <c r="S263"/>
  <c r="S819"/>
  <c r="N131" i="14"/>
  <c r="N67"/>
  <c r="S546" i="20"/>
  <c r="S477"/>
  <c r="P45" i="14"/>
  <c r="P50" i="11"/>
  <c r="P141" i="14"/>
  <c r="P77"/>
  <c r="P13"/>
  <c r="P173"/>
  <c r="P109"/>
  <c r="S619" i="20"/>
  <c r="S373"/>
  <c r="S198"/>
  <c r="S646"/>
  <c r="S831"/>
  <c r="S710"/>
  <c r="S319"/>
  <c r="S342"/>
  <c r="S788"/>
  <c r="S769"/>
  <c r="S167"/>
  <c r="R73"/>
  <c r="S512"/>
  <c r="S750"/>
  <c r="S160"/>
  <c r="R65"/>
  <c r="S526"/>
  <c r="S678"/>
  <c r="S675"/>
  <c r="S556"/>
  <c r="S663"/>
  <c r="S406"/>
  <c r="S232"/>
  <c r="S686"/>
  <c r="R714"/>
  <c r="S716"/>
  <c r="R744"/>
  <c r="R61"/>
  <c r="S156"/>
  <c r="S737"/>
  <c r="S584"/>
  <c r="S237"/>
  <c r="S291"/>
  <c r="S808"/>
  <c r="R836"/>
  <c r="S601"/>
  <c r="S687"/>
  <c r="S578"/>
  <c r="S448"/>
  <c r="S205"/>
  <c r="S177"/>
  <c r="R83"/>
  <c r="P25" i="11"/>
  <c r="R192" i="20"/>
  <c r="R70"/>
  <c r="S164"/>
  <c r="O195" i="14"/>
  <c r="O99"/>
  <c r="O163"/>
  <c r="O67"/>
  <c r="R99" i="20"/>
  <c r="T406"/>
  <c r="T788"/>
  <c r="T819"/>
  <c r="T625"/>
  <c r="T307"/>
  <c r="T448"/>
  <c r="S836"/>
  <c r="T808"/>
  <c r="T675"/>
  <c r="T710"/>
  <c r="T477"/>
  <c r="T726"/>
  <c r="Q67" i="11"/>
  <c r="Q126" i="14"/>
  <c r="Q62"/>
  <c r="Q190"/>
  <c r="Q30"/>
  <c r="Q94"/>
  <c r="Q158"/>
  <c r="T720" i="20"/>
  <c r="Q96" i="14"/>
  <c r="Q69" i="11"/>
  <c r="Q64" i="14"/>
  <c r="Q160"/>
  <c r="Q32"/>
  <c r="Q192"/>
  <c r="Q128"/>
  <c r="S43" i="20"/>
  <c r="T138"/>
  <c r="T299"/>
  <c r="T705"/>
  <c r="T419"/>
  <c r="T634"/>
  <c r="T688"/>
  <c r="T666"/>
  <c r="S28"/>
  <c r="R27" i="11"/>
  <c r="T124" i="20"/>
  <c r="T743"/>
  <c r="T755"/>
  <c r="T259"/>
  <c r="T828"/>
  <c r="T573"/>
  <c r="T217"/>
  <c r="T791"/>
  <c r="T478"/>
  <c r="T491"/>
  <c r="T302"/>
  <c r="T436"/>
  <c r="S60"/>
  <c r="T155"/>
  <c r="T759"/>
  <c r="T453"/>
  <c r="T375"/>
  <c r="T463"/>
  <c r="T817"/>
  <c r="T630"/>
  <c r="T339"/>
  <c r="T418"/>
  <c r="T350"/>
  <c r="T595"/>
  <c r="T264"/>
  <c r="T613"/>
  <c r="T576"/>
  <c r="T240"/>
  <c r="T724"/>
  <c r="S12"/>
  <c r="R11" i="11"/>
  <c r="T108" i="20"/>
  <c r="T523"/>
  <c r="T330"/>
  <c r="T540"/>
  <c r="T508"/>
  <c r="T260"/>
  <c r="T275"/>
  <c r="T602"/>
  <c r="Q7" i="11"/>
  <c r="R37" i="20"/>
  <c r="T498"/>
  <c r="Q68" i="11"/>
  <c r="Q63" i="14"/>
  <c r="Q159"/>
  <c r="Q127"/>
  <c r="Q191"/>
  <c r="Q31"/>
  <c r="Q95"/>
  <c r="T352" i="20"/>
  <c r="S78"/>
  <c r="T172"/>
  <c r="T539"/>
  <c r="T816"/>
  <c r="S10"/>
  <c r="R9" i="11"/>
  <c r="T106" i="20"/>
  <c r="T538"/>
  <c r="Q61" i="14"/>
  <c r="Q66" i="11"/>
  <c r="Q93" i="14"/>
  <c r="Q157"/>
  <c r="Q189"/>
  <c r="Q29"/>
  <c r="Q125"/>
  <c r="T553" i="20"/>
  <c r="T524"/>
  <c r="T771"/>
  <c r="T756"/>
  <c r="T535"/>
  <c r="T577"/>
  <c r="T251"/>
  <c r="T596"/>
  <c r="T331"/>
  <c r="T723"/>
  <c r="T739"/>
  <c r="O131" i="14"/>
  <c r="T235" i="20"/>
  <c r="T668"/>
  <c r="T412"/>
  <c r="S20"/>
  <c r="R19" i="11"/>
  <c r="T116" i="20"/>
  <c r="T486"/>
  <c r="Q97" i="14"/>
  <c r="Q70" i="11"/>
  <c r="Q193" i="14"/>
  <c r="Q129"/>
  <c r="Q65"/>
  <c r="Q161"/>
  <c r="Q33"/>
  <c r="T367" i="20"/>
  <c r="T466"/>
  <c r="T694"/>
  <c r="S30"/>
  <c r="R29" i="11"/>
  <c r="T126" i="20"/>
  <c r="T249"/>
  <c r="T683"/>
  <c r="T600"/>
  <c r="T288"/>
  <c r="S316"/>
  <c r="T537"/>
  <c r="S59"/>
  <c r="T154"/>
  <c r="T475"/>
  <c r="T201"/>
  <c r="T345"/>
  <c r="T476"/>
  <c r="T266"/>
  <c r="T252"/>
  <c r="T355"/>
  <c r="S63"/>
  <c r="T158"/>
  <c r="T552"/>
  <c r="T599"/>
  <c r="T527"/>
  <c r="T669"/>
  <c r="T390"/>
  <c r="T706"/>
  <c r="T329"/>
  <c r="Q25" i="11"/>
  <c r="T545" i="20"/>
  <c r="T511"/>
  <c r="T110"/>
  <c r="S14"/>
  <c r="R13" i="11"/>
  <c r="T728" i="20"/>
  <c r="T591"/>
  <c r="T309"/>
  <c r="Q43" i="14"/>
  <c r="Q48" i="11"/>
  <c r="Q11" i="14"/>
  <c r="Q171"/>
  <c r="Q75"/>
  <c r="Q107"/>
  <c r="Q139"/>
  <c r="T292" i="20"/>
  <c r="T312"/>
  <c r="T210"/>
  <c r="T606"/>
  <c r="T417"/>
  <c r="T153"/>
  <c r="S58"/>
  <c r="T725"/>
  <c r="T269"/>
  <c r="T718"/>
  <c r="T400"/>
  <c r="T435"/>
  <c r="T178"/>
  <c r="T618"/>
  <c r="T385"/>
  <c r="T246"/>
  <c r="T497"/>
  <c r="Q57" i="11"/>
  <c r="T482" i="20"/>
  <c r="T222"/>
  <c r="T200"/>
  <c r="T799"/>
  <c r="S652"/>
  <c r="T624"/>
  <c r="T717"/>
  <c r="T250"/>
  <c r="T698"/>
  <c r="T798"/>
  <c r="T815"/>
  <c r="Q176" i="14"/>
  <c r="Q53" i="11"/>
  <c r="Q48" i="14"/>
  <c r="Q144"/>
  <c r="Q112"/>
  <c r="Q80"/>
  <c r="Q16"/>
  <c r="T356" i="20"/>
  <c r="T503"/>
  <c r="T423"/>
  <c r="T141"/>
  <c r="S46"/>
  <c r="T291"/>
  <c r="T678"/>
  <c r="T831"/>
  <c r="T650"/>
  <c r="T441"/>
  <c r="T515"/>
  <c r="T296"/>
  <c r="T534"/>
  <c r="T687"/>
  <c r="T237"/>
  <c r="T526"/>
  <c r="T750"/>
  <c r="T342"/>
  <c r="T646"/>
  <c r="T148"/>
  <c r="S11"/>
  <c r="R10" i="11"/>
  <c r="T107" i="20"/>
  <c r="T174"/>
  <c r="S80"/>
  <c r="T690"/>
  <c r="S192"/>
  <c r="T164"/>
  <c r="S70"/>
  <c r="T578"/>
  <c r="T601"/>
  <c r="T737"/>
  <c r="T686"/>
  <c r="S714"/>
  <c r="S73"/>
  <c r="T167"/>
  <c r="T319"/>
  <c r="T198"/>
  <c r="T696"/>
  <c r="T371"/>
  <c r="T789"/>
  <c r="Q169" i="14"/>
  <c r="Q46" i="11"/>
  <c r="Q41" i="14"/>
  <c r="Q137"/>
  <c r="Q105"/>
  <c r="Q73"/>
  <c r="Q9"/>
  <c r="T374" i="20"/>
  <c r="T128"/>
  <c r="S32"/>
  <c r="R31" i="11"/>
  <c r="T814" i="20"/>
  <c r="T607"/>
  <c r="T431"/>
  <c r="T693"/>
  <c r="S49"/>
  <c r="T144"/>
  <c r="T605"/>
  <c r="T220"/>
  <c r="T516"/>
  <c r="T315"/>
  <c r="T713"/>
  <c r="T279"/>
  <c r="T416"/>
  <c r="T326"/>
  <c r="T380"/>
  <c r="S408"/>
  <c r="T348"/>
  <c r="S376"/>
  <c r="T310"/>
  <c r="T604"/>
  <c r="T227"/>
  <c r="T443"/>
  <c r="S90"/>
  <c r="T184"/>
  <c r="T183"/>
  <c r="S89"/>
  <c r="T460"/>
  <c r="T729"/>
  <c r="S42"/>
  <c r="T137"/>
  <c r="T414"/>
  <c r="T230"/>
  <c r="T215"/>
  <c r="T402"/>
  <c r="T433"/>
  <c r="T533"/>
  <c r="T635"/>
  <c r="S284"/>
  <c r="T257"/>
  <c r="T594"/>
  <c r="S622"/>
  <c r="T411"/>
  <c r="T357"/>
  <c r="T736"/>
  <c r="T657"/>
  <c r="T738"/>
  <c r="T583"/>
  <c r="Q138" i="14"/>
  <c r="Q47" i="11"/>
  <c r="Q74" i="14"/>
  <c r="Q170"/>
  <c r="Q10"/>
  <c r="Q106"/>
  <c r="Q42"/>
  <c r="Q64" i="11"/>
  <c r="Q187" i="14"/>
  <c r="Q27"/>
  <c r="Q155"/>
  <c r="Q123"/>
  <c r="Q91"/>
  <c r="Q59"/>
  <c r="T830" i="20"/>
  <c r="T203"/>
  <c r="T565"/>
  <c r="T676"/>
  <c r="T812"/>
  <c r="T544"/>
  <c r="T256"/>
  <c r="S8"/>
  <c r="S132"/>
  <c r="T104"/>
  <c r="T551"/>
  <c r="T311"/>
  <c r="Q136" i="14"/>
  <c r="Q45" i="11"/>
  <c r="Q40" i="14"/>
  <c r="Q8"/>
  <c r="Q168"/>
  <c r="Q72"/>
  <c r="Q104"/>
  <c r="S21" i="20"/>
  <c r="R20" i="11"/>
  <c r="T117" i="20"/>
  <c r="S31"/>
  <c r="R30" i="11"/>
  <c r="T127" i="20"/>
  <c r="T719"/>
  <c r="T278"/>
  <c r="T559"/>
  <c r="T340"/>
  <c r="T369"/>
  <c r="T543"/>
  <c r="S51"/>
  <c r="T146"/>
  <c r="T754"/>
  <c r="T697"/>
  <c r="T239"/>
  <c r="T197"/>
  <c r="T392"/>
  <c r="T827"/>
  <c r="T557"/>
  <c r="S35"/>
  <c r="R34" i="11"/>
  <c r="T131" i="20"/>
  <c r="T691"/>
  <c r="T341"/>
  <c r="T344"/>
  <c r="T245"/>
  <c r="T115"/>
  <c r="S19"/>
  <c r="R18" i="11"/>
  <c r="T485" i="20"/>
  <c r="T265"/>
  <c r="T820"/>
  <c r="T294"/>
  <c r="T161"/>
  <c r="S66"/>
  <c r="T631"/>
  <c r="T797"/>
  <c r="T566"/>
  <c r="S468"/>
  <c r="T440"/>
  <c r="T209"/>
  <c r="T447"/>
  <c r="T421"/>
  <c r="T665"/>
  <c r="T361"/>
  <c r="T403"/>
  <c r="T258"/>
  <c r="T122"/>
  <c r="S26"/>
  <c r="T325"/>
  <c r="T781"/>
  <c r="T449"/>
  <c r="T253"/>
  <c r="Q172" i="14"/>
  <c r="Q49" i="11"/>
  <c r="Q44" i="14"/>
  <c r="Q76"/>
  <c r="Q12"/>
  <c r="Q140"/>
  <c r="Q108"/>
  <c r="T328" i="20"/>
  <c r="T407"/>
  <c r="T109"/>
  <c r="S13"/>
  <c r="R12" i="11"/>
  <c r="T295" i="20"/>
  <c r="Q121" i="14"/>
  <c r="Q62" i="11"/>
  <c r="Q57" i="14"/>
  <c r="Q185"/>
  <c r="Q89"/>
  <c r="Q153"/>
  <c r="Q25"/>
  <c r="T699" i="20"/>
  <c r="T772"/>
  <c r="S97"/>
  <c r="T191"/>
  <c r="T223"/>
  <c r="T276"/>
  <c r="T589"/>
  <c r="T778"/>
  <c r="S806"/>
  <c r="T370"/>
  <c r="T405"/>
  <c r="T134"/>
  <c r="S39"/>
  <c r="S162"/>
  <c r="T118"/>
  <c r="T324"/>
  <c r="T811"/>
  <c r="T751"/>
  <c r="T170"/>
  <c r="S76"/>
  <c r="T145"/>
  <c r="S50"/>
  <c r="T651"/>
  <c r="T484"/>
  <c r="T598"/>
  <c r="T444"/>
  <c r="T783"/>
  <c r="T176"/>
  <c r="S82"/>
  <c r="T314"/>
  <c r="T114"/>
  <c r="S18"/>
  <c r="R17" i="11"/>
  <c r="T207" i="20"/>
  <c r="Q51" i="11"/>
  <c r="Q174" i="14"/>
  <c r="Q142"/>
  <c r="Q78"/>
  <c r="Q46"/>
  <c r="Q110"/>
  <c r="Q14"/>
  <c r="T432" i="20"/>
  <c r="T297"/>
  <c r="Q167" i="14"/>
  <c r="Q44" i="11"/>
  <c r="Q39" i="14"/>
  <c r="Q135"/>
  <c r="Q71"/>
  <c r="Q7"/>
  <c r="Q103"/>
  <c r="T226" i="20"/>
  <c r="S254"/>
  <c r="T664"/>
  <c r="T205"/>
  <c r="S744"/>
  <c r="T716"/>
  <c r="T160"/>
  <c r="S65"/>
  <c r="T546"/>
  <c r="T499"/>
  <c r="T832"/>
  <c r="T386"/>
  <c r="T629"/>
  <c r="T834"/>
  <c r="T689"/>
  <c r="S64"/>
  <c r="T159"/>
  <c r="T541"/>
  <c r="T721"/>
  <c r="T313"/>
  <c r="T387"/>
  <c r="T415"/>
  <c r="T752"/>
  <c r="T603"/>
  <c r="T585"/>
  <c r="T574"/>
  <c r="T186"/>
  <c r="S92"/>
  <c r="T572"/>
  <c r="T462"/>
  <c r="T358"/>
  <c r="T480"/>
  <c r="T621"/>
  <c r="T368"/>
  <c r="Q147" i="14"/>
  <c r="Q56" i="11"/>
  <c r="Q179" i="14"/>
  <c r="Q83"/>
  <c r="Q51"/>
  <c r="Q115"/>
  <c r="Q19"/>
  <c r="T401" i="20"/>
  <c r="T218"/>
  <c r="T298"/>
  <c r="T301"/>
  <c r="T784"/>
  <c r="T282"/>
  <c r="T182"/>
  <c r="S88"/>
  <c r="T185"/>
  <c r="S91"/>
  <c r="T536"/>
  <c r="T608"/>
  <c r="T711"/>
  <c r="T461"/>
  <c r="T494"/>
  <c r="T762"/>
  <c r="T465"/>
  <c r="T813"/>
  <c r="T238"/>
  <c r="T767"/>
  <c r="T740"/>
  <c r="T171"/>
  <c r="S77"/>
  <c r="T749"/>
  <c r="T775"/>
  <c r="Q113" i="14"/>
  <c r="Q54" i="11"/>
  <c r="Q49" i="14"/>
  <c r="Q17"/>
  <c r="Q177"/>
  <c r="Q145"/>
  <c r="Q81"/>
  <c r="T803" i="20"/>
  <c r="T590"/>
  <c r="T175"/>
  <c r="S81"/>
  <c r="T835"/>
  <c r="T300"/>
  <c r="T388"/>
  <c r="T761"/>
  <c r="T506"/>
  <c r="T660"/>
  <c r="T446"/>
  <c r="T768"/>
  <c r="S94"/>
  <c r="T188"/>
  <c r="T479"/>
  <c r="T353"/>
  <c r="T359"/>
  <c r="T399"/>
  <c r="T509"/>
  <c r="T628"/>
  <c r="T680"/>
  <c r="T597"/>
  <c r="T708"/>
  <c r="T166"/>
  <c r="S72"/>
  <c r="T283"/>
  <c r="T404"/>
  <c r="T757"/>
  <c r="T123"/>
  <c r="S27"/>
  <c r="R26" i="11"/>
  <c r="S684" i="20"/>
  <c r="T656"/>
  <c r="T829"/>
  <c r="T770"/>
  <c r="Q50" i="11"/>
  <c r="Q45" i="14"/>
  <c r="Q173"/>
  <c r="Q109"/>
  <c r="Q141"/>
  <c r="Q77"/>
  <c r="Q13"/>
  <c r="T805" i="20"/>
  <c r="T492"/>
  <c r="T682"/>
  <c r="T507"/>
  <c r="T429"/>
  <c r="T742"/>
  <c r="T513"/>
  <c r="T495"/>
  <c r="T321"/>
  <c r="T521"/>
  <c r="T633"/>
  <c r="T615"/>
  <c r="T804"/>
  <c r="R68"/>
  <c r="T662"/>
  <c r="T588"/>
  <c r="T722"/>
  <c r="T758"/>
  <c r="T267"/>
  <c r="T809"/>
  <c r="T677"/>
  <c r="T636"/>
  <c r="T452"/>
  <c r="T113"/>
  <c r="S17"/>
  <c r="R16" i="11"/>
  <c r="T525" i="20"/>
  <c r="T384"/>
  <c r="T228"/>
  <c r="T262"/>
  <c r="S16"/>
  <c r="R15" i="11"/>
  <c r="T112" i="20"/>
  <c r="T196"/>
  <c r="S224"/>
  <c r="T787"/>
  <c r="S9"/>
  <c r="R8" i="11"/>
  <c r="T105" i="20"/>
  <c r="T575"/>
  <c r="S61"/>
  <c r="T156"/>
  <c r="T556"/>
  <c r="T619"/>
  <c r="T290"/>
  <c r="T760"/>
  <c r="S346"/>
  <c r="T318"/>
  <c r="T464"/>
  <c r="T587"/>
  <c r="T786"/>
  <c r="T695"/>
  <c r="T659"/>
  <c r="T810"/>
  <c r="S71"/>
  <c r="T165"/>
  <c r="T277"/>
  <c r="T327"/>
  <c r="T362"/>
  <c r="T637"/>
  <c r="T450"/>
  <c r="T748"/>
  <c r="S776"/>
  <c r="T627"/>
  <c r="T248"/>
  <c r="T569"/>
  <c r="T445"/>
  <c r="T667"/>
  <c r="S29"/>
  <c r="R28" i="11"/>
  <c r="T125" i="20"/>
  <c r="T790"/>
  <c r="T434"/>
  <c r="T679"/>
  <c r="T270"/>
  <c r="T389"/>
  <c r="T632"/>
  <c r="P56" i="14"/>
  <c r="P24"/>
  <c r="P120"/>
  <c r="P61" i="11"/>
  <c r="P88" i="14"/>
  <c r="P184"/>
  <c r="P152"/>
  <c r="S83" i="20"/>
  <c r="T177"/>
  <c r="T584"/>
  <c r="T232"/>
  <c r="T663"/>
  <c r="T512"/>
  <c r="T769"/>
  <c r="T373"/>
  <c r="T263"/>
  <c r="T649"/>
  <c r="T231"/>
  <c r="T234"/>
  <c r="T822"/>
  <c r="T510"/>
  <c r="T360"/>
  <c r="T130"/>
  <c r="S34"/>
  <c r="R33" i="11"/>
  <c r="T247" i="20"/>
  <c r="T555"/>
  <c r="Q63" i="11"/>
  <c r="Q58" i="14"/>
  <c r="Q154"/>
  <c r="Q186"/>
  <c r="Q90"/>
  <c r="Q26"/>
  <c r="Q122"/>
  <c r="S95" i="20"/>
  <c r="T189"/>
  <c r="T493"/>
  <c r="T567"/>
  <c r="T616"/>
  <c r="T502"/>
  <c r="S530"/>
  <c r="T206"/>
  <c r="S45"/>
  <c r="T140"/>
  <c r="T354"/>
  <c r="T216"/>
  <c r="T779"/>
  <c r="T802"/>
  <c r="T505"/>
  <c r="T437"/>
  <c r="T136"/>
  <c r="S41"/>
  <c r="T529"/>
  <c r="T644"/>
  <c r="T568"/>
  <c r="T351"/>
  <c r="T647"/>
  <c r="T727"/>
  <c r="S40"/>
  <c r="T135"/>
  <c r="T372"/>
  <c r="T681"/>
  <c r="T413"/>
  <c r="T558"/>
  <c r="T169"/>
  <c r="S75"/>
  <c r="T643"/>
  <c r="T261"/>
  <c r="T442"/>
  <c r="T638"/>
  <c r="S44"/>
  <c r="T139"/>
  <c r="T570"/>
  <c r="T308"/>
  <c r="T383"/>
  <c r="T800"/>
  <c r="T129"/>
  <c r="S33"/>
  <c r="R32" i="11"/>
  <c r="T382" i="20"/>
  <c r="S592"/>
  <c r="T564"/>
  <c r="T522"/>
  <c r="T323"/>
  <c r="T152"/>
  <c r="S57"/>
  <c r="T692"/>
  <c r="T617"/>
  <c r="T338"/>
  <c r="T774"/>
  <c r="S52"/>
  <c r="T147"/>
  <c r="T818"/>
  <c r="T293"/>
  <c r="T281"/>
  <c r="T190"/>
  <c r="S96"/>
  <c r="T626"/>
  <c r="T221"/>
  <c r="T473"/>
  <c r="T420"/>
  <c r="T187"/>
  <c r="S93"/>
  <c r="T514"/>
  <c r="T467"/>
  <c r="T472"/>
  <c r="S500"/>
  <c r="T586"/>
  <c r="T289"/>
  <c r="Q50" i="14"/>
  <c r="Q55" i="11"/>
  <c r="Q146" i="14"/>
  <c r="Q178"/>
  <c r="Q18"/>
  <c r="Q82"/>
  <c r="Q114"/>
  <c r="T349" i="20"/>
  <c r="T741"/>
  <c r="T236"/>
  <c r="T614"/>
  <c r="Q156" i="14"/>
  <c r="Q65" i="11"/>
  <c r="Q60" i="14"/>
  <c r="Q124"/>
  <c r="Q92"/>
  <c r="Q188"/>
  <c r="Q28"/>
  <c r="T459" i="20"/>
  <c r="T332"/>
  <c r="T571"/>
  <c r="T202"/>
  <c r="T451"/>
  <c r="T709"/>
  <c r="T707"/>
  <c r="P43" i="11"/>
  <c r="P36"/>
  <c r="P38" i="14"/>
  <c r="P6"/>
  <c r="P102"/>
  <c r="P70"/>
  <c r="P166"/>
  <c r="P195"/>
  <c r="P134"/>
  <c r="T712" i="20"/>
  <c r="T481"/>
  <c r="T393"/>
  <c r="T645"/>
  <c r="T219"/>
  <c r="S48"/>
  <c r="T143"/>
  <c r="T422"/>
  <c r="T474"/>
  <c r="T661"/>
  <c r="T542"/>
  <c r="T821"/>
  <c r="T773"/>
  <c r="T528"/>
  <c r="T785"/>
  <c r="T782"/>
  <c r="T391"/>
  <c r="T268"/>
  <c r="T504"/>
  <c r="T320"/>
  <c r="T780"/>
  <c r="S438"/>
  <c r="T410"/>
  <c r="T111"/>
  <c r="S15"/>
  <c r="R14" i="11"/>
  <c r="T554" i="20"/>
  <c r="T430"/>
  <c r="T168"/>
  <c r="S74"/>
  <c r="T658"/>
  <c r="T208"/>
  <c r="T233"/>
  <c r="T792"/>
  <c r="T496"/>
  <c r="T735"/>
  <c r="T322"/>
  <c r="S62"/>
  <c r="T157"/>
  <c r="T620"/>
  <c r="T753"/>
  <c r="T199"/>
  <c r="T801"/>
  <c r="T483"/>
  <c r="T381"/>
  <c r="S47"/>
  <c r="T142"/>
  <c r="T280"/>
  <c r="T833"/>
  <c r="Q52" i="11"/>
  <c r="Q47" i="14"/>
  <c r="Q175"/>
  <c r="Q79"/>
  <c r="Q111"/>
  <c r="Q143"/>
  <c r="Q15"/>
  <c r="T229" i="20"/>
  <c r="S560"/>
  <c r="T532"/>
  <c r="S79"/>
  <c r="T173"/>
  <c r="T343"/>
  <c r="T337"/>
  <c r="T648"/>
  <c r="T204"/>
  <c r="P35" i="14"/>
  <c r="P131"/>
  <c r="P163"/>
  <c r="P67"/>
  <c r="P99"/>
  <c r="U532" i="20"/>
  <c r="T560"/>
  <c r="T62"/>
  <c r="U157"/>
  <c r="U233"/>
  <c r="U782"/>
  <c r="U451"/>
  <c r="U586"/>
  <c r="U204"/>
  <c r="U142"/>
  <c r="T47"/>
  <c r="U430"/>
  <c r="T15"/>
  <c r="S14" i="11"/>
  <c r="U111" i="20"/>
  <c r="U320"/>
  <c r="U268"/>
  <c r="U528"/>
  <c r="U821"/>
  <c r="U661"/>
  <c r="U712"/>
  <c r="U707"/>
  <c r="U571"/>
  <c r="U349"/>
  <c r="U467"/>
  <c r="U420"/>
  <c r="U221"/>
  <c r="U190"/>
  <c r="T96"/>
  <c r="U147"/>
  <c r="T52"/>
  <c r="U774"/>
  <c r="U617"/>
  <c r="U152"/>
  <c r="T57"/>
  <c r="U522"/>
  <c r="U382"/>
  <c r="U383"/>
  <c r="U261"/>
  <c r="U558"/>
  <c r="U681"/>
  <c r="U647"/>
  <c r="U354"/>
  <c r="U616"/>
  <c r="U493"/>
  <c r="R69" i="11"/>
  <c r="R64" i="14"/>
  <c r="R192"/>
  <c r="R128"/>
  <c r="R160"/>
  <c r="R96"/>
  <c r="R32"/>
  <c r="U231" i="20"/>
  <c r="U263"/>
  <c r="U769"/>
  <c r="U584"/>
  <c r="U632"/>
  <c r="U125"/>
  <c r="T29"/>
  <c r="S28" i="11"/>
  <c r="U667" i="20"/>
  <c r="U569"/>
  <c r="U627"/>
  <c r="U450"/>
  <c r="U786"/>
  <c r="U760"/>
  <c r="U619"/>
  <c r="U156"/>
  <c r="T61"/>
  <c r="U262"/>
  <c r="R111" i="14"/>
  <c r="R52" i="11"/>
  <c r="R47" i="14"/>
  <c r="R143"/>
  <c r="R15"/>
  <c r="R79"/>
  <c r="R175"/>
  <c r="U452" i="20"/>
  <c r="U677"/>
  <c r="U722"/>
  <c r="U662"/>
  <c r="U495"/>
  <c r="U742"/>
  <c r="U507"/>
  <c r="T684"/>
  <c r="U656"/>
  <c r="T27"/>
  <c r="S26" i="11"/>
  <c r="U123" i="20"/>
  <c r="U404"/>
  <c r="U708"/>
  <c r="U680"/>
  <c r="U509"/>
  <c r="U761"/>
  <c r="U590"/>
  <c r="U775"/>
  <c r="U171"/>
  <c r="T77"/>
  <c r="U762"/>
  <c r="U182"/>
  <c r="T88"/>
  <c r="U784"/>
  <c r="U298"/>
  <c r="U401"/>
  <c r="U621"/>
  <c r="U358"/>
  <c r="U834"/>
  <c r="U160"/>
  <c r="T65"/>
  <c r="U664"/>
  <c r="T82"/>
  <c r="U176"/>
  <c r="U324"/>
  <c r="U370"/>
  <c r="U589"/>
  <c r="U699"/>
  <c r="T13"/>
  <c r="S12" i="11"/>
  <c r="U109" i="20"/>
  <c r="U449"/>
  <c r="U258"/>
  <c r="U209"/>
  <c r="U797"/>
  <c r="T66"/>
  <c r="U161"/>
  <c r="R49" i="14"/>
  <c r="R54" i="11"/>
  <c r="R145" i="14"/>
  <c r="R81"/>
  <c r="R113"/>
  <c r="R17"/>
  <c r="R177"/>
  <c r="U245" i="20"/>
  <c r="R97" i="14"/>
  <c r="R70" i="11"/>
  <c r="R65" i="14"/>
  <c r="R161"/>
  <c r="R33"/>
  <c r="R193"/>
  <c r="R129"/>
  <c r="U557" i="20"/>
  <c r="U754"/>
  <c r="U369"/>
  <c r="U559"/>
  <c r="U719"/>
  <c r="T21"/>
  <c r="S20" i="11"/>
  <c r="U117" i="20"/>
  <c r="U311"/>
  <c r="U812"/>
  <c r="U830"/>
  <c r="U736"/>
  <c r="U411"/>
  <c r="U257"/>
  <c r="U635"/>
  <c r="U215"/>
  <c r="U729"/>
  <c r="U227"/>
  <c r="U310"/>
  <c r="U279"/>
  <c r="U220"/>
  <c r="U144"/>
  <c r="T49"/>
  <c r="U607"/>
  <c r="U128"/>
  <c r="T32"/>
  <c r="S31" i="11"/>
  <c r="U789" i="20"/>
  <c r="U696"/>
  <c r="U319"/>
  <c r="R46" i="11"/>
  <c r="R73" i="14"/>
  <c r="R9"/>
  <c r="R169"/>
  <c r="R41"/>
  <c r="R137"/>
  <c r="R105"/>
  <c r="U296" i="20"/>
  <c r="U441"/>
  <c r="U291"/>
  <c r="U624"/>
  <c r="T652"/>
  <c r="U222"/>
  <c r="U497"/>
  <c r="U385"/>
  <c r="U178"/>
  <c r="U400"/>
  <c r="U269"/>
  <c r="U210"/>
  <c r="U110"/>
  <c r="T14"/>
  <c r="S13" i="11"/>
  <c r="U545" i="20"/>
  <c r="Q61" i="11"/>
  <c r="Q184" i="14"/>
  <c r="Q88"/>
  <c r="Q120"/>
  <c r="Q152"/>
  <c r="Q24"/>
  <c r="Q56"/>
  <c r="U706" i="20"/>
  <c r="U669"/>
  <c r="U599"/>
  <c r="U154"/>
  <c r="T59"/>
  <c r="U537"/>
  <c r="U486"/>
  <c r="U251"/>
  <c r="U553"/>
  <c r="R40" i="14"/>
  <c r="R45" i="11"/>
  <c r="R72" i="14"/>
  <c r="R104"/>
  <c r="R8"/>
  <c r="R136"/>
  <c r="R168"/>
  <c r="U539" i="20"/>
  <c r="U498"/>
  <c r="U602"/>
  <c r="U724"/>
  <c r="U350"/>
  <c r="U817"/>
  <c r="U375"/>
  <c r="U302"/>
  <c r="U478"/>
  <c r="U217"/>
  <c r="U634"/>
  <c r="U138"/>
  <c r="T43"/>
  <c r="U801"/>
  <c r="R173" i="14"/>
  <c r="R50" i="11"/>
  <c r="R45" i="14"/>
  <c r="R77"/>
  <c r="R13"/>
  <c r="R109"/>
  <c r="R141"/>
  <c r="U422" i="20"/>
  <c r="U459"/>
  <c r="U570"/>
  <c r="T79"/>
  <c r="U173"/>
  <c r="U381"/>
  <c r="U753"/>
  <c r="U337"/>
  <c r="U833"/>
  <c r="U735"/>
  <c r="U792"/>
  <c r="U208"/>
  <c r="U168"/>
  <c r="T74"/>
  <c r="U780"/>
  <c r="U504"/>
  <c r="U773"/>
  <c r="U542"/>
  <c r="U474"/>
  <c r="U143"/>
  <c r="T48"/>
  <c r="U219"/>
  <c r="U393"/>
  <c r="U202"/>
  <c r="U741"/>
  <c r="U289"/>
  <c r="T93"/>
  <c r="U187"/>
  <c r="U626"/>
  <c r="U293"/>
  <c r="U338"/>
  <c r="U323"/>
  <c r="T592"/>
  <c r="U564"/>
  <c r="T44"/>
  <c r="U139"/>
  <c r="U638"/>
  <c r="T75"/>
  <c r="U169"/>
  <c r="U413"/>
  <c r="U568"/>
  <c r="U529"/>
  <c r="U437"/>
  <c r="U216"/>
  <c r="U140"/>
  <c r="T45"/>
  <c r="U206"/>
  <c r="T530"/>
  <c r="U502"/>
  <c r="U189"/>
  <c r="T95"/>
  <c r="U555"/>
  <c r="T34"/>
  <c r="S33" i="11"/>
  <c r="U130" i="20"/>
  <c r="U510"/>
  <c r="U649"/>
  <c r="U232"/>
  <c r="U177"/>
  <c r="T83"/>
  <c r="U270"/>
  <c r="U434"/>
  <c r="R187" i="14"/>
  <c r="R155"/>
  <c r="R91"/>
  <c r="R64" i="11"/>
  <c r="R59" i="14"/>
  <c r="R123"/>
  <c r="R27"/>
  <c r="U248" i="20"/>
  <c r="U362"/>
  <c r="U277"/>
  <c r="U810"/>
  <c r="U695"/>
  <c r="U318"/>
  <c r="T346"/>
  <c r="U105"/>
  <c r="T9"/>
  <c r="S8" i="11"/>
  <c r="U787" i="20"/>
  <c r="U112"/>
  <c r="T16"/>
  <c r="S15" i="11"/>
  <c r="U384" i="20"/>
  <c r="T17"/>
  <c r="S16" i="11"/>
  <c r="U113" i="20"/>
  <c r="U615"/>
  <c r="U521"/>
  <c r="U492"/>
  <c r="U770"/>
  <c r="T72"/>
  <c r="U166"/>
  <c r="U399"/>
  <c r="U188"/>
  <c r="T94"/>
  <c r="U768"/>
  <c r="U660"/>
  <c r="U300"/>
  <c r="U175"/>
  <c r="T81"/>
  <c r="U767"/>
  <c r="U813"/>
  <c r="U461"/>
  <c r="U608"/>
  <c r="T91"/>
  <c r="U185"/>
  <c r="U301"/>
  <c r="U462"/>
  <c r="U574"/>
  <c r="U603"/>
  <c r="U415"/>
  <c r="U313"/>
  <c r="U541"/>
  <c r="U629"/>
  <c r="U546"/>
  <c r="U205"/>
  <c r="U297"/>
  <c r="U207"/>
  <c r="U314"/>
  <c r="U598"/>
  <c r="U651"/>
  <c r="U751"/>
  <c r="U223"/>
  <c r="U772"/>
  <c r="U295"/>
  <c r="U328"/>
  <c r="U325"/>
  <c r="U361"/>
  <c r="U421"/>
  <c r="U566"/>
  <c r="U820"/>
  <c r="T19"/>
  <c r="S18" i="11"/>
  <c r="U115" i="20"/>
  <c r="U691"/>
  <c r="U392"/>
  <c r="U239"/>
  <c r="U340"/>
  <c r="U127"/>
  <c r="T31"/>
  <c r="S30" i="11"/>
  <c r="R56"/>
  <c r="R179" i="14"/>
  <c r="R83"/>
  <c r="R51"/>
  <c r="R115"/>
  <c r="R147"/>
  <c r="R19"/>
  <c r="U551" i="20"/>
  <c r="S37"/>
  <c r="R7" i="11"/>
  <c r="U676" i="20"/>
  <c r="U657"/>
  <c r="U533"/>
  <c r="T42"/>
  <c r="U137"/>
  <c r="U183"/>
  <c r="T89"/>
  <c r="U326"/>
  <c r="U315"/>
  <c r="U737"/>
  <c r="U578"/>
  <c r="T80"/>
  <c r="U174"/>
  <c r="U646"/>
  <c r="U678"/>
  <c r="U423"/>
  <c r="U356"/>
  <c r="U798"/>
  <c r="U250"/>
  <c r="U618"/>
  <c r="T58"/>
  <c r="U153"/>
  <c r="U606"/>
  <c r="U527"/>
  <c r="U252"/>
  <c r="U476"/>
  <c r="U201"/>
  <c r="U600"/>
  <c r="U249"/>
  <c r="U367"/>
  <c r="U116"/>
  <c r="T20"/>
  <c r="S19" i="11"/>
  <c r="U412" i="20"/>
  <c r="U235"/>
  <c r="U596"/>
  <c r="U577"/>
  <c r="U108"/>
  <c r="T12"/>
  <c r="S11" i="11"/>
  <c r="U576" i="20"/>
  <c r="U264"/>
  <c r="U339"/>
  <c r="U759"/>
  <c r="U491"/>
  <c r="U791"/>
  <c r="U124"/>
  <c r="T28"/>
  <c r="S27" i="11"/>
  <c r="U666" i="20"/>
  <c r="U705"/>
  <c r="U710"/>
  <c r="U808"/>
  <c r="T836"/>
  <c r="U448"/>
  <c r="U625"/>
  <c r="U788"/>
  <c r="U229"/>
  <c r="U343"/>
  <c r="U483"/>
  <c r="U199"/>
  <c r="U620"/>
  <c r="U496"/>
  <c r="U554"/>
  <c r="T438"/>
  <c r="U410"/>
  <c r="U391"/>
  <c r="U785"/>
  <c r="U481"/>
  <c r="U709"/>
  <c r="U332"/>
  <c r="U614"/>
  <c r="T500"/>
  <c r="U472"/>
  <c r="U473"/>
  <c r="U281"/>
  <c r="U818"/>
  <c r="U692"/>
  <c r="R127" i="14"/>
  <c r="R68" i="11"/>
  <c r="R63" i="14"/>
  <c r="R31"/>
  <c r="R95"/>
  <c r="R159"/>
  <c r="R191"/>
  <c r="U800" i="20"/>
  <c r="U308"/>
  <c r="U442"/>
  <c r="U372"/>
  <c r="U727"/>
  <c r="U351"/>
  <c r="U644"/>
  <c r="U802"/>
  <c r="U567"/>
  <c r="U247"/>
  <c r="U234"/>
  <c r="U373"/>
  <c r="U512"/>
  <c r="U679"/>
  <c r="U790"/>
  <c r="U445"/>
  <c r="T776"/>
  <c r="U748"/>
  <c r="U165"/>
  <c r="T71"/>
  <c r="U587"/>
  <c r="U556"/>
  <c r="R7" i="14"/>
  <c r="R44" i="11"/>
  <c r="R39" i="14"/>
  <c r="R103"/>
  <c r="R167"/>
  <c r="R135"/>
  <c r="R71"/>
  <c r="R78"/>
  <c r="R51" i="11"/>
  <c r="R174" i="14"/>
  <c r="R142"/>
  <c r="R46"/>
  <c r="R110"/>
  <c r="R14"/>
  <c r="U525" i="20"/>
  <c r="U636"/>
  <c r="U809"/>
  <c r="U758"/>
  <c r="U588"/>
  <c r="U633"/>
  <c r="U321"/>
  <c r="U513"/>
  <c r="U429"/>
  <c r="U682"/>
  <c r="U597"/>
  <c r="U628"/>
  <c r="U353"/>
  <c r="U506"/>
  <c r="U388"/>
  <c r="U803"/>
  <c r="U749"/>
  <c r="U465"/>
  <c r="U494"/>
  <c r="U711"/>
  <c r="U536"/>
  <c r="U282"/>
  <c r="U218"/>
  <c r="U368"/>
  <c r="U480"/>
  <c r="U186"/>
  <c r="T92"/>
  <c r="U159"/>
  <c r="T64"/>
  <c r="U689"/>
  <c r="U832"/>
  <c r="U716"/>
  <c r="T744"/>
  <c r="U226"/>
  <c r="T254"/>
  <c r="R53" i="11"/>
  <c r="R48" i="14"/>
  <c r="R16"/>
  <c r="R144"/>
  <c r="R112"/>
  <c r="R80"/>
  <c r="R176"/>
  <c r="U444" i="20"/>
  <c r="T76"/>
  <c r="U170"/>
  <c r="U811"/>
  <c r="U118"/>
  <c r="S68"/>
  <c r="U405"/>
  <c r="U778"/>
  <c r="T806"/>
  <c r="U276"/>
  <c r="T97"/>
  <c r="U191"/>
  <c r="U253"/>
  <c r="R25" i="11"/>
  <c r="U447" i="20"/>
  <c r="T468"/>
  <c r="U440"/>
  <c r="U631"/>
  <c r="U265"/>
  <c r="U344"/>
  <c r="U697"/>
  <c r="T51"/>
  <c r="U146"/>
  <c r="U543"/>
  <c r="U278"/>
  <c r="R61" i="14"/>
  <c r="R66" i="11"/>
  <c r="R125" i="14"/>
  <c r="R93"/>
  <c r="R157"/>
  <c r="R189"/>
  <c r="R29"/>
  <c r="U544" i="20"/>
  <c r="U203"/>
  <c r="U583"/>
  <c r="U357"/>
  <c r="U594"/>
  <c r="T622"/>
  <c r="U402"/>
  <c r="U230"/>
  <c r="U460"/>
  <c r="U380"/>
  <c r="T408"/>
  <c r="U713"/>
  <c r="U605"/>
  <c r="U431"/>
  <c r="U814"/>
  <c r="U374"/>
  <c r="U371"/>
  <c r="T73"/>
  <c r="U167"/>
  <c r="T714"/>
  <c r="U686"/>
  <c r="S99"/>
  <c r="U148"/>
  <c r="U750"/>
  <c r="U237"/>
  <c r="U534"/>
  <c r="U515"/>
  <c r="U650"/>
  <c r="U141"/>
  <c r="T46"/>
  <c r="U503"/>
  <c r="U200"/>
  <c r="U482"/>
  <c r="U246"/>
  <c r="U718"/>
  <c r="U312"/>
  <c r="U309"/>
  <c r="U728"/>
  <c r="U511"/>
  <c r="U329"/>
  <c r="U390"/>
  <c r="U552"/>
  <c r="U475"/>
  <c r="T316"/>
  <c r="U288"/>
  <c r="U683"/>
  <c r="T30"/>
  <c r="S29" i="11"/>
  <c r="U126" i="20"/>
  <c r="U694"/>
  <c r="R82" i="14"/>
  <c r="R55" i="11"/>
  <c r="R114" i="14"/>
  <c r="R146"/>
  <c r="R178"/>
  <c r="R18"/>
  <c r="R50"/>
  <c r="U723" i="20"/>
  <c r="U756"/>
  <c r="U524"/>
  <c r="U538"/>
  <c r="U172"/>
  <c r="T78"/>
  <c r="U352"/>
  <c r="Q43" i="11"/>
  <c r="Q36"/>
  <c r="Q38" i="14"/>
  <c r="Q67"/>
  <c r="Q166"/>
  <c r="Q195"/>
  <c r="Q134"/>
  <c r="Q6"/>
  <c r="Q35"/>
  <c r="Q102"/>
  <c r="Q131"/>
  <c r="Q70"/>
  <c r="Q99"/>
  <c r="U275" i="20"/>
  <c r="U508"/>
  <c r="U330"/>
  <c r="R138" i="14"/>
  <c r="R47" i="11"/>
  <c r="R42" i="14"/>
  <c r="R74"/>
  <c r="R170"/>
  <c r="R10"/>
  <c r="R106"/>
  <c r="U613" i="20"/>
  <c r="U630"/>
  <c r="U453"/>
  <c r="U155"/>
  <c r="T60"/>
  <c r="U436"/>
  <c r="U828"/>
  <c r="U755"/>
  <c r="R122" i="14"/>
  <c r="R63" i="11"/>
  <c r="R58" i="14"/>
  <c r="R154"/>
  <c r="R186"/>
  <c r="R90"/>
  <c r="R26"/>
  <c r="U688" i="20"/>
  <c r="U299"/>
  <c r="U726"/>
  <c r="U307"/>
  <c r="U819"/>
  <c r="U648"/>
  <c r="U280"/>
  <c r="U322"/>
  <c r="U658"/>
  <c r="U645"/>
  <c r="U236"/>
  <c r="U514"/>
  <c r="T33"/>
  <c r="S32" i="11"/>
  <c r="U129" i="20"/>
  <c r="U643"/>
  <c r="T40"/>
  <c r="U135"/>
  <c r="U136"/>
  <c r="T41"/>
  <c r="U505"/>
  <c r="U779"/>
  <c r="U360"/>
  <c r="U822"/>
  <c r="U663"/>
  <c r="U389"/>
  <c r="U637"/>
  <c r="U327"/>
  <c r="U659"/>
  <c r="U464"/>
  <c r="U290"/>
  <c r="U575"/>
  <c r="U196"/>
  <c r="T224"/>
  <c r="U228"/>
  <c r="U267"/>
  <c r="U804"/>
  <c r="U805"/>
  <c r="U829"/>
  <c r="R185" i="14"/>
  <c r="R62" i="11"/>
  <c r="R57" i="14"/>
  <c r="R121"/>
  <c r="R89"/>
  <c r="R153"/>
  <c r="R25"/>
  <c r="U757" i="20"/>
  <c r="U283"/>
  <c r="U359"/>
  <c r="U479"/>
  <c r="U446"/>
  <c r="U835"/>
  <c r="U740"/>
  <c r="U238"/>
  <c r="U572"/>
  <c r="U585"/>
  <c r="U752"/>
  <c r="U387"/>
  <c r="U721"/>
  <c r="U386"/>
  <c r="U499"/>
  <c r="U432"/>
  <c r="U114"/>
  <c r="T18"/>
  <c r="S17" i="11"/>
  <c r="U783" i="20"/>
  <c r="U484"/>
  <c r="T50"/>
  <c r="U145"/>
  <c r="R57" i="11"/>
  <c r="T39" i="20"/>
  <c r="T162"/>
  <c r="U134"/>
  <c r="R48" i="11"/>
  <c r="R43" i="14"/>
  <c r="R171"/>
  <c r="R75"/>
  <c r="R11"/>
  <c r="R107"/>
  <c r="R139"/>
  <c r="U407" i="20"/>
  <c r="U781"/>
  <c r="U122"/>
  <c r="T26"/>
  <c r="U403"/>
  <c r="U665"/>
  <c r="U294"/>
  <c r="U485"/>
  <c r="U341"/>
  <c r="T35"/>
  <c r="S34" i="11"/>
  <c r="U131" i="20"/>
  <c r="U827"/>
  <c r="U197"/>
  <c r="T132"/>
  <c r="T8"/>
  <c r="U104"/>
  <c r="T284"/>
  <c r="U256"/>
  <c r="U565"/>
  <c r="U738"/>
  <c r="U433"/>
  <c r="U414"/>
  <c r="U184"/>
  <c r="T90"/>
  <c r="U443"/>
  <c r="U604"/>
  <c r="U348"/>
  <c r="T376"/>
  <c r="U416"/>
  <c r="U516"/>
  <c r="U693"/>
  <c r="R67" i="11"/>
  <c r="R158" i="14"/>
  <c r="R126"/>
  <c r="R62"/>
  <c r="R190"/>
  <c r="R30"/>
  <c r="R94"/>
  <c r="U198" i="20"/>
  <c r="U601"/>
  <c r="T192"/>
  <c r="U164"/>
  <c r="T70"/>
  <c r="U690"/>
  <c r="T11"/>
  <c r="S10" i="11"/>
  <c r="U107" i="20"/>
  <c r="U342"/>
  <c r="U526"/>
  <c r="U687"/>
  <c r="U831"/>
  <c r="U815"/>
  <c r="U698"/>
  <c r="U717"/>
  <c r="U799"/>
  <c r="U435"/>
  <c r="U725"/>
  <c r="U417"/>
  <c r="U292"/>
  <c r="U591"/>
  <c r="R140" i="14"/>
  <c r="R49" i="11"/>
  <c r="R44" i="14"/>
  <c r="R76"/>
  <c r="R12"/>
  <c r="R108"/>
  <c r="R172"/>
  <c r="U158" i="20"/>
  <c r="T63"/>
  <c r="U355"/>
  <c r="U266"/>
  <c r="U345"/>
  <c r="R60" i="14"/>
  <c r="R65" i="11"/>
  <c r="R188" i="14"/>
  <c r="R28"/>
  <c r="R124"/>
  <c r="R156"/>
  <c r="R92"/>
  <c r="U466" i="20"/>
  <c r="U668"/>
  <c r="U739"/>
  <c r="U331"/>
  <c r="U535"/>
  <c r="U771"/>
  <c r="T10"/>
  <c r="S9" i="11"/>
  <c r="U106" i="20"/>
  <c r="U816"/>
  <c r="U260"/>
  <c r="U540"/>
  <c r="U523"/>
  <c r="U240"/>
  <c r="U595"/>
  <c r="U418"/>
  <c r="U463"/>
  <c r="U573"/>
  <c r="U259"/>
  <c r="U743"/>
  <c r="U419"/>
  <c r="U720"/>
  <c r="U477"/>
  <c r="U675"/>
  <c r="U406"/>
  <c r="Q163" i="14"/>
  <c r="V419" i="20"/>
  <c r="V331"/>
  <c r="V355"/>
  <c r="V164"/>
  <c r="U192"/>
  <c r="U70"/>
  <c r="V406"/>
  <c r="V477"/>
  <c r="V259"/>
  <c r="V595"/>
  <c r="V523"/>
  <c r="V260"/>
  <c r="S40" i="14"/>
  <c r="S45" i="11"/>
  <c r="S168" i="14"/>
  <c r="S72"/>
  <c r="S104"/>
  <c r="S8"/>
  <c r="S136"/>
  <c r="V266" i="20"/>
  <c r="V591"/>
  <c r="V417"/>
  <c r="V435"/>
  <c r="V717"/>
  <c r="V687"/>
  <c r="V342"/>
  <c r="V690"/>
  <c r="V516"/>
  <c r="V604"/>
  <c r="V184"/>
  <c r="U90"/>
  <c r="S70" i="11"/>
  <c r="S193" i="14"/>
  <c r="S129"/>
  <c r="S65"/>
  <c r="S97"/>
  <c r="S161"/>
  <c r="S33"/>
  <c r="S25" i="11"/>
  <c r="V407" i="20"/>
  <c r="T68"/>
  <c r="V783"/>
  <c r="V432"/>
  <c r="V290"/>
  <c r="V659"/>
  <c r="V637"/>
  <c r="V663"/>
  <c r="V360"/>
  <c r="V779"/>
  <c r="V136"/>
  <c r="U41"/>
  <c r="S127" i="14"/>
  <c r="S68" i="11"/>
  <c r="S63" i="14"/>
  <c r="S159"/>
  <c r="S191"/>
  <c r="S31"/>
  <c r="S95"/>
  <c r="V726" i="20"/>
  <c r="V453"/>
  <c r="V613"/>
  <c r="V508"/>
  <c r="V352"/>
  <c r="V524"/>
  <c r="V723"/>
  <c r="S188" i="14"/>
  <c r="S65" i="11"/>
  <c r="S60" i="14"/>
  <c r="S92"/>
  <c r="S28"/>
  <c r="S124"/>
  <c r="S156"/>
  <c r="V288" i="20"/>
  <c r="U316"/>
  <c r="V475"/>
  <c r="V511"/>
  <c r="V309"/>
  <c r="V718"/>
  <c r="V503"/>
  <c r="V371"/>
  <c r="V460"/>
  <c r="V402"/>
  <c r="V357"/>
  <c r="V203"/>
  <c r="V278"/>
  <c r="V146"/>
  <c r="U51"/>
  <c r="V697"/>
  <c r="V265"/>
  <c r="R152" i="14"/>
  <c r="R56"/>
  <c r="R184"/>
  <c r="R120"/>
  <c r="R88"/>
  <c r="R61" i="11"/>
  <c r="R24" i="14"/>
  <c r="V405" i="20"/>
  <c r="V716"/>
  <c r="U744"/>
  <c r="V480"/>
  <c r="V218"/>
  <c r="V749"/>
  <c r="V353"/>
  <c r="V597"/>
  <c r="V809"/>
  <c r="V587"/>
  <c r="U500"/>
  <c r="V472"/>
  <c r="V785"/>
  <c r="V124"/>
  <c r="U28"/>
  <c r="T27" i="11"/>
  <c r="S106" i="14"/>
  <c r="S47" i="11"/>
  <c r="S42" i="14"/>
  <c r="S74"/>
  <c r="S138"/>
  <c r="S170"/>
  <c r="S10"/>
  <c r="V577" i="20"/>
  <c r="V235"/>
  <c r="U20"/>
  <c r="T19" i="11"/>
  <c r="V116" i="20"/>
  <c r="V250"/>
  <c r="V356"/>
  <c r="V678"/>
  <c r="V326"/>
  <c r="V239"/>
  <c r="V691"/>
  <c r="V598"/>
  <c r="V461"/>
  <c r="V767"/>
  <c r="V615"/>
  <c r="V112"/>
  <c r="U16"/>
  <c r="T15" i="11"/>
  <c r="S167" i="14"/>
  <c r="S44" i="11"/>
  <c r="S39" i="14"/>
  <c r="S103"/>
  <c r="S135"/>
  <c r="S7"/>
  <c r="S71"/>
  <c r="U346" i="20"/>
  <c r="V318"/>
  <c r="V362"/>
  <c r="V434"/>
  <c r="V232"/>
  <c r="V510"/>
  <c r="V437"/>
  <c r="V568"/>
  <c r="V139"/>
  <c r="U44"/>
  <c r="V741"/>
  <c r="V393"/>
  <c r="U48"/>
  <c r="V143"/>
  <c r="V735"/>
  <c r="V337"/>
  <c r="V634"/>
  <c r="V478"/>
  <c r="V375"/>
  <c r="V350"/>
  <c r="V602"/>
  <c r="V539"/>
  <c r="V537"/>
  <c r="V599"/>
  <c r="V269"/>
  <c r="V291"/>
  <c r="V696"/>
  <c r="U32"/>
  <c r="T31" i="11"/>
  <c r="V128" i="20"/>
  <c r="V220"/>
  <c r="V310"/>
  <c r="V729"/>
  <c r="V635"/>
  <c r="V830"/>
  <c r="V161"/>
  <c r="U66"/>
  <c r="V797"/>
  <c r="V258"/>
  <c r="S48" i="11"/>
  <c r="S43" i="14"/>
  <c r="S171"/>
  <c r="S75"/>
  <c r="S107"/>
  <c r="S139"/>
  <c r="S11"/>
  <c r="U65" i="20"/>
  <c r="V160"/>
  <c r="V358"/>
  <c r="V590"/>
  <c r="V509"/>
  <c r="S57" i="14"/>
  <c r="S62" i="11"/>
  <c r="S25" i="14"/>
  <c r="S185"/>
  <c r="S121"/>
  <c r="S89"/>
  <c r="S153"/>
  <c r="V742" i="20"/>
  <c r="V662"/>
  <c r="V677"/>
  <c r="V262"/>
  <c r="V584"/>
  <c r="V263"/>
  <c r="V493"/>
  <c r="V354"/>
  <c r="V261"/>
  <c r="V382"/>
  <c r="U57"/>
  <c r="V152"/>
  <c r="V774"/>
  <c r="V221"/>
  <c r="V467"/>
  <c r="V268"/>
  <c r="V111"/>
  <c r="U15"/>
  <c r="T14" i="11"/>
  <c r="V430" i="20"/>
  <c r="V463"/>
  <c r="V668"/>
  <c r="V535"/>
  <c r="V739"/>
  <c r="V466"/>
  <c r="V158"/>
  <c r="U63"/>
  <c r="V107"/>
  <c r="U11"/>
  <c r="T10" i="11"/>
  <c r="V198" i="20"/>
  <c r="U376"/>
  <c r="V348"/>
  <c r="V443"/>
  <c r="V433"/>
  <c r="V565"/>
  <c r="V104"/>
  <c r="U8"/>
  <c r="U132"/>
  <c r="V197"/>
  <c r="V485"/>
  <c r="V665"/>
  <c r="V122"/>
  <c r="U26"/>
  <c r="V484"/>
  <c r="S144" i="14"/>
  <c r="S53" i="11"/>
  <c r="S48" i="14"/>
  <c r="S176"/>
  <c r="S16"/>
  <c r="S112"/>
  <c r="S80"/>
  <c r="V386" i="20"/>
  <c r="V387"/>
  <c r="V585"/>
  <c r="V238"/>
  <c r="V835"/>
  <c r="V479"/>
  <c r="V283"/>
  <c r="V829"/>
  <c r="V804"/>
  <c r="V228"/>
  <c r="V327"/>
  <c r="V236"/>
  <c r="V658"/>
  <c r="V280"/>
  <c r="V819"/>
  <c r="V688"/>
  <c r="V828"/>
  <c r="V155"/>
  <c r="U60"/>
  <c r="V275"/>
  <c r="V756"/>
  <c r="V329"/>
  <c r="V650"/>
  <c r="V534"/>
  <c r="V750"/>
  <c r="U73"/>
  <c r="V167"/>
  <c r="V814"/>
  <c r="V605"/>
  <c r="V380"/>
  <c r="U408"/>
  <c r="V631"/>
  <c r="V778"/>
  <c r="U806"/>
  <c r="U254"/>
  <c r="V226"/>
  <c r="V689"/>
  <c r="V536"/>
  <c r="V494"/>
  <c r="V388"/>
  <c r="V429"/>
  <c r="V321"/>
  <c r="V588"/>
  <c r="V525"/>
  <c r="U776"/>
  <c r="V748"/>
  <c r="V445"/>
  <c r="V679"/>
  <c r="V373"/>
  <c r="V247"/>
  <c r="V802"/>
  <c r="V351"/>
  <c r="V372"/>
  <c r="V308"/>
  <c r="V692"/>
  <c r="V281"/>
  <c r="V496"/>
  <c r="V199"/>
  <c r="V343"/>
  <c r="V788"/>
  <c r="V448"/>
  <c r="V791"/>
  <c r="V759"/>
  <c r="V264"/>
  <c r="V108"/>
  <c r="U12"/>
  <c r="T11" i="11"/>
  <c r="V249" i="20"/>
  <c r="V201"/>
  <c r="V252"/>
  <c r="V606"/>
  <c r="V737"/>
  <c r="V137"/>
  <c r="U42"/>
  <c r="V533"/>
  <c r="V676"/>
  <c r="V551"/>
  <c r="V115"/>
  <c r="U19"/>
  <c r="T18" i="11"/>
  <c r="V566" i="20"/>
  <c r="V361"/>
  <c r="V328"/>
  <c r="V772"/>
  <c r="V751"/>
  <c r="V314"/>
  <c r="V297"/>
  <c r="V546"/>
  <c r="V541"/>
  <c r="V415"/>
  <c r="V574"/>
  <c r="V301"/>
  <c r="V608"/>
  <c r="V300"/>
  <c r="V768"/>
  <c r="V399"/>
  <c r="V492"/>
  <c r="V384"/>
  <c r="V105"/>
  <c r="U9"/>
  <c r="T8" i="11"/>
  <c r="V810" i="20"/>
  <c r="V177"/>
  <c r="U83"/>
  <c r="U34"/>
  <c r="T33" i="11"/>
  <c r="V130" i="20"/>
  <c r="V555"/>
  <c r="V502"/>
  <c r="U530"/>
  <c r="V206"/>
  <c r="V338"/>
  <c r="V626"/>
  <c r="V219"/>
  <c r="V542"/>
  <c r="V504"/>
  <c r="V168"/>
  <c r="U74"/>
  <c r="V753"/>
  <c r="U79"/>
  <c r="V173"/>
  <c r="V570"/>
  <c r="V422"/>
  <c r="V138"/>
  <c r="U43"/>
  <c r="V217"/>
  <c r="V553"/>
  <c r="V706"/>
  <c r="V545"/>
  <c r="V497"/>
  <c r="V624"/>
  <c r="U652"/>
  <c r="U49"/>
  <c r="V144"/>
  <c r="U21"/>
  <c r="T20" i="11"/>
  <c r="V117" i="20"/>
  <c r="V719"/>
  <c r="V369"/>
  <c r="V557"/>
  <c r="V589"/>
  <c r="V324"/>
  <c r="V664"/>
  <c r="V401"/>
  <c r="V784"/>
  <c r="V762"/>
  <c r="V619"/>
  <c r="V786"/>
  <c r="V627"/>
  <c r="V667"/>
  <c r="V769"/>
  <c r="V616"/>
  <c r="V558"/>
  <c r="V383"/>
  <c r="V617"/>
  <c r="V190"/>
  <c r="U96"/>
  <c r="V349"/>
  <c r="V707"/>
  <c r="V712"/>
  <c r="V821"/>
  <c r="S77" i="14"/>
  <c r="S50" i="11"/>
  <c r="S45" i="14"/>
  <c r="S173"/>
  <c r="S13"/>
  <c r="S109"/>
  <c r="S141"/>
  <c r="V204" i="20"/>
  <c r="V451"/>
  <c r="V233"/>
  <c r="V675"/>
  <c r="V720"/>
  <c r="V743"/>
  <c r="V573"/>
  <c r="V418"/>
  <c r="V240"/>
  <c r="V540"/>
  <c r="V816"/>
  <c r="V771"/>
  <c r="V292"/>
  <c r="V725"/>
  <c r="V799"/>
  <c r="V698"/>
  <c r="V831"/>
  <c r="V526"/>
  <c r="S9" i="14"/>
  <c r="S46" i="11"/>
  <c r="S41" i="14"/>
  <c r="S137"/>
  <c r="S105"/>
  <c r="S73"/>
  <c r="S169"/>
  <c r="T99" i="20"/>
  <c r="V416"/>
  <c r="V256"/>
  <c r="U284"/>
  <c r="T37"/>
  <c r="S7" i="11"/>
  <c r="V341" i="20"/>
  <c r="U162"/>
  <c r="U39"/>
  <c r="V134"/>
  <c r="V145"/>
  <c r="U50"/>
  <c r="U18"/>
  <c r="T17" i="11"/>
  <c r="V114" i="20"/>
  <c r="V721"/>
  <c r="V740"/>
  <c r="V757"/>
  <c r="V805"/>
  <c r="V575"/>
  <c r="V464"/>
  <c r="V389"/>
  <c r="V822"/>
  <c r="V505"/>
  <c r="U40"/>
  <c r="V135"/>
  <c r="V643"/>
  <c r="V648"/>
  <c r="V630"/>
  <c r="V330"/>
  <c r="V538"/>
  <c r="V694"/>
  <c r="V552"/>
  <c r="V728"/>
  <c r="V312"/>
  <c r="V246"/>
  <c r="V200"/>
  <c r="U46"/>
  <c r="V141"/>
  <c r="V237"/>
  <c r="V148"/>
  <c r="U714"/>
  <c r="V686"/>
  <c r="V431"/>
  <c r="V230"/>
  <c r="V594"/>
  <c r="U622"/>
  <c r="V544"/>
  <c r="V344"/>
  <c r="V253"/>
  <c r="V118"/>
  <c r="V811"/>
  <c r="V832"/>
  <c r="U92"/>
  <c r="V186"/>
  <c r="V758"/>
  <c r="V473"/>
  <c r="V332"/>
  <c r="V481"/>
  <c r="V391"/>
  <c r="V483"/>
  <c r="V710"/>
  <c r="V666"/>
  <c r="V339"/>
  <c r="V596"/>
  <c r="V412"/>
  <c r="U58"/>
  <c r="V153"/>
  <c r="V618"/>
  <c r="V798"/>
  <c r="V423"/>
  <c r="V646"/>
  <c r="R36" i="11"/>
  <c r="R43"/>
  <c r="R38" i="14"/>
  <c r="R67"/>
  <c r="R166"/>
  <c r="R195"/>
  <c r="R134"/>
  <c r="R163"/>
  <c r="R6"/>
  <c r="R35"/>
  <c r="R102"/>
  <c r="R131"/>
  <c r="R70"/>
  <c r="R99"/>
  <c r="S61"/>
  <c r="S66" i="11"/>
  <c r="S29" i="14"/>
  <c r="S125"/>
  <c r="S93"/>
  <c r="S157"/>
  <c r="S189"/>
  <c r="V340" i="20"/>
  <c r="V392"/>
  <c r="S81" i="14"/>
  <c r="S54" i="11"/>
  <c r="S49" i="14"/>
  <c r="S145"/>
  <c r="S113"/>
  <c r="S17"/>
  <c r="S177"/>
  <c r="V820" i="20"/>
  <c r="V207"/>
  <c r="V313"/>
  <c r="V603"/>
  <c r="U91"/>
  <c r="V185"/>
  <c r="V813"/>
  <c r="V175"/>
  <c r="U81"/>
  <c r="V770"/>
  <c r="U17"/>
  <c r="T16" i="11"/>
  <c r="V113" i="20"/>
  <c r="V787"/>
  <c r="V649"/>
  <c r="S64" i="14"/>
  <c r="S69" i="11"/>
  <c r="S160" i="14"/>
  <c r="S96"/>
  <c r="S32"/>
  <c r="S192"/>
  <c r="S128"/>
  <c r="V216" i="20"/>
  <c r="V529"/>
  <c r="V413"/>
  <c r="V293"/>
  <c r="U93"/>
  <c r="V187"/>
  <c r="V289"/>
  <c r="V202"/>
  <c r="V792"/>
  <c r="V833"/>
  <c r="V459"/>
  <c r="V801"/>
  <c r="V302"/>
  <c r="V817"/>
  <c r="V724"/>
  <c r="V498"/>
  <c r="V486"/>
  <c r="V154"/>
  <c r="U59"/>
  <c r="S140" i="14"/>
  <c r="S49" i="11"/>
  <c r="S44" i="14"/>
  <c r="S12"/>
  <c r="S108"/>
  <c r="S172"/>
  <c r="S76"/>
  <c r="V210" i="20"/>
  <c r="V400"/>
  <c r="V385"/>
  <c r="V441"/>
  <c r="V319"/>
  <c r="V789"/>
  <c r="V279"/>
  <c r="V227"/>
  <c r="V215"/>
  <c r="V257"/>
  <c r="V736"/>
  <c r="V812"/>
  <c r="S147" i="14"/>
  <c r="S56" i="11"/>
  <c r="S19" i="14"/>
  <c r="S179"/>
  <c r="S83"/>
  <c r="S51"/>
  <c r="S115"/>
  <c r="V559" i="20"/>
  <c r="V209"/>
  <c r="V449"/>
  <c r="V370"/>
  <c r="U82"/>
  <c r="V176"/>
  <c r="V775"/>
  <c r="V761"/>
  <c r="V680"/>
  <c r="V404"/>
  <c r="V656"/>
  <c r="U684"/>
  <c r="V507"/>
  <c r="V495"/>
  <c r="V722"/>
  <c r="V452"/>
  <c r="V156"/>
  <c r="U61"/>
  <c r="V569"/>
  <c r="S64" i="11"/>
  <c r="S59" i="14"/>
  <c r="S27"/>
  <c r="S91"/>
  <c r="S155"/>
  <c r="S123"/>
  <c r="S187"/>
  <c r="V632" i="20"/>
  <c r="V231"/>
  <c r="V647"/>
  <c r="V522"/>
  <c r="V147"/>
  <c r="U52"/>
  <c r="V420"/>
  <c r="V661"/>
  <c r="V320"/>
  <c r="V142"/>
  <c r="U47"/>
  <c r="U62"/>
  <c r="V157"/>
  <c r="V532"/>
  <c r="U560"/>
  <c r="V106"/>
  <c r="U10"/>
  <c r="T9" i="11"/>
  <c r="V345" i="20"/>
  <c r="V815"/>
  <c r="V601"/>
  <c r="V693"/>
  <c r="V414"/>
  <c r="V738"/>
  <c r="V827"/>
  <c r="U35"/>
  <c r="T34" i="11"/>
  <c r="V131" i="20"/>
  <c r="V294"/>
  <c r="V403"/>
  <c r="V781"/>
  <c r="V499"/>
  <c r="V752"/>
  <c r="V572"/>
  <c r="V446"/>
  <c r="V359"/>
  <c r="V267"/>
  <c r="U224"/>
  <c r="V196"/>
  <c r="U33"/>
  <c r="T32" i="11"/>
  <c r="V129" i="20"/>
  <c r="V514"/>
  <c r="V645"/>
  <c r="V322"/>
  <c r="V307"/>
  <c r="V299"/>
  <c r="V755"/>
  <c r="V436"/>
  <c r="V172"/>
  <c r="U78"/>
  <c r="V126"/>
  <c r="U30"/>
  <c r="T29" i="11"/>
  <c r="V683" i="20"/>
  <c r="V390"/>
  <c r="V482"/>
  <c r="V515"/>
  <c r="V374"/>
  <c r="V713"/>
  <c r="V583"/>
  <c r="V543"/>
  <c r="V440"/>
  <c r="U468"/>
  <c r="V447"/>
  <c r="V191"/>
  <c r="U97"/>
  <c r="V276"/>
  <c r="S57" i="11"/>
  <c r="U76" i="20"/>
  <c r="V170"/>
  <c r="V444"/>
  <c r="V159"/>
  <c r="U64"/>
  <c r="V368"/>
  <c r="V282"/>
  <c r="V711"/>
  <c r="V465"/>
  <c r="V803"/>
  <c r="V506"/>
  <c r="V628"/>
  <c r="V682"/>
  <c r="V513"/>
  <c r="V633"/>
  <c r="V636"/>
  <c r="V556"/>
  <c r="U71"/>
  <c r="V165"/>
  <c r="V790"/>
  <c r="V512"/>
  <c r="V234"/>
  <c r="V567"/>
  <c r="V644"/>
  <c r="V727"/>
  <c r="V442"/>
  <c r="V800"/>
  <c r="V818"/>
  <c r="V614"/>
  <c r="V709"/>
  <c r="U438"/>
  <c r="V410"/>
  <c r="V554"/>
  <c r="V620"/>
  <c r="V229"/>
  <c r="V625"/>
  <c r="U836"/>
  <c r="V808"/>
  <c r="V705"/>
  <c r="S63" i="11"/>
  <c r="S58" i="14"/>
  <c r="S122"/>
  <c r="S154"/>
  <c r="S186"/>
  <c r="S90"/>
  <c r="S26"/>
  <c r="V491" i="20"/>
  <c r="V576"/>
  <c r="S114" i="14"/>
  <c r="S55" i="11"/>
  <c r="S50" i="14"/>
  <c r="S146"/>
  <c r="S178"/>
  <c r="S18"/>
  <c r="S82"/>
  <c r="V367" i="20"/>
  <c r="V600"/>
  <c r="V476"/>
  <c r="V527"/>
  <c r="U80"/>
  <c r="V174"/>
  <c r="V578"/>
  <c r="V315"/>
  <c r="U89"/>
  <c r="V183"/>
  <c r="V657"/>
  <c r="U31"/>
  <c r="T30" i="11"/>
  <c r="V127" i="20"/>
  <c r="V421"/>
  <c r="V325"/>
  <c r="V295"/>
  <c r="V223"/>
  <c r="V651"/>
  <c r="V205"/>
  <c r="V629"/>
  <c r="V462"/>
  <c r="V660"/>
  <c r="V188"/>
  <c r="U94"/>
  <c r="V166"/>
  <c r="U72"/>
  <c r="V521"/>
  <c r="S143" i="14"/>
  <c r="S52" i="11"/>
  <c r="S47" i="14"/>
  <c r="S111"/>
  <c r="S175"/>
  <c r="S15"/>
  <c r="S79"/>
  <c r="S51" i="11"/>
  <c r="S14" i="14"/>
  <c r="S78"/>
  <c r="S174"/>
  <c r="S142"/>
  <c r="S46"/>
  <c r="S110"/>
  <c r="V695" i="20"/>
  <c r="V277"/>
  <c r="V248"/>
  <c r="V270"/>
  <c r="V189"/>
  <c r="U95"/>
  <c r="U45"/>
  <c r="V140"/>
  <c r="U75"/>
  <c r="V169"/>
  <c r="V638"/>
  <c r="U592"/>
  <c r="V564"/>
  <c r="V323"/>
  <c r="V474"/>
  <c r="V773"/>
  <c r="V780"/>
  <c r="V208"/>
  <c r="V381"/>
  <c r="V251"/>
  <c r="V669"/>
  <c r="U14"/>
  <c r="T13" i="11"/>
  <c r="V110" i="20"/>
  <c r="V178"/>
  <c r="V222"/>
  <c r="V296"/>
  <c r="S158" i="14"/>
  <c r="S67" i="11"/>
  <c r="S190" i="14"/>
  <c r="S30"/>
  <c r="S94"/>
  <c r="S126"/>
  <c r="S62"/>
  <c r="V607" i="20"/>
  <c r="V411"/>
  <c r="V311"/>
  <c r="V754"/>
  <c r="V245"/>
  <c r="V109"/>
  <c r="U13"/>
  <c r="T12" i="11"/>
  <c r="V699" i="20"/>
  <c r="V834"/>
  <c r="V621"/>
  <c r="V298"/>
  <c r="V182"/>
  <c r="U88"/>
  <c r="U77"/>
  <c r="V171"/>
  <c r="V708"/>
  <c r="U27"/>
  <c r="T26" i="11"/>
  <c r="V123" i="20"/>
  <c r="V760"/>
  <c r="V450"/>
  <c r="U29"/>
  <c r="T28" i="11"/>
  <c r="V125" i="20"/>
  <c r="V681"/>
  <c r="V571"/>
  <c r="V528"/>
  <c r="V586"/>
  <c r="V782"/>
  <c r="W586"/>
  <c r="T187" i="14"/>
  <c r="T27"/>
  <c r="T59"/>
  <c r="T155"/>
  <c r="T123"/>
  <c r="T91"/>
  <c r="T64" i="11"/>
  <c r="W607" i="20"/>
  <c r="W323"/>
  <c r="W760"/>
  <c r="W298"/>
  <c r="W834"/>
  <c r="W109"/>
  <c r="V13"/>
  <c r="U12" i="11"/>
  <c r="W754" i="20"/>
  <c r="W296"/>
  <c r="W178"/>
  <c r="T49" i="11"/>
  <c r="T44" i="14"/>
  <c r="T12"/>
  <c r="T108"/>
  <c r="T172"/>
  <c r="T76"/>
  <c r="T140"/>
  <c r="V592" i="20"/>
  <c r="W564"/>
  <c r="W140"/>
  <c r="V45"/>
  <c r="W189"/>
  <c r="V95"/>
  <c r="W248"/>
  <c r="V94"/>
  <c r="W188"/>
  <c r="W421"/>
  <c r="W578"/>
  <c r="W367"/>
  <c r="W491"/>
  <c r="W705"/>
  <c r="W625"/>
  <c r="W410"/>
  <c r="V438"/>
  <c r="W709"/>
  <c r="W442"/>
  <c r="W234"/>
  <c r="W790"/>
  <c r="W633"/>
  <c r="W282"/>
  <c r="W444"/>
  <c r="V468"/>
  <c r="W440"/>
  <c r="W436"/>
  <c r="W322"/>
  <c r="W738"/>
  <c r="W693"/>
  <c r="W815"/>
  <c r="V10"/>
  <c r="U9" i="11"/>
  <c r="W106" i="20"/>
  <c r="W320"/>
  <c r="W420"/>
  <c r="W231"/>
  <c r="W569"/>
  <c r="W507"/>
  <c r="W761"/>
  <c r="V82"/>
  <c r="W176"/>
  <c r="W370"/>
  <c r="W812"/>
  <c r="V284"/>
  <c r="W257"/>
  <c r="W227"/>
  <c r="W400"/>
  <c r="W154"/>
  <c r="V59"/>
  <c r="W801"/>
  <c r="W833"/>
  <c r="W202"/>
  <c r="V93"/>
  <c r="W187"/>
  <c r="W293"/>
  <c r="T143" i="14"/>
  <c r="T52" i="11"/>
  <c r="T47" i="14"/>
  <c r="T79"/>
  <c r="T111"/>
  <c r="T175"/>
  <c r="T15"/>
  <c r="W813" i="20"/>
  <c r="W603"/>
  <c r="W392"/>
  <c r="W618"/>
  <c r="W412"/>
  <c r="W710"/>
  <c r="W758"/>
  <c r="W811"/>
  <c r="W431"/>
  <c r="W237"/>
  <c r="W200"/>
  <c r="W312"/>
  <c r="W643"/>
  <c r="W389"/>
  <c r="W721"/>
  <c r="U68"/>
  <c r="W256"/>
  <c r="W831"/>
  <c r="W799"/>
  <c r="W292"/>
  <c r="W240"/>
  <c r="W573"/>
  <c r="W720"/>
  <c r="W233"/>
  <c r="W204"/>
  <c r="W349"/>
  <c r="W769"/>
  <c r="W627"/>
  <c r="W619"/>
  <c r="W117"/>
  <c r="V21"/>
  <c r="U20" i="11"/>
  <c r="W545" i="20"/>
  <c r="W553"/>
  <c r="W138"/>
  <c r="V43"/>
  <c r="W168"/>
  <c r="V74"/>
  <c r="W626"/>
  <c r="T128" i="14"/>
  <c r="T69" i="11"/>
  <c r="T64" i="14"/>
  <c r="T160"/>
  <c r="T96"/>
  <c r="T32"/>
  <c r="T192"/>
  <c r="V9" i="20"/>
  <c r="U8" i="11"/>
  <c r="W105" i="20"/>
  <c r="W608"/>
  <c r="W566"/>
  <c r="W676"/>
  <c r="V42"/>
  <c r="W137"/>
  <c r="W606"/>
  <c r="T74" i="14"/>
  <c r="T47" i="11"/>
  <c r="T170" i="14"/>
  <c r="T10"/>
  <c r="T42"/>
  <c r="T138"/>
  <c r="T106"/>
  <c r="W264" i="20"/>
  <c r="W788"/>
  <c r="W199"/>
  <c r="W281"/>
  <c r="W351"/>
  <c r="W247"/>
  <c r="W429"/>
  <c r="W650"/>
  <c r="W819"/>
  <c r="W658"/>
  <c r="W327"/>
  <c r="W283"/>
  <c r="W835"/>
  <c r="W585"/>
  <c r="W122"/>
  <c r="V26"/>
  <c r="W485"/>
  <c r="T105" i="14"/>
  <c r="T46" i="11"/>
  <c r="T41" i="14"/>
  <c r="T137"/>
  <c r="T9"/>
  <c r="T73"/>
  <c r="T169"/>
  <c r="W158" i="20"/>
  <c r="V63"/>
  <c r="W467"/>
  <c r="W774"/>
  <c r="W382"/>
  <c r="W354"/>
  <c r="W262"/>
  <c r="W662"/>
  <c r="W358"/>
  <c r="W729"/>
  <c r="W220"/>
  <c r="W537"/>
  <c r="W602"/>
  <c r="W375"/>
  <c r="W741"/>
  <c r="W318"/>
  <c r="V346"/>
  <c r="W112"/>
  <c r="V16"/>
  <c r="U15" i="11"/>
  <c r="W767" i="20"/>
  <c r="W116"/>
  <c r="V20"/>
  <c r="U19" i="11"/>
  <c r="W124" i="20"/>
  <c r="V28"/>
  <c r="U27" i="11"/>
  <c r="V500" i="20"/>
  <c r="W472"/>
  <c r="W597"/>
  <c r="W749"/>
  <c r="W480"/>
  <c r="W405"/>
  <c r="W203"/>
  <c r="W402"/>
  <c r="W371"/>
  <c r="V316"/>
  <c r="W288"/>
  <c r="W779"/>
  <c r="W663"/>
  <c r="W659"/>
  <c r="W432"/>
  <c r="S152" i="14"/>
  <c r="S88"/>
  <c r="S61" i="11"/>
  <c r="S24" i="14"/>
  <c r="S120"/>
  <c r="S184"/>
  <c r="S56"/>
  <c r="W184" i="20"/>
  <c r="V90"/>
  <c r="W717"/>
  <c r="W259"/>
  <c r="V192"/>
  <c r="W164"/>
  <c r="V70"/>
  <c r="W125"/>
  <c r="V29"/>
  <c r="U28" i="11"/>
  <c r="W110" i="20"/>
  <c r="V14"/>
  <c r="U13" i="11"/>
  <c r="W638" i="20"/>
  <c r="W782"/>
  <c r="W528"/>
  <c r="W681"/>
  <c r="W450"/>
  <c r="W123"/>
  <c r="V27"/>
  <c r="U26" i="11"/>
  <c r="W708" i="20"/>
  <c r="W699"/>
  <c r="W411"/>
  <c r="W669"/>
  <c r="W381"/>
  <c r="W780"/>
  <c r="W474"/>
  <c r="W169"/>
  <c r="V75"/>
  <c r="W695"/>
  <c r="W166"/>
  <c r="V72"/>
  <c r="W462"/>
  <c r="W205"/>
  <c r="W651"/>
  <c r="W295"/>
  <c r="W576"/>
  <c r="V836"/>
  <c r="W808"/>
  <c r="W620"/>
  <c r="W614"/>
  <c r="W567"/>
  <c r="W165"/>
  <c r="V71"/>
  <c r="W556"/>
  <c r="W682"/>
  <c r="W506"/>
  <c r="W465"/>
  <c r="V64"/>
  <c r="W159"/>
  <c r="V76"/>
  <c r="W170"/>
  <c r="W276"/>
  <c r="W583"/>
  <c r="W374"/>
  <c r="W482"/>
  <c r="W683"/>
  <c r="W299"/>
  <c r="W514"/>
  <c r="W196"/>
  <c r="V224"/>
  <c r="W267"/>
  <c r="W446"/>
  <c r="W752"/>
  <c r="W781"/>
  <c r="W294"/>
  <c r="W414"/>
  <c r="W601"/>
  <c r="W345"/>
  <c r="V62"/>
  <c r="W157"/>
  <c r="V47"/>
  <c r="W142"/>
  <c r="W522"/>
  <c r="W495"/>
  <c r="W404"/>
  <c r="W319"/>
  <c r="W385"/>
  <c r="W210"/>
  <c r="W498"/>
  <c r="W817"/>
  <c r="W175"/>
  <c r="V81"/>
  <c r="V91"/>
  <c r="W185"/>
  <c r="W207"/>
  <c r="W646"/>
  <c r="W798"/>
  <c r="V58"/>
  <c r="W153"/>
  <c r="W339"/>
  <c r="W391"/>
  <c r="W332"/>
  <c r="W832"/>
  <c r="W118"/>
  <c r="W253"/>
  <c r="W544"/>
  <c r="V714"/>
  <c r="W686"/>
  <c r="W148"/>
  <c r="W141"/>
  <c r="V46"/>
  <c r="W552"/>
  <c r="W538"/>
  <c r="W630"/>
  <c r="V18"/>
  <c r="U17" i="11"/>
  <c r="W114" i="20"/>
  <c r="V50"/>
  <c r="W145"/>
  <c r="S36" i="11"/>
  <c r="S43"/>
  <c r="S38" i="14"/>
  <c r="S67"/>
  <c r="S102"/>
  <c r="S70"/>
  <c r="S99"/>
  <c r="S166"/>
  <c r="S195"/>
  <c r="S134"/>
  <c r="S163"/>
  <c r="S6"/>
  <c r="S35"/>
  <c r="W725" i="20"/>
  <c r="W451"/>
  <c r="W617"/>
  <c r="W558"/>
  <c r="W784"/>
  <c r="W664"/>
  <c r="W589"/>
  <c r="W369"/>
  <c r="T51" i="14"/>
  <c r="T56" i="11"/>
  <c r="T115" i="14"/>
  <c r="T19"/>
  <c r="T179"/>
  <c r="T147"/>
  <c r="T83"/>
  <c r="W497" i="20"/>
  <c r="W570"/>
  <c r="W542"/>
  <c r="W206"/>
  <c r="W492"/>
  <c r="W768"/>
  <c r="W574"/>
  <c r="W541"/>
  <c r="W297"/>
  <c r="W751"/>
  <c r="W328"/>
  <c r="W201"/>
  <c r="W108"/>
  <c r="V12"/>
  <c r="U11" i="11"/>
  <c r="W759" i="20"/>
  <c r="W448"/>
  <c r="W496"/>
  <c r="W372"/>
  <c r="W373"/>
  <c r="W588"/>
  <c r="W494"/>
  <c r="W689"/>
  <c r="W631"/>
  <c r="W167"/>
  <c r="V73"/>
  <c r="W750"/>
  <c r="W756"/>
  <c r="W155"/>
  <c r="V60"/>
  <c r="W688"/>
  <c r="W280"/>
  <c r="W829"/>
  <c r="W665"/>
  <c r="V11"/>
  <c r="U10" i="11"/>
  <c r="W107" i="20"/>
  <c r="W739"/>
  <c r="W668"/>
  <c r="W430"/>
  <c r="V57"/>
  <c r="W152"/>
  <c r="W677"/>
  <c r="V65"/>
  <c r="W160"/>
  <c r="W258"/>
  <c r="V66"/>
  <c r="W161"/>
  <c r="W128"/>
  <c r="V32"/>
  <c r="U31" i="11"/>
  <c r="W696" i="20"/>
  <c r="W269"/>
  <c r="W634"/>
  <c r="W735"/>
  <c r="W568"/>
  <c r="W510"/>
  <c r="W434"/>
  <c r="W598"/>
  <c r="W691"/>
  <c r="W326"/>
  <c r="W356"/>
  <c r="T82" i="14"/>
  <c r="T55" i="11"/>
  <c r="T18" i="14"/>
  <c r="T50"/>
  <c r="T114"/>
  <c r="T146"/>
  <c r="T178"/>
  <c r="W577" i="20"/>
  <c r="W809"/>
  <c r="W697"/>
  <c r="W524"/>
  <c r="W508"/>
  <c r="W453"/>
  <c r="W136"/>
  <c r="V41"/>
  <c r="W360"/>
  <c r="W637"/>
  <c r="W407"/>
  <c r="W516"/>
  <c r="W342"/>
  <c r="W417"/>
  <c r="W266"/>
  <c r="W523"/>
  <c r="W406"/>
  <c r="W331"/>
  <c r="T153" i="14"/>
  <c r="T62" i="11"/>
  <c r="T57" i="14"/>
  <c r="T121"/>
  <c r="T89"/>
  <c r="T25"/>
  <c r="T185"/>
  <c r="W171" i="20"/>
  <c r="V77"/>
  <c r="V88"/>
  <c r="W182"/>
  <c r="W621"/>
  <c r="W245"/>
  <c r="W311"/>
  <c r="W222"/>
  <c r="W251"/>
  <c r="W208"/>
  <c r="W270"/>
  <c r="W277"/>
  <c r="W521"/>
  <c r="W660"/>
  <c r="W223"/>
  <c r="V31"/>
  <c r="U30" i="11"/>
  <c r="W127" i="20"/>
  <c r="W657"/>
  <c r="V80"/>
  <c r="W174"/>
  <c r="W527"/>
  <c r="W600"/>
  <c r="W554"/>
  <c r="W800"/>
  <c r="W727"/>
  <c r="W512"/>
  <c r="W636"/>
  <c r="W628"/>
  <c r="W368"/>
  <c r="W447"/>
  <c r="W713"/>
  <c r="T124" i="14"/>
  <c r="T65" i="11"/>
  <c r="T60" i="14"/>
  <c r="T156"/>
  <c r="T188"/>
  <c r="T92"/>
  <c r="T28"/>
  <c r="W172" i="20"/>
  <c r="V78"/>
  <c r="W645"/>
  <c r="V33"/>
  <c r="U32" i="11"/>
  <c r="W129" i="20"/>
  <c r="V35"/>
  <c r="U34" i="11"/>
  <c r="W131" i="20"/>
  <c r="W827"/>
  <c r="W661"/>
  <c r="V52"/>
  <c r="W147"/>
  <c r="W647"/>
  <c r="W452"/>
  <c r="V684"/>
  <c r="W656"/>
  <c r="W680"/>
  <c r="W775"/>
  <c r="W449"/>
  <c r="W559"/>
  <c r="W736"/>
  <c r="W215"/>
  <c r="W279"/>
  <c r="W724"/>
  <c r="W302"/>
  <c r="W459"/>
  <c r="W413"/>
  <c r="W216"/>
  <c r="W787"/>
  <c r="W666"/>
  <c r="W186"/>
  <c r="V92"/>
  <c r="T57" i="11"/>
  <c r="W230" i="20"/>
  <c r="W728"/>
  <c r="W330"/>
  <c r="W135"/>
  <c r="V40"/>
  <c r="W505"/>
  <c r="W822"/>
  <c r="W464"/>
  <c r="W805"/>
  <c r="W740"/>
  <c r="T112" i="14"/>
  <c r="T53" i="11"/>
  <c r="T48" i="14"/>
  <c r="T80"/>
  <c r="T176"/>
  <c r="T144"/>
  <c r="T16"/>
  <c r="W416" i="20"/>
  <c r="W526"/>
  <c r="W698"/>
  <c r="W771"/>
  <c r="W540"/>
  <c r="W418"/>
  <c r="W743"/>
  <c r="W675"/>
  <c r="W821"/>
  <c r="W707"/>
  <c r="V96"/>
  <c r="W190"/>
  <c r="W762"/>
  <c r="W401"/>
  <c r="W557"/>
  <c r="W706"/>
  <c r="W217"/>
  <c r="W422"/>
  <c r="V79"/>
  <c r="W173"/>
  <c r="W753"/>
  <c r="W338"/>
  <c r="W555"/>
  <c r="W810"/>
  <c r="W399"/>
  <c r="W301"/>
  <c r="W314"/>
  <c r="W361"/>
  <c r="T145" i="14"/>
  <c r="T54" i="11"/>
  <c r="T49" i="14"/>
  <c r="T113"/>
  <c r="T17"/>
  <c r="T177"/>
  <c r="T81"/>
  <c r="W551" i="20"/>
  <c r="W533"/>
  <c r="W343"/>
  <c r="W692"/>
  <c r="W802"/>
  <c r="W445"/>
  <c r="W525"/>
  <c r="W226"/>
  <c r="V254"/>
  <c r="W778"/>
  <c r="V806"/>
  <c r="W605"/>
  <c r="W236"/>
  <c r="W228"/>
  <c r="W479"/>
  <c r="W238"/>
  <c r="W387"/>
  <c r="W484"/>
  <c r="T7" i="11"/>
  <c r="U37" i="20"/>
  <c r="W565"/>
  <c r="W443"/>
  <c r="T173" i="14"/>
  <c r="T50" i="11"/>
  <c r="T45" i="14"/>
  <c r="T141"/>
  <c r="T77"/>
  <c r="T13"/>
  <c r="T109"/>
  <c r="W268" i="20"/>
  <c r="W221"/>
  <c r="W261"/>
  <c r="W493"/>
  <c r="W584"/>
  <c r="W742"/>
  <c r="W590"/>
  <c r="W797"/>
  <c r="W635"/>
  <c r="W310"/>
  <c r="T94" i="14"/>
  <c r="T67" i="11"/>
  <c r="T126" i="14"/>
  <c r="T62"/>
  <c r="T190"/>
  <c r="T158"/>
  <c r="T30"/>
  <c r="W599" i="20"/>
  <c r="V48"/>
  <c r="W143"/>
  <c r="W393"/>
  <c r="W139"/>
  <c r="V44"/>
  <c r="W615"/>
  <c r="W461"/>
  <c r="W250"/>
  <c r="W353"/>
  <c r="W218"/>
  <c r="W716"/>
  <c r="V744"/>
  <c r="W278"/>
  <c r="W357"/>
  <c r="W460"/>
  <c r="W503"/>
  <c r="W309"/>
  <c r="W475"/>
  <c r="W290"/>
  <c r="W783"/>
  <c r="W260"/>
  <c r="W477"/>
  <c r="U99"/>
  <c r="W355"/>
  <c r="W571"/>
  <c r="T48" i="11"/>
  <c r="T43" i="14"/>
  <c r="T171"/>
  <c r="T75"/>
  <c r="T11"/>
  <c r="T107"/>
  <c r="T139"/>
  <c r="W773" i="20"/>
  <c r="W629"/>
  <c r="W325"/>
  <c r="T29" i="14"/>
  <c r="T66" i="11"/>
  <c r="T61" i="14"/>
  <c r="T125"/>
  <c r="T93"/>
  <c r="T157"/>
  <c r="T189"/>
  <c r="W183" i="20"/>
  <c r="V89"/>
  <c r="W315"/>
  <c r="W476"/>
  <c r="W229"/>
  <c r="W818"/>
  <c r="W644"/>
  <c r="W513"/>
  <c r="W803"/>
  <c r="W711"/>
  <c r="V97"/>
  <c r="W191"/>
  <c r="W543"/>
  <c r="W515"/>
  <c r="W390"/>
  <c r="W126"/>
  <c r="V30"/>
  <c r="U29" i="11"/>
  <c r="W755" i="20"/>
  <c r="W307"/>
  <c r="T127" i="14"/>
  <c r="T68" i="11"/>
  <c r="T63" i="14"/>
  <c r="T159"/>
  <c r="T191"/>
  <c r="T31"/>
  <c r="T95"/>
  <c r="W359" i="20"/>
  <c r="W572"/>
  <c r="W499"/>
  <c r="W403"/>
  <c r="T129" i="14"/>
  <c r="T70" i="11"/>
  <c r="T193" i="14"/>
  <c r="T65"/>
  <c r="T97"/>
  <c r="T161"/>
  <c r="T33"/>
  <c r="T45" i="11"/>
  <c r="T40" i="14"/>
  <c r="T136"/>
  <c r="T168"/>
  <c r="T72"/>
  <c r="T104"/>
  <c r="T8"/>
  <c r="V560" i="20"/>
  <c r="W532"/>
  <c r="W632"/>
  <c r="V61"/>
  <c r="W156"/>
  <c r="W722"/>
  <c r="W209"/>
  <c r="W789"/>
  <c r="W441"/>
  <c r="W486"/>
  <c r="W792"/>
  <c r="W289"/>
  <c r="W529"/>
  <c r="W649"/>
  <c r="W113"/>
  <c r="V17"/>
  <c r="U16" i="11"/>
  <c r="W770" i="20"/>
  <c r="W313"/>
  <c r="W820"/>
  <c r="W340"/>
  <c r="W423"/>
  <c r="W596"/>
  <c r="W483"/>
  <c r="W481"/>
  <c r="W473"/>
  <c r="W344"/>
  <c r="V622"/>
  <c r="W594"/>
  <c r="W246"/>
  <c r="W694"/>
  <c r="W648"/>
  <c r="W575"/>
  <c r="W757"/>
  <c r="W134"/>
  <c r="V39"/>
  <c r="V162"/>
  <c r="W341"/>
  <c r="W816"/>
  <c r="W712"/>
  <c r="W383"/>
  <c r="W616"/>
  <c r="W667"/>
  <c r="W786"/>
  <c r="W324"/>
  <c r="W719"/>
  <c r="W144"/>
  <c r="V49"/>
  <c r="W624"/>
  <c r="V652"/>
  <c r="W504"/>
  <c r="W219"/>
  <c r="V530"/>
  <c r="W502"/>
  <c r="W130"/>
  <c r="V34"/>
  <c r="U33" i="11"/>
  <c r="W177" i="20"/>
  <c r="V83"/>
  <c r="T44" i="11"/>
  <c r="T39" i="14"/>
  <c r="T135"/>
  <c r="T7"/>
  <c r="T71"/>
  <c r="T103"/>
  <c r="T167"/>
  <c r="W384" i="20"/>
  <c r="W300"/>
  <c r="W415"/>
  <c r="W546"/>
  <c r="W772"/>
  <c r="V19"/>
  <c r="U18" i="11"/>
  <c r="W115" i="20"/>
  <c r="W737"/>
  <c r="W252"/>
  <c r="W249"/>
  <c r="W791"/>
  <c r="W308"/>
  <c r="W679"/>
  <c r="W748"/>
  <c r="V776"/>
  <c r="W321"/>
  <c r="W388"/>
  <c r="W536"/>
  <c r="W380"/>
  <c r="V408"/>
  <c r="W814"/>
  <c r="W534"/>
  <c r="W329"/>
  <c r="W275"/>
  <c r="W828"/>
  <c r="W804"/>
  <c r="W386"/>
  <c r="T25" i="11"/>
  <c r="W197" i="20"/>
  <c r="V132"/>
  <c r="V8"/>
  <c r="W104"/>
  <c r="W433"/>
  <c r="W348"/>
  <c r="V376"/>
  <c r="W198"/>
  <c r="W466"/>
  <c r="W535"/>
  <c r="W463"/>
  <c r="W111"/>
  <c r="V15"/>
  <c r="U14" i="11"/>
  <c r="W263" i="20"/>
  <c r="W509"/>
  <c r="W830"/>
  <c r="W291"/>
  <c r="W539"/>
  <c r="W350"/>
  <c r="W478"/>
  <c r="W337"/>
  <c r="W437"/>
  <c r="W232"/>
  <c r="W362"/>
  <c r="T51" i="11"/>
  <c r="T142" i="14"/>
  <c r="T46"/>
  <c r="T110"/>
  <c r="T14"/>
  <c r="T78"/>
  <c r="T174"/>
  <c r="W239" i="20"/>
  <c r="W678"/>
  <c r="W235"/>
  <c r="T122" i="14"/>
  <c r="T63" i="11"/>
  <c r="T58" i="14"/>
  <c r="T186"/>
  <c r="T90"/>
  <c r="T26"/>
  <c r="T154"/>
  <c r="W785" i="20"/>
  <c r="W587"/>
  <c r="W265"/>
  <c r="V51"/>
  <c r="W146"/>
  <c r="W718"/>
  <c r="W511"/>
  <c r="W723"/>
  <c r="W352"/>
  <c r="W613"/>
  <c r="W726"/>
  <c r="W604"/>
  <c r="W690"/>
  <c r="W687"/>
  <c r="W435"/>
  <c r="W591"/>
  <c r="W595"/>
  <c r="W419"/>
  <c r="S131" i="14"/>
  <c r="X419" i="20"/>
  <c r="U77" i="14"/>
  <c r="U50" i="11"/>
  <c r="U45" i="14"/>
  <c r="U109"/>
  <c r="U141"/>
  <c r="U173"/>
  <c r="U13"/>
  <c r="X726" i="20"/>
  <c r="X678"/>
  <c r="X595"/>
  <c r="X352"/>
  <c r="X511"/>
  <c r="X687"/>
  <c r="X604"/>
  <c r="X718"/>
  <c r="X587"/>
  <c r="X235"/>
  <c r="X239"/>
  <c r="X362"/>
  <c r="X437"/>
  <c r="X478"/>
  <c r="X539"/>
  <c r="X830"/>
  <c r="X263"/>
  <c r="X433"/>
  <c r="X388"/>
  <c r="W776"/>
  <c r="X748"/>
  <c r="X737"/>
  <c r="X546"/>
  <c r="X300"/>
  <c r="X177"/>
  <c r="W83"/>
  <c r="X144"/>
  <c r="W49"/>
  <c r="X324"/>
  <c r="X383"/>
  <c r="X473"/>
  <c r="X423"/>
  <c r="X820"/>
  <c r="X770"/>
  <c r="X649"/>
  <c r="X789"/>
  <c r="X722"/>
  <c r="X515"/>
  <c r="X229"/>
  <c r="X629"/>
  <c r="X571"/>
  <c r="X477"/>
  <c r="X475"/>
  <c r="X218"/>
  <c r="X310"/>
  <c r="X797"/>
  <c r="X742"/>
  <c r="X493"/>
  <c r="X221"/>
  <c r="T43" i="11"/>
  <c r="T36"/>
  <c r="T38" i="14"/>
  <c r="T6"/>
  <c r="T102"/>
  <c r="T70"/>
  <c r="T166"/>
  <c r="T134"/>
  <c r="X228" i="20"/>
  <c r="X605"/>
  <c r="X343"/>
  <c r="X190"/>
  <c r="W96"/>
  <c r="X675"/>
  <c r="X526"/>
  <c r="X740"/>
  <c r="X505"/>
  <c r="X787"/>
  <c r="X279"/>
  <c r="X736"/>
  <c r="X147"/>
  <c r="W52"/>
  <c r="U33" i="14"/>
  <c r="U70" i="11"/>
  <c r="U129" i="14"/>
  <c r="U193"/>
  <c r="U65"/>
  <c r="U97"/>
  <c r="U161"/>
  <c r="W78" i="20"/>
  <c r="X172"/>
  <c r="X447"/>
  <c r="X174"/>
  <c r="W80"/>
  <c r="X657"/>
  <c r="X660"/>
  <c r="X277"/>
  <c r="X331"/>
  <c r="X523"/>
  <c r="X516"/>
  <c r="X136"/>
  <c r="W41"/>
  <c r="X508"/>
  <c r="X326"/>
  <c r="X510"/>
  <c r="X735"/>
  <c r="U94" i="14"/>
  <c r="U67" i="11"/>
  <c r="U126" i="14"/>
  <c r="U62"/>
  <c r="U190"/>
  <c r="U158"/>
  <c r="U30"/>
  <c r="W65" i="20"/>
  <c r="X160"/>
  <c r="X677"/>
  <c r="X430"/>
  <c r="X665"/>
  <c r="X280"/>
  <c r="X756"/>
  <c r="X167"/>
  <c r="W73"/>
  <c r="X588"/>
  <c r="U10" i="14"/>
  <c r="U47" i="11"/>
  <c r="U138" i="14"/>
  <c r="U106"/>
  <c r="U170"/>
  <c r="U74"/>
  <c r="U42"/>
  <c r="X201" i="20"/>
  <c r="X751"/>
  <c r="X768"/>
  <c r="X206"/>
  <c r="X570"/>
  <c r="X664"/>
  <c r="X558"/>
  <c r="X145"/>
  <c r="W50"/>
  <c r="U80" i="14"/>
  <c r="U53" i="11"/>
  <c r="U48" i="14"/>
  <c r="U176"/>
  <c r="U144"/>
  <c r="U112"/>
  <c r="U16"/>
  <c r="X148" i="20"/>
  <c r="X253"/>
  <c r="X832"/>
  <c r="W58"/>
  <c r="X153"/>
  <c r="X207"/>
  <c r="X817"/>
  <c r="X319"/>
  <c r="X495"/>
  <c r="X601"/>
  <c r="X294"/>
  <c r="X267"/>
  <c r="X683"/>
  <c r="X567"/>
  <c r="X620"/>
  <c r="X205"/>
  <c r="X782"/>
  <c r="X110"/>
  <c r="W14"/>
  <c r="V13" i="11"/>
  <c r="X717" i="20"/>
  <c r="X663"/>
  <c r="X288"/>
  <c r="W316"/>
  <c r="X203"/>
  <c r="X480"/>
  <c r="X597"/>
  <c r="U186" i="14"/>
  <c r="U63" i="11"/>
  <c r="U58" i="14"/>
  <c r="U154"/>
  <c r="U90"/>
  <c r="U26"/>
  <c r="U122"/>
  <c r="X116" i="20"/>
  <c r="W20"/>
  <c r="V19" i="11"/>
  <c r="U78" i="14"/>
  <c r="U51" i="11"/>
  <c r="U174" i="14"/>
  <c r="U142"/>
  <c r="U46"/>
  <c r="U110"/>
  <c r="U14"/>
  <c r="W346" i="20"/>
  <c r="X318"/>
  <c r="X729"/>
  <c r="X662"/>
  <c r="X354"/>
  <c r="X485"/>
  <c r="X585"/>
  <c r="X247"/>
  <c r="X281"/>
  <c r="X788"/>
  <c r="W74"/>
  <c r="X168"/>
  <c r="X619"/>
  <c r="X769"/>
  <c r="X256"/>
  <c r="W284"/>
  <c r="X237"/>
  <c r="X710"/>
  <c r="X618"/>
  <c r="X202"/>
  <c r="X801"/>
  <c r="X812"/>
  <c r="W82"/>
  <c r="X176"/>
  <c r="X761"/>
  <c r="X569"/>
  <c r="X420"/>
  <c r="U40" i="14"/>
  <c r="U45" i="11"/>
  <c r="U8" i="14"/>
  <c r="U136"/>
  <c r="U168"/>
  <c r="U72"/>
  <c r="U104"/>
  <c r="X693" i="20"/>
  <c r="X322"/>
  <c r="W468"/>
  <c r="X440"/>
  <c r="X578"/>
  <c r="W94"/>
  <c r="X188"/>
  <c r="X248"/>
  <c r="X754"/>
  <c r="X591"/>
  <c r="X350"/>
  <c r="X466"/>
  <c r="X348"/>
  <c r="W376"/>
  <c r="X104"/>
  <c r="W132"/>
  <c r="W8"/>
  <c r="T88" i="14"/>
  <c r="T24"/>
  <c r="T56"/>
  <c r="T61" i="11"/>
  <c r="T184" i="14"/>
  <c r="T152"/>
  <c r="T120"/>
  <c r="X386" i="20"/>
  <c r="X828"/>
  <c r="X329"/>
  <c r="X814"/>
  <c r="X321"/>
  <c r="X308"/>
  <c r="X249"/>
  <c r="X502"/>
  <c r="W530"/>
  <c r="X219"/>
  <c r="X624"/>
  <c r="W652"/>
  <c r="X667"/>
  <c r="X816"/>
  <c r="V68"/>
  <c r="X757"/>
  <c r="X648"/>
  <c r="X246"/>
  <c r="X596"/>
  <c r="U52" i="11"/>
  <c r="U47" i="14"/>
  <c r="U143"/>
  <c r="U79"/>
  <c r="U111"/>
  <c r="U175"/>
  <c r="U15"/>
  <c r="X289" i="20"/>
  <c r="X486"/>
  <c r="X499"/>
  <c r="X359"/>
  <c r="X755"/>
  <c r="X803"/>
  <c r="X644"/>
  <c r="X315"/>
  <c r="X773"/>
  <c r="X783"/>
  <c r="X503"/>
  <c r="X357"/>
  <c r="X716"/>
  <c r="W744"/>
  <c r="X393"/>
  <c r="X261"/>
  <c r="X226"/>
  <c r="W254"/>
  <c r="X445"/>
  <c r="W79"/>
  <c r="X173"/>
  <c r="X422"/>
  <c r="X706"/>
  <c r="X401"/>
  <c r="X821"/>
  <c r="X540"/>
  <c r="X822"/>
  <c r="X330"/>
  <c r="X230"/>
  <c r="X216"/>
  <c r="X724"/>
  <c r="X215"/>
  <c r="X559"/>
  <c r="X775"/>
  <c r="X656"/>
  <c r="W684"/>
  <c r="X452"/>
  <c r="X628"/>
  <c r="X512"/>
  <c r="X800"/>
  <c r="X600"/>
  <c r="W31"/>
  <c r="V30" i="11"/>
  <c r="X127" i="20"/>
  <c r="X223"/>
  <c r="X208"/>
  <c r="X311"/>
  <c r="X621"/>
  <c r="W77"/>
  <c r="X171"/>
  <c r="X342"/>
  <c r="X407"/>
  <c r="X697"/>
  <c r="X577"/>
  <c r="X598"/>
  <c r="X269"/>
  <c r="X128"/>
  <c r="W32"/>
  <c r="V31" i="11"/>
  <c r="X152" i="20"/>
  <c r="W57"/>
  <c r="X107"/>
  <c r="W11"/>
  <c r="V10" i="11"/>
  <c r="W60" i="20"/>
  <c r="X155"/>
  <c r="X689"/>
  <c r="X372"/>
  <c r="X448"/>
  <c r="X108"/>
  <c r="W12"/>
  <c r="V11" i="11"/>
  <c r="X328" i="20"/>
  <c r="X297"/>
  <c r="X492"/>
  <c r="X497"/>
  <c r="X589"/>
  <c r="X725"/>
  <c r="X538"/>
  <c r="W46"/>
  <c r="X141"/>
  <c r="U57" i="11"/>
  <c r="X391" i="20"/>
  <c r="W91"/>
  <c r="X185"/>
  <c r="X175"/>
  <c r="W81"/>
  <c r="X522"/>
  <c r="X514"/>
  <c r="X374"/>
  <c r="X276"/>
  <c r="X159"/>
  <c r="W64"/>
  <c r="X465"/>
  <c r="X682"/>
  <c r="X165"/>
  <c r="W71"/>
  <c r="X614"/>
  <c r="W836"/>
  <c r="X808"/>
  <c r="X295"/>
  <c r="X166"/>
  <c r="W72"/>
  <c r="X474"/>
  <c r="X381"/>
  <c r="X411"/>
  <c r="X708"/>
  <c r="X450"/>
  <c r="X638"/>
  <c r="V99"/>
  <c r="X432"/>
  <c r="W500"/>
  <c r="X472"/>
  <c r="W28"/>
  <c r="V27" i="11"/>
  <c r="X124" i="20"/>
  <c r="W16"/>
  <c r="V15" i="11"/>
  <c r="X112" i="20"/>
  <c r="X375"/>
  <c r="X537"/>
  <c r="X774"/>
  <c r="W63"/>
  <c r="X158"/>
  <c r="U25" i="11"/>
  <c r="X327" i="20"/>
  <c r="X819"/>
  <c r="X429"/>
  <c r="X199"/>
  <c r="W42"/>
  <c r="X137"/>
  <c r="X676"/>
  <c r="X608"/>
  <c r="X626"/>
  <c r="U56" i="11"/>
  <c r="U179" i="14"/>
  <c r="U51"/>
  <c r="U147"/>
  <c r="U83"/>
  <c r="U115"/>
  <c r="U19"/>
  <c r="X204" i="20"/>
  <c r="X720"/>
  <c r="X240"/>
  <c r="X799"/>
  <c r="X643"/>
  <c r="X758"/>
  <c r="X392"/>
  <c r="W93"/>
  <c r="X187"/>
  <c r="X400"/>
  <c r="X257"/>
  <c r="X507"/>
  <c r="X442"/>
  <c r="X625"/>
  <c r="X491"/>
  <c r="W45"/>
  <c r="X140"/>
  <c r="X296"/>
  <c r="U48" i="11"/>
  <c r="U43" i="14"/>
  <c r="U11"/>
  <c r="U107"/>
  <c r="U139"/>
  <c r="U171"/>
  <c r="U75"/>
  <c r="X834" i="20"/>
  <c r="X760"/>
  <c r="X607"/>
  <c r="X723"/>
  <c r="X463"/>
  <c r="X146"/>
  <c r="W51"/>
  <c r="X785"/>
  <c r="X232"/>
  <c r="X337"/>
  <c r="X509"/>
  <c r="W15"/>
  <c r="V14" i="11"/>
  <c r="X111" i="20"/>
  <c r="X198"/>
  <c r="U7" i="11"/>
  <c r="V37" i="20"/>
  <c r="X197"/>
  <c r="X536"/>
  <c r="W19"/>
  <c r="V18" i="11"/>
  <c r="X115" i="20"/>
  <c r="X772"/>
  <c r="X415"/>
  <c r="X384"/>
  <c r="U128" i="14"/>
  <c r="U69" i="11"/>
  <c r="U64" i="14"/>
  <c r="U160"/>
  <c r="U96"/>
  <c r="U32"/>
  <c r="U192"/>
  <c r="X712" i="20"/>
  <c r="X341"/>
  <c r="W162"/>
  <c r="W39"/>
  <c r="X134"/>
  <c r="X694"/>
  <c r="W622"/>
  <c r="X594"/>
  <c r="X344"/>
  <c r="X481"/>
  <c r="X340"/>
  <c r="X313"/>
  <c r="X113"/>
  <c r="W17"/>
  <c r="V16" i="11"/>
  <c r="X529" i="20"/>
  <c r="X156"/>
  <c r="W61"/>
  <c r="X632"/>
  <c r="U65" i="11"/>
  <c r="U60" i="14"/>
  <c r="U156"/>
  <c r="U188"/>
  <c r="U92"/>
  <c r="U28"/>
  <c r="U124"/>
  <c r="X390" i="20"/>
  <c r="X543"/>
  <c r="X476"/>
  <c r="X325"/>
  <c r="X355"/>
  <c r="X260"/>
  <c r="X460"/>
  <c r="X353"/>
  <c r="X461"/>
  <c r="X139"/>
  <c r="W44"/>
  <c r="X143"/>
  <c r="W48"/>
  <c r="X599"/>
  <c r="X635"/>
  <c r="X590"/>
  <c r="X584"/>
  <c r="X268"/>
  <c r="X565"/>
  <c r="X387"/>
  <c r="X479"/>
  <c r="X236"/>
  <c r="X778"/>
  <c r="W806"/>
  <c r="X692"/>
  <c r="X533"/>
  <c r="X361"/>
  <c r="X301"/>
  <c r="X810"/>
  <c r="X338"/>
  <c r="X743"/>
  <c r="X698"/>
  <c r="X416"/>
  <c r="X805"/>
  <c r="W40"/>
  <c r="X135"/>
  <c r="X666"/>
  <c r="X459"/>
  <c r="X647"/>
  <c r="X827"/>
  <c r="X129"/>
  <c r="W33"/>
  <c r="V32" i="11"/>
  <c r="X645" i="20"/>
  <c r="X713"/>
  <c r="X727"/>
  <c r="U66" i="11"/>
  <c r="U61" i="14"/>
  <c r="U93"/>
  <c r="U157"/>
  <c r="U189"/>
  <c r="U29"/>
  <c r="U125"/>
  <c r="X270" i="20"/>
  <c r="X222"/>
  <c r="X245"/>
  <c r="X182"/>
  <c r="W88"/>
  <c r="X406"/>
  <c r="X266"/>
  <c r="X360"/>
  <c r="X453"/>
  <c r="X809"/>
  <c r="X356"/>
  <c r="X691"/>
  <c r="X434"/>
  <c r="X668"/>
  <c r="U46" i="11"/>
  <c r="U169" i="14"/>
  <c r="U105"/>
  <c r="U41"/>
  <c r="U137"/>
  <c r="U9"/>
  <c r="U73"/>
  <c r="X750" i="20"/>
  <c r="X631"/>
  <c r="X373"/>
  <c r="X759"/>
  <c r="X574"/>
  <c r="X542"/>
  <c r="X784"/>
  <c r="X617"/>
  <c r="X630"/>
  <c r="W714"/>
  <c r="X686"/>
  <c r="X544"/>
  <c r="X118"/>
  <c r="X646"/>
  <c r="X498"/>
  <c r="X385"/>
  <c r="X404"/>
  <c r="X157"/>
  <c r="W62"/>
  <c r="X345"/>
  <c r="X414"/>
  <c r="X781"/>
  <c r="X446"/>
  <c r="X196"/>
  <c r="W224"/>
  <c r="X482"/>
  <c r="W76"/>
  <c r="X170"/>
  <c r="X506"/>
  <c r="X169"/>
  <c r="W75"/>
  <c r="X669"/>
  <c r="X699"/>
  <c r="U121" i="14"/>
  <c r="U62" i="11"/>
  <c r="U57" i="14"/>
  <c r="U185"/>
  <c r="U153"/>
  <c r="U89"/>
  <c r="U25"/>
  <c r="X528" i="20"/>
  <c r="U64" i="11"/>
  <c r="U187" i="14"/>
  <c r="U91"/>
  <c r="U59"/>
  <c r="U27"/>
  <c r="U123"/>
  <c r="U155"/>
  <c r="X164" i="20"/>
  <c r="W192"/>
  <c r="W70"/>
  <c r="X259"/>
  <c r="X184"/>
  <c r="W90"/>
  <c r="X659"/>
  <c r="X402"/>
  <c r="X405"/>
  <c r="X749"/>
  <c r="X767"/>
  <c r="X602"/>
  <c r="X220"/>
  <c r="X262"/>
  <c r="X382"/>
  <c r="X122"/>
  <c r="W26"/>
  <c r="X835"/>
  <c r="X351"/>
  <c r="X264"/>
  <c r="X566"/>
  <c r="W9"/>
  <c r="V8" i="11"/>
  <c r="X105" i="20"/>
  <c r="X553"/>
  <c r="W21"/>
  <c r="V20" i="11"/>
  <c r="X117" i="20"/>
  <c r="X389"/>
  <c r="X200"/>
  <c r="X431"/>
  <c r="X412"/>
  <c r="X813"/>
  <c r="X231"/>
  <c r="X320"/>
  <c r="X436"/>
  <c r="X282"/>
  <c r="X790"/>
  <c r="W438"/>
  <c r="X410"/>
  <c r="X421"/>
  <c r="X189"/>
  <c r="W95"/>
  <c r="W13"/>
  <c r="V12" i="11"/>
  <c r="X109" i="20"/>
  <c r="X298"/>
  <c r="X613"/>
  <c r="X291"/>
  <c r="X690"/>
  <c r="X265"/>
  <c r="X435"/>
  <c r="X535"/>
  <c r="X804"/>
  <c r="X275"/>
  <c r="X534"/>
  <c r="X380"/>
  <c r="W408"/>
  <c r="X679"/>
  <c r="X791"/>
  <c r="X252"/>
  <c r="U54" i="11"/>
  <c r="U49" i="14"/>
  <c r="U113"/>
  <c r="U17"/>
  <c r="U177"/>
  <c r="U145"/>
  <c r="U81"/>
  <c r="X130" i="20"/>
  <c r="W34"/>
  <c r="V33" i="11"/>
  <c r="X504" i="20"/>
  <c r="X719"/>
  <c r="X786"/>
  <c r="X616"/>
  <c r="X575"/>
  <c r="X483"/>
  <c r="X792"/>
  <c r="X441"/>
  <c r="X209"/>
  <c r="X532"/>
  <c r="W560"/>
  <c r="X403"/>
  <c r="X572"/>
  <c r="X307"/>
  <c r="W30"/>
  <c r="V29" i="11"/>
  <c r="X126" i="20"/>
  <c r="W97"/>
  <c r="X191"/>
  <c r="X711"/>
  <c r="X513"/>
  <c r="X818"/>
  <c r="W89"/>
  <c r="X183"/>
  <c r="X290"/>
  <c r="X309"/>
  <c r="X278"/>
  <c r="X250"/>
  <c r="X615"/>
  <c r="X443"/>
  <c r="X484"/>
  <c r="X238"/>
  <c r="X525"/>
  <c r="X802"/>
  <c r="X551"/>
  <c r="X314"/>
  <c r="X399"/>
  <c r="X555"/>
  <c r="X753"/>
  <c r="X217"/>
  <c r="X557"/>
  <c r="X762"/>
  <c r="X707"/>
  <c r="X418"/>
  <c r="X771"/>
  <c r="X464"/>
  <c r="X728"/>
  <c r="X186"/>
  <c r="W92"/>
  <c r="X413"/>
  <c r="X302"/>
  <c r="X449"/>
  <c r="X680"/>
  <c r="X661"/>
  <c r="X131"/>
  <c r="W35"/>
  <c r="V34" i="11"/>
  <c r="U191" i="14"/>
  <c r="U68" i="11"/>
  <c r="U63" i="14"/>
  <c r="U159"/>
  <c r="U31"/>
  <c r="U127"/>
  <c r="U95"/>
  <c r="X368" i="20"/>
  <c r="X636"/>
  <c r="X554"/>
  <c r="X527"/>
  <c r="X521"/>
  <c r="X251"/>
  <c r="X417"/>
  <c r="X637"/>
  <c r="X524"/>
  <c r="X568"/>
  <c r="X634"/>
  <c r="X696"/>
  <c r="X161"/>
  <c r="W66"/>
  <c r="X258"/>
  <c r="X739"/>
  <c r="X829"/>
  <c r="X688"/>
  <c r="X494"/>
  <c r="X496"/>
  <c r="X541"/>
  <c r="X369"/>
  <c r="X451"/>
  <c r="W18"/>
  <c r="V17" i="11"/>
  <c r="X114" i="20"/>
  <c r="X552"/>
  <c r="X332"/>
  <c r="X339"/>
  <c r="X798"/>
  <c r="X210"/>
  <c r="W47"/>
  <c r="X142"/>
  <c r="X752"/>
  <c r="X299"/>
  <c r="X583"/>
  <c r="X556"/>
  <c r="X576"/>
  <c r="X651"/>
  <c r="X462"/>
  <c r="X695"/>
  <c r="X780"/>
  <c r="X123"/>
  <c r="W27"/>
  <c r="V26" i="11"/>
  <c r="X681" i="20"/>
  <c r="U49" i="11"/>
  <c r="U44" i="14"/>
  <c r="U76"/>
  <c r="U140"/>
  <c r="U12"/>
  <c r="U108"/>
  <c r="U172"/>
  <c r="W29" i="20"/>
  <c r="V28" i="11"/>
  <c r="X125" i="20"/>
  <c r="X779"/>
  <c r="X371"/>
  <c r="U178" i="14"/>
  <c r="U55" i="11"/>
  <c r="U146" i="14"/>
  <c r="U82"/>
  <c r="U18"/>
  <c r="U50"/>
  <c r="U114"/>
  <c r="X741" i="20"/>
  <c r="X358"/>
  <c r="X467"/>
  <c r="X283"/>
  <c r="X658"/>
  <c r="X650"/>
  <c r="X606"/>
  <c r="U135" i="14"/>
  <c r="U44" i="11"/>
  <c r="U39" i="14"/>
  <c r="U167"/>
  <c r="U7"/>
  <c r="U71"/>
  <c r="U103"/>
  <c r="X138" i="20"/>
  <c r="W43"/>
  <c r="X545"/>
  <c r="X627"/>
  <c r="X349"/>
  <c r="X233"/>
  <c r="X573"/>
  <c r="X292"/>
  <c r="X831"/>
  <c r="X721"/>
  <c r="X312"/>
  <c r="X811"/>
  <c r="X603"/>
  <c r="X293"/>
  <c r="X833"/>
  <c r="X154"/>
  <c r="W59"/>
  <c r="X227"/>
  <c r="X370"/>
  <c r="W10"/>
  <c r="V9" i="11"/>
  <c r="X106" i="20"/>
  <c r="X815"/>
  <c r="X738"/>
  <c r="X444"/>
  <c r="X633"/>
  <c r="X234"/>
  <c r="X709"/>
  <c r="X705"/>
  <c r="X367"/>
  <c r="W592"/>
  <c r="X564"/>
  <c r="X178"/>
  <c r="X323"/>
  <c r="X586"/>
  <c r="Y633"/>
  <c r="X59"/>
  <c r="Y154"/>
  <c r="Y234"/>
  <c r="Y603"/>
  <c r="Y831"/>
  <c r="Y573"/>
  <c r="Y283"/>
  <c r="Y358"/>
  <c r="Y371"/>
  <c r="V59" i="14"/>
  <c r="V187"/>
  <c r="V155"/>
  <c r="V64" i="11"/>
  <c r="V123" i="14"/>
  <c r="V27"/>
  <c r="V91"/>
  <c r="V121"/>
  <c r="V62" i="11"/>
  <c r="V57" i="14"/>
  <c r="V185"/>
  <c r="V153"/>
  <c r="V89"/>
  <c r="V25"/>
  <c r="Y780" i="20"/>
  <c r="Y462"/>
  <c r="Y576"/>
  <c r="Y583"/>
  <c r="Y752"/>
  <c r="Y339"/>
  <c r="Y739"/>
  <c r="Y161"/>
  <c r="X66"/>
  <c r="Y634"/>
  <c r="Y636"/>
  <c r="V129" i="14"/>
  <c r="V70" i="11"/>
  <c r="V65" i="14"/>
  <c r="V97"/>
  <c r="V161"/>
  <c r="V193"/>
  <c r="V33"/>
  <c r="Y661" i="20"/>
  <c r="Y449"/>
  <c r="Y413"/>
  <c r="Y728"/>
  <c r="Y753"/>
  <c r="Y399"/>
  <c r="Y525"/>
  <c r="Y513"/>
  <c r="Y572"/>
  <c r="Y532"/>
  <c r="X560"/>
  <c r="Y441"/>
  <c r="V69" i="11"/>
  <c r="V64" i="14"/>
  <c r="V192"/>
  <c r="V128"/>
  <c r="V160"/>
  <c r="V96"/>
  <c r="V32"/>
  <c r="Y679" i="20"/>
  <c r="Y265"/>
  <c r="Y291"/>
  <c r="Y320"/>
  <c r="Y813"/>
  <c r="Y431"/>
  <c r="Y389"/>
  <c r="Y264"/>
  <c r="Y382"/>
  <c r="Y220"/>
  <c r="X70"/>
  <c r="X192"/>
  <c r="Y164"/>
  <c r="Y506"/>
  <c r="Y482"/>
  <c r="Y781"/>
  <c r="Y345"/>
  <c r="V57" i="11"/>
  <c r="Y544" i="20"/>
  <c r="Y750"/>
  <c r="Y434"/>
  <c r="Y647"/>
  <c r="Y666"/>
  <c r="Y805"/>
  <c r="Y338"/>
  <c r="Y301"/>
  <c r="Y387"/>
  <c r="Y565"/>
  <c r="Y584"/>
  <c r="X48"/>
  <c r="Y143"/>
  <c r="Y353"/>
  <c r="Y529"/>
  <c r="Y340"/>
  <c r="Y344"/>
  <c r="Y415"/>
  <c r="X19"/>
  <c r="W18" i="11"/>
  <c r="Y115" i="20"/>
  <c r="Y536"/>
  <c r="U43" i="11"/>
  <c r="U36"/>
  <c r="U38" i="14"/>
  <c r="U166"/>
  <c r="U134"/>
  <c r="U6"/>
  <c r="U102"/>
  <c r="U70"/>
  <c r="V109"/>
  <c r="V50" i="11"/>
  <c r="V45" i="14"/>
  <c r="V13"/>
  <c r="V77"/>
  <c r="V141"/>
  <c r="V173"/>
  <c r="Y337" i="20"/>
  <c r="Y785"/>
  <c r="Y723"/>
  <c r="Y760"/>
  <c r="Y296"/>
  <c r="Y187"/>
  <c r="X93"/>
  <c r="Y643"/>
  <c r="Y240"/>
  <c r="Y204"/>
  <c r="Y429"/>
  <c r="Y327"/>
  <c r="Y537"/>
  <c r="X16"/>
  <c r="W15" i="11"/>
  <c r="Y112" i="20"/>
  <c r="V58" i="14"/>
  <c r="V63" i="11"/>
  <c r="V186" i="14"/>
  <c r="V154"/>
  <c r="V90"/>
  <c r="V26"/>
  <c r="V122"/>
  <c r="Y295" i="20"/>
  <c r="Y682"/>
  <c r="X64"/>
  <c r="Y159"/>
  <c r="Y374"/>
  <c r="Y725"/>
  <c r="Y497"/>
  <c r="X12"/>
  <c r="W11" i="11"/>
  <c r="Y108" i="20"/>
  <c r="Y372"/>
  <c r="X60"/>
  <c r="Y155"/>
  <c r="X11"/>
  <c r="W10" i="11"/>
  <c r="Y107" i="20"/>
  <c r="V30" i="14"/>
  <c r="V67" i="11"/>
  <c r="V94" i="14"/>
  <c r="V126"/>
  <c r="V62"/>
  <c r="V190"/>
  <c r="V158"/>
  <c r="Y269" i="20"/>
  <c r="Y577"/>
  <c r="Y800"/>
  <c r="Y628"/>
  <c r="X684"/>
  <c r="Y656"/>
  <c r="Y724"/>
  <c r="Y706"/>
  <c r="X79"/>
  <c r="Y173"/>
  <c r="Y261"/>
  <c r="Y783"/>
  <c r="Y315"/>
  <c r="Y803"/>
  <c r="Y359"/>
  <c r="Y648"/>
  <c r="Y321"/>
  <c r="X8"/>
  <c r="X132"/>
  <c r="Y104"/>
  <c r="Y754"/>
  <c r="X468"/>
  <c r="Y440"/>
  <c r="Y322"/>
  <c r="Y420"/>
  <c r="Y761"/>
  <c r="Y619"/>
  <c r="Y247"/>
  <c r="Y318"/>
  <c r="X346"/>
  <c r="X20"/>
  <c r="W19" i="11"/>
  <c r="Y116" i="20"/>
  <c r="Y663"/>
  <c r="Y110"/>
  <c r="X14"/>
  <c r="W13" i="11"/>
  <c r="Y207" i="20"/>
  <c r="Y253"/>
  <c r="Y558"/>
  <c r="Y201"/>
  <c r="Y167"/>
  <c r="X73"/>
  <c r="Y280"/>
  <c r="Y430"/>
  <c r="X65"/>
  <c r="Y160"/>
  <c r="Y326"/>
  <c r="Y136"/>
  <c r="X41"/>
  <c r="Y660"/>
  <c r="Y736"/>
  <c r="Y740"/>
  <c r="Y675"/>
  <c r="Y228"/>
  <c r="T99" i="14"/>
  <c r="Y221" i="20"/>
  <c r="Y742"/>
  <c r="Y475"/>
  <c r="Y722"/>
  <c r="Y473"/>
  <c r="Y324"/>
  <c r="Y737"/>
  <c r="Y263"/>
  <c r="Y587"/>
  <c r="Y595"/>
  <c r="Y726"/>
  <c r="Y323"/>
  <c r="Y106"/>
  <c r="X10"/>
  <c r="W9" i="11"/>
  <c r="Y178" i="20"/>
  <c r="Y227"/>
  <c r="Y586"/>
  <c r="Y705"/>
  <c r="Y444"/>
  <c r="Y815"/>
  <c r="Y833"/>
  <c r="Y312"/>
  <c r="Y349"/>
  <c r="Y545"/>
  <c r="X27"/>
  <c r="W26" i="11"/>
  <c r="Y123" i="20"/>
  <c r="Y142"/>
  <c r="X47"/>
  <c r="Y210"/>
  <c r="Y552"/>
  <c r="Y451"/>
  <c r="Y524"/>
  <c r="Y417"/>
  <c r="Y521"/>
  <c r="Y527"/>
  <c r="Y131"/>
  <c r="X35"/>
  <c r="W34" i="11"/>
  <c r="Y680" i="20"/>
  <c r="Y771"/>
  <c r="Y707"/>
  <c r="Y557"/>
  <c r="Y551"/>
  <c r="Y484"/>
  <c r="Y615"/>
  <c r="Y278"/>
  <c r="Y290"/>
  <c r="Y483"/>
  <c r="Y616"/>
  <c r="Y719"/>
  <c r="X34"/>
  <c r="W33" i="11"/>
  <c r="Y130" i="20"/>
  <c r="Y791"/>
  <c r="Y534"/>
  <c r="Y804"/>
  <c r="Y435"/>
  <c r="Y298"/>
  <c r="Y421"/>
  <c r="Y790"/>
  <c r="Y436"/>
  <c r="Y412"/>
  <c r="Y117"/>
  <c r="X21"/>
  <c r="W20" i="11"/>
  <c r="Y553" i="20"/>
  <c r="V25" i="11"/>
  <c r="Y262" i="20"/>
  <c r="Y602"/>
  <c r="Y749"/>
  <c r="Y259"/>
  <c r="Y699"/>
  <c r="Y169"/>
  <c r="X75"/>
  <c r="Y170"/>
  <c r="X76"/>
  <c r="Y404"/>
  <c r="Y498"/>
  <c r="Y118"/>
  <c r="X714"/>
  <c r="Y686"/>
  <c r="Y630"/>
  <c r="Y784"/>
  <c r="Y574"/>
  <c r="Y373"/>
  <c r="Y356"/>
  <c r="Y453"/>
  <c r="Y266"/>
  <c r="X88"/>
  <c r="Y182"/>
  <c r="Y88"/>
  <c r="Y222"/>
  <c r="Y727"/>
  <c r="Y645"/>
  <c r="Y135"/>
  <c r="X40"/>
  <c r="Y698"/>
  <c r="Y533"/>
  <c r="Y778"/>
  <c r="X806"/>
  <c r="Y481"/>
  <c r="Y594"/>
  <c r="X622"/>
  <c r="Y694"/>
  <c r="Y712"/>
  <c r="V81" i="14"/>
  <c r="V54" i="11"/>
  <c r="V49" i="14"/>
  <c r="V113"/>
  <c r="V17"/>
  <c r="V177"/>
  <c r="V145"/>
  <c r="Y197" i="20"/>
  <c r="Y140"/>
  <c r="X45"/>
  <c r="Y491"/>
  <c r="Y442"/>
  <c r="Y257"/>
  <c r="V51" i="11"/>
  <c r="V78" i="14"/>
  <c r="V174"/>
  <c r="V142"/>
  <c r="V46"/>
  <c r="V110"/>
  <c r="V14"/>
  <c r="Y432" i="20"/>
  <c r="Y638"/>
  <c r="Y708"/>
  <c r="Y381"/>
  <c r="Y166"/>
  <c r="X72"/>
  <c r="Y165"/>
  <c r="X71"/>
  <c r="Y522"/>
  <c r="X91"/>
  <c r="Y185"/>
  <c r="Y391"/>
  <c r="Y589"/>
  <c r="Y128"/>
  <c r="X32"/>
  <c r="W31" i="11"/>
  <c r="Y311" i="20"/>
  <c r="Y223"/>
  <c r="Y559"/>
  <c r="Y230"/>
  <c r="Y822"/>
  <c r="Y821"/>
  <c r="X744"/>
  <c r="Y716"/>
  <c r="Y773"/>
  <c r="Y644"/>
  <c r="Y755"/>
  <c r="Y499"/>
  <c r="Y816"/>
  <c r="X652"/>
  <c r="Y624"/>
  <c r="Y249"/>
  <c r="Y329"/>
  <c r="Y386"/>
  <c r="Y248"/>
  <c r="Y693"/>
  <c r="Y569"/>
  <c r="X82"/>
  <c r="Y176"/>
  <c r="Y812"/>
  <c r="Y202"/>
  <c r="Y710"/>
  <c r="Y769"/>
  <c r="Y168"/>
  <c r="X74"/>
  <c r="Y788"/>
  <c r="Y485"/>
  <c r="Y662"/>
  <c r="Y480"/>
  <c r="Y288"/>
  <c r="X316"/>
  <c r="Y205"/>
  <c r="Y567"/>
  <c r="Y267"/>
  <c r="Y601"/>
  <c r="Y319"/>
  <c r="Y148"/>
  <c r="Y145"/>
  <c r="X50"/>
  <c r="Y588"/>
  <c r="Y510"/>
  <c r="Y508"/>
  <c r="Y523"/>
  <c r="Y174"/>
  <c r="X80"/>
  <c r="Y172"/>
  <c r="X78"/>
  <c r="Y147"/>
  <c r="X52"/>
  <c r="Y279"/>
  <c r="Y343"/>
  <c r="T131" i="14"/>
  <c r="Y493" i="20"/>
  <c r="Y797"/>
  <c r="Y218"/>
  <c r="Y770"/>
  <c r="X83"/>
  <c r="Y177"/>
  <c r="Y546"/>
  <c r="Y748"/>
  <c r="X776"/>
  <c r="Y388"/>
  <c r="Y539"/>
  <c r="Y437"/>
  <c r="Y239"/>
  <c r="Y604"/>
  <c r="Y511"/>
  <c r="Y738"/>
  <c r="Y658"/>
  <c r="Y741"/>
  <c r="Y695"/>
  <c r="Y556"/>
  <c r="Y299"/>
  <c r="Y798"/>
  <c r="X18"/>
  <c r="W17" i="11"/>
  <c r="Y114" i="20"/>
  <c r="Y494"/>
  <c r="Y258"/>
  <c r="Y554"/>
  <c r="Y302"/>
  <c r="Y186"/>
  <c r="X92"/>
  <c r="Y464"/>
  <c r="Y418"/>
  <c r="Y762"/>
  <c r="Y555"/>
  <c r="Y238"/>
  <c r="Y443"/>
  <c r="Y250"/>
  <c r="Y309"/>
  <c r="Y183"/>
  <c r="X89"/>
  <c r="Y818"/>
  <c r="Y711"/>
  <c r="Y126"/>
  <c r="X30"/>
  <c r="W29" i="11"/>
  <c r="Y307" i="20"/>
  <c r="Y403"/>
  <c r="Y792"/>
  <c r="Y504"/>
  <c r="X408"/>
  <c r="Y380"/>
  <c r="Y109"/>
  <c r="X13"/>
  <c r="W12" i="11"/>
  <c r="X95" i="20"/>
  <c r="Y189"/>
  <c r="X438"/>
  <c r="Y410"/>
  <c r="Y231"/>
  <c r="Y200"/>
  <c r="V51" i="14"/>
  <c r="V56" i="11"/>
  <c r="V179" i="14"/>
  <c r="V147"/>
  <c r="V83"/>
  <c r="V115"/>
  <c r="V19"/>
  <c r="Y105" i="20"/>
  <c r="X9"/>
  <c r="W8" i="11"/>
  <c r="Y566" i="20"/>
  <c r="Y351"/>
  <c r="Y122"/>
  <c r="Y26"/>
  <c r="X26"/>
  <c r="Y402"/>
  <c r="Y184"/>
  <c r="X90"/>
  <c r="W99"/>
  <c r="Y528"/>
  <c r="Y669"/>
  <c r="Y446"/>
  <c r="Y414"/>
  <c r="Y157"/>
  <c r="X62"/>
  <c r="Y385"/>
  <c r="Y646"/>
  <c r="Y617"/>
  <c r="Y631"/>
  <c r="Y668"/>
  <c r="Y360"/>
  <c r="Y406"/>
  <c r="Y270"/>
  <c r="Y713"/>
  <c r="V31" i="14"/>
  <c r="V68" i="11"/>
  <c r="V63" i="14"/>
  <c r="V127"/>
  <c r="V95"/>
  <c r="V191"/>
  <c r="V159"/>
  <c r="Y827" i="20"/>
  <c r="Y459"/>
  <c r="Y479"/>
  <c r="Y268"/>
  <c r="Y590"/>
  <c r="Y599"/>
  <c r="Y461"/>
  <c r="Y460"/>
  <c r="Y355"/>
  <c r="Y476"/>
  <c r="Y390"/>
  <c r="Y156"/>
  <c r="X61"/>
  <c r="V52" i="11"/>
  <c r="V47" i="14"/>
  <c r="V15"/>
  <c r="V143"/>
  <c r="V79"/>
  <c r="V111"/>
  <c r="V175"/>
  <c r="Y313" i="20"/>
  <c r="X39"/>
  <c r="Y134"/>
  <c r="X162"/>
  <c r="Y341"/>
  <c r="Y384"/>
  <c r="Y198"/>
  <c r="Y463"/>
  <c r="Y607"/>
  <c r="Y834"/>
  <c r="Y625"/>
  <c r="Y400"/>
  <c r="Y758"/>
  <c r="Y799"/>
  <c r="Y720"/>
  <c r="Y626"/>
  <c r="Y676"/>
  <c r="Y199"/>
  <c r="U24" i="14"/>
  <c r="U56"/>
  <c r="U61" i="11"/>
  <c r="U184" i="14"/>
  <c r="U152"/>
  <c r="U88"/>
  <c r="U120"/>
  <c r="Y774" i="20"/>
  <c r="Y472"/>
  <c r="X500"/>
  <c r="Y450"/>
  <c r="Y411"/>
  <c r="Y465"/>
  <c r="X46"/>
  <c r="Y141"/>
  <c r="Y538"/>
  <c r="Y492"/>
  <c r="Y328"/>
  <c r="Y448"/>
  <c r="Y598"/>
  <c r="Y697"/>
  <c r="Y342"/>
  <c r="X31"/>
  <c r="W30" i="11"/>
  <c r="Y127" i="20"/>
  <c r="Y600"/>
  <c r="Y512"/>
  <c r="Y452"/>
  <c r="Y775"/>
  <c r="Y422"/>
  <c r="X254"/>
  <c r="Y226"/>
  <c r="Y503"/>
  <c r="Y289"/>
  <c r="Y246"/>
  <c r="Y757"/>
  <c r="X530"/>
  <c r="Y502"/>
  <c r="Y308"/>
  <c r="Y828"/>
  <c r="V7" i="11"/>
  <c r="W37" i="20"/>
  <c r="Y466"/>
  <c r="Y591"/>
  <c r="Y801"/>
  <c r="Y237"/>
  <c r="Y354"/>
  <c r="Y717"/>
  <c r="Y782"/>
  <c r="Y817"/>
  <c r="Y153"/>
  <c r="X58"/>
  <c r="Y832"/>
  <c r="Y664"/>
  <c r="Y206"/>
  <c r="Y751"/>
  <c r="Y665"/>
  <c r="Y516"/>
  <c r="Y331"/>
  <c r="Y277"/>
  <c r="Y505"/>
  <c r="Y526"/>
  <c r="Y190"/>
  <c r="X96"/>
  <c r="Y605"/>
  <c r="T163" i="14"/>
  <c r="T35"/>
  <c r="Y477" i="20"/>
  <c r="Y629"/>
  <c r="Y515"/>
  <c r="Y789"/>
  <c r="Y423"/>
  <c r="Y383"/>
  <c r="X49"/>
  <c r="Y144"/>
  <c r="Y478"/>
  <c r="Y235"/>
  <c r="Y352"/>
  <c r="Y370"/>
  <c r="Y233"/>
  <c r="Y606"/>
  <c r="Y467"/>
  <c r="Y779"/>
  <c r="Y651"/>
  <c r="Y332"/>
  <c r="Y541"/>
  <c r="Y829"/>
  <c r="Y251"/>
  <c r="Y564"/>
  <c r="X592"/>
  <c r="Y367"/>
  <c r="Y709"/>
  <c r="V168" i="14"/>
  <c r="V45" i="11"/>
  <c r="V40" i="14"/>
  <c r="V72"/>
  <c r="V104"/>
  <c r="V8"/>
  <c r="V136"/>
  <c r="Y293" i="20"/>
  <c r="Y811"/>
  <c r="Y721"/>
  <c r="Y292"/>
  <c r="Y627"/>
  <c r="Y138"/>
  <c r="X43"/>
  <c r="Y650"/>
  <c r="X29"/>
  <c r="W28" i="11"/>
  <c r="Y125" i="20"/>
  <c r="Y681"/>
  <c r="V48" i="14"/>
  <c r="V53" i="11"/>
  <c r="V144" i="14"/>
  <c r="V112"/>
  <c r="V16"/>
  <c r="V80"/>
  <c r="V176"/>
  <c r="Y369" i="20"/>
  <c r="Y496"/>
  <c r="Y688"/>
  <c r="Y696"/>
  <c r="Y568"/>
  <c r="Y637"/>
  <c r="Y368"/>
  <c r="Y217"/>
  <c r="Y314"/>
  <c r="Y802"/>
  <c r="X97"/>
  <c r="Y191"/>
  <c r="V65" i="11"/>
  <c r="V60" i="14"/>
  <c r="V28"/>
  <c r="V124"/>
  <c r="V156"/>
  <c r="V188"/>
  <c r="V92"/>
  <c r="Y209" i="20"/>
  <c r="Y575"/>
  <c r="Y786"/>
  <c r="Y252"/>
  <c r="Y275"/>
  <c r="Y535"/>
  <c r="Y690"/>
  <c r="Y613"/>
  <c r="V11" i="14"/>
  <c r="V48" i="11"/>
  <c r="V43" i="14"/>
  <c r="V171"/>
  <c r="V75"/>
  <c r="V107"/>
  <c r="V139"/>
  <c r="Y282" i="20"/>
  <c r="V44" i="11"/>
  <c r="V39" i="14"/>
  <c r="V103"/>
  <c r="V167"/>
  <c r="V135"/>
  <c r="V7"/>
  <c r="V71"/>
  <c r="Y835" i="20"/>
  <c r="Y767"/>
  <c r="Y405"/>
  <c r="Y659"/>
  <c r="X224"/>
  <c r="Y196"/>
  <c r="Y542"/>
  <c r="Y759"/>
  <c r="Y691"/>
  <c r="Y809"/>
  <c r="Y245"/>
  <c r="Y129"/>
  <c r="X33"/>
  <c r="W32" i="11"/>
  <c r="Y416" i="20"/>
  <c r="Y743"/>
  <c r="Y810"/>
  <c r="Y361"/>
  <c r="Y692"/>
  <c r="Y236"/>
  <c r="Y635"/>
  <c r="Y139"/>
  <c r="X44"/>
  <c r="Y260"/>
  <c r="Y325"/>
  <c r="Y543"/>
  <c r="Y632"/>
  <c r="X17"/>
  <c r="W16" i="11"/>
  <c r="Y113" i="20"/>
  <c r="W68"/>
  <c r="Y772"/>
  <c r="X15"/>
  <c r="W14" i="11"/>
  <c r="Y111" i="20"/>
  <c r="Y509"/>
  <c r="Y232"/>
  <c r="X51"/>
  <c r="Y146"/>
  <c r="Y507"/>
  <c r="Y392"/>
  <c r="Y608"/>
  <c r="Y137"/>
  <c r="X42"/>
  <c r="Y819"/>
  <c r="Y158"/>
  <c r="X63"/>
  <c r="Y375"/>
  <c r="Y124"/>
  <c r="X28"/>
  <c r="W27" i="11"/>
  <c r="Y474" i="20"/>
  <c r="Y808"/>
  <c r="X836"/>
  <c r="Y614"/>
  <c r="Y276"/>
  <c r="Y514"/>
  <c r="Y175"/>
  <c r="X81"/>
  <c r="Y297"/>
  <c r="V47" i="11"/>
  <c r="V74" i="14"/>
  <c r="V42"/>
  <c r="V10"/>
  <c r="V138"/>
  <c r="V106"/>
  <c r="V170"/>
  <c r="Y689" i="20"/>
  <c r="V46" i="11"/>
  <c r="V73" i="14"/>
  <c r="V169"/>
  <c r="V105"/>
  <c r="V41"/>
  <c r="V137"/>
  <c r="V9"/>
  <c r="X57" i="20"/>
  <c r="Y152"/>
  <c r="Y57"/>
  <c r="Y407"/>
  <c r="X77"/>
  <c r="Y171"/>
  <c r="Y621"/>
  <c r="Y208"/>
  <c r="V61" i="14"/>
  <c r="V66" i="11"/>
  <c r="V125" i="14"/>
  <c r="V93"/>
  <c r="V157"/>
  <c r="V189"/>
  <c r="V29"/>
  <c r="Y215" i="20"/>
  <c r="Y216"/>
  <c r="Y330"/>
  <c r="Y540"/>
  <c r="Y401"/>
  <c r="Y445"/>
  <c r="Y393"/>
  <c r="Y357"/>
  <c r="Y486"/>
  <c r="Y596"/>
  <c r="Y667"/>
  <c r="Y219"/>
  <c r="Y814"/>
  <c r="Y348"/>
  <c r="X376"/>
  <c r="Y350"/>
  <c r="Y188"/>
  <c r="X94"/>
  <c r="Y578"/>
  <c r="Y618"/>
  <c r="Y256"/>
  <c r="X284"/>
  <c r="Y281"/>
  <c r="Y585"/>
  <c r="Y729"/>
  <c r="V146" i="14"/>
  <c r="V55" i="11"/>
  <c r="V178" i="14"/>
  <c r="V82"/>
  <c r="V18"/>
  <c r="V50"/>
  <c r="V114"/>
  <c r="Y597" i="20"/>
  <c r="Y203"/>
  <c r="V49" i="11"/>
  <c r="V44" i="14"/>
  <c r="V76"/>
  <c r="V140"/>
  <c r="V12"/>
  <c r="V108"/>
  <c r="V172"/>
  <c r="Y620" i="20"/>
  <c r="Y683"/>
  <c r="Y294"/>
  <c r="Y495"/>
  <c r="Y570"/>
  <c r="Y768"/>
  <c r="Y756"/>
  <c r="Y677"/>
  <c r="Y735"/>
  <c r="Y657"/>
  <c r="Y447"/>
  <c r="Y787"/>
  <c r="T195" i="14"/>
  <c r="T67"/>
  <c r="Y310" i="20"/>
  <c r="Y571"/>
  <c r="Y229"/>
  <c r="Y649"/>
  <c r="Y820"/>
  <c r="Y300"/>
  <c r="Y433"/>
  <c r="Y830"/>
  <c r="Y362"/>
  <c r="Y718"/>
  <c r="Y687"/>
  <c r="Y678"/>
  <c r="Y419"/>
  <c r="Y42"/>
  <c r="Y51"/>
  <c r="W109" i="14"/>
  <c r="W50" i="11"/>
  <c r="W45" i="14"/>
  <c r="W173"/>
  <c r="W77"/>
  <c r="W141"/>
  <c r="W13"/>
  <c r="Y43" i="20"/>
  <c r="V36" i="11"/>
  <c r="V43"/>
  <c r="V38" i="14"/>
  <c r="V166"/>
  <c r="V134"/>
  <c r="V6"/>
  <c r="V102"/>
  <c r="V70"/>
  <c r="Y254" i="20"/>
  <c r="X68"/>
  <c r="W135" i="14"/>
  <c r="W44" i="11"/>
  <c r="W39" i="14"/>
  <c r="W7"/>
  <c r="W71"/>
  <c r="W103"/>
  <c r="W167"/>
  <c r="Y92" i="20"/>
  <c r="Y776"/>
  <c r="Y83"/>
  <c r="Y78"/>
  <c r="Y50"/>
  <c r="Y316"/>
  <c r="Y622"/>
  <c r="Y40"/>
  <c r="Y714"/>
  <c r="V61" i="11"/>
  <c r="V120" i="14"/>
  <c r="V184"/>
  <c r="V24"/>
  <c r="V56"/>
  <c r="V152"/>
  <c r="V88"/>
  <c r="Y41" i="20"/>
  <c r="Y65"/>
  <c r="Y73"/>
  <c r="W55" i="11"/>
  <c r="W50" i="14"/>
  <c r="W146"/>
  <c r="W114"/>
  <c r="W82"/>
  <c r="W178"/>
  <c r="W18"/>
  <c r="Y8" i="20"/>
  <c r="Y132"/>
  <c r="Y11"/>
  <c r="X10" i="11"/>
  <c r="Y12" i="20"/>
  <c r="X11" i="11"/>
  <c r="Y16" i="20"/>
  <c r="Y93"/>
  <c r="U99" i="14"/>
  <c r="U195"/>
  <c r="W113"/>
  <c r="W54" i="11"/>
  <c r="W49" i="14"/>
  <c r="W17"/>
  <c r="W145"/>
  <c r="W177"/>
  <c r="W81"/>
  <c r="Y48" i="20"/>
  <c r="Y560"/>
  <c r="Y284"/>
  <c r="Y376"/>
  <c r="Y77"/>
  <c r="Y81"/>
  <c r="Y836"/>
  <c r="W63" i="11"/>
  <c r="W58" i="14"/>
  <c r="W90"/>
  <c r="W26"/>
  <c r="W122"/>
  <c r="W186"/>
  <c r="W154"/>
  <c r="Y17" i="20"/>
  <c r="X16" i="11"/>
  <c r="Y44" i="20"/>
  <c r="W159" i="14"/>
  <c r="W68" i="11"/>
  <c r="W63" i="14"/>
  <c r="W191"/>
  <c r="W31"/>
  <c r="W127"/>
  <c r="W95"/>
  <c r="Y592" i="20"/>
  <c r="Y49"/>
  <c r="Y58"/>
  <c r="Y530"/>
  <c r="Y31"/>
  <c r="X30" i="11"/>
  <c r="Y61" i="20"/>
  <c r="Y9"/>
  <c r="X8" i="11"/>
  <c r="W48"/>
  <c r="W43" i="14"/>
  <c r="W11"/>
  <c r="W171"/>
  <c r="W75"/>
  <c r="W107"/>
  <c r="W139"/>
  <c r="W65" i="11"/>
  <c r="W60" i="14"/>
  <c r="W188"/>
  <c r="W92"/>
  <c r="W28"/>
  <c r="W124"/>
  <c r="W156"/>
  <c r="Y89" i="20"/>
  <c r="Y52"/>
  <c r="Y91"/>
  <c r="Y806"/>
  <c r="W179" i="14"/>
  <c r="W56" i="11"/>
  <c r="W19" i="14"/>
  <c r="W51"/>
  <c r="W115"/>
  <c r="W147"/>
  <c r="W83"/>
  <c r="W161"/>
  <c r="W70" i="11"/>
  <c r="W65" i="14"/>
  <c r="W97"/>
  <c r="W193"/>
  <c r="W33"/>
  <c r="W129"/>
  <c r="Y27" i="20"/>
  <c r="X26" i="11"/>
  <c r="W45"/>
  <c r="W40" i="14"/>
  <c r="W136"/>
  <c r="W72"/>
  <c r="W104"/>
  <c r="W8"/>
  <c r="W168"/>
  <c r="Y684" i="20"/>
  <c r="W105" i="14"/>
  <c r="W46" i="11"/>
  <c r="W41" i="14"/>
  <c r="W137"/>
  <c r="W9"/>
  <c r="W73"/>
  <c r="W169"/>
  <c r="W47" i="11"/>
  <c r="W74" i="14"/>
  <c r="W10"/>
  <c r="W42"/>
  <c r="W106"/>
  <c r="W170"/>
  <c r="W138"/>
  <c r="Y64" i="20"/>
  <c r="W14" i="14"/>
  <c r="W51" i="11"/>
  <c r="W46" i="14"/>
  <c r="W78"/>
  <c r="W142"/>
  <c r="W174"/>
  <c r="W110"/>
  <c r="U131"/>
  <c r="U67"/>
  <c r="Y70" i="20"/>
  <c r="Y192"/>
  <c r="Y66"/>
  <c r="Y28"/>
  <c r="X27" i="11"/>
  <c r="W52"/>
  <c r="W47" i="14"/>
  <c r="W111"/>
  <c r="W175"/>
  <c r="W143"/>
  <c r="W15"/>
  <c r="W79"/>
  <c r="Y33" i="20"/>
  <c r="X32" i="11"/>
  <c r="Y224" i="20"/>
  <c r="Y29"/>
  <c r="X28" i="11"/>
  <c r="Y96" i="20"/>
  <c r="W29" i="14"/>
  <c r="W66" i="11"/>
  <c r="W61" i="14"/>
  <c r="W125"/>
  <c r="W157"/>
  <c r="W93"/>
  <c r="W189"/>
  <c r="Y46" i="20"/>
  <c r="Y500"/>
  <c r="Y62"/>
  <c r="Y90"/>
  <c r="W25" i="11"/>
  <c r="Y95" i="20"/>
  <c r="Y13"/>
  <c r="X12" i="11"/>
  <c r="Y408" i="20"/>
  <c r="Y30"/>
  <c r="Y18"/>
  <c r="X17" i="11"/>
  <c r="Y652" i="20"/>
  <c r="W190" i="14"/>
  <c r="W67" i="11"/>
  <c r="W126" i="14"/>
  <c r="W62"/>
  <c r="W158"/>
  <c r="W30"/>
  <c r="W94"/>
  <c r="Y72" i="20"/>
  <c r="Y75"/>
  <c r="Y21"/>
  <c r="X20" i="11"/>
  <c r="Y34" i="20"/>
  <c r="Y35"/>
  <c r="X34" i="11"/>
  <c r="W121" i="14"/>
  <c r="W62" i="11"/>
  <c r="W57" i="14"/>
  <c r="W89"/>
  <c r="W25"/>
  <c r="W153"/>
  <c r="W185"/>
  <c r="Y10" i="20"/>
  <c r="X9" i="11"/>
  <c r="W44" i="14"/>
  <c r="W49" i="11"/>
  <c r="W108" i="14"/>
  <c r="W172"/>
  <c r="W12"/>
  <c r="W76"/>
  <c r="W140"/>
  <c r="W7" i="11"/>
  <c r="X37" i="20"/>
  <c r="Y79"/>
  <c r="U35" i="14"/>
  <c r="Y94" i="20"/>
  <c r="Y63"/>
  <c r="Y15"/>
  <c r="X14" i="11"/>
  <c r="Y97" i="20"/>
  <c r="W187" i="14"/>
  <c r="W64" i="11"/>
  <c r="W123" i="14"/>
  <c r="W91"/>
  <c r="W155"/>
  <c r="W27"/>
  <c r="W59"/>
  <c r="Y162" i="20"/>
  <c r="AA102"/>
  <c r="Y39"/>
  <c r="X25" i="11"/>
  <c r="Y438" i="20"/>
  <c r="W16" i="14"/>
  <c r="W53" i="11"/>
  <c r="W48" i="14"/>
  <c r="W176"/>
  <c r="W144"/>
  <c r="W112"/>
  <c r="W80"/>
  <c r="Y80" i="20"/>
  <c r="Y74"/>
  <c r="Y82"/>
  <c r="Y744"/>
  <c r="Y32"/>
  <c r="X31" i="11"/>
  <c r="Y71" i="20"/>
  <c r="Y45"/>
  <c r="W57" i="11"/>
  <c r="Y76" i="20"/>
  <c r="W96" i="14"/>
  <c r="W69" i="11"/>
  <c r="W64" i="14"/>
  <c r="W128"/>
  <c r="W160"/>
  <c r="W192"/>
  <c r="W32"/>
  <c r="Y47" i="20"/>
  <c r="Y14"/>
  <c r="X13" i="11"/>
  <c r="Y20" i="20"/>
  <c r="X19" i="11"/>
  <c r="Y346" i="20"/>
  <c r="Y468"/>
  <c r="Y60"/>
  <c r="U163" i="14"/>
  <c r="Y19" i="20"/>
  <c r="X18" i="11"/>
  <c r="X99" i="20"/>
  <c r="Y59"/>
  <c r="Y68"/>
  <c r="AA470"/>
  <c r="AA194"/>
  <c r="V35" i="14"/>
  <c r="X68" i="11"/>
  <c r="Y32"/>
  <c r="A68"/>
  <c r="X63" i="14"/>
  <c r="X159"/>
  <c r="X31"/>
  <c r="X127"/>
  <c r="X95"/>
  <c r="X191"/>
  <c r="X54" i="11"/>
  <c r="Y18"/>
  <c r="A54"/>
  <c r="X49" i="14"/>
  <c r="X81"/>
  <c r="X145"/>
  <c r="X113"/>
  <c r="X17"/>
  <c r="X177"/>
  <c r="X172"/>
  <c r="X49" i="11"/>
  <c r="Y13"/>
  <c r="A49"/>
  <c r="X44" i="14"/>
  <c r="X12"/>
  <c r="X108"/>
  <c r="X140"/>
  <c r="X76"/>
  <c r="Y31" i="11"/>
  <c r="A67"/>
  <c r="X67"/>
  <c r="X190" i="14"/>
  <c r="X158"/>
  <c r="X94"/>
  <c r="X126"/>
  <c r="X62"/>
  <c r="X30"/>
  <c r="X8"/>
  <c r="Y9" i="11"/>
  <c r="A45"/>
  <c r="X45"/>
  <c r="X40" i="14"/>
  <c r="X168"/>
  <c r="X72"/>
  <c r="X104"/>
  <c r="X136"/>
  <c r="X33" i="11"/>
  <c r="X186" i="14"/>
  <c r="Y27" i="11"/>
  <c r="A63"/>
  <c r="X63"/>
  <c r="X58" i="14"/>
  <c r="X90"/>
  <c r="X26"/>
  <c r="X122"/>
  <c r="X154"/>
  <c r="X125"/>
  <c r="Y30" i="11"/>
  <c r="A66"/>
  <c r="X66"/>
  <c r="X61" i="14"/>
  <c r="X93"/>
  <c r="X189"/>
  <c r="X157"/>
  <c r="X29"/>
  <c r="Y16" i="11"/>
  <c r="A52"/>
  <c r="X52"/>
  <c r="X47" i="14"/>
  <c r="X79"/>
  <c r="X111"/>
  <c r="X175"/>
  <c r="X15"/>
  <c r="X143"/>
  <c r="V163"/>
  <c r="X48" i="11"/>
  <c r="Y12"/>
  <c r="A48"/>
  <c r="X43" i="14"/>
  <c r="X171"/>
  <c r="X75"/>
  <c r="X107"/>
  <c r="X139"/>
  <c r="X11"/>
  <c r="Y28" i="11"/>
  <c r="A64"/>
  <c r="X155" i="14"/>
  <c r="X187"/>
  <c r="X91"/>
  <c r="X123"/>
  <c r="X59"/>
  <c r="X27"/>
  <c r="X64" i="11"/>
  <c r="X167" i="14"/>
  <c r="Y8" i="11"/>
  <c r="A44"/>
  <c r="X44"/>
  <c r="X39" i="14"/>
  <c r="X103"/>
  <c r="X135"/>
  <c r="X7"/>
  <c r="X71"/>
  <c r="X105"/>
  <c r="X46" i="11"/>
  <c r="Y10"/>
  <c r="A46"/>
  <c r="X9" i="14"/>
  <c r="X41"/>
  <c r="X137"/>
  <c r="X73"/>
  <c r="X169"/>
  <c r="AA286" i="20"/>
  <c r="X15" i="11"/>
  <c r="AA378" i="20"/>
  <c r="Y25" i="11"/>
  <c r="A61"/>
  <c r="X56" i="14"/>
  <c r="X24"/>
  <c r="X120"/>
  <c r="X184"/>
  <c r="X88"/>
  <c r="X152"/>
  <c r="X61" i="11"/>
  <c r="Y14"/>
  <c r="A50"/>
  <c r="X50"/>
  <c r="X45" i="14"/>
  <c r="X173"/>
  <c r="X109"/>
  <c r="X13"/>
  <c r="X77"/>
  <c r="X141"/>
  <c r="W61" i="11"/>
  <c r="W56" i="14"/>
  <c r="W152"/>
  <c r="W88"/>
  <c r="W184"/>
  <c r="W120"/>
  <c r="W24"/>
  <c r="Y99" i="20"/>
  <c r="X121" i="14"/>
  <c r="X62" i="11"/>
  <c r="Y26"/>
  <c r="A62"/>
  <c r="X57" i="14"/>
  <c r="X25"/>
  <c r="X185"/>
  <c r="X89"/>
  <c r="X153"/>
  <c r="AA654" i="20"/>
  <c r="AA562"/>
  <c r="V99" i="14"/>
  <c r="V195"/>
  <c r="X50"/>
  <c r="X55" i="11"/>
  <c r="Y19"/>
  <c r="A55"/>
  <c r="X18" i="14"/>
  <c r="X114"/>
  <c r="X178"/>
  <c r="X146"/>
  <c r="X82"/>
  <c r="W43" i="11"/>
  <c r="W36"/>
  <c r="W38" i="14"/>
  <c r="W67"/>
  <c r="W102"/>
  <c r="W70"/>
  <c r="W99"/>
  <c r="W166"/>
  <c r="W195"/>
  <c r="W134"/>
  <c r="W163"/>
  <c r="W6"/>
  <c r="W35"/>
  <c r="X65"/>
  <c r="Y34" i="11"/>
  <c r="A70"/>
  <c r="X70"/>
  <c r="X193" i="14"/>
  <c r="X33"/>
  <c r="X161"/>
  <c r="X97"/>
  <c r="X129"/>
  <c r="X56" i="11"/>
  <c r="Y20"/>
  <c r="A56"/>
  <c r="X115" i="14"/>
  <c r="X19"/>
  <c r="X51"/>
  <c r="X179"/>
  <c r="X147"/>
  <c r="X83"/>
  <c r="Y17" i="11"/>
  <c r="A53"/>
  <c r="X53"/>
  <c r="X48" i="14"/>
  <c r="X176"/>
  <c r="X16"/>
  <c r="X144"/>
  <c r="X112"/>
  <c r="X80"/>
  <c r="X29" i="11"/>
  <c r="AA746" i="20"/>
  <c r="X47" i="11"/>
  <c r="Y11"/>
  <c r="A47"/>
  <c r="X170" i="14"/>
  <c r="X42"/>
  <c r="X74"/>
  <c r="X138"/>
  <c r="X10"/>
  <c r="X106"/>
  <c r="X7" i="11"/>
  <c r="Y37" i="20"/>
  <c r="Y21" i="11"/>
  <c r="A57"/>
  <c r="X57"/>
  <c r="V131" i="14"/>
  <c r="V67"/>
  <c r="AA6" i="20"/>
  <c r="W131" i="14"/>
  <c r="X69" i="11"/>
  <c r="Y33"/>
  <c r="A69"/>
  <c r="X64" i="14"/>
  <c r="X160"/>
  <c r="X96"/>
  <c r="X32"/>
  <c r="X192"/>
  <c r="X128"/>
  <c r="X36" i="11"/>
  <c r="X43"/>
  <c r="Y7"/>
  <c r="A43"/>
  <c r="X38" i="14"/>
  <c r="X6"/>
  <c r="X102"/>
  <c r="X70"/>
  <c r="X166"/>
  <c r="X134"/>
  <c r="X142"/>
  <c r="X51" i="11"/>
  <c r="Y15"/>
  <c r="A51"/>
  <c r="X110" i="14"/>
  <c r="X14"/>
  <c r="X78"/>
  <c r="X174"/>
  <c r="X46"/>
  <c r="X65" i="11"/>
  <c r="Y29"/>
  <c r="A65"/>
  <c r="X60" i="14"/>
  <c r="X156"/>
  <c r="X188"/>
  <c r="X92"/>
  <c r="X28"/>
  <c r="X124"/>
  <c r="X131"/>
  <c r="X163"/>
  <c r="X35"/>
  <c r="X67"/>
  <c r="X195"/>
  <c r="X99"/>
</calcChain>
</file>

<file path=xl/comments1.xml><?xml version="1.0" encoding="utf-8"?>
<comments xmlns="http://schemas.openxmlformats.org/spreadsheetml/2006/main">
  <authors>
    <author>Joe Pickin</author>
  </authors>
  <commentList>
    <comment ref="D7" authorId="0">
      <text>
        <r>
          <rPr>
            <b/>
            <sz val="9"/>
            <color indexed="81"/>
            <rFont val="Tahoma"/>
            <family val="2"/>
          </rPr>
          <t>Joe Pickin:</t>
        </r>
        <r>
          <rPr>
            <sz val="9"/>
            <color indexed="81"/>
            <rFont val="Tahoma"/>
            <family val="2"/>
          </rPr>
          <t xml:space="preserve">
Applies to two NEPM K codes produced by a small number of commercial operators who could potentially calculate each others' throughputs using the data.</t>
        </r>
      </text>
    </comment>
  </commentList>
</comments>
</file>

<file path=xl/sharedStrings.xml><?xml version="1.0" encoding="utf-8"?>
<sst xmlns="http://schemas.openxmlformats.org/spreadsheetml/2006/main" count="9123" uniqueCount="1258">
  <si>
    <t>Data from external sources, as specified</t>
  </si>
  <si>
    <t>Calculations or information</t>
  </si>
  <si>
    <t>Introduction</t>
  </si>
  <si>
    <t>Disclaimer</t>
  </si>
  <si>
    <t xml:space="preserve">Peer reviewer: </t>
  </si>
  <si>
    <t xml:space="preserve">Version: </t>
  </si>
  <si>
    <t xml:space="preserve">Date: </t>
  </si>
  <si>
    <t>Checks, lookup references or incidental calculations</t>
  </si>
  <si>
    <t xml:space="preserve">Client: </t>
  </si>
  <si>
    <t xml:space="preserve">Main workbook author: </t>
  </si>
  <si>
    <t xml:space="preserve">Green font </t>
  </si>
  <si>
    <t xml:space="preserve">Grey font </t>
  </si>
  <si>
    <t xml:space="preserve">Black font </t>
  </si>
  <si>
    <t xml:space="preserve">Key </t>
  </si>
  <si>
    <t xml:space="preserve">Project name: </t>
  </si>
  <si>
    <t>Department of the Environment</t>
  </si>
  <si>
    <t>Joe Pickin</t>
  </si>
  <si>
    <t>"15" code</t>
  </si>
  <si>
    <t>NEPM 15 waste description</t>
  </si>
  <si>
    <t>"75" code</t>
  </si>
  <si>
    <t>Waste description (NEPM Schedule A, List 1)</t>
  </si>
  <si>
    <t>A</t>
  </si>
  <si>
    <t xml:space="preserve">Plating and heat treatment </t>
  </si>
  <si>
    <t>A100</t>
  </si>
  <si>
    <t>Waste resulting from surface treatment of metals and plastics</t>
  </si>
  <si>
    <t>A110</t>
  </si>
  <si>
    <t>Waste from heat treatment and tempering operations containing cyanides</t>
  </si>
  <si>
    <t>A130</t>
  </si>
  <si>
    <t>Cyanides (inorganic)</t>
  </si>
  <si>
    <t>B</t>
  </si>
  <si>
    <t>Acids</t>
  </si>
  <si>
    <t>B100</t>
  </si>
  <si>
    <t>Acidic solutions or acids in solid form</t>
  </si>
  <si>
    <t>C</t>
  </si>
  <si>
    <t>Alkalis</t>
  </si>
  <si>
    <t>C100</t>
  </si>
  <si>
    <t>Basic solutions or bases in solid form</t>
  </si>
  <si>
    <t>D</t>
  </si>
  <si>
    <t>Inorganic chemicals</t>
  </si>
  <si>
    <t>D100</t>
  </si>
  <si>
    <t>Metal carbonyls</t>
  </si>
  <si>
    <t>D110</t>
  </si>
  <si>
    <t>Inorganic fluorine compounds excluding calcium fluoride</t>
  </si>
  <si>
    <t>D120</t>
  </si>
  <si>
    <t>Mercury; mercury compounds</t>
  </si>
  <si>
    <t>D130</t>
  </si>
  <si>
    <t>Arsenic; arsenic compounds</t>
  </si>
  <si>
    <t>D140</t>
  </si>
  <si>
    <t>Chromium compounds (hexavalent and trivalent)</t>
  </si>
  <si>
    <t>D150</t>
  </si>
  <si>
    <t>Cadmium; cadmium compounds</t>
  </si>
  <si>
    <t>D160</t>
  </si>
  <si>
    <t>Beryllium; beryllium compounds</t>
  </si>
  <si>
    <t>D170</t>
  </si>
  <si>
    <t>Antimony; antimony compounds</t>
  </si>
  <si>
    <t>D180</t>
  </si>
  <si>
    <t>Thallium; thallium compounds</t>
  </si>
  <si>
    <t>D190</t>
  </si>
  <si>
    <t>Copper compounds</t>
  </si>
  <si>
    <t>D200</t>
  </si>
  <si>
    <t>Cobalt compounds</t>
  </si>
  <si>
    <t>D210</t>
  </si>
  <si>
    <t>Nickel compounds</t>
  </si>
  <si>
    <t>D220</t>
  </si>
  <si>
    <t>Lead; lead compounds</t>
  </si>
  <si>
    <t>D230</t>
  </si>
  <si>
    <t>Zinc compounds</t>
  </si>
  <si>
    <t>D240</t>
  </si>
  <si>
    <t>Selenium; selenium compounds</t>
  </si>
  <si>
    <t>D250</t>
  </si>
  <si>
    <t>Tellurium; tellurium compounds</t>
  </si>
  <si>
    <t>D270</t>
  </si>
  <si>
    <t>Vanadium compounds</t>
  </si>
  <si>
    <t>D290</t>
  </si>
  <si>
    <t>Barium compounds (excluding barium sulphate)</t>
  </si>
  <si>
    <t>D300</t>
  </si>
  <si>
    <t>Non-toxic salts</t>
  </si>
  <si>
    <t>D310</t>
  </si>
  <si>
    <t>Boron compounds</t>
  </si>
  <si>
    <t>D330</t>
  </si>
  <si>
    <t>Inorganic sulfides</t>
  </si>
  <si>
    <t>D340</t>
  </si>
  <si>
    <t>Perchlorates</t>
  </si>
  <si>
    <t>D350</t>
  </si>
  <si>
    <t>Chlorates</t>
  </si>
  <si>
    <t>D360</t>
  </si>
  <si>
    <t>Phosphorus compounds excluding mineral phosphates</t>
  </si>
  <si>
    <t>E</t>
  </si>
  <si>
    <t>Reactive chemicals</t>
  </si>
  <si>
    <t>E100</t>
  </si>
  <si>
    <t>Waste containing peroxides other than hydrogen peroxide</t>
  </si>
  <si>
    <t>F</t>
  </si>
  <si>
    <t>Paints, resins, inks, organic sludges</t>
  </si>
  <si>
    <t>F100</t>
  </si>
  <si>
    <t>Waste from the production, formulation and use of inks, dyes, pigments, paints, lacquers and varnish</t>
  </si>
  <si>
    <t>F110</t>
  </si>
  <si>
    <t>Waste from the production, formulation and use of resins, latex, plasticisers, glues and adhesives</t>
  </si>
  <si>
    <t>G</t>
  </si>
  <si>
    <t>Organic solvents</t>
  </si>
  <si>
    <t>G100</t>
  </si>
  <si>
    <t>Ethers</t>
  </si>
  <si>
    <t>G110</t>
  </si>
  <si>
    <t>Organic solvents excluding halogenated solvents</t>
  </si>
  <si>
    <t>G150</t>
  </si>
  <si>
    <t>Halogenated organic solvents</t>
  </si>
  <si>
    <t>G160</t>
  </si>
  <si>
    <t>Waste from the production, formulation and use of organic solvents</t>
  </si>
  <si>
    <t>H</t>
  </si>
  <si>
    <t>Pesticides</t>
  </si>
  <si>
    <t>H100</t>
  </si>
  <si>
    <t>Waste from the production, formulation and use of biocides and phytopharmaceuticals</t>
  </si>
  <si>
    <t>H110</t>
  </si>
  <si>
    <t>Organic phosphorous compounds</t>
  </si>
  <si>
    <t>H170</t>
  </si>
  <si>
    <t>Waste from manufacture, formulation and use of wood-preserving chemicals</t>
  </si>
  <si>
    <t>J</t>
  </si>
  <si>
    <t>Oils</t>
  </si>
  <si>
    <t>J100</t>
  </si>
  <si>
    <t>Waste mineral oils unfit for their original intended use</t>
  </si>
  <si>
    <t>J120</t>
  </si>
  <si>
    <t>Waste oil/water, hydrocarbons/water mixtures or emulsions</t>
  </si>
  <si>
    <t>J160</t>
  </si>
  <si>
    <t>Waste tarry residues arising from refining, distillation, and any pyrolytic treatment</t>
  </si>
  <si>
    <t>K</t>
  </si>
  <si>
    <t>Putrescible/ organic waste</t>
  </si>
  <si>
    <t>K100</t>
  </si>
  <si>
    <t>Animal effluent and residues (abattoir effluent, poultry and fish processing wastes)</t>
  </si>
  <si>
    <t>K110</t>
  </si>
  <si>
    <t>Grease trap waste</t>
  </si>
  <si>
    <t>K140</t>
  </si>
  <si>
    <t>Tannery wastes (including leather dust, ash, sludges and flours)</t>
  </si>
  <si>
    <t>K190</t>
  </si>
  <si>
    <t>Wool scouring wastes</t>
  </si>
  <si>
    <t>M</t>
  </si>
  <si>
    <t>Organic chemicals</t>
  </si>
  <si>
    <t>M100</t>
  </si>
  <si>
    <t>Waste substances and articles containing or contaminated with polychlorinated biphenyls, polychlorinated napthalenes, polychlorinated terphenyls and/or polybrominated biphenyls</t>
  </si>
  <si>
    <t>M150</t>
  </si>
  <si>
    <t>Phenols, phenol compounds including chlorophenols</t>
  </si>
  <si>
    <t>M160</t>
  </si>
  <si>
    <t>Organo halogen compounds—other than substances referred to in this Table or Table 2</t>
  </si>
  <si>
    <t>M170</t>
  </si>
  <si>
    <t>Polychlorinated dibenzo-furan (any congener)</t>
  </si>
  <si>
    <t>M180</t>
  </si>
  <si>
    <t>Polychlorinated dibenzo-p-dioxin (any congener)</t>
  </si>
  <si>
    <t>M210</t>
  </si>
  <si>
    <t>Cyanides (organic)</t>
  </si>
  <si>
    <t>M220</t>
  </si>
  <si>
    <t>Isocyanate compounds</t>
  </si>
  <si>
    <t>M230</t>
  </si>
  <si>
    <t>Triethylamine catalysts for setting foundry sands</t>
  </si>
  <si>
    <t>M250</t>
  </si>
  <si>
    <t>Surface active agents (surfactants), containing principally organic constituents and which may contain metals and inorganic materials</t>
  </si>
  <si>
    <t>M260</t>
  </si>
  <si>
    <t>Highly odorous organic chemicals (including mercaptans and acrylates)</t>
  </si>
  <si>
    <t>N</t>
  </si>
  <si>
    <t>Soil/ sludge</t>
  </si>
  <si>
    <t>N100</t>
  </si>
  <si>
    <t>Containers and drums that are contaminated with residues of substances referred to in this list</t>
  </si>
  <si>
    <t>N120</t>
  </si>
  <si>
    <t>Soils contaminated with a controlled waste</t>
  </si>
  <si>
    <t>N140</t>
  </si>
  <si>
    <t>Fire debris and fire wash waters</t>
  </si>
  <si>
    <t>N150</t>
  </si>
  <si>
    <t>Fly ash, excluding fly ash generated from Australian coal fired power stations</t>
  </si>
  <si>
    <t>N160</t>
  </si>
  <si>
    <t>Encapsulated, chemically-fixed, solidified or polymerised wastes referred to in this list</t>
  </si>
  <si>
    <t>N190</t>
  </si>
  <si>
    <t>Filter cake contaminated with residues of substances referred to in this list</t>
  </si>
  <si>
    <t>N205</t>
  </si>
  <si>
    <t>Residues from industrial waste treatment/disposal operations</t>
  </si>
  <si>
    <t>N220</t>
  </si>
  <si>
    <t>Asbestos</t>
  </si>
  <si>
    <t>N230</t>
  </si>
  <si>
    <t>Ceramic-based fibres with physico-chemical characteristics similar to those of asbestos</t>
  </si>
  <si>
    <t>R</t>
  </si>
  <si>
    <t>Clinical and pharmaceutical</t>
  </si>
  <si>
    <t>R100</t>
  </si>
  <si>
    <t>Clinical and related wastes</t>
  </si>
  <si>
    <t>R120</t>
  </si>
  <si>
    <t>Waste pharmaceuticals, drugs and medicines</t>
  </si>
  <si>
    <t>R140</t>
  </si>
  <si>
    <t>Waste from the production and preparation of pharmaceutical products</t>
  </si>
  <si>
    <t>T</t>
  </si>
  <si>
    <t>Miscellaneous</t>
  </si>
  <si>
    <t>T100</t>
  </si>
  <si>
    <t>Waste chemical substances arising from research and development or teaching activities, including those which are not identified and/or are new and whose effects on human health and/or the environment are not known</t>
  </si>
  <si>
    <t>T120</t>
  </si>
  <si>
    <t>Waste from the production, formulation and use of photographic chemicals and processing materials</t>
  </si>
  <si>
    <t>T140</t>
  </si>
  <si>
    <t>Tyres</t>
  </si>
  <si>
    <t>T200</t>
  </si>
  <si>
    <t>Waste of an explosive nature not subject to other legislation</t>
  </si>
  <si>
    <t>Other inorganic chemicals</t>
  </si>
  <si>
    <t>Other organic chemicals</t>
  </si>
  <si>
    <t>Biosolids</t>
  </si>
  <si>
    <t>Hazwaste infr. needs assessment</t>
  </si>
  <si>
    <t>NEPM 15 description</t>
  </si>
  <si>
    <t>Plating &amp; heat treatment</t>
  </si>
  <si>
    <t>Acids &amp; alkalis</t>
  </si>
  <si>
    <t>Proposed projection group</t>
  </si>
  <si>
    <t>Animal effluent and residues</t>
  </si>
  <si>
    <t>Tannery &amp; wool scouring wastes</t>
  </si>
  <si>
    <t>Contaminated soils</t>
  </si>
  <si>
    <t>Clinical</t>
  </si>
  <si>
    <t>Pharmaceuticals</t>
  </si>
  <si>
    <t>Yes</t>
  </si>
  <si>
    <t>Maybe</t>
  </si>
  <si>
    <t>No</t>
  </si>
  <si>
    <t>High</t>
  </si>
  <si>
    <t>Proposed methods for projecting waste arisings</t>
  </si>
  <si>
    <t>Best estimate</t>
  </si>
  <si>
    <t>Low estimate</t>
  </si>
  <si>
    <t>High estimate</t>
  </si>
  <si>
    <t>Best</t>
  </si>
  <si>
    <t>Reference cells</t>
  </si>
  <si>
    <t>Low</t>
  </si>
  <si>
    <t>Hazardous waste groups</t>
  </si>
  <si>
    <t>Financial year ending:</t>
  </si>
  <si>
    <r>
      <t>Inorganic fluorine compounds excluding CdFl</t>
    </r>
    <r>
      <rPr>
        <vertAlign val="subscript"/>
        <sz val="10"/>
        <color theme="1"/>
        <rFont val="Calibri"/>
        <family val="2"/>
        <scheme val="minor"/>
      </rPr>
      <t>2</t>
    </r>
  </si>
  <si>
    <t>Set each group individually</t>
  </si>
  <si>
    <t>Best estimate for all groups</t>
  </si>
  <si>
    <t>Low estimate for all groups</t>
  </si>
  <si>
    <t>High estimate for all groups</t>
  </si>
  <si>
    <t>Projections of hazardous wastes arising</t>
  </si>
  <si>
    <t>Waste projection group</t>
  </si>
  <si>
    <t>Organo halogen compounds—other than substances referred to in this Table or Table 2 - PFOS</t>
  </si>
  <si>
    <t>PFOS</t>
  </si>
  <si>
    <t>BDE</t>
  </si>
  <si>
    <t>All or some of the data may need disaggregating by jurisdiction, with extrapolation to fill gaps</t>
  </si>
  <si>
    <t xml:space="preserve">Note: </t>
  </si>
  <si>
    <t>Purple font</t>
  </si>
  <si>
    <t>Information or instructions to the user</t>
  </si>
  <si>
    <t>Projection group</t>
  </si>
  <si>
    <t>Plating &amp; heat treatment (A)</t>
  </si>
  <si>
    <t>Mercury; mercury compounds (D120)</t>
  </si>
  <si>
    <t>Other inorganic chemicals (other D)</t>
  </si>
  <si>
    <t>Paints, resins, inks, organic sludges (F)</t>
  </si>
  <si>
    <t>Organic solvents (G)</t>
  </si>
  <si>
    <t>Pesticides (H)</t>
  </si>
  <si>
    <t>Oils (J)</t>
  </si>
  <si>
    <t>Grease trap waste (K110)</t>
  </si>
  <si>
    <t>Tannery &amp; wool scouring wastes (K140 &amp; 190)</t>
  </si>
  <si>
    <t>PFOS (M160a)</t>
  </si>
  <si>
    <t>Other organic chemicals (other M)</t>
  </si>
  <si>
    <t>Contaminated soils (N120)</t>
  </si>
  <si>
    <t>Other industrial treatment residues (N205b)</t>
  </si>
  <si>
    <t>Asbestos (N220)</t>
  </si>
  <si>
    <t>Other soil/sludges (other N)</t>
  </si>
  <si>
    <t>Other miscellaneous (other T)</t>
  </si>
  <si>
    <t xml:space="preserve">Reactive chemicals (E) </t>
  </si>
  <si>
    <t>Tyres (T140)</t>
  </si>
  <si>
    <t>B&amp;C</t>
  </si>
  <si>
    <t>Other D</t>
  </si>
  <si>
    <t>K140 &amp; 190</t>
  </si>
  <si>
    <t>M160a</t>
  </si>
  <si>
    <t>M160b</t>
  </si>
  <si>
    <t>Other M</t>
  </si>
  <si>
    <t>N205a</t>
  </si>
  <si>
    <t>N205b</t>
  </si>
  <si>
    <t>Other N</t>
  </si>
  <si>
    <t>R120 &amp; 140</t>
  </si>
  <si>
    <t>Other T</t>
  </si>
  <si>
    <t>Other industrial treatment residues</t>
  </si>
  <si>
    <t>Other soil/sludges</t>
  </si>
  <si>
    <t>Other miscellaneous</t>
  </si>
  <si>
    <t>NEPM codes</t>
  </si>
  <si>
    <t>TOTAL</t>
  </si>
  <si>
    <t>Website link (where available)</t>
  </si>
  <si>
    <t>Preliminary data workings, assumptions and additional comments (as required)</t>
  </si>
  <si>
    <t>Australian Construction Industry Forum (ACIF), website, see  https://www.acif.com.au/forecasts/dashboard</t>
  </si>
  <si>
    <t xml:space="preserve">ACIF </t>
  </si>
  <si>
    <t>https://www.acif.com.au/forecasts/dashboard</t>
  </si>
  <si>
    <t>http://www.bree.gov.au/publications/australian-energy-projections-2049%E2%80%9350</t>
  </si>
  <si>
    <t>Level</t>
  </si>
  <si>
    <t>Share</t>
  </si>
  <si>
    <t>2012-13</t>
  </si>
  <si>
    <t>2034-35</t>
  </si>
  <si>
    <t>2049-50</t>
  </si>
  <si>
    <t>Sector</t>
  </si>
  <si>
    <t>PJ</t>
  </si>
  <si>
    <t>%</t>
  </si>
  <si>
    <t>Agriculture</t>
  </si>
  <si>
    <t>Mining</t>
  </si>
  <si>
    <t>Manufacturing</t>
  </si>
  <si>
    <t>1 252</t>
  </si>
  <si>
    <t>1 302</t>
  </si>
  <si>
    <t>1 397</t>
  </si>
  <si>
    <t>Transport</t>
  </si>
  <si>
    <t>1 768</t>
  </si>
  <si>
    <t>2 106</t>
  </si>
  <si>
    <t>2 478</t>
  </si>
  <si>
    <t>Commercial &amp; residential</t>
  </si>
  <si>
    <t>1 150</t>
  </si>
  <si>
    <t>Total a</t>
  </si>
  <si>
    <t>4 207</t>
  </si>
  <si>
    <t>5 016</t>
  </si>
  <si>
    <t>5 868</t>
  </si>
  <si>
    <t>ABS 2014</t>
  </si>
  <si>
    <t>http://www.abs.gov.au/AUSSTATS/abs@.nsf/DetailsPage/3222.02012%20(base)%20to%202101?OpenDocument</t>
  </si>
  <si>
    <t>All arisings causal factors</t>
  </si>
  <si>
    <t xml:space="preserve">http://www.environment.gov.au/settlements/waste/ewaste/about.html
</t>
  </si>
  <si>
    <t>Ewaste fate projection</t>
  </si>
  <si>
    <t>The Scheme will boost the recycling of televisions and computers from an estimated 17 per cent of waste generated in 2010 to a target of 30 per cent in 2012–13. The Scheme recycling targets will then progressively increase each year, reaching 80 per cent of waste generated by 2021–22. The Scheme will also increase the amount of valuable materials recovered from waste televisions and computers, as well as reducing the amount of materials (including hazardous substances) entering the environment’”.</t>
  </si>
  <si>
    <t xml:space="preserve">Ewaste fate historical </t>
  </si>
  <si>
    <t>http://archive.treasury.gov.au/igr/igr2010/Overview/pdf/IGR_2010_Overview.pdf</t>
  </si>
  <si>
    <t>Clarke 2011</t>
  </si>
  <si>
    <t>http://www.publish.csiro.au/paper/WF10070.htm</t>
  </si>
  <si>
    <t>Abstract
Skill-selected global climate models were used to explore the effect of future climate change on regional bushfire weather in eastern Australia. Daily Forest Fire Danger Index (FFDI) was calculated in four regions of differing rainfall seasonality for the 20th century, 2050 and 2100 using the A2 scenario from the Special Report on Emissions Scenarios. Projected changes in FFDI vary along a latitudinal gradient. In summer rainfall-dominated tropical north-east Australia, mean and extreme FFDI are projected to decrease or remain close to 20th century levels. In the uniform and winter rainfall regions, which occupy south-east continental Australia, FFDI is projected to increase strongly by 2100. Projections fall between these two extremes for the summer rainfall region, which lies between the uniform and summer tropical rainfall zones. Based on these changes in fire weather, the fire season is projected to start earlier in the uniform and winter rainfall regions, potentially leading to a longer overall fire season.</t>
  </si>
  <si>
    <t>http://climatecommission.angrygoats.net/wp-content/uploads/ExtremeWeatherReport_web.pdf</t>
  </si>
  <si>
    <t>EPHC 2009</t>
  </si>
  <si>
    <t>http://www.ephc.gov.au/sites/default/files/PS_TV_Comp__Decision_RIS__Televisions_and_Computers__200911_0.pdf</t>
  </si>
  <si>
    <t>“In 2007/08, 138,000 tonnes (31.7 million units) of new televisions, computers and computer products were sold in Australia, which is equivalent to 6.5 kg (1.5 new units) per person. In the same year 106,000 tonnes (16.8 million units) reached their end of life, which is close to 5 kg (one unit) per Australian. It is estimated that 84% (by weight) were sent to landfill, with only 10% (by weight) being recycled. Waste volumes are increasing with shorter life spans of product and increasing ownership of electrical products, with the volume of televisions, computers and computer products reaching their end of life expected to grow to 181,000 tonnes (44.0 million units) by 2027/28.”</t>
  </si>
  <si>
    <t>Hyder 2012</t>
  </si>
  <si>
    <t>http://www.scew.gov.au/sites/www.scew.gov.au/files/resources/023a5607-0964-47e0-92cd-78fc0e6bb14e/files/hyder-end-life-tyres.pdf</t>
  </si>
  <si>
    <t>Tyres arisings pathways fate historical</t>
  </si>
  <si>
    <t>2009/10 tyres arisings, pathways and fates.</t>
  </si>
  <si>
    <t>I</t>
  </si>
  <si>
    <r>
      <t>Insight economics,</t>
    </r>
    <r>
      <rPr>
        <i/>
        <sz val="10"/>
        <color theme="1"/>
        <rFont val="Calibri"/>
        <family val="2"/>
        <scheme val="minor"/>
      </rPr>
      <t xml:space="preserve"> Modelling the Australian Workforce and Productivity Agency Scenarios for SouthAustralia, </t>
    </r>
    <r>
      <rPr>
        <sz val="10"/>
        <color theme="1"/>
        <rFont val="Calibri"/>
        <family val="2"/>
        <scheme val="minor"/>
      </rPr>
      <t>avaliable from: http://www.premier.sa.gov.au/ecostat/Modelling_AWPA_Scenarios_for_SA.pdf</t>
    </r>
  </si>
  <si>
    <t>Insight economics 2013</t>
  </si>
  <si>
    <t>http://www.premier.sa.gov.au/ecostat/Modelling_AWPA_Scenarios_for_SA.pdf</t>
  </si>
  <si>
    <t>http://www.fluorocycle.org.au/why-recycle.php</t>
  </si>
  <si>
    <t>Mercury fate historical</t>
  </si>
  <si>
    <t>“Currently it is estimated that 95% of mercury-containing lamps are sent to landfill in Australia. Mercury in landfill converts to the toxic methyl mercury and spreads through the wider environment through air, water and soil”.</t>
  </si>
  <si>
    <t>Biosolids fate projection</t>
  </si>
  <si>
    <t xml:space="preserve">Biosolids
Biosolids are the solid organic material remaining after an intense sewage treatment process. Once dry, this material has similar properties to soil and can be used for a number of purposes.
About three million cubic metres of biosolids are stored in large stockpiles at our two sewage treatment plants. We are committed to finding ways to reuse these, and aim to halt stockpile growth at the Eastern Treatment Plant by 2018.
Uses for biosolids
Biosolids are made up of natural and manmade compounds and contain small amounts of household and industrial compounds, such as mineral salts, metals and organic chemicals. They have different potential uses depending on their characteristics, which vary slightly between batches and more significantly between treatment plants and over time.
We have different categories of biosolids that are suitable for:
• forestry and farming – biosolids contain nutrients like nitrogen, carbon and phosphorus, and in rural areas there is a strong demand for them as fertiliser
• producing energy – heating biosolids breaks down the solid organic materials, releasing gases and ash that can be captured and combusted to generate electricity
• structural fill – uses requiring geotechnical properties, such as fill for road embankments
We regularly fund research into new markets and technologies that have potential to convert biosolids to enhance the value for a particular market. We are also researching opportunities to combine biosolids with other organic waste to generate building products, energy, soil products and fertilisers.
</t>
  </si>
  <si>
    <t>https://www.nics.gov.au/</t>
  </si>
  <si>
    <t>About NICS
The National Infrastructure Construction Schedule (NICS) establishes the first-ever national government infrastructure project pipeline. Its implementation is a collaborative effort between the Commonwealth, state and territory governments and local government.
The NICS provides industry with information on major infrastructure projects committed by governments across the country in a dynamic, easy-to-use manner.
The NICS contains information on all infrastructure projects over $50 million procured by the general government sector as defined by the Australian Bureau of Statistics. It also contains information on tender opportunities within a project for contracts estimated to be worth more than $25 million.</t>
  </si>
  <si>
    <t>O</t>
  </si>
  <si>
    <t>http://www.orica.com/Locations/Asia-Pacific/Australia/Botany/Botany-Transformation-Projects/Stored-HCB-Waste/HCB-Waste-Export-and-Destruction-Background#.U6o73vmSwV8</t>
  </si>
  <si>
    <t>M160 arisings historical</t>
  </si>
  <si>
    <t>P</t>
  </si>
  <si>
    <t>S</t>
  </si>
  <si>
    <r>
      <t>Infrastructure NSW,</t>
    </r>
    <r>
      <rPr>
        <i/>
        <sz val="10"/>
        <color theme="1"/>
        <rFont val="Calibri"/>
        <family val="2"/>
        <scheme val="minor"/>
      </rPr>
      <t xml:space="preserve"> State Infrastructure Strategy, Chapter 13,</t>
    </r>
    <r>
      <rPr>
        <sz val="10"/>
        <color theme="1"/>
        <rFont val="Calibri"/>
        <family val="2"/>
        <scheme val="minor"/>
      </rPr>
      <t xml:space="preserve"> avaliable at: http://www.infrastructure.nsw.gov.au/media/17000/sis_report_section13.0_print.pdf</t>
    </r>
  </si>
  <si>
    <t>INSW</t>
  </si>
  <si>
    <t>http://www.infrastructure.nsw.gov.au/media/17000/sis_report_section13.0_print.pdf</t>
  </si>
  <si>
    <t>Medical waste arisings projection</t>
  </si>
  <si>
    <t>Proposed methods for projecting waste fates</t>
  </si>
  <si>
    <t>Primary considerations</t>
  </si>
  <si>
    <t>All groups</t>
  </si>
  <si>
    <t>Percentage of arisings to each category of pathway and fate in the base year, adjusted to account for the reallocation of N160 tonnages to projection groups</t>
  </si>
  <si>
    <t>Secondary considerations - impact of new policy settings</t>
  </si>
  <si>
    <t>Scenario</t>
  </si>
  <si>
    <t xml:space="preserve">Projected waste arisings: </t>
  </si>
  <si>
    <t xml:space="preserve">This model was prepared in accordance with the terms and conditions of appointment and within constraints of time and budget. It may contain data and information that has not been verified by the authors due to scope and capacity limitations. While all professional care has been undertaken in its preparation, Blue Environment Pty Ltd cannot accept any responsibility for any inaccuracies or omissions in these data, nor for the consequences of use of or reliance on the workbook contents by any third party. </t>
  </si>
  <si>
    <t>None</t>
  </si>
  <si>
    <t>Notes:</t>
  </si>
  <si>
    <t>Tab colours</t>
  </si>
  <si>
    <t>Related to projections of waste arisings</t>
  </si>
  <si>
    <t>Related to projections of waste pathways &amp; fates</t>
  </si>
  <si>
    <t>Reference information</t>
  </si>
  <si>
    <t>Key</t>
  </si>
  <si>
    <t>F-tabs</t>
  </si>
  <si>
    <t>A-tabs</t>
  </si>
  <si>
    <t>http://www.environment.gov.au/system/files/resources/bf250125-bf51-42ce-9611-6784e2498ecd/files/scheme-outcomes-2012-13.pdf</t>
  </si>
  <si>
    <t>Ewaste arisings pathways fate projections historical</t>
  </si>
  <si>
    <t>Page 4: 
In 2007–08 it was estimated that around 106,000 tonnes of televisions, computers and computer products (including printers, scanners, keyboards and mice) reached end-of-life in Australia. This annual figure represents approximately five kilograms of television and computer waste generated per capita. At that time, it was estimated that only 10 per cent of these products were recycled, with the remainder either stockpiled or sent to landfill. The amount of waste arising annually was also increasing due to rapid technological change, shorter life-spans of products and increasing ownership of electrical products. The weight of televisions and computers reaching their end-of-life was projected to grow to 181,000 tonnes by 2027–28.</t>
  </si>
  <si>
    <t>Page 3:
40,813 tonnes of e-waste were recycled
 635 collection services were provided around Australia
131 TV and computer importers and manufacturers were liable: all met their obligation to participate in the scheme
An estimated total of 137,756 tonnes of televisions and computers reached end of life in Australia in 2012–13. Industry’s target under the scheme was to recycle 30 per cent of this amount, or 41,327 tonnes. A total of 40,813 tonnes of recycling was achieved, equivalent to 98.8 per cent of the scheme target and almost double the estimated level of recycling prior to the scheme’s introduction. DHL Supply Chain and E-Cycle Solutions exceeded their recycling targets, while ANZRP fell short of its recycling target. E-waste not covered by the scheme target remained the responsibility of state, territory and local governments. National data is not available on the amount of e-waste recycling that occurred outside the scheme in 2012–13.</t>
  </si>
  <si>
    <t>Page 5:</t>
  </si>
  <si>
    <t xml:space="preserve"> </t>
  </si>
  <si>
    <t>Page10:</t>
  </si>
  <si>
    <t>A total of 635 collection services were provided under the Scheme in 2012-13</t>
  </si>
  <si>
    <t>Page 11:
Material recovery
Recycling processes result in the separation of a range of commodities and components that are sent for further processing into useable materials. In addition, there are normally small amounts of unusable or low-value materials are separated and disposed, often to landfill. Material recovery refers to the proportion of material that is sent for further processing into useable materials.
The Scheme sets a minimum material recovery rate of 90 per cent, to be met from 2014–15, in order to minimise the amount of television and computer material that is disposed of to landfill and maximise the recovery of resources. This target comes into effect from July 2014, to provide time for
 131 television and computer importers and manufacturers were liable in 2012–13
 100 per cent of liable parties complied with their obligations to join a co-regulatory arrangement in 2012-13
12
consistent measurement and reporting methodologies to be developed and standardised across arrangements and recyclers.
DHL Supply Chain, ANZRP and E-Cycle Solutions included information on material recovery rates in their 2012–13 reports. Based on this information, in 2012–13, the overall material recovery rate based on co-regulatory arrangement reporting was approximately 92 per cent. DHL Supply Chain and ANZRP both reported material recovery rates in excess of 90 per cent, while E-Cycle Solutions reported a lower rate. Further information is given in the arrangements’ annual reports, available on the Department’s website.</t>
  </si>
  <si>
    <t>Proposed groups</t>
  </si>
  <si>
    <t>what are the projections for bushfires in a changing climate? It is very difficult to project the future behaviour of bushfires themselves, as many non-climate and non-weather factors also influence the nature of the fires and their consequences. Perhaps the most important of these non-climate factors is the role of human management and decision-making, such as fire suppression activities, land-use planning and many others. However, as dangerous fire weather is sensitive to changes in climatic and weather conditions, such as high temperatures, the duration of heat events, the wind speed, and the condition of vegetation and soils, changes in these factors as the climate continues to shift can be aggregated to estimate the potential changes in dangerous fire weather in the future (Lucas et al., 2007; Clarke et al., 2011). The projected increases in hot days across the country, and in consecutive ry days and droughts in the southwest and southeast, will very likely lead to increased frequencies of days with extreme fire danger in those regions. An analysis of the impact of climate change on bushfire risk found that in the summer rainfall-dominated tropical northeast of Australia, average and extreme values of the FFDI are projected to decrease or remain close to 20th century levels. On the other hand, the FFDI is projected to increase strongly in regions with uniform rainfall through the year and in winter rainfall regions, which mainly occupy southeast Australia (Clarke et al., 2011).</t>
  </si>
  <si>
    <t xml:space="preserve">p.iii: "152.7 million litres of water-based and solvent-based A&amp;D paints, including imports, was sold into the Australian market in 2012/13. … Based upon historical trends zero growth in paint sales is assumed over the next decade.  … 6.1% of paint consumed/sold annually in Australia becomes waste arising, or waste paint requiring disposal. "
</t>
  </si>
  <si>
    <t>p.i: The report covers “all decorative and architectural paints from trade and domestic sources including woodcare products (stains and decking oils) and their respective containers”. It excludes "spray packs (aerosols), bagged render, texture coatings, isocynates, paint strippers, industrial coatings and anti-fouling paints."</t>
  </si>
  <si>
    <t xml:space="preserve">http://www.apmf.asn.au/2013%20ANNUAL%20REPORT.pdf </t>
  </si>
  <si>
    <t>Paint arisings</t>
  </si>
  <si>
    <t xml:space="preserve">p.24: "No surface coatings sector has been hit harder post the GFC, and following the strong appreciation of the Australian dollar, than the industrial paints sector. To a high degree, this sector also acts as an indicator of economic activity for the local manufacturing sector. … industrial sales were … 61.25 million litres … Automotive … 3.14 million litres … Protective coatings … 10.6 million litres … Marine coatings 2.1 million litres … Road-marking paint … 2.76 million litres … Industrial coatings ... 32.7 million litres. </t>
  </si>
  <si>
    <t>M160c</t>
  </si>
  <si>
    <t>HBCD</t>
  </si>
  <si>
    <t>POP-BDEs</t>
  </si>
  <si>
    <t>Clinical &amp; pharmaceutical</t>
  </si>
  <si>
    <t>Trend data</t>
  </si>
  <si>
    <t>A declining trend is apparent.</t>
  </si>
  <si>
    <t>Main apparent sources</t>
  </si>
  <si>
    <t>Aluminium smelting</t>
  </si>
  <si>
    <t>Proposed projections</t>
  </si>
  <si>
    <t>Approach</t>
  </si>
  <si>
    <t>Year</t>
  </si>
  <si>
    <t>M160d</t>
  </si>
  <si>
    <t>HCB</t>
  </si>
  <si>
    <t>Petroleum Refining and Petroleum Fuel Manufacturing</t>
  </si>
  <si>
    <t>Fossil Fuel Electricity Generation</t>
  </si>
  <si>
    <t>Leather Tanning, Fur Dressing and Leather Product Manufacturing</t>
  </si>
  <si>
    <t>Other Professional, Scientific and Technical Services n.e.c.</t>
  </si>
  <si>
    <t>Other Motor Vehicle Parts Manufacturing</t>
  </si>
  <si>
    <t>Other Basic Chemical Product Manufacturing n.e.c.</t>
  </si>
  <si>
    <t>Metal Coating and Finishing</t>
  </si>
  <si>
    <t>Port and Water Transport Terminal Operations</t>
  </si>
  <si>
    <t>Electricity supply</t>
  </si>
  <si>
    <t>Construction</t>
  </si>
  <si>
    <t>Retail trade</t>
  </si>
  <si>
    <t>Wastewater treatment</t>
  </si>
  <si>
    <t>Motor vehicle servicing industry</t>
  </si>
  <si>
    <t>`</t>
  </si>
  <si>
    <t xml:space="preserve">Construction of new buildings is a key driver for metal coating &amp; finishing. </t>
  </si>
  <si>
    <t>Metal coating and finishing</t>
  </si>
  <si>
    <t>Petroleum Production &amp; Refining</t>
  </si>
  <si>
    <t>Do credible projections exist?</t>
  </si>
  <si>
    <t>Does a historical data set exist that is adequate for discerning trends?</t>
  </si>
  <si>
    <t>Is the trend consistent with rationale expectations?</t>
  </si>
  <si>
    <t>Use judgement - trend and causal analysis</t>
  </si>
  <si>
    <t>Declining trend?</t>
  </si>
  <si>
    <t>Petroleum refining is expected to decline</t>
  </si>
  <si>
    <t>n/a</t>
  </si>
  <si>
    <t>Cement &amp; lime manufacture (SA)</t>
  </si>
  <si>
    <t>Oil &amp; gas extraction (Qld)</t>
  </si>
  <si>
    <t>Petroleum Refining and Petroleum Fuel Manufacturing (Vic)</t>
  </si>
  <si>
    <t>Fishing, mining, petroleum refining, metal manufacturing, metal coating (Qld)</t>
  </si>
  <si>
    <t>Economic growth mitigated by apparent downward trend</t>
  </si>
  <si>
    <t>Economic growth</t>
  </si>
  <si>
    <t>Gas &amp; oil extraction</t>
  </si>
  <si>
    <t>Qld</t>
  </si>
  <si>
    <t>SA</t>
  </si>
  <si>
    <t>Ongoing increase with oil &amp; gas extraction</t>
  </si>
  <si>
    <t>Stronger increase</t>
  </si>
  <si>
    <t>Decline associated with petroleum refining</t>
  </si>
  <si>
    <t>Cement &amp; lime industry</t>
  </si>
  <si>
    <t>Increase with cement industry growth (best estimate)</t>
  </si>
  <si>
    <t>Increase with cement industry growth (high estimate)</t>
  </si>
  <si>
    <t>Increase with cement industry growth (low estimate)</t>
  </si>
  <si>
    <t>Need different approach by jurisdiction due to stark differences in trends and sources</t>
  </si>
  <si>
    <t>Oil &amp; gas (CSG) expected to increase in Qld</t>
  </si>
  <si>
    <t>Fluorescent lamps (NSW)</t>
  </si>
  <si>
    <t>None identified</t>
  </si>
  <si>
    <t>Lead acid batteries dominant (NSW)</t>
  </si>
  <si>
    <t>Mining, electricity supply (Qld)</t>
  </si>
  <si>
    <t>Iron &amp; steel casting, other manufacturing, waste sector, aluminium smelting (Vic)</t>
  </si>
  <si>
    <t>Nystar lead smelter investment in SA</t>
  </si>
  <si>
    <t>Reduced quantity maintained</t>
  </si>
  <si>
    <t>Decline continues</t>
  </si>
  <si>
    <t>From a range of mostly manufacturing sources</t>
  </si>
  <si>
    <t>Apparent rise in Qld but decline elsewhere</t>
  </si>
  <si>
    <t>Quantities are relatively stable</t>
  </si>
  <si>
    <t>Human Pharmaceutical and Medicinal Product Manufacturing (Vic)</t>
  </si>
  <si>
    <t>Basic Chemical and Chemical Product Manufacturing (Vic)</t>
  </si>
  <si>
    <t>Pathology and Diagnostic Imaging Services (SA)</t>
  </si>
  <si>
    <t>Apparently associated with the animal and human health sector</t>
  </si>
  <si>
    <t>NSW does not track most of this waste</t>
  </si>
  <si>
    <t>Health sector (Qld)</t>
  </si>
  <si>
    <t xml:space="preserve">Growth rate to 2015-16 = </t>
  </si>
  <si>
    <t xml:space="preserve">Growth rate to 2021-22 = </t>
  </si>
  <si>
    <t xml:space="preserve">Assumed growth rate thereafter = </t>
  </si>
  <si>
    <t>Industry expert projections</t>
  </si>
  <si>
    <t>There is potential to reduce hazardous waste by better separation in hospitals etc.</t>
  </si>
  <si>
    <t>Services to agriculture, wood product manufacture (Qld)</t>
  </si>
  <si>
    <t>Driven by agriculture</t>
  </si>
  <si>
    <r>
      <t>Main apparent sources</t>
    </r>
    <r>
      <rPr>
        <sz val="10"/>
        <color indexed="8"/>
        <rFont val="Calibri"/>
        <family val="2"/>
      </rPr>
      <t xml:space="preserve"> (Vic only)</t>
    </r>
  </si>
  <si>
    <r>
      <t xml:space="preserve">Main apparent sources </t>
    </r>
    <r>
      <rPr>
        <sz val="10"/>
        <color indexed="8"/>
        <rFont val="Calibri"/>
        <family val="2"/>
      </rPr>
      <t>(Vic only)</t>
    </r>
  </si>
  <si>
    <t>Fossil Fuel Electricity Generation (Vic)</t>
  </si>
  <si>
    <t>Manufacturing (various, including motor vehicles) (Vic, Qld, SA)</t>
  </si>
  <si>
    <t>Printing, public administration (Vic)</t>
  </si>
  <si>
    <t>Food product manufacturing (various types) (Vic, Qld)</t>
  </si>
  <si>
    <t>(Food product manufacturing) (Vic)</t>
  </si>
  <si>
    <t>Cafes &amp; restaurants, supermarkets &amp; grocery stores (Qld)</t>
  </si>
  <si>
    <t>Population growth</t>
  </si>
  <si>
    <t>Not tracked in NSW</t>
  </si>
  <si>
    <t>Declining trend apparent</t>
  </si>
  <si>
    <t>The Australian wool scouring industry is in a long-term decline</t>
  </si>
  <si>
    <t>Leather &amp; l. substitute product manuf.</t>
  </si>
  <si>
    <t>Short-term projection for leather &amp; leather substitute product manuf.</t>
  </si>
  <si>
    <t>Trend data (all M)</t>
  </si>
  <si>
    <t>Airline industry (NSW)</t>
  </si>
  <si>
    <t>Electricity supply (Qld)</t>
  </si>
  <si>
    <t>Appears to be stable or slightly declining</t>
  </si>
  <si>
    <t>Waste sector (Vic)</t>
  </si>
  <si>
    <t>Waste sector</t>
  </si>
  <si>
    <t>Oil &amp; gas extraction, manufacturing (various types), electricity supply, waste sector (Vic)</t>
  </si>
  <si>
    <t>Manufacturing (various, incl. al., food, petroleum &amp; metal coating); waste sector (Vic)</t>
  </si>
  <si>
    <t>Public order &amp; safety, electricity supply, (oil &amp; gas extraction) (Qld)</t>
  </si>
  <si>
    <t>Waste sector (SA)</t>
  </si>
  <si>
    <t>Waste sector, mining, steel, petroleum refining, other manufacturing (NSW)</t>
  </si>
  <si>
    <t>Construction, retail sector (Vic)</t>
  </si>
  <si>
    <t>Construction, hospitals (SA)</t>
  </si>
  <si>
    <t>Construction, schools, other personal services (Qld)</t>
  </si>
  <si>
    <t>No evidence of the supply of waste asbestos peaking or slowing</t>
  </si>
  <si>
    <t>High variability over time</t>
  </si>
  <si>
    <t>Construction, supermarket &amp; grocery stores (Vic)</t>
  </si>
  <si>
    <t>Metals manufacturing, water supply &amp; sewerage, hospitals &amp; nursing, meat industry (Qld)</t>
  </si>
  <si>
    <t>A declining trend is apparent</t>
  </si>
  <si>
    <t>Only Qld data available. Variability likely to be associated with stockpiles.</t>
  </si>
  <si>
    <t>Use causal analysis</t>
  </si>
  <si>
    <t>Meat processing industry</t>
  </si>
  <si>
    <t>Meat processing industry growth</t>
  </si>
  <si>
    <t>Waste sector, printing, public administration, waste sector (Vic)</t>
  </si>
  <si>
    <t>Other education; water supply, sewerage &amp; drainage services (Qld)</t>
  </si>
  <si>
    <t>Declining trend in Victoria; stable elsewhere</t>
  </si>
  <si>
    <t>Vic</t>
  </si>
  <si>
    <t>Exponential decay trend</t>
  </si>
  <si>
    <t>For Victoria, exponential decay is apparent</t>
  </si>
  <si>
    <t>Maybe. For Vic, yes.</t>
  </si>
  <si>
    <t>For Vic, exponential decay apparent. For others, no.</t>
  </si>
  <si>
    <t>The future extent of hazard classification is uncertain</t>
  </si>
  <si>
    <t>Qld data includes acid sulphate soils</t>
  </si>
  <si>
    <t>NSW 2010-11 data includes estimate from outside the tracking system (from WGGRA). Not included in other years.</t>
  </si>
  <si>
    <t>Commentary &amp; notes</t>
  </si>
  <si>
    <t>Acids (B)</t>
  </si>
  <si>
    <t>Alkalis (C)</t>
  </si>
  <si>
    <t>Basel 2012 tonnes</t>
  </si>
  <si>
    <t>HBCD (M160c)</t>
  </si>
  <si>
    <t>HCB (M160d)</t>
  </si>
  <si>
    <t>Clinical &amp; pharmaceutical (R)</t>
  </si>
  <si>
    <t>ACT</t>
  </si>
  <si>
    <t>NSW</t>
  </si>
  <si>
    <t>2013-14</t>
  </si>
  <si>
    <t>NT</t>
  </si>
  <si>
    <t>Tas</t>
  </si>
  <si>
    <t>WA</t>
  </si>
  <si>
    <t>Hazwaste group</t>
  </si>
  <si>
    <r>
      <t xml:space="preserve">Baseline data </t>
    </r>
    <r>
      <rPr>
        <sz val="10"/>
        <color indexed="8"/>
        <rFont val="Calibri"/>
        <family val="2"/>
      </rPr>
      <t>(tonnes)</t>
    </r>
  </si>
  <si>
    <t>NEPM 15 code</t>
  </si>
  <si>
    <t>NEPM 75 code</t>
  </si>
  <si>
    <t>Applies to:</t>
  </si>
  <si>
    <t>Data on hazardous waste arising (tonnes)</t>
  </si>
  <si>
    <t>Baseline, &amp; conversion of NEPM data to projection groups</t>
  </si>
  <si>
    <t>Checks</t>
  </si>
  <si>
    <t>National total</t>
  </si>
  <si>
    <t>National projections of hazardous wastes arising</t>
  </si>
  <si>
    <t xml:space="preserve">20-year average population growth </t>
  </si>
  <si>
    <t>http://www.biosolids.com.au/bs-australia.php</t>
  </si>
  <si>
    <t>Australian &amp; New Zealand Biosolids Partnership - 2013 survey</t>
  </si>
  <si>
    <t>ABS 2011</t>
  </si>
  <si>
    <t>DNRE 2002</t>
  </si>
  <si>
    <t>ftp://seav.vic.gov.au/renewable_energy_old/resources/bioenergy/Moving_towards_Sustainable_Biosolids_management.pdf</t>
  </si>
  <si>
    <t>http://www.mfe.govt.nz/publications/waste/bromide-flame-retardant-waste/pilot-study-e-waste-plastic-sorting.pdf</t>
  </si>
  <si>
    <t>POP-BDE concentrations in WEEE</t>
  </si>
  <si>
    <t>Risk based guidance on likely POPBDE-containing WEEE by equipment type, age, country of origin &amp; plastic component</t>
  </si>
  <si>
    <t>ESWI 2011</t>
  </si>
  <si>
    <t>http://ec.europa.eu/environment/waste/studies/pdf/POP_Waste_2011.pdf</t>
  </si>
  <si>
    <t>POP-BDE arisings pathways fate historical and concentration limits</t>
  </si>
  <si>
    <t>Key reference report with definitional information and mass flows on new POPs - BDEs, HBCD and PFOS - huge report (841 pages!)</t>
  </si>
  <si>
    <t>IBIS World market research, 2014</t>
  </si>
  <si>
    <t>IBIS 2014</t>
  </si>
  <si>
    <t>http://www.ibisworld.com.au</t>
  </si>
  <si>
    <t>Growth information available for individual sectors - 09-'15 free; 2015-2020 costs $1,295 per 10 industry sector datasets</t>
  </si>
  <si>
    <t>Not published</t>
  </si>
  <si>
    <t>http://www.environment.gov.au/protection/national-waste-policy/publications/biosolids-snapshot</t>
  </si>
  <si>
    <t>Biosolids snapshot report - has more detail about 2010 quantities survey and other context</t>
  </si>
  <si>
    <t>Oils, e-waste projections</t>
  </si>
  <si>
    <t>Thornton Trevor, Estimates for Victorian Public Hospital Waste Generation, pers comm</t>
  </si>
  <si>
    <t>Word document supplied</t>
  </si>
  <si>
    <t>http://www.unido.org/fileadmin/user_media/Services/Environmental_Management/Stockholm_Convention/Guidance_Docs/UNEP-POPS-GUID-NIP-2012-PBDEs-Inventory.En.pdf</t>
  </si>
  <si>
    <t>POP-BDE projections</t>
  </si>
  <si>
    <t>Includes guidance on developing POPBDE stocks and flows inventory.  Includes indicative concentrations of POPs, ABS plastics in articles</t>
  </si>
  <si>
    <t>MJA &amp; SRU 2014</t>
  </si>
  <si>
    <t>Sources</t>
  </si>
  <si>
    <t xml:space="preserve">http://www.climatechange.gov.au/sites/climatechange/files/files/climate-change/projections/aep-industrial.pdf </t>
  </si>
  <si>
    <t xml:space="preserve">p.20, 21: Following a recovery after the Global Financial Crisis, cement production is projected to increase on average 2 per cent annually … 
The high emissions sensitivity assumes a 40 per cent higher production growth rate than assumed in the central with carbon price projection. In addition, emissions from limestone and dolomite use increase because of mineral product demand from the Boulder Iron and Steel project which is assumed to go ahead in the high emissions scenario for metal production.
The low emissions sensitivity assumes a 50 per cent lower production growth rate than assumed in the with carbon price projection. This scenario would reflect a situation where domestic clinker capacity is shut down in response to low global prices or due to low construction demand. Emissions from limestone and dolomite use also decrease because of the assumed closure in the metal production low emissions scenario of a ferroalloys and other metals facility, which is a consumer of mineral products. 
</t>
  </si>
  <si>
    <t>Industry annual growth projections</t>
  </si>
  <si>
    <t>DoE 2012a</t>
  </si>
  <si>
    <t>http://www.climatechange.gov.au/sites/climatechange/files/files/climate-change/projections/aep-waste.pdf</t>
  </si>
  <si>
    <t>p.23: … wastewater generated per person, the proportion of population serviced by a sewer, ... are assumed to remain constant at 2010 levels.</t>
  </si>
  <si>
    <t>DoE 2012b</t>
  </si>
  <si>
    <t>Partly. See DoE 2012b</t>
  </si>
  <si>
    <t>Citation</t>
  </si>
  <si>
    <t>http://www.icnvic.org.au/media/documents/water%20industry/melb%20water%20-%20eoi%20-%20beneficial%20use%20of%20biosolids.pdf</t>
  </si>
  <si>
    <t xml:space="preserve">p.4: </t>
  </si>
  <si>
    <t>Thornton 2014</t>
  </si>
  <si>
    <t>Yes - Thornton 2014</t>
  </si>
  <si>
    <t>Use Thornton 2014 growth rates for best estimate</t>
  </si>
  <si>
    <t>Approximately 15,000 tonnes of HCB waste at BIP is stored in approved transport containers at Botany Industrial Park. 
The HCB waste containers can deteriorate over time and thus require replacement. This increases the volume of waste over time because the used packaging becomes part of the waste stockpile. In 2013, Orica built a new storage shed for this waste. Ongoing implementation of Orica’s Safety, Health &amp; Environment Management System ensures that HCB waste continues to be managed in a safe and secure manner for the protection of workers, the community and the environment.
... HCB was produced as a waste by-product in the former solvent and plastic manufacturing plants at Botany Industrial Park (BIP) between 1963 and 1991.</t>
  </si>
  <si>
    <t>Other scenarios - stockpile is exported or storage continues</t>
  </si>
  <si>
    <t>No waste</t>
  </si>
  <si>
    <t xml:space="preserve">High scenario - Orica stockpile bleeds into Australian waste stream. Stockpile (t) = </t>
  </si>
  <si>
    <t>Orica stockpile</t>
  </si>
  <si>
    <t xml:space="preserve"> = formulas are different from those adjacent. Some are manually entered. </t>
  </si>
  <si>
    <t>Formulas for each jurisdiction are slightly different - they look up applicability in a different column</t>
  </si>
  <si>
    <t>Rate</t>
  </si>
  <si>
    <t>Absolute</t>
  </si>
  <si>
    <t>Maybe - Qld growth trend; others declining</t>
  </si>
  <si>
    <t>Assume Qld upward trend associated with mining boom</t>
  </si>
  <si>
    <t>(Chemical &amp; explosives manufacturing, petroleum refining) (Vic)</t>
  </si>
  <si>
    <t>Mining?</t>
  </si>
  <si>
    <t>Minamata ratification (if it occurs) is likely to drive increased collection of fluoro lamps</t>
  </si>
  <si>
    <t>New large refining capacity in NSW</t>
  </si>
  <si>
    <t>27% imports to NSW in 12-13; 50% in 10-11</t>
  </si>
  <si>
    <t>Significant increase</t>
  </si>
  <si>
    <t>Coal seam gas extraction is understood to be a major source</t>
  </si>
  <si>
    <t>Decline with manufacturing</t>
  </si>
  <si>
    <t>Vehicle manufacturing to close</t>
  </si>
  <si>
    <t>20-year average economic growth</t>
  </si>
  <si>
    <t>The cause of the dominance of and spike in Qld for several of the projected years is unknown - regulatory change?</t>
  </si>
  <si>
    <t>Stable</t>
  </si>
  <si>
    <t>Stable - increase in some areas; declining manufacturing</t>
  </si>
  <si>
    <t>Increase with mining</t>
  </si>
  <si>
    <t>The leather &amp; leather substitute product manufacturing industry has also 'struggled over the past five years' (IBISWorld)</t>
  </si>
  <si>
    <t>Likely to be influenced by firefighting foams</t>
  </si>
  <si>
    <t>Exponential decay trend for five years, then stable</t>
  </si>
  <si>
    <t>NEPM for onsite management keeping some material onsite</t>
  </si>
  <si>
    <t>Apparent transfer of some material to Qld</t>
  </si>
  <si>
    <t>Range of sources, including treated waste</t>
  </si>
  <si>
    <t>Slight decline apparent</t>
  </si>
  <si>
    <t>Assumption that growth in km/person/yr has peaked</t>
  </si>
  <si>
    <r>
      <rPr>
        <sz val="10"/>
        <color theme="1"/>
        <rFont val="Calibri"/>
        <family val="2"/>
        <scheme val="minor"/>
      </rPr>
      <t xml:space="preserve">Deloitte Access Economics, 2011, </t>
    </r>
    <r>
      <rPr>
        <i/>
        <sz val="10"/>
        <color theme="1"/>
        <rFont val="Calibri"/>
        <family val="2"/>
        <scheme val="minor"/>
      </rPr>
      <t>Long Term Economic and Demographic Projections, ADF Posture Review</t>
    </r>
    <r>
      <rPr>
        <sz val="10"/>
        <color theme="1"/>
        <rFont val="Calibri"/>
        <family val="2"/>
        <scheme val="minor"/>
      </rPr>
      <t>, prepared for the Department of Defence, November, available at: http://www.defence.gov.au/oscdf/adf-posture-review/docs/interim/AttachD.pdf</t>
    </r>
  </si>
  <si>
    <t>Deloitte 2011</t>
  </si>
  <si>
    <t>http://www.defence.gov.au/oscdf/adf-posture-review/docs/interim/AttachD.pdf</t>
  </si>
  <si>
    <t>Deloitte 2011; Australian Government 2012</t>
  </si>
  <si>
    <r>
      <t xml:space="preserve">Australian Government (2012) </t>
    </r>
    <r>
      <rPr>
        <i/>
        <sz val="10"/>
        <color theme="1"/>
        <rFont val="Calibri"/>
        <family val="2"/>
        <scheme val="minor"/>
      </rPr>
      <t>Budget 2012-13, Economic Outlook</t>
    </r>
    <r>
      <rPr>
        <sz val="10"/>
        <color theme="1"/>
        <rFont val="Calibri"/>
        <family val="2"/>
        <scheme val="minor"/>
      </rPr>
      <t>, available from: http://www.budget.gov.au/2012-13/content/myefo/html/02_part_2-04.htm</t>
    </r>
  </si>
  <si>
    <t>Australian Government 2012</t>
  </si>
  <si>
    <t>http://www.budget.gov.au/2012-13/content/myefo/html/02_part_2-04.htm</t>
  </si>
  <si>
    <t>Real GDP is projected to grow at its trend rate of around 3 per cent a year over the medium term based on analysis of underlying trends in employment and productivity (Chart 2.2). Trend growth in real GDP is projected to slow from around the end of this decade as the participation rate declines in line with Australia's ageing population profile.</t>
  </si>
  <si>
    <t>'Other soil/sludges' is not the ideal name but is consistent with the NEPM</t>
  </si>
  <si>
    <t>Apparent trend continues over the projection period</t>
  </si>
  <si>
    <t>As per best estimate for other jurisdictions</t>
  </si>
  <si>
    <t>JCP 2012</t>
  </si>
  <si>
    <r>
      <t xml:space="preserve">JCP Investment Partners (2012) </t>
    </r>
    <r>
      <rPr>
        <i/>
        <sz val="10"/>
        <color theme="1"/>
        <rFont val="Calibri"/>
        <family val="2"/>
        <scheme val="minor"/>
      </rPr>
      <t>The Aluminium Market Outlook</t>
    </r>
    <r>
      <rPr>
        <sz val="10"/>
        <color theme="1"/>
        <rFont val="Calibri"/>
        <family val="2"/>
        <scheme val="minor"/>
      </rPr>
      <t>, August, available from: http://jcpip.com.au/docs/jcp-investment-partners-the-aluminium-market-outlook-august-2012.pdf</t>
    </r>
  </si>
  <si>
    <t>http://jcpip.com.au/docs/jcp-investment-partners-the-aluminium-market-outlook-august-2012.pdf</t>
  </si>
  <si>
    <t>"The weak outlook for the aluminium sector has broader implications for the Australian energy market with a strong likelihood two to three of the existing four aluminium smelters will close on the Australian East coast by 2015."</t>
  </si>
  <si>
    <r>
      <t>Aluminium smelting is expected to decline, potentially very significantly (</t>
    </r>
    <r>
      <rPr>
        <i/>
        <sz val="10"/>
        <color indexed="8"/>
        <rFont val="Calibri"/>
        <family val="2"/>
      </rPr>
      <t>JCP 2012, Alcoa 2014</t>
    </r>
    <r>
      <rPr>
        <sz val="10"/>
        <color indexed="8"/>
        <rFont val="Calibri"/>
        <family val="2"/>
      </rPr>
      <t>)</t>
    </r>
  </si>
  <si>
    <t>Alcoa 2014</t>
  </si>
  <si>
    <t>https://www.alcoa.com/australia/en/news/releases/PTH.asp</t>
  </si>
  <si>
    <t>Alcoa website announcement, Feb 2014, see https://www.alcoa.com/australia/en/news/releases/PTH.asp (observed 7 Oct 2014)</t>
  </si>
  <si>
    <t>"Alcoa (NYSE: AA) today announced it will permanently close its Point Henry aluminum smelter and two rolling mills in Australia. The smelter and an adjacent rolling mill are located in Geelong, Victoria.  The second mill and a recycling facility are located in Yennora, New South Wales. The smelter will close in August and the rolling mills by the end of 2014."</t>
  </si>
  <si>
    <t>Eight-year decline associated with aluminium smelting</t>
  </si>
  <si>
    <t>Large eight-year decline in aluminium smelting</t>
  </si>
  <si>
    <t>Assume smaller reduction in aluminium waste, plus economic growth</t>
  </si>
  <si>
    <t>ABC 2014</t>
  </si>
  <si>
    <t xml:space="preserve">http://www.abc.net.au/news/specials/coal-seam-gas-by-the-numbers/#sources </t>
  </si>
  <si>
    <r>
      <t>CSG exponential growth expected over projection period (</t>
    </r>
    <r>
      <rPr>
        <i/>
        <sz val="10"/>
        <color indexed="8"/>
        <rFont val="Calibri"/>
        <family val="2"/>
      </rPr>
      <t>ABC 2014</t>
    </r>
    <r>
      <rPr>
        <sz val="10"/>
        <color indexed="8"/>
        <rFont val="Calibri"/>
        <family val="2"/>
      </rPr>
      <t>)</t>
    </r>
  </si>
  <si>
    <t>Historical data for 'all M' is identical (or close to) future data for 'other M'</t>
  </si>
  <si>
    <t>http://www.abs.gov.au/ausstats/abs@.nsf/mf/8412.0?OpenDocument</t>
  </si>
  <si>
    <t>Offshore drilling expenditure historical</t>
  </si>
  <si>
    <t>http://iesc.environment.gov.au/pubs/background-review-co-produced-water.pdf</t>
  </si>
  <si>
    <t>CSG co-produced water arisings projection</t>
  </si>
  <si>
    <t>pp. 18-19: The daily rate of co-produced water production from a typical production area varies according to a range of factors, including geology, the number of wells under production, the production phase and treatment processes.</t>
  </si>
  <si>
    <t>http://www.environment.gov.au/system/files/resources/0a517ed7-74cb-418b-9319-7624491e4921/files/factsheet-biosolids.pdf</t>
  </si>
  <si>
    <t>2005-06</t>
  </si>
  <si>
    <t>2006-07</t>
  </si>
  <si>
    <t>2007-08</t>
  </si>
  <si>
    <t>2008-09</t>
  </si>
  <si>
    <t>2009-10</t>
  </si>
  <si>
    <t>2010-11</t>
  </si>
  <si>
    <t>2011-12</t>
  </si>
  <si>
    <t>Biosolids/grit/ screenings (t)</t>
  </si>
  <si>
    <t>Trend (from base year 2005-06)</t>
  </si>
  <si>
    <t>Annual (linear) trend</t>
  </si>
  <si>
    <t>Average annual trend from base year =</t>
  </si>
  <si>
    <t>Biosolids data (t)</t>
  </si>
  <si>
    <t>Annual trend (Assuming linear growth) =</t>
  </si>
  <si>
    <t>Trend</t>
  </si>
  <si>
    <t>NICNAS 2014</t>
  </si>
  <si>
    <t>Not published. Provided by GL</t>
  </si>
  <si>
    <t>Page 9-11 provides the volume and mass of chemicals used in CSG drilling as obtained through industry surveys.</t>
  </si>
  <si>
    <t>http://nwc.gov.au/__data/assets/pdf_file/0007/18619/Onshore-co-produced-water-extent-and-management_final-for-web.pdf</t>
  </si>
  <si>
    <t>Page 16:</t>
  </si>
  <si>
    <t>http://www.zerowaste.sa.gov.au/upload/resource-centre/publications/management-of-contaminated-soils-in-south-australia/Contaminated%20Soils%20in%20South%20Australia_2012_Final.pdf</t>
  </si>
  <si>
    <t>Page 16:
Due to the variable forms of the HCB waste and the corrosive effect it has on container packaging, it is required that the waste be repackaged frequently. This repackaging results in an increase of the HCB waste stockpile by approximately 10% per annum. The waste takes on the form of HCB-contaminated personal protective equipment (PPE), pallets and crushed drums. Hence, the storage of the waste is problematic as it is continually-increasing and requiring additional storage space onsite. With over 60,000 drums in storage, each time the waste is fully repacked another 2400 - 2800 tonnes of waste continue to be produced.</t>
  </si>
  <si>
    <t>SIA 2008</t>
  </si>
  <si>
    <t>Not available online</t>
  </si>
  <si>
    <t>Source: SIA 2008</t>
  </si>
  <si>
    <t xml:space="preserve">Annual stockpile growth = </t>
  </si>
  <si>
    <t xml:space="preserve">2014 stockpile (t) = </t>
  </si>
  <si>
    <t>Source: Orica website</t>
  </si>
  <si>
    <t xml:space="preserve">Stockpile at start of destruction period (t) = </t>
  </si>
  <si>
    <t>Biosolids historical data</t>
  </si>
  <si>
    <t>NSW &amp; ACT</t>
  </si>
  <si>
    <t>WA &amp; NT</t>
  </si>
  <si>
    <t>Dry tonnes</t>
  </si>
  <si>
    <t>Total</t>
  </si>
  <si>
    <t>Wet tonnes</t>
  </si>
  <si>
    <t>Partly</t>
  </si>
  <si>
    <t>Vic data prior to 2003-04 is from a previous Blue Environment study (used with permission)</t>
  </si>
  <si>
    <t>Average 60-year lifespan of buildings suggests increasing quantities in the coming years</t>
  </si>
  <si>
    <t>Combined Vic, SA, Qld data between 05-06 and 12-13 is consistent with average 17% annual increase</t>
  </si>
  <si>
    <t>Vic data prior to 2003-04 is from a previous Blue Environment study (used with permission), but includes only 'low-level contaminated soil' (the dominant fraction)</t>
  </si>
  <si>
    <t>Victoria does not track A100 (Waste resulting from surface treatment of metals and plastics)</t>
  </si>
  <si>
    <t>Biosolids - newly produced from wastewater treatment plants</t>
  </si>
  <si>
    <t>Stockpiled biosolids not currently considered as these are not newly produced</t>
  </si>
  <si>
    <t>Assume LPCL is agreed in 2 years time</t>
  </si>
  <si>
    <t>Domestic and industrial building insulation materials presenting as part of C&amp;I waste</t>
  </si>
  <si>
    <t>No, but limited data has been provided by DoE on HBCD neat chemical import trends</t>
  </si>
  <si>
    <t>Approach re. biosolids</t>
  </si>
  <si>
    <t>Limited literature available suggests HBCD in biosolids could be present at similar or slightly higher concentrations than POP-BDEs</t>
  </si>
  <si>
    <t>HBCD would be present in building insulation materials above any of the range of LPCLs presently under consideration</t>
  </si>
  <si>
    <t>historical biosolids production data and literature data on POP concentrations; range of LPCLs to help define scenarios</t>
  </si>
  <si>
    <t>Approach re. end of life EPS</t>
  </si>
  <si>
    <t>TV &amp; PC Program recycling rate estimate from RIS</t>
  </si>
  <si>
    <t>WEEE 'Disposal' rate</t>
  </si>
  <si>
    <t>Assumed annual increase in recycling rate (for best case)</t>
  </si>
  <si>
    <t>Assumed annual increase in recycling rate (for high case)</t>
  </si>
  <si>
    <t>Assumed annual increase in recycling rate (for low case)</t>
  </si>
  <si>
    <t>Waste electric and electronic equipment (WEEE)</t>
  </si>
  <si>
    <t>No historical data exists as not currently tracked as a hazardous waste</t>
  </si>
  <si>
    <t>Assume LPCL is agreed in 2 years' time; Australia ratifies Stockholm in 2 years' time</t>
  </si>
  <si>
    <t>historical biosolids production data and literature data on POP concentrations; range of LPCLs to define scenarios</t>
  </si>
  <si>
    <t>LPCL set at 50mg/kg (zero arisings)</t>
  </si>
  <si>
    <t>LPCL set at 10mg/kg (zero arisings)</t>
  </si>
  <si>
    <t>LPCL is set at 200mg/kg (zero arisings)</t>
  </si>
  <si>
    <t>POP-BDEs (M160b)</t>
  </si>
  <si>
    <t>Literature suggests POP-BDE levels in biosolids are typically lower than lowest LPCL under consideration.</t>
  </si>
  <si>
    <t>POP-BDEs unlikely to be used in future WEEE, but may contaminate recycled plastic above LPCLs</t>
  </si>
  <si>
    <t>Approach re. WEEE</t>
  </si>
  <si>
    <t>LPCL = 50mg/kg (negligible biosolids above this level)</t>
  </si>
  <si>
    <t>LPCL = 200mg/kg (negligible biosolids above this level)</t>
  </si>
  <si>
    <t>LPCL = 50mg/kg; RIS estimated recycling rates (80% by 2022)</t>
  </si>
  <si>
    <t>LPCL = 10mg/kg; lower than RIS recycling rate (50% by 2022)</t>
  </si>
  <si>
    <t>LPCL 200mg/kg; higher than RIS recycling rate (95% by 2022)</t>
  </si>
  <si>
    <t>Estimated concentrates sent for destruction</t>
  </si>
  <si>
    <t>AFFF foams still an allowable use under Stockholm anyway</t>
  </si>
  <si>
    <t>Wash waters from fire fighting scenes</t>
  </si>
  <si>
    <t>Annual rate of AFFF used in firefighting (as % of stocks)</t>
  </si>
  <si>
    <t>Estimated concentrates used in firefighting</t>
  </si>
  <si>
    <t>AFFF concentrate dilution factor for working foam</t>
  </si>
  <si>
    <t>Estimated firewater PFOS waste</t>
  </si>
  <si>
    <t>National total only</t>
  </si>
  <si>
    <t>Aqueous film forming foams (AFFF) from fire-brigades, airports, docks, defence, petrochem., mining …</t>
  </si>
  <si>
    <t>In biosolids - no</t>
  </si>
  <si>
    <t>In AFFF &amp; firewaters - some stocks and flows modelling summary data provided by DoE</t>
  </si>
  <si>
    <t>LPCL relevant only for biosolids (LPCL assumed agreed in 2 years). AFFF &amp; firewaters will contain PFOS above any LPCL to be set</t>
  </si>
  <si>
    <t xml:space="preserve">AFFF stocks (t): </t>
  </si>
  <si>
    <t>Annual rate of AFFF stock depletion (as % of stocks)</t>
  </si>
  <si>
    <t>AFFF stocks</t>
  </si>
  <si>
    <t>Approach re. PFOS in firewaters</t>
  </si>
  <si>
    <t>Approach re. PFOS in AFFF</t>
  </si>
  <si>
    <t>Because of large firewater volumes, PFOS high scenario assumes decreased AFFF concentrate sent for destruction and increase in diluted foam usage.</t>
  </si>
  <si>
    <t>Assume Australia ratifies Stockholm in 2 years, but stocks currently being destroyed regardless of ratification decision</t>
  </si>
  <si>
    <t>LPCL = 100mg/kg; negligible biosolids above this level</t>
  </si>
  <si>
    <t>LPCL = 10mg/kg; grows with population</t>
  </si>
  <si>
    <t>LPCL = 1mg/kg; grows with population +1%</t>
  </si>
  <si>
    <t>LPCL = 10mg/kg; grows with population +1%</t>
  </si>
  <si>
    <t>For biosolids, use causal analysis, historical biosolids production data and literature data on POP concentrations.  Use range of LPCLs to define scenarios.</t>
  </si>
  <si>
    <t>Calculation of 2013-14 data (Australia wide)</t>
  </si>
  <si>
    <r>
      <t xml:space="preserve">None easily discernable (maybe partly in N140 </t>
    </r>
    <r>
      <rPr>
        <i/>
        <sz val="10"/>
        <color indexed="8"/>
        <rFont val="Calibri"/>
        <family val="2"/>
      </rPr>
      <t>fire debris &amp; firewaters</t>
    </r>
    <r>
      <rPr>
        <sz val="10"/>
        <color indexed="8"/>
        <rFont val="Calibri"/>
        <family val="2"/>
      </rPr>
      <t xml:space="preserve"> and M250 </t>
    </r>
    <r>
      <rPr>
        <i/>
        <sz val="10"/>
        <color indexed="8"/>
        <rFont val="Calibri"/>
        <family val="2"/>
      </rPr>
      <t>surfactants.</t>
    </r>
  </si>
  <si>
    <t>Note: biosolids in 'new' M160 wastes are subtracted to avoid double-counting</t>
  </si>
  <si>
    <t>Subtraction of M160 biosolid tonnages given above</t>
  </si>
  <si>
    <t xml:space="preserve">Enter new hazardous waste data in the white cells by 'NEPM 75' code as it becomes available. The projection model is designed to automatically update when new data is entered each year. </t>
  </si>
  <si>
    <t xml:space="preserve"> = column contains actual jurisdictional data</t>
  </si>
  <si>
    <t>Key:</t>
  </si>
  <si>
    <t xml:space="preserve"> = column contains actual data from one or more jurisdictions</t>
  </si>
  <si>
    <t>Luke Richmond</t>
  </si>
  <si>
    <t xml:space="preserve">Peer review date: </t>
  </si>
  <si>
    <t>Supporting information</t>
  </si>
  <si>
    <t xml:space="preserve">The waste groups to be used in projecting waste arisings and fates are mapped out below using NEPM codes as a starting point. </t>
  </si>
  <si>
    <t>Presentation by NEPM 75 code can be back-calculated, if required, using percentage composition in the last year for which data is available</t>
  </si>
  <si>
    <t>Best estimate + Orica stockpile treated over 10 years starting in 3</t>
  </si>
  <si>
    <t>NEPM code(s)</t>
  </si>
  <si>
    <t>Recycling</t>
  </si>
  <si>
    <t>Chemical or physical treatment</t>
  </si>
  <si>
    <t>Landfill</t>
  </si>
  <si>
    <t>Biodegradation</t>
  </si>
  <si>
    <t>Storage</t>
  </si>
  <si>
    <t>Other</t>
  </si>
  <si>
    <t>Incineration</t>
  </si>
  <si>
    <t>Not stated</t>
  </si>
  <si>
    <t>Fin. yr. ending:</t>
  </si>
  <si>
    <t>Data in tonnes (or millions of tonnes where stated)</t>
  </si>
  <si>
    <r>
      <t xml:space="preserve">Total </t>
    </r>
    <r>
      <rPr>
        <i/>
        <sz val="11"/>
        <color theme="1"/>
        <rFont val="Calibri"/>
        <family val="2"/>
      </rPr>
      <t>(thousands of tonnes)</t>
    </r>
  </si>
  <si>
    <t>Copper, Silver, Lead and Zinc Smelting and Refining  (Vic)</t>
  </si>
  <si>
    <t>Electrical equipment manufacturing (SA)</t>
  </si>
  <si>
    <t>(Petroleum Refining and Petroleum Fuel Manufacturing, metals manufacturing) (Vic, SA)</t>
  </si>
  <si>
    <t>Projects sales growth from 47 to 68kt in 10 years = annually</t>
  </si>
  <si>
    <t>General increasing trend may have changed from 2012-13</t>
  </si>
  <si>
    <t>Growth</t>
  </si>
  <si>
    <t>Decline</t>
  </si>
  <si>
    <t>Estimates of &gt;1,000 Mr Fluffy homes in ACT and NSW may need demolition (~30-60kt)</t>
  </si>
  <si>
    <t>Growing wastes</t>
  </si>
  <si>
    <t>Declining wastes</t>
  </si>
  <si>
    <t>Projected waste arisings</t>
  </si>
  <si>
    <t>FILTER</t>
  </si>
  <si>
    <t>Includes</t>
  </si>
  <si>
    <t>Waste from the production&amp; use of inks, dyes, pigments, paints, lacquers &amp; varnish</t>
  </si>
  <si>
    <t>Waste from the production &amp; use of resins, latex, plasticisers, glues and adhesives</t>
  </si>
  <si>
    <t>Organo halogen compounds</t>
  </si>
  <si>
    <t>Surface active agents (surfactants), containing principally organic constituents</t>
  </si>
  <si>
    <t>Contaminated biosolids</t>
  </si>
  <si>
    <t>Containers &amp; drums contaminated with residues of substances referred to in this list</t>
  </si>
  <si>
    <t>Waste chemicals from research and development or teaching activities</t>
  </si>
  <si>
    <t>Waste from the production &amp; use of photographic chemicals and processing materials</t>
  </si>
  <si>
    <t>It is understood that 900kt of spent potlining, a hazardous waste from aluminium smelters is stored on site in NSW, Qld, Tas &amp; Vic. Would fall in this projection group.</t>
  </si>
  <si>
    <t>In the high scenario, assume spent potlining enters the waste stream.</t>
  </si>
  <si>
    <t>Storage of spent potlining continues</t>
  </si>
  <si>
    <t>Spent potlining treated over 10 yrs starting in 3</t>
  </si>
  <si>
    <t>Fluorescent lamps are expected to be increasingly outcompeted by LED lights</t>
  </si>
  <si>
    <t>Fluorescent lamp recycling may nevertheless increase (current rates are low)</t>
  </si>
  <si>
    <t>Yellow highlight means alternative to tracking data used.</t>
  </si>
  <si>
    <t>This is because because tracking data was absent or anomalous (see National data collation.xlsx)</t>
  </si>
  <si>
    <t>Water supply drainage &amp; sewerage (Qld)</t>
  </si>
  <si>
    <t>wet tonnes</t>
  </si>
  <si>
    <t>dry tonnes</t>
  </si>
  <si>
    <t>Low estimate scenario - 'baseline' tonnages</t>
  </si>
  <si>
    <t>Estimated Vic stockpile at 2013</t>
  </si>
  <si>
    <t>Contaminated biosolids = biosolids estimated &gt; Vic C3 contaminant levels</t>
  </si>
  <si>
    <t>Estimated from ETP (2013)</t>
  </si>
  <si>
    <t>Estimated from WTP (2013)</t>
  </si>
  <si>
    <t>Total to Victorian stockpile (2003)</t>
  </si>
  <si>
    <t>Newly produced biosolids sent to Victorian stockpile</t>
  </si>
  <si>
    <t>Victoria total historical stockpile (in 2003)</t>
  </si>
  <si>
    <t>Victoria (Eastern Treatment Plant - ETP)</t>
  </si>
  <si>
    <t>Victoria (Western Treatment Plant - WTP)</t>
  </si>
  <si>
    <t>Victorian stockpiles data (2003)</t>
  </si>
  <si>
    <t>References</t>
  </si>
  <si>
    <r>
      <t xml:space="preserve">Contaminated biosolids analysis </t>
    </r>
    <r>
      <rPr>
        <sz val="14"/>
        <color theme="0"/>
        <rFont val="Calibri"/>
        <family val="2"/>
        <scheme val="minor"/>
      </rPr>
      <t>(excluding biosolids contaminated with chemicals classed in NEPM code 'M160')</t>
    </r>
  </si>
  <si>
    <t>From the Western Treatment Plant (WTP) (2003)</t>
  </si>
  <si>
    <t>From the Eastern Treatment Plant (ETP) (2003)</t>
  </si>
  <si>
    <t>Historical stockpiles remain stockpiled &amp; do not enter the waste stream</t>
  </si>
  <si>
    <t>Australia</t>
  </si>
  <si>
    <t>Average conversion factor, dry to wet tonnes</t>
  </si>
  <si>
    <t>Green font</t>
  </si>
  <si>
    <t>Data from external source as specified</t>
  </si>
  <si>
    <t>BE &amp; REC (2013) (using ANZBP data no longer available online)</t>
  </si>
  <si>
    <t>2013 calendar year input data are assumed representative of 2013-14</t>
  </si>
  <si>
    <t>ETP biosolids are and will continue to be C2 level (OK for various restricted uses) while WTP biosolids are historically C3, making them unfit for land application but trending towards C2</t>
  </si>
  <si>
    <t>Best estimate scenario</t>
  </si>
  <si>
    <t>Annual arisings stockpiled 2013 (dry tonnes)</t>
  </si>
  <si>
    <t>Indicators of contamination include stockpiling &amp; degree of industrialisation</t>
  </si>
  <si>
    <t>Relative degrees of industrialisation</t>
  </si>
  <si>
    <t>NSW, Vic</t>
  </si>
  <si>
    <t>ACT, NT, SA, Tas</t>
  </si>
  <si>
    <t>of total produced biosolids</t>
  </si>
  <si>
    <t>2013-14 baseline</t>
  </si>
  <si>
    <t>Victoria</t>
  </si>
  <si>
    <t>Annual arisings</t>
  </si>
  <si>
    <t>Av. annual growth</t>
  </si>
  <si>
    <t>Used for agriculture, landscaping or land rehabilitation</t>
  </si>
  <si>
    <t>Average annual growth rate in stockpile between 2003 and 2010</t>
  </si>
  <si>
    <t>years</t>
  </si>
  <si>
    <t xml:space="preserve">Annual Vic stockpile treatment volume (2017-2031) </t>
  </si>
  <si>
    <t>Stockpile releases</t>
  </si>
  <si>
    <t>High estimate scenario</t>
  </si>
  <si>
    <t xml:space="preserve">Summary of approach and assumptions: </t>
  </si>
  <si>
    <t>"WTP biosolids will trend to T1 C2 classification and remain as such for the foreseeable future."</t>
  </si>
  <si>
    <t xml:space="preserve">Contaminant levels reduce more quickly than expected due to declining heavy industry and manufacturing. </t>
  </si>
  <si>
    <t>The proportion of the 'best estimate' fraction of contaminated biosolids (Vic C3) is</t>
  </si>
  <si>
    <t>of biosolids produced in Victoria</t>
  </si>
  <si>
    <t>Little or no stockpiling occurs so cannot be used to indicate contamination. Calculate based on industrialisation level.</t>
  </si>
  <si>
    <t>Other jurisdictions</t>
  </si>
  <si>
    <t>Growth rates (see 'Biosolids' worksheet)</t>
  </si>
  <si>
    <t>Jurisdictional projections based on rates of change from a known baseline</t>
  </si>
  <si>
    <t>Jurisdictional projections based on absolute tonnages</t>
  </si>
  <si>
    <t>Release of Victorian stockpiles into the waste stream</t>
  </si>
  <si>
    <r>
      <t xml:space="preserve">Unlike other waste types listed, biosolids baseline is </t>
    </r>
    <r>
      <rPr>
        <u/>
        <sz val="10"/>
        <color indexed="8"/>
        <rFont val="Calibri"/>
        <family val="2"/>
      </rPr>
      <t>potential</t>
    </r>
    <r>
      <rPr>
        <sz val="10"/>
        <color indexed="8"/>
        <rFont val="Calibri"/>
        <family val="2"/>
      </rPr>
      <t xml:space="preserve"> hazardous waste</t>
    </r>
  </si>
  <si>
    <t>ANZBP (2013)</t>
  </si>
  <si>
    <t>See 'Biosolids' worksheet</t>
  </si>
  <si>
    <t>Note: sources &amp; calculations in 'Biosolids' worksheet, citation: ANZBP, 2013</t>
  </si>
  <si>
    <t>Stockpiles enter the waste stream beginning in 2016 and are fully treated by 2032, i.e. over</t>
  </si>
  <si>
    <t>Check</t>
  </si>
  <si>
    <t xml:space="preserve">See above </t>
  </si>
  <si>
    <t>Projections:</t>
  </si>
  <si>
    <t>Estimated tonnes of Li-ion batteries</t>
  </si>
  <si>
    <t>MW demand</t>
  </si>
  <si>
    <t>Baseline:</t>
  </si>
  <si>
    <t xml:space="preserve">Lithium batteries provide the following percentage of the MHC 2012 projected storage market: </t>
  </si>
  <si>
    <t>MW/tonne</t>
  </si>
  <si>
    <t>W/tonne</t>
  </si>
  <si>
    <t>W/kg</t>
  </si>
  <si>
    <t>Power output of Li-ion battery is:</t>
  </si>
  <si>
    <t>Assumptions:</t>
  </si>
  <si>
    <t>Source: electronicdesign.com</t>
  </si>
  <si>
    <t>The following 'Ragone Chart' provides data for the power output of a lithium ion battery in W/kg.</t>
  </si>
  <si>
    <t>CAGR (%)</t>
  </si>
  <si>
    <t>MHC 2012 projections of market of storage (MW)</t>
  </si>
  <si>
    <t>Page 20:</t>
  </si>
  <si>
    <t>Page 15:</t>
  </si>
  <si>
    <t>Page 46:</t>
  </si>
  <si>
    <t>4. Growth to a total commercial market of approximately 3,000 MW in Australia by 2030 – a significant proportion of the current generation fleet.</t>
  </si>
  <si>
    <t>3. A partly latent market exists for storage in electricity backup applications for business, currently served by other solutions.</t>
  </si>
  <si>
    <t>2. As storage becomes more cost-competitive in future, there is likely to be an emerging and rapidly growing market in large grids such as the NEM</t>
  </si>
  <si>
    <t>1. A material existing opportunity for supporting fringe and remote electricity systems</t>
  </si>
  <si>
    <t>Our simplified model of the demand for energy storage shows:</t>
  </si>
  <si>
    <t>Source: http://www.prb.org/DataFinder/Geography/Data.aspx?loc=464</t>
  </si>
  <si>
    <t>Number</t>
  </si>
  <si>
    <t>Percentage</t>
  </si>
  <si>
    <t>World</t>
  </si>
  <si>
    <t>Mid-2014</t>
  </si>
  <si>
    <t>Population Mid-2014</t>
  </si>
  <si>
    <t xml:space="preserve">Global population </t>
  </si>
  <si>
    <t>Large and industrial batteries</t>
  </si>
  <si>
    <r>
      <t xml:space="preserve">Baseline: </t>
    </r>
    <r>
      <rPr>
        <sz val="10"/>
        <color theme="1"/>
        <rFont val="Calibri"/>
        <family val="2"/>
        <scheme val="minor"/>
      </rPr>
      <t>2014 estimated sales by the assumed battery weight</t>
    </r>
  </si>
  <si>
    <t>Assumed battery weight:</t>
  </si>
  <si>
    <t>Assumed battery weight efficiency gain factor</t>
  </si>
  <si>
    <t>Average listed battery weight:</t>
  </si>
  <si>
    <t>Table 3: Electric vehicles with battery type and driving range (2010)</t>
  </si>
  <si>
    <t>30 min high ampere</t>
  </si>
  <si>
    <t>at highway speed with heater on</t>
  </si>
  <si>
    <t>100 miles</t>
  </si>
  <si>
    <t>8h at 230VAC;</t>
  </si>
  <si>
    <t>100km, 62 miles</t>
  </si>
  <si>
    <t>160km,</t>
  </si>
  <si>
    <t>24kWh; Li-manganese, 192 cells; 80Wh/kg, air cooled; 272kg (600lb)</t>
  </si>
  <si>
    <t>Nissan LEAF</t>
  </si>
  <si>
    <t>1.4 liter IC engine</t>
  </si>
  <si>
    <t>4h at 230VAC</t>
  </si>
  <si>
    <t>149hp electric &amp;</t>
  </si>
  <si>
    <t>40 miles</t>
  </si>
  <si>
    <t>Li-manganese, 181kg (400lb)</t>
  </si>
  <si>
    <t>10h at 115VAC;</t>
  </si>
  <si>
    <t>45km, 28 miles;</t>
  </si>
  <si>
    <t>64km,</t>
  </si>
  <si>
    <t>16kWh, liquid cooled</t>
  </si>
  <si>
    <t>Chevy Volt</t>
  </si>
  <si>
    <t>below freezing</t>
  </si>
  <si>
    <t>in real world</t>
  </si>
  <si>
    <t>advertised</t>
  </si>
  <si>
    <t>Listed weight (tonnes)</t>
  </si>
  <si>
    <t>Charge times</t>
  </si>
  <si>
    <t>Range</t>
  </si>
  <si>
    <t>Battery</t>
  </si>
  <si>
    <t>Electric vehicle</t>
  </si>
  <si>
    <t>2014 Australian passenger car sales</t>
  </si>
  <si>
    <t>2014 global passenger car sales</t>
  </si>
  <si>
    <t>Source: OICA 2014</t>
  </si>
  <si>
    <t>ALL COUNTRIES</t>
  </si>
  <si>
    <t>AUSTRALIA</t>
  </si>
  <si>
    <t>% change</t>
  </si>
  <si>
    <t>2014 S1</t>
  </si>
  <si>
    <t>2013 S1</t>
  </si>
  <si>
    <t>2012 S1</t>
  </si>
  <si>
    <t>REGIONS/COUNTRIES</t>
  </si>
  <si>
    <t>Automotive batteries</t>
  </si>
  <si>
    <t>Other chemistry</t>
  </si>
  <si>
    <t>Lead acid</t>
  </si>
  <si>
    <t>Nickel cadmium</t>
  </si>
  <si>
    <t>Nickel metal hydride</t>
  </si>
  <si>
    <t>Lithium ion</t>
  </si>
  <si>
    <t>Lithium primary</t>
  </si>
  <si>
    <t>Zinc carbon</t>
  </si>
  <si>
    <t>Alkaline</t>
  </si>
  <si>
    <t>2019–20</t>
  </si>
  <si>
    <t>2018–19</t>
  </si>
  <si>
    <t>2017–18</t>
  </si>
  <si>
    <t>2016–17</t>
  </si>
  <si>
    <t>2015–16</t>
  </si>
  <si>
    <t>2014–15</t>
  </si>
  <si>
    <t>2013–14</t>
  </si>
  <si>
    <t>2012–13</t>
  </si>
  <si>
    <t>2011–12</t>
  </si>
  <si>
    <t>2010–11</t>
  </si>
  <si>
    <t>2009–10</t>
  </si>
  <si>
    <t>Battery chemistry</t>
  </si>
  <si>
    <t>Table 14 – Handheld batteries reaching end-of-life by battery chemistry across 2009–10 to 2019–20 (tonnes)</t>
  </si>
  <si>
    <t>Figure 12 – Handheld batteries reaching end-of-life by battery chemistry from 2009–10 to 2019–20</t>
  </si>
  <si>
    <t>Page 33:</t>
  </si>
  <si>
    <t>Totals</t>
  </si>
  <si>
    <t>−</t>
  </si>
  <si>
    <t>Other chemistry*</t>
  </si>
  <si>
    <t>(%)</t>
  </si>
  <si>
    <t>tonnes)</t>
  </si>
  <si>
    <t>Recovery</t>
  </si>
  <si>
    <t>Table E-1 – Handheld battery recovery rates by battery chemistry in 2012–13</t>
  </si>
  <si>
    <t>Page 8:</t>
  </si>
  <si>
    <t>Single use batteries are estimated as having a typical use phase (the period between purchase and disposal) of 1.8 years. Rechargeable batteries have much longer use phases, with lithium ion batteries having a typical use phase of 5–6 years, and nickel cadmium batteries having a use phase of up to 14 years.</t>
  </si>
  <si>
    <t>Sales of rechargeable lithium ion batteries account for about 24% of all batteries by weight and 7% by unit. They have grown strongly since 2003–04, and are forecast to continue to do so as they enable new applications and replace other chemistries in existing applications.</t>
  </si>
  <si>
    <t>Page 7:</t>
  </si>
  <si>
    <t>Recovery rate</t>
  </si>
  <si>
    <t>End-of-life – total</t>
  </si>
  <si>
    <t>End-of-life – landfill</t>
  </si>
  <si>
    <t>End-of-life – recovery</t>
  </si>
  <si>
    <t>Use (stocks)</t>
  </si>
  <si>
    <t>Sales</t>
  </si>
  <si>
    <t>(tonnes)</t>
  </si>
  <si>
    <t>('000 batteries)</t>
  </si>
  <si>
    <t>Weight</t>
  </si>
  <si>
    <t>Life cycle stage</t>
  </si>
  <si>
    <t>Table E-3 – 2012–13 handheld battery sales, use (stocks) and end-of-life</t>
  </si>
  <si>
    <t>Provided in the table below is a summary of the high−level findings of the material flow analysis for the 2012–13 year.</t>
  </si>
  <si>
    <t>Page 6:</t>
  </si>
  <si>
    <t>Handheld batteries</t>
  </si>
  <si>
    <t>Australian Battery Recycling Initiative (ABRI) categories batteries into the following broad groups:</t>
  </si>
  <si>
    <t>This sheet provides analysis of projected arisings of lithium ion batteries. It documents the research completed to identify the arisings baseline data and information to support assumptions for projected future arisings of lithium ion batteries in Australia.</t>
  </si>
  <si>
    <t>Lithium ion batteries analysis</t>
  </si>
  <si>
    <t>Projected population, Australia (ABS series B)</t>
  </si>
  <si>
    <t>Mining catalyst waste might be processed in Australia</t>
  </si>
  <si>
    <t>Improved recovery but after 10 yrs, declining fluoro lamp production</t>
  </si>
  <si>
    <t>Best + 3%; Minamata in 5 yrs drives further temporary increase</t>
  </si>
  <si>
    <t>Decline in fluorescent lamp production, no increase in recovery</t>
  </si>
  <si>
    <t>Growth from about 4,000 to 40,000 between 2014 and 2030 is equivalent to an annual percentage increase of:</t>
  </si>
  <si>
    <t>The NEPM 75 data set entered is automatically converted to projection groups, which are given in columns AB - AZ. These also contain baseline data for the financial years ending 2013 or 2014. Jurisdiction-specific data for PFOS, POP-BDEss, HBCDs, HCBs and contaminated biosolids can be entered in those same columns if available</t>
  </si>
  <si>
    <t>Contaminated biosolids (N205a)</t>
  </si>
  <si>
    <r>
      <t>Blue Environment, Randell Environmental Consulting and Ascend Waste and Environment (2014) '</t>
    </r>
    <r>
      <rPr>
        <i/>
        <sz val="10"/>
        <color theme="1"/>
        <rFont val="Calibri"/>
        <family val="2"/>
        <scheme val="minor"/>
      </rPr>
      <t>New' Wastes: Stockholm Chemical Waste Arisings</t>
    </r>
    <r>
      <rPr>
        <sz val="10"/>
        <color theme="1"/>
        <rFont val="Calibri"/>
        <family val="2"/>
        <scheme val="minor"/>
      </rPr>
      <t>, position paper prepared for the Department of the Environment (unpublished).</t>
    </r>
  </si>
  <si>
    <t>M160a-d arisings</t>
  </si>
  <si>
    <t>POP Waste</t>
  </si>
  <si>
    <t>POP Wastestream</t>
  </si>
  <si>
    <t>Waste Arising Scenario (tpa base year 2013)</t>
  </si>
  <si>
    <t>High (assumed LPCL mg/kg)</t>
  </si>
  <si>
    <t>Best (assumed LPCL mg/kg)</t>
  </si>
  <si>
    <t>Low (assumed LPCL mg/kg)</t>
  </si>
  <si>
    <r>
      <t>Neg.</t>
    </r>
    <r>
      <rPr>
        <vertAlign val="superscript"/>
        <sz val="10"/>
        <color rgb="FF181818"/>
        <rFont val="Calibri"/>
        <family val="2"/>
        <scheme val="minor"/>
      </rPr>
      <t>1</t>
    </r>
  </si>
  <si>
    <r>
      <t>AFFF conc. for destruction</t>
    </r>
    <r>
      <rPr>
        <vertAlign val="superscript"/>
        <sz val="10"/>
        <color rgb="FF181818"/>
        <rFont val="Calibri"/>
        <family val="2"/>
        <scheme val="minor"/>
      </rPr>
      <t>2</t>
    </r>
  </si>
  <si>
    <r>
      <t>Fire waters</t>
    </r>
    <r>
      <rPr>
        <vertAlign val="superscript"/>
        <sz val="10"/>
        <color rgb="FF181818"/>
        <rFont val="Calibri"/>
        <family val="2"/>
        <scheme val="minor"/>
      </rPr>
      <t>2</t>
    </r>
  </si>
  <si>
    <t>WEEE (for disposal)</t>
  </si>
  <si>
    <r>
      <t>End of Life EPS</t>
    </r>
    <r>
      <rPr>
        <vertAlign val="superscript"/>
        <sz val="10"/>
        <color rgb="FF181818"/>
        <rFont val="Calibri"/>
        <family val="2"/>
        <scheme val="minor"/>
      </rPr>
      <t>3</t>
    </r>
  </si>
  <si>
    <r>
      <t>TOTAL POP WASTE (as M160)</t>
    </r>
    <r>
      <rPr>
        <b/>
        <vertAlign val="superscript"/>
        <sz val="10"/>
        <color rgb="FF181818"/>
        <rFont val="Calibri"/>
        <family val="2"/>
        <scheme val="minor"/>
      </rPr>
      <t>3</t>
    </r>
  </si>
  <si>
    <t>87,000 t</t>
  </si>
  <si>
    <t>19,000 t</t>
  </si>
  <si>
    <t>11,000 t</t>
  </si>
  <si>
    <r>
      <t>1.</t>
    </r>
    <r>
      <rPr>
        <sz val="7"/>
        <color rgb="FF181818"/>
        <rFont val="Times New Roman"/>
        <family val="1"/>
      </rPr>
      <t xml:space="preserve">       </t>
    </r>
    <r>
      <rPr>
        <sz val="10"/>
        <color rgb="FF181818"/>
        <rFont val="Calibri"/>
        <family val="2"/>
        <scheme val="minor"/>
      </rPr>
      <t>Neg. = Negligible</t>
    </r>
  </si>
  <si>
    <r>
      <t>2.</t>
    </r>
    <r>
      <rPr>
        <sz val="7"/>
        <color rgb="FF181818"/>
        <rFont val="Times New Roman"/>
        <family val="1"/>
      </rPr>
      <t xml:space="preserve">       </t>
    </r>
    <r>
      <rPr>
        <sz val="10"/>
        <color rgb="FF181818"/>
        <rFont val="Calibri"/>
        <family val="2"/>
        <scheme val="minor"/>
      </rPr>
      <t>Scenarios do not vary based on estimates of possible LCPL settings.  Other causal factors will be used.</t>
    </r>
  </si>
  <si>
    <r>
      <t>3.</t>
    </r>
    <r>
      <rPr>
        <sz val="7"/>
        <color rgb="FF181818"/>
        <rFont val="Times New Roman"/>
        <family val="1"/>
      </rPr>
      <t xml:space="preserve">       </t>
    </r>
    <r>
      <rPr>
        <sz val="10"/>
        <color rgb="FF181818"/>
        <rFont val="Calibri"/>
        <family val="2"/>
        <scheme val="minor"/>
      </rPr>
      <t>Assume the HBCD-containing biosolids are a subset of the PFOS-containing biosolids</t>
    </r>
  </si>
  <si>
    <t>historical import trend data on expanded polystyrene (EPS) from DoE working draft note extract from ACIL Allen RIS and NICNAS neat chemical import data</t>
  </si>
  <si>
    <r>
      <t xml:space="preserve">(BE </t>
    </r>
    <r>
      <rPr>
        <i/>
        <sz val="10"/>
        <color indexed="8"/>
        <rFont val="Calibri"/>
        <family val="2"/>
      </rPr>
      <t>et al.</t>
    </r>
    <r>
      <rPr>
        <sz val="10"/>
        <color indexed="8"/>
        <rFont val="Calibri"/>
        <family val="2"/>
      </rPr>
      <t xml:space="preserve"> 2014)</t>
    </r>
  </si>
  <si>
    <t>Annual rate of AFFF stock destruction (= waste arising)</t>
  </si>
  <si>
    <t>Stock destruction at current rate (usage at current rate)</t>
  </si>
  <si>
    <t>No stock destruction from 2015 (entire stock used in firefighting)</t>
  </si>
  <si>
    <t>No stock destruction from 2015 (25% decrease in usage from best estimate)</t>
  </si>
  <si>
    <r>
      <t xml:space="preserve">See BE </t>
    </r>
    <r>
      <rPr>
        <i/>
        <sz val="10"/>
        <color indexed="8"/>
        <rFont val="Calibri"/>
        <family val="2"/>
      </rPr>
      <t>et al.</t>
    </r>
    <r>
      <rPr>
        <sz val="10"/>
        <color indexed="8"/>
        <rFont val="Calibri"/>
        <family val="2"/>
      </rPr>
      <t xml:space="preserve"> (2014) for details of data sources and assumptions</t>
    </r>
  </si>
  <si>
    <t>% change 2014-20</t>
  </si>
  <si>
    <t>(compound annual growth rate)</t>
  </si>
  <si>
    <t>Lithium ion batteries</t>
  </si>
  <si>
    <t>See 'Li-ion' worksheet</t>
  </si>
  <si>
    <t>Best estimate of annual rate of change - 3%</t>
  </si>
  <si>
    <t>Mid-point between high and low estimates of annual change rate</t>
  </si>
  <si>
    <t>Best estimate of annual rate of change - 1.5%</t>
  </si>
  <si>
    <t>Best estimate of annual rate of change +2%</t>
  </si>
  <si>
    <t>Best estimate of annual rate of change - 2%</t>
  </si>
  <si>
    <t>Best estimate of annual rate of change + 2%</t>
  </si>
  <si>
    <t>Best estimate of annual rate of change + 5%</t>
  </si>
  <si>
    <t>Best estimate of annual rate of change - 5%</t>
  </si>
  <si>
    <t>Best estimate of annual rate of change + 3%</t>
  </si>
  <si>
    <t>Best estimate of annual rate of change + 10%</t>
  </si>
  <si>
    <t>Best estimate (absolute) + 50%</t>
  </si>
  <si>
    <t>Best estimate (absolute) - 50%</t>
  </si>
  <si>
    <t>As per best estimate, with adjustment below</t>
  </si>
  <si>
    <t>Waste lithium-ion batteries</t>
  </si>
  <si>
    <t>Lithium-ion batteries</t>
  </si>
  <si>
    <t>Pathways and fates of hazardous waste</t>
  </si>
  <si>
    <t xml:space="preserve"> = project team expectations in relation to 'new' wastes</t>
  </si>
  <si>
    <t>Storage or transfer</t>
  </si>
  <si>
    <t>ANZBP, 2013 [2013 data], BE &amp; REC, 2013 [2010 data]</t>
  </si>
  <si>
    <r>
      <t xml:space="preserve">BE &amp; REC (Blue Environment and Randell Environmental Consulting 2013) </t>
    </r>
    <r>
      <rPr>
        <i/>
        <sz val="10"/>
        <color theme="1"/>
        <rFont val="Calibri"/>
        <family val="2"/>
        <scheme val="minor"/>
      </rPr>
      <t xml:space="preserve">Waste Generation and Resource Recovery in Australia, Reporting Period 2010-11, </t>
    </r>
    <r>
      <rPr>
        <sz val="10"/>
        <color theme="1"/>
        <rFont val="Calibri"/>
        <family val="2"/>
        <scheme val="minor"/>
      </rPr>
      <t>prepared for the Department of the Environment, available from: http://www.environment.gov.au/resource/waste-generation-and-resource-recovery-australia-report-and-data-workbooks</t>
    </r>
    <r>
      <rPr>
        <i/>
        <sz val="10"/>
        <color theme="1"/>
        <rFont val="Calibri"/>
        <family val="2"/>
        <scheme val="minor"/>
      </rPr>
      <t xml:space="preserve"> </t>
    </r>
  </si>
  <si>
    <t>Contaminated biosolids arisings</t>
  </si>
  <si>
    <t>Lewis (2014)</t>
  </si>
  <si>
    <t>Source: Lewis (2014)</t>
  </si>
  <si>
    <t>OICA (2014) provides global sales of passenger cars.</t>
  </si>
  <si>
    <t>OICA (2014)</t>
  </si>
  <si>
    <t>2014 Australian  % of passenger car market</t>
  </si>
  <si>
    <t>Battery University (2014) provides data on electric vehicle battery weights. See: http://batteryuniversity.com/learn/article/electric_vehicle</t>
  </si>
  <si>
    <t>Battery University (2014)</t>
  </si>
  <si>
    <r>
      <t xml:space="preserve">Lewis H, CEO Australian Battery Recycling Initiative (2014) Battery stewardship and recycling update, presentation to </t>
    </r>
    <r>
      <rPr>
        <i/>
        <sz val="10"/>
        <rFont val="Calibri"/>
        <family val="2"/>
        <scheme val="minor"/>
      </rPr>
      <t>Waste Expo 2014</t>
    </r>
    <r>
      <rPr>
        <sz val="10"/>
        <rFont val="Calibri"/>
        <family val="2"/>
        <scheme val="minor"/>
      </rPr>
      <t>, Melbourne, 16 May 2014</t>
    </r>
  </si>
  <si>
    <t>Baylis (2012) provides analysis of global lithium consumption and also provides global projections of the number of electric vehicles that will be sold.</t>
  </si>
  <si>
    <t xml:space="preserve">Baylis (2012) projections of sales </t>
  </si>
  <si>
    <t>Source: Baylis 2012 slide 18.</t>
  </si>
  <si>
    <t>Baylis 2012 low estimate of global sales in 2014</t>
  </si>
  <si>
    <t>Baylis 2012 high estimate of global sales 2014</t>
  </si>
  <si>
    <t>Follow Baylis 2012 best projections until 2020; thereafter growth continues at the same rate but assume the proportion of market share by alternative technologies is:</t>
  </si>
  <si>
    <t>Follow Baylis 2012 high projections until 2020; thereafter growth continues at the same rate but assume the proportion of market share by alternative technologies is:</t>
  </si>
  <si>
    <t>Follow Baylis 2012 low projections until 2020; thereafter growth continues at the same rate but assume the proportion of market share by alternative technologies is:</t>
  </si>
  <si>
    <t>Baylis 2012 provides analysis of global lithium consumption and also provides estimates of global projections of the amounts of grid storage from lithium ion batteries.</t>
  </si>
  <si>
    <t>Baylis 2012 projections of demand (MW)</t>
  </si>
  <si>
    <t>Source: Baylis 2012.</t>
  </si>
  <si>
    <t xml:space="preserve">MHC (2012) provides the following content and charts that support the Baylis 2012 analysis of increasing lithium ion grid battery storage.
</t>
  </si>
  <si>
    <r>
      <t xml:space="preserve">OICA (International Organization of Motor Vehicle Manufacturers, 2014) </t>
    </r>
    <r>
      <rPr>
        <i/>
        <sz val="10"/>
        <rFont val="Calibri"/>
        <family val="2"/>
        <scheme val="minor"/>
      </rPr>
      <t>Sales statistics</t>
    </r>
    <r>
      <rPr>
        <sz val="10"/>
        <rFont val="Calibri"/>
        <family val="2"/>
        <scheme val="minor"/>
      </rPr>
      <t>, downloaded November 2014 from: http://www.oica.net/category/sales-statistics/</t>
    </r>
  </si>
  <si>
    <r>
      <t xml:space="preserve">Battery University (2014) </t>
    </r>
    <r>
      <rPr>
        <i/>
        <sz val="10"/>
        <rFont val="Calibri"/>
        <family val="2"/>
        <scheme val="minor"/>
      </rPr>
      <t>BU-1203: Electric Vehicle</t>
    </r>
    <r>
      <rPr>
        <sz val="10"/>
        <rFont val="Calibri"/>
        <family val="2"/>
        <scheme val="minor"/>
      </rPr>
      <t>, downloaded November 214 from: http://batteryuniversity.com/learn/article/electric_vehicle</t>
    </r>
  </si>
  <si>
    <t>MHC (2012)</t>
  </si>
  <si>
    <r>
      <t xml:space="preserve">MHC (Marchment Hill Consulting 2012) </t>
    </r>
    <r>
      <rPr>
        <i/>
        <sz val="10"/>
        <rFont val="Calibri"/>
        <family val="2"/>
        <scheme val="minor"/>
      </rPr>
      <t>Energy Storage in Australia: Commercial Opportunities, Barriers and Policy Options</t>
    </r>
    <r>
      <rPr>
        <sz val="10"/>
        <rFont val="Calibri"/>
        <family val="2"/>
        <scheme val="minor"/>
      </rPr>
      <t>, available from: http://www.cleanenergycouncil.org.au/technologies/energy-storage.html</t>
    </r>
  </si>
  <si>
    <r>
      <t>Baylis R, Roskill Information Services (2012) Vehicle electrification and other lithium end-uses: How big and how quickly?</t>
    </r>
    <r>
      <rPr>
        <i/>
        <sz val="10"/>
        <rFont val="Calibri"/>
        <family val="2"/>
        <scheme val="minor"/>
      </rPr>
      <t xml:space="preserve"> Presentation to the </t>
    </r>
    <r>
      <rPr>
        <sz val="10"/>
        <rFont val="Calibri"/>
        <family val="2"/>
        <scheme val="minor"/>
      </rPr>
      <t>4th Lithium Supply &amp; Markets Conference</t>
    </r>
    <r>
      <rPr>
        <i/>
        <sz val="10"/>
        <rFont val="Calibri"/>
        <family val="2"/>
        <scheme val="minor"/>
      </rPr>
      <t>, Buenos Aires, 23-25 January, a</t>
    </r>
    <r>
      <rPr>
        <sz val="10"/>
        <rFont val="Calibri"/>
        <family val="2"/>
        <scheme val="minor"/>
      </rPr>
      <t>vailable from: http://www.metalbulletin.com/events/details/6516/4th-lithium-supply-and-markets/presentations.html</t>
    </r>
  </si>
  <si>
    <t>Lithium-ion battery waste arisings</t>
  </si>
  <si>
    <t>Orica (2014)</t>
  </si>
  <si>
    <t>http://www.oica.net/category/sales-statistics/</t>
  </si>
  <si>
    <r>
      <t>ABC news (2014), T</t>
    </r>
    <r>
      <rPr>
        <i/>
        <sz val="10"/>
        <color theme="1"/>
        <rFont val="Calibri"/>
        <family val="2"/>
        <scheme val="minor"/>
      </rPr>
      <t>he coal seam gas rush</t>
    </r>
    <r>
      <rPr>
        <sz val="10"/>
        <color theme="1"/>
        <rFont val="Calibri"/>
        <family val="2"/>
        <scheme val="minor"/>
      </rPr>
      <t xml:space="preserve">, available from: http://www.abc.net.au/news/specials/coal-seam-gas-by-the-numbers/#sources </t>
    </r>
  </si>
  <si>
    <t>ANZBP 2013</t>
  </si>
  <si>
    <r>
      <t>BREE (Bureau of Resources and Energy Economics 2012)</t>
    </r>
    <r>
      <rPr>
        <i/>
        <sz val="10"/>
        <color theme="1"/>
        <rFont val="Calibri"/>
        <family val="2"/>
        <scheme val="minor"/>
      </rPr>
      <t xml:space="preserve"> Australian energy projections to 2049-50, </t>
    </r>
    <r>
      <rPr>
        <sz val="10"/>
        <color theme="1"/>
        <rFont val="Calibri"/>
        <family val="2"/>
        <scheme val="minor"/>
      </rPr>
      <t>avaliable from: http://www.bree.gov.au/publications/australian-energy-projections-2049%E2%80%9350</t>
    </r>
  </si>
  <si>
    <t>ABS 2013</t>
  </si>
  <si>
    <r>
      <t xml:space="preserve">ABS (Australian Bureau of Statistics 2013) </t>
    </r>
    <r>
      <rPr>
        <i/>
        <sz val="10"/>
        <color theme="1"/>
        <rFont val="Calibri"/>
        <family val="2"/>
        <scheme val="minor"/>
      </rPr>
      <t>3222.0 - Population Projections, Australia, 2012 (base) to 2101,</t>
    </r>
    <r>
      <rPr>
        <sz val="10"/>
        <color theme="1"/>
        <rFont val="Calibri"/>
        <family val="2"/>
        <scheme val="minor"/>
      </rPr>
      <t xml:space="preserve"> available from: http://www.abs.gov.au/AUSSTATS/abs@.nsf/DetailsPage/3222.02012%20(base)%20to%202101?OpenDocument</t>
    </r>
  </si>
  <si>
    <t>ABS (Australian Bureau of Statistics 2011) Data on the imports of articles made from ABS plastics products and PUR foam products that may contain POP-BDEs, 1988 - 2011 (unpublished)</t>
  </si>
  <si>
    <r>
      <t xml:space="preserve">ABS (Australian Bureau of Statistics 2014) </t>
    </r>
    <r>
      <rPr>
        <i/>
        <sz val="10"/>
        <color theme="1"/>
        <rFont val="Calibri"/>
        <family val="2"/>
        <scheme val="minor"/>
      </rPr>
      <t>Mineral and Petroleum Exploration,</t>
    </r>
    <r>
      <rPr>
        <sz val="10"/>
        <color theme="1"/>
        <rFont val="Calibri"/>
        <family val="2"/>
        <scheme val="minor"/>
      </rPr>
      <t xml:space="preserve"> http://www.abs.gov.au/ausstats/abs@.nsf/mf/8412.0?OpenDocument.</t>
    </r>
  </si>
  <si>
    <t>Project relevance</t>
  </si>
  <si>
    <t>Projection of arisings of various wastes related to CSG</t>
  </si>
  <si>
    <t>Projection of arisings of various wastes related to aluminium smelting</t>
  </si>
  <si>
    <t>Projection of arisings of POP-BDEs</t>
  </si>
  <si>
    <t>Projection of arisings of various wastes associated with offshore drilling</t>
  </si>
  <si>
    <t>Projection of arisings of wastes associated with construction and demolition activity</t>
  </si>
  <si>
    <t xml:space="preserve">NOT USED. </t>
  </si>
  <si>
    <r>
      <t xml:space="preserve">DoE (Department of the Environment 2012) </t>
    </r>
    <r>
      <rPr>
        <i/>
        <sz val="10"/>
        <color theme="1"/>
        <rFont val="Calibri"/>
        <family val="2"/>
        <scheme val="minor"/>
      </rPr>
      <t xml:space="preserve">Industrial Processes Emissions Projections, </t>
    </r>
    <r>
      <rPr>
        <sz val="10"/>
        <color theme="1"/>
        <rFont val="Calibri"/>
        <family val="2"/>
        <scheme val="minor"/>
      </rPr>
      <t xml:space="preserve">available from: http://www.climatechange.gov.au/sites/climatechange/files/files/climate-change/projections/aep-industrial.pdf </t>
    </r>
  </si>
  <si>
    <r>
      <t xml:space="preserve">DoE (Department of the Environment 2012) </t>
    </r>
    <r>
      <rPr>
        <i/>
        <sz val="10"/>
        <color theme="1"/>
        <rFont val="Calibri"/>
        <family val="2"/>
        <scheme val="minor"/>
      </rPr>
      <t>Waste Emissions Projections, http://www.climatechange.gov.au/sites/climatechange/files/files/climate-change/projections/aep-waste.pdf</t>
    </r>
  </si>
  <si>
    <r>
      <t xml:space="preserve">DoE (Department of Environment 2014) </t>
    </r>
    <r>
      <rPr>
        <i/>
        <sz val="10"/>
        <color theme="1"/>
        <rFont val="Calibri"/>
        <family val="2"/>
        <scheme val="minor"/>
      </rPr>
      <t xml:space="preserve">National Television and Computer Recycling Scheme Outcomes 2012–13 February 2014, </t>
    </r>
    <r>
      <rPr>
        <sz val="10"/>
        <color theme="1"/>
        <rFont val="Calibri"/>
        <family val="2"/>
        <scheme val="minor"/>
      </rPr>
      <t>available from: http://www.environment.gov.au/system/files/resources/bf250125-bf51-42ce-9611-6784e2498ecd/files/scheme-outcomes-2012-13.pdf</t>
    </r>
  </si>
  <si>
    <t>Reference</t>
  </si>
  <si>
    <t>DoE 2014b</t>
  </si>
  <si>
    <r>
      <t xml:space="preserve">DoE (Department of the Environment 2014), </t>
    </r>
    <r>
      <rPr>
        <i/>
        <sz val="10"/>
        <color theme="1"/>
        <rFont val="Calibri"/>
        <family val="2"/>
        <scheme val="minor"/>
      </rPr>
      <t>Co-produced water - risks to aquatic ecosystems</t>
    </r>
    <r>
      <rPr>
        <sz val="10"/>
        <color theme="1"/>
        <rFont val="Calibri"/>
        <family val="2"/>
        <scheme val="minor"/>
      </rPr>
      <t>, http://iesc.environment.gov.au/pubs/background-review-co-produced-water.pdf</t>
    </r>
  </si>
  <si>
    <r>
      <t xml:space="preserve">DoE (Department of Environment DoE), </t>
    </r>
    <r>
      <rPr>
        <i/>
        <sz val="10"/>
        <color theme="1"/>
        <rFont val="Calibri"/>
        <family val="2"/>
        <scheme val="minor"/>
      </rPr>
      <t>National Television and Computer Recycling Scheme,</t>
    </r>
    <r>
      <rPr>
        <sz val="10"/>
        <color theme="1"/>
        <rFont val="Calibri"/>
        <family val="2"/>
        <scheme val="minor"/>
      </rPr>
      <t xml:space="preserve"> downloaded January 2013 from:  http://www.environment.gov.au/settlements/waste/ewaste/about.html</t>
    </r>
  </si>
  <si>
    <r>
      <t xml:space="preserve">DoE (Department of Environment 2013) </t>
    </r>
    <r>
      <rPr>
        <i/>
        <sz val="10"/>
        <color theme="1"/>
        <rFont val="Calibri"/>
        <family val="2"/>
        <scheme val="minor"/>
      </rPr>
      <t>National Waste Reporting 2013, Factsheet - Biosolids Profile</t>
    </r>
    <r>
      <rPr>
        <sz val="10"/>
        <color theme="1"/>
        <rFont val="Calibri"/>
        <family val="2"/>
        <scheme val="minor"/>
      </rPr>
      <t>, available from: http://www.environment.gov.au/system/files/resources/0a517ed7-74cb-418b-9319-7624491e4921/files/factsheet-biosolids.pdf</t>
    </r>
  </si>
  <si>
    <t>http://www.mobilemuster.com.au/</t>
  </si>
  <si>
    <r>
      <t xml:space="preserve">AMTA (Australian Mobile Telecommunications Association 2012) </t>
    </r>
    <r>
      <rPr>
        <i/>
        <sz val="10"/>
        <color theme="1"/>
        <rFont val="Calibri"/>
        <family val="2"/>
        <scheme val="minor"/>
      </rPr>
      <t xml:space="preserve">MobileMuster The official recycling program of the mobile phone industry 2010-11 Annual Report, </t>
    </r>
    <r>
      <rPr>
        <sz val="10"/>
        <color theme="1"/>
        <rFont val="Calibri"/>
        <family val="2"/>
        <scheme val="minor"/>
      </rPr>
      <t>available from: http://www.mobilemuster.com.au/</t>
    </r>
  </si>
  <si>
    <t xml:space="preserve">Mobile muster imports and fate data back to 2005. </t>
  </si>
  <si>
    <r>
      <t xml:space="preserve">APMF (Australian Paint Manufacturers Federation 2013) </t>
    </r>
    <r>
      <rPr>
        <i/>
        <sz val="10"/>
        <color theme="1"/>
        <rFont val="Calibri"/>
        <family val="2"/>
        <scheme val="minor"/>
      </rPr>
      <t xml:space="preserve">Annual Report 2013, </t>
    </r>
    <r>
      <rPr>
        <sz val="10"/>
        <color theme="1"/>
        <rFont val="Calibri"/>
        <family val="2"/>
        <scheme val="minor"/>
      </rPr>
      <t>available from: http://www.apmf.asn.au/2013%20ANNUAL%20REPORT.pdf</t>
    </r>
  </si>
  <si>
    <t>BREE 2012</t>
  </si>
  <si>
    <t>Baylis 2012</t>
  </si>
  <si>
    <t>BE &amp; REC 2013</t>
  </si>
  <si>
    <t>AMTA 2012</t>
  </si>
  <si>
    <t>APMF 2013</t>
  </si>
  <si>
    <r>
      <t xml:space="preserve">BE </t>
    </r>
    <r>
      <rPr>
        <i/>
        <sz val="10"/>
        <color theme="1"/>
        <rFont val="Calibri"/>
        <family val="2"/>
        <scheme val="minor"/>
      </rPr>
      <t>et al.</t>
    </r>
    <r>
      <rPr>
        <sz val="10"/>
        <color theme="1"/>
        <rFont val="Calibri"/>
        <family val="2"/>
        <scheme val="minor"/>
      </rPr>
      <t xml:space="preserve"> 2014</t>
    </r>
  </si>
  <si>
    <t>p.3: Real GDP per person is projected to grow at an average rate of 1.5 per cent per year over the next 40 years, compared with 1.9 per cent over the previous 40 years. Real economic growth is expected to slow from 3.3 per cent over the past 40 years to 2.7 per cent in the future.</t>
  </si>
  <si>
    <t>Australian Government 2010</t>
  </si>
  <si>
    <r>
      <t xml:space="preserve">Australian Government (2010) </t>
    </r>
    <r>
      <rPr>
        <i/>
        <sz val="10"/>
        <color theme="1"/>
        <rFont val="Calibri"/>
        <family val="2"/>
        <scheme val="minor"/>
      </rPr>
      <t xml:space="preserve">Australia to 2050: future challenges, </t>
    </r>
    <r>
      <rPr>
        <sz val="10"/>
        <color theme="1"/>
        <rFont val="Calibri"/>
        <family val="2"/>
        <scheme val="minor"/>
      </rPr>
      <t>available from: http://archive.treasury.gov.au/igr/igr2010/Overview/pdf/IGR_2010_Overview.pdf</t>
    </r>
  </si>
  <si>
    <t>CC 2013</t>
  </si>
  <si>
    <r>
      <t>Climate Commission (2013)  T</t>
    </r>
    <r>
      <rPr>
        <i/>
        <sz val="10"/>
        <color theme="1"/>
        <rFont val="Calibri"/>
        <family val="2"/>
        <scheme val="minor"/>
      </rPr>
      <t>he critical decade: extreme weather,</t>
    </r>
    <r>
      <rPr>
        <sz val="10"/>
        <color theme="1"/>
        <rFont val="Calibri"/>
        <family val="2"/>
        <scheme val="minor"/>
      </rPr>
      <t xml:space="preserve"> avaliable at: http://climatecommission.angrygoats.net/wp-content/uploads/ExtremeWeatherReport_web.pdf</t>
    </r>
  </si>
  <si>
    <r>
      <t>Clarke HG, Smith PL and Pitman AJ (2011) R</t>
    </r>
    <r>
      <rPr>
        <i/>
        <sz val="10"/>
        <color theme="1"/>
        <rFont val="Calibri"/>
        <family val="2"/>
        <scheme val="minor"/>
      </rPr>
      <t>egional signatures of future fire weather over eastern Australia from global climate models. International Journal of Wildland Fire 20, 550–562,</t>
    </r>
    <r>
      <rPr>
        <sz val="10"/>
        <color theme="1"/>
        <rFont val="Calibri"/>
        <family val="2"/>
        <scheme val="minor"/>
      </rPr>
      <t xml:space="preserve"> available at: http://dx.doi.org/10.1071/WF10070</t>
    </r>
  </si>
  <si>
    <t>Projections of arisings of wastes affected by bushfire</t>
  </si>
  <si>
    <t>NOT USED. 
Table 14: Final energy consumption, by sector (PJ)</t>
  </si>
  <si>
    <t>Long-term population growth (causal factor for projection of arisings for various wastes)</t>
  </si>
  <si>
    <t>Projected energy consumption by sector (potential causal factor for projections of waste arisings)</t>
  </si>
  <si>
    <t>Av. annual growth 2012-13 to 2049-50</t>
  </si>
  <si>
    <t>DoE 2014a</t>
  </si>
  <si>
    <t>DoE 2013a</t>
  </si>
  <si>
    <t>DoE 2013b</t>
  </si>
  <si>
    <r>
      <t xml:space="preserve">DNRE (Department of Natural Resources and Environment Victoria, 2002) </t>
    </r>
    <r>
      <rPr>
        <i/>
        <sz val="10"/>
        <color theme="1"/>
        <rFont val="Calibri"/>
        <family val="2"/>
        <scheme val="minor"/>
      </rPr>
      <t>Moving Towards Sustainable Biosolids Management</t>
    </r>
    <r>
      <rPr>
        <sz val="10"/>
        <color theme="1"/>
        <rFont val="Calibri"/>
        <family val="2"/>
        <scheme val="minor"/>
      </rPr>
      <t>, available from: ftp://seav.vic.gov.au/renewable_energy_old/resources/bioenergy/Moving_towards_Sustainable_Biosolids_management.pdf</t>
    </r>
  </si>
  <si>
    <t>ENVIRON 2013</t>
  </si>
  <si>
    <r>
      <t xml:space="preserve">ENVIRON (2013) </t>
    </r>
    <r>
      <rPr>
        <i/>
        <sz val="10"/>
        <color theme="1"/>
        <rFont val="Calibri"/>
        <family val="2"/>
        <scheme val="minor"/>
      </rPr>
      <t>Brominated Flame Retardant Research: A Pilot Study of E-waste Plastic Sorting in New Zealand</t>
    </r>
    <r>
      <rPr>
        <sz val="10"/>
        <color theme="1"/>
        <rFont val="Calibri"/>
        <family val="2"/>
        <scheme val="minor"/>
      </rPr>
      <t>, available from: http://www.mfe.govt.nz/publications/waste/bromide-flame-retardant-waste/pilot-study-e-waste-plastic-sorting.pdf</t>
    </r>
  </si>
  <si>
    <r>
      <t xml:space="preserve">EPHC (Environment Protection and Heritage Council, 2009) </t>
    </r>
    <r>
      <rPr>
        <i/>
        <sz val="10"/>
        <color theme="1"/>
        <rFont val="Calibri"/>
        <family val="2"/>
        <scheme val="minor"/>
      </rPr>
      <t>Decision Regulatory Impact Statement: Televisions and Computers</t>
    </r>
    <r>
      <rPr>
        <sz val="10"/>
        <color theme="1"/>
        <rFont val="Calibri"/>
        <family val="2"/>
        <scheme val="minor"/>
      </rPr>
      <t>, October, available from: http://www.ephc.gov.au/sites/default/files/PS_TV_Comp__Decision_RIS__Televisions_and_Computers__200911_0.pdf</t>
    </r>
  </si>
  <si>
    <r>
      <t xml:space="preserve">ESWI (2011) </t>
    </r>
    <r>
      <rPr>
        <i/>
        <sz val="10"/>
        <color theme="1"/>
        <rFont val="Calibri"/>
        <family val="2"/>
        <scheme val="minor"/>
      </rPr>
      <t>Final Report, Study on waste related issues of newly listed POPs and candidate POPs</t>
    </r>
    <r>
      <rPr>
        <sz val="10"/>
        <color theme="1"/>
        <rFont val="Calibri"/>
        <family val="2"/>
        <scheme val="minor"/>
      </rPr>
      <t>, available from: http://ec.europa.eu/environment/waste/studies/pdf/POP_Waste_2011.pdf</t>
    </r>
  </si>
  <si>
    <r>
      <t xml:space="preserve">Hyder Consulting (2012) </t>
    </r>
    <r>
      <rPr>
        <i/>
        <sz val="10"/>
        <color theme="1"/>
        <rFont val="Calibri"/>
        <family val="2"/>
        <scheme val="minor"/>
      </rPr>
      <t xml:space="preserve">Study into domestic and international fate of end- of-life tyres, </t>
    </r>
    <r>
      <rPr>
        <sz val="10"/>
        <color theme="1"/>
        <rFont val="Calibri"/>
        <family val="2"/>
        <scheme val="minor"/>
      </rPr>
      <t xml:space="preserve">prepared for Environment Protection and Heritage Council, May 2012, available from: http://www.scew.gov.au/sites/www.scew.gov.au/files/resources/023a5607-0964-47e0-92cd-78fc0e6bb14e/files/hyder-end-life-tyres.pdf
</t>
    </r>
  </si>
  <si>
    <t>LCA 2013</t>
  </si>
  <si>
    <r>
      <t xml:space="preserve">LCA (Lighting Council Australia 2013) </t>
    </r>
    <r>
      <rPr>
        <i/>
        <sz val="10"/>
        <color theme="1"/>
        <rFont val="Calibri"/>
        <family val="2"/>
        <scheme val="minor"/>
      </rPr>
      <t>Why should we Recycle our Waste Lighting?</t>
    </r>
    <r>
      <rPr>
        <sz val="10"/>
        <color theme="1"/>
        <rFont val="Calibri"/>
        <family val="2"/>
        <scheme val="minor"/>
      </rPr>
      <t xml:space="preserve"> Downloaded January 2013 from http://www.fluorocycle.org.au/why-recycle.php</t>
    </r>
  </si>
  <si>
    <t>Long-term economic growth (causal factor for projection of arisings for various wastes)</t>
  </si>
  <si>
    <t>Projected arisings of medical waste</t>
  </si>
  <si>
    <t>13.1 Health snapshot 
•  Like health systems around the world, the NSW health system is facing considerable challenges to meet growing demand driven by an ageing population, lifestyle diseases and new care technologies. NSW Health’s goals are to improve health outcomes and meet the growth in demand for health services. 
•  Demand for health care is forecast to grow by nearly 50 percent in the next 20 years, due to the ageing population and lifestyle diseases. 
•  Supply of new hospital beds is estimated at around 275 beds per year (around 200 for acute care and 75 for sub-acute care). Without reform, this will put significant pressure on NSW’s capital and operating budget. Infrastructure NSW has identified initiatives from other states and around the world that meet health sector outcomes with lower capital investment and therefore less embedding of fixed costs. 
•  The NSW Government has announced a program of major new hospital works to start in 2012 and 2013 and NSW Health investment of around $10 billion is planned for the next 10 years.</t>
  </si>
  <si>
    <t>Projected arisings of wastes associated with aluminium smelting</t>
  </si>
  <si>
    <t>Projected growth rates of various waste-producing industries (including tannery &amp; wool scouring, clinical, pharmaceutical &amp; tyres waste</t>
  </si>
  <si>
    <t>p.48</t>
  </si>
  <si>
    <r>
      <t xml:space="preserve">Marsden Jacob Associates &amp; Sustainable Resource Use (2014) </t>
    </r>
    <r>
      <rPr>
        <i/>
        <sz val="10"/>
        <color theme="1"/>
        <rFont val="Calibri"/>
        <family val="2"/>
        <scheme val="minor"/>
      </rPr>
      <t>Estimate of the cost of hazardous waste in Australia, Final Report</t>
    </r>
  </si>
  <si>
    <t>Melb. Water (2010)</t>
  </si>
  <si>
    <t>Melb. Water 2014</t>
  </si>
  <si>
    <t>Melb. Water 2010</t>
  </si>
  <si>
    <r>
      <t xml:space="preserve">Melbourne Water (2010) </t>
    </r>
    <r>
      <rPr>
        <i/>
        <sz val="10"/>
        <color theme="1"/>
        <rFont val="Calibri"/>
        <family val="2"/>
        <scheme val="minor"/>
      </rPr>
      <t>Expressions of Interest: Implementation of a research and development project for energy, nutrient, metal, fuel or chemical extraction, geotechnical reuse, building material extender, decontamination, stabilisation, or other conversion leading to 'Beneficial Use' of biosolids.</t>
    </r>
    <r>
      <rPr>
        <sz val="10"/>
        <color theme="1"/>
        <rFont val="Calibri"/>
        <family val="2"/>
        <scheme val="minor"/>
      </rPr>
      <t xml:space="preserve"> Available from: http://www.icnvic.org.au/media/documents/water%20industry/melb%20water%20-%20eoi%20-%20beneficial%20use%20of%20biosolids.pdf</t>
    </r>
  </si>
  <si>
    <t>Projections of arisings of alkaline waste</t>
  </si>
  <si>
    <t>Projections of arisings of contaminated biosolids</t>
  </si>
  <si>
    <t>Projections of arisings of contaminated biosolids (historical trends)</t>
  </si>
  <si>
    <t>Projections of arisings of contaminated biosolids (Victorian biosolids stockpile)</t>
  </si>
  <si>
    <r>
      <t xml:space="preserve">Melbourne Water (2014) </t>
    </r>
    <r>
      <rPr>
        <i/>
        <sz val="10"/>
        <color theme="1"/>
        <rFont val="Calibri"/>
        <family val="2"/>
        <scheme val="minor"/>
      </rPr>
      <t>Waste to Resources</t>
    </r>
    <r>
      <rPr>
        <sz val="10"/>
        <color theme="1"/>
        <rFont val="Calibri"/>
        <family val="2"/>
        <scheme val="minor"/>
      </rPr>
      <t>, downloaded November 2014 from: http://www.melbournewater.com.au/whatwedo/Liveability-and-environment/waste/Pages/Waste-to-resources.aspx</t>
    </r>
  </si>
  <si>
    <t>http://www.melbournewater.com.au/whatwedo/Liveability-and-environment/waste/Pages/Waste-to-resources.aspx</t>
  </si>
  <si>
    <t>Projections of arisings of lithium-ion batteries</t>
  </si>
  <si>
    <t>http://www.cleanenergycouncil.org.au/technologies/energy-storage.html</t>
  </si>
  <si>
    <r>
      <t xml:space="preserve">NICNAS (National Industrial Chemicals Notification and Assessment Scheme 2014) </t>
    </r>
    <r>
      <rPr>
        <i/>
        <sz val="10"/>
        <color theme="1"/>
        <rFont val="Calibri"/>
        <family val="2"/>
        <scheme val="minor"/>
      </rPr>
      <t>National Assessment of Chemicals Associated with Coal Seam Gas Extraction in Australia</t>
    </r>
  </si>
  <si>
    <t>Projections of arisings of contaminated soil</t>
  </si>
  <si>
    <t>NICS 2014</t>
  </si>
  <si>
    <t>NICS (National Infrastructure Construction Schedule 2014) website viewed August 2014: https://www.nics.gov.au/</t>
  </si>
  <si>
    <t>NC &amp; SRU 2014</t>
  </si>
  <si>
    <t>http://www.sustainability.vic.gov.au/~/media/resources/documents/services%20and%20advice/business/paint%20product%20stewardship/study%20into%20stocks%20and%20flows_%20market%20analysis%20and%20processing%20capacity%20of%20waste%20paint%20in%20australia.pdf</t>
  </si>
  <si>
    <r>
      <t xml:space="preserve">Nolan Consulting &amp; SRU (Nolan Consulting and Sustainable Resource Use 2014) </t>
    </r>
    <r>
      <rPr>
        <i/>
        <sz val="10"/>
        <color theme="1"/>
        <rFont val="Calibri"/>
        <family val="2"/>
        <scheme val="minor"/>
      </rPr>
      <t>Study into stocks and flows, market analysis and processing capacity of waste paint, prepared for the National Environment Protection Council Service Corporation, available from: http://www.sustainability.vic.gov.au/~/media/resources/documents/services%20and%20advice/business/paint%20product%20stewardship/study%20into%20stocks%20and%20flows_%20market%20analysis%20and%20processing%20capacity%20of%20waste%20paint%20in%20australia.pdf</t>
    </r>
  </si>
  <si>
    <t>Projections of arisings of waste paint</t>
  </si>
  <si>
    <t>Not comprehensively - NC &amp; SRU (2014) projects 10 years of consumption of paints producing most of F100</t>
  </si>
  <si>
    <t>Use a range: NC &amp; SRU (2014) estimate - fall due to manufacturing decline</t>
  </si>
  <si>
    <t>NC &amp; SRU (2014) projection</t>
  </si>
  <si>
    <r>
      <t xml:space="preserve">Orica (2014) </t>
    </r>
    <r>
      <rPr>
        <i/>
        <sz val="10"/>
        <color theme="1"/>
        <rFont val="Calibri"/>
        <family val="2"/>
        <scheme val="minor"/>
      </rPr>
      <t>HCB Waste Export and Destruction Background</t>
    </r>
    <r>
      <rPr>
        <sz val="10"/>
        <color theme="1"/>
        <rFont val="Calibri"/>
        <family val="2"/>
        <scheme val="minor"/>
      </rPr>
      <t>, viewed August 2014 at: http://www.orica.com/Locations/Asia-Pacific/Australia/Botany/Botany-Transformation-Projects/Stored-HCB-Waste/HCB-Waste-Export-and-Destruction-Background#.U6o73vmSwV8, viewed October 2014</t>
    </r>
  </si>
  <si>
    <t>PSD (2011)</t>
  </si>
  <si>
    <r>
      <t xml:space="preserve">PSD (Pollution Solutions and Designs 2014) </t>
    </r>
    <r>
      <rPr>
        <i/>
        <sz val="10"/>
        <color theme="1"/>
        <rFont val="Calibri"/>
        <family val="2"/>
        <scheme val="minor"/>
      </rPr>
      <t>Biosolids snapshot report</t>
    </r>
    <r>
      <rPr>
        <sz val="10"/>
        <color theme="1"/>
        <rFont val="Calibri"/>
        <family val="2"/>
        <scheme val="minor"/>
      </rPr>
      <t>, available at: http://www.environment.gov.au/protection/national-waste-policy/publications/biosolids-snapshot</t>
    </r>
  </si>
  <si>
    <t>Projection of arisings of contaminated biosolids</t>
  </si>
  <si>
    <t>SSCECA 2008</t>
  </si>
  <si>
    <t xml:space="preserve">From Chapter 2 Trends in Waste Production in Australia: “2.15 Electronic waste or e-waste is one such example of a complex waste that is estimated to be growing at more than three times the rate of general municipal waste.20 Each year Australians buy more than one million televisions and 2.4 million computers.21 In some cases, a range of hazardous chemicals contained in e-waste may diffuse into the landfill leachate.22 In instances where there is poor leachate control, for example when landfills are not lined or the liners fail, contaminants may escape into the wider environment including groundwater and adjacent waterways. The Environment Department recognises that it is difficult to quantify the nature and extent of this problem as well as the net environmental cost of such diffuse impacts, particularly when it may take decades before serious environmental impacts become evident. The department acknowledges that in considering end-of-life computer management, both recycling initiatives and improved landfill practices may need consideration.23 Various options for managing e-waste are discussed at greater length in chapter 5. 
2.16 Another area of growing concern is the disposal of used motor oil. Each year, more than 500 million litres of lubricating oil is sold in Australia and many car and machinery engines produce large volumes of used oil, which is a highly concentrated and toxic material that can be reclaimed and reused. Indeed, estimates suggest that between 280 and 300 million litres per annum of used oil is generated by industry and the community and is available for recycling.24 The environmental impact of used oil is such that one litre of used oil can contaminate up to one million litres of water.25 “
</t>
  </si>
  <si>
    <r>
      <t xml:space="preserve">SSCECA (The Senate Standing Committee on Environment, Communications and the Arts 2008) </t>
    </r>
    <r>
      <rPr>
        <i/>
        <sz val="10"/>
        <color theme="1"/>
        <rFont val="Calibri"/>
        <family val="2"/>
        <scheme val="minor"/>
      </rPr>
      <t>Management of Australia's Waste Streams (including consideration of the Drink Container Recycling Bill 2008)</t>
    </r>
    <r>
      <rPr>
        <sz val="10"/>
        <color theme="1"/>
        <rFont val="Calibri"/>
        <family val="2"/>
        <scheme val="minor"/>
      </rPr>
      <t>, available from: http://www.aph.gov.au/binaries/senate/committee/eca_ctte/aust_waste_streams/report/c02.pdf</t>
    </r>
  </si>
  <si>
    <t>RPS 2011</t>
  </si>
  <si>
    <r>
      <t xml:space="preserve">RPS Australia East Pty Ltd (2011) </t>
    </r>
    <r>
      <rPr>
        <i/>
        <sz val="10"/>
        <color theme="1"/>
        <rFont val="Calibri"/>
        <family val="2"/>
        <scheme val="minor"/>
      </rPr>
      <t>Onshore co-produced water: extent and management,</t>
    </r>
    <r>
      <rPr>
        <sz val="10"/>
        <color theme="1"/>
        <rFont val="Calibri"/>
        <family val="2"/>
        <scheme val="minor"/>
      </rPr>
      <t xml:space="preserve"> available from: http://nwc.gov.au/__data/assets/pdf_file/0007/18619/Onshore-co-produced-water-extent-and-management_final-for-web.pdf</t>
    </r>
  </si>
  <si>
    <r>
      <t xml:space="preserve">SKM (Sinclair Knight Merz 2013) </t>
    </r>
    <r>
      <rPr>
        <i/>
        <sz val="10"/>
        <color theme="1"/>
        <rFont val="Calibri"/>
        <family val="2"/>
        <scheme val="minor"/>
      </rPr>
      <t>Management of Contaminated Soils in South Australia</t>
    </r>
    <r>
      <rPr>
        <sz val="10"/>
        <color theme="1"/>
        <rFont val="Calibri"/>
        <family val="2"/>
        <scheme val="minor"/>
      </rPr>
      <t>, prepared for Zero Waste South Australia, available from: http://www.zerowaste.sa.gov.au/upload/resource-centre/publications/management-of-contaminated-soils-in-south-australia/Contaminated%20Soils%20in%20South%20Australia_2012_Final.pdf</t>
    </r>
  </si>
  <si>
    <t>Page 3: "The average annual tonnage of contaminated soil currently being disposed of to landfill in SA may be in the range of 87,000 tonnes per annum during the past five financial years (2007/08 – 2011/12)."</t>
  </si>
  <si>
    <r>
      <t>SIA (Sustainable Infrastructure Australia 2008)</t>
    </r>
    <r>
      <rPr>
        <i/>
        <sz val="10"/>
        <color theme="1"/>
        <rFont val="Calibri"/>
        <family val="2"/>
        <scheme val="minor"/>
      </rPr>
      <t xml:space="preserve"> </t>
    </r>
    <r>
      <rPr>
        <sz val="10"/>
        <color theme="1"/>
        <rFont val="Calibri"/>
        <family val="2"/>
        <scheme val="minor"/>
      </rPr>
      <t>Orica Hexachlorobenzene waste stockpile - Independent assessment report.</t>
    </r>
    <r>
      <rPr>
        <i/>
        <sz val="10"/>
        <color theme="1"/>
        <rFont val="Calibri"/>
        <family val="2"/>
        <scheme val="minor"/>
      </rPr>
      <t xml:space="preserve"> </t>
    </r>
  </si>
  <si>
    <t>Projections of arisings of HCB waste</t>
  </si>
  <si>
    <t>SKM 2013</t>
  </si>
  <si>
    <t>F - H</t>
  </si>
  <si>
    <t>Q - R</t>
  </si>
  <si>
    <t>U - Z</t>
  </si>
  <si>
    <t>UNEP 2012</t>
  </si>
  <si>
    <r>
      <t xml:space="preserve">UNEP (United Nations Environment Program 2012) </t>
    </r>
    <r>
      <rPr>
        <i/>
        <sz val="10"/>
        <color theme="1"/>
        <rFont val="Calibri"/>
        <family val="2"/>
        <scheme val="minor"/>
      </rPr>
      <t>Guidance for the inventory of polybrominated diphenyl ethers (PBDEs) listed under the Stockholm Convention on Persistent Organic Pollutants</t>
    </r>
    <r>
      <rPr>
        <sz val="10"/>
        <color theme="1"/>
        <rFont val="Calibri"/>
        <family val="2"/>
        <scheme val="minor"/>
      </rPr>
      <t>, available from: http://www.unido.org/fileadmin/user_media/Services/Environmental_Management/Stockholm_Convention/Guidance_Docs/UNEP-POPS-GUID-NIP-2012-PBDEs-Inventory.En.pdf</t>
    </r>
  </si>
  <si>
    <t>Extracts, or comments on content</t>
  </si>
  <si>
    <t>Bibliography (including some extracts and preliminary data calculations)</t>
  </si>
  <si>
    <t>Incoming data and preliminary calculations</t>
  </si>
  <si>
    <r>
      <t xml:space="preserve">(This setting can be changed by clicking </t>
    </r>
    <r>
      <rPr>
        <u/>
        <sz val="10"/>
        <color rgb="FF0000FF"/>
        <rFont val="Calibri"/>
        <family val="2"/>
        <scheme val="minor"/>
      </rPr>
      <t>here</t>
    </r>
    <r>
      <rPr>
        <sz val="10"/>
        <color theme="1"/>
        <rFont val="Calibri"/>
        <family val="2"/>
        <scheme val="minor"/>
      </rPr>
      <t>)</t>
    </r>
  </si>
  <si>
    <t>10 November 2014</t>
  </si>
  <si>
    <t>Grouping wastes in this way simplifies the modelling by: (a) combining wastes within 'NEPM 15' codes that are likely to change over time in similar ways; and (b) disaggregating wastes that arise in large or highly uncertain amounts, have particular management requirements, or are of particular interest for other reasons.</t>
  </si>
  <si>
    <t>Other growth factors</t>
  </si>
  <si>
    <t>Groups</t>
  </si>
  <si>
    <t>Classifies NEPM waste codes into a smaller number of projection groups that are used in the model.</t>
  </si>
  <si>
    <t>A-baseline &amp; data</t>
  </si>
  <si>
    <t xml:space="preserve">Records the current baseline tonnages used by the model and allows for future tonnages to be recorded. The model will readjust to use the new figures as the projection baseline.  </t>
  </si>
  <si>
    <t>A-methods</t>
  </si>
  <si>
    <t>Overview of the model</t>
  </si>
  <si>
    <t>Security</t>
  </si>
  <si>
    <t>Authorship and inquiries</t>
  </si>
  <si>
    <t>Applies the methods set out in 'A-methods' to generate projections of best, high and low estimates for all jurisdictions and for Australia (estimates for a few projection groups are given only on a national basis).</t>
  </si>
  <si>
    <t>A-proj. calcs</t>
  </si>
  <si>
    <t>Presents the overall projections nationally, including charts. Users can choose to display the best, high or low projections for all waste projection groups, or can elect to display these projections for each group individually (i.e. display a mix of projection types).</t>
  </si>
  <si>
    <t>F-proportions</t>
  </si>
  <si>
    <t>A-projections</t>
  </si>
  <si>
    <t>Calculates the proportions of each projection group that were sent to each fate type in the baseline year 2012-13.</t>
  </si>
  <si>
    <t>F-projections</t>
  </si>
  <si>
    <t>Applies the proportions calculated in 'F-proportions' to the projected arisings, based on the selected arisings scenario (all best, all high, all low, or set individually).</t>
  </si>
  <si>
    <t>Bibliography</t>
  </si>
  <si>
    <t xml:space="preserve">Lists the documents and websites used in compiling the projections, including (in most cases) any preliminary calculations needed to transform the extracted information or data to an appropriate form. </t>
  </si>
  <si>
    <t>Li-ion batteries</t>
  </si>
  <si>
    <t>This worksheet contains a separate calculation of the baseline and projection methods for waste lithium-ion batteries, which were too complex to fit in the 'Bibliography' worksheet.</t>
  </si>
  <si>
    <t>This worksheet contains a separate calculation of the baseline and projection methods for contaminated biosolids, which were too complex to fit in the 'Bibliography' worksheet.</t>
  </si>
  <si>
    <t xml:space="preserve">This model estimates the tonnes of hazardous waste that will arise in Australia during the period 2015 to 2034 under 'best estimate', 'high estimate' and 'low estimate' scenarios. 
The model also projects the tonnes of waste that will need to be accepted by various categories of infrastructure, assuming that the proportions of the waste arisings sent to these categories do not change. The authors recognise that this projection of fate does not provide much meaningful guidance to government or industry at this stage. These results will be subsequently examined together with the findings of the industry consultation program, which is not yet complete. </t>
  </si>
  <si>
    <t>Source:</t>
  </si>
  <si>
    <t>Figures in green font are from the 2012 Basel data set prepared by the consulting team employed to develop this model, for submission by the Department to the Basel Secretariat.</t>
  </si>
  <si>
    <t xml:space="preserve"> Source: National collation of jurisdictional data</t>
  </si>
  <si>
    <t>Some additional codes are used as indicated in particular worksheets</t>
  </si>
  <si>
    <t>Projections follow MHC 2012 best projections until 2034.</t>
  </si>
  <si>
    <t>Projections follow MHC 2012 high projections until 2034.</t>
  </si>
  <si>
    <t>Projections follow MHC 2012 low projections until 2034.</t>
  </si>
  <si>
    <t xml:space="preserve">Projections follow NC &amp; SRU (2014) projections of CAGR until 2020; growth continues thereafter but an alternative technology takes this proportion of the market share: </t>
  </si>
  <si>
    <t>Projections follow NC &amp; SRU (2014) projections of CAGR until 2034</t>
  </si>
  <si>
    <t>Projections follow NC &amp; SRU (2014) projections of CAGR until 2020; uses for Li-ion batteries then cease to expand but existing uses remain so growth is proportion to population</t>
  </si>
  <si>
    <t>NC &amp; SRU (2014) recently completed a report that focused on stocks and flows of handheld batteries of 5 kilograms or less.</t>
  </si>
  <si>
    <r>
      <rPr>
        <b/>
        <sz val="10"/>
        <rFont val="Calibri"/>
        <family val="2"/>
        <scheme val="minor"/>
      </rPr>
      <t>Baseline:</t>
    </r>
    <r>
      <rPr>
        <sz val="10"/>
        <rFont val="Calibri"/>
        <family val="2"/>
        <scheme val="minor"/>
      </rPr>
      <t xml:space="preserve"> use the NC &amp; SRU (2014) data baseline for 2014 =</t>
    </r>
  </si>
  <si>
    <t>The model was produced by the consultant team under contract to the Department of the Environment during 2014. Inquiries to Joe Pickin of Blue Environment (03 5426 3536, joe.pickin@blueenvironment.com.au)</t>
  </si>
  <si>
    <t>Contaminated biosolids produced = all biosolids produced - restricted uses (agriculture, landscaping, land rehab), or best estimate, whichever is higher.</t>
  </si>
  <si>
    <t>These cells apply the growth rates given above to an absolute baseline - see 'Biosolids' worksheet for details. This method is different from the other waste group projections and is needed because the baseline for this waste, unlike the others, varies with scenario.)
Biosolids contaminated with M160 are included in these state-level figures and also in the figures for the national M160 projection groups given above, i.e. there is double-counting. The M160 figures are therefore subtracted from the national numbers in 'A-projections'.</t>
  </si>
  <si>
    <t xml:space="preserve">http://www.environment.gov.au/resource/waste-generation-and-resource-recovery-australia-report-and-data-workbooks </t>
  </si>
  <si>
    <t xml:space="preserve">http://www.metalbulletin.com/events/details/6516/4th-lithium-supply-and-markets/presentations.html </t>
  </si>
  <si>
    <t xml:space="preserve">http://batteryuniversity.com/learn/article/electric_vehicle </t>
  </si>
  <si>
    <t xml:space="preserve">Sets out the methods used for projecting future quantities of each projection group. The methods are based on consideration of current quantities, trends, industry sources and other factors. With a few exceptions, methods are provided for each jurisdiction. The methods include: use of pre-existing estimates; percentage increases on the previous year's tonnages based on various considerations; addition of absolute tonnages in particular years; percentage margins on either side of a best estimate; or combinations of these four. Selection of the appropriate method generally followed a decision tree previously submitted to the Department and displayed again to the right of this text.  </t>
  </si>
  <si>
    <t>NSW does not generally track asbestos.</t>
  </si>
  <si>
    <t xml:space="preserve">Cause of major increase in Qld is unknown. </t>
  </si>
  <si>
    <t>Services to agriculture / fertilisers (Qld)</t>
  </si>
  <si>
    <t>Qld increase may be releases from storage</t>
  </si>
  <si>
    <t>Mining, manufacturing, transport, retail (Qld)</t>
  </si>
  <si>
    <t>Animal effluent and residues (+ food processing waste) (K100)</t>
  </si>
  <si>
    <t xml:space="preserve">Animal effluent and residues (abattoir effluent, poultry and fish processing wastes) (+ food processing waste) </t>
  </si>
  <si>
    <t>Animal effluent and residues (+ food processing waste)</t>
  </si>
  <si>
    <t>Animal effluent and residues (abattoir effluent, poultry and fish processing wastes) (+ food processing waste)</t>
  </si>
  <si>
    <t>Belot 2014</t>
  </si>
  <si>
    <r>
      <t xml:space="preserve">Belot H (2014) Up to 150,000 tonnes of asbestos waste headed to West Belconnen, </t>
    </r>
    <r>
      <rPr>
        <i/>
        <sz val="10"/>
        <color theme="1"/>
        <rFont val="Calibri"/>
        <family val="2"/>
        <scheme val="minor"/>
      </rPr>
      <t>Canberra Times</t>
    </r>
    <r>
      <rPr>
        <sz val="10"/>
        <color theme="1"/>
        <rFont val="Calibri"/>
        <family val="2"/>
        <scheme val="minor"/>
      </rPr>
      <t>, 18 November, available from: http://www.canberratimes.com.au/act-news/up-to-150000-tonnes-of-asbestos-waste-headed-to-west-belconnen-20141118-11kt97.html#ixzz3JyBJcv15</t>
    </r>
  </si>
  <si>
    <t xml:space="preserve">http://www.canberratimes.com.au/act-news/up-to-150000-tonnes-of-asbestos-waste-headed-to-west-belconnen-20141118-11kt97.html#ixzz3JyBJcv15 </t>
  </si>
  <si>
    <t>Asbestos arisings, ACT</t>
  </si>
  <si>
    <t>Assume additional Mr Fluffy waste in the ACT over 5 years. See range estimates in Belot 2014.</t>
  </si>
  <si>
    <t>Mr Fluffy rehabilitation - assume 100kt over 5 yrs starting in 1</t>
  </si>
  <si>
    <t>NSW, Qld &amp; Vic aggregated</t>
  </si>
  <si>
    <r>
      <t>Pathways and fates of tracked hazardous waste in 2012-13</t>
    </r>
    <r>
      <rPr>
        <sz val="12"/>
        <color theme="0"/>
        <rFont val="Calibri"/>
        <family val="2"/>
        <scheme val="minor"/>
      </rPr>
      <t xml:space="preserve"> (tonnes)</t>
    </r>
  </si>
  <si>
    <r>
      <t xml:space="preserve">Pathways and fates of tracked hazardous waste in 2012-13 </t>
    </r>
    <r>
      <rPr>
        <sz val="12"/>
        <color theme="0"/>
        <rFont val="Calibri"/>
        <family val="2"/>
        <scheme val="minor"/>
      </rPr>
      <t xml:space="preserve">(percentages) - based on (a) the data below excl. 'not stated' and (b) expectations of the project team in relation to 'new' wastes </t>
    </r>
  </si>
  <si>
    <t>Note:</t>
  </si>
  <si>
    <t>Where jurisdictional data is missing for a particular waste type, the weighted average from other jurisdictions is applied.</t>
  </si>
  <si>
    <t>Projections of hazardous wastes by fate (weighted average percentage from NSW, Qld &amp; Vic applied to national projections of arisings)</t>
  </si>
  <si>
    <t>Mr Fluffy rehabilitation - assume 150kt over 5 yrs starting in 1</t>
  </si>
  <si>
    <t>Mr Fluffy rehabilitation - assume 50kt over 5 yrs starting in 1</t>
  </si>
  <si>
    <t>Source</t>
  </si>
  <si>
    <t>Historical stockpiles remain stockpiled &amp; do not enter the waste stream.</t>
  </si>
  <si>
    <r>
      <t>Energy-from-waste facilities likely in NSW &amp; WA (</t>
    </r>
    <r>
      <rPr>
        <i/>
        <sz val="10"/>
        <color indexed="8"/>
        <rFont val="Calibri"/>
        <family val="2"/>
      </rPr>
      <t>Inside Waste</t>
    </r>
    <r>
      <rPr>
        <sz val="10"/>
        <color indexed="8"/>
        <rFont val="Calibri"/>
        <family val="2"/>
      </rPr>
      <t xml:space="preserve"> Oct 14 p.19), producing 3% fly ash (Kalogirou </t>
    </r>
    <r>
      <rPr>
        <i/>
        <sz val="10"/>
        <color indexed="8"/>
        <rFont val="Calibri"/>
        <family val="2"/>
      </rPr>
      <t>et al.</t>
    </r>
    <r>
      <rPr>
        <sz val="10"/>
        <color indexed="8"/>
        <rFont val="Calibri"/>
        <family val="2"/>
      </rPr>
      <t xml:space="preserve"> 2010)</t>
    </r>
  </si>
  <si>
    <t>Port Hedland &amp; Kwinana facilities open in 3 yrs, processing 500kt/yr</t>
  </si>
  <si>
    <r>
      <rPr>
        <i/>
        <sz val="10"/>
        <color theme="1"/>
        <rFont val="Calibri"/>
        <family val="2"/>
        <scheme val="minor"/>
      </rPr>
      <t>Inside Waste</t>
    </r>
    <r>
      <rPr>
        <sz val="10"/>
        <color theme="1"/>
        <rFont val="Calibri"/>
        <family val="2"/>
        <scheme val="minor"/>
      </rPr>
      <t xml:space="preserve"> 2014</t>
    </r>
  </si>
  <si>
    <t>Inside Waste (2014) The State of Play in EfW</t>
  </si>
  <si>
    <t>Other soils/sludges arisings</t>
  </si>
  <si>
    <t>Port Hedland and Kwinana plants (WA) have EPA approval and are expected to process 470-530kt/yr of mixed waste. E. Rockingham (WA) &amp; Eastern Creek (NSW) have applied or have conditional approval &amp; are expected to process 225 and 1200 kt/yr mixed waste respectively.</t>
  </si>
  <si>
    <t>L</t>
  </si>
  <si>
    <r>
      <t xml:space="preserve">Kalogirou </t>
    </r>
    <r>
      <rPr>
        <i/>
        <sz val="10"/>
        <rFont val="Calibri"/>
        <family val="2"/>
        <scheme val="minor"/>
      </rPr>
      <t>et al.</t>
    </r>
    <r>
      <rPr>
        <sz val="10"/>
        <rFont val="Calibri"/>
        <family val="2"/>
        <scheme val="minor"/>
      </rPr>
      <t xml:space="preserve"> 2010</t>
    </r>
  </si>
  <si>
    <r>
      <t xml:space="preserve">Kalogirou E, Themelis N, Samaras P, Karagiannidis A (2010) </t>
    </r>
    <r>
      <rPr>
        <i/>
        <sz val="10"/>
        <rFont val="Calibri"/>
        <family val="2"/>
        <scheme val="minor"/>
      </rPr>
      <t>Fly Ash Characteristics From Waste-to-Energy Facilities and Processes For Ash Stabilization</t>
    </r>
    <r>
      <rPr>
        <sz val="10"/>
        <rFont val="Calibri"/>
        <family val="2"/>
        <scheme val="minor"/>
      </rPr>
      <t>, presentation to the ISWA/DAKOFA 2nd Waste &amp; Climate Beacon Conference, Copenhagen, 19-20 April, available from: http://www.iswa.org/uploads/tx_iswaknowledgebase/Kalogirou.pdf</t>
    </r>
  </si>
  <si>
    <t xml:space="preserve">http://www.iswa.org/uploads/tx_iswaknowledgebase/Kalogirou.pdf </t>
  </si>
  <si>
    <t>E Creek facility opens in 5 yrs, processing 1200 kt/yr</t>
  </si>
  <si>
    <t>Approach excl. fly ash from new energy-from-waste facilities</t>
  </si>
  <si>
    <t>Approach re. fly ash from new energy-from-waste facilities</t>
  </si>
  <si>
    <t>Best estimate + E Rockingham facility opens in 5 yrs, processing 225 kt/yr</t>
  </si>
  <si>
    <t>After any change to the projection (i.e. the selection in B5), the chart showing 'Declining wastes' needs to be updated. Go to 'Data' and press 'Reapply' in the 'Sort &amp; Filter' group.</t>
  </si>
  <si>
    <t>All worksheets other than 'A-projections' are protected, but no password has been set. Cells that may require user input (e.g. to enter new data) have not been locked, and so can still work even with the worksheet protected. To unlock a worksheet, go to: 'Home' / 'Cells' group / 'Format' drop-down menu, then select 'Unprotect Sheet'. 'A-projections' is not protected because this prevents use of the filter used in charting declining wastes under each scenario.</t>
  </si>
  <si>
    <t>Total excl. 'other' and 'not stated'</t>
  </si>
  <si>
    <t>Assume stockpiled biosolids in WA &amp; NT are all contaminated (C3)</t>
  </si>
  <si>
    <t>On this basis, all new WTP produced biosolids go to stockpile and are “contaminated biosolids”, and zero new ETP-produced biosolids are “contaminated biosolids” (whether stockpiled or not)</t>
  </si>
  <si>
    <t>Quantities grow annually by 1% until 2024, then decline annually by 1% as quality improves</t>
  </si>
  <si>
    <t>Reducing contaminant levels result in a annual net reduction in contaminated biosolids of -2%.</t>
  </si>
  <si>
    <t>Quantities grow annually in proportion to population growth with no improvement of quality</t>
  </si>
  <si>
    <t>Not tracked</t>
  </si>
  <si>
    <t>Assumed</t>
  </si>
  <si>
    <t>All other jurisdictions (weighted average of NSW, Qld &amp; Vic, to the extent each waste type is tracked in each jurisdiction)</t>
  </si>
  <si>
    <t>Projected population in millions / 5</t>
  </si>
  <si>
    <t>Projected economic activity in $m/250,000</t>
  </si>
  <si>
    <t>Version 3.8 (minor presentational amendments)</t>
  </si>
  <si>
    <t>November 2015</t>
  </si>
  <si>
    <t>Confidential</t>
  </si>
  <si>
    <t>Data not displayed due to commercial confidentiality risks</t>
  </si>
  <si>
    <t>Total (millions of tonnes) - excl. confidential data</t>
  </si>
</sst>
</file>

<file path=xl/styles.xml><?xml version="1.0" encoding="utf-8"?>
<styleSheet xmlns="http://schemas.openxmlformats.org/spreadsheetml/2006/main">
  <numFmts count="13">
    <numFmt numFmtId="43" formatCode="_-* #,##0.00_-;\-* #,##0.00_-;_-* &quot;-&quot;??_-;_-@_-"/>
    <numFmt numFmtId="164" formatCode="_ * #,##0_ ;_ * \-#,##0_ ;_ * &quot;-&quot;_ ;_ @_ "/>
    <numFmt numFmtId="165" formatCode="_ * #,##0.00_ ;_ * \-#,##0.00_ ;_ * &quot;-&quot;??_ ;_ @_ "/>
    <numFmt numFmtId="166" formatCode="0.0%"/>
    <numFmt numFmtId="167" formatCode="_(* #,##0.00_);_(* \(#,##0.00\);_(* &quot;-&quot;??_);_(@_)"/>
    <numFmt numFmtId="168" formatCode="_(* #,##0_);_(* \(#,##0\);_(* &quot;-&quot;??_);_(@_)"/>
    <numFmt numFmtId="169" formatCode="0.0"/>
    <numFmt numFmtId="170" formatCode="#,##0.0"/>
    <numFmt numFmtId="171" formatCode="_-* #,##0_-;\-* #,##0_-;_-* &quot;-&quot;??_-;_-@_-"/>
    <numFmt numFmtId="172" formatCode="0.000%"/>
    <numFmt numFmtId="173" formatCode="#,###,##0"/>
    <numFmt numFmtId="174" formatCode="#,##0_ ;\-#,##0\ "/>
    <numFmt numFmtId="175" formatCode="&quot;$&quot;#,##0"/>
  </numFmts>
  <fonts count="116">
    <font>
      <sz val="10"/>
      <color theme="1"/>
      <name val="Calibri"/>
      <family val="2"/>
      <scheme val="minor"/>
    </font>
    <font>
      <sz val="10"/>
      <color theme="1"/>
      <name val="Calibri"/>
      <family val="2"/>
      <scheme val="minor"/>
    </font>
    <font>
      <sz val="10"/>
      <color rgb="FFFF0000"/>
      <name val="Calibri"/>
      <family val="2"/>
      <scheme val="minor"/>
    </font>
    <font>
      <b/>
      <sz val="10"/>
      <color theme="1"/>
      <name val="Calibri"/>
      <family val="2"/>
      <scheme val="minor"/>
    </font>
    <font>
      <sz val="10"/>
      <color rgb="FF00B050"/>
      <name val="Calibri"/>
      <family val="2"/>
      <scheme val="minor"/>
    </font>
    <font>
      <b/>
      <sz val="12"/>
      <color theme="0"/>
      <name val="Calibri"/>
      <family val="2"/>
      <scheme val="minor"/>
    </font>
    <font>
      <sz val="12"/>
      <color theme="0"/>
      <name val="Calibri"/>
      <family val="2"/>
      <scheme val="minor"/>
    </font>
    <font>
      <b/>
      <sz val="14"/>
      <color theme="0"/>
      <name val="Calibri"/>
      <family val="2"/>
      <scheme val="minor"/>
    </font>
    <font>
      <sz val="14"/>
      <color theme="0"/>
      <name val="Calibri"/>
      <family val="2"/>
      <scheme val="minor"/>
    </font>
    <font>
      <sz val="10"/>
      <color theme="0" tint="-0.499984740745262"/>
      <name val="Calibri"/>
      <family val="2"/>
      <scheme val="minor"/>
    </font>
    <font>
      <b/>
      <sz val="10"/>
      <color theme="9" tint="-0.499984740745262"/>
      <name val="Calibri"/>
      <family val="2"/>
      <scheme val="minor"/>
    </font>
    <font>
      <sz val="10"/>
      <color theme="0"/>
      <name val="Calibri"/>
      <family val="2"/>
      <scheme val="minor"/>
    </font>
    <font>
      <b/>
      <sz val="10"/>
      <name val="Calibri"/>
      <family val="2"/>
      <scheme val="minor"/>
    </font>
    <font>
      <sz val="10"/>
      <name val="Calibri"/>
      <family val="2"/>
      <scheme val="minor"/>
    </font>
    <font>
      <sz val="11"/>
      <color theme="1"/>
      <name val="Calibri"/>
      <family val="2"/>
      <scheme val="minor"/>
    </font>
    <font>
      <sz val="10"/>
      <name val="Arial"/>
      <family val="2"/>
    </font>
    <font>
      <sz val="10"/>
      <color indexed="8"/>
      <name val="Calibri"/>
      <family val="2"/>
    </font>
    <font>
      <sz val="10"/>
      <color indexed="9"/>
      <name val="Calibri"/>
      <family val="2"/>
    </font>
    <font>
      <u/>
      <sz val="11"/>
      <color theme="10"/>
      <name val="Calibri"/>
      <family val="2"/>
      <scheme val="minor"/>
    </font>
    <font>
      <u/>
      <sz val="10"/>
      <color theme="10"/>
      <name val="Calibri"/>
      <family val="2"/>
      <scheme val="minor"/>
    </font>
    <font>
      <u/>
      <sz val="10"/>
      <color indexed="12"/>
      <name val="Calibri"/>
      <family val="2"/>
    </font>
    <font>
      <sz val="10"/>
      <color indexed="8"/>
      <name val="Calibri"/>
      <family val="2"/>
      <scheme val="minor"/>
    </font>
    <font>
      <b/>
      <sz val="12"/>
      <color indexed="9"/>
      <name val="Calibri"/>
      <family val="2"/>
    </font>
    <font>
      <sz val="10"/>
      <name val="Calibri"/>
      <family val="2"/>
    </font>
    <font>
      <u/>
      <sz val="10"/>
      <color rgb="FF0000FF"/>
      <name val="Calibri"/>
      <family val="2"/>
    </font>
    <font>
      <u/>
      <sz val="10"/>
      <color rgb="FF0000FF"/>
      <name val="Calibri"/>
      <family val="2"/>
      <scheme val="minor"/>
    </font>
    <font>
      <sz val="10"/>
      <color theme="1"/>
      <name val="Calibri"/>
      <family val="2"/>
    </font>
    <font>
      <sz val="11"/>
      <color indexed="8"/>
      <name val="Calibri"/>
      <family val="2"/>
    </font>
    <font>
      <b/>
      <sz val="10"/>
      <color indexed="8"/>
      <name val="Calibri"/>
      <family val="2"/>
    </font>
    <font>
      <b/>
      <sz val="10"/>
      <color theme="0" tint="-0.34998626667073579"/>
      <name val="Calibri"/>
      <family val="2"/>
      <scheme val="minor"/>
    </font>
    <font>
      <sz val="10"/>
      <color theme="0" tint="-0.34998626667073579"/>
      <name val="Calibri"/>
      <family val="2"/>
      <scheme val="minor"/>
    </font>
    <font>
      <sz val="10"/>
      <color theme="0" tint="-4.9989318521683403E-2"/>
      <name val="Calibri"/>
      <family val="2"/>
    </font>
    <font>
      <vertAlign val="subscript"/>
      <sz val="10"/>
      <color theme="1"/>
      <name val="Calibri"/>
      <family val="2"/>
      <scheme val="minor"/>
    </font>
    <font>
      <b/>
      <sz val="10"/>
      <color theme="1"/>
      <name val="Calibri"/>
      <family val="2"/>
    </font>
    <font>
      <u/>
      <sz val="10"/>
      <color theme="1"/>
      <name val="Calibri"/>
      <family val="2"/>
    </font>
    <font>
      <b/>
      <sz val="10"/>
      <color indexed="9"/>
      <name val="Calibri"/>
      <family val="2"/>
    </font>
    <font>
      <b/>
      <sz val="12"/>
      <color theme="1"/>
      <name val="Calibri"/>
      <family val="2"/>
      <scheme val="minor"/>
    </font>
    <font>
      <sz val="10"/>
      <color rgb="FF7030A0"/>
      <name val="Calibri"/>
      <family val="2"/>
      <scheme val="minor"/>
    </font>
    <font>
      <i/>
      <sz val="10"/>
      <color theme="1"/>
      <name val="Calibri"/>
      <family val="2"/>
      <scheme val="minor"/>
    </font>
    <font>
      <b/>
      <i/>
      <sz val="10"/>
      <color theme="0"/>
      <name val="Calibri"/>
      <family val="2"/>
    </font>
    <font>
      <sz val="8.5"/>
      <color rgb="FF000000"/>
      <name val="MyriadPro-Regular"/>
    </font>
    <font>
      <sz val="8.5"/>
      <color rgb="FF000000"/>
      <name val="MyriadPro-Light"/>
    </font>
    <font>
      <b/>
      <sz val="11"/>
      <color theme="0"/>
      <name val="Calibri"/>
      <family val="2"/>
      <scheme val="minor"/>
    </font>
    <font>
      <sz val="11"/>
      <color theme="0"/>
      <name val="Calibri"/>
      <family val="2"/>
      <scheme val="minor"/>
    </font>
    <font>
      <b/>
      <sz val="12"/>
      <color rgb="FF7030A0"/>
      <name val="Calibri"/>
      <family val="2"/>
      <scheme val="minor"/>
    </font>
    <font>
      <b/>
      <sz val="12"/>
      <color indexed="8"/>
      <name val="Calibri"/>
      <family val="2"/>
    </font>
    <font>
      <b/>
      <sz val="12"/>
      <color rgb="FF7030A0"/>
      <name val="Calibri"/>
      <family val="2"/>
    </font>
    <font>
      <b/>
      <u/>
      <sz val="12"/>
      <color indexed="12"/>
      <name val="Calibri"/>
      <family val="2"/>
    </font>
    <font>
      <sz val="11"/>
      <color theme="0"/>
      <name val="Calibri"/>
      <family val="2"/>
    </font>
    <font>
      <b/>
      <sz val="10"/>
      <name val="Calibri"/>
      <family val="2"/>
    </font>
    <font>
      <b/>
      <sz val="14"/>
      <color theme="3"/>
      <name val="Calibri"/>
      <family val="2"/>
    </font>
    <font>
      <sz val="14"/>
      <color theme="3"/>
      <name val="Calibri"/>
      <family val="2"/>
    </font>
    <font>
      <b/>
      <sz val="14"/>
      <color theme="0"/>
      <name val="Calibri"/>
      <family val="2"/>
    </font>
    <font>
      <sz val="10"/>
      <color theme="0" tint="-0.249977111117893"/>
      <name val="Calibri"/>
      <family val="2"/>
    </font>
    <font>
      <sz val="10"/>
      <color rgb="FF000000"/>
      <name val="Calibri"/>
      <family val="2"/>
      <scheme val="minor"/>
    </font>
    <font>
      <i/>
      <sz val="10"/>
      <color indexed="8"/>
      <name val="Calibri"/>
      <family val="2"/>
    </font>
    <font>
      <b/>
      <sz val="11"/>
      <color theme="1"/>
      <name val="Calibri"/>
      <family val="2"/>
      <scheme val="minor"/>
    </font>
    <font>
      <b/>
      <sz val="11"/>
      <color theme="0"/>
      <name val="Calibri"/>
      <family val="2"/>
    </font>
    <font>
      <b/>
      <sz val="12"/>
      <color theme="3"/>
      <name val="Calibri"/>
      <family val="2"/>
      <scheme val="minor"/>
    </font>
    <font>
      <i/>
      <sz val="11"/>
      <color theme="1"/>
      <name val="Calibri"/>
      <family val="2"/>
      <scheme val="minor"/>
    </font>
    <font>
      <sz val="16"/>
      <color theme="0"/>
      <name val="Calibri"/>
      <family val="2"/>
      <scheme val="minor"/>
    </font>
    <font>
      <sz val="10"/>
      <color theme="0" tint="-0.34998626667073579"/>
      <name val="Calibri"/>
      <family val="2"/>
    </font>
    <font>
      <sz val="10"/>
      <color theme="5" tint="-0.249977111117893"/>
      <name val="Calibri"/>
      <family val="2"/>
      <scheme val="minor"/>
    </font>
    <font>
      <sz val="11"/>
      <color theme="3"/>
      <name val="Calibri"/>
      <family val="2"/>
    </font>
    <font>
      <sz val="11"/>
      <color theme="3"/>
      <name val="Calibri"/>
      <family val="2"/>
      <scheme val="minor"/>
    </font>
    <font>
      <b/>
      <sz val="16"/>
      <color theme="0"/>
      <name val="Calibri"/>
      <family val="2"/>
      <scheme val="minor"/>
    </font>
    <font>
      <i/>
      <sz val="10"/>
      <color theme="1"/>
      <name val="Calibri"/>
      <family val="2"/>
    </font>
    <font>
      <sz val="14"/>
      <color theme="0" tint="-0.249977111117893"/>
      <name val="Calibri"/>
      <family val="2"/>
    </font>
    <font>
      <b/>
      <sz val="14"/>
      <color theme="0" tint="-0.249977111117893"/>
      <name val="Calibri"/>
      <family val="2"/>
    </font>
    <font>
      <b/>
      <sz val="16"/>
      <name val="Calibri"/>
      <family val="2"/>
    </font>
    <font>
      <sz val="16"/>
      <name val="Calibri"/>
      <family val="2"/>
    </font>
    <font>
      <sz val="16"/>
      <name val="Calibri"/>
      <family val="2"/>
      <scheme val="minor"/>
    </font>
    <font>
      <sz val="10"/>
      <color theme="0" tint="-0.249977111117893"/>
      <name val="Calibri"/>
      <family val="2"/>
      <scheme val="minor"/>
    </font>
    <font>
      <i/>
      <sz val="10"/>
      <color theme="0" tint="-0.249977111117893"/>
      <name val="Calibri"/>
      <family val="2"/>
      <scheme val="minor"/>
    </font>
    <font>
      <b/>
      <sz val="10"/>
      <color theme="0" tint="-0.249977111117893"/>
      <name val="Calibri"/>
      <family val="2"/>
      <scheme val="minor"/>
    </font>
    <font>
      <sz val="10"/>
      <color rgb="FF0D0D0D"/>
      <name val="Calibri"/>
      <family val="2"/>
      <scheme val="minor"/>
    </font>
    <font>
      <b/>
      <sz val="11"/>
      <color theme="1"/>
      <name val="Calibri"/>
      <family val="2"/>
    </font>
    <font>
      <i/>
      <sz val="11"/>
      <color theme="1"/>
      <name val="Calibri"/>
      <family val="2"/>
    </font>
    <font>
      <i/>
      <sz val="11"/>
      <color indexed="8"/>
      <name val="Calibri"/>
      <family val="2"/>
    </font>
    <font>
      <b/>
      <sz val="11"/>
      <color indexed="8"/>
      <name val="Calibri"/>
      <family val="2"/>
    </font>
    <font>
      <b/>
      <sz val="16"/>
      <name val="Calibri"/>
      <family val="2"/>
      <scheme val="minor"/>
    </font>
    <font>
      <b/>
      <sz val="16"/>
      <color theme="0" tint="-0.249977111117893"/>
      <name val="Calibri"/>
      <family val="2"/>
      <scheme val="minor"/>
    </font>
    <font>
      <u/>
      <sz val="11"/>
      <color theme="1"/>
      <name val="Calibri"/>
      <family val="2"/>
      <scheme val="minor"/>
    </font>
    <font>
      <i/>
      <sz val="11"/>
      <color rgb="FFFF0000"/>
      <name val="Calibri"/>
      <family val="2"/>
      <scheme val="minor"/>
    </font>
    <font>
      <b/>
      <sz val="11"/>
      <name val="Calibri"/>
      <family val="2"/>
      <scheme val="minor"/>
    </font>
    <font>
      <sz val="11"/>
      <name val="Calibri"/>
      <family val="2"/>
      <scheme val="minor"/>
    </font>
    <font>
      <sz val="11"/>
      <color rgb="FF00B050"/>
      <name val="Calibri"/>
      <family val="2"/>
      <scheme val="minor"/>
    </font>
    <font>
      <u/>
      <sz val="10"/>
      <color indexed="8"/>
      <name val="Calibri"/>
      <family val="2"/>
    </font>
    <font>
      <i/>
      <sz val="10"/>
      <name val="Calibri"/>
      <family val="2"/>
      <scheme val="minor"/>
    </font>
    <font>
      <sz val="10"/>
      <color indexed="8"/>
      <name val="Arial"/>
      <family val="2"/>
    </font>
    <font>
      <b/>
      <sz val="10"/>
      <color indexed="8"/>
      <name val="Arial"/>
      <family val="2"/>
    </font>
    <font>
      <i/>
      <sz val="10"/>
      <color indexed="8"/>
      <name val="Arial"/>
      <family val="2"/>
    </font>
    <font>
      <sz val="10"/>
      <name val="MS Sans Serif"/>
      <family val="2"/>
    </font>
    <font>
      <b/>
      <sz val="6.45"/>
      <name val="Verdana"/>
      <family val="2"/>
      <charset val="238"/>
    </font>
    <font>
      <b/>
      <sz val="12"/>
      <color indexed="8"/>
      <name val="Arial"/>
      <family val="2"/>
    </font>
    <font>
      <b/>
      <i/>
      <sz val="12"/>
      <color indexed="8"/>
      <name val="Arial"/>
      <family val="2"/>
    </font>
    <font>
      <sz val="10"/>
      <color rgb="FF181818"/>
      <name val="Calibri"/>
      <family val="2"/>
      <scheme val="minor"/>
    </font>
    <font>
      <b/>
      <sz val="10"/>
      <color rgb="FF181818"/>
      <name val="Calibri"/>
      <family val="2"/>
      <scheme val="minor"/>
    </font>
    <font>
      <b/>
      <vertAlign val="superscript"/>
      <sz val="10"/>
      <color rgb="FF181818"/>
      <name val="Calibri"/>
      <family val="2"/>
      <scheme val="minor"/>
    </font>
    <font>
      <vertAlign val="superscript"/>
      <sz val="10"/>
      <color rgb="FF181818"/>
      <name val="Calibri"/>
      <family val="2"/>
      <scheme val="minor"/>
    </font>
    <font>
      <sz val="7"/>
      <color rgb="FF181818"/>
      <name val="Times New Roman"/>
      <family val="1"/>
    </font>
    <font>
      <b/>
      <i/>
      <sz val="10"/>
      <color theme="1"/>
      <name val="Calibri"/>
      <family val="2"/>
      <scheme val="minor"/>
    </font>
    <font>
      <b/>
      <sz val="8.5"/>
      <color rgb="FF000000"/>
      <name val="MyriadPro-Regular"/>
    </font>
    <font>
      <b/>
      <sz val="14"/>
      <color theme="1"/>
      <name val="Calibri"/>
      <family val="2"/>
      <scheme val="minor"/>
    </font>
    <font>
      <u/>
      <sz val="12"/>
      <color theme="0"/>
      <name val="Calibri"/>
      <family val="2"/>
      <scheme val="minor"/>
    </font>
    <font>
      <sz val="12"/>
      <color theme="1"/>
      <name val="Calibri"/>
      <family val="2"/>
      <scheme val="minor"/>
    </font>
    <font>
      <b/>
      <i/>
      <sz val="12"/>
      <color indexed="8"/>
      <name val="Calibri"/>
      <family val="2"/>
    </font>
    <font>
      <b/>
      <i/>
      <sz val="12"/>
      <color theme="1"/>
      <name val="Calibri"/>
      <family val="2"/>
    </font>
    <font>
      <b/>
      <sz val="12"/>
      <color theme="0"/>
      <name val="Calibri"/>
      <family val="2"/>
    </font>
    <font>
      <sz val="12"/>
      <color theme="0"/>
      <name val="Calibri"/>
      <family val="2"/>
    </font>
    <font>
      <i/>
      <sz val="12"/>
      <color theme="0" tint="-0.249977111117893"/>
      <name val="Calibri"/>
      <family val="2"/>
      <scheme val="minor"/>
    </font>
    <font>
      <sz val="10"/>
      <color rgb="FF00B050"/>
      <name val="Calibri"/>
      <family val="2"/>
    </font>
    <font>
      <b/>
      <sz val="10"/>
      <color theme="0"/>
      <name val="Calibri"/>
      <family val="2"/>
      <scheme val="minor"/>
    </font>
    <font>
      <sz val="9"/>
      <color indexed="81"/>
      <name val="Tahoma"/>
      <family val="2"/>
    </font>
    <font>
      <b/>
      <sz val="9"/>
      <color indexed="81"/>
      <name val="Tahoma"/>
      <family val="2"/>
    </font>
    <font>
      <b/>
      <sz val="10"/>
      <color theme="0"/>
      <name val="Calibri"/>
      <family val="2"/>
    </font>
  </fonts>
  <fills count="18">
    <fill>
      <patternFill patternType="none"/>
    </fill>
    <fill>
      <patternFill patternType="gray125"/>
    </fill>
    <fill>
      <patternFill patternType="solid">
        <fgColor theme="1"/>
        <bgColor indexed="64"/>
      </patternFill>
    </fill>
    <fill>
      <patternFill patternType="solid">
        <fgColor theme="0" tint="-4.9989318521683403E-2"/>
        <bgColor indexed="64"/>
      </patternFill>
    </fill>
    <fill>
      <patternFill patternType="solid">
        <fgColor theme="3"/>
        <bgColor indexed="64"/>
      </patternFill>
    </fill>
    <fill>
      <patternFill patternType="solid">
        <fgColor theme="0" tint="-0.14999847407452621"/>
        <bgColor indexed="64"/>
      </patternFill>
    </fill>
    <fill>
      <patternFill patternType="solid">
        <fgColor rgb="FFFFFF00"/>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9" tint="-0.499984740745262"/>
        <bgColor indexed="64"/>
      </patternFill>
    </fill>
    <fill>
      <patternFill patternType="solid">
        <fgColor indexed="9"/>
        <bgColor indexed="9"/>
      </patternFill>
    </fill>
    <fill>
      <patternFill patternType="solid">
        <fgColor indexed="43"/>
        <bgColor indexed="9"/>
      </patternFill>
    </fill>
    <fill>
      <patternFill patternType="solid">
        <fgColor indexed="42"/>
        <bgColor indexed="9"/>
      </patternFill>
    </fill>
    <fill>
      <patternFill patternType="solid">
        <fgColor indexed="41"/>
        <bgColor indexed="42"/>
      </patternFill>
    </fill>
    <fill>
      <patternFill patternType="solid">
        <fgColor theme="0" tint="-0.14996795556505021"/>
        <bgColor indexed="64"/>
      </patternFill>
    </fill>
    <fill>
      <patternFill patternType="solid">
        <fgColor rgb="FFFF0000"/>
        <bgColor indexed="64"/>
      </patternFill>
    </fill>
  </fills>
  <borders count="75">
    <border>
      <left/>
      <right/>
      <top/>
      <bottom/>
      <diagonal/>
    </border>
    <border>
      <left style="thin">
        <color rgb="FFFF0000"/>
      </left>
      <right style="thin">
        <color rgb="FFFF0000"/>
      </right>
      <top style="thin">
        <color rgb="FFFF0000"/>
      </top>
      <bottom style="thin">
        <color rgb="FFFF0000"/>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style="thin">
        <color theme="0" tint="-0.499984740745262"/>
      </right>
      <top/>
      <bottom/>
      <diagonal/>
    </border>
    <border>
      <left/>
      <right/>
      <top/>
      <bottom style="thin">
        <color theme="0" tint="-0.499984740745262"/>
      </bottom>
      <diagonal/>
    </border>
    <border>
      <left/>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thin">
        <color auto="1"/>
      </top>
      <bottom/>
      <diagonal/>
    </border>
    <border>
      <left/>
      <right/>
      <top/>
      <bottom style="thin">
        <color auto="1"/>
      </bottom>
      <diagonal/>
    </border>
    <border>
      <left style="thin">
        <color theme="1"/>
      </left>
      <right/>
      <top/>
      <bottom/>
      <diagonal/>
    </border>
    <border>
      <left/>
      <right style="thin">
        <color theme="1"/>
      </right>
      <top/>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rgb="FFFF0000"/>
      </left>
      <right style="thin">
        <color rgb="FFFF0000"/>
      </right>
      <top style="thin">
        <color rgb="FFFF0000"/>
      </top>
      <bottom/>
      <diagonal/>
    </border>
    <border>
      <left style="thin">
        <color rgb="FFFF0000"/>
      </left>
      <right style="thin">
        <color rgb="FFFF0000"/>
      </right>
      <top/>
      <bottom/>
      <diagonal/>
    </border>
    <border>
      <left style="thin">
        <color rgb="FFFF0000"/>
      </left>
      <right style="thin">
        <color rgb="FFFF0000"/>
      </right>
      <top/>
      <bottom style="thin">
        <color rgb="FFFF0000"/>
      </bottom>
      <diagonal/>
    </border>
    <border>
      <left style="thin">
        <color rgb="FFFF0000"/>
      </left>
      <right/>
      <top/>
      <bottom/>
      <diagonal/>
    </border>
    <border>
      <left style="thin">
        <color theme="1"/>
      </left>
      <right/>
      <top/>
      <bottom style="thin">
        <color auto="1"/>
      </bottom>
      <diagonal/>
    </border>
    <border>
      <left/>
      <right style="thin">
        <color theme="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medium">
        <color rgb="FFFF0000"/>
      </left>
      <right style="medium">
        <color rgb="FFFF0000"/>
      </right>
      <top style="medium">
        <color rgb="FFFF0000"/>
      </top>
      <bottom style="medium">
        <color rgb="FFFF0000"/>
      </bottom>
      <diagonal/>
    </border>
    <border>
      <left style="thin">
        <color rgb="FFFF0000"/>
      </left>
      <right/>
      <top style="thin">
        <color rgb="FFFF0000"/>
      </top>
      <bottom style="thin">
        <color rgb="FFFF0000"/>
      </bottom>
      <diagonal/>
    </border>
    <border>
      <left style="hair">
        <color indexed="8"/>
      </left>
      <right style="hair">
        <color indexed="8"/>
      </right>
      <top style="hair">
        <color indexed="8"/>
      </top>
      <bottom style="hair">
        <color indexed="8"/>
      </bottom>
      <diagonal/>
    </border>
    <border>
      <left/>
      <right/>
      <top style="medium">
        <color rgb="FF7F7F7F"/>
      </top>
      <bottom/>
      <diagonal/>
    </border>
    <border>
      <left/>
      <right/>
      <top/>
      <bottom style="medium">
        <color rgb="FF7F7F7F"/>
      </bottom>
      <diagonal/>
    </border>
    <border>
      <left/>
      <right/>
      <top style="medium">
        <color rgb="FF7F7F7F"/>
      </top>
      <bottom style="medium">
        <color rgb="FF808080"/>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style="thin">
        <color rgb="FF7F7F7F"/>
      </left>
      <right/>
      <top/>
      <bottom/>
      <diagonal/>
    </border>
    <border>
      <left/>
      <right style="thin">
        <color rgb="FF7F7F7F"/>
      </right>
      <top/>
      <bottom/>
      <diagonal/>
    </border>
    <border>
      <left style="thin">
        <color rgb="FF7F7F7F"/>
      </left>
      <right/>
      <top/>
      <bottom style="thin">
        <color rgb="FF7F7F7F"/>
      </bottom>
      <diagonal/>
    </border>
    <border>
      <left/>
      <right/>
      <top/>
      <bottom style="thin">
        <color rgb="FF7F7F7F"/>
      </bottom>
      <diagonal/>
    </border>
    <border>
      <left/>
      <right style="thin">
        <color rgb="FF7F7F7F"/>
      </right>
      <top/>
      <bottom style="thin">
        <color rgb="FF7F7F7F"/>
      </bottom>
      <diagonal/>
    </border>
    <border>
      <left style="thin">
        <color auto="1"/>
      </left>
      <right style="thin">
        <color auto="1"/>
      </right>
      <top/>
      <bottom/>
      <diagonal/>
    </border>
    <border>
      <left style="thin">
        <color rgb="FF0000FF"/>
      </left>
      <right style="thin">
        <color rgb="FF0000FF"/>
      </right>
      <top style="thin">
        <color rgb="FF0000FF"/>
      </top>
      <bottom style="thin">
        <color rgb="FF0000FF"/>
      </bottom>
      <diagonal/>
    </border>
    <border>
      <left style="thin">
        <color rgb="FF0000FF"/>
      </left>
      <right/>
      <top style="thin">
        <color rgb="FF0000FF"/>
      </top>
      <bottom/>
      <diagonal/>
    </border>
    <border>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top/>
      <bottom style="thin">
        <color rgb="FF0000FF"/>
      </bottom>
      <diagonal/>
    </border>
    <border>
      <left/>
      <right style="thin">
        <color rgb="FF0000FF"/>
      </right>
      <top/>
      <bottom style="thin">
        <color rgb="FF0000FF"/>
      </bottom>
      <diagonal/>
    </border>
    <border>
      <left style="thin">
        <color rgb="FF0000FF"/>
      </left>
      <right/>
      <top style="thin">
        <color rgb="FF0000FF"/>
      </top>
      <bottom style="thin">
        <color rgb="FF0000FF"/>
      </bottom>
      <diagonal/>
    </border>
    <border>
      <left/>
      <right/>
      <top style="thin">
        <color rgb="FF0000FF"/>
      </top>
      <bottom style="thin">
        <color rgb="FF0000FF"/>
      </bottom>
      <diagonal/>
    </border>
    <border>
      <left/>
      <right style="thin">
        <color rgb="FF0000FF"/>
      </right>
      <top style="thin">
        <color rgb="FF0000FF"/>
      </top>
      <bottom style="thin">
        <color rgb="FF0000FF"/>
      </bottom>
      <diagonal/>
    </border>
    <border>
      <left style="thin">
        <color theme="0" tint="-0.499984740745262"/>
      </left>
      <right/>
      <top/>
      <bottom style="thin">
        <color rgb="FFFF0000"/>
      </bottom>
      <diagonal/>
    </border>
  </borders>
  <cellStyleXfs count="32">
    <xf numFmtId="0" fontId="0" fillId="0" borderId="0"/>
    <xf numFmtId="0" fontId="14" fillId="0" borderId="0"/>
    <xf numFmtId="0" fontId="15" fillId="0" borderId="0"/>
    <xf numFmtId="0" fontId="19" fillId="0" borderId="0" applyNumberForma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0" fontId="24" fillId="0" borderId="0" applyNumberFormat="0" applyFill="0" applyBorder="0" applyAlignment="0" applyProtection="0">
      <alignment vertical="top"/>
      <protection locked="0"/>
    </xf>
    <xf numFmtId="0" fontId="18" fillId="0" borderId="0" applyNumberFormat="0" applyFill="0" applyBorder="0" applyAlignment="0" applyProtection="0"/>
    <xf numFmtId="0" fontId="14" fillId="0" borderId="0"/>
    <xf numFmtId="0" fontId="15" fillId="0" borderId="0"/>
    <xf numFmtId="0" fontId="14" fillId="0" borderId="0"/>
    <xf numFmtId="0" fontId="15" fillId="0" borderId="0"/>
    <xf numFmtId="0" fontId="15" fillId="0" borderId="0"/>
    <xf numFmtId="0" fontId="15" fillId="0" borderId="0"/>
    <xf numFmtId="0" fontId="25"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7" fontId="14" fillId="0" borderId="0" applyFont="0" applyFill="0" applyBorder="0" applyAlignment="0" applyProtection="0"/>
    <xf numFmtId="9" fontId="14" fillId="0" borderId="0" applyFont="0" applyFill="0" applyBorder="0" applyAlignment="0" applyProtection="0"/>
    <xf numFmtId="173" fontId="89" fillId="12" borderId="0" applyNumberFormat="0" applyBorder="0">
      <alignment horizontal="right"/>
      <protection locked="0"/>
    </xf>
    <xf numFmtId="173" fontId="89" fillId="12" borderId="0" applyNumberFormat="0" applyBorder="0">
      <alignment horizontal="right"/>
      <protection locked="0"/>
    </xf>
    <xf numFmtId="173" fontId="90" fillId="12" borderId="0" applyNumberFormat="0" applyBorder="0">
      <alignment horizontal="right"/>
      <protection locked="0"/>
    </xf>
    <xf numFmtId="173" fontId="89" fillId="13" borderId="0" applyNumberFormat="0" applyBorder="0">
      <alignment horizontal="right" vertical="center"/>
      <protection locked="0"/>
    </xf>
    <xf numFmtId="173" fontId="91" fillId="14" borderId="0" applyNumberFormat="0" applyBorder="0">
      <alignment horizontal="right" vertical="center"/>
      <protection locked="0"/>
    </xf>
    <xf numFmtId="173" fontId="92" fillId="0" borderId="0" applyBorder="0"/>
    <xf numFmtId="0" fontId="93" fillId="15" borderId="49" applyNumberFormat="0" applyProtection="0">
      <alignment horizontal="center" vertical="center"/>
    </xf>
    <xf numFmtId="173" fontId="89" fillId="12" borderId="0" applyNumberFormat="0" applyBorder="0">
      <alignment horizontal="left"/>
      <protection locked="0"/>
    </xf>
    <xf numFmtId="173" fontId="94" fillId="12" borderId="0" applyNumberFormat="0" applyBorder="0">
      <alignment horizontal="left" vertical="center"/>
      <protection locked="0"/>
    </xf>
    <xf numFmtId="173" fontId="89" fillId="12" borderId="0" applyNumberFormat="0" applyBorder="0">
      <alignment horizontal="left"/>
      <protection locked="0"/>
    </xf>
    <xf numFmtId="173" fontId="95" fillId="12" borderId="0" applyNumberFormat="0" applyBorder="0">
      <alignment horizontal="left" vertical="center"/>
      <protection locked="0"/>
    </xf>
    <xf numFmtId="173" fontId="90" fillId="12" borderId="0" applyNumberFormat="0" applyBorder="0">
      <alignment horizontal="right"/>
      <protection locked="0"/>
    </xf>
  </cellStyleXfs>
  <cellXfs count="872">
    <xf numFmtId="0" fontId="0" fillId="0" borderId="0" xfId="0"/>
    <xf numFmtId="0" fontId="1" fillId="3" borderId="0" xfId="0" applyFont="1" applyFill="1"/>
    <xf numFmtId="0" fontId="5" fillId="4" borderId="0" xfId="0" applyFont="1" applyFill="1"/>
    <xf numFmtId="0" fontId="6" fillId="4" borderId="0" xfId="0" applyFont="1" applyFill="1"/>
    <xf numFmtId="0" fontId="0" fillId="3" borderId="0" xfId="0" applyFont="1" applyFill="1"/>
    <xf numFmtId="0" fontId="7" fillId="2" borderId="0" xfId="0" applyFont="1" applyFill="1"/>
    <xf numFmtId="0" fontId="8" fillId="2" borderId="0" xfId="0" applyFont="1" applyFill="1"/>
    <xf numFmtId="0" fontId="7" fillId="2" borderId="0" xfId="0" applyFont="1" applyFill="1" applyAlignment="1">
      <alignment vertical="top"/>
    </xf>
    <xf numFmtId="0" fontId="8" fillId="2" borderId="0" xfId="0" applyFont="1" applyFill="1" applyAlignment="1">
      <alignment vertical="top"/>
    </xf>
    <xf numFmtId="0" fontId="10" fillId="3" borderId="0" xfId="0" applyFont="1" applyFill="1" applyAlignment="1">
      <alignment vertical="top"/>
    </xf>
    <xf numFmtId="0" fontId="0" fillId="3" borderId="0" xfId="0" applyFill="1" applyAlignment="1">
      <alignment vertical="top"/>
    </xf>
    <xf numFmtId="0" fontId="0" fillId="3" borderId="0" xfId="0" applyFill="1" applyAlignment="1">
      <alignment horizontal="right" vertical="top"/>
    </xf>
    <xf numFmtId="0" fontId="3" fillId="3" borderId="0" xfId="0" applyFont="1" applyFill="1" applyAlignment="1">
      <alignment horizontal="right" vertical="top"/>
    </xf>
    <xf numFmtId="0" fontId="1" fillId="3" borderId="0" xfId="0" applyFont="1" applyFill="1" applyAlignment="1">
      <alignment vertical="top"/>
    </xf>
    <xf numFmtId="0" fontId="4" fillId="3" borderId="0" xfId="0" applyFont="1" applyFill="1" applyAlignment="1">
      <alignment horizontal="right" vertical="top"/>
    </xf>
    <xf numFmtId="0" fontId="9" fillId="3" borderId="0" xfId="0" applyFont="1" applyFill="1" applyAlignment="1">
      <alignment horizontal="right" vertical="top"/>
    </xf>
    <xf numFmtId="0" fontId="0" fillId="3" borderId="0" xfId="0" applyFont="1" applyFill="1" applyAlignment="1">
      <alignment vertical="top"/>
    </xf>
    <xf numFmtId="0" fontId="0" fillId="3" borderId="0" xfId="0" applyFont="1" applyFill="1" applyAlignment="1">
      <alignment horizontal="right" vertical="top"/>
    </xf>
    <xf numFmtId="0" fontId="6" fillId="4" borderId="0" xfId="0" applyFont="1" applyFill="1" applyAlignment="1">
      <alignment vertical="top"/>
    </xf>
    <xf numFmtId="0" fontId="0" fillId="3" borderId="0" xfId="0" applyFill="1" applyAlignment="1">
      <alignment vertical="top" wrapText="1"/>
    </xf>
    <xf numFmtId="0" fontId="3" fillId="3" borderId="0" xfId="0" applyFont="1" applyFill="1"/>
    <xf numFmtId="0" fontId="8" fillId="2" borderId="0" xfId="0" applyFont="1" applyFill="1" applyAlignment="1">
      <alignment wrapText="1"/>
    </xf>
    <xf numFmtId="0" fontId="1" fillId="3" borderId="0" xfId="0" applyFont="1" applyFill="1" applyAlignment="1">
      <alignment wrapText="1"/>
    </xf>
    <xf numFmtId="0" fontId="16" fillId="3" borderId="0" xfId="1" applyFont="1" applyFill="1" applyAlignment="1">
      <alignment vertical="center"/>
    </xf>
    <xf numFmtId="0" fontId="17" fillId="3" borderId="0" xfId="1" applyFont="1" applyFill="1" applyBorder="1" applyAlignment="1">
      <alignment vertical="center"/>
    </xf>
    <xf numFmtId="0" fontId="16" fillId="3" borderId="0" xfId="1" applyFont="1" applyFill="1" applyAlignment="1">
      <alignment horizontal="center" vertical="center"/>
    </xf>
    <xf numFmtId="0" fontId="20" fillId="3" borderId="0" xfId="3" applyFont="1" applyFill="1" applyAlignment="1">
      <alignment vertical="center"/>
    </xf>
    <xf numFmtId="0" fontId="16" fillId="3" borderId="0" xfId="1" applyFont="1" applyFill="1" applyBorder="1"/>
    <xf numFmtId="0" fontId="16" fillId="3" borderId="0" xfId="1" applyFont="1" applyFill="1"/>
    <xf numFmtId="0" fontId="16" fillId="3" borderId="0" xfId="1" applyFont="1" applyFill="1" applyAlignment="1">
      <alignment vertical="top"/>
    </xf>
    <xf numFmtId="0" fontId="8" fillId="2" borderId="0" xfId="0" applyFont="1" applyFill="1" applyAlignment="1">
      <alignment horizontal="center" wrapText="1"/>
    </xf>
    <xf numFmtId="0" fontId="16" fillId="3" borderId="0" xfId="1" applyFont="1" applyFill="1" applyAlignment="1">
      <alignment horizontal="center" vertical="center" wrapText="1"/>
    </xf>
    <xf numFmtId="0" fontId="16" fillId="3" borderId="0" xfId="1" applyFont="1" applyFill="1" applyAlignment="1">
      <alignment horizontal="center" wrapText="1"/>
    </xf>
    <xf numFmtId="0" fontId="16" fillId="3" borderId="0" xfId="1" applyFont="1" applyFill="1" applyAlignment="1">
      <alignment horizontal="right" vertical="center"/>
    </xf>
    <xf numFmtId="0" fontId="8" fillId="2" borderId="0" xfId="0" applyFont="1" applyFill="1" applyAlignment="1">
      <alignment vertical="center"/>
    </xf>
    <xf numFmtId="0" fontId="8" fillId="2" borderId="0" xfId="0" applyFont="1" applyFill="1" applyAlignment="1">
      <alignment horizontal="center" vertical="center"/>
    </xf>
    <xf numFmtId="0" fontId="1" fillId="3" borderId="0" xfId="0" applyFont="1" applyFill="1" applyBorder="1"/>
    <xf numFmtId="0" fontId="29" fillId="3" borderId="0" xfId="0" applyFont="1" applyFill="1"/>
    <xf numFmtId="0" fontId="30" fillId="3" borderId="0" xfId="0" applyFont="1" applyFill="1"/>
    <xf numFmtId="3" fontId="4" fillId="0" borderId="0" xfId="0" applyNumberFormat="1" applyFont="1" applyFill="1"/>
    <xf numFmtId="3" fontId="1" fillId="3" borderId="0" xfId="0" applyNumberFormat="1" applyFont="1" applyFill="1"/>
    <xf numFmtId="0" fontId="26" fillId="3" borderId="0" xfId="1" applyFont="1" applyFill="1" applyAlignment="1">
      <alignment horizontal="center" vertical="center"/>
    </xf>
    <xf numFmtId="0" fontId="26" fillId="3" borderId="0" xfId="1" applyFont="1" applyFill="1" applyAlignment="1">
      <alignment horizontal="right" vertical="center"/>
    </xf>
    <xf numFmtId="0" fontId="26" fillId="3" borderId="0" xfId="1" applyFont="1" applyFill="1" applyAlignment="1">
      <alignment horizontal="center" vertical="center" wrapText="1"/>
    </xf>
    <xf numFmtId="0" fontId="26" fillId="3" borderId="0" xfId="1" applyFont="1" applyFill="1" applyAlignment="1">
      <alignment vertical="center"/>
    </xf>
    <xf numFmtId="0" fontId="34" fillId="3" borderId="0" xfId="3" applyFont="1" applyFill="1" applyAlignment="1">
      <alignment vertical="center"/>
    </xf>
    <xf numFmtId="0" fontId="7" fillId="2" borderId="0" xfId="0" applyFont="1" applyFill="1" applyAlignment="1">
      <alignment vertical="center"/>
    </xf>
    <xf numFmtId="0" fontId="35" fillId="3" borderId="0" xfId="1" applyFont="1" applyFill="1" applyBorder="1" applyAlignment="1">
      <alignment vertical="center"/>
    </xf>
    <xf numFmtId="0" fontId="28" fillId="3" borderId="0" xfId="1" applyFont="1" applyFill="1" applyAlignment="1">
      <alignment horizontal="center" vertical="center"/>
    </xf>
    <xf numFmtId="0" fontId="28" fillId="3" borderId="0" xfId="1" applyFont="1" applyFill="1"/>
    <xf numFmtId="0" fontId="16" fillId="0" borderId="14" xfId="1" applyFont="1" applyFill="1" applyBorder="1" applyAlignment="1">
      <alignment vertical="top" wrapText="1"/>
    </xf>
    <xf numFmtId="0" fontId="16" fillId="0" borderId="0" xfId="1" applyFont="1" applyFill="1" applyBorder="1" applyAlignment="1">
      <alignment vertical="center" wrapText="1"/>
    </xf>
    <xf numFmtId="3" fontId="21" fillId="0" borderId="0" xfId="1" applyNumberFormat="1" applyFont="1" applyFill="1" applyBorder="1" applyAlignment="1">
      <alignment vertical="center"/>
    </xf>
    <xf numFmtId="0" fontId="16" fillId="0" borderId="0" xfId="1" applyFont="1" applyFill="1" applyBorder="1" applyAlignment="1">
      <alignment horizontal="left" vertical="center" wrapText="1"/>
    </xf>
    <xf numFmtId="0" fontId="16" fillId="0" borderId="0" xfId="1" applyFont="1" applyFill="1" applyBorder="1" applyAlignment="1">
      <alignment horizontal="left" vertical="top" wrapText="1"/>
    </xf>
    <xf numFmtId="0" fontId="16" fillId="0" borderId="0" xfId="1" applyFont="1" applyFill="1" applyBorder="1" applyAlignment="1">
      <alignment horizontal="left" vertical="center"/>
    </xf>
    <xf numFmtId="3" fontId="4" fillId="0" borderId="0" xfId="1" applyNumberFormat="1" applyFont="1" applyFill="1" applyBorder="1" applyAlignment="1">
      <alignment horizontal="right" vertical="center"/>
    </xf>
    <xf numFmtId="0" fontId="21" fillId="0" borderId="0" xfId="1" applyFont="1" applyFill="1" applyBorder="1" applyAlignment="1">
      <alignment horizontal="center" vertical="top"/>
    </xf>
    <xf numFmtId="0" fontId="21" fillId="0" borderId="0" xfId="1" applyFont="1" applyFill="1" applyBorder="1" applyAlignment="1">
      <alignment vertical="top"/>
    </xf>
    <xf numFmtId="0" fontId="21" fillId="0" borderId="0" xfId="1" applyFont="1" applyFill="1" applyBorder="1" applyAlignment="1">
      <alignment horizontal="left" vertical="top"/>
    </xf>
    <xf numFmtId="0" fontId="21" fillId="0" borderId="0" xfId="1" applyFont="1" applyFill="1" applyBorder="1" applyAlignment="1">
      <alignment vertical="top" wrapText="1"/>
    </xf>
    <xf numFmtId="0" fontId="21" fillId="0" borderId="0" xfId="1" applyFont="1" applyFill="1" applyBorder="1" applyAlignment="1">
      <alignment horizontal="left" vertical="top" wrapText="1"/>
    </xf>
    <xf numFmtId="0" fontId="8" fillId="2" borderId="0" xfId="0" applyFont="1" applyFill="1" applyAlignment="1">
      <alignment horizontal="left" vertical="center"/>
    </xf>
    <xf numFmtId="0" fontId="16" fillId="3" borderId="0" xfId="1" applyFont="1" applyFill="1" applyAlignment="1">
      <alignment horizontal="left" vertical="center" wrapText="1"/>
    </xf>
    <xf numFmtId="0" fontId="16" fillId="3" borderId="0" xfId="1" applyFont="1" applyFill="1" applyAlignment="1">
      <alignment horizontal="left" wrapText="1"/>
    </xf>
    <xf numFmtId="0" fontId="16" fillId="0" borderId="14" xfId="1" applyFont="1" applyFill="1" applyBorder="1" applyAlignment="1">
      <alignment horizontal="left" vertical="top" wrapText="1"/>
    </xf>
    <xf numFmtId="0" fontId="33" fillId="3" borderId="4" xfId="1" applyFont="1" applyFill="1" applyBorder="1" applyAlignment="1">
      <alignment horizontal="left" vertical="center"/>
    </xf>
    <xf numFmtId="0" fontId="33" fillId="3" borderId="12" xfId="1" applyFont="1" applyFill="1" applyBorder="1" applyAlignment="1">
      <alignment horizontal="left" vertical="center"/>
    </xf>
    <xf numFmtId="0" fontId="37" fillId="3" borderId="0" xfId="0" applyFont="1" applyFill="1"/>
    <xf numFmtId="0" fontId="16" fillId="3" borderId="15" xfId="1" applyFont="1" applyFill="1" applyBorder="1" applyAlignment="1">
      <alignment horizontal="right" vertical="center"/>
    </xf>
    <xf numFmtId="0" fontId="3" fillId="3" borderId="12" xfId="0" applyFont="1" applyFill="1" applyBorder="1" applyAlignment="1">
      <alignment horizontal="left"/>
    </xf>
    <xf numFmtId="0" fontId="16" fillId="3" borderId="0" xfId="1" applyFont="1" applyFill="1" applyBorder="1" applyAlignment="1">
      <alignment vertical="center" wrapText="1"/>
    </xf>
    <xf numFmtId="0" fontId="16" fillId="3" borderId="0" xfId="1" applyFont="1" applyFill="1" applyBorder="1" applyAlignment="1">
      <alignment horizontal="right" vertical="center"/>
    </xf>
    <xf numFmtId="0" fontId="7" fillId="2" borderId="0" xfId="0" applyFont="1" applyFill="1" applyBorder="1" applyAlignment="1">
      <alignment horizontal="left" vertical="top"/>
    </xf>
    <xf numFmtId="0" fontId="8" fillId="2" borderId="0" xfId="0" applyFont="1" applyFill="1" applyBorder="1" applyAlignment="1">
      <alignment horizontal="left" vertical="top"/>
    </xf>
    <xf numFmtId="0" fontId="8" fillId="2" borderId="0" xfId="0" applyFont="1" applyFill="1" applyBorder="1" applyAlignment="1">
      <alignment horizontal="left" vertical="top" wrapText="1"/>
    </xf>
    <xf numFmtId="0" fontId="1" fillId="3" borderId="0" xfId="0" applyFont="1" applyFill="1" applyBorder="1" applyAlignment="1">
      <alignment horizontal="left" vertical="top" wrapText="1"/>
    </xf>
    <xf numFmtId="0" fontId="1" fillId="3" borderId="0" xfId="0" applyFont="1" applyFill="1" applyBorder="1" applyAlignment="1">
      <alignment horizontal="left" vertical="top"/>
    </xf>
    <xf numFmtId="0" fontId="3" fillId="3" borderId="0" xfId="0" applyFont="1" applyFill="1" applyBorder="1" applyAlignment="1">
      <alignment horizontal="left" vertical="top" wrapText="1"/>
    </xf>
    <xf numFmtId="0" fontId="0" fillId="3" borderId="0" xfId="0" applyFont="1" applyFill="1" applyBorder="1" applyAlignment="1">
      <alignment horizontal="left" vertical="top"/>
    </xf>
    <xf numFmtId="3" fontId="1" fillId="0" borderId="0" xfId="0" applyNumberFormat="1" applyFont="1" applyFill="1"/>
    <xf numFmtId="3" fontId="28" fillId="3" borderId="0" xfId="1" applyNumberFormat="1" applyFont="1" applyFill="1"/>
    <xf numFmtId="3" fontId="16" fillId="3" borderId="0" xfId="1" applyNumberFormat="1" applyFont="1" applyFill="1" applyAlignment="1">
      <alignment horizontal="right" vertical="center"/>
    </xf>
    <xf numFmtId="3" fontId="16" fillId="3" borderId="0" xfId="1" applyNumberFormat="1" applyFont="1" applyFill="1" applyAlignment="1">
      <alignment horizontal="center" wrapText="1"/>
    </xf>
    <xf numFmtId="3" fontId="16" fillId="3" borderId="0" xfId="1" applyNumberFormat="1" applyFont="1" applyFill="1" applyAlignment="1">
      <alignment vertical="center"/>
    </xf>
    <xf numFmtId="3" fontId="16" fillId="3" borderId="0" xfId="1" applyNumberFormat="1" applyFont="1" applyFill="1" applyAlignment="1">
      <alignment horizontal="center" vertical="center"/>
    </xf>
    <xf numFmtId="3" fontId="16" fillId="3" borderId="0" xfId="1" applyNumberFormat="1" applyFont="1" applyFill="1"/>
    <xf numFmtId="0" fontId="3" fillId="3" borderId="12" xfId="0" applyFont="1" applyFill="1" applyBorder="1"/>
    <xf numFmtId="0" fontId="31" fillId="3" borderId="15" xfId="1" applyFont="1" applyFill="1" applyBorder="1" applyAlignment="1">
      <alignment horizontal="center" vertical="center" wrapText="1"/>
    </xf>
    <xf numFmtId="0" fontId="16" fillId="0" borderId="0" xfId="1" applyFont="1" applyFill="1" applyAlignment="1">
      <alignment horizontal="left" vertical="top" wrapText="1"/>
    </xf>
    <xf numFmtId="0" fontId="17" fillId="0" borderId="14" xfId="1" applyFont="1" applyFill="1" applyBorder="1" applyAlignment="1">
      <alignment horizontal="left" vertical="top" wrapText="1"/>
    </xf>
    <xf numFmtId="0" fontId="44" fillId="3" borderId="0" xfId="0" applyFont="1" applyFill="1" applyAlignment="1">
      <alignment horizontal="right"/>
    </xf>
    <xf numFmtId="0" fontId="44" fillId="3" borderId="0" xfId="0" applyFont="1" applyFill="1"/>
    <xf numFmtId="0" fontId="45" fillId="3" borderId="0" xfId="1" applyFont="1" applyFill="1" applyAlignment="1">
      <alignment vertical="center"/>
    </xf>
    <xf numFmtId="0" fontId="45" fillId="3" borderId="0" xfId="1" applyFont="1" applyFill="1" applyAlignment="1">
      <alignment horizontal="center" vertical="center"/>
    </xf>
    <xf numFmtId="0" fontId="36" fillId="3" borderId="0" xfId="0" applyFont="1" applyFill="1"/>
    <xf numFmtId="0" fontId="22" fillId="3" borderId="0" xfId="1" applyFont="1" applyFill="1" applyBorder="1" applyAlignment="1">
      <alignment vertical="center"/>
    </xf>
    <xf numFmtId="0" fontId="45" fillId="3" borderId="0" xfId="1" applyFont="1" applyFill="1" applyAlignment="1">
      <alignment horizontal="right" vertical="center"/>
    </xf>
    <xf numFmtId="0" fontId="45" fillId="3" borderId="0" xfId="1" applyFont="1" applyFill="1" applyAlignment="1">
      <alignment horizontal="center" vertical="center" wrapText="1"/>
    </xf>
    <xf numFmtId="0" fontId="47" fillId="3" borderId="0" xfId="3" applyFont="1" applyFill="1" applyAlignment="1">
      <alignment vertical="center"/>
    </xf>
    <xf numFmtId="0" fontId="44" fillId="3" borderId="0" xfId="0" applyFont="1" applyFill="1" applyAlignment="1">
      <alignment horizontal="right" vertical="top"/>
    </xf>
    <xf numFmtId="0" fontId="0" fillId="8" borderId="0" xfId="0" applyFill="1" applyAlignment="1">
      <alignment vertical="top"/>
    </xf>
    <xf numFmtId="0" fontId="0" fillId="11" borderId="0" xfId="0" applyFill="1" applyAlignment="1">
      <alignment vertical="top"/>
    </xf>
    <xf numFmtId="0" fontId="6" fillId="3" borderId="0" xfId="0" applyFont="1" applyFill="1" applyAlignment="1">
      <alignment vertical="top"/>
    </xf>
    <xf numFmtId="0" fontId="46" fillId="3" borderId="0" xfId="1" applyFont="1" applyFill="1" applyAlignment="1">
      <alignment horizontal="left"/>
    </xf>
    <xf numFmtId="3" fontId="0" fillId="0" borderId="0" xfId="0" applyNumberFormat="1" applyFont="1" applyFill="1" applyBorder="1"/>
    <xf numFmtId="0" fontId="0" fillId="9" borderId="0" xfId="0" applyFill="1" applyAlignment="1">
      <alignment horizontal="center" vertical="top"/>
    </xf>
    <xf numFmtId="0" fontId="0" fillId="10" borderId="0" xfId="0" applyFill="1" applyAlignment="1">
      <alignment horizontal="center" vertical="top"/>
    </xf>
    <xf numFmtId="0" fontId="48" fillId="4" borderId="14" xfId="1" applyFont="1" applyFill="1" applyBorder="1" applyAlignment="1">
      <alignment horizontal="center" vertical="center" wrapText="1"/>
    </xf>
    <xf numFmtId="0" fontId="48" fillId="4" borderId="0" xfId="1" applyFont="1" applyFill="1" applyBorder="1" applyAlignment="1">
      <alignment vertical="center" wrapText="1"/>
    </xf>
    <xf numFmtId="0" fontId="48" fillId="4" borderId="0" xfId="1" applyFont="1" applyFill="1" applyBorder="1" applyAlignment="1">
      <alignment horizontal="center" vertical="center" wrapText="1"/>
    </xf>
    <xf numFmtId="0" fontId="48" fillId="4" borderId="14" xfId="1" applyFont="1" applyFill="1" applyBorder="1" applyAlignment="1">
      <alignment horizontal="left" vertical="center" wrapText="1"/>
    </xf>
    <xf numFmtId="0" fontId="27" fillId="3" borderId="0" xfId="1" applyFont="1" applyFill="1" applyAlignment="1">
      <alignment vertical="center"/>
    </xf>
    <xf numFmtId="0" fontId="43" fillId="4" borderId="0" xfId="0" applyFont="1" applyFill="1" applyAlignment="1">
      <alignment vertical="top"/>
    </xf>
    <xf numFmtId="0" fontId="42" fillId="4" borderId="0" xfId="0" applyFont="1" applyFill="1"/>
    <xf numFmtId="166" fontId="28" fillId="3" borderId="0" xfId="1" applyNumberFormat="1" applyFont="1" applyFill="1"/>
    <xf numFmtId="0" fontId="49" fillId="3" borderId="0" xfId="1" applyFont="1" applyFill="1"/>
    <xf numFmtId="0" fontId="16" fillId="3" borderId="0" xfId="1" applyFont="1" applyFill="1" applyBorder="1" applyAlignment="1">
      <alignment vertical="top"/>
    </xf>
    <xf numFmtId="166" fontId="16" fillId="3" borderId="0" xfId="1" applyNumberFormat="1" applyFont="1" applyFill="1"/>
    <xf numFmtId="0" fontId="23" fillId="3" borderId="0" xfId="1" applyFont="1" applyFill="1"/>
    <xf numFmtId="0" fontId="16" fillId="3" borderId="0" xfId="1" applyFont="1" applyFill="1" applyBorder="1" applyAlignment="1">
      <alignment vertical="center"/>
    </xf>
    <xf numFmtId="0" fontId="28" fillId="3" borderId="0" xfId="1" applyFont="1" applyFill="1" applyBorder="1" applyAlignment="1">
      <alignment horizontal="left" vertical="top"/>
    </xf>
    <xf numFmtId="0" fontId="28" fillId="3" borderId="0" xfId="1" applyFont="1" applyFill="1" applyBorder="1"/>
    <xf numFmtId="0" fontId="50" fillId="3" borderId="0" xfId="1" applyFont="1" applyFill="1" applyBorder="1" applyAlignment="1">
      <alignment vertical="center"/>
    </xf>
    <xf numFmtId="0" fontId="50" fillId="3" borderId="0" xfId="1" applyFont="1" applyFill="1"/>
    <xf numFmtId="166" fontId="50" fillId="3" borderId="0" xfId="1" applyNumberFormat="1" applyFont="1" applyFill="1"/>
    <xf numFmtId="0" fontId="51" fillId="3" borderId="0" xfId="1" applyFont="1" applyFill="1" applyAlignment="1">
      <alignment horizontal="right" vertical="center"/>
    </xf>
    <xf numFmtId="0" fontId="51" fillId="3" borderId="0" xfId="1" applyFont="1" applyFill="1" applyAlignment="1">
      <alignment horizontal="center" wrapText="1"/>
    </xf>
    <xf numFmtId="0" fontId="51" fillId="3" borderId="0" xfId="1" applyFont="1" applyFill="1"/>
    <xf numFmtId="0" fontId="52" fillId="4" borderId="0" xfId="1" applyFont="1" applyFill="1" applyBorder="1" applyAlignment="1">
      <alignment vertical="top"/>
    </xf>
    <xf numFmtId="0" fontId="52" fillId="4" borderId="0" xfId="1" applyFont="1" applyFill="1" applyBorder="1" applyAlignment="1">
      <alignment vertical="center"/>
    </xf>
    <xf numFmtId="0" fontId="50" fillId="4" borderId="0" xfId="1" applyFont="1" applyFill="1"/>
    <xf numFmtId="1" fontId="16" fillId="3" borderId="0" xfId="1" applyNumberFormat="1" applyFont="1" applyFill="1" applyAlignment="1">
      <alignment horizontal="right" vertical="center"/>
    </xf>
    <xf numFmtId="1" fontId="26" fillId="3" borderId="0" xfId="1" applyNumberFormat="1" applyFont="1" applyFill="1" applyAlignment="1">
      <alignment vertical="center"/>
    </xf>
    <xf numFmtId="1" fontId="28" fillId="3" borderId="0" xfId="1" applyNumberFormat="1" applyFont="1" applyFill="1"/>
    <xf numFmtId="1" fontId="49" fillId="3" borderId="0" xfId="1" applyNumberFormat="1" applyFont="1" applyFill="1"/>
    <xf numFmtId="1" fontId="16" fillId="3" borderId="0" xfId="1" applyNumberFormat="1" applyFont="1" applyFill="1" applyAlignment="1">
      <alignment horizontal="center" wrapText="1"/>
    </xf>
    <xf numFmtId="1" fontId="16" fillId="3" borderId="0" xfId="1" applyNumberFormat="1" applyFont="1" applyFill="1"/>
    <xf numFmtId="1" fontId="50" fillId="4" borderId="0" xfId="1" applyNumberFormat="1" applyFont="1" applyFill="1"/>
    <xf numFmtId="1" fontId="51" fillId="3" borderId="0" xfId="1" applyNumberFormat="1" applyFont="1" applyFill="1" applyAlignment="1">
      <alignment horizontal="right" vertical="center"/>
    </xf>
    <xf numFmtId="1" fontId="51" fillId="3" borderId="0" xfId="1" applyNumberFormat="1" applyFont="1" applyFill="1" applyAlignment="1">
      <alignment horizontal="center" wrapText="1"/>
    </xf>
    <xf numFmtId="1" fontId="23" fillId="3" borderId="0" xfId="1" applyNumberFormat="1" applyFont="1" applyFill="1"/>
    <xf numFmtId="0" fontId="16" fillId="0" borderId="0" xfId="1" applyFont="1" applyFill="1" applyBorder="1" applyAlignment="1">
      <alignment vertical="center"/>
    </xf>
    <xf numFmtId="166" fontId="16" fillId="0" borderId="0" xfId="1" applyNumberFormat="1" applyFont="1" applyFill="1"/>
    <xf numFmtId="0" fontId="16" fillId="3" borderId="0" xfId="1" applyFont="1" applyFill="1" applyAlignment="1">
      <alignment horizontal="right"/>
    </xf>
    <xf numFmtId="1" fontId="16" fillId="3" borderId="0" xfId="1" applyNumberFormat="1" applyFont="1" applyFill="1" applyAlignment="1">
      <alignment horizontal="left" vertical="center"/>
    </xf>
    <xf numFmtId="1" fontId="53" fillId="3" borderId="0" xfId="1" applyNumberFormat="1" applyFont="1" applyFill="1" applyAlignment="1">
      <alignment horizontal="left" vertical="center"/>
    </xf>
    <xf numFmtId="1" fontId="51" fillId="4" borderId="0" xfId="1" applyNumberFormat="1" applyFont="1" applyFill="1" applyAlignment="1">
      <alignment horizontal="right" vertical="center"/>
    </xf>
    <xf numFmtId="0" fontId="54" fillId="3" borderId="0" xfId="0" applyFont="1" applyFill="1" applyBorder="1" applyAlignment="1">
      <alignment horizontal="right" vertical="center"/>
    </xf>
    <xf numFmtId="166" fontId="28" fillId="0" borderId="0" xfId="16" applyNumberFormat="1" applyFont="1" applyFill="1"/>
    <xf numFmtId="1" fontId="55" fillId="3" borderId="0" xfId="1" applyNumberFormat="1" applyFont="1" applyFill="1" applyAlignment="1">
      <alignment horizontal="right" vertical="center"/>
    </xf>
    <xf numFmtId="0" fontId="16" fillId="3" borderId="19" xfId="1" applyFont="1" applyFill="1" applyBorder="1" applyAlignment="1">
      <alignment horizontal="right"/>
    </xf>
    <xf numFmtId="166" fontId="16" fillId="0" borderId="19" xfId="1" applyNumberFormat="1" applyFont="1" applyFill="1" applyBorder="1"/>
    <xf numFmtId="0" fontId="16" fillId="3" borderId="0" xfId="1" applyFont="1" applyFill="1" applyBorder="1" applyAlignment="1">
      <alignment horizontal="right"/>
    </xf>
    <xf numFmtId="166" fontId="16" fillId="0" borderId="0" xfId="1" applyNumberFormat="1" applyFont="1" applyFill="1" applyBorder="1"/>
    <xf numFmtId="0" fontId="16" fillId="3" borderId="20" xfId="1" applyFont="1" applyFill="1" applyBorder="1" applyAlignment="1">
      <alignment horizontal="right"/>
    </xf>
    <xf numFmtId="166" fontId="16" fillId="0" borderId="20" xfId="1" applyNumberFormat="1" applyFont="1" applyFill="1" applyBorder="1"/>
    <xf numFmtId="166" fontId="49" fillId="0" borderId="0" xfId="16" applyNumberFormat="1" applyFont="1" applyFill="1"/>
    <xf numFmtId="166" fontId="49" fillId="0" borderId="19" xfId="16" applyNumberFormat="1" applyFont="1" applyFill="1" applyBorder="1"/>
    <xf numFmtId="166" fontId="49" fillId="0" borderId="0" xfId="16" applyNumberFormat="1" applyFont="1" applyFill="1" applyBorder="1"/>
    <xf numFmtId="166" fontId="49" fillId="0" borderId="20" xfId="16" applyNumberFormat="1" applyFont="1" applyFill="1" applyBorder="1"/>
    <xf numFmtId="10" fontId="49" fillId="3" borderId="0" xfId="16" applyNumberFormat="1" applyFont="1" applyFill="1"/>
    <xf numFmtId="166" fontId="49" fillId="3" borderId="0" xfId="16" applyNumberFormat="1" applyFont="1" applyFill="1"/>
    <xf numFmtId="166" fontId="16" fillId="3" borderId="0" xfId="16" applyNumberFormat="1" applyFont="1" applyFill="1"/>
    <xf numFmtId="0" fontId="55" fillId="3" borderId="0" xfId="1" applyFont="1" applyFill="1" applyAlignment="1">
      <alignment horizontal="right"/>
    </xf>
    <xf numFmtId="166" fontId="55" fillId="3" borderId="0" xfId="16" applyNumberFormat="1" applyFont="1" applyFill="1"/>
    <xf numFmtId="3" fontId="49" fillId="0" borderId="0" xfId="16" applyNumberFormat="1" applyFont="1" applyFill="1"/>
    <xf numFmtId="3" fontId="23" fillId="0" borderId="0" xfId="16" applyNumberFormat="1" applyFont="1" applyFill="1"/>
    <xf numFmtId="0" fontId="28" fillId="3" borderId="0" xfId="1" applyFont="1" applyFill="1" applyBorder="1" applyAlignment="1">
      <alignment vertical="center"/>
    </xf>
    <xf numFmtId="1" fontId="49" fillId="0" borderId="0" xfId="16" applyNumberFormat="1" applyFont="1" applyFill="1"/>
    <xf numFmtId="166" fontId="16" fillId="0" borderId="0" xfId="1" applyNumberFormat="1" applyFont="1" applyFill="1" applyBorder="1" applyAlignment="1">
      <alignment horizontal="center" vertical="top"/>
    </xf>
    <xf numFmtId="0" fontId="16" fillId="0" borderId="0" xfId="1" applyFont="1" applyFill="1" applyBorder="1" applyAlignment="1">
      <alignment horizontal="left" vertical="center" wrapText="1"/>
    </xf>
    <xf numFmtId="3" fontId="21" fillId="0" borderId="0" xfId="1" applyNumberFormat="1" applyFont="1" applyFill="1" applyBorder="1" applyAlignment="1">
      <alignment vertical="center"/>
    </xf>
    <xf numFmtId="0" fontId="16" fillId="3" borderId="0" xfId="1" applyFont="1" applyFill="1" applyAlignment="1">
      <alignment horizontal="right" vertical="center"/>
    </xf>
    <xf numFmtId="3" fontId="21" fillId="3" borderId="0" xfId="1" applyNumberFormat="1" applyFont="1" applyFill="1" applyBorder="1" applyAlignment="1">
      <alignment vertical="center"/>
    </xf>
    <xf numFmtId="3" fontId="4" fillId="0" borderId="0" xfId="1" applyNumberFormat="1" applyFont="1" applyFill="1" applyBorder="1" applyAlignment="1">
      <alignment vertical="center"/>
    </xf>
    <xf numFmtId="0" fontId="16" fillId="3" borderId="0" xfId="1" applyFont="1" applyFill="1" applyBorder="1" applyAlignment="1">
      <alignment horizontal="left" vertical="center"/>
    </xf>
    <xf numFmtId="0" fontId="16" fillId="3" borderId="0" xfId="1" applyFont="1" applyFill="1" applyBorder="1" applyAlignment="1">
      <alignment horizontal="left" vertical="top"/>
    </xf>
    <xf numFmtId="1" fontId="28" fillId="3" borderId="0" xfId="1" applyNumberFormat="1" applyFont="1" applyFill="1" applyAlignment="1">
      <alignment horizontal="right" vertical="center"/>
    </xf>
    <xf numFmtId="1" fontId="28" fillId="3" borderId="0" xfId="1" applyNumberFormat="1" applyFont="1" applyFill="1" applyAlignment="1">
      <alignment horizontal="left" vertical="center"/>
    </xf>
    <xf numFmtId="0" fontId="48" fillId="4" borderId="0" xfId="1" applyFont="1" applyFill="1" applyAlignment="1">
      <alignment horizontal="center" vertical="center" wrapText="1"/>
    </xf>
    <xf numFmtId="0" fontId="43" fillId="4" borderId="0" xfId="0" applyFont="1" applyFill="1"/>
    <xf numFmtId="0" fontId="57" fillId="4" borderId="0" xfId="1" applyFont="1" applyFill="1" applyAlignment="1">
      <alignment horizontal="left" vertical="center" wrapText="1"/>
    </xf>
    <xf numFmtId="0" fontId="16" fillId="3" borderId="12" xfId="1" applyFont="1" applyFill="1" applyBorder="1" applyAlignment="1">
      <alignment horizontal="left" vertical="center"/>
    </xf>
    <xf numFmtId="0" fontId="16" fillId="3" borderId="2" xfId="1" applyFont="1" applyFill="1" applyBorder="1" applyAlignment="1">
      <alignment horizontal="right" vertical="center"/>
    </xf>
    <xf numFmtId="0" fontId="16" fillId="3" borderId="13" xfId="1" applyFont="1" applyFill="1" applyBorder="1" applyAlignment="1">
      <alignment horizontal="left" vertical="center"/>
    </xf>
    <xf numFmtId="0" fontId="16" fillId="3" borderId="8" xfId="1" applyFont="1" applyFill="1" applyBorder="1" applyAlignment="1">
      <alignment horizontal="right" vertical="center"/>
    </xf>
    <xf numFmtId="0" fontId="52" fillId="4" borderId="0" xfId="1" applyFont="1" applyFill="1" applyAlignment="1">
      <alignment horizontal="left" vertical="center" wrapText="1"/>
    </xf>
    <xf numFmtId="0" fontId="61" fillId="3" borderId="4" xfId="1" applyFont="1" applyFill="1" applyBorder="1" applyAlignment="1">
      <alignment horizontal="right" vertical="center"/>
    </xf>
    <xf numFmtId="0" fontId="61" fillId="3" borderId="9" xfId="1" applyFont="1" applyFill="1" applyBorder="1" applyAlignment="1">
      <alignment horizontal="right" vertical="center"/>
    </xf>
    <xf numFmtId="0" fontId="61" fillId="3" borderId="11" xfId="1" applyFont="1" applyFill="1" applyBorder="1" applyAlignment="1">
      <alignment horizontal="right" vertical="center"/>
    </xf>
    <xf numFmtId="0" fontId="61" fillId="3" borderId="3" xfId="1" applyFont="1" applyFill="1" applyBorder="1" applyAlignment="1">
      <alignment horizontal="right" vertical="center"/>
    </xf>
    <xf numFmtId="1" fontId="55" fillId="3" borderId="0" xfId="1" applyNumberFormat="1" applyFont="1" applyFill="1" applyAlignment="1">
      <alignment horizontal="left" vertical="center"/>
    </xf>
    <xf numFmtId="1" fontId="53" fillId="3" borderId="0" xfId="1" applyNumberFormat="1" applyFont="1" applyFill="1" applyAlignment="1">
      <alignment horizontal="right" vertical="center"/>
    </xf>
    <xf numFmtId="0" fontId="3" fillId="3" borderId="0" xfId="0" applyFont="1" applyFill="1" applyAlignment="1">
      <alignment horizontal="right"/>
    </xf>
    <xf numFmtId="3" fontId="16" fillId="0" borderId="14" xfId="1" applyNumberFormat="1" applyFont="1" applyFill="1" applyBorder="1" applyAlignment="1">
      <alignment horizontal="right" vertical="center" wrapText="1"/>
    </xf>
    <xf numFmtId="3" fontId="16" fillId="0" borderId="12" xfId="1" applyNumberFormat="1" applyFont="1" applyFill="1" applyBorder="1" applyAlignment="1">
      <alignment horizontal="right" vertical="center" wrapText="1"/>
    </xf>
    <xf numFmtId="0" fontId="38" fillId="3" borderId="0" xfId="0" applyFont="1" applyFill="1"/>
    <xf numFmtId="3" fontId="16" fillId="0" borderId="4" xfId="1" applyNumberFormat="1" applyFont="1" applyFill="1" applyBorder="1" applyAlignment="1">
      <alignment horizontal="right" vertical="center" wrapText="1"/>
    </xf>
    <xf numFmtId="0" fontId="62" fillId="3" borderId="0" xfId="0" applyFont="1" applyFill="1" applyAlignment="1">
      <alignment horizontal="right"/>
    </xf>
    <xf numFmtId="0" fontId="1" fillId="3" borderId="0" xfId="0" applyFont="1" applyFill="1"/>
    <xf numFmtId="0" fontId="0" fillId="3" borderId="0" xfId="0" applyFont="1" applyFill="1"/>
    <xf numFmtId="0" fontId="7" fillId="2" borderId="0" xfId="0" applyFont="1" applyFill="1"/>
    <xf numFmtId="0" fontId="8" fillId="2" borderId="0" xfId="0" applyFont="1" applyFill="1"/>
    <xf numFmtId="0" fontId="8" fillId="2" borderId="0" xfId="0" applyFont="1" applyFill="1" applyAlignment="1">
      <alignment wrapText="1"/>
    </xf>
    <xf numFmtId="0" fontId="1" fillId="3" borderId="0" xfId="0" applyFont="1" applyFill="1" applyAlignment="1">
      <alignment wrapText="1"/>
    </xf>
    <xf numFmtId="0" fontId="1" fillId="3" borderId="9" xfId="0" applyFont="1" applyFill="1" applyBorder="1" applyAlignment="1">
      <alignment horizontal="center" vertical="top"/>
    </xf>
    <xf numFmtId="0" fontId="1" fillId="3" borderId="11" xfId="0" applyFont="1" applyFill="1" applyBorder="1" applyAlignment="1">
      <alignment horizontal="center" vertical="top"/>
    </xf>
    <xf numFmtId="0" fontId="1" fillId="3" borderId="3" xfId="0" applyFont="1" applyFill="1" applyBorder="1" applyAlignment="1">
      <alignment horizontal="center" vertical="top"/>
    </xf>
    <xf numFmtId="0" fontId="1" fillId="3" borderId="6" xfId="0" applyFont="1" applyFill="1" applyBorder="1" applyAlignment="1">
      <alignment horizontal="center" vertical="top"/>
    </xf>
    <xf numFmtId="0" fontId="16" fillId="3" borderId="0" xfId="1" applyFont="1" applyFill="1" applyAlignment="1">
      <alignment horizontal="center" vertical="center"/>
    </xf>
    <xf numFmtId="0" fontId="16" fillId="3" borderId="0" xfId="1" applyFont="1" applyFill="1" applyBorder="1"/>
    <xf numFmtId="0" fontId="16" fillId="3" borderId="0" xfId="1" applyFont="1" applyFill="1"/>
    <xf numFmtId="0" fontId="16" fillId="3" borderId="0" xfId="1" applyFont="1" applyFill="1" applyAlignment="1">
      <alignment horizontal="center" vertical="center" wrapText="1"/>
    </xf>
    <xf numFmtId="0" fontId="16" fillId="3" borderId="0" xfId="1" applyFont="1" applyFill="1" applyAlignment="1">
      <alignment horizontal="center" wrapText="1"/>
    </xf>
    <xf numFmtId="0" fontId="28" fillId="3" borderId="0" xfId="1" applyFont="1" applyFill="1" applyAlignment="1">
      <alignment vertical="center"/>
    </xf>
    <xf numFmtId="0" fontId="28" fillId="3" borderId="0" xfId="1" applyFont="1" applyFill="1"/>
    <xf numFmtId="3" fontId="16" fillId="3" borderId="0" xfId="1" applyNumberFormat="1" applyFont="1" applyFill="1" applyBorder="1" applyAlignment="1">
      <alignment horizontal="right" vertical="center" wrapText="1"/>
    </xf>
    <xf numFmtId="0" fontId="16" fillId="3" borderId="0" xfId="1" applyFont="1" applyFill="1" applyAlignment="1">
      <alignment horizontal="left" vertical="center"/>
    </xf>
    <xf numFmtId="0" fontId="16" fillId="7" borderId="0" xfId="1" applyFont="1" applyFill="1" applyAlignment="1">
      <alignment horizontal="center" vertical="center"/>
    </xf>
    <xf numFmtId="0" fontId="1" fillId="3" borderId="6" xfId="0" applyFont="1" applyFill="1" applyBorder="1" applyAlignment="1">
      <alignment horizontal="left" vertical="top" wrapText="1"/>
    </xf>
    <xf numFmtId="0" fontId="16" fillId="3" borderId="15" xfId="1" applyFont="1" applyFill="1" applyBorder="1" applyAlignment="1">
      <alignment horizontal="right" vertical="center"/>
    </xf>
    <xf numFmtId="0" fontId="16" fillId="3" borderId="0" xfId="1" applyFont="1" applyFill="1" applyAlignment="1">
      <alignment horizontal="right" vertical="center" wrapText="1"/>
    </xf>
    <xf numFmtId="0" fontId="44" fillId="3" borderId="0" xfId="0" applyFont="1" applyFill="1"/>
    <xf numFmtId="0" fontId="36" fillId="3" borderId="0" xfId="0" applyFont="1" applyFill="1" applyAlignment="1">
      <alignment vertical="top"/>
    </xf>
    <xf numFmtId="0" fontId="1" fillId="3" borderId="7" xfId="0" applyFont="1" applyFill="1" applyBorder="1" applyAlignment="1">
      <alignment horizontal="center" vertical="center"/>
    </xf>
    <xf numFmtId="0" fontId="16" fillId="3" borderId="0" xfId="1" applyFont="1" applyFill="1" applyBorder="1" applyAlignment="1">
      <alignment vertical="top"/>
    </xf>
    <xf numFmtId="166" fontId="16" fillId="3" borderId="0" xfId="1" applyNumberFormat="1" applyFont="1" applyFill="1"/>
    <xf numFmtId="0" fontId="16" fillId="3" borderId="0" xfId="1" applyFont="1" applyFill="1" applyBorder="1" applyAlignment="1">
      <alignment vertical="center"/>
    </xf>
    <xf numFmtId="0" fontId="52" fillId="4" borderId="0" xfId="1" applyFont="1" applyFill="1" applyBorder="1" applyAlignment="1">
      <alignment vertical="top"/>
    </xf>
    <xf numFmtId="1" fontId="16" fillId="3" borderId="0" xfId="1" applyNumberFormat="1" applyFont="1" applyFill="1" applyAlignment="1">
      <alignment horizontal="right" vertical="center"/>
    </xf>
    <xf numFmtId="0" fontId="16" fillId="0" borderId="0" xfId="1" applyFont="1" applyFill="1" applyBorder="1" applyAlignment="1">
      <alignment vertical="center"/>
    </xf>
    <xf numFmtId="1" fontId="53" fillId="3" borderId="0" xfId="1" applyNumberFormat="1" applyFont="1" applyFill="1" applyAlignment="1">
      <alignment horizontal="left" vertical="center"/>
    </xf>
    <xf numFmtId="0" fontId="16" fillId="0" borderId="0" xfId="1" applyFont="1" applyFill="1" applyBorder="1"/>
    <xf numFmtId="166" fontId="16" fillId="0" borderId="19" xfId="1" applyNumberFormat="1" applyFont="1" applyFill="1" applyBorder="1"/>
    <xf numFmtId="166" fontId="16" fillId="0" borderId="0" xfId="1" applyNumberFormat="1" applyFont="1" applyFill="1" applyBorder="1"/>
    <xf numFmtId="166" fontId="16" fillId="0" borderId="20" xfId="1" applyNumberFormat="1" applyFont="1" applyFill="1" applyBorder="1"/>
    <xf numFmtId="0" fontId="16" fillId="3" borderId="0" xfId="1" applyFont="1" applyFill="1" applyBorder="1" applyAlignment="1">
      <alignment horizontal="left" vertical="center"/>
    </xf>
    <xf numFmtId="0" fontId="16" fillId="3" borderId="0" xfId="1" applyFont="1" applyFill="1" applyBorder="1" applyAlignment="1">
      <alignment horizontal="left" vertical="top"/>
    </xf>
    <xf numFmtId="1" fontId="28" fillId="3" borderId="0" xfId="1" applyNumberFormat="1" applyFont="1" applyFill="1" applyAlignment="1">
      <alignment horizontal="right" vertical="center"/>
    </xf>
    <xf numFmtId="3" fontId="16" fillId="0" borderId="0" xfId="1" applyNumberFormat="1" applyFont="1" applyFill="1" applyAlignment="1">
      <alignment horizontal="right" vertical="center"/>
    </xf>
    <xf numFmtId="0" fontId="43" fillId="3" borderId="0" xfId="0" applyFont="1" applyFill="1" applyAlignment="1">
      <alignment vertical="top"/>
    </xf>
    <xf numFmtId="0" fontId="58" fillId="3" borderId="0" xfId="0" applyFont="1" applyFill="1" applyAlignment="1">
      <alignment vertical="top"/>
    </xf>
    <xf numFmtId="3" fontId="16" fillId="0" borderId="0" xfId="1" applyNumberFormat="1" applyFont="1" applyFill="1" applyBorder="1" applyAlignment="1">
      <alignment horizontal="right" vertical="center" wrapText="1"/>
    </xf>
    <xf numFmtId="0" fontId="16" fillId="3" borderId="12" xfId="1" applyFont="1" applyFill="1" applyBorder="1" applyAlignment="1">
      <alignment horizontal="left" vertical="center"/>
    </xf>
    <xf numFmtId="0" fontId="16" fillId="3" borderId="2" xfId="1" applyFont="1" applyFill="1" applyBorder="1" applyAlignment="1">
      <alignment horizontal="right" vertical="center"/>
    </xf>
    <xf numFmtId="0" fontId="16" fillId="3" borderId="13" xfId="1" applyFont="1" applyFill="1" applyBorder="1" applyAlignment="1">
      <alignment horizontal="left" vertical="center"/>
    </xf>
    <xf numFmtId="0" fontId="16" fillId="3" borderId="8" xfId="1" applyFont="1" applyFill="1" applyBorder="1" applyAlignment="1">
      <alignment horizontal="right" vertical="center"/>
    </xf>
    <xf numFmtId="3" fontId="16" fillId="0" borderId="13" xfId="1" applyNumberFormat="1" applyFont="1" applyFill="1" applyBorder="1" applyAlignment="1">
      <alignment horizontal="right" vertical="center" wrapText="1"/>
    </xf>
    <xf numFmtId="0" fontId="59" fillId="3" borderId="0" xfId="0" applyFont="1" applyFill="1" applyAlignment="1">
      <alignment horizontal="right" vertical="top" indent="3"/>
    </xf>
    <xf numFmtId="0" fontId="61" fillId="3" borderId="0" xfId="1" applyFont="1" applyFill="1" applyBorder="1" applyAlignment="1">
      <alignment horizontal="right" vertical="center"/>
    </xf>
    <xf numFmtId="1" fontId="55" fillId="3" borderId="0" xfId="1" applyNumberFormat="1" applyFont="1" applyFill="1" applyAlignment="1">
      <alignment horizontal="left" vertical="center"/>
    </xf>
    <xf numFmtId="0" fontId="3" fillId="3" borderId="0" xfId="0" applyFont="1" applyFill="1" applyAlignment="1">
      <alignment horizontal="right"/>
    </xf>
    <xf numFmtId="0" fontId="30" fillId="3" borderId="0" xfId="0" applyFont="1" applyFill="1" applyBorder="1" applyAlignment="1">
      <alignment horizontal="center" vertical="top" wrapText="1"/>
    </xf>
    <xf numFmtId="0" fontId="8" fillId="2" borderId="0" xfId="0" applyFont="1" applyFill="1" applyAlignment="1"/>
    <xf numFmtId="0" fontId="0" fillId="3" borderId="0" xfId="0" applyFont="1" applyFill="1" applyAlignment="1"/>
    <xf numFmtId="0" fontId="1" fillId="3" borderId="0" xfId="0" applyFont="1" applyFill="1" applyAlignment="1"/>
    <xf numFmtId="0" fontId="1" fillId="3" borderId="10" xfId="0" applyFont="1" applyFill="1" applyBorder="1" applyAlignment="1">
      <alignment horizontal="center" vertical="center"/>
    </xf>
    <xf numFmtId="0" fontId="1" fillId="3" borderId="8" xfId="0" applyFont="1" applyFill="1" applyBorder="1" applyAlignment="1">
      <alignment horizontal="left" vertical="top"/>
    </xf>
    <xf numFmtId="0" fontId="1" fillId="3" borderId="14" xfId="0" applyFont="1" applyFill="1" applyBorder="1" applyAlignment="1">
      <alignment horizontal="center" vertical="center"/>
    </xf>
    <xf numFmtId="0" fontId="1" fillId="3" borderId="15" xfId="0" applyFont="1" applyFill="1" applyBorder="1" applyAlignment="1">
      <alignment horizontal="left" vertical="top"/>
    </xf>
    <xf numFmtId="0" fontId="1" fillId="3" borderId="4" xfId="0" applyFont="1" applyFill="1" applyBorder="1" applyAlignment="1">
      <alignment horizontal="center" vertical="center"/>
    </xf>
    <xf numFmtId="0" fontId="1" fillId="3" borderId="2" xfId="0" applyFont="1" applyFill="1" applyBorder="1" applyAlignment="1">
      <alignment horizontal="left" vertical="top"/>
    </xf>
    <xf numFmtId="0" fontId="0" fillId="3" borderId="15" xfId="0" applyFont="1" applyFill="1" applyBorder="1" applyAlignment="1">
      <alignment horizontal="left" vertical="top"/>
    </xf>
    <xf numFmtId="0" fontId="1" fillId="3" borderId="5" xfId="0" applyFont="1" applyFill="1" applyBorder="1" applyAlignment="1">
      <alignment horizontal="left" vertical="top"/>
    </xf>
    <xf numFmtId="0" fontId="63" fillId="4" borderId="0" xfId="1" applyFont="1" applyFill="1" applyAlignment="1">
      <alignment horizontal="center" vertical="center" wrapText="1"/>
    </xf>
    <xf numFmtId="0" fontId="64" fillId="4" borderId="0" xfId="0" applyFont="1" applyFill="1" applyAlignment="1"/>
    <xf numFmtId="0" fontId="64" fillId="4" borderId="0" xfId="0" applyFont="1" applyFill="1"/>
    <xf numFmtId="0" fontId="64" fillId="3" borderId="0" xfId="0" applyFont="1" applyFill="1"/>
    <xf numFmtId="0" fontId="30" fillId="3" borderId="0" xfId="0" applyFont="1" applyFill="1" applyBorder="1" applyAlignment="1">
      <alignment horizontal="center" wrapText="1"/>
    </xf>
    <xf numFmtId="3" fontId="4" fillId="0" borderId="0" xfId="0" applyNumberFormat="1" applyFont="1" applyFill="1" applyBorder="1"/>
    <xf numFmtId="0" fontId="61" fillId="3" borderId="13" xfId="1" applyFont="1" applyFill="1" applyBorder="1" applyAlignment="1">
      <alignment horizontal="left" vertical="center"/>
    </xf>
    <xf numFmtId="0" fontId="61" fillId="3" borderId="0" xfId="1" applyFont="1" applyFill="1" applyBorder="1" applyAlignment="1">
      <alignment horizontal="left" vertical="center"/>
    </xf>
    <xf numFmtId="0" fontId="61" fillId="3" borderId="10" xfId="1" applyFont="1" applyFill="1" applyBorder="1" applyAlignment="1">
      <alignment horizontal="right" vertical="center"/>
    </xf>
    <xf numFmtId="0" fontId="61" fillId="3" borderId="14" xfId="1" applyFont="1" applyFill="1" applyBorder="1" applyAlignment="1">
      <alignment horizontal="right" vertical="center"/>
    </xf>
    <xf numFmtId="0" fontId="61" fillId="3" borderId="12" xfId="1" applyFont="1" applyFill="1" applyBorder="1" applyAlignment="1">
      <alignment horizontal="left" vertical="center"/>
    </xf>
    <xf numFmtId="0" fontId="61" fillId="3" borderId="0" xfId="1" applyFont="1" applyFill="1" applyBorder="1" applyAlignment="1">
      <alignment vertical="top"/>
    </xf>
    <xf numFmtId="166" fontId="23" fillId="0" borderId="19" xfId="1" applyNumberFormat="1" applyFont="1" applyFill="1" applyBorder="1"/>
    <xf numFmtId="0" fontId="23" fillId="0" borderId="19" xfId="1" applyFont="1" applyFill="1" applyBorder="1"/>
    <xf numFmtId="166" fontId="23" fillId="0" borderId="0" xfId="1" applyNumberFormat="1" applyFont="1" applyFill="1" applyBorder="1"/>
    <xf numFmtId="0" fontId="23" fillId="0" borderId="0" xfId="1" applyFont="1" applyFill="1" applyBorder="1"/>
    <xf numFmtId="166" fontId="23" fillId="3" borderId="0" xfId="1" applyNumberFormat="1" applyFont="1" applyFill="1" applyBorder="1"/>
    <xf numFmtId="0" fontId="23" fillId="3" borderId="0" xfId="1" applyFont="1" applyFill="1" applyBorder="1"/>
    <xf numFmtId="166" fontId="49" fillId="3" borderId="0" xfId="1" applyNumberFormat="1" applyFont="1" applyFill="1" applyBorder="1"/>
    <xf numFmtId="0" fontId="49" fillId="3" borderId="0" xfId="1" applyFont="1" applyFill="1" applyBorder="1"/>
    <xf numFmtId="0" fontId="28" fillId="3" borderId="21" xfId="1" applyFont="1" applyFill="1" applyBorder="1"/>
    <xf numFmtId="166" fontId="49" fillId="3" borderId="22" xfId="1" applyNumberFormat="1" applyFont="1" applyFill="1" applyBorder="1"/>
    <xf numFmtId="166" fontId="23" fillId="0" borderId="21" xfId="1" applyNumberFormat="1" applyFont="1" applyFill="1" applyBorder="1"/>
    <xf numFmtId="166" fontId="23" fillId="0" borderId="22" xfId="1" applyNumberFormat="1" applyFont="1" applyFill="1" applyBorder="1"/>
    <xf numFmtId="0" fontId="28" fillId="3" borderId="23" xfId="1" applyFont="1" applyFill="1" applyBorder="1"/>
    <xf numFmtId="0" fontId="16" fillId="3" borderId="24" xfId="1" applyFont="1" applyFill="1" applyBorder="1"/>
    <xf numFmtId="166" fontId="49" fillId="3" borderId="23" xfId="1" applyNumberFormat="1" applyFont="1" applyFill="1" applyBorder="1"/>
    <xf numFmtId="166" fontId="49" fillId="3" borderId="24" xfId="1" applyNumberFormat="1" applyFont="1" applyFill="1" applyBorder="1"/>
    <xf numFmtId="166" fontId="16" fillId="0" borderId="23" xfId="1" applyNumberFormat="1" applyFont="1" applyFill="1" applyBorder="1"/>
    <xf numFmtId="166" fontId="16" fillId="0" borderId="24" xfId="1" applyNumberFormat="1" applyFont="1" applyFill="1" applyBorder="1"/>
    <xf numFmtId="166" fontId="16" fillId="0" borderId="25" xfId="1" applyNumberFormat="1" applyFont="1" applyFill="1" applyBorder="1"/>
    <xf numFmtId="166" fontId="16" fillId="0" borderId="26" xfId="1" applyNumberFormat="1" applyFont="1" applyFill="1" applyBorder="1"/>
    <xf numFmtId="166" fontId="16" fillId="0" borderId="27" xfId="1" applyNumberFormat="1" applyFont="1" applyFill="1" applyBorder="1"/>
    <xf numFmtId="166" fontId="16" fillId="0" borderId="28" xfId="1" applyNumberFormat="1" applyFont="1" applyFill="1" applyBorder="1"/>
    <xf numFmtId="166" fontId="23" fillId="0" borderId="23" xfId="1" applyNumberFormat="1" applyFont="1" applyFill="1" applyBorder="1"/>
    <xf numFmtId="166" fontId="23" fillId="0" borderId="24" xfId="1" applyNumberFormat="1" applyFont="1" applyFill="1" applyBorder="1"/>
    <xf numFmtId="166" fontId="23" fillId="0" borderId="25" xfId="1" applyNumberFormat="1" applyFont="1" applyFill="1" applyBorder="1"/>
    <xf numFmtId="166" fontId="23" fillId="0" borderId="26" xfId="1" applyNumberFormat="1" applyFont="1" applyFill="1" applyBorder="1"/>
    <xf numFmtId="166" fontId="23" fillId="3" borderId="24" xfId="1" applyNumberFormat="1" applyFont="1" applyFill="1" applyBorder="1"/>
    <xf numFmtId="0" fontId="58" fillId="3" borderId="0" xfId="0" applyFont="1" applyFill="1" applyBorder="1" applyAlignment="1">
      <alignment vertical="top"/>
    </xf>
    <xf numFmtId="0" fontId="16" fillId="3" borderId="0" xfId="1" applyFont="1" applyFill="1" applyBorder="1" applyAlignment="1">
      <alignment horizontal="center" wrapText="1"/>
    </xf>
    <xf numFmtId="0" fontId="38" fillId="3" borderId="0" xfId="0" applyFont="1" applyFill="1" applyAlignment="1">
      <alignment horizontal="right"/>
    </xf>
    <xf numFmtId="0" fontId="16" fillId="3" borderId="0" xfId="1" applyFont="1" applyFill="1" applyAlignment="1">
      <alignment horizontal="right" vertical="center"/>
    </xf>
    <xf numFmtId="166" fontId="16" fillId="0" borderId="0" xfId="1" applyNumberFormat="1" applyFont="1" applyFill="1" applyAlignment="1">
      <alignment horizontal="left" vertical="center"/>
    </xf>
    <xf numFmtId="0" fontId="56" fillId="3" borderId="3" xfId="0" applyFont="1" applyFill="1" applyBorder="1" applyAlignment="1">
      <alignment horizontal="center" wrapText="1"/>
    </xf>
    <xf numFmtId="0" fontId="56" fillId="3" borderId="3" xfId="0" applyFont="1" applyFill="1" applyBorder="1" applyAlignment="1">
      <alignment wrapText="1"/>
    </xf>
    <xf numFmtId="0" fontId="56" fillId="3" borderId="4" xfId="0" applyFont="1" applyFill="1" applyBorder="1" applyAlignment="1">
      <alignment horizontal="center" wrapText="1"/>
    </xf>
    <xf numFmtId="0" fontId="56" fillId="3" borderId="0" xfId="0" applyFont="1" applyFill="1" applyBorder="1" applyAlignment="1">
      <alignment wrapText="1"/>
    </xf>
    <xf numFmtId="0" fontId="36" fillId="3" borderId="0" xfId="0" applyFont="1" applyFill="1" applyAlignment="1"/>
    <xf numFmtId="0" fontId="14" fillId="3" borderId="0" xfId="0" applyFont="1" applyFill="1" applyAlignment="1"/>
    <xf numFmtId="0" fontId="59" fillId="3" borderId="0" xfId="0" applyFont="1" applyFill="1" applyAlignment="1">
      <alignment horizontal="right"/>
    </xf>
    <xf numFmtId="0" fontId="65" fillId="2" borderId="0" xfId="0" applyFont="1" applyFill="1"/>
    <xf numFmtId="3" fontId="16" fillId="3" borderId="14" xfId="1" applyNumberFormat="1" applyFont="1" applyFill="1" applyBorder="1" applyAlignment="1">
      <alignment horizontal="right" vertical="center" wrapText="1"/>
    </xf>
    <xf numFmtId="3" fontId="16" fillId="3" borderId="4" xfId="1" applyNumberFormat="1" applyFont="1" applyFill="1" applyBorder="1" applyAlignment="1">
      <alignment horizontal="right" vertical="center" wrapText="1"/>
    </xf>
    <xf numFmtId="3" fontId="13" fillId="3" borderId="0" xfId="0" applyNumberFormat="1" applyFont="1" applyFill="1" applyBorder="1" applyAlignment="1"/>
    <xf numFmtId="3" fontId="13" fillId="3" borderId="12" xfId="0" applyNumberFormat="1" applyFont="1" applyFill="1" applyBorder="1" applyAlignment="1"/>
    <xf numFmtId="0" fontId="16" fillId="3" borderId="13" xfId="1" applyFont="1" applyFill="1" applyBorder="1" applyAlignment="1">
      <alignment horizontal="center" wrapText="1"/>
    </xf>
    <xf numFmtId="0" fontId="61" fillId="3" borderId="13" xfId="1" applyFont="1" applyFill="1" applyBorder="1" applyAlignment="1">
      <alignment horizontal="right" vertical="center"/>
    </xf>
    <xf numFmtId="0" fontId="1" fillId="3" borderId="13" xfId="0" applyFont="1" applyFill="1" applyBorder="1"/>
    <xf numFmtId="3" fontId="3" fillId="3" borderId="0" xfId="0" applyNumberFormat="1" applyFont="1" applyFill="1"/>
    <xf numFmtId="3" fontId="3" fillId="3" borderId="0" xfId="0" applyNumberFormat="1" applyFont="1" applyFill="1" applyBorder="1"/>
    <xf numFmtId="0" fontId="36" fillId="3" borderId="0" xfId="0" applyFont="1" applyFill="1" applyBorder="1" applyAlignment="1">
      <alignment vertical="top"/>
    </xf>
    <xf numFmtId="0" fontId="28" fillId="3" borderId="13" xfId="1" applyFont="1" applyFill="1" applyBorder="1" applyAlignment="1">
      <alignment horizontal="right"/>
    </xf>
    <xf numFmtId="4" fontId="3" fillId="3" borderId="13" xfId="0" applyNumberFormat="1" applyFont="1" applyFill="1" applyBorder="1"/>
    <xf numFmtId="0" fontId="55" fillId="3" borderId="0" xfId="1" applyFont="1" applyFill="1" applyBorder="1" applyAlignment="1">
      <alignment vertical="top"/>
    </xf>
    <xf numFmtId="0" fontId="55" fillId="3" borderId="0" xfId="1" applyFont="1" applyFill="1"/>
    <xf numFmtId="3" fontId="16" fillId="3" borderId="0" xfId="1" applyNumberFormat="1" applyFont="1" applyFill="1" applyAlignment="1">
      <alignment horizontal="left" vertical="center"/>
    </xf>
    <xf numFmtId="0" fontId="0" fillId="3" borderId="1" xfId="0" applyFont="1" applyFill="1" applyBorder="1"/>
    <xf numFmtId="166" fontId="16" fillId="0" borderId="24" xfId="1" applyNumberFormat="1" applyFont="1" applyFill="1" applyBorder="1" applyAlignment="1">
      <alignment vertical="center"/>
    </xf>
    <xf numFmtId="166" fontId="55" fillId="0" borderId="24" xfId="1" applyNumberFormat="1" applyFont="1" applyFill="1" applyBorder="1" applyAlignment="1">
      <alignment horizontal="right" vertical="center"/>
    </xf>
    <xf numFmtId="3" fontId="16" fillId="0" borderId="29" xfId="1" applyNumberFormat="1" applyFont="1" applyFill="1" applyBorder="1" applyAlignment="1">
      <alignment horizontal="right" vertical="center" wrapText="1"/>
    </xf>
    <xf numFmtId="3" fontId="16" fillId="0" borderId="30" xfId="1" applyNumberFormat="1" applyFont="1" applyFill="1" applyBorder="1" applyAlignment="1">
      <alignment horizontal="right" vertical="center" wrapText="1"/>
    </xf>
    <xf numFmtId="3" fontId="16" fillId="0" borderId="31" xfId="1" applyNumberFormat="1" applyFont="1" applyFill="1" applyBorder="1" applyAlignment="1">
      <alignment horizontal="right" vertical="center" wrapText="1"/>
    </xf>
    <xf numFmtId="3" fontId="16" fillId="0" borderId="32" xfId="1" applyNumberFormat="1" applyFont="1" applyFill="1" applyBorder="1" applyAlignment="1">
      <alignment horizontal="right" vertical="center" wrapText="1"/>
    </xf>
    <xf numFmtId="0" fontId="38" fillId="3" borderId="0" xfId="0" applyFont="1" applyFill="1" applyBorder="1"/>
    <xf numFmtId="0" fontId="53" fillId="3" borderId="0" xfId="1" applyFont="1" applyFill="1" applyAlignment="1">
      <alignment vertical="center"/>
    </xf>
    <xf numFmtId="0" fontId="53" fillId="3" borderId="0" xfId="1" applyFont="1" applyFill="1" applyBorder="1"/>
    <xf numFmtId="0" fontId="53" fillId="3" borderId="0" xfId="1" applyFont="1" applyFill="1" applyBorder="1" applyAlignment="1">
      <alignment vertical="top"/>
    </xf>
    <xf numFmtId="0" fontId="67" fillId="3" borderId="0" xfId="1" applyFont="1" applyFill="1"/>
    <xf numFmtId="1" fontId="53" fillId="3" borderId="0" xfId="1" applyNumberFormat="1" applyFont="1" applyFill="1" applyAlignment="1">
      <alignment horizontal="center" wrapText="1"/>
    </xf>
    <xf numFmtId="0" fontId="53" fillId="3" borderId="0" xfId="1" applyFont="1" applyFill="1"/>
    <xf numFmtId="0" fontId="68" fillId="3" borderId="0" xfId="1" applyFont="1" applyFill="1" applyBorder="1" applyAlignment="1">
      <alignment vertical="top"/>
    </xf>
    <xf numFmtId="0" fontId="69" fillId="3" borderId="0" xfId="1" applyFont="1" applyFill="1" applyAlignment="1">
      <alignment horizontal="left" vertical="center" wrapText="1"/>
    </xf>
    <xf numFmtId="0" fontId="70" fillId="3" borderId="0" xfId="1" applyFont="1" applyFill="1" applyAlignment="1">
      <alignment horizontal="center" vertical="center" wrapText="1"/>
    </xf>
    <xf numFmtId="0" fontId="71" fillId="3" borderId="0" xfId="0" applyFont="1" applyFill="1"/>
    <xf numFmtId="0" fontId="72" fillId="2" borderId="0" xfId="0" applyFont="1" applyFill="1"/>
    <xf numFmtId="0" fontId="72" fillId="3" borderId="0" xfId="0" applyFont="1" applyFill="1"/>
    <xf numFmtId="0" fontId="73" fillId="3" borderId="0" xfId="0" applyFont="1" applyFill="1" applyAlignment="1">
      <alignment vertical="top"/>
    </xf>
    <xf numFmtId="0" fontId="73" fillId="3" borderId="0" xfId="0" applyFont="1" applyFill="1"/>
    <xf numFmtId="0" fontId="74" fillId="3" borderId="0" xfId="0" applyFont="1" applyFill="1" applyAlignment="1">
      <alignment vertical="top"/>
    </xf>
    <xf numFmtId="3" fontId="53" fillId="3" borderId="0" xfId="1" applyNumberFormat="1" applyFont="1" applyFill="1" applyBorder="1" applyAlignment="1">
      <alignment horizontal="right" vertical="center" wrapText="1"/>
    </xf>
    <xf numFmtId="0" fontId="72" fillId="3" borderId="0" xfId="0" applyFont="1" applyFill="1" applyAlignment="1">
      <alignment vertical="top"/>
    </xf>
    <xf numFmtId="3" fontId="16" fillId="0" borderId="10" xfId="1" applyNumberFormat="1" applyFont="1" applyFill="1" applyBorder="1" applyAlignment="1">
      <alignment horizontal="right" vertical="center" wrapText="1"/>
    </xf>
    <xf numFmtId="0" fontId="1" fillId="3" borderId="14" xfId="0" applyFont="1" applyFill="1" applyBorder="1"/>
    <xf numFmtId="0" fontId="71" fillId="3" borderId="14" xfId="0" applyFont="1" applyFill="1" applyBorder="1"/>
    <xf numFmtId="3" fontId="3" fillId="3" borderId="13" xfId="0" applyNumberFormat="1" applyFont="1" applyFill="1" applyBorder="1"/>
    <xf numFmtId="0" fontId="36" fillId="3" borderId="12" xfId="0" applyFont="1" applyFill="1" applyBorder="1" applyAlignment="1">
      <alignment vertical="top"/>
    </xf>
    <xf numFmtId="3" fontId="3" fillId="3" borderId="10" xfId="0" applyNumberFormat="1" applyFont="1" applyFill="1" applyBorder="1"/>
    <xf numFmtId="0" fontId="36" fillId="3" borderId="4" xfId="0" applyFont="1" applyFill="1" applyBorder="1" applyAlignment="1">
      <alignment vertical="top"/>
    </xf>
    <xf numFmtId="0" fontId="71" fillId="3" borderId="0" xfId="0" applyFont="1" applyFill="1" applyBorder="1"/>
    <xf numFmtId="166" fontId="49" fillId="0" borderId="23" xfId="16" applyNumberFormat="1" applyFont="1" applyFill="1" applyBorder="1"/>
    <xf numFmtId="0" fontId="16" fillId="3" borderId="0" xfId="1" quotePrefix="1" applyFont="1" applyFill="1"/>
    <xf numFmtId="166" fontId="28" fillId="0" borderId="0" xfId="16" applyNumberFormat="1" applyFont="1" applyFill="1" applyBorder="1"/>
    <xf numFmtId="166" fontId="23" fillId="0" borderId="33" xfId="1" applyNumberFormat="1" applyFont="1" applyFill="1" applyBorder="1"/>
    <xf numFmtId="166" fontId="23" fillId="0" borderId="20" xfId="1" applyNumberFormat="1" applyFont="1" applyFill="1" applyBorder="1"/>
    <xf numFmtId="0" fontId="23" fillId="0" borderId="20" xfId="1" applyFont="1" applyFill="1" applyBorder="1"/>
    <xf numFmtId="166" fontId="23" fillId="0" borderId="34" xfId="1" applyNumberFormat="1" applyFont="1" applyFill="1" applyBorder="1"/>
    <xf numFmtId="166" fontId="28" fillId="0" borderId="20" xfId="16" applyNumberFormat="1" applyFont="1" applyFill="1" applyBorder="1"/>
    <xf numFmtId="166" fontId="28" fillId="0" borderId="21" xfId="16" applyNumberFormat="1" applyFont="1" applyFill="1" applyBorder="1"/>
    <xf numFmtId="1" fontId="55" fillId="3" borderId="0" xfId="1" applyNumberFormat="1" applyFont="1" applyFill="1"/>
    <xf numFmtId="0" fontId="0" fillId="3" borderId="0" xfId="0" applyFill="1" applyBorder="1" applyAlignment="1">
      <alignment horizontal="left" vertical="top"/>
    </xf>
    <xf numFmtId="0" fontId="0" fillId="3" borderId="0" xfId="0" applyFill="1" applyBorder="1" applyAlignment="1">
      <alignment horizontal="left" vertical="top" wrapText="1"/>
    </xf>
    <xf numFmtId="9" fontId="0" fillId="3" borderId="0" xfId="16" applyFont="1" applyFill="1" applyBorder="1" applyAlignment="1">
      <alignment horizontal="left" vertical="top"/>
    </xf>
    <xf numFmtId="0" fontId="0" fillId="3" borderId="19" xfId="0" applyFont="1" applyFill="1" applyBorder="1" applyAlignment="1">
      <alignment horizontal="left" vertical="top"/>
    </xf>
    <xf numFmtId="3" fontId="0" fillId="3" borderId="0" xfId="0" applyNumberFormat="1" applyFont="1" applyFill="1" applyBorder="1" applyAlignment="1">
      <alignment horizontal="left" vertical="top"/>
    </xf>
    <xf numFmtId="3" fontId="0" fillId="3" borderId="19" xfId="0" applyNumberFormat="1" applyFont="1" applyFill="1" applyBorder="1" applyAlignment="1">
      <alignment horizontal="left" vertical="top"/>
    </xf>
    <xf numFmtId="9" fontId="16" fillId="3" borderId="0" xfId="1" applyNumberFormat="1" applyFont="1" applyFill="1" applyBorder="1" applyAlignment="1">
      <alignment horizontal="left" vertical="top"/>
    </xf>
    <xf numFmtId="0" fontId="3" fillId="3" borderId="0" xfId="0" applyFont="1" applyFill="1" applyBorder="1" applyAlignment="1">
      <alignment horizontal="right" vertical="top"/>
    </xf>
    <xf numFmtId="9" fontId="16" fillId="3" borderId="0" xfId="1" applyNumberFormat="1" applyFont="1" applyFill="1" applyBorder="1" applyAlignment="1">
      <alignment vertical="top"/>
    </xf>
    <xf numFmtId="3" fontId="16" fillId="0" borderId="38" xfId="1" applyNumberFormat="1" applyFont="1" applyFill="1" applyBorder="1" applyAlignment="1">
      <alignment horizontal="right" vertical="center" wrapText="1"/>
    </xf>
    <xf numFmtId="3" fontId="16" fillId="0" borderId="39" xfId="1" applyNumberFormat="1" applyFont="1" applyFill="1" applyBorder="1" applyAlignment="1">
      <alignment horizontal="right" vertical="center" wrapText="1"/>
    </xf>
    <xf numFmtId="0" fontId="16" fillId="3" borderId="0" xfId="1" applyFont="1" applyFill="1" applyAlignment="1">
      <alignment horizontal="right" vertical="top"/>
    </xf>
    <xf numFmtId="1" fontId="23" fillId="0" borderId="0" xfId="16" applyNumberFormat="1" applyFont="1" applyFill="1" applyBorder="1"/>
    <xf numFmtId="3" fontId="23" fillId="0" borderId="19" xfId="16" applyNumberFormat="1" applyFont="1" applyFill="1" applyBorder="1"/>
    <xf numFmtId="3" fontId="23" fillId="0" borderId="0" xfId="16" applyNumberFormat="1" applyFont="1" applyFill="1" applyBorder="1"/>
    <xf numFmtId="1" fontId="16" fillId="3" borderId="0" xfId="1" applyNumberFormat="1" applyFont="1" applyFill="1" applyBorder="1"/>
    <xf numFmtId="1" fontId="23" fillId="3" borderId="0" xfId="1" applyNumberFormat="1" applyFont="1" applyFill="1" applyBorder="1"/>
    <xf numFmtId="1" fontId="16" fillId="3" borderId="0" xfId="1" applyNumberFormat="1" applyFont="1" applyFill="1" applyBorder="1" applyAlignment="1">
      <alignment horizontal="right" vertical="center"/>
    </xf>
    <xf numFmtId="0" fontId="75" fillId="3" borderId="0" xfId="0" applyFont="1" applyFill="1"/>
    <xf numFmtId="0" fontId="54" fillId="3" borderId="0" xfId="0" applyFont="1" applyFill="1"/>
    <xf numFmtId="166" fontId="23" fillId="3" borderId="23" xfId="1" applyNumberFormat="1" applyFont="1" applyFill="1" applyBorder="1"/>
    <xf numFmtId="166" fontId="16" fillId="3" borderId="0" xfId="1" applyNumberFormat="1" applyFont="1" applyFill="1" applyBorder="1"/>
    <xf numFmtId="3" fontId="23" fillId="3" borderId="0" xfId="16" applyNumberFormat="1" applyFont="1" applyFill="1" applyBorder="1"/>
    <xf numFmtId="166" fontId="23" fillId="0" borderId="25" xfId="1" applyNumberFormat="1" applyFont="1" applyFill="1" applyBorder="1" applyAlignment="1">
      <alignment vertical="top"/>
    </xf>
    <xf numFmtId="166" fontId="23" fillId="0" borderId="28" xfId="1" applyNumberFormat="1" applyFont="1" applyFill="1" applyBorder="1"/>
    <xf numFmtId="3" fontId="23" fillId="0" borderId="20" xfId="16" applyNumberFormat="1" applyFont="1" applyFill="1" applyBorder="1"/>
    <xf numFmtId="1" fontId="23" fillId="3" borderId="0" xfId="1" applyNumberFormat="1" applyFont="1" applyFill="1" applyAlignment="1">
      <alignment horizontal="right" vertical="center"/>
    </xf>
    <xf numFmtId="9" fontId="16" fillId="0" borderId="0" xfId="16" applyFont="1" applyFill="1" applyAlignment="1">
      <alignment horizontal="right" vertical="center"/>
    </xf>
    <xf numFmtId="1" fontId="23" fillId="3" borderId="0" xfId="1" quotePrefix="1" applyNumberFormat="1" applyFont="1" applyFill="1" applyAlignment="1">
      <alignment horizontal="right" vertical="center"/>
    </xf>
    <xf numFmtId="166" fontId="16" fillId="0" borderId="0" xfId="16" applyNumberFormat="1" applyFont="1" applyFill="1" applyAlignment="1">
      <alignment horizontal="right" vertical="center"/>
    </xf>
    <xf numFmtId="0" fontId="54" fillId="3" borderId="0" xfId="0" applyFont="1" applyFill="1" applyAlignment="1">
      <alignment vertical="center"/>
    </xf>
    <xf numFmtId="1" fontId="23" fillId="0" borderId="23" xfId="16" applyNumberFormat="1" applyFont="1" applyFill="1" applyBorder="1"/>
    <xf numFmtId="166" fontId="16" fillId="0" borderId="0" xfId="1" applyNumberFormat="1" applyFont="1" applyFill="1" applyAlignment="1">
      <alignment horizontal="right" vertical="center"/>
    </xf>
    <xf numFmtId="166" fontId="23" fillId="0" borderId="23" xfId="1" applyNumberFormat="1" applyFont="1" applyFill="1" applyBorder="1" applyAlignment="1">
      <alignment vertical="top"/>
    </xf>
    <xf numFmtId="3" fontId="16" fillId="0" borderId="40" xfId="1" applyNumberFormat="1" applyFont="1" applyFill="1" applyBorder="1" applyAlignment="1">
      <alignment horizontal="right" vertical="center" wrapText="1"/>
    </xf>
    <xf numFmtId="3" fontId="16" fillId="0" borderId="41" xfId="1" applyNumberFormat="1" applyFont="1" applyFill="1" applyBorder="1" applyAlignment="1">
      <alignment horizontal="right" vertical="center" wrapText="1"/>
    </xf>
    <xf numFmtId="3" fontId="16" fillId="0" borderId="42" xfId="1" applyNumberFormat="1" applyFont="1" applyFill="1" applyBorder="1" applyAlignment="1">
      <alignment horizontal="right" vertical="center" wrapText="1"/>
    </xf>
    <xf numFmtId="3" fontId="16" fillId="0" borderId="43" xfId="1" applyNumberFormat="1" applyFont="1" applyFill="1" applyBorder="1" applyAlignment="1">
      <alignment horizontal="right" vertical="center" wrapText="1"/>
    </xf>
    <xf numFmtId="3" fontId="16" fillId="0" borderId="44" xfId="1" applyNumberFormat="1" applyFont="1" applyFill="1" applyBorder="1" applyAlignment="1">
      <alignment horizontal="right" vertical="center" wrapText="1"/>
    </xf>
    <xf numFmtId="3" fontId="16" fillId="0" borderId="45" xfId="1" applyNumberFormat="1" applyFont="1" applyFill="1" applyBorder="1" applyAlignment="1">
      <alignment horizontal="right" vertical="center" wrapText="1"/>
    </xf>
    <xf numFmtId="3" fontId="16" fillId="0" borderId="46" xfId="1" applyNumberFormat="1" applyFont="1" applyFill="1" applyBorder="1" applyAlignment="1">
      <alignment horizontal="right" vertical="center" wrapText="1"/>
    </xf>
    <xf numFmtId="3" fontId="23" fillId="0" borderId="25" xfId="16" applyNumberFormat="1" applyFont="1" applyFill="1" applyBorder="1"/>
    <xf numFmtId="3" fontId="23" fillId="0" borderId="23" xfId="16" applyNumberFormat="1" applyFont="1" applyFill="1" applyBorder="1"/>
    <xf numFmtId="3" fontId="28" fillId="0" borderId="0" xfId="1" applyNumberFormat="1" applyFont="1" applyFill="1" applyAlignment="1">
      <alignment horizontal="right" vertical="center"/>
    </xf>
    <xf numFmtId="1" fontId="28" fillId="0" borderId="0" xfId="1" applyNumberFormat="1" applyFont="1" applyFill="1" applyAlignment="1">
      <alignment horizontal="right" vertical="center"/>
    </xf>
    <xf numFmtId="1" fontId="28" fillId="3" borderId="23" xfId="1" applyNumberFormat="1" applyFont="1" applyFill="1" applyBorder="1"/>
    <xf numFmtId="3" fontId="23" fillId="0" borderId="27" xfId="16" applyNumberFormat="1" applyFont="1" applyFill="1" applyBorder="1"/>
    <xf numFmtId="3" fontId="16" fillId="3" borderId="13" xfId="1" applyNumberFormat="1" applyFont="1" applyFill="1" applyBorder="1" applyAlignment="1">
      <alignment horizontal="right" vertical="center" wrapText="1"/>
    </xf>
    <xf numFmtId="0" fontId="36" fillId="3" borderId="0" xfId="0" applyFont="1" applyFill="1" applyAlignment="1">
      <alignment horizontal="right"/>
    </xf>
    <xf numFmtId="3" fontId="3" fillId="3" borderId="0" xfId="0" applyNumberFormat="1" applyFont="1" applyFill="1" applyBorder="1" applyAlignment="1">
      <alignment vertical="top"/>
    </xf>
    <xf numFmtId="9" fontId="0" fillId="0" borderId="0" xfId="16" applyFont="1" applyFill="1" applyBorder="1"/>
    <xf numFmtId="9" fontId="74" fillId="3" borderId="0" xfId="16" applyFont="1" applyFill="1" applyBorder="1" applyAlignment="1">
      <alignment vertical="top"/>
    </xf>
    <xf numFmtId="0" fontId="38" fillId="3" borderId="2" xfId="0" applyFont="1" applyFill="1" applyBorder="1" applyAlignment="1">
      <alignment horizontal="right"/>
    </xf>
    <xf numFmtId="0" fontId="43" fillId="4" borderId="0" xfId="0" applyFont="1" applyFill="1" applyAlignment="1">
      <alignment horizontal="right" vertical="top"/>
    </xf>
    <xf numFmtId="0" fontId="16" fillId="3" borderId="12" xfId="1" applyFont="1" applyFill="1" applyBorder="1" applyAlignment="1">
      <alignment vertical="center" wrapText="1"/>
    </xf>
    <xf numFmtId="0" fontId="36" fillId="3" borderId="0" xfId="0" applyFont="1" applyFill="1" applyAlignment="1">
      <alignment horizontal="left" vertical="top" indent="1"/>
    </xf>
    <xf numFmtId="0" fontId="38" fillId="3" borderId="0" xfId="0" applyFont="1" applyFill="1" applyAlignment="1">
      <alignment horizontal="left"/>
    </xf>
    <xf numFmtId="3" fontId="1" fillId="3" borderId="0" xfId="0" applyNumberFormat="1" applyFont="1" applyFill="1" applyAlignment="1">
      <alignment horizontal="right" indent="10"/>
    </xf>
    <xf numFmtId="0" fontId="27" fillId="3" borderId="0" xfId="1" applyFont="1" applyFill="1"/>
    <xf numFmtId="0" fontId="27" fillId="3" borderId="20" xfId="1" applyFont="1" applyFill="1" applyBorder="1"/>
    <xf numFmtId="0" fontId="76" fillId="3" borderId="20" xfId="1" applyFont="1" applyFill="1" applyBorder="1" applyAlignment="1">
      <alignment horizontal="right"/>
    </xf>
    <xf numFmtId="0" fontId="78" fillId="3" borderId="20" xfId="1" applyFont="1" applyFill="1" applyBorder="1"/>
    <xf numFmtId="3" fontId="79" fillId="3" borderId="20" xfId="1" applyNumberFormat="1" applyFont="1" applyFill="1" applyBorder="1"/>
    <xf numFmtId="0" fontId="30" fillId="3" borderId="0" xfId="0" applyFont="1" applyFill="1" applyAlignment="1">
      <alignment horizontal="center"/>
    </xf>
    <xf numFmtId="0" fontId="45" fillId="3" borderId="0" xfId="1" applyFont="1" applyFill="1" applyAlignment="1">
      <alignment horizontal="left"/>
    </xf>
    <xf numFmtId="0" fontId="61" fillId="3" borderId="0" xfId="1" applyFont="1" applyFill="1" applyAlignment="1">
      <alignment horizontal="center" wrapText="1"/>
    </xf>
    <xf numFmtId="0" fontId="61" fillId="3" borderId="0" xfId="1" applyFont="1" applyFill="1" applyAlignment="1">
      <alignment horizontal="left" wrapText="1"/>
    </xf>
    <xf numFmtId="3" fontId="61" fillId="3" borderId="0" xfId="1" applyNumberFormat="1" applyFont="1" applyFill="1" applyAlignment="1">
      <alignment horizontal="left" wrapText="1"/>
    </xf>
    <xf numFmtId="0" fontId="21" fillId="3" borderId="0" xfId="1" applyFont="1" applyFill="1" applyBorder="1" applyAlignment="1">
      <alignment vertical="top"/>
    </xf>
    <xf numFmtId="0" fontId="21" fillId="3" borderId="0" xfId="1" applyFont="1" applyFill="1" applyBorder="1" applyAlignment="1">
      <alignment horizontal="left" vertical="top"/>
    </xf>
    <xf numFmtId="0" fontId="21" fillId="3" borderId="0" xfId="1" applyFont="1" applyFill="1" applyBorder="1" applyAlignment="1">
      <alignment vertical="center"/>
    </xf>
    <xf numFmtId="166" fontId="16" fillId="0" borderId="24" xfId="1" applyNumberFormat="1" applyFont="1" applyFill="1" applyBorder="1" applyAlignment="1">
      <alignment horizontal="left" vertical="center" wrapText="1"/>
    </xf>
    <xf numFmtId="0" fontId="65" fillId="2" borderId="0" xfId="0" applyFont="1" applyFill="1" applyAlignment="1">
      <alignment vertical="top"/>
    </xf>
    <xf numFmtId="0" fontId="60" fillId="2" borderId="0" xfId="0" applyFont="1" applyFill="1"/>
    <xf numFmtId="1" fontId="65" fillId="2" borderId="0" xfId="0" applyNumberFormat="1" applyFont="1" applyFill="1" applyAlignment="1">
      <alignment vertical="center"/>
    </xf>
    <xf numFmtId="1" fontId="65" fillId="2" borderId="0" xfId="0" applyNumberFormat="1" applyFont="1" applyFill="1"/>
    <xf numFmtId="1" fontId="80" fillId="2" borderId="0" xfId="0" applyNumberFormat="1" applyFont="1" applyFill="1"/>
    <xf numFmtId="1" fontId="60" fillId="2" borderId="0" xfId="0" applyNumberFormat="1" applyFont="1" applyFill="1" applyAlignment="1">
      <alignment vertical="center"/>
    </xf>
    <xf numFmtId="0" fontId="81" fillId="2" borderId="0" xfId="0" applyFont="1" applyFill="1" applyAlignment="1">
      <alignment vertical="top"/>
    </xf>
    <xf numFmtId="166" fontId="65" fillId="2" borderId="0" xfId="0" applyNumberFormat="1" applyFont="1" applyFill="1"/>
    <xf numFmtId="0" fontId="65" fillId="2" borderId="0" xfId="0" applyFont="1" applyFill="1" applyAlignment="1">
      <alignment vertical="center"/>
    </xf>
    <xf numFmtId="0" fontId="80" fillId="2" borderId="0" xfId="0" applyFont="1" applyFill="1"/>
    <xf numFmtId="0" fontId="60" fillId="2" borderId="0" xfId="0" applyFont="1" applyFill="1" applyAlignment="1">
      <alignment vertical="center"/>
    </xf>
    <xf numFmtId="0" fontId="56" fillId="3" borderId="0" xfId="1" applyFont="1" applyFill="1" applyAlignment="1">
      <alignment horizontal="center" vertical="center"/>
    </xf>
    <xf numFmtId="0" fontId="56" fillId="3" borderId="0" xfId="1" applyFont="1" applyFill="1" applyAlignment="1"/>
    <xf numFmtId="0" fontId="56" fillId="3" borderId="0" xfId="1" applyFont="1" applyFill="1" applyAlignment="1">
      <alignment vertical="center"/>
    </xf>
    <xf numFmtId="0" fontId="14" fillId="3" borderId="0" xfId="1" applyFont="1" applyFill="1" applyAlignment="1">
      <alignment vertical="center"/>
    </xf>
    <xf numFmtId="3" fontId="14" fillId="3" borderId="0" xfId="1" applyNumberFormat="1" applyFont="1" applyFill="1" applyAlignment="1">
      <alignment horizontal="right" vertical="center"/>
    </xf>
    <xf numFmtId="9" fontId="14" fillId="3" borderId="0" xfId="19" applyFont="1" applyFill="1" applyAlignment="1">
      <alignment vertical="center"/>
    </xf>
    <xf numFmtId="3" fontId="14" fillId="3" borderId="0" xfId="1" applyNumberFormat="1" applyFont="1" applyFill="1" applyAlignment="1">
      <alignment vertical="center"/>
    </xf>
    <xf numFmtId="0" fontId="56" fillId="3" borderId="0" xfId="1" applyFont="1" applyFill="1" applyBorder="1" applyAlignment="1">
      <alignment horizontal="center" vertical="center"/>
    </xf>
    <xf numFmtId="0" fontId="14" fillId="3" borderId="0" xfId="1" applyFont="1" applyFill="1" applyBorder="1" applyAlignment="1">
      <alignment vertical="center"/>
    </xf>
    <xf numFmtId="0" fontId="14" fillId="3" borderId="0" xfId="1" applyFont="1" applyFill="1" applyBorder="1" applyAlignment="1">
      <alignment vertical="center" wrapText="1"/>
    </xf>
    <xf numFmtId="168" fontId="14" fillId="3" borderId="0" xfId="1" applyNumberFormat="1" applyFont="1" applyFill="1" applyAlignment="1">
      <alignment vertical="center"/>
    </xf>
    <xf numFmtId="3" fontId="14" fillId="3" borderId="0" xfId="1" applyNumberFormat="1" applyFont="1" applyFill="1" applyBorder="1" applyAlignment="1">
      <alignment vertical="center"/>
    </xf>
    <xf numFmtId="0" fontId="82" fillId="3" borderId="0" xfId="1" applyFont="1" applyFill="1" applyAlignment="1">
      <alignment vertical="center"/>
    </xf>
    <xf numFmtId="168" fontId="14" fillId="3" borderId="0" xfId="18" applyNumberFormat="1" applyFont="1" applyFill="1" applyBorder="1" applyAlignment="1">
      <alignment vertical="center"/>
    </xf>
    <xf numFmtId="168" fontId="14" fillId="3" borderId="0" xfId="1" applyNumberFormat="1" applyFont="1" applyFill="1" applyBorder="1" applyAlignment="1">
      <alignment vertical="center"/>
    </xf>
    <xf numFmtId="0" fontId="14" fillId="3" borderId="0" xfId="1" applyFont="1" applyFill="1" applyBorder="1" applyAlignment="1">
      <alignment horizontal="left" vertical="center"/>
    </xf>
    <xf numFmtId="0" fontId="83" fillId="3" borderId="0" xfId="1" applyFont="1" applyFill="1" applyAlignment="1">
      <alignment vertical="center"/>
    </xf>
    <xf numFmtId="0" fontId="14" fillId="3" borderId="0" xfId="1" applyFont="1" applyFill="1" applyAlignment="1">
      <alignment vertical="top"/>
    </xf>
    <xf numFmtId="3" fontId="86" fillId="3" borderId="0" xfId="1" applyNumberFormat="1" applyFont="1" applyFill="1" applyAlignment="1">
      <alignment horizontal="right" vertical="center"/>
    </xf>
    <xf numFmtId="3" fontId="86" fillId="3" borderId="0" xfId="1" applyNumberFormat="1" applyFont="1" applyFill="1" applyAlignment="1">
      <alignment vertical="center"/>
    </xf>
    <xf numFmtId="0" fontId="14" fillId="3" borderId="0" xfId="1" applyFont="1" applyFill="1" applyBorder="1" applyAlignment="1">
      <alignment vertical="top"/>
    </xf>
    <xf numFmtId="0" fontId="14" fillId="3" borderId="0" xfId="1" applyFont="1" applyFill="1" applyBorder="1" applyAlignment="1">
      <alignment vertical="top" wrapText="1"/>
    </xf>
    <xf numFmtId="0" fontId="14" fillId="3" borderId="0" xfId="1" applyFont="1" applyFill="1" applyAlignment="1">
      <alignment horizontal="left" vertical="center" indent="1"/>
    </xf>
    <xf numFmtId="0" fontId="14" fillId="3" borderId="0" xfId="1" applyFont="1" applyFill="1" applyAlignment="1">
      <alignment horizontal="left" vertical="center" indent="2"/>
    </xf>
    <xf numFmtId="0" fontId="56" fillId="3" borderId="0" xfId="1" applyFont="1" applyFill="1" applyAlignment="1">
      <alignment horizontal="left" vertical="center"/>
    </xf>
    <xf numFmtId="170" fontId="14" fillId="3" borderId="0" xfId="1" applyNumberFormat="1" applyFont="1" applyFill="1" applyAlignment="1">
      <alignment horizontal="right" vertical="center"/>
    </xf>
    <xf numFmtId="0" fontId="56" fillId="3" borderId="0" xfId="1" applyFont="1" applyFill="1" applyAlignment="1">
      <alignment horizontal="right" vertical="center"/>
    </xf>
    <xf numFmtId="0" fontId="86" fillId="3" borderId="0" xfId="1" applyFont="1" applyFill="1" applyAlignment="1">
      <alignment vertical="center"/>
    </xf>
    <xf numFmtId="0" fontId="86" fillId="3" borderId="0" xfId="1" applyFont="1" applyFill="1" applyAlignment="1">
      <alignment horizontal="right" vertical="center"/>
    </xf>
    <xf numFmtId="3" fontId="56" fillId="3" borderId="0" xfId="1" applyNumberFormat="1" applyFont="1" applyFill="1" applyAlignment="1">
      <alignment horizontal="right" vertical="center"/>
    </xf>
    <xf numFmtId="166" fontId="1" fillId="3" borderId="0" xfId="16" applyNumberFormat="1" applyFont="1" applyFill="1" applyBorder="1" applyAlignment="1">
      <alignment horizontal="center" vertical="top"/>
    </xf>
    <xf numFmtId="166" fontId="3" fillId="3" borderId="0" xfId="16" applyNumberFormat="1" applyFont="1" applyFill="1" applyBorder="1" applyAlignment="1">
      <alignment horizontal="center" vertical="top"/>
    </xf>
    <xf numFmtId="0" fontId="56" fillId="3" borderId="0" xfId="1" applyFont="1" applyFill="1" applyBorder="1" applyAlignment="1">
      <alignment horizontal="left" vertical="center"/>
    </xf>
    <xf numFmtId="0" fontId="84" fillId="3" borderId="0" xfId="1" applyFont="1" applyFill="1" applyAlignment="1">
      <alignment horizontal="left" vertical="center"/>
    </xf>
    <xf numFmtId="0" fontId="85" fillId="3" borderId="0" xfId="1" applyFont="1" applyFill="1" applyAlignment="1">
      <alignment horizontal="left" vertical="center" indent="1"/>
    </xf>
    <xf numFmtId="3" fontId="14" fillId="3" borderId="0" xfId="1" applyNumberFormat="1" applyFont="1" applyFill="1" applyBorder="1" applyAlignment="1"/>
    <xf numFmtId="0" fontId="14" fillId="3" borderId="0" xfId="1" applyFont="1" applyFill="1" applyBorder="1" applyAlignment="1">
      <alignment horizontal="left" vertical="center" indent="1"/>
    </xf>
    <xf numFmtId="166" fontId="14" fillId="3" borderId="0" xfId="1" applyNumberFormat="1" applyFont="1" applyFill="1" applyAlignment="1">
      <alignment horizontal="center" vertical="center"/>
    </xf>
    <xf numFmtId="0" fontId="59" fillId="3" borderId="0" xfId="1" applyFont="1" applyFill="1" applyAlignment="1">
      <alignment horizontal="right"/>
    </xf>
    <xf numFmtId="0" fontId="14" fillId="3" borderId="0" xfId="1" applyFont="1" applyFill="1" applyBorder="1" applyAlignment="1">
      <alignment horizontal="center" vertical="center"/>
    </xf>
    <xf numFmtId="9" fontId="14" fillId="3" borderId="0" xfId="1" applyNumberFormat="1" applyFont="1" applyFill="1" applyBorder="1" applyAlignment="1">
      <alignment horizontal="left" vertical="center"/>
    </xf>
    <xf numFmtId="9" fontId="14" fillId="3" borderId="0" xfId="16" applyFont="1" applyFill="1" applyAlignment="1">
      <alignment horizontal="right" vertical="center" indent="1"/>
    </xf>
    <xf numFmtId="3" fontId="59" fillId="3" borderId="0" xfId="1" applyNumberFormat="1" applyFont="1" applyFill="1" applyAlignment="1">
      <alignment vertical="center"/>
    </xf>
    <xf numFmtId="3" fontId="59" fillId="3" borderId="0" xfId="1" applyNumberFormat="1" applyFont="1" applyFill="1" applyAlignment="1">
      <alignment horizontal="right" vertical="center"/>
    </xf>
    <xf numFmtId="0" fontId="59" fillId="3" borderId="0" xfId="1" applyFont="1" applyFill="1" applyAlignment="1">
      <alignment horizontal="right" vertical="center"/>
    </xf>
    <xf numFmtId="0" fontId="59" fillId="3" borderId="0" xfId="0" applyFont="1" applyFill="1" applyBorder="1" applyAlignment="1">
      <alignment horizontal="right" vertical="top"/>
    </xf>
    <xf numFmtId="166" fontId="49" fillId="0" borderId="27" xfId="16" applyNumberFormat="1" applyFont="1" applyFill="1" applyBorder="1"/>
    <xf numFmtId="0" fontId="16" fillId="0" borderId="19" xfId="1" applyFont="1" applyFill="1" applyBorder="1" applyAlignment="1">
      <alignment vertical="center"/>
    </xf>
    <xf numFmtId="3" fontId="16" fillId="0" borderId="48" xfId="1" applyNumberFormat="1" applyFont="1" applyFill="1" applyBorder="1" applyAlignment="1">
      <alignment horizontal="right" vertical="center" wrapText="1"/>
    </xf>
    <xf numFmtId="166" fontId="16" fillId="0" borderId="35" xfId="1" applyNumberFormat="1" applyFont="1" applyFill="1" applyBorder="1"/>
    <xf numFmtId="166" fontId="16" fillId="0" borderId="36" xfId="1" applyNumberFormat="1" applyFont="1" applyFill="1" applyBorder="1"/>
    <xf numFmtId="0" fontId="16" fillId="0" borderId="36" xfId="1" applyFont="1" applyFill="1" applyBorder="1"/>
    <xf numFmtId="166" fontId="16" fillId="0" borderId="37" xfId="1" applyNumberFormat="1" applyFont="1" applyFill="1" applyBorder="1"/>
    <xf numFmtId="3" fontId="16" fillId="3" borderId="0" xfId="1" applyNumberFormat="1" applyFont="1" applyFill="1" applyAlignment="1"/>
    <xf numFmtId="0" fontId="29" fillId="3" borderId="9" xfId="0" applyFont="1" applyFill="1" applyBorder="1"/>
    <xf numFmtId="0" fontId="30" fillId="3" borderId="11" xfId="0" applyFont="1" applyFill="1" applyBorder="1"/>
    <xf numFmtId="0" fontId="1" fillId="3" borderId="11" xfId="0" applyFont="1" applyFill="1" applyBorder="1"/>
    <xf numFmtId="0" fontId="30" fillId="3" borderId="3" xfId="0" applyFont="1" applyFill="1" applyBorder="1"/>
    <xf numFmtId="0" fontId="0" fillId="2" borderId="0" xfId="0" applyFill="1" applyBorder="1"/>
    <xf numFmtId="166" fontId="26" fillId="0" borderId="22" xfId="1" applyNumberFormat="1" applyFont="1" applyFill="1" applyBorder="1"/>
    <xf numFmtId="166" fontId="33" fillId="0" borderId="0" xfId="16" applyNumberFormat="1" applyFont="1" applyFill="1"/>
    <xf numFmtId="166" fontId="26" fillId="0" borderId="24" xfId="1" applyNumberFormat="1" applyFont="1" applyFill="1" applyBorder="1"/>
    <xf numFmtId="10" fontId="49" fillId="0" borderId="0" xfId="16" applyNumberFormat="1" applyFont="1" applyFill="1"/>
    <xf numFmtId="0" fontId="26" fillId="3" borderId="19" xfId="1" applyFont="1" applyFill="1" applyBorder="1" applyAlignment="1">
      <alignment horizontal="right"/>
    </xf>
    <xf numFmtId="166" fontId="26" fillId="0" borderId="26" xfId="1" applyNumberFormat="1" applyFont="1" applyFill="1" applyBorder="1" applyAlignment="1">
      <alignment vertical="center"/>
    </xf>
    <xf numFmtId="166" fontId="26" fillId="0" borderId="25" xfId="1" applyNumberFormat="1" applyFont="1" applyFill="1" applyBorder="1"/>
    <xf numFmtId="166" fontId="26" fillId="0" borderId="19" xfId="1" applyNumberFormat="1" applyFont="1" applyFill="1" applyBorder="1"/>
    <xf numFmtId="0" fontId="26" fillId="0" borderId="19" xfId="1" applyFont="1" applyFill="1" applyBorder="1"/>
    <xf numFmtId="166" fontId="26" fillId="0" borderId="26" xfId="1" applyNumberFormat="1" applyFont="1" applyFill="1" applyBorder="1"/>
    <xf numFmtId="1" fontId="33" fillId="0" borderId="25" xfId="16" applyNumberFormat="1" applyFont="1" applyFill="1" applyBorder="1"/>
    <xf numFmtId="1" fontId="33" fillId="0" borderId="19" xfId="16" applyNumberFormat="1" applyFont="1" applyFill="1" applyBorder="1"/>
    <xf numFmtId="0" fontId="26" fillId="3" borderId="0" xfId="1" applyFont="1" applyFill="1" applyBorder="1" applyAlignment="1">
      <alignment horizontal="right" vertical="center"/>
    </xf>
    <xf numFmtId="166" fontId="26" fillId="0" borderId="24" xfId="1" applyNumberFormat="1" applyFont="1" applyFill="1" applyBorder="1" applyAlignment="1">
      <alignment vertical="center"/>
    </xf>
    <xf numFmtId="166" fontId="26" fillId="0" borderId="23" xfId="1" applyNumberFormat="1" applyFont="1" applyFill="1" applyBorder="1"/>
    <xf numFmtId="166" fontId="26" fillId="0" borderId="0" xfId="1" applyNumberFormat="1" applyFont="1" applyFill="1" applyBorder="1"/>
    <xf numFmtId="0" fontId="26" fillId="0" borderId="0" xfId="1" applyFont="1" applyFill="1" applyBorder="1"/>
    <xf numFmtId="1" fontId="33" fillId="0" borderId="0" xfId="16" applyNumberFormat="1" applyFont="1" applyFill="1"/>
    <xf numFmtId="3" fontId="33" fillId="0" borderId="0" xfId="16" applyNumberFormat="1" applyFont="1" applyFill="1"/>
    <xf numFmtId="0" fontId="26" fillId="3" borderId="0" xfId="1" applyFont="1" applyFill="1" applyAlignment="1">
      <alignment horizontal="right"/>
    </xf>
    <xf numFmtId="166" fontId="23" fillId="0" borderId="0" xfId="1" applyNumberFormat="1" applyFont="1" applyFill="1"/>
    <xf numFmtId="9" fontId="1" fillId="3" borderId="0" xfId="16" applyFont="1" applyFill="1" applyBorder="1" applyAlignment="1">
      <alignment horizontal="left" vertical="top"/>
    </xf>
    <xf numFmtId="174" fontId="23" fillId="0" borderId="0" xfId="17" applyNumberFormat="1" applyFont="1" applyFill="1"/>
    <xf numFmtId="0" fontId="0" fillId="3" borderId="0" xfId="0" applyFill="1" applyBorder="1"/>
    <xf numFmtId="0" fontId="72" fillId="3" borderId="0" xfId="0" applyFont="1" applyFill="1" applyBorder="1"/>
    <xf numFmtId="166" fontId="23" fillId="0" borderId="0" xfId="1" applyNumberFormat="1" applyFont="1" applyFill="1" applyBorder="1" applyAlignment="1">
      <alignment vertical="top"/>
    </xf>
    <xf numFmtId="166" fontId="16" fillId="0" borderId="0" xfId="1" applyNumberFormat="1" applyFont="1" applyFill="1" applyBorder="1" applyAlignment="1">
      <alignment vertical="top"/>
    </xf>
    <xf numFmtId="0" fontId="23" fillId="0" borderId="0" xfId="1" applyFont="1" applyFill="1" applyBorder="1" applyAlignment="1">
      <alignment vertical="top"/>
    </xf>
    <xf numFmtId="166" fontId="23" fillId="0" borderId="24" xfId="1" applyNumberFormat="1" applyFont="1" applyFill="1" applyBorder="1" applyAlignment="1">
      <alignment vertical="top"/>
    </xf>
    <xf numFmtId="0" fontId="16" fillId="0" borderId="20" xfId="1" applyFont="1" applyFill="1" applyBorder="1"/>
    <xf numFmtId="166" fontId="23" fillId="0" borderId="27" xfId="1" applyNumberFormat="1" applyFont="1" applyFill="1" applyBorder="1"/>
    <xf numFmtId="3" fontId="49" fillId="0" borderId="19" xfId="16" applyNumberFormat="1" applyFont="1" applyFill="1" applyBorder="1"/>
    <xf numFmtId="1" fontId="49" fillId="0" borderId="19" xfId="16" applyNumberFormat="1" applyFont="1" applyFill="1" applyBorder="1"/>
    <xf numFmtId="3" fontId="49" fillId="0" borderId="0" xfId="16" applyNumberFormat="1" applyFont="1" applyFill="1" applyBorder="1"/>
    <xf numFmtId="1" fontId="49" fillId="0" borderId="0" xfId="16" applyNumberFormat="1" applyFont="1" applyFill="1" applyBorder="1"/>
    <xf numFmtId="3" fontId="49" fillId="0" borderId="20" xfId="16" applyNumberFormat="1" applyFont="1" applyFill="1" applyBorder="1"/>
    <xf numFmtId="1" fontId="49" fillId="0" borderId="20" xfId="16" applyNumberFormat="1" applyFont="1" applyFill="1" applyBorder="1"/>
    <xf numFmtId="0" fontId="0" fillId="3" borderId="0" xfId="0" applyFont="1" applyFill="1" applyBorder="1" applyAlignment="1">
      <alignment horizontal="left" vertical="top" wrapText="1"/>
    </xf>
    <xf numFmtId="0" fontId="61" fillId="3" borderId="12" xfId="1" applyFont="1" applyFill="1" applyBorder="1" applyAlignment="1">
      <alignment horizontal="right" vertical="center"/>
    </xf>
    <xf numFmtId="0" fontId="101" fillId="3" borderId="0" xfId="0" applyFont="1" applyFill="1" applyAlignment="1">
      <alignment horizontal="right"/>
    </xf>
    <xf numFmtId="3" fontId="1" fillId="0" borderId="14" xfId="0" applyNumberFormat="1" applyFont="1" applyFill="1" applyBorder="1"/>
    <xf numFmtId="0" fontId="5" fillId="4" borderId="0" xfId="0" applyFont="1" applyFill="1" applyBorder="1" applyAlignment="1"/>
    <xf numFmtId="0" fontId="5" fillId="4" borderId="0" xfId="0" applyFont="1" applyFill="1" applyBorder="1" applyAlignment="1">
      <alignment horizontal="right" wrapText="1"/>
    </xf>
    <xf numFmtId="0" fontId="6" fillId="4" borderId="0" xfId="0" applyFont="1" applyFill="1" applyBorder="1" applyAlignment="1">
      <alignment horizontal="right" wrapText="1"/>
    </xf>
    <xf numFmtId="0" fontId="6" fillId="4" borderId="0" xfId="0" applyFont="1" applyFill="1" applyAlignment="1">
      <alignment wrapText="1"/>
    </xf>
    <xf numFmtId="0" fontId="56" fillId="3" borderId="0" xfId="0" applyFont="1" applyFill="1" applyBorder="1" applyAlignment="1">
      <alignment horizontal="right" wrapText="1"/>
    </xf>
    <xf numFmtId="0" fontId="56" fillId="3" borderId="0" xfId="0" applyFont="1" applyFill="1" applyAlignment="1">
      <alignment wrapText="1"/>
    </xf>
    <xf numFmtId="0" fontId="0" fillId="3" borderId="0" xfId="0" applyFont="1" applyFill="1" applyBorder="1" applyAlignment="1">
      <alignment horizontal="left" vertical="top" wrapText="1"/>
    </xf>
    <xf numFmtId="0" fontId="85" fillId="3" borderId="0" xfId="1" applyFont="1" applyFill="1" applyAlignment="1">
      <alignment horizontal="left" vertical="center"/>
    </xf>
    <xf numFmtId="0" fontId="85" fillId="3" borderId="0" xfId="1" applyFont="1" applyFill="1" applyAlignment="1">
      <alignment vertical="center"/>
    </xf>
    <xf numFmtId="0" fontId="3" fillId="3" borderId="0" xfId="0" applyFont="1" applyFill="1" applyBorder="1" applyAlignment="1">
      <alignment horizontal="left" vertical="top"/>
    </xf>
    <xf numFmtId="0" fontId="13" fillId="5" borderId="0" xfId="0" applyFont="1" applyFill="1" applyBorder="1" applyAlignment="1">
      <alignment horizontal="left" vertical="top"/>
    </xf>
    <xf numFmtId="0" fontId="13" fillId="3" borderId="0" xfId="0" applyFont="1" applyFill="1" applyBorder="1" applyAlignment="1">
      <alignment vertical="top"/>
    </xf>
    <xf numFmtId="0" fontId="19" fillId="3" borderId="0" xfId="3" applyFill="1" applyBorder="1" applyAlignment="1">
      <alignment horizontal="left" vertical="top"/>
    </xf>
    <xf numFmtId="0" fontId="2" fillId="3" borderId="0" xfId="0" applyFont="1" applyFill="1" applyBorder="1" applyAlignment="1">
      <alignment horizontal="left" vertical="top"/>
    </xf>
    <xf numFmtId="166" fontId="0" fillId="3" borderId="19" xfId="16" applyNumberFormat="1" applyFont="1" applyFill="1" applyBorder="1" applyAlignment="1">
      <alignment horizontal="left"/>
    </xf>
    <xf numFmtId="1" fontId="16" fillId="3" borderId="0" xfId="1" applyNumberFormat="1" applyFont="1" applyFill="1" applyAlignment="1">
      <alignment horizontal="left" vertical="top"/>
    </xf>
    <xf numFmtId="0" fontId="0" fillId="16" borderId="0" xfId="0" applyFont="1" applyFill="1" applyBorder="1" applyAlignment="1">
      <alignment horizontal="left" vertical="top"/>
    </xf>
    <xf numFmtId="0" fontId="0" fillId="16" borderId="0" xfId="0" applyFont="1" applyFill="1" applyBorder="1" applyAlignment="1">
      <alignment horizontal="center" vertical="top"/>
    </xf>
    <xf numFmtId="0" fontId="0" fillId="16" borderId="0" xfId="0" applyFont="1" applyFill="1" applyBorder="1" applyAlignment="1">
      <alignment horizontal="left" vertical="top" wrapText="1"/>
    </xf>
    <xf numFmtId="0" fontId="1" fillId="16" borderId="0" xfId="0" applyFont="1" applyFill="1" applyBorder="1" applyAlignment="1">
      <alignment horizontal="left" vertical="top"/>
    </xf>
    <xf numFmtId="0" fontId="1" fillId="16" borderId="0" xfId="0" applyFont="1" applyFill="1" applyBorder="1" applyAlignment="1">
      <alignment horizontal="left" vertical="top" wrapText="1"/>
    </xf>
    <xf numFmtId="0" fontId="0" fillId="16" borderId="0" xfId="0" applyFill="1" applyBorder="1" applyAlignment="1">
      <alignment horizontal="left" vertical="top"/>
    </xf>
    <xf numFmtId="0" fontId="19" fillId="16" borderId="0" xfId="3" applyFill="1" applyBorder="1" applyAlignment="1">
      <alignment horizontal="left" vertical="top"/>
    </xf>
    <xf numFmtId="0" fontId="0" fillId="16" borderId="0" xfId="0" applyFill="1" applyBorder="1" applyAlignment="1">
      <alignment horizontal="left" vertical="top" wrapText="1"/>
    </xf>
    <xf numFmtId="0" fontId="0" fillId="5" borderId="0" xfId="0" applyFont="1" applyFill="1" applyBorder="1" applyAlignment="1">
      <alignment horizontal="left" vertical="top"/>
    </xf>
    <xf numFmtId="0" fontId="19" fillId="5" borderId="0" xfId="3" applyFill="1" applyBorder="1" applyAlignment="1">
      <alignment horizontal="left" vertical="top"/>
    </xf>
    <xf numFmtId="0" fontId="0" fillId="5" borderId="0" xfId="0" applyFont="1" applyFill="1" applyBorder="1" applyAlignment="1">
      <alignment horizontal="left" vertical="top" wrapText="1"/>
    </xf>
    <xf numFmtId="0" fontId="1" fillId="5" borderId="0" xfId="0" applyFont="1" applyFill="1" applyBorder="1" applyAlignment="1">
      <alignment horizontal="left" vertical="top"/>
    </xf>
    <xf numFmtId="0" fontId="1" fillId="5" borderId="0" xfId="0" applyFont="1" applyFill="1" applyBorder="1" applyAlignment="1">
      <alignment horizontal="left" vertical="top" wrapText="1"/>
    </xf>
    <xf numFmtId="0" fontId="13" fillId="5" borderId="0" xfId="0" applyFont="1" applyFill="1" applyBorder="1" applyAlignment="1">
      <alignment vertical="top"/>
    </xf>
    <xf numFmtId="0" fontId="97" fillId="5" borderId="51" xfId="0" applyFont="1" applyFill="1" applyBorder="1" applyAlignment="1">
      <alignment vertical="top" wrapText="1"/>
    </xf>
    <xf numFmtId="0" fontId="97" fillId="5" borderId="0" xfId="0" applyFont="1" applyFill="1" applyBorder="1" applyAlignment="1">
      <alignment horizontal="center" vertical="top" wrapText="1"/>
    </xf>
    <xf numFmtId="0" fontId="96" fillId="5" borderId="0" xfId="0" applyFont="1" applyFill="1" applyBorder="1" applyAlignment="1">
      <alignment vertical="top" wrapText="1"/>
    </xf>
    <xf numFmtId="3" fontId="96" fillId="0" borderId="0" xfId="0" applyNumberFormat="1" applyFont="1" applyFill="1" applyBorder="1" applyAlignment="1">
      <alignment horizontal="center" vertical="top" wrapText="1"/>
    </xf>
    <xf numFmtId="0" fontId="96" fillId="0" borderId="0" xfId="0" applyFont="1" applyFill="1" applyBorder="1" applyAlignment="1">
      <alignment horizontal="center" vertical="top" wrapText="1"/>
    </xf>
    <xf numFmtId="0" fontId="97" fillId="0" borderId="0" xfId="0" applyFont="1" applyFill="1" applyBorder="1" applyAlignment="1">
      <alignment horizontal="center" vertical="top" wrapText="1"/>
    </xf>
    <xf numFmtId="0" fontId="96" fillId="5" borderId="56" xfId="0" applyFont="1" applyFill="1" applyBorder="1" applyAlignment="1">
      <alignment vertical="top"/>
    </xf>
    <xf numFmtId="0" fontId="96" fillId="5" borderId="0" xfId="0" applyFont="1" applyFill="1" applyBorder="1" applyAlignment="1">
      <alignment vertical="top"/>
    </xf>
    <xf numFmtId="0" fontId="0" fillId="5" borderId="54" xfId="0" applyFont="1" applyFill="1" applyBorder="1" applyAlignment="1">
      <alignment horizontal="left" vertical="top"/>
    </xf>
    <xf numFmtId="0" fontId="0" fillId="5" borderId="55" xfId="0" applyFont="1" applyFill="1" applyBorder="1" applyAlignment="1">
      <alignment horizontal="left" vertical="top"/>
    </xf>
    <xf numFmtId="0" fontId="0" fillId="5" borderId="57" xfId="0" applyFont="1" applyFill="1" applyBorder="1" applyAlignment="1">
      <alignment horizontal="left" vertical="top"/>
    </xf>
    <xf numFmtId="0" fontId="96" fillId="5" borderId="58" xfId="0" applyFont="1" applyFill="1" applyBorder="1" applyAlignment="1">
      <alignment vertical="top"/>
    </xf>
    <xf numFmtId="0" fontId="96" fillId="5" borderId="59" xfId="0" applyFont="1" applyFill="1" applyBorder="1" applyAlignment="1">
      <alignment vertical="top"/>
    </xf>
    <xf numFmtId="0" fontId="0" fillId="5" borderId="59" xfId="0" applyFont="1" applyFill="1" applyBorder="1" applyAlignment="1">
      <alignment horizontal="left" vertical="top"/>
    </xf>
    <xf numFmtId="0" fontId="0" fillId="5" borderId="60" xfId="0" applyFont="1" applyFill="1" applyBorder="1" applyAlignment="1">
      <alignment horizontal="left" vertical="top"/>
    </xf>
    <xf numFmtId="0" fontId="0" fillId="3" borderId="0" xfId="0" applyFont="1" applyFill="1" applyBorder="1" applyAlignment="1">
      <alignment horizontal="right" vertical="top"/>
    </xf>
    <xf numFmtId="0" fontId="0" fillId="3" borderId="19" xfId="0" applyFont="1" applyFill="1" applyBorder="1" applyAlignment="1">
      <alignment horizontal="right" vertical="top"/>
    </xf>
    <xf numFmtId="0" fontId="0" fillId="3" borderId="20" xfId="0" applyFont="1" applyFill="1" applyBorder="1" applyAlignment="1">
      <alignment horizontal="left" vertical="top"/>
    </xf>
    <xf numFmtId="9" fontId="0" fillId="3" borderId="20" xfId="16" applyFont="1" applyFill="1" applyBorder="1" applyAlignment="1">
      <alignment horizontal="left"/>
    </xf>
    <xf numFmtId="0" fontId="0" fillId="5" borderId="0" xfId="0" applyFont="1" applyFill="1" applyBorder="1" applyAlignment="1">
      <alignment vertical="top" wrapText="1"/>
    </xf>
    <xf numFmtId="0" fontId="3" fillId="5" borderId="0" xfId="0" applyFont="1" applyFill="1" applyBorder="1" applyAlignment="1">
      <alignment horizontal="left" vertical="top"/>
    </xf>
    <xf numFmtId="0" fontId="97" fillId="5" borderId="0" xfId="0" applyFont="1" applyFill="1" applyBorder="1" applyAlignment="1">
      <alignment vertical="top" wrapText="1"/>
    </xf>
    <xf numFmtId="0" fontId="0" fillId="5" borderId="0" xfId="0" applyFill="1" applyBorder="1" applyAlignment="1">
      <alignment horizontal="left" vertical="top"/>
    </xf>
    <xf numFmtId="0" fontId="0" fillId="5" borderId="0" xfId="0" applyFill="1" applyBorder="1" applyAlignment="1">
      <alignment horizontal="left" vertical="top" wrapText="1"/>
    </xf>
    <xf numFmtId="0" fontId="36" fillId="3" borderId="0" xfId="0" applyFont="1" applyFill="1" applyBorder="1" applyAlignment="1">
      <alignment vertical="top" wrapText="1"/>
    </xf>
    <xf numFmtId="0" fontId="97" fillId="5" borderId="54" xfId="0" applyFont="1" applyFill="1" applyBorder="1" applyAlignment="1">
      <alignment vertical="top" wrapText="1"/>
    </xf>
    <xf numFmtId="0" fontId="7" fillId="2" borderId="0" xfId="1" applyFont="1" applyFill="1" applyAlignment="1">
      <alignment vertical="center"/>
    </xf>
    <xf numFmtId="0" fontId="8" fillId="2" borderId="0" xfId="1" applyFont="1" applyFill="1" applyAlignment="1">
      <alignment vertical="center"/>
    </xf>
    <xf numFmtId="0" fontId="7" fillId="2" borderId="0" xfId="0" applyFont="1" applyFill="1" applyBorder="1"/>
    <xf numFmtId="0" fontId="5" fillId="4" borderId="0" xfId="0" applyFont="1" applyFill="1" applyAlignment="1">
      <alignment vertical="top"/>
    </xf>
    <xf numFmtId="0" fontId="6" fillId="4" borderId="0" xfId="0" applyFont="1" applyFill="1" applyBorder="1" applyAlignment="1">
      <alignment horizontal="left" vertical="top"/>
    </xf>
    <xf numFmtId="0" fontId="5" fillId="4" borderId="0" xfId="0" applyFont="1" applyFill="1" applyBorder="1" applyAlignment="1">
      <alignment horizontal="left" vertical="top"/>
    </xf>
    <xf numFmtId="0" fontId="104" fillId="4" borderId="0" xfId="3" applyFont="1" applyFill="1" applyBorder="1" applyAlignment="1">
      <alignment horizontal="left" vertical="top"/>
    </xf>
    <xf numFmtId="0" fontId="6" fillId="4" borderId="0" xfId="0" applyFont="1" applyFill="1" applyBorder="1" applyAlignment="1">
      <alignment horizontal="left" vertical="top" wrapText="1"/>
    </xf>
    <xf numFmtId="0" fontId="5" fillId="4" borderId="0" xfId="0" applyFont="1" applyFill="1" applyAlignment="1">
      <alignment horizontal="right" vertical="top"/>
    </xf>
    <xf numFmtId="0" fontId="0" fillId="3" borderId="0" xfId="3" applyFont="1" applyFill="1" applyAlignment="1">
      <alignment horizontal="right" vertical="center"/>
    </xf>
    <xf numFmtId="0" fontId="55" fillId="3" borderId="0" xfId="1" applyFont="1" applyFill="1" applyBorder="1"/>
    <xf numFmtId="1" fontId="28" fillId="3" borderId="0" xfId="1" applyNumberFormat="1" applyFont="1" applyFill="1" applyBorder="1"/>
    <xf numFmtId="166" fontId="16" fillId="3" borderId="0" xfId="1" applyNumberFormat="1" applyFont="1" applyFill="1" applyBorder="1" applyAlignment="1">
      <alignment horizontal="center" vertical="top"/>
    </xf>
    <xf numFmtId="0" fontId="26" fillId="5" borderId="19" xfId="1" applyFont="1" applyFill="1" applyBorder="1" applyAlignment="1">
      <alignment vertical="center"/>
    </xf>
    <xf numFmtId="0" fontId="66" fillId="5" borderId="19" xfId="1" applyFont="1" applyFill="1" applyBorder="1" applyAlignment="1">
      <alignment vertical="center"/>
    </xf>
    <xf numFmtId="1" fontId="26" fillId="5" borderId="26" xfId="1" applyNumberFormat="1" applyFont="1" applyFill="1" applyBorder="1" applyAlignment="1">
      <alignment vertical="center"/>
    </xf>
    <xf numFmtId="0" fontId="55" fillId="5" borderId="0" xfId="1" applyFont="1" applyFill="1" applyBorder="1"/>
    <xf numFmtId="0" fontId="28" fillId="5" borderId="0" xfId="1" applyFont="1" applyFill="1" applyBorder="1"/>
    <xf numFmtId="0" fontId="55" fillId="5" borderId="20" xfId="1" applyFont="1" applyFill="1" applyBorder="1"/>
    <xf numFmtId="0" fontId="28" fillId="5" borderId="20" xfId="1" applyFont="1" applyFill="1" applyBorder="1"/>
    <xf numFmtId="1" fontId="16" fillId="5" borderId="19" xfId="1" applyNumberFormat="1" applyFont="1" applyFill="1" applyBorder="1" applyAlignment="1">
      <alignment horizontal="right" vertical="center"/>
    </xf>
    <xf numFmtId="0" fontId="28" fillId="5" borderId="19" xfId="1" applyFont="1" applyFill="1" applyBorder="1"/>
    <xf numFmtId="1" fontId="28" fillId="5" borderId="19" xfId="1" applyNumberFormat="1" applyFont="1" applyFill="1" applyBorder="1"/>
    <xf numFmtId="1" fontId="49" fillId="5" borderId="19" xfId="1" applyNumberFormat="1" applyFont="1" applyFill="1" applyBorder="1"/>
    <xf numFmtId="1" fontId="16" fillId="5" borderId="23" xfId="1" applyNumberFormat="1" applyFont="1" applyFill="1" applyBorder="1" applyAlignment="1">
      <alignment horizontal="right" vertical="center"/>
    </xf>
    <xf numFmtId="1" fontId="55" fillId="5" borderId="0" xfId="1" applyNumberFormat="1" applyFont="1" applyFill="1" applyBorder="1" applyAlignment="1">
      <alignment horizontal="left" vertical="center"/>
    </xf>
    <xf numFmtId="1" fontId="16" fillId="5" borderId="0" xfId="1" applyNumberFormat="1" applyFont="1" applyFill="1" applyBorder="1" applyAlignment="1">
      <alignment horizontal="right" vertical="center"/>
    </xf>
    <xf numFmtId="0" fontId="66" fillId="5" borderId="0" xfId="1" applyFont="1" applyFill="1" applyBorder="1" applyAlignment="1">
      <alignment vertical="center"/>
    </xf>
    <xf numFmtId="1" fontId="28" fillId="5" borderId="0" xfId="1" applyNumberFormat="1" applyFont="1" applyFill="1" applyBorder="1"/>
    <xf numFmtId="1" fontId="16" fillId="5" borderId="23" xfId="1" applyNumberFormat="1" applyFont="1" applyFill="1" applyBorder="1" applyAlignment="1">
      <alignment horizontal="right"/>
    </xf>
    <xf numFmtId="1" fontId="16" fillId="5" borderId="20" xfId="1" applyNumberFormat="1" applyFont="1" applyFill="1" applyBorder="1" applyAlignment="1">
      <alignment horizontal="right"/>
    </xf>
    <xf numFmtId="1" fontId="28" fillId="5" borderId="20" xfId="1" applyNumberFormat="1" applyFont="1" applyFill="1" applyBorder="1"/>
    <xf numFmtId="166" fontId="54" fillId="3" borderId="0" xfId="0" applyNumberFormat="1" applyFont="1" applyFill="1" applyBorder="1" applyAlignment="1">
      <alignment horizontal="right" vertical="center"/>
    </xf>
    <xf numFmtId="1" fontId="26" fillId="5" borderId="19" xfId="1" applyNumberFormat="1" applyFont="1" applyFill="1" applyBorder="1" applyAlignment="1">
      <alignment vertical="center"/>
    </xf>
    <xf numFmtId="1" fontId="16" fillId="5" borderId="20" xfId="1" applyNumberFormat="1" applyFont="1" applyFill="1" applyBorder="1" applyAlignment="1">
      <alignment horizontal="right" vertical="center"/>
    </xf>
    <xf numFmtId="166" fontId="54" fillId="0" borderId="0" xfId="0" applyNumberFormat="1" applyFont="1" applyFill="1" applyBorder="1" applyAlignment="1">
      <alignment horizontal="right" vertical="center"/>
    </xf>
    <xf numFmtId="166" fontId="54" fillId="0" borderId="20" xfId="0" applyNumberFormat="1" applyFont="1" applyFill="1" applyBorder="1" applyAlignment="1">
      <alignment horizontal="right" vertical="center"/>
    </xf>
    <xf numFmtId="0" fontId="106" fillId="5" borderId="25" xfId="1" applyFont="1" applyFill="1" applyBorder="1" applyAlignment="1">
      <alignment horizontal="right" vertical="top"/>
    </xf>
    <xf numFmtId="166" fontId="86" fillId="3" borderId="0" xfId="16" applyNumberFormat="1" applyFont="1" applyFill="1" applyAlignment="1">
      <alignment vertical="center"/>
    </xf>
    <xf numFmtId="0" fontId="108" fillId="4" borderId="0" xfId="1" applyFont="1" applyFill="1" applyAlignment="1">
      <alignment horizontal="left" vertical="center"/>
    </xf>
    <xf numFmtId="0" fontId="109" fillId="4" borderId="0" xfId="1" applyFont="1" applyFill="1" applyAlignment="1">
      <alignment horizontal="center" vertical="center" wrapText="1"/>
    </xf>
    <xf numFmtId="0" fontId="109" fillId="4" borderId="0" xfId="1" applyFont="1" applyFill="1" applyBorder="1" applyAlignment="1">
      <alignment horizontal="center" vertical="center" wrapText="1"/>
    </xf>
    <xf numFmtId="0" fontId="6" fillId="3" borderId="0" xfId="0" applyFont="1" applyFill="1"/>
    <xf numFmtId="0" fontId="110" fillId="3" borderId="0" xfId="0" applyFont="1" applyFill="1"/>
    <xf numFmtId="0" fontId="0" fillId="10" borderId="6" xfId="0" applyFill="1" applyBorder="1" applyAlignment="1">
      <alignment vertical="top"/>
    </xf>
    <xf numFmtId="0" fontId="103" fillId="4" borderId="0" xfId="0" applyFont="1" applyFill="1" applyAlignment="1">
      <alignment vertical="top"/>
    </xf>
    <xf numFmtId="0" fontId="0" fillId="4" borderId="0" xfId="0" applyFill="1" applyAlignment="1">
      <alignment vertical="top"/>
    </xf>
    <xf numFmtId="0" fontId="0" fillId="9" borderId="6" xfId="0" applyFill="1" applyBorder="1" applyAlignment="1">
      <alignment vertical="top"/>
    </xf>
    <xf numFmtId="0" fontId="11" fillId="11" borderId="6" xfId="0" applyFont="1" applyFill="1" applyBorder="1" applyAlignment="1">
      <alignment vertical="top"/>
    </xf>
    <xf numFmtId="0" fontId="36" fillId="3" borderId="0" xfId="0" applyFont="1" applyFill="1" applyAlignment="1">
      <alignment horizontal="right" vertical="top"/>
    </xf>
    <xf numFmtId="0" fontId="0" fillId="8" borderId="6" xfId="0" applyFont="1" applyFill="1" applyBorder="1" applyAlignment="1">
      <alignment vertical="top" wrapText="1"/>
    </xf>
    <xf numFmtId="0" fontId="78" fillId="3" borderId="0" xfId="1" applyFont="1" applyFill="1" applyAlignment="1">
      <alignment horizontal="right" vertical="top"/>
    </xf>
    <xf numFmtId="3" fontId="111" fillId="0" borderId="0" xfId="1" applyNumberFormat="1" applyFont="1" applyFill="1" applyAlignment="1">
      <alignment horizontal="right" vertical="center"/>
    </xf>
    <xf numFmtId="1" fontId="111" fillId="3" borderId="0" xfId="1" applyNumberFormat="1" applyFont="1" applyFill="1" applyAlignment="1">
      <alignment horizontal="right" vertical="center"/>
    </xf>
    <xf numFmtId="3" fontId="111" fillId="6" borderId="0" xfId="1" applyNumberFormat="1" applyFont="1" applyFill="1" applyAlignment="1">
      <alignment horizontal="right" vertical="center"/>
    </xf>
    <xf numFmtId="3" fontId="33" fillId="0" borderId="19" xfId="16" applyNumberFormat="1" applyFont="1" applyFill="1" applyBorder="1"/>
    <xf numFmtId="3" fontId="26" fillId="0" borderId="19" xfId="16" applyNumberFormat="1" applyFont="1" applyFill="1" applyBorder="1"/>
    <xf numFmtId="3" fontId="26" fillId="0" borderId="0" xfId="16" applyNumberFormat="1" applyFont="1" applyFill="1"/>
    <xf numFmtId="0" fontId="0" fillId="3" borderId="62" xfId="0" applyFont="1" applyFill="1" applyBorder="1"/>
    <xf numFmtId="9" fontId="0" fillId="0" borderId="63" xfId="16" applyFont="1" applyFill="1" applyBorder="1"/>
    <xf numFmtId="9" fontId="0" fillId="0" borderId="64" xfId="16" applyFont="1" applyFill="1" applyBorder="1"/>
    <xf numFmtId="9" fontId="0" fillId="0" borderId="65" xfId="16" applyFont="1" applyFill="1" applyBorder="1"/>
    <xf numFmtId="9" fontId="0" fillId="0" borderId="66" xfId="16" applyFont="1" applyFill="1" applyBorder="1"/>
    <xf numFmtId="9" fontId="0" fillId="0" borderId="67" xfId="16" applyFont="1" applyFill="1" applyBorder="1"/>
    <xf numFmtId="9" fontId="0" fillId="0" borderId="68" xfId="16" applyFont="1" applyFill="1" applyBorder="1"/>
    <xf numFmtId="9" fontId="0" fillId="0" borderId="69" xfId="16" applyFont="1" applyFill="1" applyBorder="1"/>
    <xf numFmtId="9" fontId="0" fillId="0" borderId="70" xfId="16" applyFont="1" applyFill="1" applyBorder="1"/>
    <xf numFmtId="9" fontId="0" fillId="0" borderId="71" xfId="16" applyFont="1" applyFill="1" applyBorder="1"/>
    <xf numFmtId="9" fontId="0" fillId="0" borderId="72" xfId="16" applyFont="1" applyFill="1" applyBorder="1"/>
    <xf numFmtId="9" fontId="0" fillId="0" borderId="73" xfId="16" applyFont="1" applyFill="1" applyBorder="1"/>
    <xf numFmtId="0" fontId="13" fillId="3" borderId="0" xfId="0" applyFont="1" applyFill="1" applyBorder="1"/>
    <xf numFmtId="0" fontId="13" fillId="3" borderId="0" xfId="0" applyFont="1" applyFill="1" applyBorder="1" applyAlignment="1"/>
    <xf numFmtId="0" fontId="13" fillId="3" borderId="0" xfId="0" applyFont="1" applyFill="1" applyBorder="1" applyAlignment="1">
      <alignment horizontal="left" vertical="top"/>
    </xf>
    <xf numFmtId="0" fontId="0" fillId="3" borderId="0" xfId="0" applyFill="1" applyBorder="1" applyAlignment="1"/>
    <xf numFmtId="0" fontId="13" fillId="3" borderId="0" xfId="0" applyFont="1" applyFill="1" applyBorder="1" applyAlignment="1">
      <alignment wrapText="1"/>
    </xf>
    <xf numFmtId="0" fontId="13" fillId="3" borderId="0" xfId="0" applyFont="1" applyFill="1" applyBorder="1" applyAlignment="1">
      <alignment horizontal="right"/>
    </xf>
    <xf numFmtId="3" fontId="4" fillId="3" borderId="0" xfId="0" applyNumberFormat="1" applyFont="1" applyFill="1" applyBorder="1"/>
    <xf numFmtId="0" fontId="4" fillId="3" borderId="0" xfId="0" applyFont="1" applyFill="1" applyBorder="1"/>
    <xf numFmtId="10" fontId="4" fillId="3" borderId="0" xfId="0" applyNumberFormat="1" applyFont="1" applyFill="1" applyBorder="1"/>
    <xf numFmtId="0" fontId="12" fillId="3" borderId="0" xfId="0" applyFont="1" applyFill="1" applyAlignment="1">
      <alignment horizontal="left" vertical="center" readingOrder="1"/>
    </xf>
    <xf numFmtId="0" fontId="13" fillId="3" borderId="0" xfId="0" applyFont="1" applyFill="1" applyBorder="1" applyAlignment="1">
      <alignment horizontal="left"/>
    </xf>
    <xf numFmtId="10" fontId="13" fillId="3" borderId="0" xfId="0" applyNumberFormat="1" applyFont="1" applyFill="1" applyBorder="1" applyAlignment="1">
      <alignment horizontal="right"/>
    </xf>
    <xf numFmtId="3" fontId="13" fillId="3" borderId="0" xfId="0" applyNumberFormat="1" applyFont="1" applyFill="1" applyBorder="1" applyAlignment="1">
      <alignment horizontal="right"/>
    </xf>
    <xf numFmtId="0" fontId="13" fillId="3" borderId="0" xfId="0" applyFont="1" applyFill="1" applyBorder="1" applyAlignment="1">
      <alignment horizontal="right" wrapText="1"/>
    </xf>
    <xf numFmtId="1" fontId="4" fillId="3" borderId="0" xfId="0" applyNumberFormat="1" applyFont="1" applyFill="1" applyBorder="1"/>
    <xf numFmtId="9" fontId="13" fillId="3" borderId="0" xfId="16" applyNumberFormat="1" applyFont="1" applyFill="1" applyBorder="1"/>
    <xf numFmtId="9" fontId="30" fillId="3" borderId="0" xfId="0" applyNumberFormat="1" applyFont="1" applyFill="1" applyBorder="1"/>
    <xf numFmtId="10" fontId="13" fillId="3" borderId="0" xfId="0" applyNumberFormat="1" applyFont="1" applyFill="1" applyBorder="1"/>
    <xf numFmtId="3" fontId="13" fillId="3" borderId="0" xfId="0" applyNumberFormat="1" applyFont="1" applyFill="1" applyBorder="1"/>
    <xf numFmtId="0" fontId="12" fillId="3" borderId="0" xfId="0" applyFont="1" applyFill="1" applyBorder="1"/>
    <xf numFmtId="9" fontId="2" fillId="3" borderId="0" xfId="0" applyNumberFormat="1" applyFont="1" applyFill="1" applyBorder="1" applyAlignment="1">
      <alignment horizontal="left"/>
    </xf>
    <xf numFmtId="1" fontId="28" fillId="3" borderId="0" xfId="1" applyNumberFormat="1" applyFont="1" applyFill="1" applyAlignment="1">
      <alignment horizontal="right"/>
    </xf>
    <xf numFmtId="171" fontId="49" fillId="3" borderId="0" xfId="17" applyNumberFormat="1" applyFont="1" applyFill="1" applyAlignment="1">
      <alignment horizontal="right"/>
    </xf>
    <xf numFmtId="171" fontId="23" fillId="3" borderId="0" xfId="17" applyNumberFormat="1" applyFont="1" applyFill="1" applyAlignment="1">
      <alignment horizontal="right"/>
    </xf>
    <xf numFmtId="171" fontId="13" fillId="3" borderId="0" xfId="17" applyNumberFormat="1" applyFont="1" applyFill="1" applyBorder="1"/>
    <xf numFmtId="9" fontId="13" fillId="3" borderId="0" xfId="16" applyFont="1" applyFill="1" applyBorder="1"/>
    <xf numFmtId="171" fontId="4" fillId="3" borderId="0" xfId="17" applyNumberFormat="1" applyFont="1" applyFill="1" applyBorder="1" applyAlignment="1"/>
    <xf numFmtId="171" fontId="13" fillId="3" borderId="0" xfId="0" applyNumberFormat="1" applyFont="1" applyFill="1" applyBorder="1"/>
    <xf numFmtId="0" fontId="13" fillId="3" borderId="0" xfId="0" applyFont="1" applyFill="1" applyBorder="1" applyAlignment="1">
      <alignment horizontal="left" vertical="top" wrapText="1"/>
    </xf>
    <xf numFmtId="173" fontId="0" fillId="3" borderId="0" xfId="0" applyNumberFormat="1" applyFont="1" applyFill="1" applyBorder="1" applyAlignment="1">
      <alignment horizontal="left" vertical="top" wrapText="1"/>
    </xf>
    <xf numFmtId="173" fontId="0" fillId="3" borderId="0" xfId="0" applyNumberFormat="1" applyFont="1" applyFill="1" applyBorder="1" applyAlignment="1">
      <alignment horizontal="right" vertical="top" wrapText="1"/>
    </xf>
    <xf numFmtId="49" fontId="0" fillId="3" borderId="0" xfId="0" applyNumberFormat="1" applyFont="1" applyFill="1" applyBorder="1" applyAlignment="1">
      <alignment horizontal="right"/>
    </xf>
    <xf numFmtId="49" fontId="0" fillId="3" borderId="0" xfId="0" applyNumberFormat="1" applyFont="1" applyFill="1" applyBorder="1"/>
    <xf numFmtId="173" fontId="4" fillId="3" borderId="0" xfId="0" applyNumberFormat="1" applyFont="1" applyFill="1" applyBorder="1" applyAlignment="1">
      <alignment horizontal="right"/>
    </xf>
    <xf numFmtId="166" fontId="4" fillId="3" borderId="0" xfId="0" applyNumberFormat="1" applyFont="1" applyFill="1" applyBorder="1" applyAlignment="1">
      <alignment horizontal="right"/>
    </xf>
    <xf numFmtId="173" fontId="0" fillId="3" borderId="0" xfId="0" applyNumberFormat="1" applyFill="1" applyBorder="1"/>
    <xf numFmtId="0" fontId="0" fillId="3" borderId="0" xfId="0" applyFill="1" applyBorder="1" applyAlignment="1">
      <alignment vertical="top"/>
    </xf>
    <xf numFmtId="9" fontId="0" fillId="3" borderId="0" xfId="16" applyFont="1" applyFill="1" applyBorder="1"/>
    <xf numFmtId="171" fontId="4" fillId="3" borderId="0" xfId="17" applyNumberFormat="1" applyFont="1" applyFill="1" applyBorder="1"/>
    <xf numFmtId="0" fontId="0" fillId="3" borderId="0" xfId="0" applyFont="1" applyFill="1" applyBorder="1"/>
    <xf numFmtId="0" fontId="0" fillId="3" borderId="0" xfId="0" applyFont="1" applyFill="1" applyBorder="1" applyAlignment="1">
      <alignment vertical="center" wrapText="1"/>
    </xf>
    <xf numFmtId="0" fontId="0" fillId="3" borderId="0" xfId="0" applyFont="1" applyFill="1" applyBorder="1" applyAlignment="1">
      <alignment wrapText="1"/>
    </xf>
    <xf numFmtId="2" fontId="0" fillId="3" borderId="0" xfId="0" applyNumberFormat="1" applyFont="1" applyFill="1" applyBorder="1"/>
    <xf numFmtId="0" fontId="4" fillId="3" borderId="0" xfId="0" applyFont="1" applyFill="1" applyBorder="1" applyAlignment="1">
      <alignment wrapText="1"/>
    </xf>
    <xf numFmtId="171" fontId="4" fillId="3" borderId="0" xfId="0" applyNumberFormat="1" applyFont="1" applyFill="1" applyBorder="1" applyAlignment="1">
      <alignment wrapText="1"/>
    </xf>
    <xf numFmtId="0" fontId="19" fillId="3" borderId="0" xfId="3" applyFont="1" applyFill="1" applyBorder="1"/>
    <xf numFmtId="169" fontId="0" fillId="3" borderId="0" xfId="0" applyNumberFormat="1" applyFont="1" applyFill="1" applyBorder="1"/>
    <xf numFmtId="9" fontId="0" fillId="3" borderId="0" xfId="0" applyNumberFormat="1" applyFont="1" applyFill="1" applyBorder="1"/>
    <xf numFmtId="0" fontId="3" fillId="3" borderId="0" xfId="0" applyFont="1" applyFill="1" applyBorder="1"/>
    <xf numFmtId="171" fontId="0" fillId="3" borderId="0" xfId="0" applyNumberFormat="1" applyFill="1" applyBorder="1"/>
    <xf numFmtId="9" fontId="0" fillId="3" borderId="0" xfId="0" applyNumberFormat="1" applyFont="1" applyFill="1" applyBorder="1" applyAlignment="1">
      <alignment horizontal="left"/>
    </xf>
    <xf numFmtId="171" fontId="49" fillId="3" borderId="0" xfId="17" applyNumberFormat="1" applyFont="1" applyFill="1"/>
    <xf numFmtId="171" fontId="23" fillId="3" borderId="0" xfId="17" applyNumberFormat="1" applyFont="1" applyFill="1"/>
    <xf numFmtId="171" fontId="13" fillId="3" borderId="0" xfId="17" applyNumberFormat="1" applyFont="1" applyFill="1" applyBorder="1" applyAlignment="1"/>
    <xf numFmtId="3" fontId="72" fillId="3" borderId="0" xfId="0" applyNumberFormat="1" applyFont="1" applyFill="1" applyBorder="1"/>
    <xf numFmtId="172" fontId="72" fillId="3" borderId="0" xfId="16" applyNumberFormat="1" applyFont="1" applyFill="1" applyBorder="1"/>
    <xf numFmtId="171" fontId="0" fillId="3" borderId="0" xfId="17" applyNumberFormat="1" applyFont="1" applyFill="1" applyBorder="1"/>
    <xf numFmtId="43" fontId="0" fillId="3" borderId="0" xfId="0" applyNumberFormat="1" applyFont="1" applyFill="1" applyBorder="1"/>
    <xf numFmtId="43" fontId="13" fillId="3" borderId="0" xfId="0" applyNumberFormat="1" applyFont="1" applyFill="1" applyBorder="1"/>
    <xf numFmtId="1" fontId="13" fillId="3" borderId="0" xfId="0" applyNumberFormat="1" applyFont="1" applyFill="1" applyBorder="1"/>
    <xf numFmtId="174" fontId="23" fillId="3" borderId="0" xfId="17" applyNumberFormat="1" applyFont="1" applyFill="1"/>
    <xf numFmtId="0" fontId="105" fillId="3" borderId="0" xfId="1" applyFont="1" applyFill="1" applyBorder="1" applyAlignment="1">
      <alignment vertical="center"/>
    </xf>
    <xf numFmtId="0" fontId="16" fillId="0" borderId="0" xfId="1" applyFont="1" applyFill="1" applyBorder="1" applyAlignment="1">
      <alignment horizontal="left" vertical="center" wrapText="1"/>
    </xf>
    <xf numFmtId="0" fontId="0" fillId="3" borderId="0" xfId="0" applyFont="1" applyFill="1" applyBorder="1" applyAlignment="1">
      <alignment horizontal="left" vertical="top" wrapText="1"/>
    </xf>
    <xf numFmtId="0" fontId="0" fillId="3" borderId="8" xfId="0" applyFont="1" applyFill="1" applyBorder="1" applyAlignment="1">
      <alignment horizontal="left" vertical="top"/>
    </xf>
    <xf numFmtId="0" fontId="97" fillId="3" borderId="0" xfId="0" applyFont="1" applyFill="1" applyBorder="1" applyAlignment="1">
      <alignment vertical="top" wrapText="1"/>
    </xf>
    <xf numFmtId="0" fontId="102" fillId="5" borderId="23" xfId="0" applyFont="1" applyFill="1" applyBorder="1" applyAlignment="1">
      <alignment horizontal="right" vertical="top" wrapText="1"/>
    </xf>
    <xf numFmtId="0" fontId="102" fillId="5" borderId="0" xfId="0" applyFont="1" applyFill="1" applyBorder="1" applyAlignment="1">
      <alignment horizontal="right" vertical="top" wrapText="1"/>
    </xf>
    <xf numFmtId="0" fontId="102" fillId="5" borderId="24" xfId="0" applyFont="1" applyFill="1" applyBorder="1" applyAlignment="1">
      <alignment horizontal="right" vertical="top" wrapText="1"/>
    </xf>
    <xf numFmtId="0" fontId="40" fillId="5" borderId="0" xfId="0" applyFont="1" applyFill="1" applyBorder="1" applyAlignment="1">
      <alignment horizontal="right" vertical="top" wrapText="1"/>
    </xf>
    <xf numFmtId="0" fontId="40" fillId="5" borderId="23" xfId="0" applyFont="1" applyFill="1" applyBorder="1" applyAlignment="1">
      <alignment horizontal="right" vertical="top" wrapText="1"/>
    </xf>
    <xf numFmtId="0" fontId="40" fillId="5" borderId="24" xfId="0" applyFont="1" applyFill="1" applyBorder="1" applyAlignment="1">
      <alignment horizontal="right" vertical="top" wrapText="1"/>
    </xf>
    <xf numFmtId="0" fontId="40" fillId="5" borderId="61" xfId="0" applyFont="1" applyFill="1" applyBorder="1" applyAlignment="1">
      <alignment horizontal="right" vertical="top" wrapText="1"/>
    </xf>
    <xf numFmtId="0" fontId="19" fillId="5" borderId="0" xfId="3" applyFill="1" applyBorder="1" applyAlignment="1">
      <alignment horizontal="left" vertical="top" wrapText="1"/>
    </xf>
    <xf numFmtId="0" fontId="41" fillId="5" borderId="0" xfId="0" applyFont="1" applyFill="1" applyBorder="1" applyAlignment="1">
      <alignment horizontal="right" vertical="top" wrapText="1"/>
    </xf>
    <xf numFmtId="0" fontId="41" fillId="0" borderId="23" xfId="0" applyFont="1" applyFill="1" applyBorder="1" applyAlignment="1">
      <alignment horizontal="right" vertical="top" wrapText="1"/>
    </xf>
    <xf numFmtId="0" fontId="41" fillId="0" borderId="0" xfId="0" applyFont="1" applyFill="1" applyBorder="1" applyAlignment="1">
      <alignment horizontal="right" vertical="top" wrapText="1"/>
    </xf>
    <xf numFmtId="0" fontId="41" fillId="0" borderId="24" xfId="0" applyFont="1" applyFill="1" applyBorder="1" applyAlignment="1">
      <alignment horizontal="right" vertical="top" wrapText="1"/>
    </xf>
    <xf numFmtId="0" fontId="41" fillId="0" borderId="61" xfId="0" applyFont="1" applyFill="1" applyBorder="1" applyAlignment="1">
      <alignment horizontal="right" vertical="top" wrapText="1"/>
    </xf>
    <xf numFmtId="0" fontId="40" fillId="0" borderId="23" xfId="0" applyFont="1" applyFill="1" applyBorder="1" applyAlignment="1">
      <alignment horizontal="right" vertical="top" wrapText="1"/>
    </xf>
    <xf numFmtId="0" fontId="40" fillId="0" borderId="0" xfId="0" applyFont="1" applyFill="1" applyBorder="1" applyAlignment="1">
      <alignment horizontal="right" vertical="top" wrapText="1"/>
    </xf>
    <xf numFmtId="0" fontId="40" fillId="0" borderId="24" xfId="0" applyFont="1" applyFill="1" applyBorder="1" applyAlignment="1">
      <alignment horizontal="right" vertical="top" wrapText="1"/>
    </xf>
    <xf numFmtId="0" fontId="40" fillId="0" borderId="61" xfId="0" applyFont="1" applyFill="1" applyBorder="1" applyAlignment="1">
      <alignment horizontal="right" vertical="top" wrapText="1"/>
    </xf>
    <xf numFmtId="3" fontId="56" fillId="3" borderId="0" xfId="0" applyNumberFormat="1" applyFont="1" applyFill="1" applyAlignment="1">
      <alignment vertical="top"/>
    </xf>
    <xf numFmtId="9" fontId="0" fillId="0" borderId="0" xfId="16" applyFont="1" applyFill="1" applyBorder="1" applyAlignment="1">
      <alignment horizontal="right"/>
    </xf>
    <xf numFmtId="0" fontId="107" fillId="5" borderId="19" xfId="1" applyFont="1" applyFill="1" applyBorder="1" applyAlignment="1">
      <alignment horizontal="right" vertical="center"/>
    </xf>
    <xf numFmtId="0" fontId="16" fillId="5" borderId="0" xfId="1" applyFont="1" applyFill="1" applyBorder="1" applyAlignment="1">
      <alignment horizontal="right"/>
    </xf>
    <xf numFmtId="1" fontId="26" fillId="5" borderId="0" xfId="1" applyNumberFormat="1" applyFont="1" applyFill="1" applyBorder="1" applyAlignment="1">
      <alignment vertical="center"/>
    </xf>
    <xf numFmtId="1" fontId="26" fillId="5" borderId="24" xfId="1" applyNumberFormat="1" applyFont="1" applyFill="1" applyBorder="1" applyAlignment="1">
      <alignment vertical="center"/>
    </xf>
    <xf numFmtId="1" fontId="26" fillId="5" borderId="20" xfId="1" applyNumberFormat="1" applyFont="1" applyFill="1" applyBorder="1" applyAlignment="1">
      <alignment vertical="center"/>
    </xf>
    <xf numFmtId="1" fontId="26" fillId="5" borderId="28" xfId="1" applyNumberFormat="1" applyFont="1" applyFill="1" applyBorder="1" applyAlignment="1">
      <alignment vertical="center"/>
    </xf>
    <xf numFmtId="0" fontId="26" fillId="3" borderId="23" xfId="1" applyFont="1" applyFill="1" applyBorder="1" applyAlignment="1">
      <alignment vertical="center"/>
    </xf>
    <xf numFmtId="0" fontId="26" fillId="3" borderId="0" xfId="1" applyFont="1" applyFill="1" applyBorder="1" applyAlignment="1">
      <alignment vertical="center"/>
    </xf>
    <xf numFmtId="0" fontId="16" fillId="5" borderId="20" xfId="1" applyFont="1" applyFill="1" applyBorder="1"/>
    <xf numFmtId="0" fontId="54" fillId="5" borderId="27" xfId="0" applyFont="1" applyFill="1" applyBorder="1" applyAlignment="1">
      <alignment horizontal="right" vertical="center"/>
    </xf>
    <xf numFmtId="1" fontId="55" fillId="5" borderId="20" xfId="1" applyNumberFormat="1" applyFont="1" applyFill="1" applyBorder="1" applyAlignment="1">
      <alignment horizontal="left" vertical="center"/>
    </xf>
    <xf numFmtId="0" fontId="0" fillId="5" borderId="0" xfId="0" applyFont="1" applyFill="1" applyBorder="1" applyAlignment="1">
      <alignment horizontal="left" vertical="top" wrapText="1"/>
    </xf>
    <xf numFmtId="166" fontId="28" fillId="3" borderId="0" xfId="1" applyNumberFormat="1" applyFont="1" applyFill="1" applyBorder="1"/>
    <xf numFmtId="0" fontId="16" fillId="3" borderId="0" xfId="1" applyFont="1" applyFill="1" applyBorder="1" applyAlignment="1">
      <alignment horizontal="right" vertical="top"/>
    </xf>
    <xf numFmtId="1" fontId="53" fillId="3" borderId="0" xfId="1" applyNumberFormat="1" applyFont="1" applyFill="1" applyBorder="1" applyAlignment="1">
      <alignment horizontal="left" vertical="center"/>
    </xf>
    <xf numFmtId="0" fontId="16" fillId="3" borderId="0" xfId="1" applyFont="1" applyFill="1" applyBorder="1" applyAlignment="1">
      <alignment horizontal="left" vertical="center" wrapText="1"/>
    </xf>
    <xf numFmtId="166" fontId="16" fillId="0" borderId="24" xfId="1" applyNumberFormat="1" applyFont="1" applyFill="1" applyBorder="1" applyAlignment="1">
      <alignment vertical="top" wrapText="1"/>
    </xf>
    <xf numFmtId="3" fontId="23" fillId="0" borderId="0" xfId="16" applyNumberFormat="1" applyFont="1" applyFill="1" applyBorder="1" applyAlignment="1">
      <alignment vertical="top"/>
    </xf>
    <xf numFmtId="1" fontId="53" fillId="3" borderId="0" xfId="1" applyNumberFormat="1" applyFont="1" applyFill="1" applyBorder="1" applyAlignment="1">
      <alignment horizontal="left" vertical="top"/>
    </xf>
    <xf numFmtId="166" fontId="28" fillId="3" borderId="0" xfId="1" applyNumberFormat="1" applyFont="1" applyFill="1" applyBorder="1" applyAlignment="1">
      <alignment vertical="top"/>
    </xf>
    <xf numFmtId="0" fontId="16" fillId="3" borderId="0" xfId="1" applyFont="1" applyFill="1" applyBorder="1" applyAlignment="1">
      <alignment horizontal="center" vertical="top" wrapText="1"/>
    </xf>
    <xf numFmtId="0" fontId="26" fillId="3" borderId="0" xfId="1" applyFont="1" applyFill="1" applyBorder="1" applyAlignment="1">
      <alignment horizontal="center" vertical="center" wrapText="1"/>
    </xf>
    <xf numFmtId="1" fontId="16" fillId="3" borderId="23" xfId="1" applyNumberFormat="1" applyFont="1" applyFill="1" applyBorder="1"/>
    <xf numFmtId="3" fontId="28" fillId="3" borderId="0" xfId="1" applyNumberFormat="1" applyFont="1" applyFill="1" applyBorder="1"/>
    <xf numFmtId="166" fontId="33" fillId="0" borderId="0" xfId="16" applyNumberFormat="1" applyFont="1" applyFill="1" applyBorder="1"/>
    <xf numFmtId="3" fontId="4" fillId="0" borderId="0" xfId="0" applyNumberFormat="1" applyFont="1" applyFill="1" applyBorder="1" applyProtection="1">
      <protection locked="0"/>
    </xf>
    <xf numFmtId="3" fontId="4" fillId="0" borderId="0" xfId="0" applyNumberFormat="1" applyFont="1" applyFill="1" applyProtection="1">
      <protection locked="0"/>
    </xf>
    <xf numFmtId="0" fontId="1" fillId="3" borderId="0" xfId="0" applyFont="1" applyFill="1" applyProtection="1">
      <protection locked="0"/>
    </xf>
    <xf numFmtId="0" fontId="64" fillId="4" borderId="0" xfId="0" applyFont="1" applyFill="1" applyProtection="1">
      <protection locked="0"/>
    </xf>
    <xf numFmtId="3" fontId="16" fillId="0" borderId="0" xfId="1" applyNumberFormat="1" applyFont="1" applyFill="1" applyBorder="1" applyAlignment="1" applyProtection="1">
      <alignment horizontal="right" vertical="center" wrapText="1"/>
      <protection locked="0"/>
    </xf>
    <xf numFmtId="0" fontId="28" fillId="6" borderId="47" xfId="1" applyFont="1" applyFill="1" applyBorder="1" applyAlignment="1" applyProtection="1">
      <alignment horizontal="center" vertical="center"/>
      <protection locked="0"/>
    </xf>
    <xf numFmtId="0" fontId="31" fillId="3" borderId="15" xfId="1" applyNumberFormat="1" applyFont="1" applyFill="1" applyBorder="1" applyAlignment="1" applyProtection="1">
      <alignment horizontal="center" vertical="center" wrapText="1"/>
      <protection locked="0"/>
    </xf>
    <xf numFmtId="0" fontId="28" fillId="6" borderId="47" xfId="1" applyFont="1" applyFill="1" applyBorder="1" applyAlignment="1" applyProtection="1">
      <alignment horizontal="left" vertical="center"/>
      <protection locked="0"/>
    </xf>
    <xf numFmtId="0" fontId="26" fillId="3" borderId="0" xfId="1" applyFont="1" applyFill="1" applyAlignment="1" applyProtection="1">
      <alignment horizontal="center" wrapText="1"/>
      <protection locked="0"/>
    </xf>
    <xf numFmtId="0" fontId="61" fillId="3" borderId="0" xfId="1" applyFont="1" applyFill="1" applyAlignment="1" applyProtection="1">
      <alignment horizontal="left" wrapText="1"/>
      <protection locked="0"/>
    </xf>
    <xf numFmtId="0" fontId="61" fillId="3" borderId="0" xfId="1" applyFont="1" applyFill="1" applyAlignment="1" applyProtection="1">
      <alignment horizontal="center" wrapText="1"/>
      <protection locked="0"/>
    </xf>
    <xf numFmtId="3" fontId="61" fillId="3" borderId="0" xfId="1" applyNumberFormat="1" applyFont="1" applyFill="1" applyAlignment="1" applyProtection="1">
      <alignment horizontal="left" wrapText="1"/>
      <protection locked="0"/>
    </xf>
    <xf numFmtId="3" fontId="30" fillId="3" borderId="0" xfId="0" applyNumberFormat="1" applyFont="1" applyFill="1" applyProtection="1">
      <protection locked="0"/>
    </xf>
    <xf numFmtId="14" fontId="0" fillId="0" borderId="0" xfId="0" quotePrefix="1" applyNumberFormat="1" applyFill="1" applyAlignment="1" applyProtection="1">
      <alignment horizontal="left" vertical="top"/>
      <protection locked="0"/>
    </xf>
    <xf numFmtId="0" fontId="0" fillId="0" borderId="0" xfId="0" applyFont="1" applyFill="1" applyAlignment="1" applyProtection="1">
      <alignment horizontal="left" vertical="top"/>
      <protection locked="0"/>
    </xf>
    <xf numFmtId="0" fontId="0" fillId="0" borderId="0" xfId="0" applyFill="1" applyAlignment="1" applyProtection="1">
      <alignment horizontal="left" vertical="top"/>
      <protection locked="0"/>
    </xf>
    <xf numFmtId="175" fontId="1" fillId="3" borderId="0" xfId="0" applyNumberFormat="1" applyFont="1" applyFill="1"/>
    <xf numFmtId="0" fontId="112" fillId="17" borderId="0" xfId="0" applyFont="1" applyFill="1" applyAlignment="1">
      <alignment horizontal="right" vertical="top"/>
    </xf>
    <xf numFmtId="3" fontId="115" fillId="17" borderId="14" xfId="1" applyNumberFormat="1" applyFont="1" applyFill="1" applyBorder="1" applyAlignment="1">
      <alignment horizontal="left" vertical="center"/>
    </xf>
    <xf numFmtId="3" fontId="61" fillId="3" borderId="0" xfId="1" applyNumberFormat="1" applyFont="1" applyFill="1" applyAlignment="1" applyProtection="1">
      <alignment horizontal="left"/>
      <protection locked="0"/>
    </xf>
    <xf numFmtId="0" fontId="0" fillId="3" borderId="0" xfId="0" applyFill="1" applyAlignment="1">
      <alignment horizontal="left" vertical="top" wrapText="1"/>
    </xf>
    <xf numFmtId="0" fontId="0" fillId="3" borderId="14" xfId="0" applyFill="1" applyBorder="1" applyAlignment="1">
      <alignment horizontal="left" vertical="top"/>
    </xf>
    <xf numFmtId="0" fontId="0" fillId="3" borderId="0" xfId="0" applyFill="1" applyAlignment="1">
      <alignment horizontal="left" vertical="top"/>
    </xf>
    <xf numFmtId="0" fontId="0" fillId="3" borderId="14" xfId="0" applyFill="1" applyBorder="1" applyAlignment="1">
      <alignment horizontal="left" vertical="top" wrapText="1"/>
    </xf>
    <xf numFmtId="0" fontId="0" fillId="3" borderId="0" xfId="0" applyFill="1" applyBorder="1" applyAlignment="1">
      <alignment horizontal="left" vertical="top" wrapText="1"/>
    </xf>
    <xf numFmtId="0" fontId="21" fillId="0" borderId="0" xfId="1" applyFont="1" applyFill="1" applyBorder="1" applyAlignment="1">
      <alignment horizontal="left" vertical="top" wrapText="1"/>
    </xf>
    <xf numFmtId="0" fontId="21" fillId="0" borderId="0" xfId="1" applyFont="1" applyFill="1" applyBorder="1" applyAlignment="1">
      <alignment horizontal="left" vertical="top"/>
    </xf>
    <xf numFmtId="3" fontId="4" fillId="0" borderId="0" xfId="1" applyNumberFormat="1" applyFont="1" applyFill="1" applyBorder="1" applyAlignment="1">
      <alignment horizontal="right" vertical="center"/>
    </xf>
    <xf numFmtId="0" fontId="16" fillId="0" borderId="0" xfId="1" applyFont="1" applyFill="1" applyBorder="1" applyAlignment="1">
      <alignment horizontal="left" vertical="center" wrapText="1"/>
    </xf>
    <xf numFmtId="0" fontId="16" fillId="3" borderId="0" xfId="1" applyFont="1" applyFill="1" applyBorder="1" applyAlignment="1">
      <alignment horizontal="center" vertical="center" wrapText="1"/>
    </xf>
    <xf numFmtId="0" fontId="39" fillId="3" borderId="0" xfId="1" applyFont="1" applyFill="1" applyBorder="1" applyAlignment="1">
      <alignment horizontal="center" vertical="center"/>
    </xf>
    <xf numFmtId="3" fontId="112" fillId="17" borderId="0" xfId="1" applyNumberFormat="1" applyFont="1" applyFill="1" applyBorder="1" applyAlignment="1">
      <alignment horizontal="center" vertical="center"/>
    </xf>
    <xf numFmtId="3" fontId="21" fillId="0" borderId="0" xfId="1" applyNumberFormat="1" applyFont="1" applyFill="1" applyBorder="1" applyAlignment="1">
      <alignment vertical="center"/>
    </xf>
    <xf numFmtId="3" fontId="21" fillId="0" borderId="0" xfId="1" applyNumberFormat="1" applyFont="1" applyFill="1" applyBorder="1" applyAlignment="1">
      <alignment horizontal="right" vertical="center"/>
    </xf>
    <xf numFmtId="0" fontId="21" fillId="0" borderId="0" xfId="1" applyFont="1" applyFill="1" applyBorder="1" applyAlignment="1">
      <alignment horizontal="center" vertical="top"/>
    </xf>
    <xf numFmtId="0" fontId="27" fillId="3" borderId="0" xfId="1" applyFont="1" applyFill="1" applyAlignment="1">
      <alignment horizontal="left" vertical="top" wrapText="1"/>
    </xf>
    <xf numFmtId="0" fontId="21" fillId="0" borderId="0" xfId="1" applyFont="1" applyFill="1" applyBorder="1" applyAlignment="1">
      <alignment horizontal="center" vertical="center"/>
    </xf>
    <xf numFmtId="0" fontId="21" fillId="0" borderId="0" xfId="1" applyFont="1" applyFill="1" applyBorder="1" applyAlignment="1">
      <alignment horizontal="left" vertical="center"/>
    </xf>
    <xf numFmtId="0" fontId="1" fillId="3" borderId="6" xfId="0" applyFont="1" applyFill="1" applyBorder="1" applyAlignment="1">
      <alignment horizontal="left" vertical="top" wrapText="1"/>
    </xf>
    <xf numFmtId="0" fontId="1" fillId="3" borderId="3" xfId="0" applyFont="1" applyFill="1" applyBorder="1" applyAlignment="1">
      <alignment horizontal="left" vertical="top" wrapText="1"/>
    </xf>
    <xf numFmtId="3" fontId="115" fillId="17" borderId="0" xfId="1" applyNumberFormat="1" applyFont="1" applyFill="1" applyAlignment="1">
      <alignment horizontal="center" vertical="center"/>
    </xf>
    <xf numFmtId="0" fontId="21" fillId="3" borderId="0" xfId="1" applyFont="1" applyFill="1" applyBorder="1" applyAlignment="1">
      <alignment horizontal="left" vertical="top" wrapText="1"/>
    </xf>
    <xf numFmtId="166" fontId="16" fillId="0" borderId="26" xfId="1" applyNumberFormat="1" applyFont="1" applyFill="1" applyBorder="1" applyAlignment="1">
      <alignment horizontal="left" vertical="center"/>
    </xf>
    <xf numFmtId="166" fontId="16" fillId="0" borderId="24" xfId="1" applyNumberFormat="1" applyFont="1" applyFill="1" applyBorder="1" applyAlignment="1">
      <alignment horizontal="left" vertical="center"/>
    </xf>
    <xf numFmtId="166" fontId="16" fillId="0" borderId="28" xfId="1" applyNumberFormat="1" applyFont="1" applyFill="1" applyBorder="1" applyAlignment="1">
      <alignment horizontal="left" vertical="center"/>
    </xf>
    <xf numFmtId="166" fontId="16" fillId="0" borderId="26" xfId="1" applyNumberFormat="1" applyFont="1" applyFill="1" applyBorder="1" applyAlignment="1">
      <alignment horizontal="left" vertical="center" wrapText="1" indent="3"/>
    </xf>
    <xf numFmtId="166" fontId="16" fillId="0" borderId="24" xfId="1" applyNumberFormat="1" applyFont="1" applyFill="1" applyBorder="1" applyAlignment="1">
      <alignment horizontal="left" vertical="center" wrapText="1" indent="3"/>
    </xf>
    <xf numFmtId="166" fontId="16" fillId="0" borderId="28" xfId="1" applyNumberFormat="1" applyFont="1" applyFill="1" applyBorder="1" applyAlignment="1">
      <alignment horizontal="left" vertical="center" wrapText="1" indent="3"/>
    </xf>
    <xf numFmtId="3" fontId="115" fillId="17" borderId="74" xfId="1" applyNumberFormat="1" applyFont="1" applyFill="1" applyBorder="1" applyAlignment="1">
      <alignment horizontal="left" vertical="center" wrapText="1"/>
    </xf>
    <xf numFmtId="3" fontId="115" fillId="17" borderId="45" xfId="1" applyNumberFormat="1" applyFont="1" applyFill="1" applyBorder="1" applyAlignment="1">
      <alignment horizontal="left" vertical="center" wrapText="1"/>
    </xf>
    <xf numFmtId="3" fontId="112" fillId="17" borderId="14" xfId="0" applyNumberFormat="1" applyFont="1" applyFill="1" applyBorder="1" applyAlignment="1">
      <alignment horizontal="left"/>
    </xf>
    <xf numFmtId="3" fontId="112" fillId="17" borderId="0" xfId="0" applyNumberFormat="1" applyFont="1" applyFill="1" applyAlignment="1">
      <alignment horizontal="left"/>
    </xf>
    <xf numFmtId="9" fontId="112" fillId="17" borderId="0" xfId="16" applyFont="1" applyFill="1" applyBorder="1" applyAlignment="1">
      <alignment horizontal="left"/>
    </xf>
    <xf numFmtId="9" fontId="112" fillId="17" borderId="69" xfId="16" applyFont="1" applyFill="1" applyBorder="1" applyAlignment="1">
      <alignment horizontal="left"/>
    </xf>
    <xf numFmtId="0" fontId="16" fillId="0" borderId="13" xfId="1" applyFont="1" applyFill="1" applyBorder="1" applyAlignment="1">
      <alignment horizontal="left" vertical="center" wrapText="1"/>
    </xf>
    <xf numFmtId="0" fontId="16" fillId="0" borderId="8" xfId="1" applyFont="1" applyFill="1" applyBorder="1" applyAlignment="1">
      <alignment horizontal="left" vertical="center" wrapText="1"/>
    </xf>
    <xf numFmtId="0" fontId="28" fillId="0" borderId="16" xfId="1" applyFont="1" applyFill="1" applyBorder="1" applyAlignment="1">
      <alignment horizontal="center" vertical="center"/>
    </xf>
    <xf numFmtId="0" fontId="28" fillId="0" borderId="17" xfId="1" applyFont="1" applyFill="1" applyBorder="1" applyAlignment="1">
      <alignment horizontal="center" vertical="center"/>
    </xf>
    <xf numFmtId="0" fontId="28" fillId="0" borderId="18" xfId="1" applyFont="1" applyFill="1" applyBorder="1" applyAlignment="1">
      <alignment horizontal="center" vertical="center"/>
    </xf>
    <xf numFmtId="0" fontId="97" fillId="5" borderId="50" xfId="0" applyFont="1" applyFill="1" applyBorder="1" applyAlignment="1">
      <alignment vertical="top" wrapText="1"/>
    </xf>
    <xf numFmtId="0" fontId="97" fillId="5" borderId="51" xfId="0" applyFont="1" applyFill="1" applyBorder="1" applyAlignment="1">
      <alignment vertical="top" wrapText="1"/>
    </xf>
    <xf numFmtId="0" fontId="97" fillId="5" borderId="52" xfId="0" applyFont="1" applyFill="1" applyBorder="1" applyAlignment="1">
      <alignment horizontal="center" vertical="top" wrapText="1"/>
    </xf>
    <xf numFmtId="0" fontId="97" fillId="5" borderId="0" xfId="0" applyFont="1" applyFill="1" applyBorder="1" applyAlignment="1">
      <alignment vertical="top" wrapText="1"/>
    </xf>
    <xf numFmtId="0" fontId="96" fillId="5" borderId="53" xfId="0" applyFont="1" applyFill="1" applyBorder="1" applyAlignment="1">
      <alignment horizontal="left" vertical="top" wrapText="1"/>
    </xf>
    <xf numFmtId="0" fontId="96" fillId="5" borderId="54" xfId="0" applyFont="1" applyFill="1" applyBorder="1" applyAlignment="1">
      <alignment horizontal="left" vertical="top" wrapText="1"/>
    </xf>
    <xf numFmtId="0" fontId="0" fillId="5" borderId="24" xfId="0" applyFont="1" applyFill="1" applyBorder="1" applyAlignment="1">
      <alignment horizontal="left" vertical="top" wrapText="1"/>
    </xf>
    <xf numFmtId="0" fontId="102" fillId="5" borderId="0" xfId="0" applyFont="1" applyFill="1" applyBorder="1" applyAlignment="1">
      <alignment horizontal="left" vertical="top" wrapText="1"/>
    </xf>
    <xf numFmtId="0" fontId="0" fillId="5" borderId="0" xfId="0" applyFont="1" applyFill="1" applyBorder="1" applyAlignment="1">
      <alignment horizontal="left" vertical="top" wrapText="1"/>
    </xf>
    <xf numFmtId="0" fontId="102" fillId="5" borderId="23" xfId="0" applyFont="1" applyFill="1" applyBorder="1" applyAlignment="1">
      <alignment horizontal="center" vertical="top" wrapText="1"/>
    </xf>
    <xf numFmtId="0" fontId="102" fillId="5" borderId="0" xfId="0" applyFont="1" applyFill="1" applyBorder="1" applyAlignment="1">
      <alignment horizontal="center" vertical="top" wrapText="1"/>
    </xf>
    <xf numFmtId="0" fontId="102" fillId="5" borderId="24" xfId="0" applyFont="1" applyFill="1" applyBorder="1" applyAlignment="1">
      <alignment horizontal="center" vertical="top" wrapText="1"/>
    </xf>
    <xf numFmtId="3" fontId="59" fillId="3" borderId="0" xfId="1" applyNumberFormat="1" applyFont="1" applyFill="1" applyAlignment="1">
      <alignment horizontal="center" vertical="center"/>
    </xf>
    <xf numFmtId="0" fontId="5" fillId="4" borderId="0" xfId="1" applyFont="1" applyFill="1" applyBorder="1" applyAlignment="1">
      <alignment horizontal="left" vertical="center"/>
    </xf>
    <xf numFmtId="0" fontId="56" fillId="3" borderId="0" xfId="1" applyFont="1" applyFill="1" applyAlignment="1">
      <alignment horizontal="center" vertical="center"/>
    </xf>
    <xf numFmtId="0" fontId="13" fillId="3" borderId="0" xfId="0" applyFont="1" applyFill="1" applyBorder="1" applyAlignment="1">
      <alignment horizontal="left" wrapText="1"/>
    </xf>
    <xf numFmtId="0" fontId="13" fillId="3" borderId="19" xfId="0" applyFont="1" applyFill="1" applyBorder="1" applyAlignment="1">
      <alignment horizontal="left" vertical="top" wrapText="1"/>
    </xf>
    <xf numFmtId="0" fontId="13" fillId="3" borderId="0" xfId="0" applyFont="1" applyFill="1" applyBorder="1" applyAlignment="1">
      <alignment horizontal="left" vertical="top" wrapText="1"/>
    </xf>
    <xf numFmtId="0" fontId="13" fillId="3" borderId="0" xfId="0" applyFont="1" applyFill="1" applyBorder="1" applyAlignment="1">
      <alignment horizontal="right"/>
    </xf>
  </cellXfs>
  <cellStyles count="32">
    <cellStyle name="Comma" xfId="17" builtinId="3"/>
    <cellStyle name="Comma [0] 2" xfId="4"/>
    <cellStyle name="Comma [0] 2 2" xfId="5"/>
    <cellStyle name="Comma 2" xfId="6"/>
    <cellStyle name="Comma 3" xfId="18"/>
    <cellStyle name="Followed Hyperlink" xfId="15" builtinId="9" customBuiltin="1"/>
    <cellStyle name="Followed Hyperlink 2" xfId="7"/>
    <cellStyle name="Hyperlink" xfId="3" builtinId="8" customBuiltin="1"/>
    <cellStyle name="Hyperlink 2" xfId="8"/>
    <cellStyle name="Ligne détail" xfId="20"/>
    <cellStyle name="Ligne détail 2" xfId="21"/>
    <cellStyle name="MEV1" xfId="22"/>
    <cellStyle name="MEV2" xfId="23"/>
    <cellStyle name="MEV3" xfId="24"/>
    <cellStyle name="Normal" xfId="0" builtinId="0"/>
    <cellStyle name="Normal 2" xfId="1"/>
    <cellStyle name="Normal 2 2" xfId="2"/>
    <cellStyle name="Normal 3" xfId="9"/>
    <cellStyle name="Normal 3 19" xfId="10"/>
    <cellStyle name="Normal 3 2" xfId="11"/>
    <cellStyle name="Normal 4" xfId="12"/>
    <cellStyle name="Normal 5" xfId="13"/>
    <cellStyle name="Normal 6" xfId="14"/>
    <cellStyle name="Normal 7" xfId="25"/>
    <cellStyle name="Percent" xfId="16" builtinId="5"/>
    <cellStyle name="Percent 2" xfId="19"/>
    <cellStyle name="STAT_Col1_hilight" xfId="26"/>
    <cellStyle name="Titre colonnes" xfId="27"/>
    <cellStyle name="Titre général" xfId="28"/>
    <cellStyle name="Titre lignes" xfId="29"/>
    <cellStyle name="Titre page" xfId="30"/>
    <cellStyle name="Total 2" xfId="31"/>
  </cellStyles>
  <dxfs count="53">
    <dxf>
      <font>
        <b val="0"/>
        <i val="0"/>
        <color theme="0" tint="-0.499984740745262"/>
      </font>
    </dxf>
    <dxf>
      <font>
        <b val="0"/>
        <i val="0"/>
        <color theme="0" tint="-0.499984740745262"/>
      </font>
    </dxf>
    <dxf>
      <font>
        <b val="0"/>
        <i val="0"/>
        <color theme="0" tint="-0.499984740745262"/>
      </font>
    </dxf>
    <dxf>
      <font>
        <b val="0"/>
        <i val="0"/>
        <color theme="0" tint="-0.499984740745262"/>
      </font>
    </dxf>
    <dxf>
      <font>
        <color theme="1"/>
      </font>
      <fill>
        <patternFill patternType="solid">
          <bgColor theme="5" tint="0.59996337778862885"/>
        </patternFill>
      </fill>
    </dxf>
    <dxf>
      <font>
        <color theme="0"/>
      </font>
      <fill>
        <patternFill>
          <bgColor theme="5" tint="-0.24994659260841701"/>
        </patternFill>
      </fill>
    </dxf>
    <dxf>
      <font>
        <color theme="1"/>
      </font>
      <fill>
        <patternFill>
          <bgColor theme="5" tint="0.79998168889431442"/>
        </patternFill>
      </fill>
    </dxf>
    <dxf>
      <fill>
        <patternFill>
          <bgColor theme="5" tint="0.59996337778862885"/>
        </patternFill>
      </fill>
    </dxf>
    <dxf>
      <font>
        <color theme="0"/>
      </font>
      <fill>
        <patternFill>
          <bgColor theme="5" tint="-0.24994659260841701"/>
        </patternFill>
      </fill>
    </dxf>
    <dxf>
      <fill>
        <patternFill>
          <bgColor theme="5" tint="0.79998168889431442"/>
        </patternFill>
      </fill>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ill>
        <patternFill>
          <bgColor theme="5" tint="0.59996337778862885"/>
        </patternFill>
      </fill>
    </dxf>
    <dxf>
      <font>
        <color theme="0"/>
      </font>
      <fill>
        <patternFill>
          <bgColor theme="5" tint="-0.24994659260841701"/>
        </patternFill>
      </fill>
    </dxf>
    <dxf>
      <fill>
        <patternFill>
          <bgColor theme="5" tint="0.79998168889431442"/>
        </patternFill>
      </fill>
    </dxf>
    <dxf>
      <font>
        <color theme="1"/>
      </font>
      <fill>
        <patternFill patternType="solid">
          <bgColor theme="5" tint="0.59996337778862885"/>
        </patternFill>
      </fill>
    </dxf>
    <dxf>
      <font>
        <color theme="0"/>
      </font>
      <fill>
        <patternFill>
          <bgColor theme="5" tint="-0.24994659260841701"/>
        </patternFill>
      </fill>
    </dxf>
    <dxf>
      <font>
        <color theme="1"/>
      </font>
      <fill>
        <patternFill>
          <bgColor theme="5" tint="0.79998168889431442"/>
        </patternFill>
      </fill>
    </dxf>
    <dxf>
      <font>
        <color theme="1"/>
      </font>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ont>
        <b val="0"/>
        <i val="0"/>
        <color theme="0" tint="-0.499984740745262"/>
      </font>
    </dxf>
    <dxf>
      <font>
        <b val="0"/>
        <i val="0"/>
        <color theme="0" tint="-0.499984740745262"/>
      </font>
    </dxf>
    <dxf>
      <font>
        <b val="0"/>
        <i val="0"/>
        <color theme="0" tint="-0.499984740745262"/>
      </font>
    </dxf>
    <dxf>
      <font>
        <b val="0"/>
        <i val="0"/>
        <color theme="0" tint="-0.499984740745262"/>
      </font>
    </dxf>
    <dxf>
      <font>
        <b val="0"/>
        <i val="0"/>
        <color theme="0" tint="-0.499984740745262"/>
      </font>
    </dxf>
    <dxf>
      <font>
        <b val="0"/>
        <i val="0"/>
        <color theme="0" tint="-0.499984740745262"/>
      </font>
    </dxf>
    <dxf>
      <font>
        <b val="0"/>
        <i val="0"/>
        <color theme="0" tint="-0.499984740745262"/>
      </font>
    </dxf>
    <dxf>
      <font>
        <b val="0"/>
        <i val="0"/>
        <color theme="0" tint="-0.499984740745262"/>
      </font>
    </dxf>
    <dxf>
      <font>
        <b val="0"/>
        <i val="0"/>
        <color theme="0" tint="-0.499984740745262"/>
      </font>
    </dxf>
    <dxf>
      <font>
        <b val="0"/>
        <i val="0"/>
        <color theme="0" tint="-0.499984740745262"/>
      </font>
    </dxf>
    <dxf>
      <font>
        <b val="0"/>
        <i val="0"/>
        <color theme="0" tint="-0.499984740745262"/>
      </font>
    </dxf>
    <dxf>
      <font>
        <b val="0"/>
        <i val="0"/>
        <color theme="0" tint="-0.499984740745262"/>
      </font>
    </dxf>
    <dxf>
      <font>
        <b val="0"/>
        <i val="0"/>
        <color theme="0" tint="-0.499984740745262"/>
      </font>
    </dxf>
    <dxf>
      <font>
        <b val="0"/>
        <i val="0"/>
        <color theme="0" tint="-0.499984740745262"/>
      </font>
    </dxf>
    <dxf>
      <font>
        <b val="0"/>
        <i val="0"/>
        <color theme="0" tint="-0.499984740745262"/>
      </font>
    </dxf>
  </dxfs>
  <tableStyles count="0" defaultTableStyle="TableStyleMedium2" defaultPivotStyle="PivotStyleLight16"/>
  <colors>
    <mruColors>
      <color rgb="FF0000FF"/>
      <color rgb="FFE3DE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en-AU"/>
  <c:chart>
    <c:autoTitleDeleted val="1"/>
    <c:plotArea>
      <c:layout/>
      <c:lineChart>
        <c:grouping val="standard"/>
        <c:ser>
          <c:idx val="1"/>
          <c:order val="0"/>
          <c:tx>
            <c:strRef>
              <c:f>'A-proj. calcs'!$D$8</c:f>
              <c:strCache>
                <c:ptCount val="1"/>
                <c:pt idx="0">
                  <c:v>Best</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calcs'!$E$8:$Y$8</c:f>
              <c:numCache>
                <c:formatCode>#,##0</c:formatCode>
                <c:ptCount val="21"/>
                <c:pt idx="0">
                  <c:v>6269.8819599999979</c:v>
                </c:pt>
                <c:pt idx="1">
                  <c:v>6482.6515260999977</c:v>
                </c:pt>
                <c:pt idx="2">
                  <c:v>6702.8680270134973</c:v>
                </c:pt>
                <c:pt idx="3">
                  <c:v>6930.7921054589697</c:v>
                </c:pt>
                <c:pt idx="4">
                  <c:v>7166.6935266500323</c:v>
                </c:pt>
                <c:pt idx="5">
                  <c:v>7410.8514975827829</c:v>
                </c:pt>
                <c:pt idx="6">
                  <c:v>7663.5549974981805</c:v>
                </c:pt>
                <c:pt idx="7">
                  <c:v>7925.1031199106155</c:v>
                </c:pt>
                <c:pt idx="8">
                  <c:v>8195.8054266074869</c:v>
                </c:pt>
                <c:pt idx="9">
                  <c:v>8475.9823140387489</c:v>
                </c:pt>
                <c:pt idx="10">
                  <c:v>8765.9653925301045</c:v>
                </c:pt>
                <c:pt idx="11">
                  <c:v>9066.0978787686581</c:v>
                </c:pt>
                <c:pt idx="12">
                  <c:v>9376.7350020255599</c:v>
                </c:pt>
                <c:pt idx="13">
                  <c:v>9698.2444245964525</c:v>
                </c:pt>
                <c:pt idx="14">
                  <c:v>10031.00667695733</c:v>
                </c:pt>
                <c:pt idx="15">
                  <c:v>10375.415608150835</c:v>
                </c:pt>
                <c:pt idx="16">
                  <c:v>10731.878851936115</c:v>
                </c:pt>
                <c:pt idx="17">
                  <c:v>11100.818309253878</c:v>
                </c:pt>
                <c:pt idx="18">
                  <c:v>11482.670647577763</c:v>
                </c:pt>
                <c:pt idx="19">
                  <c:v>11877.887817742983</c:v>
                </c:pt>
                <c:pt idx="20">
                  <c:v>12286.937588863988</c:v>
                </c:pt>
              </c:numCache>
            </c:numRef>
          </c:val>
        </c:ser>
        <c:ser>
          <c:idx val="2"/>
          <c:order val="1"/>
          <c:tx>
            <c:strRef>
              <c:f>'A-proj. calcs'!$D$39</c:f>
              <c:strCache>
                <c:ptCount val="1"/>
                <c:pt idx="0">
                  <c:v>High</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calcs'!$E$39:$Y$39</c:f>
              <c:numCache>
                <c:formatCode>#,##0</c:formatCode>
                <c:ptCount val="21"/>
                <c:pt idx="0">
                  <c:v>6475.4564199999986</c:v>
                </c:pt>
                <c:pt idx="1">
                  <c:v>6920.7268064</c:v>
                </c:pt>
                <c:pt idx="2">
                  <c:v>7396.9417960840001</c:v>
                </c:pt>
                <c:pt idx="3">
                  <c:v>7906.2612302164889</c:v>
                </c:pt>
                <c:pt idx="4">
                  <c:v>8450.9959629736368</c:v>
                </c:pt>
                <c:pt idx="5">
                  <c:v>9033.6184275297601</c:v>
                </c:pt>
                <c:pt idx="6">
                  <c:v>9656.7739415249562</c:v>
                </c:pt>
                <c:pt idx="7">
                  <c:v>10323.292803773724</c:v>
                </c:pt>
                <c:pt idx="8">
                  <c:v>11036.20323759748</c:v>
                </c:pt>
                <c:pt idx="9">
                  <c:v>11798.745240040567</c:v>
                </c:pt>
                <c:pt idx="10">
                  <c:v>12614.385400377387</c:v>
                </c:pt>
                <c:pt idx="11">
                  <c:v>13486.832755756737</c:v>
                </c:pt>
                <c:pt idx="12">
                  <c:v>14420.055756578524</c:v>
                </c:pt>
                <c:pt idx="13">
                  <c:v>15418.30041927956</c:v>
                </c:pt>
                <c:pt idx="14">
                  <c:v>16486.109749642404</c:v>
                </c:pt>
                <c:pt idx="15">
                  <c:v>17628.34452555902</c:v>
                </c:pt>
                <c:pt idx="16">
                  <c:v>18850.205534406163</c:v>
                </c:pt>
                <c:pt idx="17">
                  <c:v>20157.257366850234</c:v>
                </c:pt>
                <c:pt idx="18">
                  <c:v>21555.453876026386</c:v>
                </c:pt>
                <c:pt idx="19">
                  <c:v>23051.165418662775</c:v>
                </c:pt>
                <c:pt idx="20">
                  <c:v>24651.208002880521</c:v>
                </c:pt>
              </c:numCache>
            </c:numRef>
          </c:val>
        </c:ser>
        <c:ser>
          <c:idx val="3"/>
          <c:order val="2"/>
          <c:tx>
            <c:strRef>
              <c:f>'A-proj. calcs'!$D$70</c:f>
              <c:strCache>
                <c:ptCount val="1"/>
                <c:pt idx="0">
                  <c:v>Low</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calcs'!$E$70:$Y$70</c:f>
              <c:numCache>
                <c:formatCode>#,##0</c:formatCode>
                <c:ptCount val="21"/>
                <c:pt idx="0">
                  <c:v>6064.307499999999</c:v>
                </c:pt>
                <c:pt idx="1">
                  <c:v>6058.5849549999994</c:v>
                </c:pt>
                <c:pt idx="2">
                  <c:v>6053.0340863499996</c:v>
                </c:pt>
                <c:pt idx="3">
                  <c:v>6047.6497437594999</c:v>
                </c:pt>
                <c:pt idx="4">
                  <c:v>6042.4269314467147</c:v>
                </c:pt>
                <c:pt idx="5">
                  <c:v>6037.360803503313</c:v>
                </c:pt>
                <c:pt idx="6">
                  <c:v>6032.4466593982143</c:v>
                </c:pt>
                <c:pt idx="7">
                  <c:v>6027.6799396162669</c:v>
                </c:pt>
                <c:pt idx="8">
                  <c:v>6023.0562214277797</c:v>
                </c:pt>
                <c:pt idx="9">
                  <c:v>6018.5712147849454</c:v>
                </c:pt>
                <c:pt idx="10">
                  <c:v>6014.2207583413974</c:v>
                </c:pt>
                <c:pt idx="11">
                  <c:v>6010.0008155911555</c:v>
                </c:pt>
                <c:pt idx="12">
                  <c:v>6005.9074711234207</c:v>
                </c:pt>
                <c:pt idx="13">
                  <c:v>6001.9369269897188</c:v>
                </c:pt>
                <c:pt idx="14">
                  <c:v>5998.085499180027</c:v>
                </c:pt>
                <c:pt idx="15">
                  <c:v>5994.3496142046261</c:v>
                </c:pt>
                <c:pt idx="16">
                  <c:v>5990.7258057784875</c:v>
                </c:pt>
                <c:pt idx="17">
                  <c:v>5987.2107116051329</c:v>
                </c:pt>
                <c:pt idx="18">
                  <c:v>5983.8010702569791</c:v>
                </c:pt>
                <c:pt idx="19">
                  <c:v>5980.4937181492687</c:v>
                </c:pt>
                <c:pt idx="20">
                  <c:v>5977.2855866047903</c:v>
                </c:pt>
              </c:numCache>
            </c:numRef>
          </c:val>
        </c:ser>
        <c:dLbls/>
        <c:marker val="1"/>
        <c:axId val="130939136"/>
        <c:axId val="103170048"/>
      </c:lineChart>
      <c:catAx>
        <c:axId val="130939136"/>
        <c:scaling>
          <c:orientation val="minMax"/>
        </c:scaling>
        <c:axPos val="b"/>
        <c:numFmt formatCode="General" sourceLinked="1"/>
        <c:tickLblPos val="nextTo"/>
        <c:crossAx val="103170048"/>
        <c:crosses val="autoZero"/>
        <c:auto val="1"/>
        <c:lblAlgn val="ctr"/>
        <c:lblOffset val="100"/>
      </c:catAx>
      <c:valAx>
        <c:axId val="103170048"/>
        <c:scaling>
          <c:orientation val="minMax"/>
        </c:scaling>
        <c:axPos val="l"/>
        <c:majorGridlines/>
        <c:title>
          <c:tx>
            <c:rich>
              <a:bodyPr rot="-5400000" vert="horz"/>
              <a:lstStyle/>
              <a:p>
                <a:pPr>
                  <a:defRPr b="0"/>
                </a:pPr>
                <a:r>
                  <a:rPr lang="en-US" b="0"/>
                  <a:t>Tonnes arising</a:t>
                </a:r>
              </a:p>
            </c:rich>
          </c:tx>
          <c:layout>
            <c:manualLayout>
              <c:xMode val="edge"/>
              <c:yMode val="edge"/>
              <c:x val="1.666666666666667E-2"/>
              <c:y val="0.31752041411490245"/>
            </c:manualLayout>
          </c:layout>
        </c:title>
        <c:numFmt formatCode="#,##0" sourceLinked="1"/>
        <c:tickLblPos val="nextTo"/>
        <c:spPr>
          <a:ln>
            <a:noFill/>
          </a:ln>
        </c:spPr>
        <c:crossAx val="130939136"/>
        <c:crosses val="autoZero"/>
        <c:crossBetween val="between"/>
      </c:valAx>
    </c:plotArea>
    <c:legend>
      <c:legendPos val="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AU"/>
  <c:chart>
    <c:autoTitleDeleted val="1"/>
    <c:plotArea>
      <c:layout/>
      <c:lineChart>
        <c:grouping val="standard"/>
        <c:ser>
          <c:idx val="1"/>
          <c:order val="0"/>
          <c:tx>
            <c:strRef>
              <c:f>'A-proj. calcs'!$D$8</c:f>
              <c:strCache>
                <c:ptCount val="1"/>
                <c:pt idx="0">
                  <c:v>Best</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calcs'!$E$17:$Y$17</c:f>
              <c:numCache>
                <c:formatCode>#,##0</c:formatCode>
                <c:ptCount val="21"/>
                <c:pt idx="0">
                  <c:v>31201.586400599925</c:v>
                </c:pt>
                <c:pt idx="1">
                  <c:v>32075.230819816727</c:v>
                </c:pt>
                <c:pt idx="2">
                  <c:v>32973.337282771601</c:v>
                </c:pt>
                <c:pt idx="3">
                  <c:v>33896.590726689203</c:v>
                </c:pt>
                <c:pt idx="4">
                  <c:v>34845.695267036506</c:v>
                </c:pt>
                <c:pt idx="5">
                  <c:v>35821.37473451352</c:v>
                </c:pt>
                <c:pt idx="6">
                  <c:v>36824.373227079908</c:v>
                </c:pt>
                <c:pt idx="7">
                  <c:v>37855.455677438149</c:v>
                </c:pt>
                <c:pt idx="8">
                  <c:v>38915.408436406404</c:v>
                </c:pt>
                <c:pt idx="9">
                  <c:v>40005.039872625792</c:v>
                </c:pt>
                <c:pt idx="10">
                  <c:v>41125.180989059314</c:v>
                </c:pt>
                <c:pt idx="11">
                  <c:v>42276.68605675298</c:v>
                </c:pt>
                <c:pt idx="12">
                  <c:v>43460.433266342065</c:v>
                </c:pt>
                <c:pt idx="13">
                  <c:v>44677.325397799628</c:v>
                </c:pt>
                <c:pt idx="14">
                  <c:v>45928.290508938029</c:v>
                </c:pt>
                <c:pt idx="15">
                  <c:v>47214.282643188293</c:v>
                </c:pt>
                <c:pt idx="16">
                  <c:v>48536.282557197577</c:v>
                </c:pt>
                <c:pt idx="17">
                  <c:v>49895.298468799105</c:v>
                </c:pt>
                <c:pt idx="18">
                  <c:v>51292.366825925485</c:v>
                </c:pt>
                <c:pt idx="19">
                  <c:v>52728.553097051394</c:v>
                </c:pt>
                <c:pt idx="20">
                  <c:v>54204.952583768834</c:v>
                </c:pt>
              </c:numCache>
            </c:numRef>
          </c:val>
        </c:ser>
        <c:ser>
          <c:idx val="2"/>
          <c:order val="1"/>
          <c:tx>
            <c:strRef>
              <c:f>'A-proj. calcs'!$D$39</c:f>
              <c:strCache>
                <c:ptCount val="1"/>
                <c:pt idx="0">
                  <c:v>High</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calcs'!$E$48:$Y$48</c:f>
              <c:numCache>
                <c:formatCode>#,##0</c:formatCode>
                <c:ptCount val="21"/>
                <c:pt idx="0">
                  <c:v>31562.21425459993</c:v>
                </c:pt>
                <c:pt idx="1">
                  <c:v>33077.200538820725</c:v>
                </c:pt>
                <c:pt idx="2">
                  <c:v>34664.906164684122</c:v>
                </c:pt>
                <c:pt idx="3">
                  <c:v>36328.821660588961</c:v>
                </c:pt>
                <c:pt idx="4">
                  <c:v>38072.605100297238</c:v>
                </c:pt>
                <c:pt idx="5">
                  <c:v>39900.090145111506</c:v>
                </c:pt>
                <c:pt idx="6">
                  <c:v>41815.29447207685</c:v>
                </c:pt>
                <c:pt idx="7">
                  <c:v>43822.428606736539</c:v>
                </c:pt>
                <c:pt idx="8">
                  <c:v>45925.905179859896</c:v>
                </c:pt>
                <c:pt idx="9">
                  <c:v>48130.348628493171</c:v>
                </c:pt>
                <c:pt idx="10">
                  <c:v>50440.605362660841</c:v>
                </c:pt>
                <c:pt idx="11">
                  <c:v>52861.754420068566</c:v>
                </c:pt>
                <c:pt idx="12">
                  <c:v>55399.118632231868</c:v>
                </c:pt>
                <c:pt idx="13">
                  <c:v>58058.276326578998</c:v>
                </c:pt>
                <c:pt idx="14">
                  <c:v>60845.073590254797</c:v>
                </c:pt>
                <c:pt idx="15">
                  <c:v>63765.637122587032</c:v>
                </c:pt>
                <c:pt idx="16">
                  <c:v>66826.387704471214</c:v>
                </c:pt>
                <c:pt idx="17">
                  <c:v>70034.054314285822</c:v>
                </c:pt>
                <c:pt idx="18">
                  <c:v>73395.688921371548</c:v>
                </c:pt>
                <c:pt idx="19">
                  <c:v>76918.681989597389</c:v>
                </c:pt>
                <c:pt idx="20">
                  <c:v>80610.778725098076</c:v>
                </c:pt>
              </c:numCache>
            </c:numRef>
          </c:val>
        </c:ser>
        <c:ser>
          <c:idx val="3"/>
          <c:order val="2"/>
          <c:tx>
            <c:strRef>
              <c:f>'A-proj. calcs'!$D$70</c:f>
              <c:strCache>
                <c:ptCount val="1"/>
                <c:pt idx="0">
                  <c:v>Low</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calcs'!$E$79:$Y$79</c:f>
              <c:numCache>
                <c:formatCode>#,##0</c:formatCode>
                <c:ptCount val="21"/>
                <c:pt idx="0">
                  <c:v>30840.958546599933</c:v>
                </c:pt>
                <c:pt idx="1">
                  <c:v>31087.686214972735</c:v>
                </c:pt>
                <c:pt idx="2">
                  <c:v>31336.387704692515</c:v>
                </c:pt>
                <c:pt idx="3">
                  <c:v>31587.078806330053</c:v>
                </c:pt>
                <c:pt idx="4">
                  <c:v>31839.775436780692</c:v>
                </c:pt>
                <c:pt idx="5">
                  <c:v>32094.493640274937</c:v>
                </c:pt>
                <c:pt idx="6">
                  <c:v>32351.249589397135</c:v>
                </c:pt>
                <c:pt idx="7">
                  <c:v>32610.059586112315</c:v>
                </c:pt>
                <c:pt idx="8">
                  <c:v>32870.940062801208</c:v>
                </c:pt>
                <c:pt idx="9">
                  <c:v>33133.907583303619</c:v>
                </c:pt>
                <c:pt idx="10">
                  <c:v>33398.97884397005</c:v>
                </c:pt>
                <c:pt idx="11">
                  <c:v>33666.170674721812</c:v>
                </c:pt>
                <c:pt idx="12">
                  <c:v>33935.500040119587</c:v>
                </c:pt>
                <c:pt idx="13">
                  <c:v>34206.98404044054</c:v>
                </c:pt>
                <c:pt idx="14">
                  <c:v>34480.639912764069</c:v>
                </c:pt>
                <c:pt idx="15">
                  <c:v>34756.485032066186</c:v>
                </c:pt>
                <c:pt idx="16">
                  <c:v>35034.536912322714</c:v>
                </c:pt>
                <c:pt idx="17">
                  <c:v>35314.813207621293</c:v>
                </c:pt>
                <c:pt idx="18">
                  <c:v>35597.331713282263</c:v>
                </c:pt>
                <c:pt idx="19">
                  <c:v>35882.110366988527</c:v>
                </c:pt>
                <c:pt idx="20">
                  <c:v>36169.167249924431</c:v>
                </c:pt>
              </c:numCache>
            </c:numRef>
          </c:val>
        </c:ser>
        <c:dLbls/>
        <c:marker val="1"/>
        <c:axId val="104221312"/>
        <c:axId val="104235392"/>
      </c:lineChart>
      <c:catAx>
        <c:axId val="104221312"/>
        <c:scaling>
          <c:orientation val="minMax"/>
        </c:scaling>
        <c:axPos val="b"/>
        <c:numFmt formatCode="General" sourceLinked="1"/>
        <c:tickLblPos val="nextTo"/>
        <c:crossAx val="104235392"/>
        <c:crosses val="autoZero"/>
        <c:auto val="1"/>
        <c:lblAlgn val="ctr"/>
        <c:lblOffset val="100"/>
      </c:catAx>
      <c:valAx>
        <c:axId val="104235392"/>
        <c:scaling>
          <c:orientation val="minMax"/>
        </c:scaling>
        <c:axPos val="l"/>
        <c:majorGridlines/>
        <c:title>
          <c:tx>
            <c:rich>
              <a:bodyPr rot="-5400000" vert="horz"/>
              <a:lstStyle/>
              <a:p>
                <a:pPr>
                  <a:defRPr b="0"/>
                </a:pPr>
                <a:r>
                  <a:rPr lang="en-US" b="0"/>
                  <a:t>Tonnes arising</a:t>
                </a:r>
              </a:p>
            </c:rich>
          </c:tx>
          <c:layout>
            <c:manualLayout>
              <c:xMode val="edge"/>
              <c:yMode val="edge"/>
              <c:x val="1.666666666666667E-2"/>
              <c:y val="0.31752041411490245"/>
            </c:manualLayout>
          </c:layout>
        </c:title>
        <c:numFmt formatCode="#,##0" sourceLinked="1"/>
        <c:tickLblPos val="nextTo"/>
        <c:spPr>
          <a:ln>
            <a:noFill/>
          </a:ln>
        </c:spPr>
        <c:crossAx val="104221312"/>
        <c:crosses val="autoZero"/>
        <c:crossBetween val="between"/>
      </c:valAx>
    </c:plotArea>
    <c:legend>
      <c:legendPos val="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AU"/>
  <c:chart>
    <c:autoTitleDeleted val="1"/>
    <c:plotArea>
      <c:layout/>
      <c:lineChart>
        <c:grouping val="standard"/>
        <c:ser>
          <c:idx val="1"/>
          <c:order val="0"/>
          <c:tx>
            <c:strRef>
              <c:f>'A-proj. calcs'!$D$8</c:f>
              <c:strCache>
                <c:ptCount val="1"/>
                <c:pt idx="0">
                  <c:v>Best</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calcs'!$E$18:$Y$18</c:f>
              <c:numCache>
                <c:formatCode>#,##0</c:formatCode>
                <c:ptCount val="21"/>
                <c:pt idx="0">
                  <c:v>3733.3777087999997</c:v>
                </c:pt>
                <c:pt idx="1">
                  <c:v>3837.9122846463997</c:v>
                </c:pt>
                <c:pt idx="2">
                  <c:v>3945.3738286164989</c:v>
                </c:pt>
                <c:pt idx="3">
                  <c:v>4055.8442958177611</c:v>
                </c:pt>
                <c:pt idx="4">
                  <c:v>4169.4079361006588</c:v>
                </c:pt>
                <c:pt idx="5">
                  <c:v>4286.1513583114775</c:v>
                </c:pt>
                <c:pt idx="6">
                  <c:v>4406.1635963441986</c:v>
                </c:pt>
                <c:pt idx="7">
                  <c:v>4529.5361770418367</c:v>
                </c:pt>
                <c:pt idx="8">
                  <c:v>4656.3631899990078</c:v>
                </c:pt>
                <c:pt idx="9">
                  <c:v>4786.7413593189794</c:v>
                </c:pt>
                <c:pt idx="10">
                  <c:v>4920.7701173799114</c:v>
                </c:pt>
                <c:pt idx="11">
                  <c:v>5058.5516806665491</c:v>
                </c:pt>
                <c:pt idx="12">
                  <c:v>5200.1911277252129</c:v>
                </c:pt>
                <c:pt idx="13">
                  <c:v>5345.796479301519</c:v>
                </c:pt>
                <c:pt idx="14">
                  <c:v>5495.4787807219618</c:v>
                </c:pt>
                <c:pt idx="15">
                  <c:v>5649.3521865821767</c:v>
                </c:pt>
                <c:pt idx="16">
                  <c:v>5807.5340478064772</c:v>
                </c:pt>
                <c:pt idx="17">
                  <c:v>5970.1450011450588</c:v>
                </c:pt>
                <c:pt idx="18">
                  <c:v>6137.3090611771213</c:v>
                </c:pt>
                <c:pt idx="19">
                  <c:v>6309.1537148900807</c:v>
                </c:pt>
                <c:pt idx="20">
                  <c:v>6485.8100189070028</c:v>
                </c:pt>
              </c:numCache>
            </c:numRef>
          </c:val>
        </c:ser>
        <c:ser>
          <c:idx val="2"/>
          <c:order val="1"/>
          <c:tx>
            <c:strRef>
              <c:f>'A-proj. calcs'!$D$39</c:f>
              <c:strCache>
                <c:ptCount val="1"/>
                <c:pt idx="0">
                  <c:v>High</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calcs'!$E$49:$Y$49</c:f>
              <c:numCache>
                <c:formatCode>#,##0</c:formatCode>
                <c:ptCount val="21"/>
                <c:pt idx="0">
                  <c:v>3776.9788108000002</c:v>
                </c:pt>
                <c:pt idx="1">
                  <c:v>3958.2737937184006</c:v>
                </c:pt>
                <c:pt idx="2">
                  <c:v>4148.2709358168831</c:v>
                </c:pt>
                <c:pt idx="3">
                  <c:v>4347.3879407360937</c:v>
                </c:pt>
                <c:pt idx="4">
                  <c:v>4556.0625618914264</c:v>
                </c:pt>
                <c:pt idx="5">
                  <c:v>4774.7535648622161</c:v>
                </c:pt>
                <c:pt idx="6">
                  <c:v>5003.9417359756026</c:v>
                </c:pt>
                <c:pt idx="7">
                  <c:v>5244.1309393024312</c:v>
                </c:pt>
                <c:pt idx="8">
                  <c:v>5495.8492243889486</c:v>
                </c:pt>
                <c:pt idx="9">
                  <c:v>5759.6499871596179</c:v>
                </c:pt>
                <c:pt idx="10">
                  <c:v>6036.1131865432799</c:v>
                </c:pt>
                <c:pt idx="11">
                  <c:v>6325.846619497358</c:v>
                </c:pt>
                <c:pt idx="12">
                  <c:v>6629.4872572332306</c:v>
                </c:pt>
                <c:pt idx="13">
                  <c:v>6947.7026455804271</c:v>
                </c:pt>
                <c:pt idx="14">
                  <c:v>7281.1923725682873</c:v>
                </c:pt>
                <c:pt idx="15">
                  <c:v>7630.6896064515649</c:v>
                </c:pt>
                <c:pt idx="16">
                  <c:v>7996.9627075612407</c:v>
                </c:pt>
                <c:pt idx="17">
                  <c:v>8380.8169175241819</c:v>
                </c:pt>
                <c:pt idx="18">
                  <c:v>8783.0961295653433</c:v>
                </c:pt>
                <c:pt idx="19">
                  <c:v>9204.684743784479</c:v>
                </c:pt>
                <c:pt idx="20">
                  <c:v>9646.5096114861335</c:v>
                </c:pt>
              </c:numCache>
            </c:numRef>
          </c:val>
        </c:ser>
        <c:ser>
          <c:idx val="3"/>
          <c:order val="2"/>
          <c:tx>
            <c:strRef>
              <c:f>'A-proj. calcs'!$D$70</c:f>
              <c:strCache>
                <c:ptCount val="1"/>
                <c:pt idx="0">
                  <c:v>Low</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calcs'!$E$80:$Y$80</c:f>
              <c:numCache>
                <c:formatCode>#,##0</c:formatCode>
                <c:ptCount val="21"/>
                <c:pt idx="0">
                  <c:v>3689.7766068000001</c:v>
                </c:pt>
                <c:pt idx="1">
                  <c:v>3719.2948196543998</c:v>
                </c:pt>
                <c:pt idx="2">
                  <c:v>3749.0491782116351</c:v>
                </c:pt>
                <c:pt idx="3">
                  <c:v>3779.0415716373273</c:v>
                </c:pt>
                <c:pt idx="4">
                  <c:v>3809.2739042104258</c:v>
                </c:pt>
                <c:pt idx="5">
                  <c:v>3839.7480954441098</c:v>
                </c:pt>
                <c:pt idx="6">
                  <c:v>3870.4660802076633</c:v>
                </c:pt>
                <c:pt idx="7">
                  <c:v>3901.4298088493242</c:v>
                </c:pt>
                <c:pt idx="8">
                  <c:v>3932.641247320119</c:v>
                </c:pt>
                <c:pt idx="9">
                  <c:v>3964.10237729868</c:v>
                </c:pt>
                <c:pt idx="10">
                  <c:v>3995.8151963170699</c:v>
                </c:pt>
                <c:pt idx="11">
                  <c:v>4027.7817178876066</c:v>
                </c:pt>
                <c:pt idx="12">
                  <c:v>4060.0039716307074</c:v>
                </c:pt>
                <c:pt idx="13">
                  <c:v>4092.4840034037534</c:v>
                </c:pt>
                <c:pt idx="14">
                  <c:v>4125.2238754309828</c:v>
                </c:pt>
                <c:pt idx="15">
                  <c:v>4158.2256664344313</c:v>
                </c:pt>
                <c:pt idx="16">
                  <c:v>4191.4914717659067</c:v>
                </c:pt>
                <c:pt idx="17">
                  <c:v>4225.0234035400335</c:v>
                </c:pt>
                <c:pt idx="18">
                  <c:v>4258.8235907683538</c:v>
                </c:pt>
                <c:pt idx="19">
                  <c:v>4292.8941794945003</c:v>
                </c:pt>
                <c:pt idx="20">
                  <c:v>4327.2373329304573</c:v>
                </c:pt>
              </c:numCache>
            </c:numRef>
          </c:val>
        </c:ser>
        <c:dLbls/>
        <c:marker val="1"/>
        <c:axId val="104262272"/>
        <c:axId val="104280448"/>
      </c:lineChart>
      <c:catAx>
        <c:axId val="104262272"/>
        <c:scaling>
          <c:orientation val="minMax"/>
        </c:scaling>
        <c:axPos val="b"/>
        <c:numFmt formatCode="General" sourceLinked="1"/>
        <c:tickLblPos val="nextTo"/>
        <c:crossAx val="104280448"/>
        <c:crosses val="autoZero"/>
        <c:auto val="1"/>
        <c:lblAlgn val="ctr"/>
        <c:lblOffset val="100"/>
      </c:catAx>
      <c:valAx>
        <c:axId val="104280448"/>
        <c:scaling>
          <c:orientation val="minMax"/>
        </c:scaling>
        <c:axPos val="l"/>
        <c:majorGridlines/>
        <c:title>
          <c:tx>
            <c:rich>
              <a:bodyPr rot="-5400000" vert="horz"/>
              <a:lstStyle/>
              <a:p>
                <a:pPr>
                  <a:defRPr b="0"/>
                </a:pPr>
                <a:r>
                  <a:rPr lang="en-US" b="0"/>
                  <a:t>Tonnes arising</a:t>
                </a:r>
              </a:p>
            </c:rich>
          </c:tx>
          <c:layout>
            <c:manualLayout>
              <c:xMode val="edge"/>
              <c:yMode val="edge"/>
              <c:x val="1.666666666666667E-2"/>
              <c:y val="0.31752041411490245"/>
            </c:manualLayout>
          </c:layout>
        </c:title>
        <c:numFmt formatCode="#,##0" sourceLinked="1"/>
        <c:tickLblPos val="nextTo"/>
        <c:spPr>
          <a:ln>
            <a:noFill/>
          </a:ln>
        </c:spPr>
        <c:crossAx val="104262272"/>
        <c:crosses val="autoZero"/>
        <c:crossBetween val="between"/>
      </c:valAx>
    </c:plotArea>
    <c:legend>
      <c:legendPos val="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AU"/>
  <c:chart>
    <c:autoTitleDeleted val="1"/>
    <c:plotArea>
      <c:layout/>
      <c:lineChart>
        <c:grouping val="standard"/>
        <c:ser>
          <c:idx val="1"/>
          <c:order val="0"/>
          <c:tx>
            <c:strRef>
              <c:f>'A-proj. calcs'!$D$8</c:f>
              <c:strCache>
                <c:ptCount val="1"/>
                <c:pt idx="0">
                  <c:v>Best</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calcs'!$E$19:$Y$19</c:f>
              <c:numCache>
                <c:formatCode>#,##0</c:formatCode>
                <c:ptCount val="21"/>
                <c:pt idx="0">
                  <c:v>669037.09467162204</c:v>
                </c:pt>
                <c:pt idx="1">
                  <c:v>703665.40086068492</c:v>
                </c:pt>
                <c:pt idx="2">
                  <c:v>740960.08662630559</c:v>
                </c:pt>
                <c:pt idx="3">
                  <c:v>781126.46319587901</c:v>
                </c:pt>
                <c:pt idx="4">
                  <c:v>824385.65076130966</c:v>
                </c:pt>
                <c:pt idx="5">
                  <c:v>870975.79576927843</c:v>
                </c:pt>
                <c:pt idx="6">
                  <c:v>921153.3819428609</c:v>
                </c:pt>
                <c:pt idx="7">
                  <c:v>975194.64225180913</c:v>
                </c:pt>
                <c:pt idx="8">
                  <c:v>1033397.0796045463</c:v>
                </c:pt>
                <c:pt idx="9">
                  <c:v>1096081.1046334442</c:v>
                </c:pt>
                <c:pt idx="10">
                  <c:v>1163591.7995895674</c:v>
                </c:pt>
                <c:pt idx="11">
                  <c:v>1236300.8180573122</c:v>
                </c:pt>
                <c:pt idx="12">
                  <c:v>1314608.4309470728</c:v>
                </c:pt>
                <c:pt idx="13">
                  <c:v>1398945.7300293455</c:v>
                </c:pt>
                <c:pt idx="14">
                  <c:v>1489777.001140953</c:v>
                </c:pt>
                <c:pt idx="15">
                  <c:v>1587602.2801281542</c:v>
                </c:pt>
                <c:pt idx="16">
                  <c:v>1692960.1055973698</c:v>
                </c:pt>
                <c:pt idx="17">
                  <c:v>1806430.4836277151</c:v>
                </c:pt>
                <c:pt idx="18">
                  <c:v>1928638.0807663971</c:v>
                </c:pt>
                <c:pt idx="19">
                  <c:v>2060255.6628847576</c:v>
                </c:pt>
                <c:pt idx="20">
                  <c:v>2202007.7988262316</c:v>
                </c:pt>
              </c:numCache>
            </c:numRef>
          </c:val>
        </c:ser>
        <c:ser>
          <c:idx val="2"/>
          <c:order val="1"/>
          <c:tx>
            <c:strRef>
              <c:f>'A-proj. calcs'!$D$39</c:f>
              <c:strCache>
                <c:ptCount val="1"/>
                <c:pt idx="0">
                  <c:v>High</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calcs'!$E$50:$Y$50</c:f>
              <c:numCache>
                <c:formatCode>#,##0</c:formatCode>
                <c:ptCount val="21"/>
                <c:pt idx="0">
                  <c:v>678720.12764200219</c:v>
                </c:pt>
                <c:pt idx="1">
                  <c:v>729040.31206412241</c:v>
                </c:pt>
                <c:pt idx="2">
                  <c:v>784041.478361613</c:v>
                </c:pt>
                <c:pt idx="3">
                  <c:v>844184.70399067434</c:v>
                </c:pt>
                <c:pt idx="4">
                  <c:v>909977.03373849974</c:v>
                </c:pt>
                <c:pt idx="5">
                  <c:v>981976.07364808279</c:v>
                </c:pt>
                <c:pt idx="6">
                  <c:v>1060795.0442793388</c:v>
                </c:pt>
                <c:pt idx="7">
                  <c:v>1147108.3392390492</c:v>
                </c:pt>
                <c:pt idx="8">
                  <c:v>1241657.6395053668</c:v>
                </c:pt>
                <c:pt idx="9">
                  <c:v>1345258.6391251641</c:v>
                </c:pt>
                <c:pt idx="10">
                  <c:v>1458808.4434203261</c:v>
                </c:pt>
                <c:pt idx="11">
                  <c:v>1583293.7069526573</c:v>
                </c:pt>
                <c:pt idx="12">
                  <c:v>1719799.5852220277</c:v>
                </c:pt>
                <c:pt idx="13">
                  <c:v>1869519.5814698176</c:v>
                </c:pt>
                <c:pt idx="14">
                  <c:v>2033766.3780968976</c:v>
                </c:pt>
                <c:pt idx="15">
                  <c:v>2213983.7511562882</c:v>
                </c:pt>
                <c:pt idx="16">
                  <c:v>2411759.6762266117</c:v>
                </c:pt>
                <c:pt idx="17">
                  <c:v>2628840.7448030612</c:v>
                </c:pt>
                <c:pt idx="18">
                  <c:v>2867148.0222562319</c:v>
                </c:pt>
                <c:pt idx="19">
                  <c:v>3128794.4915141761</c:v>
                </c:pt>
                <c:pt idx="20">
                  <c:v>3416104.2410385618</c:v>
                </c:pt>
              </c:numCache>
            </c:numRef>
          </c:val>
        </c:ser>
        <c:ser>
          <c:idx val="3"/>
          <c:order val="2"/>
          <c:tx>
            <c:strRef>
              <c:f>'A-proj. calcs'!$D$70</c:f>
              <c:strCache>
                <c:ptCount val="1"/>
                <c:pt idx="0">
                  <c:v>Low</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calcs'!$E$81:$Y$81</c:f>
              <c:numCache>
                <c:formatCode>#,##0</c:formatCode>
                <c:ptCount val="21"/>
                <c:pt idx="0">
                  <c:v>648497.35342168203</c:v>
                </c:pt>
                <c:pt idx="1">
                  <c:v>656131.76840504108</c:v>
                </c:pt>
                <c:pt idx="2">
                  <c:v>664190.41722618311</c:v>
                </c:pt>
                <c:pt idx="3">
                  <c:v>672680.96902820119</c:v>
                </c:pt>
                <c:pt idx="4">
                  <c:v>681611.39187828207</c:v>
                </c:pt>
                <c:pt idx="5">
                  <c:v>690989.95945381932</c:v>
                </c:pt>
                <c:pt idx="6">
                  <c:v>700825.2579494128</c:v>
                </c:pt>
                <c:pt idx="7">
                  <c:v>711126.19321026513</c:v>
                </c:pt>
                <c:pt idx="8">
                  <c:v>721901.99809765595</c:v>
                </c:pt>
                <c:pt idx="9">
                  <c:v>733162.24009234365</c:v>
                </c:pt>
                <c:pt idx="10">
                  <c:v>744916.82914192358</c:v>
                </c:pt>
                <c:pt idx="11">
                  <c:v>757176.02575835178</c:v>
                </c:pt>
                <c:pt idx="12">
                  <c:v>769950.44937203079</c:v>
                </c:pt>
                <c:pt idx="13">
                  <c:v>783251.08694904414</c:v>
                </c:pt>
                <c:pt idx="14">
                  <c:v>797089.30187832192</c:v>
                </c:pt>
                <c:pt idx="15">
                  <c:v>811476.84313572512</c:v>
                </c:pt>
                <c:pt idx="16">
                  <c:v>826425.85473223962</c:v>
                </c:pt>
                <c:pt idx="17">
                  <c:v>841948.88545368216</c:v>
                </c:pt>
                <c:pt idx="18">
                  <c:v>858058.89889954636</c:v>
                </c:pt>
                <c:pt idx="19">
                  <c:v>874769.28382883174</c:v>
                </c:pt>
                <c:pt idx="20">
                  <c:v>892093.86482093472</c:v>
                </c:pt>
              </c:numCache>
            </c:numRef>
          </c:val>
        </c:ser>
        <c:dLbls/>
        <c:marker val="1"/>
        <c:axId val="104306944"/>
        <c:axId val="104329216"/>
      </c:lineChart>
      <c:catAx>
        <c:axId val="104306944"/>
        <c:scaling>
          <c:orientation val="minMax"/>
        </c:scaling>
        <c:axPos val="b"/>
        <c:numFmt formatCode="General" sourceLinked="1"/>
        <c:tickLblPos val="nextTo"/>
        <c:crossAx val="104329216"/>
        <c:crosses val="autoZero"/>
        <c:auto val="1"/>
        <c:lblAlgn val="ctr"/>
        <c:lblOffset val="100"/>
      </c:catAx>
      <c:valAx>
        <c:axId val="104329216"/>
        <c:scaling>
          <c:orientation val="minMax"/>
        </c:scaling>
        <c:axPos val="l"/>
        <c:majorGridlines/>
        <c:title>
          <c:tx>
            <c:rich>
              <a:bodyPr rot="-5400000" vert="horz"/>
              <a:lstStyle/>
              <a:p>
                <a:pPr>
                  <a:defRPr b="0"/>
                </a:pPr>
                <a:r>
                  <a:rPr lang="en-US" b="0"/>
                  <a:t>Tonnes arising</a:t>
                </a:r>
              </a:p>
            </c:rich>
          </c:tx>
          <c:layout>
            <c:manualLayout>
              <c:xMode val="edge"/>
              <c:yMode val="edge"/>
              <c:x val="1.666666666666667E-2"/>
              <c:y val="0.31752041411490245"/>
            </c:manualLayout>
          </c:layout>
        </c:title>
        <c:numFmt formatCode="#,##0" sourceLinked="1"/>
        <c:tickLblPos val="nextTo"/>
        <c:spPr>
          <a:ln>
            <a:noFill/>
          </a:ln>
        </c:spPr>
        <c:crossAx val="104306944"/>
        <c:crosses val="autoZero"/>
        <c:crossBetween val="between"/>
      </c:valAx>
    </c:plotArea>
    <c:legend>
      <c:legendPos val="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AU"/>
  <c:chart>
    <c:autoTitleDeleted val="1"/>
    <c:plotArea>
      <c:layout/>
      <c:lineChart>
        <c:grouping val="standard"/>
        <c:ser>
          <c:idx val="1"/>
          <c:order val="0"/>
          <c:tx>
            <c:strRef>
              <c:f>'A-proj. calcs'!$D$8</c:f>
              <c:strCache>
                <c:ptCount val="1"/>
                <c:pt idx="0">
                  <c:v>Best</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calcs'!$E$20:$Y$20</c:f>
              <c:numCache>
                <c:formatCode>#,##0</c:formatCode>
                <c:ptCount val="21"/>
                <c:pt idx="0">
                  <c:v>293354.44808939443</c:v>
                </c:pt>
                <c:pt idx="1">
                  <c:v>299808.24594736111</c:v>
                </c:pt>
                <c:pt idx="2">
                  <c:v>306404.02735820308</c:v>
                </c:pt>
                <c:pt idx="3">
                  <c:v>313144.91596008348</c:v>
                </c:pt>
                <c:pt idx="4">
                  <c:v>320034.10411120532</c:v>
                </c:pt>
                <c:pt idx="5">
                  <c:v>327074.85440165189</c:v>
                </c:pt>
                <c:pt idx="6">
                  <c:v>334270.50119848817</c:v>
                </c:pt>
                <c:pt idx="7">
                  <c:v>341624.45222485496</c:v>
                </c:pt>
                <c:pt idx="8">
                  <c:v>349140.19017380173</c:v>
                </c:pt>
                <c:pt idx="9">
                  <c:v>356821.27435762546</c:v>
                </c:pt>
                <c:pt idx="10">
                  <c:v>364671.34239349316</c:v>
                </c:pt>
                <c:pt idx="11">
                  <c:v>372694.11192614998</c:v>
                </c:pt>
                <c:pt idx="12">
                  <c:v>380893.38238852535</c:v>
                </c:pt>
                <c:pt idx="13">
                  <c:v>389273.03680107283</c:v>
                </c:pt>
                <c:pt idx="14">
                  <c:v>397837.04361069656</c:v>
                </c:pt>
                <c:pt idx="15">
                  <c:v>406589.45857013186</c:v>
                </c:pt>
                <c:pt idx="16">
                  <c:v>415534.42665867484</c:v>
                </c:pt>
                <c:pt idx="17">
                  <c:v>424676.18404516566</c:v>
                </c:pt>
                <c:pt idx="18">
                  <c:v>434019.06009415927</c:v>
                </c:pt>
                <c:pt idx="19">
                  <c:v>443567.47941623075</c:v>
                </c:pt>
                <c:pt idx="20">
                  <c:v>453325.96396338783</c:v>
                </c:pt>
              </c:numCache>
            </c:numRef>
          </c:val>
        </c:ser>
        <c:ser>
          <c:idx val="2"/>
          <c:order val="1"/>
          <c:tx>
            <c:strRef>
              <c:f>'A-proj. calcs'!$D$39</c:f>
              <c:strCache>
                <c:ptCount val="1"/>
                <c:pt idx="0">
                  <c:v>High</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calcs'!$E$51:$Y$51</c:f>
              <c:numCache>
                <c:formatCode>#,##0</c:formatCode>
                <c:ptCount val="21"/>
                <c:pt idx="0">
                  <c:v>296082.80433602538</c:v>
                </c:pt>
                <c:pt idx="1">
                  <c:v>308518.28211813839</c:v>
                </c:pt>
                <c:pt idx="2">
                  <c:v>321476.0499671002</c:v>
                </c:pt>
                <c:pt idx="3">
                  <c:v>334978.04406571848</c:v>
                </c:pt>
                <c:pt idx="4">
                  <c:v>349047.12191647867</c:v>
                </c:pt>
                <c:pt idx="5">
                  <c:v>363707.10103697074</c:v>
                </c:pt>
                <c:pt idx="6">
                  <c:v>378982.7992805235</c:v>
                </c:pt>
                <c:pt idx="7">
                  <c:v>394900.07685030554</c:v>
                </c:pt>
                <c:pt idx="8">
                  <c:v>411485.88007801841</c:v>
                </c:pt>
                <c:pt idx="9">
                  <c:v>428768.2870412952</c:v>
                </c:pt>
                <c:pt idx="10">
                  <c:v>446776.5550970296</c:v>
                </c:pt>
                <c:pt idx="11">
                  <c:v>465541.17041110492</c:v>
                </c:pt>
                <c:pt idx="12">
                  <c:v>485093.89956837124</c:v>
                </c:pt>
                <c:pt idx="13">
                  <c:v>505467.84335024288</c:v>
                </c:pt>
                <c:pt idx="14">
                  <c:v>526697.4927709531</c:v>
                </c:pt>
                <c:pt idx="15">
                  <c:v>548818.78746733302</c:v>
                </c:pt>
                <c:pt idx="16">
                  <c:v>571869.17654096114</c:v>
                </c:pt>
                <c:pt idx="17">
                  <c:v>595887.68195568153</c:v>
                </c:pt>
                <c:pt idx="18">
                  <c:v>620914.96459782007</c:v>
                </c:pt>
                <c:pt idx="19">
                  <c:v>646993.39311092859</c:v>
                </c:pt>
                <c:pt idx="20">
                  <c:v>674167.11562158761</c:v>
                </c:pt>
              </c:numCache>
            </c:numRef>
          </c:val>
        </c:ser>
        <c:ser>
          <c:idx val="3"/>
          <c:order val="2"/>
          <c:tx>
            <c:strRef>
              <c:f>'A-proj. calcs'!$D$70</c:f>
              <c:strCache>
                <c:ptCount val="1"/>
                <c:pt idx="0">
                  <c:v>Low</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calcs'!$E$82:$Y$82</c:f>
              <c:numCache>
                <c:formatCode>#,##0</c:formatCode>
                <c:ptCount val="21"/>
                <c:pt idx="0">
                  <c:v>290626.09184276348</c:v>
                </c:pt>
                <c:pt idx="1">
                  <c:v>291207.34402644896</c:v>
                </c:pt>
                <c:pt idx="2">
                  <c:v>291789.7587145018</c:v>
                </c:pt>
                <c:pt idx="3">
                  <c:v>292373.33823193086</c:v>
                </c:pt>
                <c:pt idx="4">
                  <c:v>292958.08490839473</c:v>
                </c:pt>
                <c:pt idx="5">
                  <c:v>293544.00107821153</c:v>
                </c:pt>
                <c:pt idx="6">
                  <c:v>294131.08908036794</c:v>
                </c:pt>
                <c:pt idx="7">
                  <c:v>294719.35125852871</c:v>
                </c:pt>
                <c:pt idx="8">
                  <c:v>295308.78996104572</c:v>
                </c:pt>
                <c:pt idx="9">
                  <c:v>295899.40754096786</c:v>
                </c:pt>
                <c:pt idx="10">
                  <c:v>296491.20635604981</c:v>
                </c:pt>
                <c:pt idx="11">
                  <c:v>297084.18876876187</c:v>
                </c:pt>
                <c:pt idx="12">
                  <c:v>297678.35714629939</c:v>
                </c:pt>
                <c:pt idx="13">
                  <c:v>298273.71386059205</c:v>
                </c:pt>
                <c:pt idx="14">
                  <c:v>298870.2612883132</c:v>
                </c:pt>
                <c:pt idx="15">
                  <c:v>299468.00181088987</c:v>
                </c:pt>
                <c:pt idx="16">
                  <c:v>300066.93781451165</c:v>
                </c:pt>
                <c:pt idx="17">
                  <c:v>300667.07169014064</c:v>
                </c:pt>
                <c:pt idx="18">
                  <c:v>301268.40583352093</c:v>
                </c:pt>
                <c:pt idx="19">
                  <c:v>301870.94264518801</c:v>
                </c:pt>
                <c:pt idx="20">
                  <c:v>302474.68453047832</c:v>
                </c:pt>
              </c:numCache>
            </c:numRef>
          </c:val>
        </c:ser>
        <c:dLbls/>
        <c:marker val="1"/>
        <c:axId val="104425728"/>
        <c:axId val="104464384"/>
      </c:lineChart>
      <c:catAx>
        <c:axId val="104425728"/>
        <c:scaling>
          <c:orientation val="minMax"/>
        </c:scaling>
        <c:axPos val="b"/>
        <c:numFmt formatCode="General" sourceLinked="1"/>
        <c:tickLblPos val="nextTo"/>
        <c:crossAx val="104464384"/>
        <c:crosses val="autoZero"/>
        <c:auto val="1"/>
        <c:lblAlgn val="ctr"/>
        <c:lblOffset val="100"/>
      </c:catAx>
      <c:valAx>
        <c:axId val="104464384"/>
        <c:scaling>
          <c:orientation val="minMax"/>
        </c:scaling>
        <c:axPos val="l"/>
        <c:majorGridlines/>
        <c:title>
          <c:tx>
            <c:rich>
              <a:bodyPr rot="-5400000" vert="horz"/>
              <a:lstStyle/>
              <a:p>
                <a:pPr>
                  <a:defRPr b="0"/>
                </a:pPr>
                <a:r>
                  <a:rPr lang="en-US" b="0"/>
                  <a:t>Tonnes arising</a:t>
                </a:r>
              </a:p>
            </c:rich>
          </c:tx>
          <c:layout>
            <c:manualLayout>
              <c:xMode val="edge"/>
              <c:yMode val="edge"/>
              <c:x val="1.666666666666667E-2"/>
              <c:y val="0.31752041411490245"/>
            </c:manualLayout>
          </c:layout>
        </c:title>
        <c:numFmt formatCode="#,##0" sourceLinked="1"/>
        <c:tickLblPos val="nextTo"/>
        <c:spPr>
          <a:ln>
            <a:noFill/>
          </a:ln>
        </c:spPr>
        <c:crossAx val="104425728"/>
        <c:crosses val="autoZero"/>
        <c:crossBetween val="between"/>
      </c:valAx>
    </c:plotArea>
    <c:legend>
      <c:legendPos val="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AU"/>
  <c:chart>
    <c:autoTitleDeleted val="1"/>
    <c:plotArea>
      <c:layout/>
      <c:lineChart>
        <c:grouping val="standard"/>
        <c:ser>
          <c:idx val="1"/>
          <c:order val="0"/>
          <c:tx>
            <c:strRef>
              <c:f>'A-proj. calcs'!$D$8</c:f>
              <c:strCache>
                <c:ptCount val="1"/>
                <c:pt idx="0">
                  <c:v>Best</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calcs'!$E$21:$Y$21</c:f>
              <c:numCache>
                <c:formatCode>#,##0</c:formatCode>
                <c:ptCount val="21"/>
                <c:pt idx="0">
                  <c:v>537039.38594806276</c:v>
                </c:pt>
                <c:pt idx="1">
                  <c:v>552076.48875460844</c:v>
                </c:pt>
                <c:pt idx="2">
                  <c:v>567534.63043973758</c:v>
                </c:pt>
                <c:pt idx="3">
                  <c:v>583425.60009205015</c:v>
                </c:pt>
                <c:pt idx="4">
                  <c:v>599761.51689462783</c:v>
                </c:pt>
                <c:pt idx="5">
                  <c:v>616554.83936767722</c:v>
                </c:pt>
                <c:pt idx="6">
                  <c:v>633818.37486997223</c:v>
                </c:pt>
                <c:pt idx="7">
                  <c:v>651565.28936633142</c:v>
                </c:pt>
                <c:pt idx="8">
                  <c:v>669809.11746858875</c:v>
                </c:pt>
                <c:pt idx="9">
                  <c:v>688563.77275770914</c:v>
                </c:pt>
                <c:pt idx="10">
                  <c:v>707843.5583949252</c:v>
                </c:pt>
                <c:pt idx="11">
                  <c:v>727663.17802998307</c:v>
                </c:pt>
                <c:pt idx="12">
                  <c:v>748037.74701482255</c:v>
                </c:pt>
                <c:pt idx="13">
                  <c:v>768982.80393123766</c:v>
                </c:pt>
                <c:pt idx="14">
                  <c:v>790514.32244131225</c:v>
                </c:pt>
                <c:pt idx="15">
                  <c:v>812648.723469669</c:v>
                </c:pt>
                <c:pt idx="16">
                  <c:v>835402.88772681984</c:v>
                </c:pt>
                <c:pt idx="17">
                  <c:v>858794.16858317074</c:v>
                </c:pt>
                <c:pt idx="18">
                  <c:v>882840.40530349954</c:v>
                </c:pt>
                <c:pt idx="19">
                  <c:v>907559.93665199773</c:v>
                </c:pt>
                <c:pt idx="20">
                  <c:v>932971.61487825355</c:v>
                </c:pt>
              </c:numCache>
            </c:numRef>
          </c:val>
        </c:ser>
        <c:ser>
          <c:idx val="2"/>
          <c:order val="1"/>
          <c:tx>
            <c:strRef>
              <c:f>'A-proj. calcs'!$D$39</c:f>
              <c:strCache>
                <c:ptCount val="1"/>
                <c:pt idx="0">
                  <c:v>High</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calcs'!$E$52:$Y$52</c:f>
              <c:numCache>
                <c:formatCode>#,##0</c:formatCode>
                <c:ptCount val="21"/>
                <c:pt idx="0">
                  <c:v>541387.85676250129</c:v>
                </c:pt>
                <c:pt idx="1">
                  <c:v>567374.4738871014</c:v>
                </c:pt>
                <c:pt idx="2">
                  <c:v>594608.44863368222</c:v>
                </c:pt>
                <c:pt idx="3">
                  <c:v>623149.65416809905</c:v>
                </c:pt>
                <c:pt idx="4">
                  <c:v>653060.83756816771</c:v>
                </c:pt>
                <c:pt idx="5">
                  <c:v>684407.75777143997</c:v>
                </c:pt>
                <c:pt idx="6">
                  <c:v>717259.33014446904</c:v>
                </c:pt>
                <c:pt idx="7">
                  <c:v>751687.77799140359</c:v>
                </c:pt>
                <c:pt idx="8">
                  <c:v>787768.79133499111</c:v>
                </c:pt>
                <c:pt idx="9">
                  <c:v>825581.69331907062</c:v>
                </c:pt>
                <c:pt idx="10">
                  <c:v>865209.61459838611</c:v>
                </c:pt>
                <c:pt idx="11">
                  <c:v>906739.67609910865</c:v>
                </c:pt>
                <c:pt idx="12">
                  <c:v>950263.18055186595</c:v>
                </c:pt>
                <c:pt idx="13">
                  <c:v>995875.81321835541</c:v>
                </c:pt>
                <c:pt idx="14">
                  <c:v>1043677.8522528366</c:v>
                </c:pt>
                <c:pt idx="15">
                  <c:v>1093774.389160973</c:v>
                </c:pt>
                <c:pt idx="16">
                  <c:v>1146275.5598406994</c:v>
                </c:pt>
                <c:pt idx="17">
                  <c:v>1201296.7867130532</c:v>
                </c:pt>
                <c:pt idx="18">
                  <c:v>1258959.0324752799</c:v>
                </c:pt>
                <c:pt idx="19">
                  <c:v>1319389.066034093</c:v>
                </c:pt>
                <c:pt idx="20">
                  <c:v>1382719.7412037295</c:v>
                </c:pt>
              </c:numCache>
            </c:numRef>
          </c:val>
        </c:ser>
        <c:ser>
          <c:idx val="3"/>
          <c:order val="2"/>
          <c:tx>
            <c:strRef>
              <c:f>'A-proj. calcs'!$D$70</c:f>
              <c:strCache>
                <c:ptCount val="1"/>
                <c:pt idx="0">
                  <c:v>Low</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calcs'!$E$83:$Y$83</c:f>
              <c:numCache>
                <c:formatCode>#,##0</c:formatCode>
                <c:ptCount val="21"/>
                <c:pt idx="0">
                  <c:v>532690.9151336241</c:v>
                </c:pt>
                <c:pt idx="1">
                  <c:v>536952.44245469314</c:v>
                </c:pt>
                <c:pt idx="2">
                  <c:v>541248.06199433072</c:v>
                </c:pt>
                <c:pt idx="3">
                  <c:v>545578.04649028543</c:v>
                </c:pt>
                <c:pt idx="4">
                  <c:v>549942.67086220765</c:v>
                </c:pt>
                <c:pt idx="5">
                  <c:v>554342.21222910529</c:v>
                </c:pt>
                <c:pt idx="6">
                  <c:v>558776.94992693816</c:v>
                </c:pt>
                <c:pt idx="7">
                  <c:v>563247.16552635375</c:v>
                </c:pt>
                <c:pt idx="8">
                  <c:v>567753.14285056456</c:v>
                </c:pt>
                <c:pt idx="9">
                  <c:v>572295.16799336905</c:v>
                </c:pt>
                <c:pt idx="10">
                  <c:v>576873.52933731605</c:v>
                </c:pt>
                <c:pt idx="11">
                  <c:v>581488.51757201459</c:v>
                </c:pt>
                <c:pt idx="12">
                  <c:v>586140.42571259069</c:v>
                </c:pt>
                <c:pt idx="13">
                  <c:v>590829.54911829147</c:v>
                </c:pt>
                <c:pt idx="14">
                  <c:v>595556.18551123783</c:v>
                </c:pt>
                <c:pt idx="15">
                  <c:v>600320.6349953278</c:v>
                </c:pt>
                <c:pt idx="16">
                  <c:v>605123.2000752904</c:v>
                </c:pt>
                <c:pt idx="17">
                  <c:v>609964.18567589275</c:v>
                </c:pt>
                <c:pt idx="18">
                  <c:v>614843.89916129981</c:v>
                </c:pt>
                <c:pt idx="19">
                  <c:v>619762.65035459027</c:v>
                </c:pt>
                <c:pt idx="20">
                  <c:v>624720.75155742699</c:v>
                </c:pt>
              </c:numCache>
            </c:numRef>
          </c:val>
        </c:ser>
        <c:dLbls/>
        <c:marker val="1"/>
        <c:axId val="104480128"/>
        <c:axId val="104490112"/>
      </c:lineChart>
      <c:catAx>
        <c:axId val="104480128"/>
        <c:scaling>
          <c:orientation val="minMax"/>
        </c:scaling>
        <c:axPos val="b"/>
        <c:numFmt formatCode="General" sourceLinked="1"/>
        <c:tickLblPos val="nextTo"/>
        <c:crossAx val="104490112"/>
        <c:crosses val="autoZero"/>
        <c:auto val="1"/>
        <c:lblAlgn val="ctr"/>
        <c:lblOffset val="100"/>
      </c:catAx>
      <c:valAx>
        <c:axId val="104490112"/>
        <c:scaling>
          <c:orientation val="minMax"/>
        </c:scaling>
        <c:axPos val="l"/>
        <c:majorGridlines/>
        <c:title>
          <c:tx>
            <c:rich>
              <a:bodyPr rot="-5400000" vert="horz"/>
              <a:lstStyle/>
              <a:p>
                <a:pPr>
                  <a:defRPr b="0"/>
                </a:pPr>
                <a:r>
                  <a:rPr lang="en-US" b="0"/>
                  <a:t>Tonnes arising</a:t>
                </a:r>
              </a:p>
            </c:rich>
          </c:tx>
          <c:layout>
            <c:manualLayout>
              <c:xMode val="edge"/>
              <c:yMode val="edge"/>
              <c:x val="1.666666666666667E-2"/>
              <c:y val="0.31752041411490245"/>
            </c:manualLayout>
          </c:layout>
        </c:title>
        <c:numFmt formatCode="#,##0" sourceLinked="1"/>
        <c:tickLblPos val="nextTo"/>
        <c:spPr>
          <a:ln>
            <a:noFill/>
          </a:ln>
        </c:spPr>
        <c:crossAx val="104480128"/>
        <c:crosses val="autoZero"/>
        <c:crossBetween val="between"/>
      </c:valAx>
    </c:plotArea>
    <c:legend>
      <c:legendPos val="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AU"/>
  <c:chart>
    <c:autoTitleDeleted val="1"/>
    <c:plotArea>
      <c:layout/>
      <c:lineChart>
        <c:grouping val="standard"/>
        <c:ser>
          <c:idx val="1"/>
          <c:order val="0"/>
          <c:tx>
            <c:strRef>
              <c:f>'A-proj. calcs'!$D$8</c:f>
              <c:strCache>
                <c:ptCount val="1"/>
                <c:pt idx="0">
                  <c:v>Best</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calcs'!$E$27:$Y$27</c:f>
              <c:numCache>
                <c:formatCode>#,##0</c:formatCode>
                <c:ptCount val="21"/>
                <c:pt idx="0">
                  <c:v>21633.822136040566</c:v>
                </c:pt>
                <c:pt idx="1">
                  <c:v>21115.546003319752</c:v>
                </c:pt>
                <c:pt idx="2">
                  <c:v>20618.76335295336</c:v>
                </c:pt>
                <c:pt idx="3">
                  <c:v>20141.59768053329</c:v>
                </c:pt>
                <c:pt idx="4">
                  <c:v>19682.398074258555</c:v>
                </c:pt>
                <c:pt idx="5">
                  <c:v>19297.666450558427</c:v>
                </c:pt>
                <c:pt idx="6">
                  <c:v>18920.6294593323</c:v>
                </c:pt>
                <c:pt idx="7">
                  <c:v>18551.133207930699</c:v>
                </c:pt>
                <c:pt idx="8">
                  <c:v>18189.026881557133</c:v>
                </c:pt>
                <c:pt idx="9">
                  <c:v>17834.16268171103</c:v>
                </c:pt>
                <c:pt idx="10">
                  <c:v>17486.395765861856</c:v>
                </c:pt>
                <c:pt idx="11">
                  <c:v>17145.58418832966</c:v>
                </c:pt>
                <c:pt idx="12">
                  <c:v>16811.588842348112</c:v>
                </c:pt>
                <c:pt idx="13">
                  <c:v>16484.273403286192</c:v>
                </c:pt>
                <c:pt idx="14">
                  <c:v>16163.50427300551</c:v>
                </c:pt>
                <c:pt idx="15">
                  <c:v>15849.150525330442</c:v>
                </c:pt>
                <c:pt idx="16">
                  <c:v>15541.083852608877</c:v>
                </c:pt>
                <c:pt idx="17">
                  <c:v>15239.178513341743</c:v>
                </c:pt>
                <c:pt idx="18">
                  <c:v>14943.311280859956</c:v>
                </c:pt>
                <c:pt idx="19">
                  <c:v>14653.361393027799</c:v>
                </c:pt>
                <c:pt idx="20">
                  <c:v>14369.210502952286</c:v>
                </c:pt>
              </c:numCache>
            </c:numRef>
          </c:val>
        </c:ser>
        <c:ser>
          <c:idx val="2"/>
          <c:order val="1"/>
          <c:tx>
            <c:strRef>
              <c:f>'A-proj. calcs'!$D$39</c:f>
              <c:strCache>
                <c:ptCount val="1"/>
                <c:pt idx="0">
                  <c:v>High</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calcs'!$E$58:$Y$58</c:f>
              <c:numCache>
                <c:formatCode>#,##0</c:formatCode>
                <c:ptCount val="21"/>
                <c:pt idx="0">
                  <c:v>21806.625787347926</c:v>
                </c:pt>
                <c:pt idx="1">
                  <c:v>21954.65593522141</c:v>
                </c:pt>
                <c:pt idx="2">
                  <c:v>22109.769273373622</c:v>
                </c:pt>
                <c:pt idx="3">
                  <c:v>22271.588402603356</c:v>
                </c:pt>
                <c:pt idx="4">
                  <c:v>22439.768008205712</c:v>
                </c:pt>
                <c:pt idx="5">
                  <c:v>22686.464966576561</c:v>
                </c:pt>
                <c:pt idx="6">
                  <c:v>22936.743858445563</c:v>
                </c:pt>
                <c:pt idx="7">
                  <c:v>23190.696251343415</c:v>
                </c:pt>
                <c:pt idx="8">
                  <c:v>23448.41741588591</c:v>
                </c:pt>
                <c:pt idx="9">
                  <c:v>23710.006502175289</c:v>
                </c:pt>
                <c:pt idx="10">
                  <c:v>23975.566724934088</c:v>
                </c:pt>
                <c:pt idx="11">
                  <c:v>24245.205557807323</c:v>
                </c:pt>
                <c:pt idx="12">
                  <c:v>24519.034937290489</c:v>
                </c:pt>
                <c:pt idx="13">
                  <c:v>24797.171476763735</c:v>
                </c:pt>
                <c:pt idx="14">
                  <c:v>25079.736691136735</c:v>
                </c:pt>
                <c:pt idx="15">
                  <c:v>25366.857232633738</c:v>
                </c:pt>
                <c:pt idx="16">
                  <c:v>25658.665138274988</c:v>
                </c:pt>
                <c:pt idx="17">
                  <c:v>25955.2980896384</c:v>
                </c:pt>
                <c:pt idx="18">
                  <c:v>26256.899685514472</c:v>
                </c:pt>
                <c:pt idx="19">
                  <c:v>26563.619728098292</c:v>
                </c:pt>
                <c:pt idx="20">
                  <c:v>26875.614523394386</c:v>
                </c:pt>
              </c:numCache>
            </c:numRef>
          </c:val>
        </c:ser>
        <c:ser>
          <c:idx val="3"/>
          <c:order val="2"/>
          <c:tx>
            <c:strRef>
              <c:f>'A-proj. calcs'!$D$70</c:f>
              <c:strCache>
                <c:ptCount val="1"/>
                <c:pt idx="0">
                  <c:v>Low</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calcs'!$E$89:$Y$89</c:f>
              <c:numCache>
                <c:formatCode>#,##0</c:formatCode>
                <c:ptCount val="21"/>
                <c:pt idx="0">
                  <c:v>21461.018484733202</c:v>
                </c:pt>
                <c:pt idx="1">
                  <c:v>20286.80429049654</c:v>
                </c:pt>
                <c:pt idx="2">
                  <c:v>19189.510194571711</c:v>
                </c:pt>
                <c:pt idx="3">
                  <c:v>18162.012502095124</c:v>
                </c:pt>
                <c:pt idx="4">
                  <c:v>17198.133687137008</c:v>
                </c:pt>
                <c:pt idx="5">
                  <c:v>16338.227002780157</c:v>
                </c:pt>
                <c:pt idx="6">
                  <c:v>15521.315652641148</c:v>
                </c:pt>
                <c:pt idx="7">
                  <c:v>14745.249870009087</c:v>
                </c:pt>
                <c:pt idx="8">
                  <c:v>14007.987376508636</c:v>
                </c:pt>
                <c:pt idx="9">
                  <c:v>13307.588007683204</c:v>
                </c:pt>
                <c:pt idx="10">
                  <c:v>12642.208607299046</c:v>
                </c:pt>
                <c:pt idx="11">
                  <c:v>12010.098176934091</c:v>
                </c:pt>
                <c:pt idx="12">
                  <c:v>11409.593268087387</c:v>
                </c:pt>
                <c:pt idx="13">
                  <c:v>10839.113604683016</c:v>
                </c:pt>
                <c:pt idx="14">
                  <c:v>10297.157924448866</c:v>
                </c:pt>
                <c:pt idx="15">
                  <c:v>9782.3000282264202</c:v>
                </c:pt>
                <c:pt idx="16">
                  <c:v>9293.1850268150993</c:v>
                </c:pt>
                <c:pt idx="17">
                  <c:v>8828.5257754743434</c:v>
                </c:pt>
                <c:pt idx="18">
                  <c:v>8387.0994867006266</c:v>
                </c:pt>
                <c:pt idx="19">
                  <c:v>7967.7445123655953</c:v>
                </c:pt>
                <c:pt idx="20">
                  <c:v>7569.357286747314</c:v>
                </c:pt>
              </c:numCache>
            </c:numRef>
          </c:val>
        </c:ser>
        <c:dLbls/>
        <c:marker val="1"/>
        <c:axId val="104533376"/>
        <c:axId val="104543360"/>
      </c:lineChart>
      <c:catAx>
        <c:axId val="104533376"/>
        <c:scaling>
          <c:orientation val="minMax"/>
        </c:scaling>
        <c:axPos val="b"/>
        <c:numFmt formatCode="General" sourceLinked="1"/>
        <c:tickLblPos val="nextTo"/>
        <c:crossAx val="104543360"/>
        <c:crosses val="autoZero"/>
        <c:auto val="1"/>
        <c:lblAlgn val="ctr"/>
        <c:lblOffset val="100"/>
      </c:catAx>
      <c:valAx>
        <c:axId val="104543360"/>
        <c:scaling>
          <c:orientation val="minMax"/>
        </c:scaling>
        <c:axPos val="l"/>
        <c:majorGridlines/>
        <c:title>
          <c:tx>
            <c:rich>
              <a:bodyPr rot="-5400000" vert="horz"/>
              <a:lstStyle/>
              <a:p>
                <a:pPr>
                  <a:defRPr b="0"/>
                </a:pPr>
                <a:r>
                  <a:rPr lang="en-US" b="0"/>
                  <a:t>Tonnes arising</a:t>
                </a:r>
              </a:p>
            </c:rich>
          </c:tx>
          <c:layout>
            <c:manualLayout>
              <c:xMode val="edge"/>
              <c:yMode val="edge"/>
              <c:x val="1.666666666666667E-2"/>
              <c:y val="0.31752041411490245"/>
            </c:manualLayout>
          </c:layout>
        </c:title>
        <c:numFmt formatCode="#,##0" sourceLinked="1"/>
        <c:tickLblPos val="nextTo"/>
        <c:spPr>
          <a:ln>
            <a:noFill/>
          </a:ln>
        </c:spPr>
        <c:crossAx val="104533376"/>
        <c:crosses val="autoZero"/>
        <c:crossBetween val="between"/>
      </c:valAx>
    </c:plotArea>
    <c:legend>
      <c:legendPos val="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AU"/>
  <c:chart>
    <c:autoTitleDeleted val="1"/>
    <c:plotArea>
      <c:layout/>
      <c:lineChart>
        <c:grouping val="standard"/>
        <c:ser>
          <c:idx val="1"/>
          <c:order val="0"/>
          <c:tx>
            <c:strRef>
              <c:f>'A-proj. calcs'!$D$8</c:f>
              <c:strCache>
                <c:ptCount val="1"/>
                <c:pt idx="0">
                  <c:v>Best</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calcs'!$E$28:$Y$28</c:f>
              <c:numCache>
                <c:formatCode>#,##0</c:formatCode>
                <c:ptCount val="21"/>
                <c:pt idx="0">
                  <c:v>1360346.5509645108</c:v>
                </c:pt>
                <c:pt idx="1">
                  <c:v>1360346.5509645108</c:v>
                </c:pt>
                <c:pt idx="2">
                  <c:v>1360346.5509645108</c:v>
                </c:pt>
                <c:pt idx="3">
                  <c:v>1360346.5509645108</c:v>
                </c:pt>
                <c:pt idx="4">
                  <c:v>1360346.5509645108</c:v>
                </c:pt>
                <c:pt idx="5">
                  <c:v>1360346.5509645108</c:v>
                </c:pt>
                <c:pt idx="6">
                  <c:v>1360346.5509645108</c:v>
                </c:pt>
                <c:pt idx="7">
                  <c:v>1360346.5509645108</c:v>
                </c:pt>
                <c:pt idx="8">
                  <c:v>1360346.5509645108</c:v>
                </c:pt>
                <c:pt idx="9">
                  <c:v>1360346.5509645108</c:v>
                </c:pt>
                <c:pt idx="10">
                  <c:v>1360346.5509645108</c:v>
                </c:pt>
                <c:pt idx="11">
                  <c:v>1360346.5509645108</c:v>
                </c:pt>
                <c:pt idx="12">
                  <c:v>1360346.5509645108</c:v>
                </c:pt>
                <c:pt idx="13">
                  <c:v>1360346.5509645108</c:v>
                </c:pt>
                <c:pt idx="14">
                  <c:v>1360346.5509645108</c:v>
                </c:pt>
                <c:pt idx="15">
                  <c:v>1360346.5509645108</c:v>
                </c:pt>
                <c:pt idx="16">
                  <c:v>1360346.5509645108</c:v>
                </c:pt>
                <c:pt idx="17">
                  <c:v>1360346.5509645108</c:v>
                </c:pt>
                <c:pt idx="18">
                  <c:v>1360346.5509645108</c:v>
                </c:pt>
                <c:pt idx="19">
                  <c:v>1360346.5509645108</c:v>
                </c:pt>
                <c:pt idx="20">
                  <c:v>1360346.5509645108</c:v>
                </c:pt>
              </c:numCache>
            </c:numRef>
          </c:val>
        </c:ser>
        <c:ser>
          <c:idx val="2"/>
          <c:order val="1"/>
          <c:tx>
            <c:strRef>
              <c:f>'A-proj. calcs'!$D$39</c:f>
              <c:strCache>
                <c:ptCount val="1"/>
                <c:pt idx="0">
                  <c:v>High</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calcs'!$E$59:$Y$59</c:f>
              <c:numCache>
                <c:formatCode>#,##0</c:formatCode>
                <c:ptCount val="21"/>
                <c:pt idx="0">
                  <c:v>2040519.826446766</c:v>
                </c:pt>
                <c:pt idx="1">
                  <c:v>2040519.826446766</c:v>
                </c:pt>
                <c:pt idx="2">
                  <c:v>2040519.826446766</c:v>
                </c:pt>
                <c:pt idx="3">
                  <c:v>2040519.826446766</c:v>
                </c:pt>
                <c:pt idx="4">
                  <c:v>2040519.826446766</c:v>
                </c:pt>
                <c:pt idx="5">
                  <c:v>2040519.826446766</c:v>
                </c:pt>
                <c:pt idx="6">
                  <c:v>2040519.826446766</c:v>
                </c:pt>
                <c:pt idx="7">
                  <c:v>2040519.826446766</c:v>
                </c:pt>
                <c:pt idx="8">
                  <c:v>2040519.826446766</c:v>
                </c:pt>
                <c:pt idx="9">
                  <c:v>2040519.826446766</c:v>
                </c:pt>
                <c:pt idx="10">
                  <c:v>2040519.826446766</c:v>
                </c:pt>
                <c:pt idx="11">
                  <c:v>2040519.826446766</c:v>
                </c:pt>
                <c:pt idx="12">
                  <c:v>2040519.826446766</c:v>
                </c:pt>
                <c:pt idx="13">
                  <c:v>2040519.826446766</c:v>
                </c:pt>
                <c:pt idx="14">
                  <c:v>2040519.826446766</c:v>
                </c:pt>
                <c:pt idx="15">
                  <c:v>2040519.826446766</c:v>
                </c:pt>
                <c:pt idx="16">
                  <c:v>2040519.826446766</c:v>
                </c:pt>
                <c:pt idx="17">
                  <c:v>2040519.826446766</c:v>
                </c:pt>
                <c:pt idx="18">
                  <c:v>2040519.826446766</c:v>
                </c:pt>
                <c:pt idx="19">
                  <c:v>2040519.826446766</c:v>
                </c:pt>
                <c:pt idx="20">
                  <c:v>2040519.826446766</c:v>
                </c:pt>
              </c:numCache>
            </c:numRef>
          </c:val>
        </c:ser>
        <c:ser>
          <c:idx val="3"/>
          <c:order val="2"/>
          <c:tx>
            <c:strRef>
              <c:f>'A-proj. calcs'!$D$70</c:f>
              <c:strCache>
                <c:ptCount val="1"/>
                <c:pt idx="0">
                  <c:v>Low</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calcs'!$E$90:$Y$90</c:f>
              <c:numCache>
                <c:formatCode>#,##0</c:formatCode>
                <c:ptCount val="21"/>
                <c:pt idx="0">
                  <c:v>680173.2754822555</c:v>
                </c:pt>
                <c:pt idx="1">
                  <c:v>680173.2754822555</c:v>
                </c:pt>
                <c:pt idx="2">
                  <c:v>680173.2754822555</c:v>
                </c:pt>
                <c:pt idx="3">
                  <c:v>680173.2754822555</c:v>
                </c:pt>
                <c:pt idx="4">
                  <c:v>680173.2754822555</c:v>
                </c:pt>
                <c:pt idx="5">
                  <c:v>680173.2754822555</c:v>
                </c:pt>
                <c:pt idx="6">
                  <c:v>680173.2754822555</c:v>
                </c:pt>
                <c:pt idx="7">
                  <c:v>680173.2754822555</c:v>
                </c:pt>
                <c:pt idx="8">
                  <c:v>680173.2754822555</c:v>
                </c:pt>
                <c:pt idx="9">
                  <c:v>680173.2754822555</c:v>
                </c:pt>
                <c:pt idx="10">
                  <c:v>680173.2754822555</c:v>
                </c:pt>
                <c:pt idx="11">
                  <c:v>680173.2754822555</c:v>
                </c:pt>
                <c:pt idx="12">
                  <c:v>680173.2754822555</c:v>
                </c:pt>
                <c:pt idx="13">
                  <c:v>680173.2754822555</c:v>
                </c:pt>
                <c:pt idx="14">
                  <c:v>680173.2754822555</c:v>
                </c:pt>
                <c:pt idx="15">
                  <c:v>680173.2754822555</c:v>
                </c:pt>
                <c:pt idx="16">
                  <c:v>680173.2754822555</c:v>
                </c:pt>
                <c:pt idx="17">
                  <c:v>680173.2754822555</c:v>
                </c:pt>
                <c:pt idx="18">
                  <c:v>680173.2754822555</c:v>
                </c:pt>
                <c:pt idx="19">
                  <c:v>680173.2754822555</c:v>
                </c:pt>
                <c:pt idx="20">
                  <c:v>680173.2754822555</c:v>
                </c:pt>
              </c:numCache>
            </c:numRef>
          </c:val>
        </c:ser>
        <c:dLbls/>
        <c:marker val="1"/>
        <c:axId val="104594816"/>
        <c:axId val="104604800"/>
      </c:lineChart>
      <c:catAx>
        <c:axId val="104594816"/>
        <c:scaling>
          <c:orientation val="minMax"/>
        </c:scaling>
        <c:axPos val="b"/>
        <c:numFmt formatCode="General" sourceLinked="1"/>
        <c:tickLblPos val="nextTo"/>
        <c:crossAx val="104604800"/>
        <c:crosses val="autoZero"/>
        <c:auto val="1"/>
        <c:lblAlgn val="ctr"/>
        <c:lblOffset val="100"/>
      </c:catAx>
      <c:valAx>
        <c:axId val="104604800"/>
        <c:scaling>
          <c:orientation val="minMax"/>
        </c:scaling>
        <c:axPos val="l"/>
        <c:majorGridlines/>
        <c:title>
          <c:tx>
            <c:rich>
              <a:bodyPr rot="-5400000" vert="horz"/>
              <a:lstStyle/>
              <a:p>
                <a:pPr>
                  <a:defRPr b="0"/>
                </a:pPr>
                <a:r>
                  <a:rPr lang="en-US" b="0"/>
                  <a:t>Tonnes arising</a:t>
                </a:r>
              </a:p>
            </c:rich>
          </c:tx>
          <c:layout>
            <c:manualLayout>
              <c:xMode val="edge"/>
              <c:yMode val="edge"/>
              <c:x val="1.666666666666667E-2"/>
              <c:y val="0.31752041411490245"/>
            </c:manualLayout>
          </c:layout>
        </c:title>
        <c:numFmt formatCode="#,##0" sourceLinked="1"/>
        <c:tickLblPos val="nextTo"/>
        <c:spPr>
          <a:ln>
            <a:noFill/>
          </a:ln>
        </c:spPr>
        <c:crossAx val="104594816"/>
        <c:crosses val="autoZero"/>
        <c:crossBetween val="between"/>
      </c:valAx>
    </c:plotArea>
    <c:legend>
      <c:legendPos val="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AU"/>
  <c:chart>
    <c:autoTitleDeleted val="1"/>
    <c:plotArea>
      <c:layout/>
      <c:lineChart>
        <c:grouping val="standard"/>
        <c:ser>
          <c:idx val="1"/>
          <c:order val="0"/>
          <c:tx>
            <c:strRef>
              <c:f>'A-proj. calcs'!$D$8</c:f>
              <c:strCache>
                <c:ptCount val="1"/>
                <c:pt idx="0">
                  <c:v>Best</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calcs'!$E$30:$Y$30</c:f>
              <c:numCache>
                <c:formatCode>#,##0</c:formatCode>
                <c:ptCount val="21"/>
                <c:pt idx="0">
                  <c:v>225641.25609358004</c:v>
                </c:pt>
                <c:pt idx="1">
                  <c:v>231959.21126420028</c:v>
                </c:pt>
                <c:pt idx="2">
                  <c:v>238454.06917959789</c:v>
                </c:pt>
                <c:pt idx="3">
                  <c:v>245130.78311662664</c:v>
                </c:pt>
                <c:pt idx="4">
                  <c:v>251994.44504389213</c:v>
                </c:pt>
                <c:pt idx="5">
                  <c:v>259050.28950512118</c:v>
                </c:pt>
                <c:pt idx="6">
                  <c:v>266303.69761126454</c:v>
                </c:pt>
                <c:pt idx="7">
                  <c:v>273760.20114437997</c:v>
                </c:pt>
                <c:pt idx="8">
                  <c:v>281425.48677642265</c:v>
                </c:pt>
                <c:pt idx="9">
                  <c:v>289305.40040616243</c:v>
                </c:pt>
                <c:pt idx="10">
                  <c:v>297405.95161753497</c:v>
                </c:pt>
                <c:pt idx="11">
                  <c:v>305733.31826282601</c:v>
                </c:pt>
                <c:pt idx="12">
                  <c:v>314293.85117418511</c:v>
                </c:pt>
                <c:pt idx="13">
                  <c:v>323094.07900706236</c:v>
                </c:pt>
                <c:pt idx="14">
                  <c:v>332140.71321926016</c:v>
                </c:pt>
                <c:pt idx="15">
                  <c:v>341440.6531893994</c:v>
                </c:pt>
                <c:pt idx="16">
                  <c:v>351000.99147870258</c:v>
                </c:pt>
                <c:pt idx="17">
                  <c:v>360829.01924010628</c:v>
                </c:pt>
                <c:pt idx="18">
                  <c:v>370932.23177882924</c:v>
                </c:pt>
                <c:pt idx="19">
                  <c:v>381318.33426863654</c:v>
                </c:pt>
                <c:pt idx="20">
                  <c:v>391995.24762815831</c:v>
                </c:pt>
              </c:numCache>
            </c:numRef>
          </c:val>
        </c:ser>
        <c:ser>
          <c:idx val="2"/>
          <c:order val="1"/>
          <c:tx>
            <c:strRef>
              <c:f>'A-proj. calcs'!$D$39</c:f>
              <c:strCache>
                <c:ptCount val="1"/>
                <c:pt idx="0">
                  <c:v>High</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calcs'!$E$61:$Y$61</c:f>
              <c:numCache>
                <c:formatCode>#,##0</c:formatCode>
                <c:ptCount val="21"/>
                <c:pt idx="0">
                  <c:v>229805.60907063005</c:v>
                </c:pt>
                <c:pt idx="1">
                  <c:v>243134.33439672657</c:v>
                </c:pt>
                <c:pt idx="2">
                  <c:v>257236.1257917367</c:v>
                </c:pt>
                <c:pt idx="3">
                  <c:v>272155.82108765742</c:v>
                </c:pt>
                <c:pt idx="4">
                  <c:v>287940.85871074157</c:v>
                </c:pt>
                <c:pt idx="5">
                  <c:v>304641.4285159646</c:v>
                </c:pt>
                <c:pt idx="6">
                  <c:v>322310.63136989059</c:v>
                </c:pt>
                <c:pt idx="7">
                  <c:v>341004.64798934426</c:v>
                </c:pt>
                <c:pt idx="8">
                  <c:v>360782.9175727262</c:v>
                </c:pt>
                <c:pt idx="9">
                  <c:v>381708.32679194433</c:v>
                </c:pt>
                <c:pt idx="10">
                  <c:v>403847.40974587708</c:v>
                </c:pt>
                <c:pt idx="11">
                  <c:v>427270.55951113813</c:v>
                </c:pt>
                <c:pt idx="12">
                  <c:v>452052.2519627841</c:v>
                </c:pt>
                <c:pt idx="13">
                  <c:v>478271.28257662558</c:v>
                </c:pt>
                <c:pt idx="14">
                  <c:v>506011.01696606987</c:v>
                </c:pt>
                <c:pt idx="15">
                  <c:v>535359.65595010191</c:v>
                </c:pt>
                <c:pt idx="16">
                  <c:v>566410.51599520782</c:v>
                </c:pt>
                <c:pt idx="17">
                  <c:v>599262.32592293003</c:v>
                </c:pt>
                <c:pt idx="18">
                  <c:v>634019.54082645988</c:v>
                </c:pt>
                <c:pt idx="19">
                  <c:v>670792.67419439461</c:v>
                </c:pt>
                <c:pt idx="20">
                  <c:v>709698.64929766965</c:v>
                </c:pt>
              </c:numCache>
            </c:numRef>
          </c:val>
        </c:ser>
        <c:ser>
          <c:idx val="3"/>
          <c:order val="2"/>
          <c:tx>
            <c:strRef>
              <c:f>'A-proj. calcs'!$D$70</c:f>
              <c:strCache>
                <c:ptCount val="1"/>
                <c:pt idx="0">
                  <c:v>Low</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calcs'!$E$92:$Y$92</c:f>
              <c:numCache>
                <c:formatCode>#,##0</c:formatCode>
                <c:ptCount val="21"/>
                <c:pt idx="0">
                  <c:v>221476.90311653004</c:v>
                </c:pt>
                <c:pt idx="1">
                  <c:v>221033.94931029697</c:v>
                </c:pt>
                <c:pt idx="2">
                  <c:v>220591.88141167638</c:v>
                </c:pt>
                <c:pt idx="3">
                  <c:v>220150.69764885303</c:v>
                </c:pt>
                <c:pt idx="4">
                  <c:v>219710.39625355531</c:v>
                </c:pt>
                <c:pt idx="5">
                  <c:v>219270.97546104819</c:v>
                </c:pt>
                <c:pt idx="6">
                  <c:v>218832.43351012608</c:v>
                </c:pt>
                <c:pt idx="7">
                  <c:v>218394.76864310584</c:v>
                </c:pt>
                <c:pt idx="8">
                  <c:v>217957.97910581963</c:v>
                </c:pt>
                <c:pt idx="9">
                  <c:v>217522.06314760802</c:v>
                </c:pt>
                <c:pt idx="10">
                  <c:v>217087.01902131279</c:v>
                </c:pt>
                <c:pt idx="11">
                  <c:v>216652.84498327019</c:v>
                </c:pt>
                <c:pt idx="12">
                  <c:v>216219.53929330362</c:v>
                </c:pt>
                <c:pt idx="13">
                  <c:v>215787.10021471704</c:v>
                </c:pt>
                <c:pt idx="14">
                  <c:v>215355.52601428761</c:v>
                </c:pt>
                <c:pt idx="15">
                  <c:v>214924.81496225897</c:v>
                </c:pt>
                <c:pt idx="16">
                  <c:v>214494.96533233451</c:v>
                </c:pt>
                <c:pt idx="17">
                  <c:v>214065.9754016698</c:v>
                </c:pt>
                <c:pt idx="18">
                  <c:v>213637.84345086649</c:v>
                </c:pt>
                <c:pt idx="19">
                  <c:v>213210.56776396476</c:v>
                </c:pt>
                <c:pt idx="20">
                  <c:v>212784.14662843681</c:v>
                </c:pt>
              </c:numCache>
            </c:numRef>
          </c:val>
        </c:ser>
        <c:dLbls/>
        <c:marker val="1"/>
        <c:axId val="104643968"/>
        <c:axId val="104678528"/>
      </c:lineChart>
      <c:catAx>
        <c:axId val="104643968"/>
        <c:scaling>
          <c:orientation val="minMax"/>
        </c:scaling>
        <c:axPos val="b"/>
        <c:numFmt formatCode="General" sourceLinked="1"/>
        <c:tickLblPos val="nextTo"/>
        <c:crossAx val="104678528"/>
        <c:crosses val="autoZero"/>
        <c:auto val="1"/>
        <c:lblAlgn val="ctr"/>
        <c:lblOffset val="100"/>
      </c:catAx>
      <c:valAx>
        <c:axId val="104678528"/>
        <c:scaling>
          <c:orientation val="minMax"/>
        </c:scaling>
        <c:axPos val="l"/>
        <c:majorGridlines/>
        <c:title>
          <c:tx>
            <c:rich>
              <a:bodyPr rot="-5400000" vert="horz"/>
              <a:lstStyle/>
              <a:p>
                <a:pPr>
                  <a:defRPr b="0"/>
                </a:pPr>
                <a:r>
                  <a:rPr lang="en-US" b="0"/>
                  <a:t>Tonnes arising</a:t>
                </a:r>
              </a:p>
            </c:rich>
          </c:tx>
          <c:layout>
            <c:manualLayout>
              <c:xMode val="edge"/>
              <c:yMode val="edge"/>
              <c:x val="1.666666666666667E-2"/>
              <c:y val="0.31752041411490245"/>
            </c:manualLayout>
          </c:layout>
        </c:title>
        <c:numFmt formatCode="#,##0" sourceLinked="1"/>
        <c:tickLblPos val="nextTo"/>
        <c:spPr>
          <a:ln>
            <a:noFill/>
          </a:ln>
        </c:spPr>
        <c:crossAx val="104643968"/>
        <c:crosses val="autoZero"/>
        <c:crossBetween val="between"/>
      </c:valAx>
    </c:plotArea>
    <c:legend>
      <c:legendPos val="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AU"/>
  <c:chart>
    <c:autoTitleDeleted val="1"/>
    <c:plotArea>
      <c:layout/>
      <c:lineChart>
        <c:grouping val="standard"/>
        <c:ser>
          <c:idx val="1"/>
          <c:order val="0"/>
          <c:tx>
            <c:strRef>
              <c:f>'A-proj. calcs'!$D$8</c:f>
              <c:strCache>
                <c:ptCount val="1"/>
                <c:pt idx="0">
                  <c:v>Best</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calcs'!$E$31:$Y$31</c:f>
              <c:numCache>
                <c:formatCode>#,##0</c:formatCode>
                <c:ptCount val="21"/>
                <c:pt idx="0">
                  <c:v>854769.3401984988</c:v>
                </c:pt>
                <c:pt idx="1">
                  <c:v>898702.8817240569</c:v>
                </c:pt>
                <c:pt idx="2">
                  <c:v>923306.56241233053</c:v>
                </c:pt>
                <c:pt idx="3">
                  <c:v>948599.14615987591</c:v>
                </c:pt>
                <c:pt idx="4">
                  <c:v>974599.92225235235</c:v>
                </c:pt>
                <c:pt idx="5">
                  <c:v>1001328.7200754181</c:v>
                </c:pt>
                <c:pt idx="6">
                  <c:v>1008805.92423753</c:v>
                </c:pt>
                <c:pt idx="7">
                  <c:v>1037052.4901161809</c:v>
                </c:pt>
                <c:pt idx="8">
                  <c:v>1066089.9598394341</c:v>
                </c:pt>
                <c:pt idx="9">
                  <c:v>1095940.478714938</c:v>
                </c:pt>
                <c:pt idx="10">
                  <c:v>1126626.8121189564</c:v>
                </c:pt>
                <c:pt idx="11">
                  <c:v>1158172.3628582873</c:v>
                </c:pt>
                <c:pt idx="12">
                  <c:v>1190601.1890183194</c:v>
                </c:pt>
                <c:pt idx="13">
                  <c:v>1223938.0223108323</c:v>
                </c:pt>
                <c:pt idx="14">
                  <c:v>1258208.2869355357</c:v>
                </c:pt>
                <c:pt idx="15">
                  <c:v>1293438.1189697306</c:v>
                </c:pt>
                <c:pt idx="16">
                  <c:v>1329654.3863008833</c:v>
                </c:pt>
                <c:pt idx="17">
                  <c:v>1366884.7091173078</c:v>
                </c:pt>
                <c:pt idx="18">
                  <c:v>1405157.4809725925</c:v>
                </c:pt>
                <c:pt idx="19">
                  <c:v>1444501.8904398251</c:v>
                </c:pt>
                <c:pt idx="20">
                  <c:v>1484947.9433721404</c:v>
                </c:pt>
              </c:numCache>
            </c:numRef>
          </c:val>
        </c:ser>
        <c:ser>
          <c:idx val="2"/>
          <c:order val="1"/>
          <c:tx>
            <c:strRef>
              <c:f>'A-proj. calcs'!$D$39</c:f>
              <c:strCache>
                <c:ptCount val="1"/>
                <c:pt idx="0">
                  <c:v>High</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calcs'!$E$62:$Y$62</c:f>
              <c:numCache>
                <c:formatCode>#,##0</c:formatCode>
                <c:ptCount val="21"/>
                <c:pt idx="0">
                  <c:v>1278891.642495434</c:v>
                </c:pt>
                <c:pt idx="1">
                  <c:v>1332825.1840209921</c:v>
                </c:pt>
                <c:pt idx="2">
                  <c:v>1357428.8647092658</c:v>
                </c:pt>
                <c:pt idx="3">
                  <c:v>1382721.448456811</c:v>
                </c:pt>
                <c:pt idx="4">
                  <c:v>1408722.2245492875</c:v>
                </c:pt>
                <c:pt idx="5">
                  <c:v>1435451.0223723531</c:v>
                </c:pt>
                <c:pt idx="6">
                  <c:v>1432928.2265344651</c:v>
                </c:pt>
                <c:pt idx="7">
                  <c:v>1461174.792413116</c:v>
                </c:pt>
                <c:pt idx="8">
                  <c:v>1490212.2621363692</c:v>
                </c:pt>
                <c:pt idx="9">
                  <c:v>1520062.7810118732</c:v>
                </c:pt>
                <c:pt idx="10">
                  <c:v>1550749.1144158915</c:v>
                </c:pt>
                <c:pt idx="11">
                  <c:v>1582294.6651552224</c:v>
                </c:pt>
                <c:pt idx="12">
                  <c:v>1614723.4913152545</c:v>
                </c:pt>
                <c:pt idx="13">
                  <c:v>1648060.3246077674</c:v>
                </c:pt>
                <c:pt idx="14">
                  <c:v>1682330.5892324708</c:v>
                </c:pt>
                <c:pt idx="15">
                  <c:v>1717560.4212666657</c:v>
                </c:pt>
                <c:pt idx="16">
                  <c:v>1753776.6885978184</c:v>
                </c:pt>
                <c:pt idx="17">
                  <c:v>1791007.0114142429</c:v>
                </c:pt>
                <c:pt idx="18">
                  <c:v>1829279.7832695276</c:v>
                </c:pt>
                <c:pt idx="19">
                  <c:v>1868624.1927367602</c:v>
                </c:pt>
                <c:pt idx="20">
                  <c:v>1909070.2456690755</c:v>
                </c:pt>
              </c:numCache>
            </c:numRef>
          </c:val>
        </c:ser>
        <c:ser>
          <c:idx val="3"/>
          <c:order val="2"/>
          <c:tx>
            <c:strRef>
              <c:f>'A-proj. calcs'!$D$70</c:f>
              <c:strCache>
                <c:ptCount val="1"/>
                <c:pt idx="0">
                  <c:v>Low</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calcs'!$E$93:$Y$93</c:f>
              <c:numCache>
                <c:formatCode>#,##0</c:formatCode>
                <c:ptCount val="21"/>
                <c:pt idx="0">
                  <c:v>430647.03790156345</c:v>
                </c:pt>
                <c:pt idx="1">
                  <c:v>464580.57942712156</c:v>
                </c:pt>
                <c:pt idx="2">
                  <c:v>489184.26011539513</c:v>
                </c:pt>
                <c:pt idx="3">
                  <c:v>514476.8438629405</c:v>
                </c:pt>
                <c:pt idx="4">
                  <c:v>540477.619955417</c:v>
                </c:pt>
                <c:pt idx="5">
                  <c:v>567206.41777848278</c:v>
                </c:pt>
                <c:pt idx="6">
                  <c:v>584683.62194059463</c:v>
                </c:pt>
                <c:pt idx="7">
                  <c:v>612930.1878192455</c:v>
                </c:pt>
                <c:pt idx="8">
                  <c:v>641967.65754249878</c:v>
                </c:pt>
                <c:pt idx="9">
                  <c:v>671818.17641800269</c:v>
                </c:pt>
                <c:pt idx="10">
                  <c:v>702504.50982202101</c:v>
                </c:pt>
                <c:pt idx="11">
                  <c:v>734050.06056135194</c:v>
                </c:pt>
                <c:pt idx="12">
                  <c:v>766478.88672138401</c:v>
                </c:pt>
                <c:pt idx="13">
                  <c:v>799815.72001389693</c:v>
                </c:pt>
                <c:pt idx="14">
                  <c:v>834085.98463860038</c:v>
                </c:pt>
                <c:pt idx="15">
                  <c:v>869315.81667279522</c:v>
                </c:pt>
                <c:pt idx="16">
                  <c:v>905532.08400394791</c:v>
                </c:pt>
                <c:pt idx="17">
                  <c:v>942762.40682037245</c:v>
                </c:pt>
                <c:pt idx="18">
                  <c:v>981035.17867565725</c:v>
                </c:pt>
                <c:pt idx="19">
                  <c:v>1020379.58814289</c:v>
                </c:pt>
                <c:pt idx="20">
                  <c:v>1060825.6410752053</c:v>
                </c:pt>
              </c:numCache>
            </c:numRef>
          </c:val>
        </c:ser>
        <c:dLbls/>
        <c:marker val="1"/>
        <c:axId val="104709504"/>
        <c:axId val="105055360"/>
      </c:lineChart>
      <c:catAx>
        <c:axId val="104709504"/>
        <c:scaling>
          <c:orientation val="minMax"/>
        </c:scaling>
        <c:axPos val="b"/>
        <c:numFmt formatCode="General" sourceLinked="1"/>
        <c:tickLblPos val="nextTo"/>
        <c:crossAx val="105055360"/>
        <c:crosses val="autoZero"/>
        <c:auto val="1"/>
        <c:lblAlgn val="ctr"/>
        <c:lblOffset val="100"/>
      </c:catAx>
      <c:valAx>
        <c:axId val="105055360"/>
        <c:scaling>
          <c:orientation val="minMax"/>
        </c:scaling>
        <c:axPos val="l"/>
        <c:majorGridlines/>
        <c:title>
          <c:tx>
            <c:rich>
              <a:bodyPr rot="-5400000" vert="horz"/>
              <a:lstStyle/>
              <a:p>
                <a:pPr>
                  <a:defRPr b="0"/>
                </a:pPr>
                <a:r>
                  <a:rPr lang="en-US" b="0"/>
                  <a:t>Tonnes arising</a:t>
                </a:r>
              </a:p>
            </c:rich>
          </c:tx>
          <c:layout>
            <c:manualLayout>
              <c:xMode val="edge"/>
              <c:yMode val="edge"/>
              <c:x val="1.666666666666667E-2"/>
              <c:y val="0.31752041411490245"/>
            </c:manualLayout>
          </c:layout>
        </c:title>
        <c:numFmt formatCode="#,##0" sourceLinked="1"/>
        <c:tickLblPos val="nextTo"/>
        <c:spPr>
          <a:ln>
            <a:noFill/>
          </a:ln>
        </c:spPr>
        <c:crossAx val="104709504"/>
        <c:crosses val="autoZero"/>
        <c:crossBetween val="between"/>
      </c:valAx>
    </c:plotArea>
    <c:legend>
      <c:legendPos val="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AU"/>
  <c:chart>
    <c:autoTitleDeleted val="1"/>
    <c:plotArea>
      <c:layout/>
      <c:lineChart>
        <c:grouping val="standard"/>
        <c:ser>
          <c:idx val="1"/>
          <c:order val="0"/>
          <c:tx>
            <c:strRef>
              <c:f>'A-proj. calcs'!$D$8</c:f>
              <c:strCache>
                <c:ptCount val="1"/>
                <c:pt idx="0">
                  <c:v>Best</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calcs'!$E$32:$Y$32</c:f>
              <c:numCache>
                <c:formatCode>#,##0</c:formatCode>
                <c:ptCount val="21"/>
                <c:pt idx="0">
                  <c:v>103864.2496719999</c:v>
                </c:pt>
                <c:pt idx="1">
                  <c:v>102825.6071752799</c:v>
                </c:pt>
                <c:pt idx="2">
                  <c:v>101797.35110352709</c:v>
                </c:pt>
                <c:pt idx="3">
                  <c:v>115779.37759249183</c:v>
                </c:pt>
                <c:pt idx="4">
                  <c:v>114771.58381656691</c:v>
                </c:pt>
                <c:pt idx="5">
                  <c:v>113773.86797840125</c:v>
                </c:pt>
                <c:pt idx="6">
                  <c:v>112786.12929861722</c:v>
                </c:pt>
                <c:pt idx="7">
                  <c:v>111808.26800563106</c:v>
                </c:pt>
                <c:pt idx="8">
                  <c:v>110840.18532557474</c:v>
                </c:pt>
                <c:pt idx="9">
                  <c:v>109881.78347231899</c:v>
                </c:pt>
                <c:pt idx="10">
                  <c:v>108932.9656375958</c:v>
                </c:pt>
                <c:pt idx="11">
                  <c:v>107993.63598121984</c:v>
                </c:pt>
                <c:pt idx="12">
                  <c:v>107063.69962140765</c:v>
                </c:pt>
                <c:pt idx="13">
                  <c:v>106143.06262519356</c:v>
                </c:pt>
                <c:pt idx="14">
                  <c:v>105231.63199894162</c:v>
                </c:pt>
                <c:pt idx="15">
                  <c:v>104329.3156789522</c:v>
                </c:pt>
                <c:pt idx="16">
                  <c:v>103436.02252216269</c:v>
                </c:pt>
                <c:pt idx="17">
                  <c:v>102551.66229694107</c:v>
                </c:pt>
                <c:pt idx="18">
                  <c:v>101676.14567397165</c:v>
                </c:pt>
                <c:pt idx="19">
                  <c:v>100809.38421723193</c:v>
                </c:pt>
                <c:pt idx="20">
                  <c:v>99951.290375059616</c:v>
                </c:pt>
              </c:numCache>
            </c:numRef>
          </c:val>
        </c:ser>
        <c:ser>
          <c:idx val="2"/>
          <c:order val="1"/>
          <c:tx>
            <c:strRef>
              <c:f>'A-proj. calcs'!$D$39</c:f>
              <c:strCache>
                <c:ptCount val="1"/>
                <c:pt idx="0">
                  <c:v>High</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calcs'!$E$63:$Y$63</c:f>
              <c:numCache>
                <c:formatCode>#,##0</c:formatCode>
                <c:ptCount val="21"/>
                <c:pt idx="0">
                  <c:v>104577.91190199991</c:v>
                </c:pt>
                <c:pt idx="1">
                  <c:v>105623.69102101991</c:v>
                </c:pt>
                <c:pt idx="2">
                  <c:v>106679.92793123011</c:v>
                </c:pt>
                <c:pt idx="3">
                  <c:v>122746.72721054239</c:v>
                </c:pt>
                <c:pt idx="4">
                  <c:v>123824.19448264783</c:v>
                </c:pt>
                <c:pt idx="5">
                  <c:v>167662.43642747431</c:v>
                </c:pt>
                <c:pt idx="6">
                  <c:v>168761.56079174904</c:v>
                </c:pt>
                <c:pt idx="7">
                  <c:v>169871.67639966652</c:v>
                </c:pt>
                <c:pt idx="8">
                  <c:v>170992.89316366322</c:v>
                </c:pt>
                <c:pt idx="9">
                  <c:v>172125.32209529984</c:v>
                </c:pt>
                <c:pt idx="10">
                  <c:v>173269.07531625286</c:v>
                </c:pt>
                <c:pt idx="11">
                  <c:v>174424.26606941537</c:v>
                </c:pt>
                <c:pt idx="12">
                  <c:v>175591.00873010955</c:v>
                </c:pt>
                <c:pt idx="13">
                  <c:v>176769.41881741062</c:v>
                </c:pt>
                <c:pt idx="14">
                  <c:v>177959.61300558472</c:v>
                </c:pt>
                <c:pt idx="15">
                  <c:v>179161.70913564059</c:v>
                </c:pt>
                <c:pt idx="16">
                  <c:v>180375.82622699701</c:v>
                </c:pt>
                <c:pt idx="17">
                  <c:v>181602.08448926697</c:v>
                </c:pt>
                <c:pt idx="18">
                  <c:v>182840.60533415963</c:v>
                </c:pt>
                <c:pt idx="19">
                  <c:v>184091.51138750123</c:v>
                </c:pt>
                <c:pt idx="20">
                  <c:v>185354.92650137626</c:v>
                </c:pt>
              </c:numCache>
            </c:numRef>
          </c:val>
        </c:ser>
        <c:ser>
          <c:idx val="3"/>
          <c:order val="2"/>
          <c:tx>
            <c:strRef>
              <c:f>'A-proj. calcs'!$D$70</c:f>
              <c:strCache>
                <c:ptCount val="1"/>
                <c:pt idx="0">
                  <c:v>Low</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calcs'!$E$94:$Y$94</c:f>
              <c:numCache>
                <c:formatCode>#,##0</c:formatCode>
                <c:ptCount val="21"/>
                <c:pt idx="0">
                  <c:v>103150.5874419999</c:v>
                </c:pt>
                <c:pt idx="1">
                  <c:v>100056.06981873991</c:v>
                </c:pt>
                <c:pt idx="2">
                  <c:v>97054.387724177708</c:v>
                </c:pt>
                <c:pt idx="3">
                  <c:v>94142.756092452371</c:v>
                </c:pt>
                <c:pt idx="4">
                  <c:v>91318.473409678787</c:v>
                </c:pt>
                <c:pt idx="5">
                  <c:v>88578.919207388419</c:v>
                </c:pt>
                <c:pt idx="6">
                  <c:v>85921.55163116676</c:v>
                </c:pt>
                <c:pt idx="7">
                  <c:v>83343.905082231766</c:v>
                </c:pt>
                <c:pt idx="8">
                  <c:v>80843.587929764821</c:v>
                </c:pt>
                <c:pt idx="9">
                  <c:v>78418.280291871866</c:v>
                </c:pt>
                <c:pt idx="10">
                  <c:v>76065.731883115717</c:v>
                </c:pt>
                <c:pt idx="11">
                  <c:v>73783.759926622239</c:v>
                </c:pt>
                <c:pt idx="12">
                  <c:v>71570.247128823583</c:v>
                </c:pt>
                <c:pt idx="13">
                  <c:v>69423.139714958859</c:v>
                </c:pt>
                <c:pt idx="14">
                  <c:v>67340.44552351009</c:v>
                </c:pt>
                <c:pt idx="15">
                  <c:v>65320.232157804785</c:v>
                </c:pt>
                <c:pt idx="16">
                  <c:v>63360.625193070642</c:v>
                </c:pt>
                <c:pt idx="17">
                  <c:v>61459.806437278523</c:v>
                </c:pt>
                <c:pt idx="18">
                  <c:v>59616.012244160163</c:v>
                </c:pt>
                <c:pt idx="19">
                  <c:v>57827.531876835361</c:v>
                </c:pt>
                <c:pt idx="20">
                  <c:v>56092.705920530301</c:v>
                </c:pt>
              </c:numCache>
            </c:numRef>
          </c:val>
        </c:ser>
        <c:dLbls/>
        <c:marker val="1"/>
        <c:axId val="105103360"/>
        <c:axId val="105104896"/>
      </c:lineChart>
      <c:catAx>
        <c:axId val="105103360"/>
        <c:scaling>
          <c:orientation val="minMax"/>
        </c:scaling>
        <c:axPos val="b"/>
        <c:numFmt formatCode="General" sourceLinked="1"/>
        <c:tickLblPos val="nextTo"/>
        <c:crossAx val="105104896"/>
        <c:crosses val="autoZero"/>
        <c:auto val="1"/>
        <c:lblAlgn val="ctr"/>
        <c:lblOffset val="100"/>
      </c:catAx>
      <c:valAx>
        <c:axId val="105104896"/>
        <c:scaling>
          <c:orientation val="minMax"/>
        </c:scaling>
        <c:axPos val="l"/>
        <c:majorGridlines/>
        <c:title>
          <c:tx>
            <c:rich>
              <a:bodyPr rot="-5400000" vert="horz"/>
              <a:lstStyle/>
              <a:p>
                <a:pPr>
                  <a:defRPr b="0"/>
                </a:pPr>
                <a:r>
                  <a:rPr lang="en-US" b="0"/>
                  <a:t>Tonnes arising</a:t>
                </a:r>
              </a:p>
            </c:rich>
          </c:tx>
          <c:layout>
            <c:manualLayout>
              <c:xMode val="edge"/>
              <c:yMode val="edge"/>
              <c:x val="1.666666666666667E-2"/>
              <c:y val="0.31752041411490245"/>
            </c:manualLayout>
          </c:layout>
        </c:title>
        <c:numFmt formatCode="#,##0" sourceLinked="1"/>
        <c:tickLblPos val="nextTo"/>
        <c:spPr>
          <a:ln>
            <a:noFill/>
          </a:ln>
        </c:spPr>
        <c:crossAx val="105103360"/>
        <c:crosses val="autoZero"/>
        <c:crossBetween val="between"/>
      </c:valAx>
    </c:plotArea>
    <c:legend>
      <c:legendPos val="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AU"/>
  <c:chart>
    <c:autoTitleDeleted val="1"/>
    <c:plotArea>
      <c:layout/>
      <c:lineChart>
        <c:grouping val="standard"/>
        <c:ser>
          <c:idx val="1"/>
          <c:order val="0"/>
          <c:tx>
            <c:strRef>
              <c:f>'A-proj. calcs'!$D$8</c:f>
              <c:strCache>
                <c:ptCount val="1"/>
                <c:pt idx="0">
                  <c:v>Best</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calcs'!$E$9:$Y$9</c:f>
              <c:numCache>
                <c:formatCode>#,##0</c:formatCode>
                <c:ptCount val="21"/>
                <c:pt idx="0">
                  <c:v>43303.548806500032</c:v>
                </c:pt>
                <c:pt idx="1">
                  <c:v>42004.442342305032</c:v>
                </c:pt>
                <c:pt idx="2">
                  <c:v>40744.309072035874</c:v>
                </c:pt>
                <c:pt idx="3">
                  <c:v>39521.979799874804</c:v>
                </c:pt>
                <c:pt idx="4">
                  <c:v>38336.320405878556</c:v>
                </c:pt>
                <c:pt idx="5">
                  <c:v>37186.230793702191</c:v>
                </c:pt>
                <c:pt idx="6">
                  <c:v>36070.64386989113</c:v>
                </c:pt>
                <c:pt idx="7">
                  <c:v>36070.64386989113</c:v>
                </c:pt>
                <c:pt idx="8">
                  <c:v>36070.64386989113</c:v>
                </c:pt>
                <c:pt idx="9">
                  <c:v>36070.64386989113</c:v>
                </c:pt>
                <c:pt idx="10">
                  <c:v>36070.64386989113</c:v>
                </c:pt>
                <c:pt idx="11">
                  <c:v>36070.64386989113</c:v>
                </c:pt>
                <c:pt idx="12">
                  <c:v>36070.64386989113</c:v>
                </c:pt>
                <c:pt idx="13">
                  <c:v>36070.64386989113</c:v>
                </c:pt>
                <c:pt idx="14">
                  <c:v>36070.64386989113</c:v>
                </c:pt>
                <c:pt idx="15">
                  <c:v>36070.64386989113</c:v>
                </c:pt>
                <c:pt idx="16">
                  <c:v>36070.64386989113</c:v>
                </c:pt>
                <c:pt idx="17">
                  <c:v>36070.64386989113</c:v>
                </c:pt>
                <c:pt idx="18">
                  <c:v>36070.64386989113</c:v>
                </c:pt>
                <c:pt idx="19">
                  <c:v>36070.64386989113</c:v>
                </c:pt>
                <c:pt idx="20">
                  <c:v>36070.64386989113</c:v>
                </c:pt>
              </c:numCache>
            </c:numRef>
          </c:val>
        </c:ser>
        <c:ser>
          <c:idx val="2"/>
          <c:order val="1"/>
          <c:tx>
            <c:strRef>
              <c:f>'A-proj. calcs'!$D$39</c:f>
              <c:strCache>
                <c:ptCount val="1"/>
                <c:pt idx="0">
                  <c:v>High</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calcs'!$E$40:$Y$40</c:f>
              <c:numCache>
                <c:formatCode>#,##0</c:formatCode>
                <c:ptCount val="21"/>
                <c:pt idx="0">
                  <c:v>43812.255865000028</c:v>
                </c:pt>
                <c:pt idx="1">
                  <c:v>43812.255865000028</c:v>
                </c:pt>
                <c:pt idx="2">
                  <c:v>43812.255865000028</c:v>
                </c:pt>
                <c:pt idx="3">
                  <c:v>43812.255865000028</c:v>
                </c:pt>
                <c:pt idx="4">
                  <c:v>43812.255865000028</c:v>
                </c:pt>
                <c:pt idx="5">
                  <c:v>43812.255865000028</c:v>
                </c:pt>
                <c:pt idx="6">
                  <c:v>43812.255865000028</c:v>
                </c:pt>
                <c:pt idx="7">
                  <c:v>43812.255865000028</c:v>
                </c:pt>
                <c:pt idx="8">
                  <c:v>43812.255865000028</c:v>
                </c:pt>
                <c:pt idx="9">
                  <c:v>43812.255865000028</c:v>
                </c:pt>
                <c:pt idx="10">
                  <c:v>43812.255865000028</c:v>
                </c:pt>
                <c:pt idx="11">
                  <c:v>43812.255865000028</c:v>
                </c:pt>
                <c:pt idx="12">
                  <c:v>43812.255865000028</c:v>
                </c:pt>
                <c:pt idx="13">
                  <c:v>43812.255865000028</c:v>
                </c:pt>
                <c:pt idx="14">
                  <c:v>43812.255865000028</c:v>
                </c:pt>
                <c:pt idx="15">
                  <c:v>43812.255865000028</c:v>
                </c:pt>
                <c:pt idx="16">
                  <c:v>43812.255865000028</c:v>
                </c:pt>
                <c:pt idx="17">
                  <c:v>43812.255865000028</c:v>
                </c:pt>
                <c:pt idx="18">
                  <c:v>43812.255865000028</c:v>
                </c:pt>
                <c:pt idx="19">
                  <c:v>43812.255865000028</c:v>
                </c:pt>
                <c:pt idx="20">
                  <c:v>43812.255865000028</c:v>
                </c:pt>
              </c:numCache>
            </c:numRef>
          </c:val>
        </c:ser>
        <c:ser>
          <c:idx val="3"/>
          <c:order val="2"/>
          <c:tx>
            <c:strRef>
              <c:f>'A-proj. calcs'!$D$70</c:f>
              <c:strCache>
                <c:ptCount val="1"/>
                <c:pt idx="0">
                  <c:v>Low</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calcs'!$E$71:$Y$71</c:f>
              <c:numCache>
                <c:formatCode>#,##0</c:formatCode>
                <c:ptCount val="21"/>
                <c:pt idx="0">
                  <c:v>42116.565670000025</c:v>
                </c:pt>
                <c:pt idx="1">
                  <c:v>37904.909103000027</c:v>
                </c:pt>
                <c:pt idx="2">
                  <c:v>34114.418192700025</c:v>
                </c:pt>
                <c:pt idx="3">
                  <c:v>30702.976373430025</c:v>
                </c:pt>
                <c:pt idx="4">
                  <c:v>27632.678736087018</c:v>
                </c:pt>
                <c:pt idx="5">
                  <c:v>24869.410862478318</c:v>
                </c:pt>
                <c:pt idx="6">
                  <c:v>22382.46977623049</c:v>
                </c:pt>
                <c:pt idx="7">
                  <c:v>22158.645078468184</c:v>
                </c:pt>
                <c:pt idx="8">
                  <c:v>21937.058627683498</c:v>
                </c:pt>
                <c:pt idx="9">
                  <c:v>21717.688041406665</c:v>
                </c:pt>
                <c:pt idx="10">
                  <c:v>21500.511160992595</c:v>
                </c:pt>
                <c:pt idx="11">
                  <c:v>21285.506049382671</c:v>
                </c:pt>
                <c:pt idx="12">
                  <c:v>21072.650988888843</c:v>
                </c:pt>
                <c:pt idx="13">
                  <c:v>20861.924478999958</c:v>
                </c:pt>
                <c:pt idx="14">
                  <c:v>20653.305234209955</c:v>
                </c:pt>
                <c:pt idx="15">
                  <c:v>20446.772181867858</c:v>
                </c:pt>
                <c:pt idx="16">
                  <c:v>20242.304460049178</c:v>
                </c:pt>
                <c:pt idx="17">
                  <c:v>20039.881415448686</c:v>
                </c:pt>
                <c:pt idx="18">
                  <c:v>19839.482601294199</c:v>
                </c:pt>
                <c:pt idx="19">
                  <c:v>19641.087775281256</c:v>
                </c:pt>
                <c:pt idx="20">
                  <c:v>19444.676897528443</c:v>
                </c:pt>
              </c:numCache>
            </c:numRef>
          </c:val>
        </c:ser>
        <c:dLbls/>
        <c:marker val="1"/>
        <c:axId val="103189888"/>
        <c:axId val="103208064"/>
      </c:lineChart>
      <c:catAx>
        <c:axId val="103189888"/>
        <c:scaling>
          <c:orientation val="minMax"/>
        </c:scaling>
        <c:axPos val="b"/>
        <c:numFmt formatCode="General" sourceLinked="1"/>
        <c:tickLblPos val="nextTo"/>
        <c:txPr>
          <a:bodyPr rot="-2700000"/>
          <a:lstStyle/>
          <a:p>
            <a:pPr>
              <a:defRPr/>
            </a:pPr>
            <a:endParaRPr lang="en-US"/>
          </a:p>
        </c:txPr>
        <c:crossAx val="103208064"/>
        <c:crosses val="autoZero"/>
        <c:auto val="1"/>
        <c:lblAlgn val="ctr"/>
        <c:lblOffset val="100"/>
        <c:tickLblSkip val="1"/>
      </c:catAx>
      <c:valAx>
        <c:axId val="103208064"/>
        <c:scaling>
          <c:orientation val="minMax"/>
        </c:scaling>
        <c:axPos val="l"/>
        <c:majorGridlines/>
        <c:title>
          <c:tx>
            <c:rich>
              <a:bodyPr rot="-5400000" vert="horz"/>
              <a:lstStyle/>
              <a:p>
                <a:pPr>
                  <a:defRPr b="0"/>
                </a:pPr>
                <a:r>
                  <a:rPr lang="en-US" b="0"/>
                  <a:t>Tonnes arising</a:t>
                </a:r>
              </a:p>
            </c:rich>
          </c:tx>
          <c:layout>
            <c:manualLayout>
              <c:xMode val="edge"/>
              <c:yMode val="edge"/>
              <c:x val="1.666666666666667E-2"/>
              <c:y val="0.31752041411490245"/>
            </c:manualLayout>
          </c:layout>
        </c:title>
        <c:numFmt formatCode="#,##0" sourceLinked="1"/>
        <c:tickLblPos val="nextTo"/>
        <c:spPr>
          <a:ln>
            <a:noFill/>
          </a:ln>
        </c:spPr>
        <c:crossAx val="103189888"/>
        <c:crosses val="autoZero"/>
        <c:crossBetween val="between"/>
      </c:valAx>
    </c:plotArea>
    <c:legend>
      <c:legendPos val="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AU"/>
  <c:chart>
    <c:autoTitleDeleted val="1"/>
    <c:plotArea>
      <c:layout/>
      <c:lineChart>
        <c:grouping val="standard"/>
        <c:ser>
          <c:idx val="1"/>
          <c:order val="0"/>
          <c:tx>
            <c:strRef>
              <c:f>'A-proj. calcs'!$D$8</c:f>
              <c:strCache>
                <c:ptCount val="1"/>
                <c:pt idx="0">
                  <c:v>Best</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calcs'!$E$33:$Y$33</c:f>
              <c:numCache>
                <c:formatCode>#,##0</c:formatCode>
                <c:ptCount val="21"/>
                <c:pt idx="0">
                  <c:v>71352.970320822817</c:v>
                </c:pt>
                <c:pt idx="1">
                  <c:v>72726.149421945622</c:v>
                </c:pt>
                <c:pt idx="2">
                  <c:v>74125.755185270158</c:v>
                </c:pt>
                <c:pt idx="3">
                  <c:v>75608.270288975575</c:v>
                </c:pt>
                <c:pt idx="4">
                  <c:v>77120.435694755099</c:v>
                </c:pt>
                <c:pt idx="5">
                  <c:v>78662.844408650184</c:v>
                </c:pt>
                <c:pt idx="6">
                  <c:v>80236.101296823195</c:v>
                </c:pt>
                <c:pt idx="7">
                  <c:v>81840.823322759665</c:v>
                </c:pt>
                <c:pt idx="8">
                  <c:v>83477.639789214882</c:v>
                </c:pt>
                <c:pt idx="9">
                  <c:v>85230.670224788366</c:v>
                </c:pt>
                <c:pt idx="10">
                  <c:v>87020.514299508926</c:v>
                </c:pt>
                <c:pt idx="11">
                  <c:v>88847.945099798613</c:v>
                </c:pt>
                <c:pt idx="12">
                  <c:v>90713.75194689435</c:v>
                </c:pt>
                <c:pt idx="13">
                  <c:v>92618.740737779124</c:v>
                </c:pt>
                <c:pt idx="14">
                  <c:v>94563.734293272457</c:v>
                </c:pt>
                <c:pt idx="15">
                  <c:v>96549.572713431189</c:v>
                </c:pt>
                <c:pt idx="16">
                  <c:v>98577.113740413231</c:v>
                </c:pt>
                <c:pt idx="17">
                  <c:v>100647.23312896192</c:v>
                </c:pt>
                <c:pt idx="18">
                  <c:v>102760.82502467011</c:v>
                </c:pt>
                <c:pt idx="19">
                  <c:v>104918.80235018815</c:v>
                </c:pt>
                <c:pt idx="20">
                  <c:v>107122.09719954211</c:v>
                </c:pt>
              </c:numCache>
            </c:numRef>
          </c:val>
        </c:ser>
        <c:ser>
          <c:idx val="2"/>
          <c:order val="1"/>
          <c:tx>
            <c:strRef>
              <c:f>'A-proj. calcs'!$D$39</c:f>
              <c:strCache>
                <c:ptCount val="1"/>
                <c:pt idx="0">
                  <c:v>High</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calcs'!$E$64:$Y$64</c:f>
              <c:numCache>
                <c:formatCode>#,##0</c:formatCode>
                <c:ptCount val="21"/>
                <c:pt idx="0">
                  <c:v>71957.125654222822</c:v>
                </c:pt>
                <c:pt idx="1">
                  <c:v>74781.074163203011</c:v>
                </c:pt>
                <c:pt idx="2">
                  <c:v>77715.848182636371</c:v>
                </c:pt>
                <c:pt idx="3">
                  <c:v>80824.482109941848</c:v>
                </c:pt>
                <c:pt idx="4">
                  <c:v>84057.461394339509</c:v>
                </c:pt>
                <c:pt idx="5">
                  <c:v>87419.7598501131</c:v>
                </c:pt>
                <c:pt idx="6">
                  <c:v>90916.550244117636</c:v>
                </c:pt>
                <c:pt idx="7">
                  <c:v>94553.212253882331</c:v>
                </c:pt>
                <c:pt idx="8">
                  <c:v>98335.340744037632</c:v>
                </c:pt>
                <c:pt idx="9">
                  <c:v>102367.08971454317</c:v>
                </c:pt>
                <c:pt idx="10">
                  <c:v>106564.14039283943</c:v>
                </c:pt>
                <c:pt idx="11">
                  <c:v>110933.27014894584</c:v>
                </c:pt>
                <c:pt idx="12">
                  <c:v>115481.5342250526</c:v>
                </c:pt>
                <c:pt idx="13">
                  <c:v>120216.27712827976</c:v>
                </c:pt>
                <c:pt idx="14">
                  <c:v>125145.1444905392</c:v>
                </c:pt>
                <c:pt idx="15">
                  <c:v>130276.09541465131</c:v>
                </c:pt>
                <c:pt idx="16">
                  <c:v>135617.41532665197</c:v>
                </c:pt>
                <c:pt idx="17">
                  <c:v>141177.72935504472</c:v>
                </c:pt>
                <c:pt idx="18">
                  <c:v>146966.01625860156</c:v>
                </c:pt>
                <c:pt idx="19">
                  <c:v>152991.62292520422</c:v>
                </c:pt>
                <c:pt idx="20">
                  <c:v>159264.27946513757</c:v>
                </c:pt>
              </c:numCache>
            </c:numRef>
          </c:val>
        </c:ser>
        <c:ser>
          <c:idx val="3"/>
          <c:order val="2"/>
          <c:tx>
            <c:strRef>
              <c:f>'A-proj. calcs'!$D$70</c:f>
              <c:strCache>
                <c:ptCount val="1"/>
                <c:pt idx="0">
                  <c:v>Low</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calcs'!$E$95:$Y$95</c:f>
              <c:numCache>
                <c:formatCode>#,##0</c:formatCode>
                <c:ptCount val="21"/>
                <c:pt idx="0">
                  <c:v>70748.814987422826</c:v>
                </c:pt>
                <c:pt idx="1">
                  <c:v>70695.390894024225</c:v>
                </c:pt>
                <c:pt idx="2">
                  <c:v>70642.007142414484</c:v>
                </c:pt>
                <c:pt idx="3">
                  <c:v>70642.007142414484</c:v>
                </c:pt>
                <c:pt idx="4">
                  <c:v>70642.007142414484</c:v>
                </c:pt>
                <c:pt idx="5">
                  <c:v>70642.007142414484</c:v>
                </c:pt>
                <c:pt idx="6">
                  <c:v>70642.007142414484</c:v>
                </c:pt>
                <c:pt idx="7">
                  <c:v>70642.007142414484</c:v>
                </c:pt>
                <c:pt idx="8">
                  <c:v>70642.007142414484</c:v>
                </c:pt>
                <c:pt idx="9">
                  <c:v>70712.649149556892</c:v>
                </c:pt>
                <c:pt idx="10">
                  <c:v>70783.361798706435</c:v>
                </c:pt>
                <c:pt idx="11">
                  <c:v>70854.145160505126</c:v>
                </c:pt>
                <c:pt idx="12">
                  <c:v>70924.999305665624</c:v>
                </c:pt>
                <c:pt idx="13">
                  <c:v>70995.924304971282</c:v>
                </c:pt>
                <c:pt idx="14">
                  <c:v>71066.920229276249</c:v>
                </c:pt>
                <c:pt idx="15">
                  <c:v>71137.987149505527</c:v>
                </c:pt>
                <c:pt idx="16">
                  <c:v>71209.125136655028</c:v>
                </c:pt>
                <c:pt idx="17">
                  <c:v>71280.334261791679</c:v>
                </c:pt>
                <c:pt idx="18">
                  <c:v>71351.614596053449</c:v>
                </c:pt>
                <c:pt idx="19">
                  <c:v>71422.966210649494</c:v>
                </c:pt>
                <c:pt idx="20">
                  <c:v>71494.389176860146</c:v>
                </c:pt>
              </c:numCache>
            </c:numRef>
          </c:val>
        </c:ser>
        <c:dLbls/>
        <c:marker val="1"/>
        <c:axId val="105406464"/>
        <c:axId val="105408000"/>
      </c:lineChart>
      <c:catAx>
        <c:axId val="105406464"/>
        <c:scaling>
          <c:orientation val="minMax"/>
        </c:scaling>
        <c:axPos val="b"/>
        <c:numFmt formatCode="General" sourceLinked="1"/>
        <c:tickLblPos val="nextTo"/>
        <c:crossAx val="105408000"/>
        <c:crosses val="autoZero"/>
        <c:auto val="1"/>
        <c:lblAlgn val="ctr"/>
        <c:lblOffset val="100"/>
      </c:catAx>
      <c:valAx>
        <c:axId val="105408000"/>
        <c:scaling>
          <c:orientation val="minMax"/>
        </c:scaling>
        <c:axPos val="l"/>
        <c:majorGridlines/>
        <c:title>
          <c:tx>
            <c:rich>
              <a:bodyPr rot="-5400000" vert="horz"/>
              <a:lstStyle/>
              <a:p>
                <a:pPr>
                  <a:defRPr b="0"/>
                </a:pPr>
                <a:r>
                  <a:rPr lang="en-US" b="0"/>
                  <a:t>Tonnes arising</a:t>
                </a:r>
              </a:p>
            </c:rich>
          </c:tx>
          <c:layout>
            <c:manualLayout>
              <c:xMode val="edge"/>
              <c:yMode val="edge"/>
              <c:x val="1.666666666666667E-2"/>
              <c:y val="0.31752041411490245"/>
            </c:manualLayout>
          </c:layout>
        </c:title>
        <c:numFmt formatCode="#,##0" sourceLinked="1"/>
        <c:tickLblPos val="nextTo"/>
        <c:spPr>
          <a:ln>
            <a:noFill/>
          </a:ln>
        </c:spPr>
        <c:crossAx val="105406464"/>
        <c:crosses val="autoZero"/>
        <c:crossBetween val="between"/>
      </c:valAx>
    </c:plotArea>
    <c:legend>
      <c:legendPos val="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AU"/>
  <c:chart>
    <c:autoTitleDeleted val="1"/>
    <c:plotArea>
      <c:layout/>
      <c:lineChart>
        <c:grouping val="standard"/>
        <c:ser>
          <c:idx val="1"/>
          <c:order val="0"/>
          <c:tx>
            <c:strRef>
              <c:f>'A-proj. calcs'!$D$8</c:f>
              <c:strCache>
                <c:ptCount val="1"/>
                <c:pt idx="0">
                  <c:v>Best</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calcs'!$E$34:$Y$34</c:f>
              <c:numCache>
                <c:formatCode>#,##0</c:formatCode>
                <c:ptCount val="21"/>
                <c:pt idx="0">
                  <c:v>411138.33409687394</c:v>
                </c:pt>
                <c:pt idx="1">
                  <c:v>417305.409108327</c:v>
                </c:pt>
                <c:pt idx="2">
                  <c:v>423564.99024495186</c:v>
                </c:pt>
                <c:pt idx="3">
                  <c:v>429918.46509862604</c:v>
                </c:pt>
                <c:pt idx="4">
                  <c:v>436367.24207510543</c:v>
                </c:pt>
                <c:pt idx="5">
                  <c:v>442912.75070623192</c:v>
                </c:pt>
                <c:pt idx="6">
                  <c:v>449556.44196682534</c:v>
                </c:pt>
                <c:pt idx="7">
                  <c:v>456299.78859632765</c:v>
                </c:pt>
                <c:pt idx="8">
                  <c:v>463144.28542527254</c:v>
                </c:pt>
                <c:pt idx="9">
                  <c:v>470091.44970665162</c:v>
                </c:pt>
                <c:pt idx="10">
                  <c:v>477142.82145225134</c:v>
                </c:pt>
                <c:pt idx="11">
                  <c:v>484299.9637740351</c:v>
                </c:pt>
                <c:pt idx="12">
                  <c:v>491564.46323064552</c:v>
                </c:pt>
                <c:pt idx="13">
                  <c:v>498937.93017910514</c:v>
                </c:pt>
                <c:pt idx="14">
                  <c:v>506421.99913179176</c:v>
                </c:pt>
                <c:pt idx="15">
                  <c:v>514018.32911876851</c:v>
                </c:pt>
                <c:pt idx="16">
                  <c:v>521728.60405555001</c:v>
                </c:pt>
                <c:pt idx="17">
                  <c:v>529554.53311638325</c:v>
                </c:pt>
                <c:pt idx="18">
                  <c:v>537497.85111312883</c:v>
                </c:pt>
                <c:pt idx="19">
                  <c:v>545560.31887982576</c:v>
                </c:pt>
                <c:pt idx="20">
                  <c:v>553743.72366302309</c:v>
                </c:pt>
              </c:numCache>
            </c:numRef>
          </c:val>
        </c:ser>
        <c:ser>
          <c:idx val="2"/>
          <c:order val="1"/>
          <c:tx>
            <c:strRef>
              <c:f>'A-proj. calcs'!$D$39</c:f>
              <c:strCache>
                <c:ptCount val="1"/>
                <c:pt idx="0">
                  <c:v>High</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calcs'!$E$65:$Y$65</c:f>
              <c:numCache>
                <c:formatCode>#,##0</c:formatCode>
                <c:ptCount val="21"/>
                <c:pt idx="0">
                  <c:v>414858.75149656693</c:v>
                </c:pt>
                <c:pt idx="1">
                  <c:v>429378.80779894674</c:v>
                </c:pt>
                <c:pt idx="2">
                  <c:v>444407.06607190979</c:v>
                </c:pt>
                <c:pt idx="3">
                  <c:v>459961.31338442664</c:v>
                </c:pt>
                <c:pt idx="4">
                  <c:v>476059.95935288159</c:v>
                </c:pt>
                <c:pt idx="5">
                  <c:v>492722.05793023243</c:v>
                </c:pt>
                <c:pt idx="6">
                  <c:v>509967.32995779044</c:v>
                </c:pt>
                <c:pt idx="7">
                  <c:v>527816.18650631304</c:v>
                </c:pt>
                <c:pt idx="8">
                  <c:v>546289.75303403405</c:v>
                </c:pt>
                <c:pt idx="9">
                  <c:v>565409.89439022518</c:v>
                </c:pt>
                <c:pt idx="10">
                  <c:v>585199.24069388304</c:v>
                </c:pt>
                <c:pt idx="11">
                  <c:v>605681.21411816892</c:v>
                </c:pt>
                <c:pt idx="12">
                  <c:v>626880.05661230464</c:v>
                </c:pt>
                <c:pt idx="13">
                  <c:v>648820.85859373538</c:v>
                </c:pt>
                <c:pt idx="14">
                  <c:v>671529.58864451596</c:v>
                </c:pt>
                <c:pt idx="15">
                  <c:v>695033.12424707389</c:v>
                </c:pt>
                <c:pt idx="16">
                  <c:v>719359.28359572135</c:v>
                </c:pt>
                <c:pt idx="17">
                  <c:v>744536.85852157162</c:v>
                </c:pt>
                <c:pt idx="18">
                  <c:v>770595.64856982662</c:v>
                </c:pt>
                <c:pt idx="19">
                  <c:v>797566.49626977055</c:v>
                </c:pt>
                <c:pt idx="20">
                  <c:v>825481.32363921241</c:v>
                </c:pt>
              </c:numCache>
            </c:numRef>
          </c:val>
        </c:ser>
        <c:ser>
          <c:idx val="3"/>
          <c:order val="2"/>
          <c:tx>
            <c:strRef>
              <c:f>'A-proj. calcs'!$D$70</c:f>
              <c:strCache>
                <c:ptCount val="1"/>
                <c:pt idx="0">
                  <c:v>Low</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calcs'!$E$96:$Y$96</c:f>
              <c:numCache>
                <c:formatCode>#,##0</c:formatCode>
                <c:ptCount val="21"/>
                <c:pt idx="0">
                  <c:v>407417.91669718089</c:v>
                </c:pt>
                <c:pt idx="1">
                  <c:v>405380.82711369504</c:v>
                </c:pt>
                <c:pt idx="2">
                  <c:v>403353.92297812656</c:v>
                </c:pt>
                <c:pt idx="3">
                  <c:v>401337.15336323588</c:v>
                </c:pt>
                <c:pt idx="4">
                  <c:v>399330.46759641968</c:v>
                </c:pt>
                <c:pt idx="5">
                  <c:v>397333.81525843759</c:v>
                </c:pt>
                <c:pt idx="6">
                  <c:v>395347.14618214534</c:v>
                </c:pt>
                <c:pt idx="7">
                  <c:v>393370.41045123467</c:v>
                </c:pt>
                <c:pt idx="8">
                  <c:v>391403.55839897849</c:v>
                </c:pt>
                <c:pt idx="9">
                  <c:v>389446.54060698359</c:v>
                </c:pt>
                <c:pt idx="10">
                  <c:v>387499.30790394859</c:v>
                </c:pt>
                <c:pt idx="11">
                  <c:v>385561.8113644289</c:v>
                </c:pt>
                <c:pt idx="12">
                  <c:v>383634.00230760674</c:v>
                </c:pt>
                <c:pt idx="13">
                  <c:v>381715.83229606872</c:v>
                </c:pt>
                <c:pt idx="14">
                  <c:v>379807.25313458836</c:v>
                </c:pt>
                <c:pt idx="15">
                  <c:v>377908.21686891542</c:v>
                </c:pt>
                <c:pt idx="16">
                  <c:v>376018.67578457086</c:v>
                </c:pt>
                <c:pt idx="17">
                  <c:v>374138.58240564802</c:v>
                </c:pt>
                <c:pt idx="18">
                  <c:v>372267.88949361979</c:v>
                </c:pt>
                <c:pt idx="19">
                  <c:v>370406.55004615162</c:v>
                </c:pt>
                <c:pt idx="20">
                  <c:v>368554.51729592093</c:v>
                </c:pt>
              </c:numCache>
            </c:numRef>
          </c:val>
        </c:ser>
        <c:dLbls/>
        <c:marker val="1"/>
        <c:axId val="105533824"/>
        <c:axId val="105535360"/>
      </c:lineChart>
      <c:catAx>
        <c:axId val="105533824"/>
        <c:scaling>
          <c:orientation val="minMax"/>
        </c:scaling>
        <c:axPos val="b"/>
        <c:numFmt formatCode="General" sourceLinked="1"/>
        <c:tickLblPos val="nextTo"/>
        <c:crossAx val="105535360"/>
        <c:crosses val="autoZero"/>
        <c:auto val="1"/>
        <c:lblAlgn val="ctr"/>
        <c:lblOffset val="100"/>
      </c:catAx>
      <c:valAx>
        <c:axId val="105535360"/>
        <c:scaling>
          <c:orientation val="minMax"/>
        </c:scaling>
        <c:axPos val="l"/>
        <c:majorGridlines/>
        <c:title>
          <c:tx>
            <c:rich>
              <a:bodyPr rot="-5400000" vert="horz"/>
              <a:lstStyle/>
              <a:p>
                <a:pPr>
                  <a:defRPr b="0"/>
                </a:pPr>
                <a:r>
                  <a:rPr lang="en-US" b="0"/>
                  <a:t>Tonnes arising</a:t>
                </a:r>
              </a:p>
            </c:rich>
          </c:tx>
          <c:layout>
            <c:manualLayout>
              <c:xMode val="edge"/>
              <c:yMode val="edge"/>
              <c:x val="1.666666666666667E-2"/>
              <c:y val="0.31752041411490245"/>
            </c:manualLayout>
          </c:layout>
        </c:title>
        <c:numFmt formatCode="#,##0" sourceLinked="1"/>
        <c:tickLblPos val="nextTo"/>
        <c:spPr>
          <a:ln>
            <a:noFill/>
          </a:ln>
        </c:spPr>
        <c:crossAx val="105533824"/>
        <c:crosses val="autoZero"/>
        <c:crossBetween val="between"/>
      </c:valAx>
    </c:plotArea>
    <c:legend>
      <c:legendPos val="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AU"/>
  <c:chart>
    <c:autoTitleDeleted val="1"/>
    <c:plotArea>
      <c:layout/>
      <c:lineChart>
        <c:grouping val="standard"/>
        <c:ser>
          <c:idx val="1"/>
          <c:order val="0"/>
          <c:tx>
            <c:strRef>
              <c:f>'A-proj. calcs'!$D$8</c:f>
              <c:strCache>
                <c:ptCount val="1"/>
                <c:pt idx="0">
                  <c:v>Best</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calcs'!$E$35:$Y$35</c:f>
              <c:numCache>
                <c:formatCode>#,##0</c:formatCode>
                <c:ptCount val="21"/>
                <c:pt idx="0">
                  <c:v>7002.2302532499953</c:v>
                </c:pt>
                <c:pt idx="1">
                  <c:v>6960.6679720487446</c:v>
                </c:pt>
                <c:pt idx="2">
                  <c:v>6940.4716168794739</c:v>
                </c:pt>
                <c:pt idx="3">
                  <c:v>6938.6632725951649</c:v>
                </c:pt>
                <c:pt idx="4">
                  <c:v>6952.715115927218</c:v>
                </c:pt>
                <c:pt idx="5">
                  <c:v>6980.4819527727814</c:v>
                </c:pt>
                <c:pt idx="6">
                  <c:v>7020.1438756550306</c:v>
                </c:pt>
                <c:pt idx="7">
                  <c:v>7070.1575233419153</c:v>
                </c:pt>
                <c:pt idx="8">
                  <c:v>7129.2146523112915</c:v>
                </c:pt>
                <c:pt idx="9">
                  <c:v>7196.2069232973245</c:v>
                </c:pt>
                <c:pt idx="10">
                  <c:v>7270.1959706679418</c:v>
                </c:pt>
                <c:pt idx="11">
                  <c:v>7350.3879622209461</c:v>
                </c:pt>
                <c:pt idx="12">
                  <c:v>7436.1119758482955</c:v>
                </c:pt>
                <c:pt idx="13">
                  <c:v>7526.8016205509512</c:v>
                </c:pt>
                <c:pt idx="14">
                  <c:v>7621.9794151644055</c:v>
                </c:pt>
                <c:pt idx="15">
                  <c:v>7721.243511151285</c:v>
                </c:pt>
                <c:pt idx="16">
                  <c:v>7824.2564078640535</c:v>
                </c:pt>
                <c:pt idx="17">
                  <c:v>7930.7353614206895</c:v>
                </c:pt>
                <c:pt idx="18">
                  <c:v>8040.4442331648734</c:v>
                </c:pt>
                <c:pt idx="19">
                  <c:v>8153.1865617867888</c:v>
                </c:pt>
                <c:pt idx="20">
                  <c:v>8268.7996755693675</c:v>
                </c:pt>
              </c:numCache>
            </c:numRef>
          </c:val>
        </c:ser>
        <c:ser>
          <c:idx val="2"/>
          <c:order val="1"/>
          <c:tx>
            <c:strRef>
              <c:f>'A-proj. calcs'!$D$39</c:f>
              <c:strCache>
                <c:ptCount val="1"/>
                <c:pt idx="0">
                  <c:v>High</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calcs'!$E$66:$Y$66</c:f>
              <c:numCache>
                <c:formatCode>#,##0</c:formatCode>
                <c:ptCount val="21"/>
                <c:pt idx="0">
                  <c:v>7069.0861442499945</c:v>
                </c:pt>
                <c:pt idx="1">
                  <c:v>7240.9851442987438</c:v>
                </c:pt>
                <c:pt idx="2">
                  <c:v>7422.6765600991994</c:v>
                </c:pt>
                <c:pt idx="3">
                  <c:v>7614.3143286651721</c:v>
                </c:pt>
                <c:pt idx="4">
                  <c:v>7816.0672146828265</c:v>
                </c:pt>
                <c:pt idx="5">
                  <c:v>8028.1188574853813</c:v>
                </c:pt>
                <c:pt idx="6">
                  <c:v>8250.6678432715926</c:v>
                </c:pt>
                <c:pt idx="7">
                  <c:v>8483.9278022716098</c:v>
                </c:pt>
                <c:pt idx="8">
                  <c:v>8728.1275306123498</c:v>
                </c:pt>
                <c:pt idx="9">
                  <c:v>8983.5111366819583</c:v>
                </c:pt>
                <c:pt idx="10">
                  <c:v>9250.3382118390946</c:v>
                </c:pt>
                <c:pt idx="11">
                  <c:v>9528.884025358062</c:v>
                </c:pt>
                <c:pt idx="12">
                  <c:v>9819.4397435449664</c:v>
                </c:pt>
                <c:pt idx="13">
                  <c:v>10122.312673003444</c:v>
                </c:pt>
                <c:pt idx="14">
                  <c:v>10437.826528071248</c:v>
                </c:pt>
                <c:pt idx="15">
                  <c:v>10766.321722490789</c:v>
                </c:pt>
                <c:pt idx="16">
                  <c:v>11108.155685418164</c:v>
                </c:pt>
                <c:pt idx="17">
                  <c:v>11463.703201915983</c:v>
                </c:pt>
                <c:pt idx="18">
                  <c:v>11833.356778115822</c:v>
                </c:pt>
                <c:pt idx="19">
                  <c:v>12217.527031276011</c:v>
                </c:pt>
                <c:pt idx="20">
                  <c:v>12616.643105000503</c:v>
                </c:pt>
              </c:numCache>
            </c:numRef>
          </c:val>
        </c:ser>
        <c:ser>
          <c:idx val="3"/>
          <c:order val="2"/>
          <c:tx>
            <c:strRef>
              <c:f>'A-proj. calcs'!$D$70</c:f>
              <c:strCache>
                <c:ptCount val="1"/>
                <c:pt idx="0">
                  <c:v>Low</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calcs'!$E$97:$Y$97</c:f>
              <c:numCache>
                <c:formatCode>#,##0</c:formatCode>
                <c:ptCount val="21"/>
                <c:pt idx="0">
                  <c:v>6935.3743622499942</c:v>
                </c:pt>
                <c:pt idx="1">
                  <c:v>6727.4479854387455</c:v>
                </c:pt>
                <c:pt idx="2">
                  <c:v>6555.2111415115505</c:v>
                </c:pt>
                <c:pt idx="3">
                  <c:v>6411.5554026039927</c:v>
                </c:pt>
                <c:pt idx="4">
                  <c:v>6290.7938790309718</c:v>
                </c:pt>
                <c:pt idx="5">
                  <c:v>6188.3769123878183</c:v>
                </c:pt>
                <c:pt idx="6">
                  <c:v>6100.6646300274788</c:v>
                </c:pt>
                <c:pt idx="7">
                  <c:v>6024.7449886386221</c:v>
                </c:pt>
                <c:pt idx="8">
                  <c:v>5958.2882091044521</c:v>
                </c:pt>
                <c:pt idx="9">
                  <c:v>5899.4303243861496</c:v>
                </c:pt>
                <c:pt idx="10">
                  <c:v>5846.6800178259937</c:v>
                </c:pt>
                <c:pt idx="11">
                  <c:v>5798.8440937862842</c:v>
                </c:pt>
                <c:pt idx="12">
                  <c:v>5754.9678541568883</c:v>
                </c:pt>
                <c:pt idx="13">
                  <c:v>5714.2873995577329</c:v>
                </c:pt>
                <c:pt idx="14">
                  <c:v>5676.191470297249</c:v>
                </c:pt>
                <c:pt idx="15">
                  <c:v>5640.1909191356035</c:v>
                </c:pt>
                <c:pt idx="16">
                  <c:v>5605.8942894918</c:v>
                </c:pt>
                <c:pt idx="17">
                  <c:v>5572.9882780058415</c:v>
                </c:pt>
                <c:pt idx="18">
                  <c:v>5541.222104585011</c:v>
                </c:pt>
                <c:pt idx="19">
                  <c:v>5510.3950084374446</c:v>
                </c:pt>
                <c:pt idx="20">
                  <c:v>5480.3462448955461</c:v>
                </c:pt>
              </c:numCache>
            </c:numRef>
          </c:val>
        </c:ser>
        <c:dLbls/>
        <c:marker val="1"/>
        <c:axId val="105585664"/>
        <c:axId val="105591552"/>
      </c:lineChart>
      <c:catAx>
        <c:axId val="105585664"/>
        <c:scaling>
          <c:orientation val="minMax"/>
        </c:scaling>
        <c:axPos val="b"/>
        <c:numFmt formatCode="General" sourceLinked="1"/>
        <c:tickLblPos val="nextTo"/>
        <c:crossAx val="105591552"/>
        <c:crosses val="autoZero"/>
        <c:auto val="1"/>
        <c:lblAlgn val="ctr"/>
        <c:lblOffset val="100"/>
      </c:catAx>
      <c:valAx>
        <c:axId val="105591552"/>
        <c:scaling>
          <c:orientation val="minMax"/>
        </c:scaling>
        <c:axPos val="l"/>
        <c:majorGridlines/>
        <c:title>
          <c:tx>
            <c:rich>
              <a:bodyPr rot="-5400000" vert="horz"/>
              <a:lstStyle/>
              <a:p>
                <a:pPr>
                  <a:defRPr b="0"/>
                </a:pPr>
                <a:r>
                  <a:rPr lang="en-US" b="0"/>
                  <a:t>Tonnes arising</a:t>
                </a:r>
              </a:p>
            </c:rich>
          </c:tx>
          <c:layout>
            <c:manualLayout>
              <c:xMode val="edge"/>
              <c:yMode val="edge"/>
              <c:x val="1.666666666666667E-2"/>
              <c:y val="0.31752041411490245"/>
            </c:manualLayout>
          </c:layout>
        </c:title>
        <c:numFmt formatCode="#,##0" sourceLinked="1"/>
        <c:tickLblPos val="nextTo"/>
        <c:spPr>
          <a:ln>
            <a:noFill/>
          </a:ln>
        </c:spPr>
        <c:crossAx val="105585664"/>
        <c:crosses val="autoZero"/>
        <c:crossBetween val="between"/>
      </c:valAx>
    </c:plotArea>
    <c:legend>
      <c:legendPos val="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AU"/>
  <c:chart>
    <c:autoTitleDeleted val="1"/>
    <c:plotArea>
      <c:layout>
        <c:manualLayout>
          <c:layoutTarget val="inner"/>
          <c:xMode val="edge"/>
          <c:yMode val="edge"/>
          <c:x val="0.13684557691617619"/>
          <c:y val="0.15692913385826776"/>
          <c:w val="0.83796358490331269"/>
          <c:h val="0.57776027996500434"/>
        </c:manualLayout>
      </c:layout>
      <c:lineChart>
        <c:grouping val="standard"/>
        <c:ser>
          <c:idx val="1"/>
          <c:order val="0"/>
          <c:tx>
            <c:strRef>
              <c:f>'A-proj. calcs'!$D$8</c:f>
              <c:strCache>
                <c:ptCount val="1"/>
                <c:pt idx="0">
                  <c:v>Best</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calcs'!$E$26:$Y$26</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2"/>
          <c:order val="1"/>
          <c:tx>
            <c:strRef>
              <c:f>'A-proj. calcs'!$D$39</c:f>
              <c:strCache>
                <c:ptCount val="1"/>
                <c:pt idx="0">
                  <c:v>High</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calcs'!$E$57:$Y$57</c:f>
              <c:numCache>
                <c:formatCode>#,##0</c:formatCode>
                <c:ptCount val="21"/>
                <c:pt idx="0">
                  <c:v>0</c:v>
                </c:pt>
                <c:pt idx="1">
                  <c:v>0</c:v>
                </c:pt>
                <c:pt idx="2">
                  <c:v>0</c:v>
                </c:pt>
                <c:pt idx="3">
                  <c:v>1996.5000000000007</c:v>
                </c:pt>
                <c:pt idx="4">
                  <c:v>3593.7000000000016</c:v>
                </c:pt>
                <c:pt idx="5">
                  <c:v>3394.0500000000011</c:v>
                </c:pt>
                <c:pt idx="6">
                  <c:v>3194.400000000001</c:v>
                </c:pt>
                <c:pt idx="7">
                  <c:v>2994.7500000000009</c:v>
                </c:pt>
                <c:pt idx="8">
                  <c:v>2795.1000000000013</c:v>
                </c:pt>
                <c:pt idx="9">
                  <c:v>2595.4500000000007</c:v>
                </c:pt>
                <c:pt idx="10">
                  <c:v>2395.8000000000011</c:v>
                </c:pt>
                <c:pt idx="11">
                  <c:v>2196.1500000000005</c:v>
                </c:pt>
                <c:pt idx="12">
                  <c:v>1996.5000000000007</c:v>
                </c:pt>
                <c:pt idx="13">
                  <c:v>0</c:v>
                </c:pt>
                <c:pt idx="14">
                  <c:v>0</c:v>
                </c:pt>
                <c:pt idx="15">
                  <c:v>0</c:v>
                </c:pt>
                <c:pt idx="16">
                  <c:v>0</c:v>
                </c:pt>
                <c:pt idx="17">
                  <c:v>0</c:v>
                </c:pt>
                <c:pt idx="18">
                  <c:v>0</c:v>
                </c:pt>
                <c:pt idx="19">
                  <c:v>0</c:v>
                </c:pt>
                <c:pt idx="20">
                  <c:v>0</c:v>
                </c:pt>
              </c:numCache>
            </c:numRef>
          </c:val>
        </c:ser>
        <c:ser>
          <c:idx val="3"/>
          <c:order val="2"/>
          <c:tx>
            <c:strRef>
              <c:f>'A-proj. calcs'!$D$70</c:f>
              <c:strCache>
                <c:ptCount val="1"/>
                <c:pt idx="0">
                  <c:v>Low</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calcs'!$E$88:$Y$88</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marker val="1"/>
        <c:axId val="105635200"/>
        <c:axId val="105981056"/>
      </c:lineChart>
      <c:catAx>
        <c:axId val="105635200"/>
        <c:scaling>
          <c:orientation val="minMax"/>
        </c:scaling>
        <c:axPos val="b"/>
        <c:numFmt formatCode="General" sourceLinked="1"/>
        <c:tickLblPos val="nextTo"/>
        <c:crossAx val="105981056"/>
        <c:crosses val="autoZero"/>
        <c:auto val="1"/>
        <c:lblAlgn val="ctr"/>
        <c:lblOffset val="100"/>
      </c:catAx>
      <c:valAx>
        <c:axId val="105981056"/>
        <c:scaling>
          <c:orientation val="minMax"/>
        </c:scaling>
        <c:axPos val="l"/>
        <c:majorGridlines/>
        <c:title>
          <c:tx>
            <c:rich>
              <a:bodyPr rot="-5400000" vert="horz"/>
              <a:lstStyle/>
              <a:p>
                <a:pPr>
                  <a:defRPr b="0"/>
                </a:pPr>
                <a:r>
                  <a:rPr lang="en-US" b="0"/>
                  <a:t>Tonnes arising</a:t>
                </a:r>
              </a:p>
            </c:rich>
          </c:tx>
          <c:layout>
            <c:manualLayout>
              <c:xMode val="edge"/>
              <c:yMode val="edge"/>
              <c:x val="1.6666705736208109E-2"/>
              <c:y val="0.14715018955963838"/>
            </c:manualLayout>
          </c:layout>
        </c:title>
        <c:numFmt formatCode="#,##0" sourceLinked="1"/>
        <c:tickLblPos val="nextTo"/>
        <c:spPr>
          <a:ln>
            <a:noFill/>
          </a:ln>
        </c:spPr>
        <c:crossAx val="105635200"/>
        <c:crosses val="autoZero"/>
        <c:crossBetween val="between"/>
      </c:valAx>
    </c:plotArea>
    <c:legend>
      <c:legendPos val="t"/>
      <c:layout>
        <c:manualLayout>
          <c:xMode val="edge"/>
          <c:yMode val="edge"/>
          <c:x val="0.32853252818822337"/>
          <c:y val="7.4074074074074086E-3"/>
          <c:w val="0.34293494362355331"/>
          <c:h val="0.13394750656167981"/>
        </c:manualLayout>
      </c:layou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AU"/>
  <c:chart>
    <c:autoTitleDeleted val="1"/>
    <c:plotArea>
      <c:layout/>
      <c:lineChart>
        <c:grouping val="standard"/>
        <c:ser>
          <c:idx val="1"/>
          <c:order val="0"/>
          <c:tx>
            <c:strRef>
              <c:f>'A-proj. calcs'!$D$8</c:f>
              <c:strCache>
                <c:ptCount val="1"/>
                <c:pt idx="0">
                  <c:v>Best</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calcs'!$E$29:$Y$29</c:f>
              <c:numCache>
                <c:formatCode>#,##0</c:formatCode>
                <c:ptCount val="21"/>
                <c:pt idx="0">
                  <c:v>269319.24399019429</c:v>
                </c:pt>
                <c:pt idx="1">
                  <c:v>272012.43643009622</c:v>
                </c:pt>
                <c:pt idx="2">
                  <c:v>267211.91829439718</c:v>
                </c:pt>
                <c:pt idx="3">
                  <c:v>269846.4342648412</c:v>
                </c:pt>
                <c:pt idx="4">
                  <c:v>272506.73134680209</c:v>
                </c:pt>
                <c:pt idx="5">
                  <c:v>275193.05889067228</c:v>
                </c:pt>
                <c:pt idx="6">
                  <c:v>277905.66861343721</c:v>
                </c:pt>
                <c:pt idx="7">
                  <c:v>280644.81462043774</c:v>
                </c:pt>
                <c:pt idx="8">
                  <c:v>283410.75342732115</c:v>
                </c:pt>
                <c:pt idx="9">
                  <c:v>286203.74398218369</c:v>
                </c:pt>
                <c:pt idx="10">
                  <c:v>283133.0378718524</c:v>
                </c:pt>
                <c:pt idx="11">
                  <c:v>280089.90879256674</c:v>
                </c:pt>
                <c:pt idx="12">
                  <c:v>277074.03402356547</c:v>
                </c:pt>
                <c:pt idx="13">
                  <c:v>274085.09336703812</c:v>
                </c:pt>
                <c:pt idx="14">
                  <c:v>271122.76911233162</c:v>
                </c:pt>
                <c:pt idx="15">
                  <c:v>268186.74600035668</c:v>
                </c:pt>
                <c:pt idx="16">
                  <c:v>265276.71118818864</c:v>
                </c:pt>
                <c:pt idx="17">
                  <c:v>262392.35421385989</c:v>
                </c:pt>
                <c:pt idx="18">
                  <c:v>259533.36696133774</c:v>
                </c:pt>
                <c:pt idx="19">
                  <c:v>256699.443625685</c:v>
                </c:pt>
                <c:pt idx="20">
                  <c:v>253890.28067839827</c:v>
                </c:pt>
              </c:numCache>
            </c:numRef>
          </c:val>
        </c:ser>
        <c:ser>
          <c:idx val="2"/>
          <c:order val="1"/>
          <c:tx>
            <c:strRef>
              <c:f>'A-proj. calcs'!$D$39</c:f>
              <c:strCache>
                <c:ptCount val="1"/>
                <c:pt idx="0">
                  <c:v>High</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calcs'!$E$60:$Y$60</c:f>
              <c:numCache>
                <c:formatCode>#,##0</c:formatCode>
                <c:ptCount val="21"/>
                <c:pt idx="0">
                  <c:v>486374.7545080994</c:v>
                </c:pt>
                <c:pt idx="1">
                  <c:v>493670.37582572084</c:v>
                </c:pt>
                <c:pt idx="2">
                  <c:v>1519895.7118158552</c:v>
                </c:pt>
                <c:pt idx="3">
                  <c:v>1524732.7495378018</c:v>
                </c:pt>
                <c:pt idx="4">
                  <c:v>1529615.5518880778</c:v>
                </c:pt>
                <c:pt idx="5">
                  <c:v>1534544.13556267</c:v>
                </c:pt>
                <c:pt idx="6">
                  <c:v>1539518.5007636703</c:v>
                </c:pt>
                <c:pt idx="7">
                  <c:v>1544538.630533257</c:v>
                </c:pt>
                <c:pt idx="8">
                  <c:v>1549604.4900672229</c:v>
                </c:pt>
                <c:pt idx="9">
                  <c:v>1554716.0260074798</c:v>
                </c:pt>
                <c:pt idx="10">
                  <c:v>1559873.1657129542</c:v>
                </c:pt>
                <c:pt idx="11">
                  <c:v>1565075.8165082771</c:v>
                </c:pt>
                <c:pt idx="12">
                  <c:v>1570323.8649096524</c:v>
                </c:pt>
                <c:pt idx="13">
                  <c:v>1575617.175827275</c:v>
                </c:pt>
                <c:pt idx="14">
                  <c:v>1580955.5917436434</c:v>
                </c:pt>
                <c:pt idx="15">
                  <c:v>1586338.9318671133</c:v>
                </c:pt>
                <c:pt idx="16">
                  <c:v>1591766.9912600005</c:v>
                </c:pt>
                <c:pt idx="17">
                  <c:v>471255.50958778692</c:v>
                </c:pt>
                <c:pt idx="18">
                  <c:v>476772.29160520301</c:v>
                </c:pt>
                <c:pt idx="19">
                  <c:v>482333.02408722031</c:v>
                </c:pt>
                <c:pt idx="20">
                  <c:v>487937.39625916653</c:v>
                </c:pt>
              </c:numCache>
            </c:numRef>
          </c:val>
        </c:ser>
        <c:ser>
          <c:idx val="3"/>
          <c:order val="2"/>
          <c:tx>
            <c:strRef>
              <c:f>'A-proj. calcs'!$D$70</c:f>
              <c:strCache>
                <c:ptCount val="1"/>
                <c:pt idx="0">
                  <c:v>Low</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calcs'!$E$91:$Y$91</c:f>
              <c:numCache>
                <c:formatCode>#,##0</c:formatCode>
                <c:ptCount val="21"/>
                <c:pt idx="0">
                  <c:v>130659.83124276751</c:v>
                </c:pt>
                <c:pt idx="1">
                  <c:v>128046.63461791218</c:v>
                </c:pt>
                <c:pt idx="2">
                  <c:v>125485.70192555392</c:v>
                </c:pt>
                <c:pt idx="3">
                  <c:v>122975.98788704285</c:v>
                </c:pt>
                <c:pt idx="4">
                  <c:v>120516.46812930198</c:v>
                </c:pt>
                <c:pt idx="5">
                  <c:v>118106.13876671593</c:v>
                </c:pt>
                <c:pt idx="6">
                  <c:v>115744.01599138162</c:v>
                </c:pt>
                <c:pt idx="7">
                  <c:v>113429.13567155399</c:v>
                </c:pt>
                <c:pt idx="8">
                  <c:v>111160.55295812292</c:v>
                </c:pt>
                <c:pt idx="9">
                  <c:v>108937.34189896045</c:v>
                </c:pt>
                <c:pt idx="10">
                  <c:v>106758.59506098126</c:v>
                </c:pt>
                <c:pt idx="11">
                  <c:v>104623.42315976163</c:v>
                </c:pt>
                <c:pt idx="12">
                  <c:v>102530.95469656638</c:v>
                </c:pt>
                <c:pt idx="13">
                  <c:v>100480.33560263504</c:v>
                </c:pt>
                <c:pt idx="14">
                  <c:v>98470.728890582352</c:v>
                </c:pt>
                <c:pt idx="15">
                  <c:v>96501.314312770686</c:v>
                </c:pt>
                <c:pt idx="16">
                  <c:v>94571.288026515307</c:v>
                </c:pt>
                <c:pt idx="17">
                  <c:v>92679.862265984993</c:v>
                </c:pt>
                <c:pt idx="18">
                  <c:v>90826.265020665291</c:v>
                </c:pt>
                <c:pt idx="19">
                  <c:v>89009.739720251979</c:v>
                </c:pt>
                <c:pt idx="20">
                  <c:v>87229.544925846945</c:v>
                </c:pt>
              </c:numCache>
            </c:numRef>
          </c:val>
        </c:ser>
        <c:dLbls/>
        <c:marker val="1"/>
        <c:axId val="106007936"/>
        <c:axId val="106026112"/>
      </c:lineChart>
      <c:catAx>
        <c:axId val="106007936"/>
        <c:scaling>
          <c:orientation val="minMax"/>
        </c:scaling>
        <c:axPos val="b"/>
        <c:numFmt formatCode="General" sourceLinked="1"/>
        <c:tickLblPos val="nextTo"/>
        <c:crossAx val="106026112"/>
        <c:crosses val="autoZero"/>
        <c:auto val="1"/>
        <c:lblAlgn val="ctr"/>
        <c:lblOffset val="100"/>
      </c:catAx>
      <c:valAx>
        <c:axId val="106026112"/>
        <c:scaling>
          <c:orientation val="minMax"/>
        </c:scaling>
        <c:axPos val="l"/>
        <c:majorGridlines/>
        <c:title>
          <c:tx>
            <c:rich>
              <a:bodyPr rot="-5400000" vert="horz"/>
              <a:lstStyle/>
              <a:p>
                <a:pPr>
                  <a:defRPr b="0"/>
                </a:pPr>
                <a:r>
                  <a:rPr lang="en-US" b="0"/>
                  <a:t>Tonnes arising</a:t>
                </a:r>
              </a:p>
            </c:rich>
          </c:tx>
          <c:layout>
            <c:manualLayout>
              <c:xMode val="edge"/>
              <c:yMode val="edge"/>
              <c:x val="1.666666666666667E-2"/>
              <c:y val="0.31752041411490245"/>
            </c:manualLayout>
          </c:layout>
        </c:title>
        <c:numFmt formatCode="#,##0" sourceLinked="1"/>
        <c:tickLblPos val="nextTo"/>
        <c:spPr>
          <a:ln>
            <a:noFill/>
          </a:ln>
        </c:spPr>
        <c:crossAx val="106007936"/>
        <c:crosses val="autoZero"/>
        <c:crossBetween val="between"/>
      </c:valAx>
    </c:plotArea>
    <c:legend>
      <c:legendPos val="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AU"/>
  <c:chart>
    <c:autoTitleDeleted val="1"/>
    <c:plotArea>
      <c:layout>
        <c:manualLayout>
          <c:layoutTarget val="inner"/>
          <c:xMode val="edge"/>
          <c:yMode val="edge"/>
          <c:x val="0.14812974706486925"/>
          <c:y val="0.18720669291338579"/>
          <c:w val="0.80547322452843872"/>
          <c:h val="0.56741092519685032"/>
        </c:manualLayout>
      </c:layout>
      <c:lineChart>
        <c:grouping val="standard"/>
        <c:ser>
          <c:idx val="1"/>
          <c:order val="0"/>
          <c:tx>
            <c:strRef>
              <c:f>'A-proj. calcs'!$D$8</c:f>
              <c:strCache>
                <c:ptCount val="1"/>
                <c:pt idx="0">
                  <c:v>Best</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calcs'!$E$25:$Y$25</c:f>
              <c:numCache>
                <c:formatCode>#,##0</c:formatCode>
                <c:ptCount val="21"/>
                <c:pt idx="0">
                  <c:v>0</c:v>
                </c:pt>
                <c:pt idx="1">
                  <c:v>0</c:v>
                </c:pt>
                <c:pt idx="2">
                  <c:v>7608.8447999999999</c:v>
                </c:pt>
                <c:pt idx="3">
                  <c:v>7974.0693504000001</c:v>
                </c:pt>
                <c:pt idx="4">
                  <c:v>8356.8246792192003</c:v>
                </c:pt>
                <c:pt idx="5">
                  <c:v>8757.9522638217222</c:v>
                </c:pt>
                <c:pt idx="6">
                  <c:v>9178.3339724851648</c:v>
                </c:pt>
                <c:pt idx="7">
                  <c:v>9618.8940031644524</c:v>
                </c:pt>
                <c:pt idx="8">
                  <c:v>10080.600915316347</c:v>
                </c:pt>
                <c:pt idx="9">
                  <c:v>10564.469759251531</c:v>
                </c:pt>
                <c:pt idx="10">
                  <c:v>11071.564307695606</c:v>
                </c:pt>
                <c:pt idx="11">
                  <c:v>11602.999394464996</c:v>
                </c:pt>
                <c:pt idx="12">
                  <c:v>12159.943365399316</c:v>
                </c:pt>
                <c:pt idx="13">
                  <c:v>12743.620646938483</c:v>
                </c:pt>
                <c:pt idx="14">
                  <c:v>13355.31443799153</c:v>
                </c:pt>
                <c:pt idx="15">
                  <c:v>13996.369531015123</c:v>
                </c:pt>
                <c:pt idx="16">
                  <c:v>14668.19526850385</c:v>
                </c:pt>
                <c:pt idx="17">
                  <c:v>15372.268641392036</c:v>
                </c:pt>
                <c:pt idx="18">
                  <c:v>16110.137536178854</c:v>
                </c:pt>
                <c:pt idx="19">
                  <c:v>16883.424137915441</c:v>
                </c:pt>
                <c:pt idx="20">
                  <c:v>17693.828496535381</c:v>
                </c:pt>
              </c:numCache>
            </c:numRef>
          </c:val>
        </c:ser>
        <c:ser>
          <c:idx val="2"/>
          <c:order val="1"/>
          <c:tx>
            <c:strRef>
              <c:f>'A-proj. calcs'!$D$39</c:f>
              <c:strCache>
                <c:ptCount val="1"/>
                <c:pt idx="0">
                  <c:v>High</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calcs'!$E$56:$Y$56</c:f>
              <c:numCache>
                <c:formatCode>#,##0</c:formatCode>
                <c:ptCount val="21"/>
                <c:pt idx="0">
                  <c:v>0</c:v>
                </c:pt>
                <c:pt idx="1">
                  <c:v>0</c:v>
                </c:pt>
                <c:pt idx="2">
                  <c:v>38375.913799999995</c:v>
                </c:pt>
                <c:pt idx="3">
                  <c:v>39359.035011399996</c:v>
                </c:pt>
                <c:pt idx="4">
                  <c:v>40367.398507344195</c:v>
                </c:pt>
                <c:pt idx="5">
                  <c:v>41401.653944065445</c:v>
                </c:pt>
                <c:pt idx="6">
                  <c:v>42462.467739977801</c:v>
                </c:pt>
                <c:pt idx="7">
                  <c:v>43550.523509312647</c:v>
                </c:pt>
                <c:pt idx="8">
                  <c:v>44666.522507004265</c:v>
                </c:pt>
                <c:pt idx="9">
                  <c:v>45811.18408511702</c:v>
                </c:pt>
                <c:pt idx="10">
                  <c:v>46985.246161114846</c:v>
                </c:pt>
                <c:pt idx="11">
                  <c:v>48189.465698280983</c:v>
                </c:pt>
                <c:pt idx="12">
                  <c:v>49424.619198604138</c:v>
                </c:pt>
                <c:pt idx="13">
                  <c:v>50691.503208455615</c:v>
                </c:pt>
                <c:pt idx="14">
                  <c:v>51990.93483739021</c:v>
                </c:pt>
                <c:pt idx="15">
                  <c:v>53323.75229041242</c:v>
                </c:pt>
                <c:pt idx="16">
                  <c:v>54690.815414058627</c:v>
                </c:pt>
                <c:pt idx="17">
                  <c:v>56093.006256654793</c:v>
                </c:pt>
                <c:pt idx="18">
                  <c:v>57531.229643118713</c:v>
                </c:pt>
                <c:pt idx="19">
                  <c:v>59006.413764685567</c:v>
                </c:pt>
                <c:pt idx="20">
                  <c:v>60519.510783945283</c:v>
                </c:pt>
              </c:numCache>
            </c:numRef>
          </c:val>
        </c:ser>
        <c:ser>
          <c:idx val="3"/>
          <c:order val="2"/>
          <c:tx>
            <c:strRef>
              <c:f>'A-proj. calcs'!$D$70</c:f>
              <c:strCache>
                <c:ptCount val="1"/>
                <c:pt idx="0">
                  <c:v>Low</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calcs'!$E$87:$Y$87</c:f>
              <c:numCache>
                <c:formatCode>#,##0</c:formatCode>
                <c:ptCount val="21"/>
                <c:pt idx="0">
                  <c:v>0</c:v>
                </c:pt>
                <c:pt idx="1">
                  <c:v>0</c:v>
                </c:pt>
                <c:pt idx="2">
                  <c:v>7315.6608000000006</c:v>
                </c:pt>
                <c:pt idx="3">
                  <c:v>7374.1860864000009</c:v>
                </c:pt>
                <c:pt idx="4">
                  <c:v>7433.1795750912006</c:v>
                </c:pt>
                <c:pt idx="5">
                  <c:v>7492.6450116919304</c:v>
                </c:pt>
                <c:pt idx="6">
                  <c:v>7552.5861717854659</c:v>
                </c:pt>
                <c:pt idx="7">
                  <c:v>7613.0068611597499</c:v>
                </c:pt>
                <c:pt idx="8">
                  <c:v>7673.9109160490279</c:v>
                </c:pt>
                <c:pt idx="9">
                  <c:v>7735.3022033774205</c:v>
                </c:pt>
                <c:pt idx="10">
                  <c:v>7797.1846210044396</c:v>
                </c:pt>
                <c:pt idx="11">
                  <c:v>7859.5620979724754</c:v>
                </c:pt>
                <c:pt idx="12">
                  <c:v>7922.438594756255</c:v>
                </c:pt>
                <c:pt idx="13">
                  <c:v>7985.8181035143052</c:v>
                </c:pt>
                <c:pt idx="14">
                  <c:v>8049.7046483424201</c:v>
                </c:pt>
                <c:pt idx="15">
                  <c:v>8114.1022855291594</c:v>
                </c:pt>
                <c:pt idx="16">
                  <c:v>8179.0151038133927</c:v>
                </c:pt>
                <c:pt idx="17">
                  <c:v>8244.4472246439</c:v>
                </c:pt>
                <c:pt idx="18">
                  <c:v>8310.4028024410509</c:v>
                </c:pt>
                <c:pt idx="19">
                  <c:v>8376.8860248605797</c:v>
                </c:pt>
                <c:pt idx="20">
                  <c:v>8443.9011130594645</c:v>
                </c:pt>
              </c:numCache>
            </c:numRef>
          </c:val>
        </c:ser>
        <c:dLbls/>
        <c:marker val="1"/>
        <c:axId val="106064896"/>
        <c:axId val="106083072"/>
      </c:lineChart>
      <c:catAx>
        <c:axId val="106064896"/>
        <c:scaling>
          <c:orientation val="minMax"/>
        </c:scaling>
        <c:axPos val="b"/>
        <c:numFmt formatCode="General" sourceLinked="1"/>
        <c:tickLblPos val="nextTo"/>
        <c:crossAx val="106083072"/>
        <c:crosses val="autoZero"/>
        <c:auto val="1"/>
        <c:lblAlgn val="ctr"/>
        <c:lblOffset val="100"/>
      </c:catAx>
      <c:valAx>
        <c:axId val="106083072"/>
        <c:scaling>
          <c:orientation val="minMax"/>
        </c:scaling>
        <c:axPos val="l"/>
        <c:majorGridlines/>
        <c:title>
          <c:tx>
            <c:rich>
              <a:bodyPr rot="-5400000" vert="horz"/>
              <a:lstStyle/>
              <a:p>
                <a:pPr>
                  <a:defRPr b="0"/>
                </a:pPr>
                <a:r>
                  <a:rPr lang="en-US" b="0"/>
                  <a:t>Tonnes arising</a:t>
                </a:r>
              </a:p>
            </c:rich>
          </c:tx>
          <c:layout>
            <c:manualLayout>
              <c:xMode val="edge"/>
              <c:yMode val="edge"/>
              <c:x val="1.666666666666667E-2"/>
              <c:y val="0.31752041411490245"/>
            </c:manualLayout>
          </c:layout>
        </c:title>
        <c:numFmt formatCode="#,##0" sourceLinked="1"/>
        <c:tickLblPos val="nextTo"/>
        <c:spPr>
          <a:ln>
            <a:noFill/>
          </a:ln>
        </c:spPr>
        <c:crossAx val="106064896"/>
        <c:crosses val="autoZero"/>
        <c:crossBetween val="between"/>
      </c:valAx>
    </c:plotArea>
    <c:legend>
      <c:legendPos val="t"/>
      <c:layout>
        <c:manualLayout>
          <c:xMode val="edge"/>
          <c:yMode val="edge"/>
          <c:x val="0.19321362520452445"/>
          <c:y val="2.6342519685039385E-2"/>
          <c:w val="0.63162595102432328"/>
          <c:h val="0.13394750656167981"/>
        </c:manualLayout>
      </c:layou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AU"/>
  <c:chart>
    <c:autoTitleDeleted val="1"/>
    <c:plotArea>
      <c:layout>
        <c:manualLayout>
          <c:layoutTarget val="inner"/>
          <c:xMode val="edge"/>
          <c:yMode val="edge"/>
          <c:x val="0.13603646785115436"/>
          <c:y val="0.16656980138755059"/>
          <c:w val="0.81756655097896536"/>
          <c:h val="0.58804786452172464"/>
        </c:manualLayout>
      </c:layout>
      <c:lineChart>
        <c:grouping val="standard"/>
        <c:ser>
          <c:idx val="1"/>
          <c:order val="0"/>
          <c:tx>
            <c:strRef>
              <c:f>'A-proj. calcs'!$D$8</c:f>
              <c:strCache>
                <c:ptCount val="1"/>
                <c:pt idx="0">
                  <c:v>Best</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calcs'!$E$24:$Y$24</c:f>
              <c:numCache>
                <c:formatCode>#,##0</c:formatCode>
                <c:ptCount val="21"/>
                <c:pt idx="0">
                  <c:v>0</c:v>
                </c:pt>
                <c:pt idx="1">
                  <c:v>0</c:v>
                </c:pt>
                <c:pt idx="2">
                  <c:v>378.59</c:v>
                </c:pt>
                <c:pt idx="3">
                  <c:v>321.80149999999998</c:v>
                </c:pt>
                <c:pt idx="4">
                  <c:v>273.53127499999999</c:v>
                </c:pt>
                <c:pt idx="5">
                  <c:v>232.50158375000001</c:v>
                </c:pt>
                <c:pt idx="6">
                  <c:v>197.62634618750002</c:v>
                </c:pt>
                <c:pt idx="7">
                  <c:v>167.98239425937501</c:v>
                </c:pt>
                <c:pt idx="8">
                  <c:v>142.78503512046876</c:v>
                </c:pt>
                <c:pt idx="9">
                  <c:v>121.36727985239845</c:v>
                </c:pt>
                <c:pt idx="10">
                  <c:v>103.16218787453869</c:v>
                </c:pt>
                <c:pt idx="11">
                  <c:v>87.687859693357893</c:v>
                </c:pt>
                <c:pt idx="12">
                  <c:v>74.534680739354215</c:v>
                </c:pt>
                <c:pt idx="13">
                  <c:v>63.354478628451083</c:v>
                </c:pt>
                <c:pt idx="14">
                  <c:v>53.851306834183418</c:v>
                </c:pt>
                <c:pt idx="15">
                  <c:v>45.77361080905591</c:v>
                </c:pt>
                <c:pt idx="16">
                  <c:v>38.907569187697526</c:v>
                </c:pt>
                <c:pt idx="17">
                  <c:v>33.071433809542896</c:v>
                </c:pt>
                <c:pt idx="18">
                  <c:v>28.110718738111462</c:v>
                </c:pt>
                <c:pt idx="19">
                  <c:v>23.894110927394742</c:v>
                </c:pt>
                <c:pt idx="20">
                  <c:v>20.30999428828553</c:v>
                </c:pt>
              </c:numCache>
            </c:numRef>
          </c:val>
        </c:ser>
        <c:ser>
          <c:idx val="2"/>
          <c:order val="1"/>
          <c:tx>
            <c:strRef>
              <c:f>'A-proj. calcs'!$D$39</c:f>
              <c:strCache>
                <c:ptCount val="1"/>
                <c:pt idx="0">
                  <c:v>High</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calcs'!$E$55:$Y$55</c:f>
              <c:numCache>
                <c:formatCode>#,##0</c:formatCode>
                <c:ptCount val="21"/>
                <c:pt idx="0">
                  <c:v>0</c:v>
                </c:pt>
                <c:pt idx="1">
                  <c:v>0</c:v>
                </c:pt>
                <c:pt idx="2">
                  <c:v>2414.5920000000001</c:v>
                </c:pt>
                <c:pt idx="3">
                  <c:v>2318.0083199999999</c:v>
                </c:pt>
                <c:pt idx="4">
                  <c:v>2225.2879871999999</c:v>
                </c:pt>
                <c:pt idx="5">
                  <c:v>2136.2764677119999</c:v>
                </c:pt>
                <c:pt idx="6">
                  <c:v>2050.8254090035198</c:v>
                </c:pt>
                <c:pt idx="7">
                  <c:v>1968.7923926433789</c:v>
                </c:pt>
                <c:pt idx="8">
                  <c:v>1890.0406969376438</c:v>
                </c:pt>
                <c:pt idx="9">
                  <c:v>1814.4390690601381</c:v>
                </c:pt>
                <c:pt idx="10">
                  <c:v>1741.8615062977326</c:v>
                </c:pt>
                <c:pt idx="11">
                  <c:v>1672.1870460458233</c:v>
                </c:pt>
                <c:pt idx="12">
                  <c:v>1605.2995642039905</c:v>
                </c:pt>
                <c:pt idx="13">
                  <c:v>1541.0875816358309</c:v>
                </c:pt>
                <c:pt idx="14">
                  <c:v>1479.4440783703976</c:v>
                </c:pt>
                <c:pt idx="15">
                  <c:v>1420.2663152355817</c:v>
                </c:pt>
                <c:pt idx="16">
                  <c:v>1363.4556626261585</c:v>
                </c:pt>
                <c:pt idx="17">
                  <c:v>1308.9174361211121</c:v>
                </c:pt>
                <c:pt idx="18">
                  <c:v>1256.5607386762676</c:v>
                </c:pt>
                <c:pt idx="19">
                  <c:v>1206.2983091292169</c:v>
                </c:pt>
                <c:pt idx="20">
                  <c:v>1158.0463767640483</c:v>
                </c:pt>
              </c:numCache>
            </c:numRef>
          </c:val>
        </c:ser>
        <c:ser>
          <c:idx val="3"/>
          <c:order val="2"/>
          <c:tx>
            <c:strRef>
              <c:f>'A-proj. calcs'!$D$70</c:f>
              <c:strCache>
                <c:ptCount val="1"/>
                <c:pt idx="0">
                  <c:v>Low</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calcs'!$E$86:$Y$86</c:f>
              <c:numCache>
                <c:formatCode>#,##0</c:formatCode>
                <c:ptCount val="21"/>
                <c:pt idx="0">
                  <c:v>0</c:v>
                </c:pt>
                <c:pt idx="1">
                  <c:v>0</c:v>
                </c:pt>
                <c:pt idx="2">
                  <c:v>73.6875</c:v>
                </c:pt>
                <c:pt idx="3">
                  <c:v>55.265625</c:v>
                </c:pt>
                <c:pt idx="4">
                  <c:v>41.44921875</c:v>
                </c:pt>
                <c:pt idx="5">
                  <c:v>31.0869140625</c:v>
                </c:pt>
                <c:pt idx="6">
                  <c:v>23.315185546875</c:v>
                </c:pt>
                <c:pt idx="7">
                  <c:v>17.48638916015625</c:v>
                </c:pt>
                <c:pt idx="8">
                  <c:v>13.114791870117187</c:v>
                </c:pt>
                <c:pt idx="9">
                  <c:v>9.8360939025878906</c:v>
                </c:pt>
                <c:pt idx="10">
                  <c:v>7.377070426940918</c:v>
                </c:pt>
                <c:pt idx="11">
                  <c:v>5.5328028202056885</c:v>
                </c:pt>
                <c:pt idx="12">
                  <c:v>4.1496021151542664</c:v>
                </c:pt>
                <c:pt idx="13">
                  <c:v>3.1122015863656998</c:v>
                </c:pt>
                <c:pt idx="14">
                  <c:v>2.3341511897742748</c:v>
                </c:pt>
                <c:pt idx="15">
                  <c:v>1.7506133923307061</c:v>
                </c:pt>
                <c:pt idx="16">
                  <c:v>1.3129600442480296</c:v>
                </c:pt>
                <c:pt idx="17">
                  <c:v>0.98472003318602219</c:v>
                </c:pt>
                <c:pt idx="18">
                  <c:v>0.73854002488951664</c:v>
                </c:pt>
                <c:pt idx="19">
                  <c:v>0.55390501866713748</c:v>
                </c:pt>
                <c:pt idx="20">
                  <c:v>0.41542876400035311</c:v>
                </c:pt>
              </c:numCache>
            </c:numRef>
          </c:val>
        </c:ser>
        <c:dLbls/>
        <c:marker val="1"/>
        <c:axId val="106253312"/>
        <c:axId val="106271488"/>
      </c:lineChart>
      <c:catAx>
        <c:axId val="106253312"/>
        <c:scaling>
          <c:orientation val="minMax"/>
        </c:scaling>
        <c:axPos val="b"/>
        <c:numFmt formatCode="General" sourceLinked="1"/>
        <c:tickLblPos val="nextTo"/>
        <c:crossAx val="106271488"/>
        <c:crosses val="autoZero"/>
        <c:auto val="1"/>
        <c:lblAlgn val="ctr"/>
        <c:lblOffset val="100"/>
      </c:catAx>
      <c:valAx>
        <c:axId val="106271488"/>
        <c:scaling>
          <c:orientation val="minMax"/>
        </c:scaling>
        <c:axPos val="l"/>
        <c:majorGridlines/>
        <c:title>
          <c:tx>
            <c:rich>
              <a:bodyPr rot="-5400000" vert="horz"/>
              <a:lstStyle/>
              <a:p>
                <a:pPr>
                  <a:defRPr b="0"/>
                </a:pPr>
                <a:r>
                  <a:rPr lang="en-US" b="0"/>
                  <a:t>Tonnes arising</a:t>
                </a:r>
              </a:p>
            </c:rich>
          </c:tx>
          <c:layout>
            <c:manualLayout>
              <c:xMode val="edge"/>
              <c:yMode val="edge"/>
              <c:x val="1.666666666666667E-2"/>
              <c:y val="0.31752041411490245"/>
            </c:manualLayout>
          </c:layout>
        </c:title>
        <c:numFmt formatCode="#,##0" sourceLinked="1"/>
        <c:tickLblPos val="nextTo"/>
        <c:spPr>
          <a:ln>
            <a:noFill/>
          </a:ln>
        </c:spPr>
        <c:crossAx val="106253312"/>
        <c:crosses val="autoZero"/>
        <c:crossBetween val="between"/>
      </c:valAx>
    </c:plotArea>
    <c:legend>
      <c:legendPos val="t"/>
      <c:layout>
        <c:manualLayout>
          <c:xMode val="edge"/>
          <c:yMode val="edge"/>
          <c:x val="0.18418682278184426"/>
          <c:y val="1.8795132608864253E-2"/>
          <c:w val="0.63162595102432328"/>
          <c:h val="0.13394750656167981"/>
        </c:manualLayout>
      </c:layou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AU"/>
  <c:chart>
    <c:autoTitleDeleted val="1"/>
    <c:plotArea>
      <c:layout>
        <c:manualLayout>
          <c:layoutTarget val="inner"/>
          <c:xMode val="edge"/>
          <c:yMode val="edge"/>
          <c:x val="0.16083028879096475"/>
          <c:y val="0.18921131754904702"/>
          <c:w val="0.79283427450795063"/>
          <c:h val="0.56540634836022818"/>
        </c:manualLayout>
      </c:layout>
      <c:lineChart>
        <c:grouping val="standard"/>
        <c:ser>
          <c:idx val="1"/>
          <c:order val="0"/>
          <c:tx>
            <c:strRef>
              <c:f>'A-proj. calcs'!$D$8</c:f>
              <c:strCache>
                <c:ptCount val="1"/>
                <c:pt idx="0">
                  <c:v>Best</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calcs'!$E$23:$Y$23</c:f>
              <c:numCache>
                <c:formatCode>#,##0</c:formatCode>
                <c:ptCount val="21"/>
                <c:pt idx="0">
                  <c:v>3805.1750000000002</c:v>
                </c:pt>
                <c:pt idx="1">
                  <c:v>3424.6574999999998</c:v>
                </c:pt>
                <c:pt idx="2">
                  <c:v>10602.834249999998</c:v>
                </c:pt>
                <c:pt idx="3">
                  <c:v>10407.424712499998</c:v>
                </c:pt>
                <c:pt idx="4">
                  <c:v>10244.529237062497</c:v>
                </c:pt>
                <c:pt idx="5">
                  <c:v>10111.091014105934</c:v>
                </c:pt>
                <c:pt idx="6">
                  <c:v>10004.361833956271</c:v>
                </c:pt>
                <c:pt idx="7">
                  <c:v>9921.8712706404895</c:v>
                </c:pt>
                <c:pt idx="8">
                  <c:v>9861.398947957483</c:v>
                </c:pt>
                <c:pt idx="9">
                  <c:v>9820.9495796084921</c:v>
                </c:pt>
                <c:pt idx="10">
                  <c:v>9798.7305059911032</c:v>
                </c:pt>
                <c:pt idx="11">
                  <c:v>9793.1314780006051</c:v>
                </c:pt>
                <c:pt idx="12">
                  <c:v>9802.7064631482845</c:v>
                </c:pt>
                <c:pt idx="13">
                  <c:v>9826.1572717754116</c:v>
                </c:pt>
                <c:pt idx="14">
                  <c:v>9862.3188213639569</c:v>
                </c:pt>
                <c:pt idx="15">
                  <c:v>9910.1458751451373</c:v>
                </c:pt>
                <c:pt idx="16">
                  <c:v>9968.701107586965</c:v>
                </c:pt>
                <c:pt idx="17">
                  <c:v>10037.144364083953</c:v>
                </c:pt>
                <c:pt idx="18">
                  <c:v>10114.722995440079</c:v>
                </c:pt>
                <c:pt idx="19">
                  <c:v>10200.763159677059</c:v>
                </c:pt>
                <c:pt idx="20">
                  <c:v>10294.661994447057</c:v>
                </c:pt>
              </c:numCache>
            </c:numRef>
          </c:val>
        </c:ser>
        <c:ser>
          <c:idx val="2"/>
          <c:order val="1"/>
          <c:tx>
            <c:strRef>
              <c:f>'A-proj. calcs'!$D$39</c:f>
              <c:strCache>
                <c:ptCount val="1"/>
                <c:pt idx="0">
                  <c:v>High</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calcs'!$E$54:$Y$54</c:f>
              <c:numCache>
                <c:formatCode>#,##0</c:formatCode>
                <c:ptCount val="21"/>
                <c:pt idx="0">
                  <c:v>3805.1750000000002</c:v>
                </c:pt>
                <c:pt idx="1">
                  <c:v>4521</c:v>
                </c:pt>
                <c:pt idx="2">
                  <c:v>80764.524999999994</c:v>
                </c:pt>
                <c:pt idx="3">
                  <c:v>82275.025624999995</c:v>
                </c:pt>
                <c:pt idx="4">
                  <c:v>83874.150015624997</c:v>
                </c:pt>
                <c:pt idx="5">
                  <c:v>85559.027641015608</c:v>
                </c:pt>
                <c:pt idx="6">
                  <c:v>87327.224819540992</c:v>
                </c:pt>
                <c:pt idx="7">
                  <c:v>89176.704778779502</c:v>
                </c:pt>
                <c:pt idx="8">
                  <c:v>91105.791803123982</c:v>
                </c:pt>
                <c:pt idx="9">
                  <c:v>93113.139062589573</c:v>
                </c:pt>
                <c:pt idx="10">
                  <c:v>95197.699757103052</c:v>
                </c:pt>
                <c:pt idx="11">
                  <c:v>97358.701247184494</c:v>
                </c:pt>
                <c:pt idx="12">
                  <c:v>99595.621874902587</c:v>
                </c:pt>
                <c:pt idx="13">
                  <c:v>101908.17020865978</c:v>
                </c:pt>
                <c:pt idx="14">
                  <c:v>104296.26647207244</c:v>
                </c:pt>
                <c:pt idx="15">
                  <c:v>106760.0259412508</c:v>
                </c:pt>
                <c:pt idx="16">
                  <c:v>109299.74411642097</c:v>
                </c:pt>
                <c:pt idx="17">
                  <c:v>111915.88349330649</c:v>
                </c:pt>
                <c:pt idx="18">
                  <c:v>114609.06177721666</c:v>
                </c:pt>
                <c:pt idx="19">
                  <c:v>117380.04139856684</c:v>
                </c:pt>
                <c:pt idx="20">
                  <c:v>120229.72020275878</c:v>
                </c:pt>
              </c:numCache>
            </c:numRef>
          </c:val>
        </c:ser>
        <c:ser>
          <c:idx val="3"/>
          <c:order val="2"/>
          <c:tx>
            <c:strRef>
              <c:f>'A-proj. calcs'!$D$70</c:f>
              <c:strCache>
                <c:ptCount val="1"/>
                <c:pt idx="0">
                  <c:v>Low</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calcs'!$E$85:$Y$85</c:f>
              <c:numCache>
                <c:formatCode>#,##0</c:formatCode>
                <c:ptCount val="21"/>
                <c:pt idx="0">
                  <c:v>3805.1750000000002</c:v>
                </c:pt>
                <c:pt idx="1">
                  <c:v>2543.0624999999995</c:v>
                </c:pt>
                <c:pt idx="2">
                  <c:v>2288.7562500000004</c:v>
                </c:pt>
                <c:pt idx="3">
                  <c:v>2059.8806250000002</c:v>
                </c:pt>
                <c:pt idx="4">
                  <c:v>1853.8925624999999</c:v>
                </c:pt>
                <c:pt idx="5">
                  <c:v>1668.5033062499999</c:v>
                </c:pt>
                <c:pt idx="6">
                  <c:v>1501.652975625</c:v>
                </c:pt>
                <c:pt idx="7">
                  <c:v>1351.4876780625</c:v>
                </c:pt>
                <c:pt idx="8">
                  <c:v>1216.3389102562501</c:v>
                </c:pt>
                <c:pt idx="9">
                  <c:v>1094.7050192306251</c:v>
                </c:pt>
                <c:pt idx="10">
                  <c:v>985.23451730756267</c:v>
                </c:pt>
                <c:pt idx="11">
                  <c:v>886.71106557680639</c:v>
                </c:pt>
                <c:pt idx="12">
                  <c:v>798.03995901912583</c:v>
                </c:pt>
                <c:pt idx="13">
                  <c:v>718.23596311721326</c:v>
                </c:pt>
                <c:pt idx="14">
                  <c:v>646.41236680549184</c:v>
                </c:pt>
                <c:pt idx="15">
                  <c:v>581.77113012494272</c:v>
                </c:pt>
                <c:pt idx="16">
                  <c:v>523.59401711244846</c:v>
                </c:pt>
                <c:pt idx="17">
                  <c:v>471.23461540120365</c:v>
                </c:pt>
                <c:pt idx="18">
                  <c:v>424.11115386108332</c:v>
                </c:pt>
                <c:pt idx="19">
                  <c:v>381.70003847497497</c:v>
                </c:pt>
                <c:pt idx="20">
                  <c:v>343.53003462747751</c:v>
                </c:pt>
              </c:numCache>
            </c:numRef>
          </c:val>
        </c:ser>
        <c:dLbls/>
        <c:marker val="1"/>
        <c:axId val="106298368"/>
        <c:axId val="106320640"/>
      </c:lineChart>
      <c:catAx>
        <c:axId val="106298368"/>
        <c:scaling>
          <c:orientation val="minMax"/>
        </c:scaling>
        <c:axPos val="b"/>
        <c:numFmt formatCode="General" sourceLinked="1"/>
        <c:tickLblPos val="nextTo"/>
        <c:crossAx val="106320640"/>
        <c:crosses val="autoZero"/>
        <c:auto val="1"/>
        <c:lblAlgn val="ctr"/>
        <c:lblOffset val="100"/>
      </c:catAx>
      <c:valAx>
        <c:axId val="106320640"/>
        <c:scaling>
          <c:orientation val="minMax"/>
        </c:scaling>
        <c:axPos val="l"/>
        <c:majorGridlines/>
        <c:title>
          <c:tx>
            <c:rich>
              <a:bodyPr rot="-5400000" vert="horz"/>
              <a:lstStyle/>
              <a:p>
                <a:pPr>
                  <a:defRPr b="0"/>
                </a:pPr>
                <a:r>
                  <a:rPr lang="en-US" b="0"/>
                  <a:t>Tonnes arising</a:t>
                </a:r>
              </a:p>
            </c:rich>
          </c:tx>
          <c:layout>
            <c:manualLayout>
              <c:xMode val="edge"/>
              <c:yMode val="edge"/>
              <c:x val="1.666666666666667E-2"/>
              <c:y val="0.31752041411490245"/>
            </c:manualLayout>
          </c:layout>
        </c:title>
        <c:numFmt formatCode="#,##0" sourceLinked="1"/>
        <c:tickLblPos val="nextTo"/>
        <c:spPr>
          <a:ln>
            <a:noFill/>
          </a:ln>
        </c:spPr>
        <c:crossAx val="106298368"/>
        <c:crosses val="autoZero"/>
        <c:crossBetween val="between"/>
      </c:valAx>
    </c:plotArea>
    <c:legend>
      <c:legendPos val="t"/>
      <c:layout>
        <c:manualLayout>
          <c:xMode val="edge"/>
          <c:yMode val="edge"/>
          <c:x val="0.18418693736266337"/>
          <c:y val="2.445551164923835E-2"/>
          <c:w val="0.63162595102432328"/>
          <c:h val="0.13394750656167981"/>
        </c:manualLayout>
      </c:layou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AU"/>
  <c:chart>
    <c:autoTitleDeleted val="1"/>
    <c:plotArea>
      <c:layout/>
      <c:lineChart>
        <c:grouping val="standard"/>
        <c:ser>
          <c:idx val="1"/>
          <c:order val="0"/>
          <c:tx>
            <c:strRef>
              <c:f>'A-proj. calcs'!$D$8</c:f>
              <c:strCache>
                <c:ptCount val="1"/>
                <c:pt idx="0">
                  <c:v>Best</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calcs'!$E$36:$Y$36</c:f>
              <c:numCache>
                <c:formatCode>#,##0</c:formatCode>
                <c:ptCount val="21"/>
                <c:pt idx="0">
                  <c:v>8189.6065581941502</c:v>
                </c:pt>
                <c:pt idx="1">
                  <c:v>9704.8589041143532</c:v>
                </c:pt>
                <c:pt idx="2">
                  <c:v>11504.393118243837</c:v>
                </c:pt>
                <c:pt idx="3">
                  <c:v>13642.153414291972</c:v>
                </c:pt>
                <c:pt idx="4">
                  <c:v>16182.416017990272</c:v>
                </c:pt>
                <c:pt idx="5">
                  <c:v>19201.78334280707</c:v>
                </c:pt>
                <c:pt idx="6">
                  <c:v>22791.565527013579</c:v>
                </c:pt>
                <c:pt idx="7">
                  <c:v>24988.695155045094</c:v>
                </c:pt>
                <c:pt idx="8">
                  <c:v>27399.750769994633</c:v>
                </c:pt>
                <c:pt idx="9">
                  <c:v>30045.772528520276</c:v>
                </c:pt>
                <c:pt idx="10">
                  <c:v>32949.891268162217</c:v>
                </c:pt>
                <c:pt idx="11">
                  <c:v>36137.538443382648</c:v>
                </c:pt>
                <c:pt idx="12">
                  <c:v>39636.677371783655</c:v>
                </c:pt>
                <c:pt idx="13">
                  <c:v>43478.057978050922</c:v>
                </c:pt>
                <c:pt idx="14">
                  <c:v>47695.497450360264</c:v>
                </c:pt>
                <c:pt idx="15">
                  <c:v>52326.189475054329</c:v>
                </c:pt>
                <c:pt idx="16">
                  <c:v>57411.044992891468</c:v>
                </c:pt>
                <c:pt idx="17">
                  <c:v>62995.067726902838</c:v>
                </c:pt>
                <c:pt idx="18">
                  <c:v>69127.768070987688</c:v>
                </c:pt>
                <c:pt idx="19">
                  <c:v>75863.619303287749</c:v>
                </c:pt>
                <c:pt idx="20">
                  <c:v>83262.560502940803</c:v>
                </c:pt>
              </c:numCache>
            </c:numRef>
          </c:val>
        </c:ser>
        <c:ser>
          <c:idx val="2"/>
          <c:order val="1"/>
          <c:tx>
            <c:strRef>
              <c:f>'A-proj. calcs'!$D$39</c:f>
              <c:strCache>
                <c:ptCount val="1"/>
                <c:pt idx="0">
                  <c:v>High</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calcs'!$E$67:$Y$67</c:f>
              <c:numCache>
                <c:formatCode>#,##0</c:formatCode>
                <c:ptCount val="21"/>
                <c:pt idx="0">
                  <c:v>8189.6065581941502</c:v>
                </c:pt>
                <c:pt idx="1">
                  <c:v>9895.5822416641604</c:v>
                </c:pt>
                <c:pt idx="2">
                  <c:v>11968.086568608129</c:v>
                </c:pt>
                <c:pt idx="3">
                  <c:v>14487.910531350373</c:v>
                </c:pt>
                <c:pt idx="4">
                  <c:v>17554.018202858264</c:v>
                </c:pt>
                <c:pt idx="5">
                  <c:v>21287.698515181939</c:v>
                </c:pt>
                <c:pt idx="6">
                  <c:v>25837.676572493197</c:v>
                </c:pt>
                <c:pt idx="7">
                  <c:v>29278.938587525776</c:v>
                </c:pt>
                <c:pt idx="8">
                  <c:v>33190.559760244367</c:v>
                </c:pt>
                <c:pt idx="9">
                  <c:v>37638.629282970171</c:v>
                </c:pt>
                <c:pt idx="10">
                  <c:v>42698.785161978609</c:v>
                </c:pt>
                <c:pt idx="11">
                  <c:v>48457.631240211122</c:v>
                </c:pt>
                <c:pt idx="12">
                  <c:v>55014.369680020973</c:v>
                </c:pt>
                <c:pt idx="13">
                  <c:v>62482.682366131245</c:v>
                </c:pt>
                <c:pt idx="14">
                  <c:v>70992.899977541907</c:v>
                </c:pt>
                <c:pt idx="15">
                  <c:v>80694.503613518493</c:v>
                </c:pt>
                <c:pt idx="16">
                  <c:v>91759.010980472987</c:v>
                </c:pt>
                <c:pt idx="17">
                  <c:v>104383.30741342533</c:v>
                </c:pt>
                <c:pt idx="18">
                  <c:v>118793.49160390228</c:v>
                </c:pt>
                <c:pt idx="19">
                  <c:v>135249.31705216062</c:v>
                </c:pt>
                <c:pt idx="20">
                  <c:v>154049.3232075907</c:v>
                </c:pt>
              </c:numCache>
            </c:numRef>
          </c:val>
        </c:ser>
        <c:ser>
          <c:idx val="3"/>
          <c:order val="2"/>
          <c:tx>
            <c:strRef>
              <c:f>'A-proj. calcs'!$D$70</c:f>
              <c:strCache>
                <c:ptCount val="1"/>
                <c:pt idx="0">
                  <c:v>Low</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calcs'!$E$98:$Y$98</c:f>
              <c:numCache>
                <c:formatCode>#,##0</c:formatCode>
                <c:ptCount val="21"/>
                <c:pt idx="0">
                  <c:v>8189.6065581941502</c:v>
                </c:pt>
                <c:pt idx="1">
                  <c:v>9142.607310832067</c:v>
                </c:pt>
                <c:pt idx="2">
                  <c:v>10217.63917391754</c:v>
                </c:pt>
                <c:pt idx="3">
                  <c:v>11431.765705622733</c:v>
                </c:pt>
                <c:pt idx="4">
                  <c:v>12804.60550057394</c:v>
                </c:pt>
                <c:pt idx="5">
                  <c:v>14358.733012257935</c:v>
                </c:pt>
                <c:pt idx="6">
                  <c:v>16120.144096238149</c:v>
                </c:pt>
                <c:pt idx="7">
                  <c:v>16681.563364150745</c:v>
                </c:pt>
                <c:pt idx="8">
                  <c:v>17270.134246247755</c:v>
                </c:pt>
                <c:pt idx="9">
                  <c:v>17887.55947487479</c:v>
                </c:pt>
                <c:pt idx="10">
                  <c:v>18535.672263337692</c:v>
                </c:pt>
                <c:pt idx="11">
                  <c:v>19216.447771985993</c:v>
                </c:pt>
                <c:pt idx="12">
                  <c:v>19932.015664468257</c:v>
                </c:pt>
                <c:pt idx="13">
                  <c:v>20684.673862008727</c:v>
                </c:pt>
                <c:pt idx="14">
                  <c:v>21476.903614423423</c:v>
                </c:pt>
                <c:pt idx="15">
                  <c:v>22311.386018567369</c:v>
                </c:pt>
                <c:pt idx="16">
                  <c:v>23191.020128095151</c:v>
                </c:pt>
                <c:pt idx="17">
                  <c:v>24118.942812948899</c:v>
                </c:pt>
                <c:pt idx="18">
                  <c:v>25098.550542997837</c:v>
                </c:pt>
                <c:pt idx="19">
                  <c:v>26133.52328789256</c:v>
                </c:pt>
                <c:pt idx="20">
                  <c:v>27227.850744631472</c:v>
                </c:pt>
              </c:numCache>
            </c:numRef>
          </c:val>
        </c:ser>
        <c:dLbls/>
        <c:marker val="1"/>
        <c:axId val="106707968"/>
        <c:axId val="106717952"/>
      </c:lineChart>
      <c:catAx>
        <c:axId val="106707968"/>
        <c:scaling>
          <c:orientation val="minMax"/>
        </c:scaling>
        <c:axPos val="b"/>
        <c:numFmt formatCode="General" sourceLinked="1"/>
        <c:tickLblPos val="nextTo"/>
        <c:crossAx val="106717952"/>
        <c:crosses val="autoZero"/>
        <c:auto val="1"/>
        <c:lblAlgn val="ctr"/>
        <c:lblOffset val="100"/>
      </c:catAx>
      <c:valAx>
        <c:axId val="106717952"/>
        <c:scaling>
          <c:orientation val="minMax"/>
        </c:scaling>
        <c:axPos val="l"/>
        <c:majorGridlines/>
        <c:title>
          <c:tx>
            <c:rich>
              <a:bodyPr rot="-5400000" vert="horz"/>
              <a:lstStyle/>
              <a:p>
                <a:pPr>
                  <a:defRPr b="0"/>
                </a:pPr>
                <a:r>
                  <a:rPr lang="en-US" b="0"/>
                  <a:t>Tonnes arising</a:t>
                </a:r>
              </a:p>
            </c:rich>
          </c:tx>
          <c:layout>
            <c:manualLayout>
              <c:xMode val="edge"/>
              <c:yMode val="edge"/>
              <c:x val="1.666666666666667E-2"/>
              <c:y val="0.31752041411490245"/>
            </c:manualLayout>
          </c:layout>
        </c:title>
        <c:numFmt formatCode="#,##0" sourceLinked="1"/>
        <c:tickLblPos val="nextTo"/>
        <c:spPr>
          <a:ln>
            <a:noFill/>
          </a:ln>
        </c:spPr>
        <c:crossAx val="106707968"/>
        <c:crosses val="autoZero"/>
        <c:crossBetween val="between"/>
      </c:valAx>
    </c:plotArea>
    <c:legend>
      <c:legendPos val="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AU"/>
  <c:chart>
    <c:autoTitleDeleted val="1"/>
    <c:plotArea>
      <c:layout>
        <c:manualLayout>
          <c:layoutTarget val="inner"/>
          <c:xMode val="edge"/>
          <c:yMode val="edge"/>
          <c:x val="4.7081645371624965E-2"/>
          <c:y val="6.7462974844326049E-2"/>
          <c:w val="0.5750245402961599"/>
          <c:h val="0.85840142232405148"/>
        </c:manualLayout>
      </c:layout>
      <c:areaChart>
        <c:grouping val="stacked"/>
        <c:ser>
          <c:idx val="1"/>
          <c:order val="0"/>
          <c:tx>
            <c:strRef>
              <c:f>'A-projections'!$B$7</c:f>
              <c:strCache>
                <c:ptCount val="1"/>
                <c:pt idx="0">
                  <c:v>Plating &amp; heat treatment</c:v>
                </c:pt>
              </c:strCache>
            </c:strRef>
          </c:tx>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'A-projections'!$D$7:$X$7</c:f>
              <c:numCache>
                <c:formatCode>#,##0</c:formatCode>
                <c:ptCount val="21"/>
                <c:pt idx="0">
                  <c:v>6269.8819599999979</c:v>
                </c:pt>
                <c:pt idx="1">
                  <c:v>6482.6515260999977</c:v>
                </c:pt>
                <c:pt idx="2">
                  <c:v>6702.8680270134973</c:v>
                </c:pt>
                <c:pt idx="3">
                  <c:v>6930.7921054589697</c:v>
                </c:pt>
                <c:pt idx="4">
                  <c:v>7166.6935266500323</c:v>
                </c:pt>
                <c:pt idx="5">
                  <c:v>7410.8514975827829</c:v>
                </c:pt>
                <c:pt idx="6">
                  <c:v>7663.5549974981805</c:v>
                </c:pt>
                <c:pt idx="7">
                  <c:v>7925.1031199106155</c:v>
                </c:pt>
                <c:pt idx="8">
                  <c:v>8195.8054266074869</c:v>
                </c:pt>
                <c:pt idx="9">
                  <c:v>8475.9823140387489</c:v>
                </c:pt>
                <c:pt idx="10">
                  <c:v>8765.9653925301045</c:v>
                </c:pt>
                <c:pt idx="11">
                  <c:v>9066.0978787686581</c:v>
                </c:pt>
                <c:pt idx="12">
                  <c:v>9376.7350020255599</c:v>
                </c:pt>
                <c:pt idx="13">
                  <c:v>9698.2444245964525</c:v>
                </c:pt>
                <c:pt idx="14">
                  <c:v>10031.00667695733</c:v>
                </c:pt>
                <c:pt idx="15">
                  <c:v>10375.415608150835</c:v>
                </c:pt>
                <c:pt idx="16">
                  <c:v>10731.878851936115</c:v>
                </c:pt>
                <c:pt idx="17">
                  <c:v>11100.818309253878</c:v>
                </c:pt>
                <c:pt idx="18">
                  <c:v>11482.670647577763</c:v>
                </c:pt>
                <c:pt idx="19">
                  <c:v>11877.887817742983</c:v>
                </c:pt>
                <c:pt idx="20">
                  <c:v>12286.937588863988</c:v>
                </c:pt>
              </c:numCache>
            </c:numRef>
          </c:val>
        </c:ser>
        <c:ser>
          <c:idx val="2"/>
          <c:order val="1"/>
          <c:tx>
            <c:strRef>
              <c:f>'A-projections'!$B$8</c:f>
              <c:strCache>
                <c:ptCount val="1"/>
                <c:pt idx="0">
                  <c:v>Acids</c:v>
                </c:pt>
              </c:strCache>
            </c:strRef>
          </c:tx>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'A-projections'!$D$8:$X$8</c:f>
              <c:numCache>
                <c:formatCode>#,##0</c:formatCode>
                <c:ptCount val="21"/>
                <c:pt idx="0">
                  <c:v>43303.548806500032</c:v>
                </c:pt>
                <c:pt idx="1">
                  <c:v>42004.442342305032</c:v>
                </c:pt>
                <c:pt idx="2">
                  <c:v>40744.309072035874</c:v>
                </c:pt>
                <c:pt idx="3">
                  <c:v>39521.979799874804</c:v>
                </c:pt>
                <c:pt idx="4">
                  <c:v>38336.320405878556</c:v>
                </c:pt>
                <c:pt idx="5">
                  <c:v>37186.230793702191</c:v>
                </c:pt>
                <c:pt idx="6">
                  <c:v>36070.64386989113</c:v>
                </c:pt>
                <c:pt idx="7">
                  <c:v>36070.64386989113</c:v>
                </c:pt>
                <c:pt idx="8">
                  <c:v>36070.64386989113</c:v>
                </c:pt>
                <c:pt idx="9">
                  <c:v>36070.64386989113</c:v>
                </c:pt>
                <c:pt idx="10">
                  <c:v>36070.64386989113</c:v>
                </c:pt>
                <c:pt idx="11">
                  <c:v>36070.64386989113</c:v>
                </c:pt>
                <c:pt idx="12">
                  <c:v>36070.64386989113</c:v>
                </c:pt>
                <c:pt idx="13">
                  <c:v>36070.64386989113</c:v>
                </c:pt>
                <c:pt idx="14">
                  <c:v>36070.64386989113</c:v>
                </c:pt>
                <c:pt idx="15">
                  <c:v>36070.64386989113</c:v>
                </c:pt>
                <c:pt idx="16">
                  <c:v>36070.64386989113</c:v>
                </c:pt>
                <c:pt idx="17">
                  <c:v>36070.64386989113</c:v>
                </c:pt>
                <c:pt idx="18">
                  <c:v>36070.64386989113</c:v>
                </c:pt>
                <c:pt idx="19">
                  <c:v>36070.64386989113</c:v>
                </c:pt>
                <c:pt idx="20">
                  <c:v>36070.64386989113</c:v>
                </c:pt>
              </c:numCache>
            </c:numRef>
          </c:val>
        </c:ser>
        <c:ser>
          <c:idx val="3"/>
          <c:order val="2"/>
          <c:tx>
            <c:strRef>
              <c:f>'A-projections'!$B$9</c:f>
              <c:strCache>
                <c:ptCount val="1"/>
                <c:pt idx="0">
                  <c:v>Alkalis</c:v>
                </c:pt>
              </c:strCache>
            </c:strRef>
          </c:tx>
          <c:dLbls>
            <c:txPr>
              <a:bodyPr/>
              <a:lstStyle/>
              <a:p>
                <a:pPr>
                  <a:defRPr>
                    <a:solidFill>
                      <a:schemeClr val="bg1"/>
                    </a:solidFill>
                  </a:defRPr>
                </a:pPr>
                <a:endParaRPr lang="en-US"/>
              </a:p>
            </c:txPr>
            <c:showSerNam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'A-projections'!$D$9:$X$9</c:f>
              <c:numCache>
                <c:formatCode>#,##0</c:formatCode>
                <c:ptCount val="21"/>
                <c:pt idx="0">
                  <c:v>300047.05418136017</c:v>
                </c:pt>
                <c:pt idx="1">
                  <c:v>313093.54605521815</c:v>
                </c:pt>
                <c:pt idx="2">
                  <c:v>327237.42493201664</c:v>
                </c:pt>
                <c:pt idx="3">
                  <c:v>342560.93045699061</c:v>
                </c:pt>
                <c:pt idx="4">
                  <c:v>359152.64715913002</c:v>
                </c:pt>
                <c:pt idx="5">
                  <c:v>377107.99244925252</c:v>
                </c:pt>
                <c:pt idx="6">
                  <c:v>396529.74219406035</c:v>
                </c:pt>
                <c:pt idx="7">
                  <c:v>417528.5967593767</c:v>
                </c:pt>
                <c:pt idx="8">
                  <c:v>440223.79063853313</c:v>
                </c:pt>
                <c:pt idx="9">
                  <c:v>464743.74902180582</c:v>
                </c:pt>
                <c:pt idx="10">
                  <c:v>491226.7949212041</c:v>
                </c:pt>
                <c:pt idx="11">
                  <c:v>519821.91074321466</c:v>
                </c:pt>
                <c:pt idx="12">
                  <c:v>550689.55850183161</c:v>
                </c:pt>
                <c:pt idx="13">
                  <c:v>584002.56318701513</c:v>
                </c:pt>
                <c:pt idx="14">
                  <c:v>619947.06415138254</c:v>
                </c:pt>
                <c:pt idx="15">
                  <c:v>658723.53975237231</c:v>
                </c:pt>
                <c:pt idx="16">
                  <c:v>700547.91089038621</c:v>
                </c:pt>
                <c:pt idx="17">
                  <c:v>745652.72951773473</c:v>
                </c:pt>
                <c:pt idx="18">
                  <c:v>794288.45866096823</c:v>
                </c:pt>
                <c:pt idx="19">
                  <c:v>846724.85100295639</c:v>
                </c:pt>
                <c:pt idx="20">
                  <c:v>903252.4336136434</c:v>
                </c:pt>
              </c:numCache>
            </c:numRef>
          </c:val>
        </c:ser>
        <c:ser>
          <c:idx val="4"/>
          <c:order val="3"/>
          <c:tx>
            <c:strRef>
              <c:f>'A-projections'!$B$10</c:f>
              <c:strCache>
                <c:ptCount val="1"/>
                <c:pt idx="0">
                  <c:v>Mercury; mercury compounds</c:v>
                </c:pt>
              </c:strCache>
            </c:strRef>
          </c:tx>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'A-projections'!$D$10:$X$10</c:f>
              <c:numCache>
                <c:formatCode>#,##0</c:formatCode>
                <c:ptCount val="21"/>
                <c:pt idx="0">
                  <c:v>1509.8284456766655</c:v>
                </c:pt>
                <c:pt idx="1">
                  <c:v>1524.9267301334321</c:v>
                </c:pt>
                <c:pt idx="2">
                  <c:v>1540.1759974347665</c:v>
                </c:pt>
                <c:pt idx="3">
                  <c:v>1555.5777574091142</c:v>
                </c:pt>
                <c:pt idx="4">
                  <c:v>1571.1335349832054</c:v>
                </c:pt>
                <c:pt idx="5">
                  <c:v>1586.8448703330373</c:v>
                </c:pt>
                <c:pt idx="6">
                  <c:v>1602.7133190363677</c:v>
                </c:pt>
                <c:pt idx="7">
                  <c:v>1618.7404522267311</c:v>
                </c:pt>
                <c:pt idx="8">
                  <c:v>1634.9278567489987</c:v>
                </c:pt>
                <c:pt idx="9">
                  <c:v>1651.2771353164887</c:v>
                </c:pt>
                <c:pt idx="10">
                  <c:v>1634.7643639633241</c:v>
                </c:pt>
                <c:pt idx="11">
                  <c:v>1618.4167203236912</c:v>
                </c:pt>
                <c:pt idx="12">
                  <c:v>1602.2325531204542</c:v>
                </c:pt>
                <c:pt idx="13">
                  <c:v>1586.2102275892494</c:v>
                </c:pt>
                <c:pt idx="14">
                  <c:v>1570.3481253133568</c:v>
                </c:pt>
                <c:pt idx="15">
                  <c:v>1554.6446440602231</c:v>
                </c:pt>
                <c:pt idx="16">
                  <c:v>1539.098197619621</c:v>
                </c:pt>
                <c:pt idx="17">
                  <c:v>1523.7072156434247</c:v>
                </c:pt>
                <c:pt idx="18">
                  <c:v>1508.4701434869903</c:v>
                </c:pt>
                <c:pt idx="19">
                  <c:v>1493.3854420521202</c:v>
                </c:pt>
                <c:pt idx="20">
                  <c:v>1478.4515876315993</c:v>
                </c:pt>
              </c:numCache>
            </c:numRef>
          </c:val>
        </c:ser>
        <c:ser>
          <c:idx val="5"/>
          <c:order val="4"/>
          <c:tx>
            <c:strRef>
              <c:f>'A-projections'!$B$11</c:f>
              <c:strCache>
                <c:ptCount val="1"/>
                <c:pt idx="0">
                  <c:v>Lead; lead compounds</c:v>
                </c:pt>
              </c:strCache>
            </c:strRef>
          </c:tx>
          <c:dLbls>
            <c:txPr>
              <a:bodyPr/>
              <a:lstStyle/>
              <a:p>
                <a:pPr>
                  <a:defRPr>
                    <a:solidFill>
                      <a:schemeClr val="bg1"/>
                    </a:solidFill>
                  </a:defRPr>
                </a:pPr>
                <a:endParaRPr lang="en-US"/>
              </a:p>
            </c:txPr>
            <c:showSerNam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'A-projections'!$D$11:$X$11</c:f>
              <c:numCache>
                <c:formatCode>#,##0</c:formatCode>
                <c:ptCount val="21"/>
                <c:pt idx="0">
                  <c:v>111270.08035500001</c:v>
                </c:pt>
                <c:pt idx="1">
                  <c:v>112939.131560325</c:v>
                </c:pt>
                <c:pt idx="2">
                  <c:v>114633.21853372986</c:v>
                </c:pt>
                <c:pt idx="3">
                  <c:v>116352.71681173578</c:v>
                </c:pt>
                <c:pt idx="4">
                  <c:v>118098.00756391181</c:v>
                </c:pt>
                <c:pt idx="5">
                  <c:v>119869.47767737048</c:v>
                </c:pt>
                <c:pt idx="6">
                  <c:v>121667.51984253102</c:v>
                </c:pt>
                <c:pt idx="7">
                  <c:v>123492.53264016898</c:v>
                </c:pt>
                <c:pt idx="8">
                  <c:v>125344.9206297715</c:v>
                </c:pt>
                <c:pt idx="9">
                  <c:v>127225.09443921808</c:v>
                </c:pt>
                <c:pt idx="10">
                  <c:v>129133.47085580631</c:v>
                </c:pt>
                <c:pt idx="11">
                  <c:v>131070.47291864343</c:v>
                </c:pt>
                <c:pt idx="12">
                  <c:v>133036.53001242303</c:v>
                </c:pt>
                <c:pt idx="13">
                  <c:v>135032.07796260936</c:v>
                </c:pt>
                <c:pt idx="14">
                  <c:v>137057.55913204848</c:v>
                </c:pt>
                <c:pt idx="15">
                  <c:v>139113.42251902923</c:v>
                </c:pt>
                <c:pt idx="16">
                  <c:v>141200.12385681467</c:v>
                </c:pt>
                <c:pt idx="17">
                  <c:v>143318.12571466685</c:v>
                </c:pt>
                <c:pt idx="18">
                  <c:v>145467.89760038682</c:v>
                </c:pt>
                <c:pt idx="19">
                  <c:v>147649.91606439263</c:v>
                </c:pt>
                <c:pt idx="20">
                  <c:v>149864.66480535848</c:v>
                </c:pt>
              </c:numCache>
            </c:numRef>
          </c:val>
        </c:ser>
        <c:ser>
          <c:idx val="6"/>
          <c:order val="5"/>
          <c:tx>
            <c:strRef>
              <c:f>'A-projections'!$B$12</c:f>
              <c:strCache>
                <c:ptCount val="1"/>
                <c:pt idx="0">
                  <c:v>Non-toxic salts</c:v>
                </c:pt>
              </c:strCache>
            </c:strRef>
          </c:tx>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'A-projections'!$D$12:$X$12</c:f>
              <c:numCache>
                <c:formatCode>#,##0</c:formatCode>
                <c:ptCount val="21"/>
                <c:pt idx="0">
                  <c:v>85110.29269134003</c:v>
                </c:pt>
                <c:pt idx="1">
                  <c:v>91760.422652713227</c:v>
                </c:pt>
                <c:pt idx="2">
                  <c:v>99112.783596378955</c:v>
                </c:pt>
                <c:pt idx="3">
                  <c:v>107236.85426084339</c:v>
                </c:pt>
                <c:pt idx="4">
                  <c:v>116209.07614565775</c:v>
                </c:pt>
                <c:pt idx="5">
                  <c:v>126113.54948977893</c:v>
                </c:pt>
                <c:pt idx="6">
                  <c:v>137042.79885372112</c:v>
                </c:pt>
                <c:pt idx="7">
                  <c:v>149098.61526575824</c:v>
                </c:pt>
                <c:pt idx="8">
                  <c:v>162392.98258846576</c:v>
                </c:pt>
                <c:pt idx="9">
                  <c:v>177049.09652752147</c:v>
                </c:pt>
                <c:pt idx="10">
                  <c:v>193202.48554687848</c:v>
                </c:pt>
                <c:pt idx="11">
                  <c:v>211002.24388083915</c:v>
                </c:pt>
                <c:pt idx="12">
                  <c:v>230612.38785261041</c:v>
                </c:pt>
                <c:pt idx="13">
                  <c:v>252213.34782988508</c:v>
                </c:pt>
                <c:pt idx="14">
                  <c:v>276003.60938104696</c:v>
                </c:pt>
                <c:pt idx="15">
                  <c:v>302201.51855196146</c:v>
                </c:pt>
                <c:pt idx="16">
                  <c:v>331047.26767531125</c:v>
                </c:pt>
                <c:pt idx="17">
                  <c:v>362805.07976563298</c:v>
                </c:pt>
                <c:pt idx="18">
                  <c:v>397765.61135853111</c:v>
                </c:pt>
                <c:pt idx="19">
                  <c:v>436248.59563839226</c:v>
                </c:pt>
                <c:pt idx="20">
                  <c:v>478605.74988335941</c:v>
                </c:pt>
              </c:numCache>
            </c:numRef>
          </c:val>
        </c:ser>
        <c:ser>
          <c:idx val="7"/>
          <c:order val="6"/>
          <c:tx>
            <c:strRef>
              <c:f>'A-projections'!$B$13</c:f>
              <c:strCache>
                <c:ptCount val="1"/>
                <c:pt idx="0">
                  <c:v>Other inorganic chemicals</c:v>
                </c:pt>
              </c:strCache>
            </c:strRef>
          </c:tx>
          <c:dLbls>
            <c:txPr>
              <a:bodyPr/>
              <a:lstStyle/>
              <a:p>
                <a:pPr>
                  <a:defRPr>
                    <a:solidFill>
                      <a:schemeClr val="bg1"/>
                    </a:solidFill>
                  </a:defRPr>
                </a:pPr>
                <a:endParaRPr lang="en-US"/>
              </a:p>
            </c:txPr>
            <c:showSerNam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'A-projections'!$D$13:$X$13</c:f>
              <c:numCache>
                <c:formatCode>#,##0</c:formatCode>
                <c:ptCount val="21"/>
                <c:pt idx="0">
                  <c:v>200247.18531179999</c:v>
                </c:pt>
                <c:pt idx="1">
                  <c:v>196242.24160556396</c:v>
                </c:pt>
                <c:pt idx="2">
                  <c:v>192317.39677345267</c:v>
                </c:pt>
                <c:pt idx="3">
                  <c:v>188471.04883798363</c:v>
                </c:pt>
                <c:pt idx="4">
                  <c:v>184701.62786122394</c:v>
                </c:pt>
                <c:pt idx="5">
                  <c:v>181007.59530399949</c:v>
                </c:pt>
                <c:pt idx="6">
                  <c:v>177387.44339791947</c:v>
                </c:pt>
                <c:pt idx="7">
                  <c:v>173839.69452996107</c:v>
                </c:pt>
                <c:pt idx="8">
                  <c:v>170362.90063936185</c:v>
                </c:pt>
                <c:pt idx="9">
                  <c:v>166955.64262657464</c:v>
                </c:pt>
                <c:pt idx="10">
                  <c:v>163616.52977404313</c:v>
                </c:pt>
                <c:pt idx="11">
                  <c:v>160344.19917856224</c:v>
                </c:pt>
                <c:pt idx="12">
                  <c:v>157137.31519499101</c:v>
                </c:pt>
                <c:pt idx="13">
                  <c:v>153994.56889109118</c:v>
                </c:pt>
                <c:pt idx="14">
                  <c:v>150914.67751326933</c:v>
                </c:pt>
                <c:pt idx="15">
                  <c:v>147896.38396300396</c:v>
                </c:pt>
                <c:pt idx="16">
                  <c:v>144938.45628374393</c:v>
                </c:pt>
                <c:pt idx="17">
                  <c:v>142039.68715806899</c:v>
                </c:pt>
                <c:pt idx="18">
                  <c:v>139198.89341490762</c:v>
                </c:pt>
                <c:pt idx="19">
                  <c:v>136414.91554660944</c:v>
                </c:pt>
                <c:pt idx="20">
                  <c:v>133686.61723567729</c:v>
                </c:pt>
              </c:numCache>
            </c:numRef>
          </c:val>
        </c:ser>
        <c:ser>
          <c:idx val="8"/>
          <c:order val="7"/>
          <c:tx>
            <c:strRef>
              <c:f>'A-projections'!$B$14</c:f>
              <c:strCache>
                <c:ptCount val="1"/>
                <c:pt idx="0">
                  <c:v>Reactive chemicals</c:v>
                </c:pt>
              </c:strCache>
            </c:strRef>
          </c:tx>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'A-projections'!$D$14:$X$14</c:f>
              <c:numCache>
                <c:formatCode>#,##0</c:formatCode>
                <c:ptCount val="21"/>
                <c:pt idx="0">
                  <c:v>113.02525</c:v>
                </c:pt>
                <c:pt idx="1">
                  <c:v>113.02525</c:v>
                </c:pt>
                <c:pt idx="2">
                  <c:v>113.02525</c:v>
                </c:pt>
                <c:pt idx="3">
                  <c:v>113.02525</c:v>
                </c:pt>
                <c:pt idx="4">
                  <c:v>113.02525</c:v>
                </c:pt>
                <c:pt idx="5">
                  <c:v>113.02525</c:v>
                </c:pt>
                <c:pt idx="6">
                  <c:v>113.02525</c:v>
                </c:pt>
                <c:pt idx="7">
                  <c:v>113.02525</c:v>
                </c:pt>
                <c:pt idx="8">
                  <c:v>113.02525</c:v>
                </c:pt>
                <c:pt idx="9">
                  <c:v>113.02525</c:v>
                </c:pt>
                <c:pt idx="10">
                  <c:v>113.02525</c:v>
                </c:pt>
                <c:pt idx="11">
                  <c:v>113.02525</c:v>
                </c:pt>
                <c:pt idx="12">
                  <c:v>113.02525</c:v>
                </c:pt>
                <c:pt idx="13">
                  <c:v>113.02525</c:v>
                </c:pt>
                <c:pt idx="14">
                  <c:v>113.02525</c:v>
                </c:pt>
                <c:pt idx="15">
                  <c:v>113.02525</c:v>
                </c:pt>
                <c:pt idx="16">
                  <c:v>113.02525</c:v>
                </c:pt>
                <c:pt idx="17">
                  <c:v>113.02525</c:v>
                </c:pt>
                <c:pt idx="18">
                  <c:v>113.02525</c:v>
                </c:pt>
                <c:pt idx="19">
                  <c:v>113.02525</c:v>
                </c:pt>
                <c:pt idx="20">
                  <c:v>113.02525</c:v>
                </c:pt>
              </c:numCache>
            </c:numRef>
          </c:val>
        </c:ser>
        <c:ser>
          <c:idx val="9"/>
          <c:order val="8"/>
          <c:tx>
            <c:strRef>
              <c:f>'A-projections'!$B$15</c:f>
              <c:strCache>
                <c:ptCount val="1"/>
                <c:pt idx="0">
                  <c:v>Paints, resins, inks, organic sludges</c:v>
                </c:pt>
              </c:strCache>
            </c:strRef>
          </c:tx>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'A-projections'!$D$15:$X$15</c:f>
              <c:numCache>
                <c:formatCode>#,##0</c:formatCode>
                <c:ptCount val="21"/>
                <c:pt idx="0">
                  <c:v>46251.6956049</c:v>
                </c:pt>
                <c:pt idx="1">
                  <c:v>46945.471038973505</c:v>
                </c:pt>
                <c:pt idx="2">
                  <c:v>47649.6531045581</c:v>
                </c:pt>
                <c:pt idx="3">
                  <c:v>48364.397901126467</c:v>
                </c:pt>
                <c:pt idx="4">
                  <c:v>49089.863869643355</c:v>
                </c:pt>
                <c:pt idx="5">
                  <c:v>49826.211827688006</c:v>
                </c:pt>
                <c:pt idx="6">
                  <c:v>50573.605005103316</c:v>
                </c:pt>
                <c:pt idx="7">
                  <c:v>51332.209080179855</c:v>
                </c:pt>
                <c:pt idx="8">
                  <c:v>52102.192216382558</c:v>
                </c:pt>
                <c:pt idx="9">
                  <c:v>52883.725099628296</c:v>
                </c:pt>
                <c:pt idx="10">
                  <c:v>53676.980976122715</c:v>
                </c:pt>
                <c:pt idx="11">
                  <c:v>54482.135690764546</c:v>
                </c:pt>
                <c:pt idx="12">
                  <c:v>55299.367726126009</c:v>
                </c:pt>
                <c:pt idx="13">
                  <c:v>56128.858242017879</c:v>
                </c:pt>
                <c:pt idx="14">
                  <c:v>56970.79111564815</c:v>
                </c:pt>
                <c:pt idx="15">
                  <c:v>57825.352982382865</c:v>
                </c:pt>
                <c:pt idx="16">
                  <c:v>58692.733277118597</c:v>
                </c:pt>
                <c:pt idx="17">
                  <c:v>59573.124276275375</c:v>
                </c:pt>
                <c:pt idx="18">
                  <c:v>60466.721140419497</c:v>
                </c:pt>
                <c:pt idx="19">
                  <c:v>61373.721957525784</c:v>
                </c:pt>
                <c:pt idx="20">
                  <c:v>62294.32778688868</c:v>
                </c:pt>
              </c:numCache>
            </c:numRef>
          </c:val>
        </c:ser>
        <c:ser>
          <c:idx val="10"/>
          <c:order val="9"/>
          <c:tx>
            <c:strRef>
              <c:f>'A-projections'!$B$16</c:f>
              <c:strCache>
                <c:ptCount val="1"/>
                <c:pt idx="0">
                  <c:v>Organic solvents</c:v>
                </c:pt>
              </c:strCache>
            </c:strRef>
          </c:tx>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'A-projections'!$D$16:$X$16</c:f>
              <c:numCache>
                <c:formatCode>#,##0</c:formatCode>
                <c:ptCount val="21"/>
                <c:pt idx="0">
                  <c:v>31201.586400599925</c:v>
                </c:pt>
                <c:pt idx="1">
                  <c:v>32075.230819816727</c:v>
                </c:pt>
                <c:pt idx="2">
                  <c:v>32973.337282771601</c:v>
                </c:pt>
                <c:pt idx="3">
                  <c:v>33896.590726689203</c:v>
                </c:pt>
                <c:pt idx="4">
                  <c:v>34845.695267036506</c:v>
                </c:pt>
                <c:pt idx="5">
                  <c:v>35821.37473451352</c:v>
                </c:pt>
                <c:pt idx="6">
                  <c:v>36824.373227079908</c:v>
                </c:pt>
                <c:pt idx="7">
                  <c:v>37855.455677438149</c:v>
                </c:pt>
                <c:pt idx="8">
                  <c:v>38915.408436406404</c:v>
                </c:pt>
                <c:pt idx="9">
                  <c:v>40005.039872625792</c:v>
                </c:pt>
                <c:pt idx="10">
                  <c:v>41125.180989059314</c:v>
                </c:pt>
                <c:pt idx="11">
                  <c:v>42276.68605675298</c:v>
                </c:pt>
                <c:pt idx="12">
                  <c:v>43460.433266342065</c:v>
                </c:pt>
                <c:pt idx="13">
                  <c:v>44677.325397799628</c:v>
                </c:pt>
                <c:pt idx="14">
                  <c:v>45928.290508938029</c:v>
                </c:pt>
                <c:pt idx="15">
                  <c:v>47214.282643188293</c:v>
                </c:pt>
                <c:pt idx="16">
                  <c:v>48536.282557197577</c:v>
                </c:pt>
                <c:pt idx="17">
                  <c:v>49895.298468799105</c:v>
                </c:pt>
                <c:pt idx="18">
                  <c:v>51292.366825925485</c:v>
                </c:pt>
                <c:pt idx="19">
                  <c:v>52728.553097051394</c:v>
                </c:pt>
                <c:pt idx="20">
                  <c:v>54204.952583768834</c:v>
                </c:pt>
              </c:numCache>
            </c:numRef>
          </c:val>
        </c:ser>
        <c:ser>
          <c:idx val="11"/>
          <c:order val="10"/>
          <c:tx>
            <c:strRef>
              <c:f>'A-projections'!$B$17</c:f>
              <c:strCache>
                <c:ptCount val="1"/>
                <c:pt idx="0">
                  <c:v>Pesticides</c:v>
                </c:pt>
              </c:strCache>
            </c:strRef>
          </c:tx>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'A-projections'!$D$17:$X$17</c:f>
              <c:numCache>
                <c:formatCode>#,##0</c:formatCode>
                <c:ptCount val="21"/>
                <c:pt idx="0">
                  <c:v>3733.3777087999997</c:v>
                </c:pt>
                <c:pt idx="1">
                  <c:v>3837.9122846463997</c:v>
                </c:pt>
                <c:pt idx="2">
                  <c:v>3945.3738286164989</c:v>
                </c:pt>
                <c:pt idx="3">
                  <c:v>4055.8442958177611</c:v>
                </c:pt>
                <c:pt idx="4">
                  <c:v>4169.4079361006588</c:v>
                </c:pt>
                <c:pt idx="5">
                  <c:v>4286.1513583114775</c:v>
                </c:pt>
                <c:pt idx="6">
                  <c:v>4406.1635963441986</c:v>
                </c:pt>
                <c:pt idx="7">
                  <c:v>4529.5361770418367</c:v>
                </c:pt>
                <c:pt idx="8">
                  <c:v>4656.3631899990078</c:v>
                </c:pt>
                <c:pt idx="9">
                  <c:v>4786.7413593189794</c:v>
                </c:pt>
                <c:pt idx="10">
                  <c:v>4920.7701173799114</c:v>
                </c:pt>
                <c:pt idx="11">
                  <c:v>5058.5516806665491</c:v>
                </c:pt>
                <c:pt idx="12">
                  <c:v>5200.1911277252129</c:v>
                </c:pt>
                <c:pt idx="13">
                  <c:v>5345.796479301519</c:v>
                </c:pt>
                <c:pt idx="14">
                  <c:v>5495.4787807219618</c:v>
                </c:pt>
                <c:pt idx="15">
                  <c:v>5649.3521865821767</c:v>
                </c:pt>
                <c:pt idx="16">
                  <c:v>5807.5340478064772</c:v>
                </c:pt>
                <c:pt idx="17">
                  <c:v>5970.1450011450588</c:v>
                </c:pt>
                <c:pt idx="18">
                  <c:v>6137.3090611771213</c:v>
                </c:pt>
                <c:pt idx="19">
                  <c:v>6309.1537148900807</c:v>
                </c:pt>
                <c:pt idx="20">
                  <c:v>6485.8100189070028</c:v>
                </c:pt>
              </c:numCache>
            </c:numRef>
          </c:val>
        </c:ser>
        <c:ser>
          <c:idx val="12"/>
          <c:order val="11"/>
          <c:tx>
            <c:strRef>
              <c:f>'A-projections'!$B$18</c:f>
              <c:strCache>
                <c:ptCount val="1"/>
                <c:pt idx="0">
                  <c:v>Oils</c:v>
                </c:pt>
              </c:strCache>
            </c:strRef>
          </c:tx>
          <c:dLbls>
            <c:txPr>
              <a:bodyPr/>
              <a:lstStyle/>
              <a:p>
                <a:pPr>
                  <a:defRPr>
                    <a:solidFill>
                      <a:schemeClr val="bg1"/>
                    </a:solidFill>
                  </a:defRPr>
                </a:pPr>
                <a:endParaRPr lang="en-US"/>
              </a:p>
            </c:txPr>
            <c:showSerNam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'A-projections'!$D$18:$X$18</c:f>
              <c:numCache>
                <c:formatCode>#,##0</c:formatCode>
                <c:ptCount val="21"/>
                <c:pt idx="0">
                  <c:v>669037.09467162204</c:v>
                </c:pt>
                <c:pt idx="1">
                  <c:v>703665.40086068492</c:v>
                </c:pt>
                <c:pt idx="2">
                  <c:v>740960.08662630559</c:v>
                </c:pt>
                <c:pt idx="3">
                  <c:v>781126.46319587901</c:v>
                </c:pt>
                <c:pt idx="4">
                  <c:v>824385.65076130966</c:v>
                </c:pt>
                <c:pt idx="5">
                  <c:v>870975.79576927843</c:v>
                </c:pt>
                <c:pt idx="6">
                  <c:v>921153.3819428609</c:v>
                </c:pt>
                <c:pt idx="7">
                  <c:v>975194.64225180913</c:v>
                </c:pt>
                <c:pt idx="8">
                  <c:v>1033397.0796045463</c:v>
                </c:pt>
                <c:pt idx="9">
                  <c:v>1096081.1046334442</c:v>
                </c:pt>
                <c:pt idx="10">
                  <c:v>1163591.7995895674</c:v>
                </c:pt>
                <c:pt idx="11">
                  <c:v>1236300.8180573122</c:v>
                </c:pt>
                <c:pt idx="12">
                  <c:v>1314608.4309470728</c:v>
                </c:pt>
                <c:pt idx="13">
                  <c:v>1398945.7300293455</c:v>
                </c:pt>
                <c:pt idx="14">
                  <c:v>1489777.001140953</c:v>
                </c:pt>
                <c:pt idx="15">
                  <c:v>1587602.2801281542</c:v>
                </c:pt>
                <c:pt idx="16">
                  <c:v>1692960.1055973698</c:v>
                </c:pt>
                <c:pt idx="17">
                  <c:v>1806430.4836277151</c:v>
                </c:pt>
                <c:pt idx="18">
                  <c:v>1928638.0807663971</c:v>
                </c:pt>
                <c:pt idx="19">
                  <c:v>2060255.6628847576</c:v>
                </c:pt>
                <c:pt idx="20">
                  <c:v>2202007.7988262316</c:v>
                </c:pt>
              </c:numCache>
            </c:numRef>
          </c:val>
        </c:ser>
        <c:ser>
          <c:idx val="13"/>
          <c:order val="12"/>
          <c:tx>
            <c:strRef>
              <c:f>'A-projections'!$B$19</c:f>
              <c:strCache>
                <c:ptCount val="1"/>
                <c:pt idx="0">
                  <c:v>Animal effluent and residues (+ food processing waste)</c:v>
                </c:pt>
              </c:strCache>
            </c:strRef>
          </c:tx>
          <c:dLbls>
            <c:txPr>
              <a:bodyPr/>
              <a:lstStyle/>
              <a:p>
                <a:pPr>
                  <a:defRPr>
                    <a:solidFill>
                      <a:schemeClr val="bg1"/>
                    </a:solidFill>
                  </a:defRPr>
                </a:pPr>
                <a:endParaRPr lang="en-US"/>
              </a:p>
            </c:txPr>
            <c:showSerNam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'A-projections'!$D$19:$X$19</c:f>
              <c:numCache>
                <c:formatCode>#,##0</c:formatCode>
                <c:ptCount val="21"/>
                <c:pt idx="0">
                  <c:v>293354.44808939443</c:v>
                </c:pt>
                <c:pt idx="1">
                  <c:v>299808.24594736111</c:v>
                </c:pt>
                <c:pt idx="2">
                  <c:v>306404.02735820308</c:v>
                </c:pt>
                <c:pt idx="3">
                  <c:v>313144.91596008348</c:v>
                </c:pt>
                <c:pt idx="4">
                  <c:v>320034.10411120532</c:v>
                </c:pt>
                <c:pt idx="5">
                  <c:v>327074.85440165189</c:v>
                </c:pt>
                <c:pt idx="6">
                  <c:v>334270.50119848817</c:v>
                </c:pt>
                <c:pt idx="7">
                  <c:v>341624.45222485496</c:v>
                </c:pt>
                <c:pt idx="8">
                  <c:v>349140.19017380173</c:v>
                </c:pt>
                <c:pt idx="9">
                  <c:v>356821.27435762546</c:v>
                </c:pt>
                <c:pt idx="10">
                  <c:v>364671.34239349316</c:v>
                </c:pt>
                <c:pt idx="11">
                  <c:v>372694.11192614998</c:v>
                </c:pt>
                <c:pt idx="12">
                  <c:v>380893.38238852535</c:v>
                </c:pt>
                <c:pt idx="13">
                  <c:v>389273.03680107283</c:v>
                </c:pt>
                <c:pt idx="14">
                  <c:v>397837.04361069656</c:v>
                </c:pt>
                <c:pt idx="15">
                  <c:v>406589.45857013186</c:v>
                </c:pt>
                <c:pt idx="16">
                  <c:v>415534.42665867484</c:v>
                </c:pt>
                <c:pt idx="17">
                  <c:v>424676.18404516566</c:v>
                </c:pt>
                <c:pt idx="18">
                  <c:v>434019.06009415927</c:v>
                </c:pt>
                <c:pt idx="19">
                  <c:v>443567.47941623075</c:v>
                </c:pt>
                <c:pt idx="20">
                  <c:v>453325.96396338783</c:v>
                </c:pt>
              </c:numCache>
            </c:numRef>
          </c:val>
        </c:ser>
        <c:ser>
          <c:idx val="14"/>
          <c:order val="13"/>
          <c:tx>
            <c:strRef>
              <c:f>'A-projections'!$B$20</c:f>
              <c:strCache>
                <c:ptCount val="1"/>
                <c:pt idx="0">
                  <c:v>Grease trap waste</c:v>
                </c:pt>
              </c:strCache>
            </c:strRef>
          </c:tx>
          <c:dLbls>
            <c:showSerNam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'A-projections'!$D$20:$X$20</c:f>
              <c:numCache>
                <c:formatCode>#,##0</c:formatCode>
                <c:ptCount val="21"/>
                <c:pt idx="0">
                  <c:v>537039.38594806276</c:v>
                </c:pt>
                <c:pt idx="1">
                  <c:v>552076.48875460844</c:v>
                </c:pt>
                <c:pt idx="2">
                  <c:v>567534.63043973758</c:v>
                </c:pt>
                <c:pt idx="3">
                  <c:v>583425.60009205015</c:v>
                </c:pt>
                <c:pt idx="4">
                  <c:v>599761.51689462783</c:v>
                </c:pt>
                <c:pt idx="5">
                  <c:v>616554.83936767722</c:v>
                </c:pt>
                <c:pt idx="6">
                  <c:v>633818.37486997223</c:v>
                </c:pt>
                <c:pt idx="7">
                  <c:v>651565.28936633142</c:v>
                </c:pt>
                <c:pt idx="8">
                  <c:v>669809.11746858875</c:v>
                </c:pt>
                <c:pt idx="9">
                  <c:v>688563.77275770914</c:v>
                </c:pt>
                <c:pt idx="10">
                  <c:v>707843.5583949252</c:v>
                </c:pt>
                <c:pt idx="11">
                  <c:v>727663.17802998307</c:v>
                </c:pt>
                <c:pt idx="12">
                  <c:v>748037.74701482255</c:v>
                </c:pt>
                <c:pt idx="13">
                  <c:v>768982.80393123766</c:v>
                </c:pt>
                <c:pt idx="14">
                  <c:v>790514.32244131225</c:v>
                </c:pt>
                <c:pt idx="15">
                  <c:v>812648.723469669</c:v>
                </c:pt>
                <c:pt idx="16">
                  <c:v>835402.88772681984</c:v>
                </c:pt>
                <c:pt idx="17">
                  <c:v>858794.16858317074</c:v>
                </c:pt>
                <c:pt idx="18">
                  <c:v>882840.40530349954</c:v>
                </c:pt>
                <c:pt idx="19">
                  <c:v>907559.93665199773</c:v>
                </c:pt>
                <c:pt idx="20">
                  <c:v>932971.61487825355</c:v>
                </c:pt>
              </c:numCache>
            </c:numRef>
          </c:val>
        </c:ser>
        <c:ser>
          <c:idx val="15"/>
          <c:order val="14"/>
          <c:tx>
            <c:strRef>
              <c:f>'A-projections'!$B$21</c:f>
              <c:strCache>
                <c:ptCount val="1"/>
                <c:pt idx="0">
                  <c:v>Tannery &amp; wool scouring wastes</c:v>
                </c:pt>
              </c:strCache>
            </c:strRef>
          </c:tx>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'A-projections'!$D$21:$X$21</c:f>
              <c:numCache>
                <c:formatCode>#,##0</c:formatCode>
                <c:ptCount val="21"/>
                <c:pt idx="0">
                  <c:v>0</c:v>
                </c:pt>
              </c:numCache>
            </c:numRef>
          </c:val>
        </c:ser>
        <c:ser>
          <c:idx val="16"/>
          <c:order val="15"/>
          <c:tx>
            <c:strRef>
              <c:f>'A-projections'!$B$22</c:f>
              <c:strCache>
                <c:ptCount val="1"/>
                <c:pt idx="0">
                  <c:v>PFOS</c:v>
                </c:pt>
              </c:strCache>
            </c:strRef>
          </c:tx>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'A-projections'!$D$22:$X$22</c:f>
              <c:numCache>
                <c:formatCode>#,##0</c:formatCode>
                <c:ptCount val="21"/>
                <c:pt idx="0">
                  <c:v>3805.1750000000002</c:v>
                </c:pt>
                <c:pt idx="1">
                  <c:v>3424.6574999999998</c:v>
                </c:pt>
                <c:pt idx="2">
                  <c:v>10602.834249999998</c:v>
                </c:pt>
                <c:pt idx="3">
                  <c:v>10407.424712499998</c:v>
                </c:pt>
                <c:pt idx="4">
                  <c:v>10244.529237062497</c:v>
                </c:pt>
                <c:pt idx="5">
                  <c:v>10111.091014105934</c:v>
                </c:pt>
                <c:pt idx="6">
                  <c:v>10004.361833956271</c:v>
                </c:pt>
                <c:pt idx="7">
                  <c:v>9921.8712706404895</c:v>
                </c:pt>
                <c:pt idx="8">
                  <c:v>9861.398947957483</c:v>
                </c:pt>
                <c:pt idx="9">
                  <c:v>9820.9495796084921</c:v>
                </c:pt>
                <c:pt idx="10">
                  <c:v>9798.7305059911032</c:v>
                </c:pt>
                <c:pt idx="11">
                  <c:v>9793.1314780006051</c:v>
                </c:pt>
                <c:pt idx="12">
                  <c:v>9802.7064631482845</c:v>
                </c:pt>
                <c:pt idx="13">
                  <c:v>9826.1572717754116</c:v>
                </c:pt>
                <c:pt idx="14">
                  <c:v>9862.3188213639569</c:v>
                </c:pt>
                <c:pt idx="15">
                  <c:v>9910.1458751451373</c:v>
                </c:pt>
                <c:pt idx="16">
                  <c:v>9968.701107586965</c:v>
                </c:pt>
                <c:pt idx="17">
                  <c:v>10037.144364083953</c:v>
                </c:pt>
                <c:pt idx="18">
                  <c:v>10114.722995440079</c:v>
                </c:pt>
                <c:pt idx="19">
                  <c:v>10200.763159677059</c:v>
                </c:pt>
                <c:pt idx="20">
                  <c:v>10294.661994447057</c:v>
                </c:pt>
              </c:numCache>
            </c:numRef>
          </c:val>
        </c:ser>
        <c:ser>
          <c:idx val="17"/>
          <c:order val="16"/>
          <c:tx>
            <c:strRef>
              <c:f>'A-projections'!$B$23</c:f>
              <c:strCache>
                <c:ptCount val="1"/>
                <c:pt idx="0">
                  <c:v>POP-BDEs</c:v>
                </c:pt>
              </c:strCache>
            </c:strRef>
          </c:tx>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'A-projections'!$D$23:$X$23</c:f>
              <c:numCache>
                <c:formatCode>#,##0</c:formatCode>
                <c:ptCount val="21"/>
                <c:pt idx="0">
                  <c:v>0</c:v>
                </c:pt>
                <c:pt idx="1">
                  <c:v>0</c:v>
                </c:pt>
                <c:pt idx="2">
                  <c:v>378.59</c:v>
                </c:pt>
                <c:pt idx="3">
                  <c:v>321.80149999999998</c:v>
                </c:pt>
                <c:pt idx="4">
                  <c:v>273.53127499999999</c:v>
                </c:pt>
                <c:pt idx="5">
                  <c:v>232.50158375000001</c:v>
                </c:pt>
                <c:pt idx="6">
                  <c:v>197.62634618750002</c:v>
                </c:pt>
                <c:pt idx="7">
                  <c:v>167.98239425937501</c:v>
                </c:pt>
                <c:pt idx="8">
                  <c:v>142.78503512046876</c:v>
                </c:pt>
                <c:pt idx="9">
                  <c:v>121.36727985239845</c:v>
                </c:pt>
                <c:pt idx="10">
                  <c:v>103.16218787453869</c:v>
                </c:pt>
                <c:pt idx="11">
                  <c:v>87.687859693357893</c:v>
                </c:pt>
                <c:pt idx="12">
                  <c:v>74.534680739354215</c:v>
                </c:pt>
                <c:pt idx="13">
                  <c:v>63.354478628451083</c:v>
                </c:pt>
                <c:pt idx="14">
                  <c:v>53.851306834183418</c:v>
                </c:pt>
                <c:pt idx="15">
                  <c:v>45.77361080905591</c:v>
                </c:pt>
                <c:pt idx="16">
                  <c:v>38.907569187697526</c:v>
                </c:pt>
                <c:pt idx="17">
                  <c:v>33.071433809542896</c:v>
                </c:pt>
                <c:pt idx="18">
                  <c:v>28.110718738111462</c:v>
                </c:pt>
                <c:pt idx="19">
                  <c:v>23.894110927394742</c:v>
                </c:pt>
                <c:pt idx="20">
                  <c:v>20.30999428828553</c:v>
                </c:pt>
              </c:numCache>
            </c:numRef>
          </c:val>
        </c:ser>
        <c:ser>
          <c:idx val="18"/>
          <c:order val="17"/>
          <c:tx>
            <c:strRef>
              <c:f>'A-projections'!$B$24</c:f>
              <c:strCache>
                <c:ptCount val="1"/>
                <c:pt idx="0">
                  <c:v>HBCD</c:v>
                </c:pt>
              </c:strCache>
            </c:strRef>
          </c:tx>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'A-projections'!$D$24:$X$24</c:f>
              <c:numCache>
                <c:formatCode>#,##0</c:formatCode>
                <c:ptCount val="21"/>
                <c:pt idx="0">
                  <c:v>0</c:v>
                </c:pt>
                <c:pt idx="1">
                  <c:v>0</c:v>
                </c:pt>
                <c:pt idx="2">
                  <c:v>7608.8447999999999</c:v>
                </c:pt>
                <c:pt idx="3">
                  <c:v>7974.0693504000001</c:v>
                </c:pt>
                <c:pt idx="4">
                  <c:v>8356.8246792192003</c:v>
                </c:pt>
                <c:pt idx="5">
                  <c:v>8757.9522638217222</c:v>
                </c:pt>
                <c:pt idx="6">
                  <c:v>9178.3339724851648</c:v>
                </c:pt>
                <c:pt idx="7">
                  <c:v>9618.8940031644524</c:v>
                </c:pt>
                <c:pt idx="8">
                  <c:v>10080.600915316347</c:v>
                </c:pt>
                <c:pt idx="9">
                  <c:v>10564.469759251531</c:v>
                </c:pt>
                <c:pt idx="10">
                  <c:v>11071.564307695606</c:v>
                </c:pt>
                <c:pt idx="11">
                  <c:v>11602.999394464996</c:v>
                </c:pt>
                <c:pt idx="12">
                  <c:v>12159.943365399316</c:v>
                </c:pt>
                <c:pt idx="13">
                  <c:v>12743.620646938483</c:v>
                </c:pt>
                <c:pt idx="14">
                  <c:v>13355.31443799153</c:v>
                </c:pt>
                <c:pt idx="15">
                  <c:v>13996.369531015123</c:v>
                </c:pt>
                <c:pt idx="16">
                  <c:v>14668.19526850385</c:v>
                </c:pt>
                <c:pt idx="17">
                  <c:v>15372.268641392036</c:v>
                </c:pt>
                <c:pt idx="18">
                  <c:v>16110.137536178854</c:v>
                </c:pt>
                <c:pt idx="19">
                  <c:v>16883.424137915441</c:v>
                </c:pt>
                <c:pt idx="20">
                  <c:v>17693.828496535381</c:v>
                </c:pt>
              </c:numCache>
            </c:numRef>
          </c:val>
        </c:ser>
        <c:ser>
          <c:idx val="19"/>
          <c:order val="18"/>
          <c:tx>
            <c:strRef>
              <c:f>'A-projections'!$B$25</c:f>
              <c:strCache>
                <c:ptCount val="1"/>
                <c:pt idx="0">
                  <c:v>HCB</c:v>
                </c:pt>
              </c:strCache>
            </c:strRef>
          </c:tx>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'A-projections'!$D$25:$X$25</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20"/>
          <c:order val="19"/>
          <c:tx>
            <c:strRef>
              <c:f>'A-projections'!$B$26</c:f>
              <c:strCache>
                <c:ptCount val="1"/>
                <c:pt idx="0">
                  <c:v>Other organic chemicals</c:v>
                </c:pt>
              </c:strCache>
            </c:strRef>
          </c:tx>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'A-projections'!$D$26:$X$26</c:f>
              <c:numCache>
                <c:formatCode>#,##0</c:formatCode>
                <c:ptCount val="21"/>
                <c:pt idx="0">
                  <c:v>21633.822136040566</c:v>
                </c:pt>
                <c:pt idx="1">
                  <c:v>21115.546003319752</c:v>
                </c:pt>
                <c:pt idx="2">
                  <c:v>20618.76335295336</c:v>
                </c:pt>
                <c:pt idx="3">
                  <c:v>20141.59768053329</c:v>
                </c:pt>
                <c:pt idx="4">
                  <c:v>19682.398074258555</c:v>
                </c:pt>
                <c:pt idx="5">
                  <c:v>19297.666450558427</c:v>
                </c:pt>
                <c:pt idx="6">
                  <c:v>18920.6294593323</c:v>
                </c:pt>
                <c:pt idx="7">
                  <c:v>18551.133207930699</c:v>
                </c:pt>
                <c:pt idx="8">
                  <c:v>18189.026881557133</c:v>
                </c:pt>
                <c:pt idx="9">
                  <c:v>17834.16268171103</c:v>
                </c:pt>
                <c:pt idx="10">
                  <c:v>17486.395765861856</c:v>
                </c:pt>
                <c:pt idx="11">
                  <c:v>17145.58418832966</c:v>
                </c:pt>
                <c:pt idx="12">
                  <c:v>16811.588842348112</c:v>
                </c:pt>
                <c:pt idx="13">
                  <c:v>16484.273403286192</c:v>
                </c:pt>
                <c:pt idx="14">
                  <c:v>16163.50427300551</c:v>
                </c:pt>
                <c:pt idx="15">
                  <c:v>15849.150525330442</c:v>
                </c:pt>
                <c:pt idx="16">
                  <c:v>15541.083852608877</c:v>
                </c:pt>
                <c:pt idx="17">
                  <c:v>15239.178513341743</c:v>
                </c:pt>
                <c:pt idx="18">
                  <c:v>14943.311280859956</c:v>
                </c:pt>
                <c:pt idx="19">
                  <c:v>14653.361393027799</c:v>
                </c:pt>
                <c:pt idx="20">
                  <c:v>14369.210502952286</c:v>
                </c:pt>
              </c:numCache>
            </c:numRef>
          </c:val>
        </c:ser>
        <c:ser>
          <c:idx val="21"/>
          <c:order val="20"/>
          <c:tx>
            <c:strRef>
              <c:f>'A-projections'!$B$27</c:f>
              <c:strCache>
                <c:ptCount val="1"/>
                <c:pt idx="0">
                  <c:v>Contaminated soils</c:v>
                </c:pt>
              </c:strCache>
            </c:strRef>
          </c:tx>
          <c:spPr>
            <a:ln w="25400">
              <a:noFill/>
            </a:ln>
          </c:spPr>
          <c:dLbls>
            <c:showSerNam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'A-projections'!$D$27:$X$27</c:f>
              <c:numCache>
                <c:formatCode>#,##0</c:formatCode>
                <c:ptCount val="21"/>
                <c:pt idx="0">
                  <c:v>1360346.5509645108</c:v>
                </c:pt>
                <c:pt idx="1">
                  <c:v>1360346.5509645108</c:v>
                </c:pt>
                <c:pt idx="2">
                  <c:v>1360346.5509645108</c:v>
                </c:pt>
                <c:pt idx="3">
                  <c:v>1360346.5509645108</c:v>
                </c:pt>
                <c:pt idx="4">
                  <c:v>1360346.5509645108</c:v>
                </c:pt>
                <c:pt idx="5">
                  <c:v>1360346.5509645108</c:v>
                </c:pt>
                <c:pt idx="6">
                  <c:v>1360346.5509645108</c:v>
                </c:pt>
                <c:pt idx="7">
                  <c:v>1360346.5509645108</c:v>
                </c:pt>
                <c:pt idx="8">
                  <c:v>1360346.5509645108</c:v>
                </c:pt>
                <c:pt idx="9">
                  <c:v>1360346.5509645108</c:v>
                </c:pt>
                <c:pt idx="10">
                  <c:v>1360346.5509645108</c:v>
                </c:pt>
                <c:pt idx="11">
                  <c:v>1360346.5509645108</c:v>
                </c:pt>
                <c:pt idx="12">
                  <c:v>1360346.5509645108</c:v>
                </c:pt>
                <c:pt idx="13">
                  <c:v>1360346.5509645108</c:v>
                </c:pt>
                <c:pt idx="14">
                  <c:v>1360346.5509645108</c:v>
                </c:pt>
                <c:pt idx="15">
                  <c:v>1360346.5509645108</c:v>
                </c:pt>
                <c:pt idx="16">
                  <c:v>1360346.5509645108</c:v>
                </c:pt>
                <c:pt idx="17">
                  <c:v>1360346.5509645108</c:v>
                </c:pt>
                <c:pt idx="18">
                  <c:v>1360346.5509645108</c:v>
                </c:pt>
                <c:pt idx="19">
                  <c:v>1360346.5509645108</c:v>
                </c:pt>
                <c:pt idx="20">
                  <c:v>1360346.5509645108</c:v>
                </c:pt>
              </c:numCache>
            </c:numRef>
          </c:val>
        </c:ser>
        <c:ser>
          <c:idx val="22"/>
          <c:order val="21"/>
          <c:tx>
            <c:strRef>
              <c:f>'A-projections'!$B$28</c:f>
              <c:strCache>
                <c:ptCount val="1"/>
                <c:pt idx="0">
                  <c:v>Contaminated biosolids</c:v>
                </c:pt>
              </c:strCache>
            </c:strRef>
          </c:tx>
          <c:spPr>
            <a:ln w="25400">
              <a:noFill/>
            </a:ln>
          </c:spPr>
          <c:dLbls>
            <c:showSerNam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'A-projections'!$D$28:$X$28</c:f>
              <c:numCache>
                <c:formatCode>#,##0</c:formatCode>
                <c:ptCount val="21"/>
                <c:pt idx="0">
                  <c:v>269319.24399019429</c:v>
                </c:pt>
                <c:pt idx="1">
                  <c:v>272012.43643009622</c:v>
                </c:pt>
                <c:pt idx="2">
                  <c:v>267211.91829439718</c:v>
                </c:pt>
                <c:pt idx="3">
                  <c:v>269846.4342648412</c:v>
                </c:pt>
                <c:pt idx="4">
                  <c:v>272506.73134680209</c:v>
                </c:pt>
                <c:pt idx="5">
                  <c:v>275193.05889067228</c:v>
                </c:pt>
                <c:pt idx="6">
                  <c:v>277905.66861343721</c:v>
                </c:pt>
                <c:pt idx="7">
                  <c:v>280644.81462043774</c:v>
                </c:pt>
                <c:pt idx="8">
                  <c:v>283410.75342732115</c:v>
                </c:pt>
                <c:pt idx="9">
                  <c:v>286203.74398218369</c:v>
                </c:pt>
                <c:pt idx="10">
                  <c:v>283133.0378718524</c:v>
                </c:pt>
                <c:pt idx="11">
                  <c:v>280089.90879256674</c:v>
                </c:pt>
                <c:pt idx="12">
                  <c:v>277074.03402356547</c:v>
                </c:pt>
                <c:pt idx="13">
                  <c:v>274085.09336703812</c:v>
                </c:pt>
                <c:pt idx="14">
                  <c:v>271122.76911233162</c:v>
                </c:pt>
                <c:pt idx="15">
                  <c:v>268186.74600035668</c:v>
                </c:pt>
                <c:pt idx="16">
                  <c:v>265276.71118818864</c:v>
                </c:pt>
                <c:pt idx="17">
                  <c:v>262392.35421385989</c:v>
                </c:pt>
                <c:pt idx="18">
                  <c:v>259533.36696133774</c:v>
                </c:pt>
                <c:pt idx="19">
                  <c:v>256699.443625685</c:v>
                </c:pt>
                <c:pt idx="20">
                  <c:v>253890.28067839827</c:v>
                </c:pt>
              </c:numCache>
            </c:numRef>
          </c:val>
        </c:ser>
        <c:ser>
          <c:idx val="23"/>
          <c:order val="22"/>
          <c:tx>
            <c:strRef>
              <c:f>'A-projections'!$B$29</c:f>
              <c:strCache>
                <c:ptCount val="1"/>
                <c:pt idx="0">
                  <c:v>Other industrial treatment residues</c:v>
                </c:pt>
              </c:strCache>
            </c:strRef>
          </c:tx>
          <c:spPr>
            <a:ln w="25400">
              <a:noFill/>
            </a:ln>
          </c:spPr>
          <c:dLbls>
            <c:showSerNam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'A-projections'!$D$29:$X$29</c:f>
              <c:numCache>
                <c:formatCode>#,##0</c:formatCode>
                <c:ptCount val="21"/>
                <c:pt idx="0">
                  <c:v>225641.25609358004</c:v>
                </c:pt>
                <c:pt idx="1">
                  <c:v>231959.21126420028</c:v>
                </c:pt>
                <c:pt idx="2">
                  <c:v>238454.06917959789</c:v>
                </c:pt>
                <c:pt idx="3">
                  <c:v>245130.78311662664</c:v>
                </c:pt>
                <c:pt idx="4">
                  <c:v>251994.44504389213</c:v>
                </c:pt>
                <c:pt idx="5">
                  <c:v>259050.28950512118</c:v>
                </c:pt>
                <c:pt idx="6">
                  <c:v>266303.69761126454</c:v>
                </c:pt>
                <c:pt idx="7">
                  <c:v>273760.20114437997</c:v>
                </c:pt>
                <c:pt idx="8">
                  <c:v>281425.48677642265</c:v>
                </c:pt>
                <c:pt idx="9">
                  <c:v>289305.40040616243</c:v>
                </c:pt>
                <c:pt idx="10">
                  <c:v>297405.95161753497</c:v>
                </c:pt>
                <c:pt idx="11">
                  <c:v>305733.31826282601</c:v>
                </c:pt>
                <c:pt idx="12">
                  <c:v>314293.85117418511</c:v>
                </c:pt>
                <c:pt idx="13">
                  <c:v>323094.07900706236</c:v>
                </c:pt>
                <c:pt idx="14">
                  <c:v>332140.71321926016</c:v>
                </c:pt>
                <c:pt idx="15">
                  <c:v>341440.6531893994</c:v>
                </c:pt>
                <c:pt idx="16">
                  <c:v>351000.99147870258</c:v>
                </c:pt>
                <c:pt idx="17">
                  <c:v>360829.01924010628</c:v>
                </c:pt>
                <c:pt idx="18">
                  <c:v>370932.23177882924</c:v>
                </c:pt>
                <c:pt idx="19">
                  <c:v>381318.33426863654</c:v>
                </c:pt>
                <c:pt idx="20">
                  <c:v>391995.24762815831</c:v>
                </c:pt>
              </c:numCache>
            </c:numRef>
          </c:val>
        </c:ser>
        <c:ser>
          <c:idx val="24"/>
          <c:order val="23"/>
          <c:tx>
            <c:strRef>
              <c:f>'A-projections'!$B$30</c:f>
              <c:strCache>
                <c:ptCount val="1"/>
                <c:pt idx="0">
                  <c:v>Asbestos</c:v>
                </c:pt>
              </c:strCache>
            </c:strRef>
          </c:tx>
          <c:spPr>
            <a:ln w="25400">
              <a:noFill/>
            </a:ln>
          </c:spPr>
          <c:dLbls>
            <c:showSerNam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'A-projections'!$D$30:$X$30</c:f>
              <c:numCache>
                <c:formatCode>#,##0</c:formatCode>
                <c:ptCount val="21"/>
                <c:pt idx="0">
                  <c:v>854769.3401984988</c:v>
                </c:pt>
                <c:pt idx="1">
                  <c:v>898702.8817240569</c:v>
                </c:pt>
                <c:pt idx="2">
                  <c:v>923306.56241233053</c:v>
                </c:pt>
                <c:pt idx="3">
                  <c:v>948599.14615987591</c:v>
                </c:pt>
                <c:pt idx="4">
                  <c:v>974599.92225235235</c:v>
                </c:pt>
                <c:pt idx="5">
                  <c:v>1001328.7200754181</c:v>
                </c:pt>
                <c:pt idx="6">
                  <c:v>1008805.92423753</c:v>
                </c:pt>
                <c:pt idx="7">
                  <c:v>1037052.4901161809</c:v>
                </c:pt>
                <c:pt idx="8">
                  <c:v>1066089.9598394341</c:v>
                </c:pt>
                <c:pt idx="9">
                  <c:v>1095940.478714938</c:v>
                </c:pt>
                <c:pt idx="10">
                  <c:v>1126626.8121189564</c:v>
                </c:pt>
                <c:pt idx="11">
                  <c:v>1158172.3628582873</c:v>
                </c:pt>
                <c:pt idx="12">
                  <c:v>1190601.1890183194</c:v>
                </c:pt>
                <c:pt idx="13">
                  <c:v>1223938.0223108323</c:v>
                </c:pt>
                <c:pt idx="14">
                  <c:v>1258208.2869355357</c:v>
                </c:pt>
                <c:pt idx="15">
                  <c:v>1293438.1189697306</c:v>
                </c:pt>
                <c:pt idx="16">
                  <c:v>1329654.3863008833</c:v>
                </c:pt>
                <c:pt idx="17">
                  <c:v>1366884.7091173078</c:v>
                </c:pt>
                <c:pt idx="18">
                  <c:v>1405157.4809725925</c:v>
                </c:pt>
                <c:pt idx="19">
                  <c:v>1444501.8904398251</c:v>
                </c:pt>
                <c:pt idx="20">
                  <c:v>1484947.9433721404</c:v>
                </c:pt>
              </c:numCache>
            </c:numRef>
          </c:val>
        </c:ser>
        <c:ser>
          <c:idx val="25"/>
          <c:order val="24"/>
          <c:tx>
            <c:strRef>
              <c:f>'A-projections'!$B$31</c:f>
              <c:strCache>
                <c:ptCount val="1"/>
                <c:pt idx="0">
                  <c:v>Other soil/sludges</c:v>
                </c:pt>
              </c:strCache>
            </c:strRef>
          </c:tx>
          <c:spPr>
            <a:ln w="25400">
              <a:noFill/>
            </a:ln>
          </c:spPr>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'A-projections'!$D$31:$X$31</c:f>
              <c:numCache>
                <c:formatCode>#,##0</c:formatCode>
                <c:ptCount val="21"/>
                <c:pt idx="0">
                  <c:v>103864.2496719999</c:v>
                </c:pt>
                <c:pt idx="1">
                  <c:v>102825.6071752799</c:v>
                </c:pt>
                <c:pt idx="2">
                  <c:v>101797.35110352709</c:v>
                </c:pt>
                <c:pt idx="3">
                  <c:v>115779.37759249183</c:v>
                </c:pt>
                <c:pt idx="4">
                  <c:v>114771.58381656691</c:v>
                </c:pt>
                <c:pt idx="5">
                  <c:v>113773.86797840125</c:v>
                </c:pt>
                <c:pt idx="6">
                  <c:v>112786.12929861722</c:v>
                </c:pt>
                <c:pt idx="7">
                  <c:v>111808.26800563106</c:v>
                </c:pt>
                <c:pt idx="8">
                  <c:v>110840.18532557474</c:v>
                </c:pt>
                <c:pt idx="9">
                  <c:v>109881.78347231899</c:v>
                </c:pt>
                <c:pt idx="10">
                  <c:v>108932.9656375958</c:v>
                </c:pt>
                <c:pt idx="11">
                  <c:v>107993.63598121984</c:v>
                </c:pt>
                <c:pt idx="12">
                  <c:v>107063.69962140765</c:v>
                </c:pt>
                <c:pt idx="13">
                  <c:v>106143.06262519356</c:v>
                </c:pt>
                <c:pt idx="14">
                  <c:v>105231.63199894162</c:v>
                </c:pt>
                <c:pt idx="15">
                  <c:v>104329.3156789522</c:v>
                </c:pt>
                <c:pt idx="16">
                  <c:v>103436.02252216269</c:v>
                </c:pt>
                <c:pt idx="17">
                  <c:v>102551.66229694107</c:v>
                </c:pt>
                <c:pt idx="18">
                  <c:v>101676.14567397165</c:v>
                </c:pt>
                <c:pt idx="19">
                  <c:v>100809.38421723193</c:v>
                </c:pt>
                <c:pt idx="20">
                  <c:v>99951.290375059616</c:v>
                </c:pt>
              </c:numCache>
            </c:numRef>
          </c:val>
        </c:ser>
        <c:ser>
          <c:idx val="26"/>
          <c:order val="25"/>
          <c:tx>
            <c:strRef>
              <c:f>'A-projections'!$B$32</c:f>
              <c:strCache>
                <c:ptCount val="1"/>
                <c:pt idx="0">
                  <c:v>Clinical &amp; pharmaceutical</c:v>
                </c:pt>
              </c:strCache>
            </c:strRef>
          </c:tx>
          <c:spPr>
            <a:ln w="25400">
              <a:noFill/>
            </a:ln>
          </c:spPr>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'A-projections'!$D$32:$X$32</c:f>
              <c:numCache>
                <c:formatCode>#,##0</c:formatCode>
                <c:ptCount val="21"/>
                <c:pt idx="0">
                  <c:v>71352.970320822817</c:v>
                </c:pt>
                <c:pt idx="1">
                  <c:v>72726.149421945622</c:v>
                </c:pt>
                <c:pt idx="2">
                  <c:v>74125.755185270158</c:v>
                </c:pt>
                <c:pt idx="3">
                  <c:v>75608.270288975575</c:v>
                </c:pt>
                <c:pt idx="4">
                  <c:v>77120.435694755099</c:v>
                </c:pt>
                <c:pt idx="5">
                  <c:v>78662.844408650184</c:v>
                </c:pt>
                <c:pt idx="6">
                  <c:v>80236.101296823195</c:v>
                </c:pt>
                <c:pt idx="7">
                  <c:v>81840.823322759665</c:v>
                </c:pt>
                <c:pt idx="8">
                  <c:v>83477.639789214882</c:v>
                </c:pt>
                <c:pt idx="9">
                  <c:v>85230.670224788366</c:v>
                </c:pt>
                <c:pt idx="10">
                  <c:v>87020.514299508926</c:v>
                </c:pt>
                <c:pt idx="11">
                  <c:v>88847.945099798613</c:v>
                </c:pt>
                <c:pt idx="12">
                  <c:v>90713.75194689435</c:v>
                </c:pt>
                <c:pt idx="13">
                  <c:v>92618.740737779124</c:v>
                </c:pt>
                <c:pt idx="14">
                  <c:v>94563.734293272457</c:v>
                </c:pt>
                <c:pt idx="15">
                  <c:v>96549.572713431189</c:v>
                </c:pt>
                <c:pt idx="16">
                  <c:v>98577.113740413231</c:v>
                </c:pt>
                <c:pt idx="17">
                  <c:v>100647.23312896192</c:v>
                </c:pt>
                <c:pt idx="18">
                  <c:v>102760.82502467011</c:v>
                </c:pt>
                <c:pt idx="19">
                  <c:v>104918.80235018815</c:v>
                </c:pt>
                <c:pt idx="20">
                  <c:v>107122.09719954211</c:v>
                </c:pt>
              </c:numCache>
            </c:numRef>
          </c:val>
        </c:ser>
        <c:ser>
          <c:idx val="27"/>
          <c:order val="26"/>
          <c:tx>
            <c:strRef>
              <c:f>'A-projections'!$B$33</c:f>
              <c:strCache>
                <c:ptCount val="1"/>
                <c:pt idx="0">
                  <c:v>Tyres</c:v>
                </c:pt>
              </c:strCache>
            </c:strRef>
          </c:tx>
          <c:spPr>
            <a:ln w="25400">
              <a:noFill/>
            </a:ln>
          </c:spPr>
          <c:dLbls>
            <c:showSerNam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'A-projections'!$D$33:$X$33</c:f>
              <c:numCache>
                <c:formatCode>#,##0</c:formatCode>
                <c:ptCount val="21"/>
                <c:pt idx="0">
                  <c:v>411138.33409687394</c:v>
                </c:pt>
                <c:pt idx="1">
                  <c:v>417305.409108327</c:v>
                </c:pt>
                <c:pt idx="2">
                  <c:v>423564.99024495186</c:v>
                </c:pt>
                <c:pt idx="3">
                  <c:v>429918.46509862604</c:v>
                </c:pt>
                <c:pt idx="4">
                  <c:v>436367.24207510543</c:v>
                </c:pt>
                <c:pt idx="5">
                  <c:v>442912.75070623192</c:v>
                </c:pt>
                <c:pt idx="6">
                  <c:v>449556.44196682534</c:v>
                </c:pt>
                <c:pt idx="7">
                  <c:v>456299.78859632765</c:v>
                </c:pt>
                <c:pt idx="8">
                  <c:v>463144.28542527254</c:v>
                </c:pt>
                <c:pt idx="9">
                  <c:v>470091.44970665162</c:v>
                </c:pt>
                <c:pt idx="10">
                  <c:v>477142.82145225134</c:v>
                </c:pt>
                <c:pt idx="11">
                  <c:v>484299.9637740351</c:v>
                </c:pt>
                <c:pt idx="12">
                  <c:v>491564.46323064552</c:v>
                </c:pt>
                <c:pt idx="13">
                  <c:v>498937.93017910514</c:v>
                </c:pt>
                <c:pt idx="14">
                  <c:v>506421.99913179176</c:v>
                </c:pt>
                <c:pt idx="15">
                  <c:v>514018.32911876851</c:v>
                </c:pt>
                <c:pt idx="16">
                  <c:v>521728.60405555001</c:v>
                </c:pt>
                <c:pt idx="17">
                  <c:v>529554.53311638325</c:v>
                </c:pt>
                <c:pt idx="18">
                  <c:v>537497.85111312883</c:v>
                </c:pt>
                <c:pt idx="19">
                  <c:v>545560.31887982576</c:v>
                </c:pt>
                <c:pt idx="20">
                  <c:v>553743.72366302309</c:v>
                </c:pt>
              </c:numCache>
            </c:numRef>
          </c:val>
        </c:ser>
        <c:ser>
          <c:idx val="28"/>
          <c:order val="27"/>
          <c:tx>
            <c:strRef>
              <c:f>'A-projections'!$B$34</c:f>
              <c:strCache>
                <c:ptCount val="1"/>
                <c:pt idx="0">
                  <c:v>Other miscellaneous</c:v>
                </c:pt>
              </c:strCache>
            </c:strRef>
          </c:tx>
          <c:spPr>
            <a:ln w="25400">
              <a:noFill/>
            </a:ln>
          </c:spPr>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'A-projections'!$D$34:$X$34</c:f>
              <c:numCache>
                <c:formatCode>#,##0</c:formatCode>
                <c:ptCount val="21"/>
                <c:pt idx="0">
                  <c:v>7002.2302532499953</c:v>
                </c:pt>
                <c:pt idx="1">
                  <c:v>6960.6679720487446</c:v>
                </c:pt>
                <c:pt idx="2">
                  <c:v>6940.4716168794739</c:v>
                </c:pt>
                <c:pt idx="3">
                  <c:v>6938.6632725951649</c:v>
                </c:pt>
                <c:pt idx="4">
                  <c:v>6952.715115927218</c:v>
                </c:pt>
                <c:pt idx="5">
                  <c:v>6980.4819527727814</c:v>
                </c:pt>
                <c:pt idx="6">
                  <c:v>7020.1438756550306</c:v>
                </c:pt>
                <c:pt idx="7">
                  <c:v>7070.1575233419153</c:v>
                </c:pt>
                <c:pt idx="8">
                  <c:v>7129.2146523112915</c:v>
                </c:pt>
                <c:pt idx="9">
                  <c:v>7196.2069232973245</c:v>
                </c:pt>
                <c:pt idx="10">
                  <c:v>7270.1959706679418</c:v>
                </c:pt>
                <c:pt idx="11">
                  <c:v>7350.3879622209461</c:v>
                </c:pt>
                <c:pt idx="12">
                  <c:v>7436.1119758482955</c:v>
                </c:pt>
                <c:pt idx="13">
                  <c:v>7526.8016205509512</c:v>
                </c:pt>
                <c:pt idx="14">
                  <c:v>7621.9794151644055</c:v>
                </c:pt>
                <c:pt idx="15">
                  <c:v>7721.243511151285</c:v>
                </c:pt>
                <c:pt idx="16">
                  <c:v>7824.2564078640535</c:v>
                </c:pt>
                <c:pt idx="17">
                  <c:v>7930.7353614206895</c:v>
                </c:pt>
                <c:pt idx="18">
                  <c:v>8040.4442331648734</c:v>
                </c:pt>
                <c:pt idx="19">
                  <c:v>8153.1865617867888</c:v>
                </c:pt>
                <c:pt idx="20">
                  <c:v>8268.7996755693675</c:v>
                </c:pt>
              </c:numCache>
            </c:numRef>
          </c:val>
        </c:ser>
        <c:ser>
          <c:idx val="29"/>
          <c:order val="28"/>
          <c:tx>
            <c:strRef>
              <c:f>'A-projections'!$B$35</c:f>
              <c:strCache>
                <c:ptCount val="1"/>
                <c:pt idx="0">
                  <c:v>Lithium-ion batteries</c:v>
                </c:pt>
              </c:strCache>
            </c:strRef>
          </c:tx>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'A-projections'!$D$35:$X$35</c:f>
              <c:numCache>
                <c:formatCode>#,##0</c:formatCode>
                <c:ptCount val="21"/>
                <c:pt idx="0">
                  <c:v>8189.6065581941502</c:v>
                </c:pt>
                <c:pt idx="1">
                  <c:v>9704.8589041143532</c:v>
                </c:pt>
                <c:pt idx="2">
                  <c:v>11504.393118243837</c:v>
                </c:pt>
                <c:pt idx="3">
                  <c:v>13642.153414291972</c:v>
                </c:pt>
                <c:pt idx="4">
                  <c:v>16182.416017990272</c:v>
                </c:pt>
                <c:pt idx="5">
                  <c:v>19201.78334280707</c:v>
                </c:pt>
                <c:pt idx="6">
                  <c:v>22791.565527013579</c:v>
                </c:pt>
                <c:pt idx="7">
                  <c:v>24988.695155045094</c:v>
                </c:pt>
                <c:pt idx="8">
                  <c:v>27399.750769994633</c:v>
                </c:pt>
                <c:pt idx="9">
                  <c:v>30045.772528520276</c:v>
                </c:pt>
                <c:pt idx="10">
                  <c:v>32949.891268162217</c:v>
                </c:pt>
                <c:pt idx="11">
                  <c:v>36137.538443382648</c:v>
                </c:pt>
                <c:pt idx="12">
                  <c:v>39636.677371783655</c:v>
                </c:pt>
                <c:pt idx="13">
                  <c:v>43478.057978050922</c:v>
                </c:pt>
                <c:pt idx="14">
                  <c:v>47695.497450360264</c:v>
                </c:pt>
                <c:pt idx="15">
                  <c:v>52326.189475054329</c:v>
                </c:pt>
                <c:pt idx="16">
                  <c:v>57411.044992891468</c:v>
                </c:pt>
                <c:pt idx="17">
                  <c:v>62995.067726902838</c:v>
                </c:pt>
                <c:pt idx="18">
                  <c:v>69127.768070987688</c:v>
                </c:pt>
                <c:pt idx="19">
                  <c:v>75863.619303287749</c:v>
                </c:pt>
                <c:pt idx="20">
                  <c:v>83262.560502940803</c:v>
                </c:pt>
              </c:numCache>
            </c:numRef>
          </c:val>
        </c:ser>
        <c:dLbls/>
        <c:axId val="96470912"/>
        <c:axId val="96472448"/>
      </c:areaChart>
      <c:lineChart>
        <c:grouping val="standard"/>
        <c:ser>
          <c:idx val="0"/>
          <c:order val="29"/>
          <c:tx>
            <c:strRef>
              <c:f>'A-projections'!$C$38</c:f>
              <c:strCache>
                <c:ptCount val="1"/>
                <c:pt idx="0">
                  <c:v>Projected population in millions / 5</c:v>
                </c:pt>
              </c:strCache>
            </c:strRef>
          </c:tx>
          <c:spPr>
            <a:ln>
              <a:solidFill>
                <a:schemeClr val="tx1"/>
              </a:solidFill>
              <a:prstDash val="sysDash"/>
            </a:ln>
          </c:spPr>
          <c:marker>
            <c:symbol val="none"/>
          </c:marker>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'A-projections'!$D$38:$X$38</c:f>
              <c:numCache>
                <c:formatCode>General</c:formatCode>
                <c:ptCount val="21"/>
                <c:pt idx="0">
                  <c:v>4704811</c:v>
                </c:pt>
                <c:pt idx="1">
                  <c:v>4788110.4000000004</c:v>
                </c:pt>
                <c:pt idx="2">
                  <c:v>4871952.2</c:v>
                </c:pt>
                <c:pt idx="3">
                  <c:v>4956224.2</c:v>
                </c:pt>
                <c:pt idx="4">
                  <c:v>5040263.4000000004</c:v>
                </c:pt>
                <c:pt idx="5">
                  <c:v>5123979</c:v>
                </c:pt>
                <c:pt idx="6">
                  <c:v>5207471.2</c:v>
                </c:pt>
                <c:pt idx="7">
                  <c:v>5290429.4000000004</c:v>
                </c:pt>
                <c:pt idx="8">
                  <c:v>5373241.7999999998</c:v>
                </c:pt>
                <c:pt idx="9">
                  <c:v>5455809.2000000002</c:v>
                </c:pt>
                <c:pt idx="10">
                  <c:v>5538041.7999999998</c:v>
                </c:pt>
                <c:pt idx="11">
                  <c:v>5619854.5999999996</c:v>
                </c:pt>
                <c:pt idx="12">
                  <c:v>5701174.2000000002</c:v>
                </c:pt>
                <c:pt idx="13">
                  <c:v>5781955.2000000002</c:v>
                </c:pt>
                <c:pt idx="14">
                  <c:v>5862293.4000000004</c:v>
                </c:pt>
                <c:pt idx="15">
                  <c:v>5942136.4000000004</c:v>
                </c:pt>
                <c:pt idx="16">
                  <c:v>6021455.2000000002</c:v>
                </c:pt>
                <c:pt idx="17">
                  <c:v>6100238.4000000004</c:v>
                </c:pt>
                <c:pt idx="18">
                  <c:v>6178398.4000000004</c:v>
                </c:pt>
                <c:pt idx="19">
                  <c:v>6255945</c:v>
                </c:pt>
                <c:pt idx="20">
                  <c:v>6332901.4000000004</c:v>
                </c:pt>
              </c:numCache>
            </c:numRef>
          </c:val>
        </c:ser>
        <c:ser>
          <c:idx val="30"/>
          <c:order val="30"/>
          <c:tx>
            <c:strRef>
              <c:f>'A-projections'!$C$39</c:f>
              <c:strCache>
                <c:ptCount val="1"/>
                <c:pt idx="0">
                  <c:v>Projected economic activity in $m/250,000</c:v>
                </c:pt>
              </c:strCache>
            </c:strRef>
          </c:tx>
          <c:spPr>
            <a:ln>
              <a:solidFill>
                <a:schemeClr val="tx1"/>
              </a:solidFill>
              <a:prstDash val="sysDot"/>
            </a:ln>
          </c:spPr>
          <c:marker>
            <c:symbol val="none"/>
          </c:marker>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'A-projections'!$D$39:$X$39</c:f>
              <c:numCache>
                <c:formatCode>"$"#,##0</c:formatCode>
                <c:ptCount val="21"/>
                <c:pt idx="0">
                  <c:v>6190784</c:v>
                </c:pt>
                <c:pt idx="1">
                  <c:v>6364125.9520000005</c:v>
                </c:pt>
                <c:pt idx="2">
                  <c:v>6542321.4786560005</c:v>
                </c:pt>
                <c:pt idx="3">
                  <c:v>6725506.4800583683</c:v>
                </c:pt>
                <c:pt idx="4">
                  <c:v>6913820.6615000032</c:v>
                </c:pt>
                <c:pt idx="5">
                  <c:v>7107407.6400220031</c:v>
                </c:pt>
                <c:pt idx="6">
                  <c:v>7306415.0539426189</c:v>
                </c:pt>
                <c:pt idx="7">
                  <c:v>7510994.6754530128</c:v>
                </c:pt>
                <c:pt idx="8">
                  <c:v>7721302.5263656974</c:v>
                </c:pt>
                <c:pt idx="9">
                  <c:v>7937498.997103937</c:v>
                </c:pt>
                <c:pt idx="10">
                  <c:v>8159748.9690228477</c:v>
                </c:pt>
                <c:pt idx="11">
                  <c:v>8388221.9401554875</c:v>
                </c:pt>
                <c:pt idx="12">
                  <c:v>8623092.1544798408</c:v>
                </c:pt>
                <c:pt idx="13">
                  <c:v>8864538.7348052766</c:v>
                </c:pt>
                <c:pt idx="14">
                  <c:v>9112745.8193798251</c:v>
                </c:pt>
                <c:pt idx="15">
                  <c:v>9367902.7023224607</c:v>
                </c:pt>
                <c:pt idx="16">
                  <c:v>9630203.9779874906</c:v>
                </c:pt>
                <c:pt idx="17">
                  <c:v>9899849.6893711407</c:v>
                </c:pt>
                <c:pt idx="18">
                  <c:v>10177045.480673533</c:v>
                </c:pt>
                <c:pt idx="19">
                  <c:v>10462002.754132392</c:v>
                </c:pt>
                <c:pt idx="20">
                  <c:v>10754938.831248099</c:v>
                </c:pt>
              </c:numCache>
            </c:numRef>
          </c:val>
        </c:ser>
        <c:dLbls/>
        <c:marker val="1"/>
        <c:axId val="96470912"/>
        <c:axId val="96472448"/>
      </c:lineChart>
      <c:catAx>
        <c:axId val="96470912"/>
        <c:scaling>
          <c:orientation val="minMax"/>
        </c:scaling>
        <c:axPos val="b"/>
        <c:numFmt formatCode="General" sourceLinked="1"/>
        <c:tickLblPos val="nextTo"/>
        <c:txPr>
          <a:bodyPr rot="-2700000"/>
          <a:lstStyle/>
          <a:p>
            <a:pPr>
              <a:defRPr sz="1200"/>
            </a:pPr>
            <a:endParaRPr lang="en-US"/>
          </a:p>
        </c:txPr>
        <c:crossAx val="96472448"/>
        <c:crosses val="autoZero"/>
        <c:auto val="1"/>
        <c:lblAlgn val="ctr"/>
        <c:lblOffset val="100"/>
      </c:catAx>
      <c:valAx>
        <c:axId val="96472448"/>
        <c:scaling>
          <c:orientation val="minMax"/>
        </c:scaling>
        <c:axPos val="l"/>
        <c:majorGridlines/>
        <c:title>
          <c:tx>
            <c:rich>
              <a:bodyPr rot="-5400000" vert="horz"/>
              <a:lstStyle/>
              <a:p>
                <a:pPr>
                  <a:defRPr sz="1200" b="0"/>
                </a:pPr>
                <a:r>
                  <a:rPr lang="en-US" sz="1200" b="0"/>
                  <a:t>Millions of tonnes of hazardous waste arising</a:t>
                </a:r>
              </a:p>
            </c:rich>
          </c:tx>
        </c:title>
        <c:numFmt formatCode="#,##0" sourceLinked="1"/>
        <c:tickLblPos val="nextTo"/>
        <c:spPr>
          <a:ln>
            <a:noFill/>
          </a:ln>
        </c:spPr>
        <c:txPr>
          <a:bodyPr/>
          <a:lstStyle/>
          <a:p>
            <a:pPr>
              <a:defRPr sz="1200"/>
            </a:pPr>
            <a:endParaRPr lang="en-US"/>
          </a:p>
        </c:txPr>
        <c:crossAx val="96470912"/>
        <c:crosses val="autoZero"/>
        <c:crossBetween val="between"/>
        <c:dispUnits>
          <c:builtInUnit val="millions"/>
        </c:dispUnits>
      </c:valAx>
    </c:plotArea>
    <c:legend>
      <c:legendPos val="r"/>
      <c:layout>
        <c:manualLayout>
          <c:xMode val="edge"/>
          <c:yMode val="edge"/>
          <c:x val="0.62857816603268868"/>
          <c:y val="0.13563522867207986"/>
          <c:w val="0.32566886448817967"/>
          <c:h val="0.82271185007514835"/>
        </c:manualLayout>
      </c:layout>
    </c:legend>
    <c:plotVisOnly val="1"/>
    <c:dispBlanksAs val="zero"/>
  </c:chart>
  <c:spPr>
    <a:ln>
      <a:noFill/>
    </a:ln>
  </c:sp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AU"/>
  <c:chart>
    <c:autoTitleDeleted val="1"/>
    <c:plotArea>
      <c:layout/>
      <c:lineChart>
        <c:grouping val="standard"/>
        <c:ser>
          <c:idx val="1"/>
          <c:order val="0"/>
          <c:tx>
            <c:strRef>
              <c:f>'A-proj. calcs'!$D$8</c:f>
              <c:strCache>
                <c:ptCount val="1"/>
                <c:pt idx="0">
                  <c:v>Best</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calcs'!$E$10:$Y$10</c:f>
              <c:numCache>
                <c:formatCode>#,##0</c:formatCode>
                <c:ptCount val="21"/>
                <c:pt idx="0">
                  <c:v>300047.05418136017</c:v>
                </c:pt>
                <c:pt idx="1">
                  <c:v>313093.54605521815</c:v>
                </c:pt>
                <c:pt idx="2">
                  <c:v>327237.42493201664</c:v>
                </c:pt>
                <c:pt idx="3">
                  <c:v>342560.93045699061</c:v>
                </c:pt>
                <c:pt idx="4">
                  <c:v>359152.64715913002</c:v>
                </c:pt>
                <c:pt idx="5">
                  <c:v>377107.99244925252</c:v>
                </c:pt>
                <c:pt idx="6">
                  <c:v>396529.74219406035</c:v>
                </c:pt>
                <c:pt idx="7">
                  <c:v>417528.5967593767</c:v>
                </c:pt>
                <c:pt idx="8">
                  <c:v>440223.79063853313</c:v>
                </c:pt>
                <c:pt idx="9">
                  <c:v>464743.74902180582</c:v>
                </c:pt>
                <c:pt idx="10">
                  <c:v>491226.7949212041</c:v>
                </c:pt>
                <c:pt idx="11">
                  <c:v>519821.91074321466</c:v>
                </c:pt>
                <c:pt idx="12">
                  <c:v>550689.55850183161</c:v>
                </c:pt>
                <c:pt idx="13">
                  <c:v>584002.56318701513</c:v>
                </c:pt>
                <c:pt idx="14">
                  <c:v>619947.06415138254</c:v>
                </c:pt>
                <c:pt idx="15">
                  <c:v>658723.53975237231</c:v>
                </c:pt>
                <c:pt idx="16">
                  <c:v>700547.91089038621</c:v>
                </c:pt>
                <c:pt idx="17">
                  <c:v>745652.72951773473</c:v>
                </c:pt>
                <c:pt idx="18">
                  <c:v>794288.45866096823</c:v>
                </c:pt>
                <c:pt idx="19">
                  <c:v>846724.85100295639</c:v>
                </c:pt>
                <c:pt idx="20">
                  <c:v>903252.4336136434</c:v>
                </c:pt>
              </c:numCache>
            </c:numRef>
          </c:val>
        </c:ser>
        <c:ser>
          <c:idx val="2"/>
          <c:order val="1"/>
          <c:tx>
            <c:strRef>
              <c:f>'A-proj. calcs'!$D$39</c:f>
              <c:strCache>
                <c:ptCount val="1"/>
                <c:pt idx="0">
                  <c:v>High</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calcs'!$E$41:$Y$41</c:f>
              <c:numCache>
                <c:formatCode>#,##0</c:formatCode>
                <c:ptCount val="21"/>
                <c:pt idx="0">
                  <c:v>307427.81771128025</c:v>
                </c:pt>
                <c:pt idx="1">
                  <c:v>329292.90807039611</c:v>
                </c:pt>
                <c:pt idx="2">
                  <c:v>353095.93210588722</c:v>
                </c:pt>
                <c:pt idx="3">
                  <c:v>379023.72307532403</c:v>
                </c:pt>
                <c:pt idx="4">
                  <c:v>407281.60267895239</c:v>
                </c:pt>
                <c:pt idx="5">
                  <c:v>438095.22444723418</c:v>
                </c:pt>
                <c:pt idx="6">
                  <c:v>471712.60131435498</c:v>
                </c:pt>
                <c:pt idx="7">
                  <c:v>508406.33579201507</c:v>
                </c:pt>
                <c:pt idx="8">
                  <c:v>548476.07299913536</c:v>
                </c:pt>
                <c:pt idx="9">
                  <c:v>592251.19882854959</c:v>
                </c:pt>
                <c:pt idx="10">
                  <c:v>640093.80775973108</c:v>
                </c:pt>
                <c:pt idx="11">
                  <c:v>692401.9672773839</c:v>
                </c:pt>
                <c:pt idx="12">
                  <c:v>749613.30855156912</c:v>
                </c:pt>
                <c:pt idx="13">
                  <c:v>812208.97600047325</c:v>
                </c:pt>
                <c:pt idx="14">
                  <c:v>880717.97161889286</c:v>
                </c:pt>
                <c:pt idx="15">
                  <c:v>955721.93354366859</c:v>
                </c:pt>
                <c:pt idx="16">
                  <c:v>1037860.392274283</c:v>
                </c:pt>
                <c:pt idx="17">
                  <c:v>1127836.5523084938</c:v>
                </c:pt>
                <c:pt idx="18">
                  <c:v>1226423.6517287155</c:v>
                </c:pt>
                <c:pt idx="19">
                  <c:v>1334471.9575282617</c:v>
                </c:pt>
                <c:pt idx="20">
                  <c:v>1452916.4602453094</c:v>
                </c:pt>
              </c:numCache>
            </c:numRef>
          </c:val>
        </c:ser>
        <c:ser>
          <c:idx val="3"/>
          <c:order val="2"/>
          <c:tx>
            <c:strRef>
              <c:f>'A-proj. calcs'!$D$70</c:f>
              <c:strCache>
                <c:ptCount val="1"/>
                <c:pt idx="0">
                  <c:v>Low</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calcs'!$E$72:$Y$72</c:f>
              <c:numCache>
                <c:formatCode>#,##0</c:formatCode>
                <c:ptCount val="21"/>
                <c:pt idx="0">
                  <c:v>289323.02140456025</c:v>
                </c:pt>
                <c:pt idx="1">
                  <c:v>290319.43988109555</c:v>
                </c:pt>
                <c:pt idx="2">
                  <c:v>291632.29097749683</c:v>
                </c:pt>
                <c:pt idx="3">
                  <c:v>293257.49865294027</c:v>
                </c:pt>
                <c:pt idx="4">
                  <c:v>295191.43952117872</c:v>
                </c:pt>
                <c:pt idx="5">
                  <c:v>297430.93056231458</c:v>
                </c:pt>
                <c:pt idx="6">
                  <c:v>299973.21758861572</c:v>
                </c:pt>
                <c:pt idx="7">
                  <c:v>302815.96443716565</c:v>
                </c:pt>
                <c:pt idx="8">
                  <c:v>305957.24286350672</c:v>
                </c:pt>
                <c:pt idx="9">
                  <c:v>309395.52311174484</c:v>
                </c:pt>
                <c:pt idx="10">
                  <c:v>313129.66513783613</c:v>
                </c:pt>
                <c:pt idx="11">
                  <c:v>317158.91046398698</c:v>
                </c:pt>
                <c:pt idx="12">
                  <c:v>321482.87464325276</c:v>
                </c:pt>
                <c:pt idx="13">
                  <c:v>326101.54031453398</c:v>
                </c:pt>
                <c:pt idx="14">
                  <c:v>331015.25082923938</c:v>
                </c:pt>
                <c:pt idx="15">
                  <c:v>336224.70443190722</c:v>
                </c:pt>
                <c:pt idx="16">
                  <c:v>341730.94897806947</c:v>
                </c:pt>
                <c:pt idx="17">
                  <c:v>347535.37717358989</c:v>
                </c:pt>
                <c:pt idx="18">
                  <c:v>353639.72232062201</c:v>
                </c:pt>
                <c:pt idx="19">
                  <c:v>360046.05455621344</c:v>
                </c:pt>
                <c:pt idx="20">
                  <c:v>366756.77757043071</c:v>
                </c:pt>
              </c:numCache>
            </c:numRef>
          </c:val>
        </c:ser>
        <c:dLbls/>
        <c:marker val="1"/>
        <c:axId val="103377152"/>
        <c:axId val="103383040"/>
      </c:lineChart>
      <c:catAx>
        <c:axId val="103377152"/>
        <c:scaling>
          <c:orientation val="minMax"/>
        </c:scaling>
        <c:axPos val="b"/>
        <c:numFmt formatCode="General" sourceLinked="1"/>
        <c:tickLblPos val="nextTo"/>
        <c:crossAx val="103383040"/>
        <c:crosses val="autoZero"/>
        <c:auto val="1"/>
        <c:lblAlgn val="ctr"/>
        <c:lblOffset val="100"/>
      </c:catAx>
      <c:valAx>
        <c:axId val="103383040"/>
        <c:scaling>
          <c:orientation val="minMax"/>
        </c:scaling>
        <c:axPos val="l"/>
        <c:majorGridlines/>
        <c:title>
          <c:tx>
            <c:rich>
              <a:bodyPr rot="-5400000" vert="horz"/>
              <a:lstStyle/>
              <a:p>
                <a:pPr>
                  <a:defRPr b="0"/>
                </a:pPr>
                <a:r>
                  <a:rPr lang="en-US" b="0"/>
                  <a:t>Tonnes arising</a:t>
                </a:r>
              </a:p>
            </c:rich>
          </c:tx>
          <c:layout>
            <c:manualLayout>
              <c:xMode val="edge"/>
              <c:yMode val="edge"/>
              <c:x val="1.666666666666667E-2"/>
              <c:y val="0.31752041411490245"/>
            </c:manualLayout>
          </c:layout>
        </c:title>
        <c:numFmt formatCode="#,##0" sourceLinked="1"/>
        <c:tickLblPos val="nextTo"/>
        <c:spPr>
          <a:ln>
            <a:noFill/>
          </a:ln>
        </c:spPr>
        <c:crossAx val="103377152"/>
        <c:crosses val="autoZero"/>
        <c:crossBetween val="between"/>
      </c:valAx>
    </c:plotArea>
    <c:legend>
      <c:legendPos val="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AU"/>
  <c:chart>
    <c:title>
      <c:tx>
        <c:strRef>
          <c:f>'A-projections'!$A$41</c:f>
          <c:strCache>
            <c:ptCount val="1"/>
            <c:pt idx="0">
              <c:v>Declining wastes</c:v>
            </c:pt>
          </c:strCache>
        </c:strRef>
      </c:tx>
      <c:txPr>
        <a:bodyPr/>
        <a:lstStyle/>
        <a:p>
          <a:pPr>
            <a:defRPr/>
          </a:pPr>
          <a:endParaRPr lang="en-US"/>
        </a:p>
      </c:txPr>
    </c:title>
    <c:plotArea>
      <c:layout>
        <c:manualLayout>
          <c:layoutTarget val="inner"/>
          <c:xMode val="edge"/>
          <c:yMode val="edge"/>
          <c:x val="6.8292744749997525E-2"/>
          <c:y val="6.7462974844326049E-2"/>
          <c:w val="0.4904229720657941"/>
          <c:h val="0.85840142232405148"/>
        </c:manualLayout>
      </c:layout>
      <c:areaChart>
        <c:grouping val="stacked"/>
        <c:ser>
          <c:idx val="1"/>
          <c:order val="0"/>
          <c:tx>
            <c:strRef>
              <c:f>'A-projections'!$B$43</c:f>
              <c:strCache>
                <c:ptCount val="1"/>
                <c:pt idx="0">
                  <c:v>Plating &amp; heat treatment</c:v>
                </c:pt>
              </c:strCache>
            </c:strRef>
          </c:tx>
          <c:dLbls>
            <c:delet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'A-projections'!$D$43:$X$43</c:f>
            </c:numRef>
          </c:val>
        </c:ser>
        <c:ser>
          <c:idx val="2"/>
          <c:order val="1"/>
          <c:tx>
            <c:strRef>
              <c:f>'A-projections'!$B$44</c:f>
              <c:strCache>
                <c:ptCount val="1"/>
                <c:pt idx="0">
                  <c:v>Acids</c:v>
                </c:pt>
              </c:strCache>
            </c:strRef>
          </c:tx>
          <c:dLbls>
            <c:delet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'A-projections'!$D$44:$X$44</c:f>
              <c:numCache>
                <c:formatCode>#,##0</c:formatCode>
                <c:ptCount val="21"/>
                <c:pt idx="0">
                  <c:v>43303.548806500032</c:v>
                </c:pt>
                <c:pt idx="1">
                  <c:v>42004.442342305032</c:v>
                </c:pt>
                <c:pt idx="2">
                  <c:v>40744.309072035874</c:v>
                </c:pt>
                <c:pt idx="3">
                  <c:v>39521.979799874804</c:v>
                </c:pt>
                <c:pt idx="4">
                  <c:v>38336.320405878556</c:v>
                </c:pt>
                <c:pt idx="5">
                  <c:v>37186.230793702191</c:v>
                </c:pt>
                <c:pt idx="6">
                  <c:v>36070.64386989113</c:v>
                </c:pt>
                <c:pt idx="7">
                  <c:v>36070.64386989113</c:v>
                </c:pt>
                <c:pt idx="8">
                  <c:v>36070.64386989113</c:v>
                </c:pt>
                <c:pt idx="9">
                  <c:v>36070.64386989113</c:v>
                </c:pt>
                <c:pt idx="10">
                  <c:v>36070.64386989113</c:v>
                </c:pt>
                <c:pt idx="11">
                  <c:v>36070.64386989113</c:v>
                </c:pt>
                <c:pt idx="12">
                  <c:v>36070.64386989113</c:v>
                </c:pt>
                <c:pt idx="13">
                  <c:v>36070.64386989113</c:v>
                </c:pt>
                <c:pt idx="14">
                  <c:v>36070.64386989113</c:v>
                </c:pt>
                <c:pt idx="15">
                  <c:v>36070.64386989113</c:v>
                </c:pt>
                <c:pt idx="16">
                  <c:v>36070.64386989113</c:v>
                </c:pt>
                <c:pt idx="17">
                  <c:v>36070.64386989113</c:v>
                </c:pt>
                <c:pt idx="18">
                  <c:v>36070.64386989113</c:v>
                </c:pt>
                <c:pt idx="19">
                  <c:v>36070.64386989113</c:v>
                </c:pt>
                <c:pt idx="20">
                  <c:v>36070.64386989113</c:v>
                </c:pt>
              </c:numCache>
            </c:numRef>
          </c:val>
        </c:ser>
        <c:ser>
          <c:idx val="3"/>
          <c:order val="2"/>
          <c:tx>
            <c:strRef>
              <c:f>'A-projections'!$B$45</c:f>
              <c:strCache>
                <c:ptCount val="1"/>
                <c:pt idx="0">
                  <c:v>Alkalis</c:v>
                </c:pt>
              </c:strCache>
            </c:strRef>
          </c:tx>
          <c:dLbls>
            <c:delet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'A-projections'!$D$45:$X$45</c:f>
            </c:numRef>
          </c:val>
        </c:ser>
        <c:ser>
          <c:idx val="4"/>
          <c:order val="3"/>
          <c:tx>
            <c:strRef>
              <c:f>'A-projections'!$B$46</c:f>
              <c:strCache>
                <c:ptCount val="1"/>
                <c:pt idx="0">
                  <c:v>Mercury; mercury compounds</c:v>
                </c:pt>
              </c:strCache>
            </c:strRef>
          </c:tx>
          <c:dLbls>
            <c:delet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'A-projections'!$D$46:$X$46</c:f>
              <c:numCache>
                <c:formatCode>#,##0</c:formatCode>
                <c:ptCount val="21"/>
                <c:pt idx="0">
                  <c:v>1509.8284456766655</c:v>
                </c:pt>
                <c:pt idx="1">
                  <c:v>1524.9267301334321</c:v>
                </c:pt>
                <c:pt idx="2">
                  <c:v>1540.1759974347665</c:v>
                </c:pt>
                <c:pt idx="3">
                  <c:v>1555.5777574091142</c:v>
                </c:pt>
                <c:pt idx="4">
                  <c:v>1571.1335349832054</c:v>
                </c:pt>
                <c:pt idx="5">
                  <c:v>1586.8448703330373</c:v>
                </c:pt>
                <c:pt idx="6">
                  <c:v>1602.7133190363677</c:v>
                </c:pt>
                <c:pt idx="7">
                  <c:v>1618.7404522267311</c:v>
                </c:pt>
                <c:pt idx="8">
                  <c:v>1634.9278567489987</c:v>
                </c:pt>
                <c:pt idx="9">
                  <c:v>1651.2771353164887</c:v>
                </c:pt>
                <c:pt idx="10">
                  <c:v>1634.7643639633241</c:v>
                </c:pt>
                <c:pt idx="11">
                  <c:v>1618.4167203236912</c:v>
                </c:pt>
                <c:pt idx="12">
                  <c:v>1602.2325531204542</c:v>
                </c:pt>
                <c:pt idx="13">
                  <c:v>1586.2102275892494</c:v>
                </c:pt>
                <c:pt idx="14">
                  <c:v>1570.3481253133568</c:v>
                </c:pt>
                <c:pt idx="15">
                  <c:v>1554.6446440602231</c:v>
                </c:pt>
                <c:pt idx="16">
                  <c:v>1539.098197619621</c:v>
                </c:pt>
                <c:pt idx="17">
                  <c:v>1523.7072156434247</c:v>
                </c:pt>
                <c:pt idx="18">
                  <c:v>1508.4701434869903</c:v>
                </c:pt>
                <c:pt idx="19">
                  <c:v>1493.3854420521202</c:v>
                </c:pt>
                <c:pt idx="20">
                  <c:v>1478.4515876315993</c:v>
                </c:pt>
              </c:numCache>
            </c:numRef>
          </c:val>
        </c:ser>
        <c:ser>
          <c:idx val="5"/>
          <c:order val="4"/>
          <c:tx>
            <c:strRef>
              <c:f>'A-projections'!$B$47</c:f>
              <c:strCache>
                <c:ptCount val="1"/>
                <c:pt idx="0">
                  <c:v>Lead; lead compounds</c:v>
                </c:pt>
              </c:strCache>
            </c:strRef>
          </c:tx>
          <c:dLbls>
            <c:delet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'A-projections'!$D$47:$X$47</c:f>
            </c:numRef>
          </c:val>
        </c:ser>
        <c:ser>
          <c:idx val="6"/>
          <c:order val="5"/>
          <c:tx>
            <c:strRef>
              <c:f>'A-projections'!$B$48</c:f>
              <c:strCache>
                <c:ptCount val="1"/>
                <c:pt idx="0">
                  <c:v>Non-toxic salts</c:v>
                </c:pt>
              </c:strCache>
            </c:strRef>
          </c:tx>
          <c:dLbls>
            <c:delet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'A-projections'!$D$48:$X$48</c:f>
            </c:numRef>
          </c:val>
        </c:ser>
        <c:ser>
          <c:idx val="7"/>
          <c:order val="6"/>
          <c:tx>
            <c:strRef>
              <c:f>'A-projections'!$B$49</c:f>
              <c:strCache>
                <c:ptCount val="1"/>
                <c:pt idx="0">
                  <c:v>Other inorganic chemicals</c:v>
                </c:pt>
              </c:strCache>
            </c:strRef>
          </c:tx>
          <c:dLbls>
            <c:delet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'A-projections'!$D$49:$X$49</c:f>
              <c:numCache>
                <c:formatCode>#,##0</c:formatCode>
                <c:ptCount val="21"/>
                <c:pt idx="0">
                  <c:v>200247.18531179999</c:v>
                </c:pt>
                <c:pt idx="1">
                  <c:v>196242.24160556396</c:v>
                </c:pt>
                <c:pt idx="2">
                  <c:v>192317.39677345267</c:v>
                </c:pt>
                <c:pt idx="3">
                  <c:v>188471.04883798363</c:v>
                </c:pt>
                <c:pt idx="4">
                  <c:v>184701.62786122394</c:v>
                </c:pt>
                <c:pt idx="5">
                  <c:v>181007.59530399949</c:v>
                </c:pt>
                <c:pt idx="6">
                  <c:v>177387.44339791947</c:v>
                </c:pt>
                <c:pt idx="7">
                  <c:v>173839.69452996107</c:v>
                </c:pt>
                <c:pt idx="8">
                  <c:v>170362.90063936185</c:v>
                </c:pt>
                <c:pt idx="9">
                  <c:v>166955.64262657464</c:v>
                </c:pt>
                <c:pt idx="10">
                  <c:v>163616.52977404313</c:v>
                </c:pt>
                <c:pt idx="11">
                  <c:v>160344.19917856224</c:v>
                </c:pt>
                <c:pt idx="12">
                  <c:v>157137.31519499101</c:v>
                </c:pt>
                <c:pt idx="13">
                  <c:v>153994.56889109118</c:v>
                </c:pt>
                <c:pt idx="14">
                  <c:v>150914.67751326933</c:v>
                </c:pt>
                <c:pt idx="15">
                  <c:v>147896.38396300396</c:v>
                </c:pt>
                <c:pt idx="16">
                  <c:v>144938.45628374393</c:v>
                </c:pt>
                <c:pt idx="17">
                  <c:v>142039.68715806899</c:v>
                </c:pt>
                <c:pt idx="18">
                  <c:v>139198.89341490762</c:v>
                </c:pt>
                <c:pt idx="19">
                  <c:v>136414.91554660944</c:v>
                </c:pt>
                <c:pt idx="20">
                  <c:v>133686.61723567729</c:v>
                </c:pt>
              </c:numCache>
            </c:numRef>
          </c:val>
        </c:ser>
        <c:ser>
          <c:idx val="8"/>
          <c:order val="7"/>
          <c:tx>
            <c:strRef>
              <c:f>'A-projections'!$B$50</c:f>
              <c:strCache>
                <c:ptCount val="1"/>
                <c:pt idx="0">
                  <c:v>Reactive chemicals</c:v>
                </c:pt>
              </c:strCache>
            </c:strRef>
          </c:tx>
          <c:dLbls>
            <c:delet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'A-projections'!$D$50:$X$50</c:f>
            </c:numRef>
          </c:val>
        </c:ser>
        <c:ser>
          <c:idx val="9"/>
          <c:order val="8"/>
          <c:tx>
            <c:strRef>
              <c:f>'A-projections'!$B$51</c:f>
              <c:strCache>
                <c:ptCount val="1"/>
                <c:pt idx="0">
                  <c:v>Paints, resins, inks, organic sludges</c:v>
                </c:pt>
              </c:strCache>
            </c:strRef>
          </c:tx>
          <c:dLbls>
            <c:delet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'A-projections'!$D$51:$X$51</c:f>
            </c:numRef>
          </c:val>
        </c:ser>
        <c:ser>
          <c:idx val="10"/>
          <c:order val="9"/>
          <c:tx>
            <c:strRef>
              <c:f>'A-projections'!$B$52</c:f>
              <c:strCache>
                <c:ptCount val="1"/>
                <c:pt idx="0">
                  <c:v>Organic solvents</c:v>
                </c:pt>
              </c:strCache>
            </c:strRef>
          </c:tx>
          <c:dLbls>
            <c:delet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'A-projections'!$D$52:$X$52</c:f>
            </c:numRef>
          </c:val>
        </c:ser>
        <c:ser>
          <c:idx val="11"/>
          <c:order val="10"/>
          <c:tx>
            <c:strRef>
              <c:f>'A-projections'!$B$53</c:f>
              <c:strCache>
                <c:ptCount val="1"/>
                <c:pt idx="0">
                  <c:v>Pesticides</c:v>
                </c:pt>
              </c:strCache>
            </c:strRef>
          </c:tx>
          <c:dLbls>
            <c:delet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'A-projections'!$D$53:$X$53</c:f>
            </c:numRef>
          </c:val>
        </c:ser>
        <c:ser>
          <c:idx val="12"/>
          <c:order val="11"/>
          <c:tx>
            <c:strRef>
              <c:f>'A-projections'!$B$54</c:f>
              <c:strCache>
                <c:ptCount val="1"/>
                <c:pt idx="0">
                  <c:v>Oils</c:v>
                </c:pt>
              </c:strCache>
            </c:strRef>
          </c:tx>
          <c:dLbls>
            <c:delet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'A-projections'!$D$54:$X$54</c:f>
            </c:numRef>
          </c:val>
        </c:ser>
        <c:ser>
          <c:idx val="13"/>
          <c:order val="12"/>
          <c:tx>
            <c:strRef>
              <c:f>'A-projections'!$B$55</c:f>
              <c:strCache>
                <c:ptCount val="1"/>
                <c:pt idx="0">
                  <c:v>Animal effluent and residues (+ food processing waste)</c:v>
                </c:pt>
              </c:strCache>
            </c:strRef>
          </c:tx>
          <c:dLbls>
            <c:delet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'A-projections'!$D$55:$X$55</c:f>
            </c:numRef>
          </c:val>
        </c:ser>
        <c:ser>
          <c:idx val="14"/>
          <c:order val="13"/>
          <c:tx>
            <c:strRef>
              <c:f>'A-projections'!$B$56</c:f>
              <c:strCache>
                <c:ptCount val="1"/>
                <c:pt idx="0">
                  <c:v>Grease trap waste</c:v>
                </c:pt>
              </c:strCache>
            </c:strRef>
          </c:tx>
          <c:dLbls>
            <c:delet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'A-projections'!$D$56:$X$56</c:f>
            </c:numRef>
          </c:val>
        </c:ser>
        <c:ser>
          <c:idx val="15"/>
          <c:order val="14"/>
          <c:tx>
            <c:strRef>
              <c:f>'A-projections'!$B$57</c:f>
              <c:strCache>
                <c:ptCount val="1"/>
                <c:pt idx="0">
                  <c:v>Tannery &amp; wool scouring wastes</c:v>
                </c:pt>
              </c:strCache>
            </c:strRef>
          </c:tx>
          <c:dLbls>
            <c:delet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'A-projections'!$D$57:$X$57</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6"/>
          <c:order val="15"/>
          <c:tx>
            <c:strRef>
              <c:f>'A-projections'!$B$58</c:f>
              <c:strCache>
                <c:ptCount val="1"/>
                <c:pt idx="0">
                  <c:v>PFOS</c:v>
                </c:pt>
              </c:strCache>
            </c:strRef>
          </c:tx>
          <c:dLbls>
            <c:delet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'A-projections'!$D$58:$X$58</c:f>
            </c:numRef>
          </c:val>
        </c:ser>
        <c:ser>
          <c:idx val="17"/>
          <c:order val="16"/>
          <c:tx>
            <c:strRef>
              <c:f>'A-projections'!$B$59</c:f>
              <c:strCache>
                <c:ptCount val="1"/>
                <c:pt idx="0">
                  <c:v>POP-BDEs</c:v>
                </c:pt>
              </c:strCache>
            </c:strRef>
          </c:tx>
          <c:dLbls>
            <c:delet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'A-projections'!$D$59:$X$59</c:f>
            </c:numRef>
          </c:val>
        </c:ser>
        <c:ser>
          <c:idx val="18"/>
          <c:order val="17"/>
          <c:tx>
            <c:strRef>
              <c:f>'A-projections'!$B$60</c:f>
              <c:strCache>
                <c:ptCount val="1"/>
                <c:pt idx="0">
                  <c:v>HBCD</c:v>
                </c:pt>
              </c:strCache>
            </c:strRef>
          </c:tx>
          <c:dLbls>
            <c:delet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'A-projections'!$D$60:$X$60</c:f>
            </c:numRef>
          </c:val>
        </c:ser>
        <c:ser>
          <c:idx val="19"/>
          <c:order val="18"/>
          <c:tx>
            <c:strRef>
              <c:f>'A-projections'!$B$61</c:f>
              <c:strCache>
                <c:ptCount val="1"/>
                <c:pt idx="0">
                  <c:v>HCB</c:v>
                </c:pt>
              </c:strCache>
            </c:strRef>
          </c:tx>
          <c:dLbls>
            <c:delet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'A-projections'!$D$61:$X$61</c:f>
            </c:numRef>
          </c:val>
        </c:ser>
        <c:ser>
          <c:idx val="20"/>
          <c:order val="19"/>
          <c:tx>
            <c:strRef>
              <c:f>'A-projections'!$B$62</c:f>
              <c:strCache>
                <c:ptCount val="1"/>
                <c:pt idx="0">
                  <c:v>Other organic chemicals</c:v>
                </c:pt>
              </c:strCache>
            </c:strRef>
          </c:tx>
          <c:dLbls>
            <c:delet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'A-projections'!$D$62:$X$62</c:f>
              <c:numCache>
                <c:formatCode>#,##0</c:formatCode>
                <c:ptCount val="21"/>
                <c:pt idx="0">
                  <c:v>21633.822136040566</c:v>
                </c:pt>
                <c:pt idx="1">
                  <c:v>21115.546003319752</c:v>
                </c:pt>
                <c:pt idx="2">
                  <c:v>20618.76335295336</c:v>
                </c:pt>
                <c:pt idx="3">
                  <c:v>20141.59768053329</c:v>
                </c:pt>
                <c:pt idx="4">
                  <c:v>19682.398074258555</c:v>
                </c:pt>
                <c:pt idx="5">
                  <c:v>19297.666450558427</c:v>
                </c:pt>
                <c:pt idx="6">
                  <c:v>18920.6294593323</c:v>
                </c:pt>
                <c:pt idx="7">
                  <c:v>18551.133207930699</c:v>
                </c:pt>
                <c:pt idx="8">
                  <c:v>18189.026881557133</c:v>
                </c:pt>
                <c:pt idx="9">
                  <c:v>17834.16268171103</c:v>
                </c:pt>
                <c:pt idx="10">
                  <c:v>17486.395765861856</c:v>
                </c:pt>
                <c:pt idx="11">
                  <c:v>17145.58418832966</c:v>
                </c:pt>
                <c:pt idx="12">
                  <c:v>16811.588842348112</c:v>
                </c:pt>
                <c:pt idx="13">
                  <c:v>16484.273403286192</c:v>
                </c:pt>
                <c:pt idx="14">
                  <c:v>16163.50427300551</c:v>
                </c:pt>
                <c:pt idx="15">
                  <c:v>15849.150525330442</c:v>
                </c:pt>
                <c:pt idx="16">
                  <c:v>15541.083852608877</c:v>
                </c:pt>
                <c:pt idx="17">
                  <c:v>15239.178513341743</c:v>
                </c:pt>
                <c:pt idx="18">
                  <c:v>14943.311280859956</c:v>
                </c:pt>
                <c:pt idx="19">
                  <c:v>14653.361393027799</c:v>
                </c:pt>
                <c:pt idx="20">
                  <c:v>14369.210502952286</c:v>
                </c:pt>
              </c:numCache>
            </c:numRef>
          </c:val>
        </c:ser>
        <c:ser>
          <c:idx val="21"/>
          <c:order val="20"/>
          <c:tx>
            <c:strRef>
              <c:f>'A-projections'!$B$63</c:f>
              <c:strCache>
                <c:ptCount val="1"/>
                <c:pt idx="0">
                  <c:v>Contaminated soils</c:v>
                </c:pt>
              </c:strCache>
            </c:strRef>
          </c:tx>
          <c:spPr>
            <a:ln w="25400">
              <a:noFill/>
            </a:ln>
          </c:spPr>
          <c:dLbls>
            <c:delet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'A-projections'!$D$63:$X$63</c:f>
            </c:numRef>
          </c:val>
        </c:ser>
        <c:ser>
          <c:idx val="22"/>
          <c:order val="21"/>
          <c:tx>
            <c:strRef>
              <c:f>'A-projections'!$B$64</c:f>
              <c:strCache>
                <c:ptCount val="1"/>
                <c:pt idx="0">
                  <c:v>Contaminated biosolids</c:v>
                </c:pt>
              </c:strCache>
            </c:strRef>
          </c:tx>
          <c:spPr>
            <a:ln w="25400">
              <a:noFill/>
            </a:ln>
          </c:spPr>
          <c:dLbls>
            <c:delet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'A-projections'!$D$64:$X$64</c:f>
              <c:numCache>
                <c:formatCode>#,##0</c:formatCode>
                <c:ptCount val="21"/>
                <c:pt idx="0">
                  <c:v>269319.24399019429</c:v>
                </c:pt>
                <c:pt idx="1">
                  <c:v>272012.43643009622</c:v>
                </c:pt>
                <c:pt idx="2">
                  <c:v>267211.91829439718</c:v>
                </c:pt>
                <c:pt idx="3">
                  <c:v>269846.4342648412</c:v>
                </c:pt>
                <c:pt idx="4">
                  <c:v>272506.73134680209</c:v>
                </c:pt>
                <c:pt idx="5">
                  <c:v>275193.05889067228</c:v>
                </c:pt>
                <c:pt idx="6">
                  <c:v>277905.66861343721</c:v>
                </c:pt>
                <c:pt idx="7">
                  <c:v>280644.81462043774</c:v>
                </c:pt>
                <c:pt idx="8">
                  <c:v>283410.75342732115</c:v>
                </c:pt>
                <c:pt idx="9">
                  <c:v>286203.74398218369</c:v>
                </c:pt>
                <c:pt idx="10">
                  <c:v>283133.0378718524</c:v>
                </c:pt>
                <c:pt idx="11">
                  <c:v>280089.90879256674</c:v>
                </c:pt>
                <c:pt idx="12">
                  <c:v>277074.03402356547</c:v>
                </c:pt>
                <c:pt idx="13">
                  <c:v>274085.09336703812</c:v>
                </c:pt>
                <c:pt idx="14">
                  <c:v>271122.76911233162</c:v>
                </c:pt>
                <c:pt idx="15">
                  <c:v>268186.74600035668</c:v>
                </c:pt>
                <c:pt idx="16">
                  <c:v>265276.71118818864</c:v>
                </c:pt>
                <c:pt idx="17">
                  <c:v>262392.35421385989</c:v>
                </c:pt>
                <c:pt idx="18">
                  <c:v>259533.36696133774</c:v>
                </c:pt>
                <c:pt idx="19">
                  <c:v>256699.443625685</c:v>
                </c:pt>
                <c:pt idx="20">
                  <c:v>253890.28067839827</c:v>
                </c:pt>
              </c:numCache>
            </c:numRef>
          </c:val>
        </c:ser>
        <c:ser>
          <c:idx val="23"/>
          <c:order val="22"/>
          <c:tx>
            <c:strRef>
              <c:f>'A-projections'!$B$65</c:f>
              <c:strCache>
                <c:ptCount val="1"/>
                <c:pt idx="0">
                  <c:v>Other industrial treatment residues</c:v>
                </c:pt>
              </c:strCache>
            </c:strRef>
          </c:tx>
          <c:spPr>
            <a:ln w="25400">
              <a:noFill/>
            </a:ln>
          </c:spPr>
          <c:dLbls>
            <c:delet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'A-projections'!$D$65:$X$65</c:f>
            </c:numRef>
          </c:val>
        </c:ser>
        <c:ser>
          <c:idx val="24"/>
          <c:order val="23"/>
          <c:tx>
            <c:strRef>
              <c:f>'A-projections'!$B$66</c:f>
              <c:strCache>
                <c:ptCount val="1"/>
                <c:pt idx="0">
                  <c:v>Asbestos</c:v>
                </c:pt>
              </c:strCache>
            </c:strRef>
          </c:tx>
          <c:spPr>
            <a:ln w="25400">
              <a:noFill/>
            </a:ln>
          </c:spPr>
          <c:dLbls>
            <c:delet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'A-projections'!$D$66:$X$66</c:f>
            </c:numRef>
          </c:val>
        </c:ser>
        <c:ser>
          <c:idx val="25"/>
          <c:order val="24"/>
          <c:tx>
            <c:strRef>
              <c:f>'A-projections'!$B$67</c:f>
              <c:strCache>
                <c:ptCount val="1"/>
                <c:pt idx="0">
                  <c:v>Other soil/sludges</c:v>
                </c:pt>
              </c:strCache>
            </c:strRef>
          </c:tx>
          <c:spPr>
            <a:ln w="25400">
              <a:noFill/>
            </a:ln>
          </c:spPr>
          <c:dLbls>
            <c:delet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'A-projections'!$D$67:$X$67</c:f>
              <c:numCache>
                <c:formatCode>#,##0</c:formatCode>
                <c:ptCount val="21"/>
                <c:pt idx="0">
                  <c:v>103864.2496719999</c:v>
                </c:pt>
                <c:pt idx="1">
                  <c:v>102825.6071752799</c:v>
                </c:pt>
                <c:pt idx="2">
                  <c:v>101797.35110352709</c:v>
                </c:pt>
                <c:pt idx="3">
                  <c:v>115779.37759249183</c:v>
                </c:pt>
                <c:pt idx="4">
                  <c:v>114771.58381656691</c:v>
                </c:pt>
                <c:pt idx="5">
                  <c:v>113773.86797840125</c:v>
                </c:pt>
                <c:pt idx="6">
                  <c:v>112786.12929861722</c:v>
                </c:pt>
                <c:pt idx="7">
                  <c:v>111808.26800563106</c:v>
                </c:pt>
                <c:pt idx="8">
                  <c:v>110840.18532557474</c:v>
                </c:pt>
                <c:pt idx="9">
                  <c:v>109881.78347231899</c:v>
                </c:pt>
                <c:pt idx="10">
                  <c:v>108932.9656375958</c:v>
                </c:pt>
                <c:pt idx="11">
                  <c:v>107993.63598121984</c:v>
                </c:pt>
                <c:pt idx="12">
                  <c:v>107063.69962140765</c:v>
                </c:pt>
                <c:pt idx="13">
                  <c:v>106143.06262519356</c:v>
                </c:pt>
                <c:pt idx="14">
                  <c:v>105231.63199894162</c:v>
                </c:pt>
                <c:pt idx="15">
                  <c:v>104329.3156789522</c:v>
                </c:pt>
                <c:pt idx="16">
                  <c:v>103436.02252216269</c:v>
                </c:pt>
                <c:pt idx="17">
                  <c:v>102551.66229694107</c:v>
                </c:pt>
                <c:pt idx="18">
                  <c:v>101676.14567397165</c:v>
                </c:pt>
                <c:pt idx="19">
                  <c:v>100809.38421723193</c:v>
                </c:pt>
                <c:pt idx="20">
                  <c:v>99951.290375059616</c:v>
                </c:pt>
              </c:numCache>
            </c:numRef>
          </c:val>
        </c:ser>
        <c:ser>
          <c:idx val="26"/>
          <c:order val="25"/>
          <c:tx>
            <c:strRef>
              <c:f>'A-projections'!$B$68</c:f>
              <c:strCache>
                <c:ptCount val="1"/>
                <c:pt idx="0">
                  <c:v>Clinical &amp; pharmaceutical</c:v>
                </c:pt>
              </c:strCache>
            </c:strRef>
          </c:tx>
          <c:spPr>
            <a:ln w="25400">
              <a:noFill/>
            </a:ln>
          </c:spPr>
          <c:dLbls>
            <c:delet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'A-projections'!$D$68:$X$68</c:f>
            </c:numRef>
          </c:val>
        </c:ser>
        <c:ser>
          <c:idx val="27"/>
          <c:order val="26"/>
          <c:tx>
            <c:strRef>
              <c:f>'A-projections'!$B$69</c:f>
              <c:strCache>
                <c:ptCount val="1"/>
                <c:pt idx="0">
                  <c:v>Tyres</c:v>
                </c:pt>
              </c:strCache>
            </c:strRef>
          </c:tx>
          <c:spPr>
            <a:ln w="25400">
              <a:noFill/>
            </a:ln>
          </c:spPr>
          <c:dLbls>
            <c:delet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'A-projections'!$D$69:$X$69</c:f>
            </c:numRef>
          </c:val>
        </c:ser>
        <c:ser>
          <c:idx val="28"/>
          <c:order val="27"/>
          <c:tx>
            <c:strRef>
              <c:f>'A-projections'!$B$70</c:f>
              <c:strCache>
                <c:ptCount val="1"/>
                <c:pt idx="0">
                  <c:v>Other miscellaneous</c:v>
                </c:pt>
              </c:strCache>
            </c:strRef>
          </c:tx>
          <c:spPr>
            <a:ln w="25400">
              <a:noFill/>
            </a:ln>
          </c:spPr>
          <c:dLbls>
            <c:delet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'A-projections'!$D$70:$X$70</c:f>
            </c:numRef>
          </c:val>
        </c:ser>
        <c:ser>
          <c:idx val="0"/>
          <c:order val="28"/>
          <c:tx>
            <c:strRef>
              <c:f>'A-projections'!$B$71</c:f>
              <c:strCache>
                <c:ptCount val="1"/>
                <c:pt idx="0">
                  <c:v>Lithium-ion batteries</c:v>
                </c:pt>
              </c:strCache>
            </c:strRef>
          </c:tx>
          <c:spPr>
            <a:ln w="25400">
              <a:noFill/>
            </a:ln>
          </c:spPr>
          <c:dLbls>
            <c:delete val="1"/>
          </c:dLbls>
          <c:cat>
            <c:numRef>
              <c:f>'A-projections'!$D$6:$X$6</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'A-projections'!$D$71:$X$71</c:f>
            </c:numRef>
          </c:val>
        </c:ser>
        <c:dLbls>
          <c:showVal val="1"/>
        </c:dLbls>
        <c:axId val="96636928"/>
        <c:axId val="96638464"/>
      </c:areaChart>
      <c:catAx>
        <c:axId val="96636928"/>
        <c:scaling>
          <c:orientation val="minMax"/>
        </c:scaling>
        <c:axPos val="b"/>
        <c:numFmt formatCode="General" sourceLinked="1"/>
        <c:tickLblPos val="nextTo"/>
        <c:crossAx val="96638464"/>
        <c:crosses val="autoZero"/>
        <c:auto val="1"/>
        <c:lblAlgn val="ctr"/>
        <c:lblOffset val="100"/>
      </c:catAx>
      <c:valAx>
        <c:axId val="96638464"/>
        <c:scaling>
          <c:orientation val="minMax"/>
        </c:scaling>
        <c:axPos val="l"/>
        <c:majorGridlines/>
        <c:title>
          <c:tx>
            <c:rich>
              <a:bodyPr rot="-5400000" vert="horz"/>
              <a:lstStyle/>
              <a:p>
                <a:pPr>
                  <a:defRPr b="0"/>
                </a:pPr>
                <a:r>
                  <a:rPr lang="en-US" b="0"/>
                  <a:t>Thousands of tonnes of hazardous waste arising</a:t>
                </a:r>
              </a:p>
            </c:rich>
          </c:tx>
          <c:layout>
            <c:manualLayout>
              <c:xMode val="edge"/>
              <c:yMode val="edge"/>
              <c:x val="5.5364448109125027E-3"/>
              <c:y val="9.11467541078302E-2"/>
            </c:manualLayout>
          </c:layout>
        </c:title>
        <c:numFmt formatCode="#,##0" sourceLinked="1"/>
        <c:tickLblPos val="nextTo"/>
        <c:spPr>
          <a:ln>
            <a:noFill/>
          </a:ln>
        </c:spPr>
        <c:crossAx val="96636928"/>
        <c:crosses val="autoZero"/>
        <c:crossBetween val="midCat"/>
        <c:dispUnits>
          <c:builtInUnit val="thousands"/>
        </c:dispUnits>
      </c:valAx>
    </c:plotArea>
    <c:legend>
      <c:legendPos val="r"/>
      <c:layout>
        <c:manualLayout>
          <c:xMode val="edge"/>
          <c:yMode val="edge"/>
          <c:x val="0.61769693496702371"/>
          <c:y val="9.3729557904907154E-2"/>
          <c:w val="0.19052230104015036"/>
          <c:h val="0.84308125802702161"/>
        </c:manualLayout>
      </c:layout>
    </c:legend>
    <c:plotVisOnly val="1"/>
    <c:dispBlanksAs val="zero"/>
  </c:chart>
  <c:spPr>
    <a:ln>
      <a:noFill/>
    </a:ln>
  </c:spPr>
  <c:printSettings>
    <c:headerFooter/>
    <c:pageMargins b="0.75000000000000011" l="0.70000000000000007" r="0.70000000000000007" t="0.75000000000000011" header="0.30000000000000004" footer="0.30000000000000004"/>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AU"/>
  <c:chart>
    <c:autoTitleDeleted val="1"/>
    <c:plotArea>
      <c:layout>
        <c:manualLayout>
          <c:layoutTarget val="inner"/>
          <c:xMode val="edge"/>
          <c:yMode val="edge"/>
          <c:x val="0.26528434881120211"/>
          <c:y val="6.4732998345680123E-2"/>
          <c:w val="0.6853199149854079"/>
          <c:h val="0.86613198416510218"/>
        </c:manualLayout>
      </c:layout>
      <c:barChart>
        <c:barDir val="bar"/>
        <c:grouping val="stacked"/>
        <c:ser>
          <c:idx val="2"/>
          <c:order val="0"/>
          <c:tx>
            <c:strRef>
              <c:f>'F-proportions'!$C$2</c:f>
              <c:strCache>
                <c:ptCount val="1"/>
                <c:pt idx="0">
                  <c:v>Recycling</c:v>
                </c:pt>
              </c:strCache>
            </c:strRef>
          </c:tx>
          <c:spPr>
            <a:solidFill>
              <a:srgbClr val="E3DE00"/>
            </a:solidFill>
          </c:spPr>
          <c:cat>
            <c:strRef>
              <c:f>'F-proportions'!$B$106:$B$134</c:f>
              <c:strCache>
                <c:ptCount val="29"/>
                <c:pt idx="0">
                  <c:v>Plating &amp; heat treatment</c:v>
                </c:pt>
                <c:pt idx="1">
                  <c:v>Acids</c:v>
                </c:pt>
                <c:pt idx="2">
                  <c:v>Alkalis</c:v>
                </c:pt>
                <c:pt idx="3">
                  <c:v>Mercury; mercury compounds</c:v>
                </c:pt>
                <c:pt idx="4">
                  <c:v>Lead; lead compounds</c:v>
                </c:pt>
                <c:pt idx="5">
                  <c:v>Non-toxic salts</c:v>
                </c:pt>
                <c:pt idx="6">
                  <c:v>Other inorganic chemicals</c:v>
                </c:pt>
                <c:pt idx="7">
                  <c:v>Reactive chemicals</c:v>
                </c:pt>
                <c:pt idx="8">
                  <c:v>Paints, resins, inks, organic sludges</c:v>
                </c:pt>
                <c:pt idx="9">
                  <c:v>Organic solvents</c:v>
                </c:pt>
                <c:pt idx="10">
                  <c:v>Pesticides</c:v>
                </c:pt>
                <c:pt idx="11">
                  <c:v>Oils</c:v>
                </c:pt>
                <c:pt idx="12">
                  <c:v>Animal effluent and residues (+ food processing waste)</c:v>
                </c:pt>
                <c:pt idx="13">
                  <c:v>Grease trap waste</c:v>
                </c:pt>
                <c:pt idx="14">
                  <c:v>Tannery &amp; wool scouring wastes</c:v>
                </c:pt>
                <c:pt idx="15">
                  <c:v>PFOS</c:v>
                </c:pt>
                <c:pt idx="16">
                  <c:v>POP-BDEs</c:v>
                </c:pt>
                <c:pt idx="17">
                  <c:v>HBCD</c:v>
                </c:pt>
                <c:pt idx="18">
                  <c:v>HCB</c:v>
                </c:pt>
                <c:pt idx="19">
                  <c:v>Other organic chemicals</c:v>
                </c:pt>
                <c:pt idx="20">
                  <c:v>Contaminated soils</c:v>
                </c:pt>
                <c:pt idx="21">
                  <c:v>Contaminated biosolids</c:v>
                </c:pt>
                <c:pt idx="22">
                  <c:v>Other industrial treatment residues</c:v>
                </c:pt>
                <c:pt idx="23">
                  <c:v>Asbestos</c:v>
                </c:pt>
                <c:pt idx="24">
                  <c:v>Other soil/sludges</c:v>
                </c:pt>
                <c:pt idx="25">
                  <c:v>Clinical &amp; pharmaceutical</c:v>
                </c:pt>
                <c:pt idx="26">
                  <c:v>Tyres</c:v>
                </c:pt>
                <c:pt idx="27">
                  <c:v>Other miscellaneous</c:v>
                </c:pt>
                <c:pt idx="28">
                  <c:v>Lithium-ion batteries</c:v>
                </c:pt>
              </c:strCache>
            </c:strRef>
          </c:cat>
          <c:val>
            <c:numRef>
              <c:f>'F-proportions'!$C$106:$C$134</c:f>
              <c:numCache>
                <c:formatCode>0%</c:formatCode>
                <c:ptCount val="29"/>
                <c:pt idx="0">
                  <c:v>1.0758845804909075E-2</c:v>
                </c:pt>
                <c:pt idx="1">
                  <c:v>0.23710347064786444</c:v>
                </c:pt>
                <c:pt idx="2">
                  <c:v>0.40590013418563825</c:v>
                </c:pt>
                <c:pt idx="3">
                  <c:v>0.14615651610864647</c:v>
                </c:pt>
                <c:pt idx="4">
                  <c:v>0.88254241420359403</c:v>
                </c:pt>
                <c:pt idx="5">
                  <c:v>0.4054151324913482</c:v>
                </c:pt>
                <c:pt idx="6">
                  <c:v>6.838389656911005E-2</c:v>
                </c:pt>
                <c:pt idx="7">
                  <c:v>2.493255627699021E-2</c:v>
                </c:pt>
                <c:pt idx="8">
                  <c:v>0.25233742778635532</c:v>
                </c:pt>
                <c:pt idx="9">
                  <c:v>0.61371624162850702</c:v>
                </c:pt>
                <c:pt idx="10">
                  <c:v>0.71112648701817927</c:v>
                </c:pt>
                <c:pt idx="11">
                  <c:v>0.27323878529386825</c:v>
                </c:pt>
                <c:pt idx="12">
                  <c:v>0.61690917082427799</c:v>
                </c:pt>
                <c:pt idx="13">
                  <c:v>0.4479891360587675</c:v>
                </c:pt>
                <c:pt idx="14">
                  <c:v>0</c:v>
                </c:pt>
                <c:pt idx="15">
                  <c:v>0</c:v>
                </c:pt>
                <c:pt idx="16">
                  <c:v>0</c:v>
                </c:pt>
                <c:pt idx="17">
                  <c:v>0</c:v>
                </c:pt>
                <c:pt idx="18">
                  <c:v>0</c:v>
                </c:pt>
                <c:pt idx="19">
                  <c:v>6.1333350013176448E-2</c:v>
                </c:pt>
                <c:pt idx="20">
                  <c:v>4.2155124822116467E-3</c:v>
                </c:pt>
                <c:pt idx="21">
                  <c:v>0</c:v>
                </c:pt>
                <c:pt idx="22">
                  <c:v>0.12581017268169334</c:v>
                </c:pt>
                <c:pt idx="23">
                  <c:v>8.169949237323786E-4</c:v>
                </c:pt>
                <c:pt idx="24">
                  <c:v>0.11317120417771571</c:v>
                </c:pt>
                <c:pt idx="25">
                  <c:v>5.2086911436264888E-3</c:v>
                </c:pt>
                <c:pt idx="26">
                  <c:v>0.68344556253588806</c:v>
                </c:pt>
                <c:pt idx="27">
                  <c:v>0.19021154688561737</c:v>
                </c:pt>
                <c:pt idx="28">
                  <c:v>1</c:v>
                </c:pt>
              </c:numCache>
            </c:numRef>
          </c:val>
        </c:ser>
        <c:ser>
          <c:idx val="0"/>
          <c:order val="1"/>
          <c:tx>
            <c:strRef>
              <c:f>'F-proportions'!$D$2</c:f>
              <c:strCache>
                <c:ptCount val="1"/>
                <c:pt idx="0">
                  <c:v>Chemical or physical treatment</c:v>
                </c:pt>
              </c:strCache>
            </c:strRef>
          </c:tx>
          <c:spPr>
            <a:solidFill>
              <a:srgbClr val="0000FF"/>
            </a:solidFill>
          </c:spPr>
          <c:cat>
            <c:strRef>
              <c:f>'F-proportions'!$B$106:$B$134</c:f>
              <c:strCache>
                <c:ptCount val="29"/>
                <c:pt idx="0">
                  <c:v>Plating &amp; heat treatment</c:v>
                </c:pt>
                <c:pt idx="1">
                  <c:v>Acids</c:v>
                </c:pt>
                <c:pt idx="2">
                  <c:v>Alkalis</c:v>
                </c:pt>
                <c:pt idx="3">
                  <c:v>Mercury; mercury compounds</c:v>
                </c:pt>
                <c:pt idx="4">
                  <c:v>Lead; lead compounds</c:v>
                </c:pt>
                <c:pt idx="5">
                  <c:v>Non-toxic salts</c:v>
                </c:pt>
                <c:pt idx="6">
                  <c:v>Other inorganic chemicals</c:v>
                </c:pt>
                <c:pt idx="7">
                  <c:v>Reactive chemicals</c:v>
                </c:pt>
                <c:pt idx="8">
                  <c:v>Paints, resins, inks, organic sludges</c:v>
                </c:pt>
                <c:pt idx="9">
                  <c:v>Organic solvents</c:v>
                </c:pt>
                <c:pt idx="10">
                  <c:v>Pesticides</c:v>
                </c:pt>
                <c:pt idx="11">
                  <c:v>Oils</c:v>
                </c:pt>
                <c:pt idx="12">
                  <c:v>Animal effluent and residues (+ food processing waste)</c:v>
                </c:pt>
                <c:pt idx="13">
                  <c:v>Grease trap waste</c:v>
                </c:pt>
                <c:pt idx="14">
                  <c:v>Tannery &amp; wool scouring wastes</c:v>
                </c:pt>
                <c:pt idx="15">
                  <c:v>PFOS</c:v>
                </c:pt>
                <c:pt idx="16">
                  <c:v>POP-BDEs</c:v>
                </c:pt>
                <c:pt idx="17">
                  <c:v>HBCD</c:v>
                </c:pt>
                <c:pt idx="18">
                  <c:v>HCB</c:v>
                </c:pt>
                <c:pt idx="19">
                  <c:v>Other organic chemicals</c:v>
                </c:pt>
                <c:pt idx="20">
                  <c:v>Contaminated soils</c:v>
                </c:pt>
                <c:pt idx="21">
                  <c:v>Contaminated biosolids</c:v>
                </c:pt>
                <c:pt idx="22">
                  <c:v>Other industrial treatment residues</c:v>
                </c:pt>
                <c:pt idx="23">
                  <c:v>Asbestos</c:v>
                </c:pt>
                <c:pt idx="24">
                  <c:v>Other soil/sludges</c:v>
                </c:pt>
                <c:pt idx="25">
                  <c:v>Clinical &amp; pharmaceutical</c:v>
                </c:pt>
                <c:pt idx="26">
                  <c:v>Tyres</c:v>
                </c:pt>
                <c:pt idx="27">
                  <c:v>Other miscellaneous</c:v>
                </c:pt>
                <c:pt idx="28">
                  <c:v>Lithium-ion batteries</c:v>
                </c:pt>
              </c:strCache>
            </c:strRef>
          </c:cat>
          <c:val>
            <c:numRef>
              <c:f>'F-proportions'!$D$106:$D$134</c:f>
              <c:numCache>
                <c:formatCode>0%</c:formatCode>
                <c:ptCount val="29"/>
                <c:pt idx="0">
                  <c:v>3.9390138751273542E-2</c:v>
                </c:pt>
                <c:pt idx="1">
                  <c:v>0.7020447764399329</c:v>
                </c:pt>
                <c:pt idx="2">
                  <c:v>8.5269129714617267E-2</c:v>
                </c:pt>
                <c:pt idx="3">
                  <c:v>0.20131237163691584</c:v>
                </c:pt>
                <c:pt idx="4">
                  <c:v>3.5898320573281427E-2</c:v>
                </c:pt>
                <c:pt idx="5">
                  <c:v>3.0079128840353908E-2</c:v>
                </c:pt>
                <c:pt idx="6">
                  <c:v>0.55289667543851306</c:v>
                </c:pt>
                <c:pt idx="7">
                  <c:v>0.36866933825207382</c:v>
                </c:pt>
                <c:pt idx="8">
                  <c:v>0.39531908894662066</c:v>
                </c:pt>
                <c:pt idx="9">
                  <c:v>0.11897205512577133</c:v>
                </c:pt>
                <c:pt idx="10">
                  <c:v>0.11444159171411927</c:v>
                </c:pt>
                <c:pt idx="11">
                  <c:v>0.38798159697857754</c:v>
                </c:pt>
                <c:pt idx="12">
                  <c:v>6.1251701738648044E-2</c:v>
                </c:pt>
                <c:pt idx="13">
                  <c:v>0.30100405804779673</c:v>
                </c:pt>
                <c:pt idx="15">
                  <c:v>0</c:v>
                </c:pt>
                <c:pt idx="16">
                  <c:v>0</c:v>
                </c:pt>
                <c:pt idx="17">
                  <c:v>0</c:v>
                </c:pt>
                <c:pt idx="18">
                  <c:v>0</c:v>
                </c:pt>
                <c:pt idx="19">
                  <c:v>0.75388169912878633</c:v>
                </c:pt>
                <c:pt idx="20">
                  <c:v>2.4648191899003566E-2</c:v>
                </c:pt>
                <c:pt idx="21">
                  <c:v>0</c:v>
                </c:pt>
                <c:pt idx="22">
                  <c:v>0.39523704591370051</c:v>
                </c:pt>
                <c:pt idx="23">
                  <c:v>1.746273414371786E-3</c:v>
                </c:pt>
                <c:pt idx="24">
                  <c:v>7.657624423492336E-2</c:v>
                </c:pt>
                <c:pt idx="25">
                  <c:v>0.28424528966670753</c:v>
                </c:pt>
                <c:pt idx="26">
                  <c:v>3.9462669971638967E-5</c:v>
                </c:pt>
                <c:pt idx="27">
                  <c:v>0.32297159431281464</c:v>
                </c:pt>
                <c:pt idx="28">
                  <c:v>0</c:v>
                </c:pt>
              </c:numCache>
            </c:numRef>
          </c:val>
        </c:ser>
        <c:ser>
          <c:idx val="1"/>
          <c:order val="2"/>
          <c:tx>
            <c:strRef>
              <c:f>'F-proportions'!$E$2</c:f>
              <c:strCache>
                <c:ptCount val="1"/>
                <c:pt idx="0">
                  <c:v>Landfill</c:v>
                </c:pt>
              </c:strCache>
            </c:strRef>
          </c:tx>
          <c:spPr>
            <a:solidFill>
              <a:schemeClr val="tx1"/>
            </a:solidFill>
          </c:spPr>
          <c:cat>
            <c:strRef>
              <c:f>'F-proportions'!$B$106:$B$134</c:f>
              <c:strCache>
                <c:ptCount val="29"/>
                <c:pt idx="0">
                  <c:v>Plating &amp; heat treatment</c:v>
                </c:pt>
                <c:pt idx="1">
                  <c:v>Acids</c:v>
                </c:pt>
                <c:pt idx="2">
                  <c:v>Alkalis</c:v>
                </c:pt>
                <c:pt idx="3">
                  <c:v>Mercury; mercury compounds</c:v>
                </c:pt>
                <c:pt idx="4">
                  <c:v>Lead; lead compounds</c:v>
                </c:pt>
                <c:pt idx="5">
                  <c:v>Non-toxic salts</c:v>
                </c:pt>
                <c:pt idx="6">
                  <c:v>Other inorganic chemicals</c:v>
                </c:pt>
                <c:pt idx="7">
                  <c:v>Reactive chemicals</c:v>
                </c:pt>
                <c:pt idx="8">
                  <c:v>Paints, resins, inks, organic sludges</c:v>
                </c:pt>
                <c:pt idx="9">
                  <c:v>Organic solvents</c:v>
                </c:pt>
                <c:pt idx="10">
                  <c:v>Pesticides</c:v>
                </c:pt>
                <c:pt idx="11">
                  <c:v>Oils</c:v>
                </c:pt>
                <c:pt idx="12">
                  <c:v>Animal effluent and residues (+ food processing waste)</c:v>
                </c:pt>
                <c:pt idx="13">
                  <c:v>Grease trap waste</c:v>
                </c:pt>
                <c:pt idx="14">
                  <c:v>Tannery &amp; wool scouring wastes</c:v>
                </c:pt>
                <c:pt idx="15">
                  <c:v>PFOS</c:v>
                </c:pt>
                <c:pt idx="16">
                  <c:v>POP-BDEs</c:v>
                </c:pt>
                <c:pt idx="17">
                  <c:v>HBCD</c:v>
                </c:pt>
                <c:pt idx="18">
                  <c:v>HCB</c:v>
                </c:pt>
                <c:pt idx="19">
                  <c:v>Other organic chemicals</c:v>
                </c:pt>
                <c:pt idx="20">
                  <c:v>Contaminated soils</c:v>
                </c:pt>
                <c:pt idx="21">
                  <c:v>Contaminated biosolids</c:v>
                </c:pt>
                <c:pt idx="22">
                  <c:v>Other industrial treatment residues</c:v>
                </c:pt>
                <c:pt idx="23">
                  <c:v>Asbestos</c:v>
                </c:pt>
                <c:pt idx="24">
                  <c:v>Other soil/sludges</c:v>
                </c:pt>
                <c:pt idx="25">
                  <c:v>Clinical &amp; pharmaceutical</c:v>
                </c:pt>
                <c:pt idx="26">
                  <c:v>Tyres</c:v>
                </c:pt>
                <c:pt idx="27">
                  <c:v>Other miscellaneous</c:v>
                </c:pt>
                <c:pt idx="28">
                  <c:v>Lithium-ion batteries</c:v>
                </c:pt>
              </c:strCache>
            </c:strRef>
          </c:cat>
          <c:val>
            <c:numRef>
              <c:f>'F-proportions'!$E$106:$E$134</c:f>
              <c:numCache>
                <c:formatCode>0%</c:formatCode>
                <c:ptCount val="29"/>
                <c:pt idx="0">
                  <c:v>0.79632957729663156</c:v>
                </c:pt>
                <c:pt idx="1">
                  <c:v>1.5099456046620883E-2</c:v>
                </c:pt>
                <c:pt idx="2">
                  <c:v>1.5891460401530562E-2</c:v>
                </c:pt>
                <c:pt idx="3">
                  <c:v>0.17481634324407583</c:v>
                </c:pt>
                <c:pt idx="4">
                  <c:v>3.5760885502943603E-2</c:v>
                </c:pt>
                <c:pt idx="5">
                  <c:v>0.22124577472262619</c:v>
                </c:pt>
                <c:pt idx="6">
                  <c:v>0.29181150682565693</c:v>
                </c:pt>
                <c:pt idx="7">
                  <c:v>1.5443740452134581E-2</c:v>
                </c:pt>
                <c:pt idx="8">
                  <c:v>1.8189811739765006E-2</c:v>
                </c:pt>
                <c:pt idx="9">
                  <c:v>2.0300853468918838E-3</c:v>
                </c:pt>
                <c:pt idx="10">
                  <c:v>5.3564716344688415E-2</c:v>
                </c:pt>
                <c:pt idx="11">
                  <c:v>3.5574036283501649E-2</c:v>
                </c:pt>
                <c:pt idx="12">
                  <c:v>3.6389777367380693E-2</c:v>
                </c:pt>
                <c:pt idx="13">
                  <c:v>1.3781112876188807E-2</c:v>
                </c:pt>
                <c:pt idx="15">
                  <c:v>0</c:v>
                </c:pt>
                <c:pt idx="16">
                  <c:v>0</c:v>
                </c:pt>
                <c:pt idx="17">
                  <c:v>0</c:v>
                </c:pt>
                <c:pt idx="18">
                  <c:v>0</c:v>
                </c:pt>
                <c:pt idx="19">
                  <c:v>9.8061308672606484E-2</c:v>
                </c:pt>
                <c:pt idx="20">
                  <c:v>0.89012329074090868</c:v>
                </c:pt>
                <c:pt idx="21">
                  <c:v>1</c:v>
                </c:pt>
                <c:pt idx="22">
                  <c:v>0.33321435409863659</c:v>
                </c:pt>
                <c:pt idx="23">
                  <c:v>0.95135507972351852</c:v>
                </c:pt>
                <c:pt idx="24">
                  <c:v>0.6302933605121992</c:v>
                </c:pt>
                <c:pt idx="25">
                  <c:v>0.17782413547899564</c:v>
                </c:pt>
                <c:pt idx="26">
                  <c:v>0.10235969402855613</c:v>
                </c:pt>
                <c:pt idx="27">
                  <c:v>7.0753034484067737E-2</c:v>
                </c:pt>
                <c:pt idx="28">
                  <c:v>0</c:v>
                </c:pt>
              </c:numCache>
            </c:numRef>
          </c:val>
        </c:ser>
        <c:ser>
          <c:idx val="3"/>
          <c:order val="3"/>
          <c:tx>
            <c:strRef>
              <c:f>'F-proportions'!$F$2</c:f>
              <c:strCache>
                <c:ptCount val="1"/>
                <c:pt idx="0">
                  <c:v>Biodegradation</c:v>
                </c:pt>
              </c:strCache>
            </c:strRef>
          </c:tx>
          <c:spPr>
            <a:solidFill>
              <a:srgbClr val="00B050"/>
            </a:solidFill>
          </c:spPr>
          <c:cat>
            <c:strRef>
              <c:f>'F-proportions'!$B$106:$B$134</c:f>
              <c:strCache>
                <c:ptCount val="29"/>
                <c:pt idx="0">
                  <c:v>Plating &amp; heat treatment</c:v>
                </c:pt>
                <c:pt idx="1">
                  <c:v>Acids</c:v>
                </c:pt>
                <c:pt idx="2">
                  <c:v>Alkalis</c:v>
                </c:pt>
                <c:pt idx="3">
                  <c:v>Mercury; mercury compounds</c:v>
                </c:pt>
                <c:pt idx="4">
                  <c:v>Lead; lead compounds</c:v>
                </c:pt>
                <c:pt idx="5">
                  <c:v>Non-toxic salts</c:v>
                </c:pt>
                <c:pt idx="6">
                  <c:v>Other inorganic chemicals</c:v>
                </c:pt>
                <c:pt idx="7">
                  <c:v>Reactive chemicals</c:v>
                </c:pt>
                <c:pt idx="8">
                  <c:v>Paints, resins, inks, organic sludges</c:v>
                </c:pt>
                <c:pt idx="9">
                  <c:v>Organic solvents</c:v>
                </c:pt>
                <c:pt idx="10">
                  <c:v>Pesticides</c:v>
                </c:pt>
                <c:pt idx="11">
                  <c:v>Oils</c:v>
                </c:pt>
                <c:pt idx="12">
                  <c:v>Animal effluent and residues (+ food processing waste)</c:v>
                </c:pt>
                <c:pt idx="13">
                  <c:v>Grease trap waste</c:v>
                </c:pt>
                <c:pt idx="14">
                  <c:v>Tannery &amp; wool scouring wastes</c:v>
                </c:pt>
                <c:pt idx="15">
                  <c:v>PFOS</c:v>
                </c:pt>
                <c:pt idx="16">
                  <c:v>POP-BDEs</c:v>
                </c:pt>
                <c:pt idx="17">
                  <c:v>HBCD</c:v>
                </c:pt>
                <c:pt idx="18">
                  <c:v>HCB</c:v>
                </c:pt>
                <c:pt idx="19">
                  <c:v>Other organic chemicals</c:v>
                </c:pt>
                <c:pt idx="20">
                  <c:v>Contaminated soils</c:v>
                </c:pt>
                <c:pt idx="21">
                  <c:v>Contaminated biosolids</c:v>
                </c:pt>
                <c:pt idx="22">
                  <c:v>Other industrial treatment residues</c:v>
                </c:pt>
                <c:pt idx="23">
                  <c:v>Asbestos</c:v>
                </c:pt>
                <c:pt idx="24">
                  <c:v>Other soil/sludges</c:v>
                </c:pt>
                <c:pt idx="25">
                  <c:v>Clinical &amp; pharmaceutical</c:v>
                </c:pt>
                <c:pt idx="26">
                  <c:v>Tyres</c:v>
                </c:pt>
                <c:pt idx="27">
                  <c:v>Other miscellaneous</c:v>
                </c:pt>
                <c:pt idx="28">
                  <c:v>Lithium-ion batteries</c:v>
                </c:pt>
              </c:strCache>
            </c:strRef>
          </c:cat>
          <c:val>
            <c:numRef>
              <c:f>'F-proportions'!$F$106:$F$134</c:f>
              <c:numCache>
                <c:formatCode>0%</c:formatCode>
                <c:ptCount val="29"/>
                <c:pt idx="0">
                  <c:v>4.7996635435855941E-3</c:v>
                </c:pt>
                <c:pt idx="1">
                  <c:v>1.7059415921007702E-3</c:v>
                </c:pt>
                <c:pt idx="2">
                  <c:v>1.4658859712030402E-3</c:v>
                </c:pt>
                <c:pt idx="3">
                  <c:v>9.4877835463801265E-3</c:v>
                </c:pt>
                <c:pt idx="4">
                  <c:v>1.1488074102834651E-3</c:v>
                </c:pt>
                <c:pt idx="5">
                  <c:v>3.2375988386351595E-3</c:v>
                </c:pt>
                <c:pt idx="6">
                  <c:v>1.8615886247705753E-2</c:v>
                </c:pt>
                <c:pt idx="7">
                  <c:v>0</c:v>
                </c:pt>
                <c:pt idx="8">
                  <c:v>5.2239610706799212E-3</c:v>
                </c:pt>
                <c:pt idx="9">
                  <c:v>3.1634650461377954E-4</c:v>
                </c:pt>
                <c:pt idx="10">
                  <c:v>0</c:v>
                </c:pt>
                <c:pt idx="11">
                  <c:v>1.7170276732344364E-2</c:v>
                </c:pt>
                <c:pt idx="12">
                  <c:v>0.12352909142882559</c:v>
                </c:pt>
                <c:pt idx="13">
                  <c:v>0.15251182663697227</c:v>
                </c:pt>
                <c:pt idx="15">
                  <c:v>0</c:v>
                </c:pt>
                <c:pt idx="16">
                  <c:v>0</c:v>
                </c:pt>
                <c:pt idx="17">
                  <c:v>0</c:v>
                </c:pt>
                <c:pt idx="18">
                  <c:v>0</c:v>
                </c:pt>
                <c:pt idx="19">
                  <c:v>8.829233266043682E-4</c:v>
                </c:pt>
                <c:pt idx="20">
                  <c:v>5.999496577405594E-4</c:v>
                </c:pt>
                <c:pt idx="21">
                  <c:v>0</c:v>
                </c:pt>
                <c:pt idx="22">
                  <c:v>7.705305659554304E-2</c:v>
                </c:pt>
                <c:pt idx="23">
                  <c:v>5.5410391120281797E-4</c:v>
                </c:pt>
                <c:pt idx="24">
                  <c:v>5.3131640740662293E-3</c:v>
                </c:pt>
                <c:pt idx="25">
                  <c:v>2.1498314624980516E-3</c:v>
                </c:pt>
                <c:pt idx="26">
                  <c:v>5.0512217563697879E-5</c:v>
                </c:pt>
                <c:pt idx="27">
                  <c:v>3.1416450657787962E-2</c:v>
                </c:pt>
                <c:pt idx="28">
                  <c:v>0</c:v>
                </c:pt>
              </c:numCache>
            </c:numRef>
          </c:val>
        </c:ser>
        <c:ser>
          <c:idx val="4"/>
          <c:order val="4"/>
          <c:tx>
            <c:strRef>
              <c:f>'F-proportions'!$G$2</c:f>
              <c:strCache>
                <c:ptCount val="1"/>
                <c:pt idx="0">
                  <c:v>Incineration</c:v>
                </c:pt>
              </c:strCache>
            </c:strRef>
          </c:tx>
          <c:spPr>
            <a:solidFill>
              <a:srgbClr val="FF0000"/>
            </a:solidFill>
          </c:spPr>
          <c:cat>
            <c:strRef>
              <c:f>'F-proportions'!$B$106:$B$134</c:f>
              <c:strCache>
                <c:ptCount val="29"/>
                <c:pt idx="0">
                  <c:v>Plating &amp; heat treatment</c:v>
                </c:pt>
                <c:pt idx="1">
                  <c:v>Acids</c:v>
                </c:pt>
                <c:pt idx="2">
                  <c:v>Alkalis</c:v>
                </c:pt>
                <c:pt idx="3">
                  <c:v>Mercury; mercury compounds</c:v>
                </c:pt>
                <c:pt idx="4">
                  <c:v>Lead; lead compounds</c:v>
                </c:pt>
                <c:pt idx="5">
                  <c:v>Non-toxic salts</c:v>
                </c:pt>
                <c:pt idx="6">
                  <c:v>Other inorganic chemicals</c:v>
                </c:pt>
                <c:pt idx="7">
                  <c:v>Reactive chemicals</c:v>
                </c:pt>
                <c:pt idx="8">
                  <c:v>Paints, resins, inks, organic sludges</c:v>
                </c:pt>
                <c:pt idx="9">
                  <c:v>Organic solvents</c:v>
                </c:pt>
                <c:pt idx="10">
                  <c:v>Pesticides</c:v>
                </c:pt>
                <c:pt idx="11">
                  <c:v>Oils</c:v>
                </c:pt>
                <c:pt idx="12">
                  <c:v>Animal effluent and residues (+ food processing waste)</c:v>
                </c:pt>
                <c:pt idx="13">
                  <c:v>Grease trap waste</c:v>
                </c:pt>
                <c:pt idx="14">
                  <c:v>Tannery &amp; wool scouring wastes</c:v>
                </c:pt>
                <c:pt idx="15">
                  <c:v>PFOS</c:v>
                </c:pt>
                <c:pt idx="16">
                  <c:v>POP-BDEs</c:v>
                </c:pt>
                <c:pt idx="17">
                  <c:v>HBCD</c:v>
                </c:pt>
                <c:pt idx="18">
                  <c:v>HCB</c:v>
                </c:pt>
                <c:pt idx="19">
                  <c:v>Other organic chemicals</c:v>
                </c:pt>
                <c:pt idx="20">
                  <c:v>Contaminated soils</c:v>
                </c:pt>
                <c:pt idx="21">
                  <c:v>Contaminated biosolids</c:v>
                </c:pt>
                <c:pt idx="22">
                  <c:v>Other industrial treatment residues</c:v>
                </c:pt>
                <c:pt idx="23">
                  <c:v>Asbestos</c:v>
                </c:pt>
                <c:pt idx="24">
                  <c:v>Other soil/sludges</c:v>
                </c:pt>
                <c:pt idx="25">
                  <c:v>Clinical &amp; pharmaceutical</c:v>
                </c:pt>
                <c:pt idx="26">
                  <c:v>Tyres</c:v>
                </c:pt>
                <c:pt idx="27">
                  <c:v>Other miscellaneous</c:v>
                </c:pt>
                <c:pt idx="28">
                  <c:v>Lithium-ion batteries</c:v>
                </c:pt>
              </c:strCache>
            </c:strRef>
          </c:cat>
          <c:val>
            <c:numRef>
              <c:f>'F-proportions'!$G$106:$G$134</c:f>
              <c:numCache>
                <c:formatCode>0%</c:formatCode>
                <c:ptCount val="29"/>
                <c:pt idx="0">
                  <c:v>8.4454079769008192E-3</c:v>
                </c:pt>
                <c:pt idx="1">
                  <c:v>2.0491394609130523E-3</c:v>
                </c:pt>
                <c:pt idx="2">
                  <c:v>3.6032426507847312E-3</c:v>
                </c:pt>
                <c:pt idx="3">
                  <c:v>2.3403074607990921E-2</c:v>
                </c:pt>
                <c:pt idx="4">
                  <c:v>7.2447648309682951E-4</c:v>
                </c:pt>
                <c:pt idx="5">
                  <c:v>7.128657993325121E-4</c:v>
                </c:pt>
                <c:pt idx="6">
                  <c:v>2.5325537039544124E-3</c:v>
                </c:pt>
                <c:pt idx="7">
                  <c:v>0</c:v>
                </c:pt>
                <c:pt idx="8">
                  <c:v>7.7949231584151148E-3</c:v>
                </c:pt>
                <c:pt idx="9">
                  <c:v>5.7049381870312634E-3</c:v>
                </c:pt>
                <c:pt idx="10">
                  <c:v>1.0527312482290522E-2</c:v>
                </c:pt>
                <c:pt idx="11">
                  <c:v>3.9674121139162116E-3</c:v>
                </c:pt>
                <c:pt idx="12">
                  <c:v>3.1936565415228622E-2</c:v>
                </c:pt>
                <c:pt idx="13">
                  <c:v>2.3330137658648145E-4</c:v>
                </c:pt>
                <c:pt idx="15">
                  <c:v>1</c:v>
                </c:pt>
                <c:pt idx="16">
                  <c:v>1</c:v>
                </c:pt>
                <c:pt idx="17">
                  <c:v>1</c:v>
                </c:pt>
                <c:pt idx="18">
                  <c:v>1</c:v>
                </c:pt>
                <c:pt idx="19">
                  <c:v>2.702826510013372E-4</c:v>
                </c:pt>
                <c:pt idx="20">
                  <c:v>0</c:v>
                </c:pt>
                <c:pt idx="21">
                  <c:v>0</c:v>
                </c:pt>
                <c:pt idx="22">
                  <c:v>1.399011089462669E-3</c:v>
                </c:pt>
                <c:pt idx="23">
                  <c:v>3.0411886966040785E-3</c:v>
                </c:pt>
                <c:pt idx="24">
                  <c:v>1.5024745443694861E-3</c:v>
                </c:pt>
                <c:pt idx="25">
                  <c:v>0.34843031865400409</c:v>
                </c:pt>
                <c:pt idx="26">
                  <c:v>2.2980428146817757E-3</c:v>
                </c:pt>
                <c:pt idx="27">
                  <c:v>9.500928938747032E-3</c:v>
                </c:pt>
                <c:pt idx="28">
                  <c:v>0</c:v>
                </c:pt>
              </c:numCache>
            </c:numRef>
          </c:val>
        </c:ser>
        <c:ser>
          <c:idx val="5"/>
          <c:order val="5"/>
          <c:tx>
            <c:strRef>
              <c:f>'F-proportions'!$H$2</c:f>
              <c:strCache>
                <c:ptCount val="1"/>
                <c:pt idx="0">
                  <c:v>Storage or transfer</c:v>
                </c:pt>
              </c:strCache>
            </c:strRef>
          </c:tx>
          <c:spPr>
            <a:solidFill>
              <a:schemeClr val="bg1">
                <a:lumMod val="75000"/>
              </a:schemeClr>
            </a:solidFill>
          </c:spPr>
          <c:cat>
            <c:strRef>
              <c:f>'F-proportions'!$B$106:$B$134</c:f>
              <c:strCache>
                <c:ptCount val="29"/>
                <c:pt idx="0">
                  <c:v>Plating &amp; heat treatment</c:v>
                </c:pt>
                <c:pt idx="1">
                  <c:v>Acids</c:v>
                </c:pt>
                <c:pt idx="2">
                  <c:v>Alkalis</c:v>
                </c:pt>
                <c:pt idx="3">
                  <c:v>Mercury; mercury compounds</c:v>
                </c:pt>
                <c:pt idx="4">
                  <c:v>Lead; lead compounds</c:v>
                </c:pt>
                <c:pt idx="5">
                  <c:v>Non-toxic salts</c:v>
                </c:pt>
                <c:pt idx="6">
                  <c:v>Other inorganic chemicals</c:v>
                </c:pt>
                <c:pt idx="7">
                  <c:v>Reactive chemicals</c:v>
                </c:pt>
                <c:pt idx="8">
                  <c:v>Paints, resins, inks, organic sludges</c:v>
                </c:pt>
                <c:pt idx="9">
                  <c:v>Organic solvents</c:v>
                </c:pt>
                <c:pt idx="10">
                  <c:v>Pesticides</c:v>
                </c:pt>
                <c:pt idx="11">
                  <c:v>Oils</c:v>
                </c:pt>
                <c:pt idx="12">
                  <c:v>Animal effluent and residues (+ food processing waste)</c:v>
                </c:pt>
                <c:pt idx="13">
                  <c:v>Grease trap waste</c:v>
                </c:pt>
                <c:pt idx="14">
                  <c:v>Tannery &amp; wool scouring wastes</c:v>
                </c:pt>
                <c:pt idx="15">
                  <c:v>PFOS</c:v>
                </c:pt>
                <c:pt idx="16">
                  <c:v>POP-BDEs</c:v>
                </c:pt>
                <c:pt idx="17">
                  <c:v>HBCD</c:v>
                </c:pt>
                <c:pt idx="18">
                  <c:v>HCB</c:v>
                </c:pt>
                <c:pt idx="19">
                  <c:v>Other organic chemicals</c:v>
                </c:pt>
                <c:pt idx="20">
                  <c:v>Contaminated soils</c:v>
                </c:pt>
                <c:pt idx="21">
                  <c:v>Contaminated biosolids</c:v>
                </c:pt>
                <c:pt idx="22">
                  <c:v>Other industrial treatment residues</c:v>
                </c:pt>
                <c:pt idx="23">
                  <c:v>Asbestos</c:v>
                </c:pt>
                <c:pt idx="24">
                  <c:v>Other soil/sludges</c:v>
                </c:pt>
                <c:pt idx="25">
                  <c:v>Clinical &amp; pharmaceutical</c:v>
                </c:pt>
                <c:pt idx="26">
                  <c:v>Tyres</c:v>
                </c:pt>
                <c:pt idx="27">
                  <c:v>Other miscellaneous</c:v>
                </c:pt>
                <c:pt idx="28">
                  <c:v>Lithium-ion batteries</c:v>
                </c:pt>
              </c:strCache>
            </c:strRef>
          </c:cat>
          <c:val>
            <c:numRef>
              <c:f>'F-proportions'!$H$106:$H$134</c:f>
              <c:numCache>
                <c:formatCode>0%</c:formatCode>
                <c:ptCount val="29"/>
                <c:pt idx="0">
                  <c:v>0.14027636662669946</c:v>
                </c:pt>
                <c:pt idx="1">
                  <c:v>4.1997215812567816E-2</c:v>
                </c:pt>
                <c:pt idx="2">
                  <c:v>0.48787014707622617</c:v>
                </c:pt>
                <c:pt idx="3">
                  <c:v>0.44482391085599082</c:v>
                </c:pt>
                <c:pt idx="4">
                  <c:v>4.3925095826800528E-2</c:v>
                </c:pt>
                <c:pt idx="5">
                  <c:v>0.3393094993077041</c:v>
                </c:pt>
                <c:pt idx="6">
                  <c:v>6.5759481215059867E-2</c:v>
                </c:pt>
                <c:pt idx="7">
                  <c:v>0.59095436501880139</c:v>
                </c:pt>
                <c:pt idx="8">
                  <c:v>0.32113478729816397</c:v>
                </c:pt>
                <c:pt idx="9">
                  <c:v>0.25926033320718472</c:v>
                </c:pt>
                <c:pt idx="10">
                  <c:v>0.11033989244072263</c:v>
                </c:pt>
                <c:pt idx="11">
                  <c:v>0.28206789259779186</c:v>
                </c:pt>
                <c:pt idx="12">
                  <c:v>0.12998369322563924</c:v>
                </c:pt>
                <c:pt idx="13">
                  <c:v>8.4480565003688307E-2</c:v>
                </c:pt>
                <c:pt idx="15">
                  <c:v>0</c:v>
                </c:pt>
                <c:pt idx="16">
                  <c:v>0</c:v>
                </c:pt>
                <c:pt idx="17">
                  <c:v>0</c:v>
                </c:pt>
                <c:pt idx="18">
                  <c:v>0</c:v>
                </c:pt>
                <c:pt idx="19">
                  <c:v>8.5570436207825021E-2</c:v>
                </c:pt>
                <c:pt idx="20">
                  <c:v>8.041305522013549E-2</c:v>
                </c:pt>
                <c:pt idx="21">
                  <c:v>0</c:v>
                </c:pt>
                <c:pt idx="22">
                  <c:v>6.7286359620963965E-2</c:v>
                </c:pt>
                <c:pt idx="23">
                  <c:v>4.2486359330570406E-2</c:v>
                </c:pt>
                <c:pt idx="24">
                  <c:v>0.17314355245672602</c:v>
                </c:pt>
                <c:pt idx="25">
                  <c:v>0.1821417335941681</c:v>
                </c:pt>
                <c:pt idx="26">
                  <c:v>0.21180672573333875</c:v>
                </c:pt>
                <c:pt idx="27">
                  <c:v>0.37514644472096537</c:v>
                </c:pt>
                <c:pt idx="28">
                  <c:v>0</c:v>
                </c:pt>
              </c:numCache>
            </c:numRef>
          </c:val>
        </c:ser>
        <c:dLbls/>
        <c:gapWidth val="45"/>
        <c:overlap val="100"/>
        <c:axId val="96751616"/>
        <c:axId val="96753152"/>
      </c:barChart>
      <c:catAx>
        <c:axId val="96751616"/>
        <c:scaling>
          <c:orientation val="maxMin"/>
        </c:scaling>
        <c:axPos val="l"/>
        <c:majorTickMark val="none"/>
        <c:tickLblPos val="nextTo"/>
        <c:spPr>
          <a:ln>
            <a:solidFill>
              <a:schemeClr val="bg1">
                <a:lumMod val="50000"/>
              </a:schemeClr>
            </a:solidFill>
          </a:ln>
        </c:spPr>
        <c:crossAx val="96753152"/>
        <c:crosses val="autoZero"/>
        <c:auto val="1"/>
        <c:lblAlgn val="ctr"/>
        <c:lblOffset val="100"/>
      </c:catAx>
      <c:valAx>
        <c:axId val="96753152"/>
        <c:scaling>
          <c:orientation val="minMax"/>
          <c:max val="1"/>
        </c:scaling>
        <c:axPos val="b"/>
        <c:majorGridlines/>
        <c:title>
          <c:tx>
            <c:rich>
              <a:bodyPr/>
              <a:lstStyle/>
              <a:p>
                <a:pPr>
                  <a:defRPr/>
                </a:pPr>
                <a:r>
                  <a:rPr lang="en-US"/>
                  <a:t>Proportion of waste tonnage</a:t>
                </a:r>
              </a:p>
            </c:rich>
          </c:tx>
        </c:title>
        <c:numFmt formatCode="0%" sourceLinked="1"/>
        <c:tickLblPos val="nextTo"/>
        <c:spPr>
          <a:ln>
            <a:noFill/>
          </a:ln>
        </c:spPr>
        <c:crossAx val="96751616"/>
        <c:crosses val="max"/>
        <c:crossBetween val="between"/>
      </c:valAx>
    </c:plotArea>
    <c:legend>
      <c:legendPos val="t"/>
      <c:layout>
        <c:manualLayout>
          <c:xMode val="edge"/>
          <c:yMode val="edge"/>
          <c:x val="3.1894167490151372E-2"/>
          <c:y val="1.3752595487248158E-2"/>
          <c:w val="0.92353026936041804"/>
          <c:h val="5.5227568747180489E-2"/>
        </c:manualLayout>
      </c:layou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AU"/>
  <c:chart>
    <c:autoTitleDeleted val="1"/>
    <c:plotArea>
      <c:layout>
        <c:manualLayout>
          <c:layoutTarget val="inner"/>
          <c:xMode val="edge"/>
          <c:yMode val="edge"/>
          <c:x val="0.26528434881120211"/>
          <c:y val="7.261080053596454E-2"/>
          <c:w val="0.6853199149854079"/>
          <c:h val="0.85825408615663179"/>
        </c:manualLayout>
      </c:layout>
      <c:barChart>
        <c:barDir val="bar"/>
        <c:grouping val="stacked"/>
        <c:ser>
          <c:idx val="2"/>
          <c:order val="0"/>
          <c:tx>
            <c:strRef>
              <c:f>'F-proportions'!$C$2</c:f>
              <c:strCache>
                <c:ptCount val="1"/>
                <c:pt idx="0">
                  <c:v>Recycling</c:v>
                </c:pt>
              </c:strCache>
            </c:strRef>
          </c:tx>
          <c:spPr>
            <a:solidFill>
              <a:srgbClr val="E3DE00"/>
            </a:solidFill>
          </c:spPr>
          <c:cat>
            <c:strRef>
              <c:f>'F-proportions'!$B$73:$B$101</c:f>
              <c:strCache>
                <c:ptCount val="29"/>
                <c:pt idx="0">
                  <c:v>Plating &amp; heat treatment</c:v>
                </c:pt>
                <c:pt idx="1">
                  <c:v>Acids</c:v>
                </c:pt>
                <c:pt idx="2">
                  <c:v>Alkalis</c:v>
                </c:pt>
                <c:pt idx="3">
                  <c:v>Mercury; mercury compounds</c:v>
                </c:pt>
                <c:pt idx="4">
                  <c:v>Lead; lead compounds</c:v>
                </c:pt>
                <c:pt idx="5">
                  <c:v>Non-toxic salts</c:v>
                </c:pt>
                <c:pt idx="6">
                  <c:v>Other inorganic chemicals</c:v>
                </c:pt>
                <c:pt idx="7">
                  <c:v>Reactive chemicals</c:v>
                </c:pt>
                <c:pt idx="8">
                  <c:v>Paints, resins, inks, organic sludges</c:v>
                </c:pt>
                <c:pt idx="9">
                  <c:v>Organic solvents</c:v>
                </c:pt>
                <c:pt idx="10">
                  <c:v>Pesticides</c:v>
                </c:pt>
                <c:pt idx="11">
                  <c:v>Oils</c:v>
                </c:pt>
                <c:pt idx="12">
                  <c:v>Animal effluent and residues (+ food processing waste)</c:v>
                </c:pt>
                <c:pt idx="13">
                  <c:v>Grease trap waste</c:v>
                </c:pt>
                <c:pt idx="14">
                  <c:v>Tannery &amp; wool scouring wastes</c:v>
                </c:pt>
                <c:pt idx="15">
                  <c:v>PFOS</c:v>
                </c:pt>
                <c:pt idx="16">
                  <c:v>POP-BDEs</c:v>
                </c:pt>
                <c:pt idx="17">
                  <c:v>HBCD</c:v>
                </c:pt>
                <c:pt idx="18">
                  <c:v>HCB</c:v>
                </c:pt>
                <c:pt idx="19">
                  <c:v>Other organic chemicals</c:v>
                </c:pt>
                <c:pt idx="20">
                  <c:v>Contaminated soils</c:v>
                </c:pt>
                <c:pt idx="21">
                  <c:v>Contaminated biosolids</c:v>
                </c:pt>
                <c:pt idx="22">
                  <c:v>Other industrial treatment residues</c:v>
                </c:pt>
                <c:pt idx="23">
                  <c:v>Asbestos</c:v>
                </c:pt>
                <c:pt idx="24">
                  <c:v>Other soil/sludges</c:v>
                </c:pt>
                <c:pt idx="25">
                  <c:v>Clinical &amp; pharmaceutical</c:v>
                </c:pt>
                <c:pt idx="26">
                  <c:v>Tyres</c:v>
                </c:pt>
                <c:pt idx="27">
                  <c:v>Other miscellaneous</c:v>
                </c:pt>
                <c:pt idx="28">
                  <c:v>Lithium-ion batteries</c:v>
                </c:pt>
              </c:strCache>
            </c:strRef>
          </c:cat>
          <c:val>
            <c:numRef>
              <c:f>'F-proportions'!$C$73:$C$101</c:f>
              <c:numCache>
                <c:formatCode>0%</c:formatCode>
                <c:ptCount val="29"/>
                <c:pt idx="0">
                  <c:v>0</c:v>
                </c:pt>
                <c:pt idx="1">
                  <c:v>0.36811292050557687</c:v>
                </c:pt>
                <c:pt idx="2">
                  <c:v>3.6465964052848762E-3</c:v>
                </c:pt>
                <c:pt idx="3">
                  <c:v>3.1718341130758875E-4</c:v>
                </c:pt>
                <c:pt idx="4">
                  <c:v>0</c:v>
                </c:pt>
                <c:pt idx="5">
                  <c:v>3.5379203831839921E-2</c:v>
                </c:pt>
                <c:pt idx="6">
                  <c:v>6.6721937530802841E-2</c:v>
                </c:pt>
                <c:pt idx="7">
                  <c:v>0</c:v>
                </c:pt>
                <c:pt idx="8">
                  <c:v>0.33535503531109273</c:v>
                </c:pt>
                <c:pt idx="9">
                  <c:v>0.49167453102362202</c:v>
                </c:pt>
                <c:pt idx="10">
                  <c:v>0.88380726829079781</c:v>
                </c:pt>
                <c:pt idx="11">
                  <c:v>0.5477638202763474</c:v>
                </c:pt>
                <c:pt idx="12">
                  <c:v>0.53186815911793128</c:v>
                </c:pt>
                <c:pt idx="13">
                  <c:v>0.60939041175490405</c:v>
                </c:pt>
                <c:pt idx="14">
                  <c:v>0</c:v>
                </c:pt>
                <c:pt idx="15">
                  <c:v>0</c:v>
                </c:pt>
                <c:pt idx="16">
                  <c:v>0</c:v>
                </c:pt>
                <c:pt idx="17">
                  <c:v>0</c:v>
                </c:pt>
                <c:pt idx="18">
                  <c:v>0</c:v>
                </c:pt>
                <c:pt idx="19">
                  <c:v>0.27527107113176968</c:v>
                </c:pt>
                <c:pt idx="20">
                  <c:v>4.2155124822116467E-3</c:v>
                </c:pt>
                <c:pt idx="21">
                  <c:v>0</c:v>
                </c:pt>
                <c:pt idx="22">
                  <c:v>2.9202164352203882E-3</c:v>
                </c:pt>
                <c:pt idx="23">
                  <c:v>2.9379454748465234E-4</c:v>
                </c:pt>
                <c:pt idx="24">
                  <c:v>5.291706912907107E-2</c:v>
                </c:pt>
                <c:pt idx="25">
                  <c:v>3.7513501315072769E-3</c:v>
                </c:pt>
                <c:pt idx="27">
                  <c:v>0.24903138478632048</c:v>
                </c:pt>
                <c:pt idx="28">
                  <c:v>1</c:v>
                </c:pt>
              </c:numCache>
            </c:numRef>
          </c:val>
        </c:ser>
        <c:ser>
          <c:idx val="0"/>
          <c:order val="1"/>
          <c:tx>
            <c:strRef>
              <c:f>'F-proportions'!$D$2</c:f>
              <c:strCache>
                <c:ptCount val="1"/>
                <c:pt idx="0">
                  <c:v>Chemical or physical treatment</c:v>
                </c:pt>
              </c:strCache>
            </c:strRef>
          </c:tx>
          <c:spPr>
            <a:solidFill>
              <a:srgbClr val="0000FF"/>
            </a:solidFill>
          </c:spPr>
          <c:cat>
            <c:strRef>
              <c:f>'F-proportions'!$B$73:$B$101</c:f>
              <c:strCache>
                <c:ptCount val="29"/>
                <c:pt idx="0">
                  <c:v>Plating &amp; heat treatment</c:v>
                </c:pt>
                <c:pt idx="1">
                  <c:v>Acids</c:v>
                </c:pt>
                <c:pt idx="2">
                  <c:v>Alkalis</c:v>
                </c:pt>
                <c:pt idx="3">
                  <c:v>Mercury; mercury compounds</c:v>
                </c:pt>
                <c:pt idx="4">
                  <c:v>Lead; lead compounds</c:v>
                </c:pt>
                <c:pt idx="5">
                  <c:v>Non-toxic salts</c:v>
                </c:pt>
                <c:pt idx="6">
                  <c:v>Other inorganic chemicals</c:v>
                </c:pt>
                <c:pt idx="7">
                  <c:v>Reactive chemicals</c:v>
                </c:pt>
                <c:pt idx="8">
                  <c:v>Paints, resins, inks, organic sludges</c:v>
                </c:pt>
                <c:pt idx="9">
                  <c:v>Organic solvents</c:v>
                </c:pt>
                <c:pt idx="10">
                  <c:v>Pesticides</c:v>
                </c:pt>
                <c:pt idx="11">
                  <c:v>Oils</c:v>
                </c:pt>
                <c:pt idx="12">
                  <c:v>Animal effluent and residues (+ food processing waste)</c:v>
                </c:pt>
                <c:pt idx="13">
                  <c:v>Grease trap waste</c:v>
                </c:pt>
                <c:pt idx="14">
                  <c:v>Tannery &amp; wool scouring wastes</c:v>
                </c:pt>
                <c:pt idx="15">
                  <c:v>PFOS</c:v>
                </c:pt>
                <c:pt idx="16">
                  <c:v>POP-BDEs</c:v>
                </c:pt>
                <c:pt idx="17">
                  <c:v>HBCD</c:v>
                </c:pt>
                <c:pt idx="18">
                  <c:v>HCB</c:v>
                </c:pt>
                <c:pt idx="19">
                  <c:v>Other organic chemicals</c:v>
                </c:pt>
                <c:pt idx="20">
                  <c:v>Contaminated soils</c:v>
                </c:pt>
                <c:pt idx="21">
                  <c:v>Contaminated biosolids</c:v>
                </c:pt>
                <c:pt idx="22">
                  <c:v>Other industrial treatment residues</c:v>
                </c:pt>
                <c:pt idx="23">
                  <c:v>Asbestos</c:v>
                </c:pt>
                <c:pt idx="24">
                  <c:v>Other soil/sludges</c:v>
                </c:pt>
                <c:pt idx="25">
                  <c:v>Clinical &amp; pharmaceutical</c:v>
                </c:pt>
                <c:pt idx="26">
                  <c:v>Tyres</c:v>
                </c:pt>
                <c:pt idx="27">
                  <c:v>Other miscellaneous</c:v>
                </c:pt>
                <c:pt idx="28">
                  <c:v>Lithium-ion batteries</c:v>
                </c:pt>
              </c:strCache>
            </c:strRef>
          </c:cat>
          <c:val>
            <c:numRef>
              <c:f>'F-proportions'!$D$73:$D$101</c:f>
              <c:numCache>
                <c:formatCode>0%</c:formatCode>
                <c:ptCount val="29"/>
                <c:pt idx="0">
                  <c:v>0.2356416519911379</c:v>
                </c:pt>
                <c:pt idx="1">
                  <c:v>0.59268203316780765</c:v>
                </c:pt>
                <c:pt idx="2">
                  <c:v>0.96572839491738804</c:v>
                </c:pt>
                <c:pt idx="3">
                  <c:v>1.3876774244707006E-2</c:v>
                </c:pt>
                <c:pt idx="4">
                  <c:v>0.34449705870082192</c:v>
                </c:pt>
                <c:pt idx="5">
                  <c:v>0.35523578198246014</c:v>
                </c:pt>
                <c:pt idx="6">
                  <c:v>0.69858846085404158</c:v>
                </c:pt>
                <c:pt idx="7">
                  <c:v>1.3425259065546034E-2</c:v>
                </c:pt>
                <c:pt idx="8">
                  <c:v>0.20911737478686446</c:v>
                </c:pt>
                <c:pt idx="9">
                  <c:v>1.7923691149836943E-2</c:v>
                </c:pt>
                <c:pt idx="10">
                  <c:v>1.0286348354614861E-2</c:v>
                </c:pt>
                <c:pt idx="11">
                  <c:v>0.24588570359578713</c:v>
                </c:pt>
                <c:pt idx="12">
                  <c:v>0.13843240529483719</c:v>
                </c:pt>
                <c:pt idx="13">
                  <c:v>0.15255876129999729</c:v>
                </c:pt>
                <c:pt idx="15">
                  <c:v>0</c:v>
                </c:pt>
                <c:pt idx="16">
                  <c:v>0</c:v>
                </c:pt>
                <c:pt idx="17">
                  <c:v>0</c:v>
                </c:pt>
                <c:pt idx="18">
                  <c:v>0</c:v>
                </c:pt>
                <c:pt idx="19">
                  <c:v>0.16581853557242848</c:v>
                </c:pt>
                <c:pt idx="20">
                  <c:v>2.4648191899003566E-2</c:v>
                </c:pt>
                <c:pt idx="21">
                  <c:v>0</c:v>
                </c:pt>
                <c:pt idx="22">
                  <c:v>0.92113687723913817</c:v>
                </c:pt>
                <c:pt idx="23">
                  <c:v>0</c:v>
                </c:pt>
                <c:pt idx="24">
                  <c:v>9.4920169173166091E-2</c:v>
                </c:pt>
                <c:pt idx="25">
                  <c:v>0.51837514961628739</c:v>
                </c:pt>
                <c:pt idx="27">
                  <c:v>6.3420460019201458E-2</c:v>
                </c:pt>
                <c:pt idx="28">
                  <c:v>0</c:v>
                </c:pt>
              </c:numCache>
            </c:numRef>
          </c:val>
        </c:ser>
        <c:ser>
          <c:idx val="1"/>
          <c:order val="2"/>
          <c:tx>
            <c:strRef>
              <c:f>'F-proportions'!$E$2</c:f>
              <c:strCache>
                <c:ptCount val="1"/>
                <c:pt idx="0">
                  <c:v>Landfill</c:v>
                </c:pt>
              </c:strCache>
            </c:strRef>
          </c:tx>
          <c:spPr>
            <a:solidFill>
              <a:schemeClr val="tx1"/>
            </a:solidFill>
          </c:spPr>
          <c:cat>
            <c:strRef>
              <c:f>'F-proportions'!$B$73:$B$101</c:f>
              <c:strCache>
                <c:ptCount val="29"/>
                <c:pt idx="0">
                  <c:v>Plating &amp; heat treatment</c:v>
                </c:pt>
                <c:pt idx="1">
                  <c:v>Acids</c:v>
                </c:pt>
                <c:pt idx="2">
                  <c:v>Alkalis</c:v>
                </c:pt>
                <c:pt idx="3">
                  <c:v>Mercury; mercury compounds</c:v>
                </c:pt>
                <c:pt idx="4">
                  <c:v>Lead; lead compounds</c:v>
                </c:pt>
                <c:pt idx="5">
                  <c:v>Non-toxic salts</c:v>
                </c:pt>
                <c:pt idx="6">
                  <c:v>Other inorganic chemicals</c:v>
                </c:pt>
                <c:pt idx="7">
                  <c:v>Reactive chemicals</c:v>
                </c:pt>
                <c:pt idx="8">
                  <c:v>Paints, resins, inks, organic sludges</c:v>
                </c:pt>
                <c:pt idx="9">
                  <c:v>Organic solvents</c:v>
                </c:pt>
                <c:pt idx="10">
                  <c:v>Pesticides</c:v>
                </c:pt>
                <c:pt idx="11">
                  <c:v>Oils</c:v>
                </c:pt>
                <c:pt idx="12">
                  <c:v>Animal effluent and residues (+ food processing waste)</c:v>
                </c:pt>
                <c:pt idx="13">
                  <c:v>Grease trap waste</c:v>
                </c:pt>
                <c:pt idx="14">
                  <c:v>Tannery &amp; wool scouring wastes</c:v>
                </c:pt>
                <c:pt idx="15">
                  <c:v>PFOS</c:v>
                </c:pt>
                <c:pt idx="16">
                  <c:v>POP-BDEs</c:v>
                </c:pt>
                <c:pt idx="17">
                  <c:v>HBCD</c:v>
                </c:pt>
                <c:pt idx="18">
                  <c:v>HCB</c:v>
                </c:pt>
                <c:pt idx="19">
                  <c:v>Other organic chemicals</c:v>
                </c:pt>
                <c:pt idx="20">
                  <c:v>Contaminated soils</c:v>
                </c:pt>
                <c:pt idx="21">
                  <c:v>Contaminated biosolids</c:v>
                </c:pt>
                <c:pt idx="22">
                  <c:v>Other industrial treatment residues</c:v>
                </c:pt>
                <c:pt idx="23">
                  <c:v>Asbestos</c:v>
                </c:pt>
                <c:pt idx="24">
                  <c:v>Other soil/sludges</c:v>
                </c:pt>
                <c:pt idx="25">
                  <c:v>Clinical &amp; pharmaceutical</c:v>
                </c:pt>
                <c:pt idx="26">
                  <c:v>Tyres</c:v>
                </c:pt>
                <c:pt idx="27">
                  <c:v>Other miscellaneous</c:v>
                </c:pt>
                <c:pt idx="28">
                  <c:v>Lithium-ion batteries</c:v>
                </c:pt>
              </c:strCache>
            </c:strRef>
          </c:cat>
          <c:val>
            <c:numRef>
              <c:f>'F-proportions'!$E$73:$E$101</c:f>
              <c:numCache>
                <c:formatCode>0%</c:formatCode>
                <c:ptCount val="29"/>
                <c:pt idx="0">
                  <c:v>0.48718968357666315</c:v>
                </c:pt>
                <c:pt idx="1">
                  <c:v>0</c:v>
                </c:pt>
                <c:pt idx="2">
                  <c:v>1.3226073047382228E-2</c:v>
                </c:pt>
                <c:pt idx="3">
                  <c:v>0</c:v>
                </c:pt>
                <c:pt idx="4">
                  <c:v>0.64812883307605651</c:v>
                </c:pt>
                <c:pt idx="5">
                  <c:v>0.23010089876785123</c:v>
                </c:pt>
                <c:pt idx="6">
                  <c:v>0.1452541270688647</c:v>
                </c:pt>
                <c:pt idx="7">
                  <c:v>0</c:v>
                </c:pt>
                <c:pt idx="8">
                  <c:v>1.461990160607459E-3</c:v>
                </c:pt>
                <c:pt idx="9">
                  <c:v>4.9422510322509073E-5</c:v>
                </c:pt>
                <c:pt idx="10">
                  <c:v>2.5615121754635835E-3</c:v>
                </c:pt>
                <c:pt idx="11">
                  <c:v>4.7093854634012524E-5</c:v>
                </c:pt>
                <c:pt idx="12">
                  <c:v>4.4074226874620442E-4</c:v>
                </c:pt>
                <c:pt idx="13">
                  <c:v>0</c:v>
                </c:pt>
                <c:pt idx="15">
                  <c:v>0</c:v>
                </c:pt>
                <c:pt idx="16">
                  <c:v>0</c:v>
                </c:pt>
                <c:pt idx="17">
                  <c:v>0</c:v>
                </c:pt>
                <c:pt idx="18">
                  <c:v>0</c:v>
                </c:pt>
                <c:pt idx="19">
                  <c:v>1.3098226886155577E-2</c:v>
                </c:pt>
                <c:pt idx="20">
                  <c:v>0.89012329074090868</c:v>
                </c:pt>
                <c:pt idx="21">
                  <c:v>1</c:v>
                </c:pt>
                <c:pt idx="22">
                  <c:v>4.9722742027123741E-2</c:v>
                </c:pt>
                <c:pt idx="23">
                  <c:v>0.99747759375118872</c:v>
                </c:pt>
                <c:pt idx="24">
                  <c:v>0.57134908849542998</c:v>
                </c:pt>
                <c:pt idx="25">
                  <c:v>2.3764723292763511E-3</c:v>
                </c:pt>
                <c:pt idx="27">
                  <c:v>0</c:v>
                </c:pt>
                <c:pt idx="28">
                  <c:v>0</c:v>
                </c:pt>
              </c:numCache>
            </c:numRef>
          </c:val>
        </c:ser>
        <c:ser>
          <c:idx val="3"/>
          <c:order val="3"/>
          <c:tx>
            <c:strRef>
              <c:f>'F-proportions'!$F$2</c:f>
              <c:strCache>
                <c:ptCount val="1"/>
                <c:pt idx="0">
                  <c:v>Biodegradation</c:v>
                </c:pt>
              </c:strCache>
            </c:strRef>
          </c:tx>
          <c:spPr>
            <a:solidFill>
              <a:srgbClr val="00B050"/>
            </a:solidFill>
          </c:spPr>
          <c:cat>
            <c:strRef>
              <c:f>'F-proportions'!$B$73:$B$101</c:f>
              <c:strCache>
                <c:ptCount val="29"/>
                <c:pt idx="0">
                  <c:v>Plating &amp; heat treatment</c:v>
                </c:pt>
                <c:pt idx="1">
                  <c:v>Acids</c:v>
                </c:pt>
                <c:pt idx="2">
                  <c:v>Alkalis</c:v>
                </c:pt>
                <c:pt idx="3">
                  <c:v>Mercury; mercury compounds</c:v>
                </c:pt>
                <c:pt idx="4">
                  <c:v>Lead; lead compounds</c:v>
                </c:pt>
                <c:pt idx="5">
                  <c:v>Non-toxic salts</c:v>
                </c:pt>
                <c:pt idx="6">
                  <c:v>Other inorganic chemicals</c:v>
                </c:pt>
                <c:pt idx="7">
                  <c:v>Reactive chemicals</c:v>
                </c:pt>
                <c:pt idx="8">
                  <c:v>Paints, resins, inks, organic sludges</c:v>
                </c:pt>
                <c:pt idx="9">
                  <c:v>Organic solvents</c:v>
                </c:pt>
                <c:pt idx="10">
                  <c:v>Pesticides</c:v>
                </c:pt>
                <c:pt idx="11">
                  <c:v>Oils</c:v>
                </c:pt>
                <c:pt idx="12">
                  <c:v>Animal effluent and residues (+ food processing waste)</c:v>
                </c:pt>
                <c:pt idx="13">
                  <c:v>Grease trap waste</c:v>
                </c:pt>
                <c:pt idx="14">
                  <c:v>Tannery &amp; wool scouring wastes</c:v>
                </c:pt>
                <c:pt idx="15">
                  <c:v>PFOS</c:v>
                </c:pt>
                <c:pt idx="16">
                  <c:v>POP-BDEs</c:v>
                </c:pt>
                <c:pt idx="17">
                  <c:v>HBCD</c:v>
                </c:pt>
                <c:pt idx="18">
                  <c:v>HCB</c:v>
                </c:pt>
                <c:pt idx="19">
                  <c:v>Other organic chemicals</c:v>
                </c:pt>
                <c:pt idx="20">
                  <c:v>Contaminated soils</c:v>
                </c:pt>
                <c:pt idx="21">
                  <c:v>Contaminated biosolids</c:v>
                </c:pt>
                <c:pt idx="22">
                  <c:v>Other industrial treatment residues</c:v>
                </c:pt>
                <c:pt idx="23">
                  <c:v>Asbestos</c:v>
                </c:pt>
                <c:pt idx="24">
                  <c:v>Other soil/sludges</c:v>
                </c:pt>
                <c:pt idx="25">
                  <c:v>Clinical &amp; pharmaceutical</c:v>
                </c:pt>
                <c:pt idx="26">
                  <c:v>Tyres</c:v>
                </c:pt>
                <c:pt idx="27">
                  <c:v>Other miscellaneous</c:v>
                </c:pt>
                <c:pt idx="28">
                  <c:v>Lithium-ion batteries</c:v>
                </c:pt>
              </c:strCache>
            </c:strRef>
          </c:cat>
          <c:val>
            <c:numRef>
              <c:f>'F-proportions'!$F$73:$F$101</c:f>
              <c:numCache>
                <c:formatCode>0%</c:formatCode>
                <c:ptCount val="29"/>
                <c:pt idx="0">
                  <c:v>0</c:v>
                </c:pt>
                <c:pt idx="1">
                  <c:v>0</c:v>
                </c:pt>
                <c:pt idx="2">
                  <c:v>0</c:v>
                </c:pt>
                <c:pt idx="3">
                  <c:v>1.5859170565379438E-4</c:v>
                </c:pt>
                <c:pt idx="4">
                  <c:v>5.6162286543195213E-3</c:v>
                </c:pt>
                <c:pt idx="5">
                  <c:v>2.4493294960504564E-2</c:v>
                </c:pt>
                <c:pt idx="6">
                  <c:v>2.9521529805674528E-2</c:v>
                </c:pt>
                <c:pt idx="7">
                  <c:v>0</c:v>
                </c:pt>
                <c:pt idx="8">
                  <c:v>9.2202551669730238E-4</c:v>
                </c:pt>
                <c:pt idx="9">
                  <c:v>0</c:v>
                </c:pt>
                <c:pt idx="10">
                  <c:v>0</c:v>
                </c:pt>
                <c:pt idx="11">
                  <c:v>5.6184873498339649E-3</c:v>
                </c:pt>
                <c:pt idx="12">
                  <c:v>0.29127694921941216</c:v>
                </c:pt>
                <c:pt idx="13">
                  <c:v>0.22489852462989374</c:v>
                </c:pt>
                <c:pt idx="15">
                  <c:v>0</c:v>
                </c:pt>
                <c:pt idx="16">
                  <c:v>0</c:v>
                </c:pt>
                <c:pt idx="17">
                  <c:v>0</c:v>
                </c:pt>
                <c:pt idx="18">
                  <c:v>0</c:v>
                </c:pt>
                <c:pt idx="19">
                  <c:v>0</c:v>
                </c:pt>
                <c:pt idx="20">
                  <c:v>5.999496577405594E-4</c:v>
                </c:pt>
                <c:pt idx="21">
                  <c:v>0</c:v>
                </c:pt>
                <c:pt idx="22">
                  <c:v>0</c:v>
                </c:pt>
                <c:pt idx="23">
                  <c:v>0</c:v>
                </c:pt>
                <c:pt idx="24">
                  <c:v>1.0832777359454253E-2</c:v>
                </c:pt>
                <c:pt idx="25">
                  <c:v>4.7046188140943256E-3</c:v>
                </c:pt>
                <c:pt idx="27">
                  <c:v>0</c:v>
                </c:pt>
                <c:pt idx="28">
                  <c:v>0</c:v>
                </c:pt>
              </c:numCache>
            </c:numRef>
          </c:val>
        </c:ser>
        <c:ser>
          <c:idx val="4"/>
          <c:order val="4"/>
          <c:tx>
            <c:strRef>
              <c:f>'F-proportions'!$G$2</c:f>
              <c:strCache>
                <c:ptCount val="1"/>
                <c:pt idx="0">
                  <c:v>Incineration</c:v>
                </c:pt>
              </c:strCache>
            </c:strRef>
          </c:tx>
          <c:spPr>
            <a:solidFill>
              <a:srgbClr val="FF0000"/>
            </a:solidFill>
          </c:spPr>
          <c:cat>
            <c:strRef>
              <c:f>'F-proportions'!$B$73:$B$101</c:f>
              <c:strCache>
                <c:ptCount val="29"/>
                <c:pt idx="0">
                  <c:v>Plating &amp; heat treatment</c:v>
                </c:pt>
                <c:pt idx="1">
                  <c:v>Acids</c:v>
                </c:pt>
                <c:pt idx="2">
                  <c:v>Alkalis</c:v>
                </c:pt>
                <c:pt idx="3">
                  <c:v>Mercury; mercury compounds</c:v>
                </c:pt>
                <c:pt idx="4">
                  <c:v>Lead; lead compounds</c:v>
                </c:pt>
                <c:pt idx="5">
                  <c:v>Non-toxic salts</c:v>
                </c:pt>
                <c:pt idx="6">
                  <c:v>Other inorganic chemicals</c:v>
                </c:pt>
                <c:pt idx="7">
                  <c:v>Reactive chemicals</c:v>
                </c:pt>
                <c:pt idx="8">
                  <c:v>Paints, resins, inks, organic sludges</c:v>
                </c:pt>
                <c:pt idx="9">
                  <c:v>Organic solvents</c:v>
                </c:pt>
                <c:pt idx="10">
                  <c:v>Pesticides</c:v>
                </c:pt>
                <c:pt idx="11">
                  <c:v>Oils</c:v>
                </c:pt>
                <c:pt idx="12">
                  <c:v>Animal effluent and residues (+ food processing waste)</c:v>
                </c:pt>
                <c:pt idx="13">
                  <c:v>Grease trap waste</c:v>
                </c:pt>
                <c:pt idx="14">
                  <c:v>Tannery &amp; wool scouring wastes</c:v>
                </c:pt>
                <c:pt idx="15">
                  <c:v>PFOS</c:v>
                </c:pt>
                <c:pt idx="16">
                  <c:v>POP-BDEs</c:v>
                </c:pt>
                <c:pt idx="17">
                  <c:v>HBCD</c:v>
                </c:pt>
                <c:pt idx="18">
                  <c:v>HCB</c:v>
                </c:pt>
                <c:pt idx="19">
                  <c:v>Other organic chemicals</c:v>
                </c:pt>
                <c:pt idx="20">
                  <c:v>Contaminated soils</c:v>
                </c:pt>
                <c:pt idx="21">
                  <c:v>Contaminated biosolids</c:v>
                </c:pt>
                <c:pt idx="22">
                  <c:v>Other industrial treatment residues</c:v>
                </c:pt>
                <c:pt idx="23">
                  <c:v>Asbestos</c:v>
                </c:pt>
                <c:pt idx="24">
                  <c:v>Other soil/sludges</c:v>
                </c:pt>
                <c:pt idx="25">
                  <c:v>Clinical &amp; pharmaceutical</c:v>
                </c:pt>
                <c:pt idx="26">
                  <c:v>Tyres</c:v>
                </c:pt>
                <c:pt idx="27">
                  <c:v>Other miscellaneous</c:v>
                </c:pt>
                <c:pt idx="28">
                  <c:v>Lithium-ion batteries</c:v>
                </c:pt>
              </c:strCache>
            </c:strRef>
          </c:cat>
          <c:val>
            <c:numRef>
              <c:f>'F-proportions'!$G$73:$G$101</c:f>
              <c:numCache>
                <c:formatCode>0%</c:formatCode>
                <c:ptCount val="29"/>
                <c:pt idx="0">
                  <c:v>0</c:v>
                </c:pt>
                <c:pt idx="1">
                  <c:v>0</c:v>
                </c:pt>
                <c:pt idx="2">
                  <c:v>6.1380670496138515E-6</c:v>
                </c:pt>
                <c:pt idx="3">
                  <c:v>0</c:v>
                </c:pt>
                <c:pt idx="4">
                  <c:v>1.869401823509212E-4</c:v>
                </c:pt>
                <c:pt idx="5">
                  <c:v>0</c:v>
                </c:pt>
                <c:pt idx="6">
                  <c:v>0</c:v>
                </c:pt>
                <c:pt idx="7">
                  <c:v>0</c:v>
                </c:pt>
                <c:pt idx="8">
                  <c:v>3.8702987257772993E-5</c:v>
                </c:pt>
                <c:pt idx="9">
                  <c:v>1.3591190338689995E-5</c:v>
                </c:pt>
                <c:pt idx="10">
                  <c:v>0</c:v>
                </c:pt>
                <c:pt idx="11">
                  <c:v>4.0828784534386582E-5</c:v>
                </c:pt>
                <c:pt idx="12">
                  <c:v>0</c:v>
                </c:pt>
                <c:pt idx="13">
                  <c:v>0</c:v>
                </c:pt>
                <c:pt idx="15">
                  <c:v>1</c:v>
                </c:pt>
                <c:pt idx="16">
                  <c:v>1</c:v>
                </c:pt>
                <c:pt idx="17">
                  <c:v>1</c:v>
                </c:pt>
                <c:pt idx="18">
                  <c:v>1</c:v>
                </c:pt>
                <c:pt idx="19">
                  <c:v>0</c:v>
                </c:pt>
                <c:pt idx="20">
                  <c:v>0</c:v>
                </c:pt>
                <c:pt idx="21">
                  <c:v>0</c:v>
                </c:pt>
                <c:pt idx="22">
                  <c:v>0</c:v>
                </c:pt>
                <c:pt idx="23">
                  <c:v>2.121772264370939E-4</c:v>
                </c:pt>
                <c:pt idx="24">
                  <c:v>6.5409625149130007E-4</c:v>
                </c:pt>
                <c:pt idx="25">
                  <c:v>0.18952206868939181</c:v>
                </c:pt>
                <c:pt idx="27">
                  <c:v>1.2620932229451859E-4</c:v>
                </c:pt>
                <c:pt idx="28">
                  <c:v>0</c:v>
                </c:pt>
              </c:numCache>
            </c:numRef>
          </c:val>
        </c:ser>
        <c:ser>
          <c:idx val="5"/>
          <c:order val="5"/>
          <c:tx>
            <c:strRef>
              <c:f>'F-proportions'!$H$2</c:f>
              <c:strCache>
                <c:ptCount val="1"/>
                <c:pt idx="0">
                  <c:v>Storage or transfer</c:v>
                </c:pt>
              </c:strCache>
            </c:strRef>
          </c:tx>
          <c:spPr>
            <a:solidFill>
              <a:schemeClr val="bg1">
                <a:lumMod val="75000"/>
              </a:schemeClr>
            </a:solidFill>
          </c:spPr>
          <c:cat>
            <c:strRef>
              <c:f>'F-proportions'!$B$73:$B$101</c:f>
              <c:strCache>
                <c:ptCount val="29"/>
                <c:pt idx="0">
                  <c:v>Plating &amp; heat treatment</c:v>
                </c:pt>
                <c:pt idx="1">
                  <c:v>Acids</c:v>
                </c:pt>
                <c:pt idx="2">
                  <c:v>Alkalis</c:v>
                </c:pt>
                <c:pt idx="3">
                  <c:v>Mercury; mercury compounds</c:v>
                </c:pt>
                <c:pt idx="4">
                  <c:v>Lead; lead compounds</c:v>
                </c:pt>
                <c:pt idx="5">
                  <c:v>Non-toxic salts</c:v>
                </c:pt>
                <c:pt idx="6">
                  <c:v>Other inorganic chemicals</c:v>
                </c:pt>
                <c:pt idx="7">
                  <c:v>Reactive chemicals</c:v>
                </c:pt>
                <c:pt idx="8">
                  <c:v>Paints, resins, inks, organic sludges</c:v>
                </c:pt>
                <c:pt idx="9">
                  <c:v>Organic solvents</c:v>
                </c:pt>
                <c:pt idx="10">
                  <c:v>Pesticides</c:v>
                </c:pt>
                <c:pt idx="11">
                  <c:v>Oils</c:v>
                </c:pt>
                <c:pt idx="12">
                  <c:v>Animal effluent and residues (+ food processing waste)</c:v>
                </c:pt>
                <c:pt idx="13">
                  <c:v>Grease trap waste</c:v>
                </c:pt>
                <c:pt idx="14">
                  <c:v>Tannery &amp; wool scouring wastes</c:v>
                </c:pt>
                <c:pt idx="15">
                  <c:v>PFOS</c:v>
                </c:pt>
                <c:pt idx="16">
                  <c:v>POP-BDEs</c:v>
                </c:pt>
                <c:pt idx="17">
                  <c:v>HBCD</c:v>
                </c:pt>
                <c:pt idx="18">
                  <c:v>HCB</c:v>
                </c:pt>
                <c:pt idx="19">
                  <c:v>Other organic chemicals</c:v>
                </c:pt>
                <c:pt idx="20">
                  <c:v>Contaminated soils</c:v>
                </c:pt>
                <c:pt idx="21">
                  <c:v>Contaminated biosolids</c:v>
                </c:pt>
                <c:pt idx="22">
                  <c:v>Other industrial treatment residues</c:v>
                </c:pt>
                <c:pt idx="23">
                  <c:v>Asbestos</c:v>
                </c:pt>
                <c:pt idx="24">
                  <c:v>Other soil/sludges</c:v>
                </c:pt>
                <c:pt idx="25">
                  <c:v>Clinical &amp; pharmaceutical</c:v>
                </c:pt>
                <c:pt idx="26">
                  <c:v>Tyres</c:v>
                </c:pt>
                <c:pt idx="27">
                  <c:v>Other miscellaneous</c:v>
                </c:pt>
                <c:pt idx="28">
                  <c:v>Lithium-ion batteries</c:v>
                </c:pt>
              </c:strCache>
            </c:strRef>
          </c:cat>
          <c:val>
            <c:numRef>
              <c:f>'F-proportions'!$H$73:$H$101</c:f>
              <c:numCache>
                <c:formatCode>0%</c:formatCode>
                <c:ptCount val="29"/>
                <c:pt idx="0">
                  <c:v>0.27716866443219895</c:v>
                </c:pt>
                <c:pt idx="1">
                  <c:v>3.9205046326615499E-2</c:v>
                </c:pt>
                <c:pt idx="2">
                  <c:v>1.7392797562895097E-2</c:v>
                </c:pt>
                <c:pt idx="3">
                  <c:v>0.9856474506383317</c:v>
                </c:pt>
                <c:pt idx="4">
                  <c:v>1.5709393864510887E-3</c:v>
                </c:pt>
                <c:pt idx="5">
                  <c:v>0.35479082045734422</c:v>
                </c:pt>
                <c:pt idx="6">
                  <c:v>5.991394474061644E-2</c:v>
                </c:pt>
                <c:pt idx="7">
                  <c:v>0.98657474093445408</c:v>
                </c:pt>
                <c:pt idx="8">
                  <c:v>0.45310487123748044</c:v>
                </c:pt>
                <c:pt idx="9">
                  <c:v>0.4903387641258799</c:v>
                </c:pt>
                <c:pt idx="10">
                  <c:v>0.10334487117912364</c:v>
                </c:pt>
                <c:pt idx="11">
                  <c:v>0.20064406613886324</c:v>
                </c:pt>
                <c:pt idx="12">
                  <c:v>3.7981744099073171E-2</c:v>
                </c:pt>
                <c:pt idx="13">
                  <c:v>1.3152302315204787E-2</c:v>
                </c:pt>
                <c:pt idx="15">
                  <c:v>0</c:v>
                </c:pt>
                <c:pt idx="16">
                  <c:v>0</c:v>
                </c:pt>
                <c:pt idx="17">
                  <c:v>0</c:v>
                </c:pt>
                <c:pt idx="18">
                  <c:v>0</c:v>
                </c:pt>
                <c:pt idx="19">
                  <c:v>0.54581216640964625</c:v>
                </c:pt>
                <c:pt idx="20">
                  <c:v>8.041305522013549E-2</c:v>
                </c:pt>
                <c:pt idx="21">
                  <c:v>0</c:v>
                </c:pt>
                <c:pt idx="22">
                  <c:v>2.6220164298517801E-2</c:v>
                </c:pt>
                <c:pt idx="23">
                  <c:v>2.0164344748894564E-3</c:v>
                </c:pt>
                <c:pt idx="24">
                  <c:v>0.26932679959138717</c:v>
                </c:pt>
                <c:pt idx="25">
                  <c:v>0.28127034041944288</c:v>
                </c:pt>
                <c:pt idx="27">
                  <c:v>0.68742194587218353</c:v>
                </c:pt>
                <c:pt idx="28">
                  <c:v>0</c:v>
                </c:pt>
              </c:numCache>
            </c:numRef>
          </c:val>
        </c:ser>
        <c:dLbls/>
        <c:gapWidth val="45"/>
        <c:overlap val="100"/>
        <c:axId val="96894336"/>
        <c:axId val="96916608"/>
      </c:barChart>
      <c:catAx>
        <c:axId val="96894336"/>
        <c:scaling>
          <c:orientation val="maxMin"/>
        </c:scaling>
        <c:axPos val="l"/>
        <c:majorTickMark val="none"/>
        <c:tickLblPos val="nextTo"/>
        <c:spPr>
          <a:ln>
            <a:solidFill>
              <a:schemeClr val="bg1">
                <a:lumMod val="50000"/>
              </a:schemeClr>
            </a:solidFill>
          </a:ln>
        </c:spPr>
        <c:crossAx val="96916608"/>
        <c:crosses val="autoZero"/>
        <c:auto val="1"/>
        <c:lblAlgn val="ctr"/>
        <c:lblOffset val="100"/>
      </c:catAx>
      <c:valAx>
        <c:axId val="96916608"/>
        <c:scaling>
          <c:orientation val="minMax"/>
          <c:max val="1"/>
        </c:scaling>
        <c:axPos val="b"/>
        <c:majorGridlines/>
        <c:title>
          <c:tx>
            <c:rich>
              <a:bodyPr/>
              <a:lstStyle/>
              <a:p>
                <a:pPr>
                  <a:defRPr/>
                </a:pPr>
                <a:r>
                  <a:rPr lang="en-US"/>
                  <a:t>Proportion of waste tonnage</a:t>
                </a:r>
              </a:p>
            </c:rich>
          </c:tx>
        </c:title>
        <c:numFmt formatCode="0%" sourceLinked="1"/>
        <c:tickLblPos val="nextTo"/>
        <c:spPr>
          <a:ln>
            <a:noFill/>
          </a:ln>
        </c:spPr>
        <c:crossAx val="96894336"/>
        <c:crosses val="max"/>
        <c:crossBetween val="between"/>
      </c:valAx>
    </c:plotArea>
    <c:legend>
      <c:legendPos val="t"/>
      <c:layout>
        <c:manualLayout>
          <c:xMode val="edge"/>
          <c:yMode val="edge"/>
          <c:x val="3.3546775709313768E-2"/>
          <c:y val="1.5833602491758626E-2"/>
          <c:w val="0.92353026936041804"/>
          <c:h val="5.5227568747180489E-2"/>
        </c:manualLayout>
      </c:layou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AU"/>
  <c:chart>
    <c:autoTitleDeleted val="1"/>
    <c:plotArea>
      <c:layout>
        <c:manualLayout>
          <c:layoutTarget val="inner"/>
          <c:xMode val="edge"/>
          <c:yMode val="edge"/>
          <c:x val="0.26528434881120211"/>
          <c:y val="6.2807607688463912E-2"/>
          <c:w val="0.6853199149854079"/>
          <c:h val="0.86805737482231826"/>
        </c:manualLayout>
      </c:layout>
      <c:barChart>
        <c:barDir val="bar"/>
        <c:grouping val="stacked"/>
        <c:ser>
          <c:idx val="2"/>
          <c:order val="0"/>
          <c:tx>
            <c:strRef>
              <c:f>'F-proportions'!$C$2</c:f>
              <c:strCache>
                <c:ptCount val="1"/>
                <c:pt idx="0">
                  <c:v>Recycling</c:v>
                </c:pt>
              </c:strCache>
            </c:strRef>
          </c:tx>
          <c:spPr>
            <a:solidFill>
              <a:srgbClr val="E3DE00"/>
            </a:solidFill>
          </c:spPr>
          <c:cat>
            <c:strRef>
              <c:f>'F-proportions'!$B$40:$B$68</c:f>
              <c:strCache>
                <c:ptCount val="29"/>
                <c:pt idx="0">
                  <c:v>Plating &amp; heat treatment</c:v>
                </c:pt>
                <c:pt idx="1">
                  <c:v>Acids</c:v>
                </c:pt>
                <c:pt idx="2">
                  <c:v>Alkalis</c:v>
                </c:pt>
                <c:pt idx="3">
                  <c:v>Mercury; mercury compounds</c:v>
                </c:pt>
                <c:pt idx="4">
                  <c:v>Lead; lead compounds</c:v>
                </c:pt>
                <c:pt idx="5">
                  <c:v>Non-toxic salts</c:v>
                </c:pt>
                <c:pt idx="6">
                  <c:v>Other inorganic chemicals</c:v>
                </c:pt>
                <c:pt idx="7">
                  <c:v>Reactive chemicals</c:v>
                </c:pt>
                <c:pt idx="8">
                  <c:v>Paints, resins, inks, organic sludges</c:v>
                </c:pt>
                <c:pt idx="9">
                  <c:v>Organic solvents</c:v>
                </c:pt>
                <c:pt idx="10">
                  <c:v>Pesticides</c:v>
                </c:pt>
                <c:pt idx="11">
                  <c:v>Oils</c:v>
                </c:pt>
                <c:pt idx="12">
                  <c:v>Animal effluent and residues (+ food processing waste)</c:v>
                </c:pt>
                <c:pt idx="13">
                  <c:v>Grease trap waste</c:v>
                </c:pt>
                <c:pt idx="14">
                  <c:v>Tannery &amp; wool scouring wastes</c:v>
                </c:pt>
                <c:pt idx="15">
                  <c:v>PFOS</c:v>
                </c:pt>
                <c:pt idx="16">
                  <c:v>POP-BDEs</c:v>
                </c:pt>
                <c:pt idx="17">
                  <c:v>HBCD</c:v>
                </c:pt>
                <c:pt idx="18">
                  <c:v>HCB</c:v>
                </c:pt>
                <c:pt idx="19">
                  <c:v>Other organic chemicals</c:v>
                </c:pt>
                <c:pt idx="20">
                  <c:v>Contaminated soils</c:v>
                </c:pt>
                <c:pt idx="21">
                  <c:v>Contaminated biosolids</c:v>
                </c:pt>
                <c:pt idx="22">
                  <c:v>Other industrial treatment residues</c:v>
                </c:pt>
                <c:pt idx="23">
                  <c:v>Asbestos</c:v>
                </c:pt>
                <c:pt idx="24">
                  <c:v>Other soil/sludges</c:v>
                </c:pt>
                <c:pt idx="25">
                  <c:v>Clinical &amp; pharmaceutical</c:v>
                </c:pt>
                <c:pt idx="26">
                  <c:v>Tyres</c:v>
                </c:pt>
                <c:pt idx="27">
                  <c:v>Other miscellaneous</c:v>
                </c:pt>
                <c:pt idx="28">
                  <c:v>Lithium-ion batteries</c:v>
                </c:pt>
              </c:strCache>
            </c:strRef>
          </c:cat>
          <c:val>
            <c:numRef>
              <c:f>'F-proportions'!$C$40:$C$68</c:f>
              <c:numCache>
                <c:formatCode>0%</c:formatCode>
                <c:ptCount val="29"/>
                <c:pt idx="0">
                  <c:v>1.1198901550918176E-2</c:v>
                </c:pt>
                <c:pt idx="1">
                  <c:v>0.54416124278516753</c:v>
                </c:pt>
                <c:pt idx="2">
                  <c:v>0.43324035449754439</c:v>
                </c:pt>
                <c:pt idx="3">
                  <c:v>0.12294192032086247</c:v>
                </c:pt>
                <c:pt idx="4">
                  <c:v>0.4831641428883679</c:v>
                </c:pt>
                <c:pt idx="5">
                  <c:v>0.28507884614580675</c:v>
                </c:pt>
                <c:pt idx="6">
                  <c:v>0.12666722113733847</c:v>
                </c:pt>
                <c:pt idx="7">
                  <c:v>0.10399334442595673</c:v>
                </c:pt>
                <c:pt idx="8">
                  <c:v>0.57013939971162553</c:v>
                </c:pt>
                <c:pt idx="9">
                  <c:v>0.89365968398127693</c:v>
                </c:pt>
                <c:pt idx="10">
                  <c:v>0.60480272488399234</c:v>
                </c:pt>
                <c:pt idx="11">
                  <c:v>0.27090159698021005</c:v>
                </c:pt>
                <c:pt idx="12">
                  <c:v>0.67618955892599053</c:v>
                </c:pt>
                <c:pt idx="13">
                  <c:v>0.32948673115332167</c:v>
                </c:pt>
                <c:pt idx="14">
                  <c:v>0</c:v>
                </c:pt>
                <c:pt idx="15">
                  <c:v>0</c:v>
                </c:pt>
                <c:pt idx="16">
                  <c:v>0</c:v>
                </c:pt>
                <c:pt idx="17">
                  <c:v>0</c:v>
                </c:pt>
                <c:pt idx="18">
                  <c:v>0</c:v>
                </c:pt>
                <c:pt idx="19">
                  <c:v>0.14444291021123479</c:v>
                </c:pt>
                <c:pt idx="21">
                  <c:v>0</c:v>
                </c:pt>
                <c:pt idx="22">
                  <c:v>0.14426003801117393</c:v>
                </c:pt>
                <c:pt idx="23">
                  <c:v>1.1489907671270222E-3</c:v>
                </c:pt>
                <c:pt idx="24">
                  <c:v>0.11892749236929308</c:v>
                </c:pt>
                <c:pt idx="25">
                  <c:v>5.9773607343079202E-3</c:v>
                </c:pt>
                <c:pt idx="26">
                  <c:v>0.68344556253588806</c:v>
                </c:pt>
                <c:pt idx="27">
                  <c:v>0.31444346729651662</c:v>
                </c:pt>
                <c:pt idx="28">
                  <c:v>1</c:v>
                </c:pt>
              </c:numCache>
            </c:numRef>
          </c:val>
        </c:ser>
        <c:ser>
          <c:idx val="0"/>
          <c:order val="1"/>
          <c:tx>
            <c:strRef>
              <c:f>'F-proportions'!$D$2</c:f>
              <c:strCache>
                <c:ptCount val="1"/>
                <c:pt idx="0">
                  <c:v>Chemical or physical treatment</c:v>
                </c:pt>
              </c:strCache>
            </c:strRef>
          </c:tx>
          <c:spPr>
            <a:solidFill>
              <a:srgbClr val="0000FF"/>
            </a:solidFill>
          </c:spPr>
          <c:cat>
            <c:strRef>
              <c:f>'F-proportions'!$B$40:$B$68</c:f>
              <c:strCache>
                <c:ptCount val="29"/>
                <c:pt idx="0">
                  <c:v>Plating &amp; heat treatment</c:v>
                </c:pt>
                <c:pt idx="1">
                  <c:v>Acids</c:v>
                </c:pt>
                <c:pt idx="2">
                  <c:v>Alkalis</c:v>
                </c:pt>
                <c:pt idx="3">
                  <c:v>Mercury; mercury compounds</c:v>
                </c:pt>
                <c:pt idx="4">
                  <c:v>Lead; lead compounds</c:v>
                </c:pt>
                <c:pt idx="5">
                  <c:v>Non-toxic salts</c:v>
                </c:pt>
                <c:pt idx="6">
                  <c:v>Other inorganic chemicals</c:v>
                </c:pt>
                <c:pt idx="7">
                  <c:v>Reactive chemicals</c:v>
                </c:pt>
                <c:pt idx="8">
                  <c:v>Paints, resins, inks, organic sludges</c:v>
                </c:pt>
                <c:pt idx="9">
                  <c:v>Organic solvents</c:v>
                </c:pt>
                <c:pt idx="10">
                  <c:v>Pesticides</c:v>
                </c:pt>
                <c:pt idx="11">
                  <c:v>Oils</c:v>
                </c:pt>
                <c:pt idx="12">
                  <c:v>Animal effluent and residues (+ food processing waste)</c:v>
                </c:pt>
                <c:pt idx="13">
                  <c:v>Grease trap waste</c:v>
                </c:pt>
                <c:pt idx="14">
                  <c:v>Tannery &amp; wool scouring wastes</c:v>
                </c:pt>
                <c:pt idx="15">
                  <c:v>PFOS</c:v>
                </c:pt>
                <c:pt idx="16">
                  <c:v>POP-BDEs</c:v>
                </c:pt>
                <c:pt idx="17">
                  <c:v>HBCD</c:v>
                </c:pt>
                <c:pt idx="18">
                  <c:v>HCB</c:v>
                </c:pt>
                <c:pt idx="19">
                  <c:v>Other organic chemicals</c:v>
                </c:pt>
                <c:pt idx="20">
                  <c:v>Contaminated soils</c:v>
                </c:pt>
                <c:pt idx="21">
                  <c:v>Contaminated biosolids</c:v>
                </c:pt>
                <c:pt idx="22">
                  <c:v>Other industrial treatment residues</c:v>
                </c:pt>
                <c:pt idx="23">
                  <c:v>Asbestos</c:v>
                </c:pt>
                <c:pt idx="24">
                  <c:v>Other soil/sludges</c:v>
                </c:pt>
                <c:pt idx="25">
                  <c:v>Clinical &amp; pharmaceutical</c:v>
                </c:pt>
                <c:pt idx="26">
                  <c:v>Tyres</c:v>
                </c:pt>
                <c:pt idx="27">
                  <c:v>Other miscellaneous</c:v>
                </c:pt>
                <c:pt idx="28">
                  <c:v>Lithium-ion batteries</c:v>
                </c:pt>
              </c:strCache>
            </c:strRef>
          </c:cat>
          <c:val>
            <c:numRef>
              <c:f>'F-proportions'!$D$40:$D$68</c:f>
              <c:numCache>
                <c:formatCode>0%</c:formatCode>
                <c:ptCount val="29"/>
                <c:pt idx="0">
                  <c:v>2.8432944812759063E-2</c:v>
                </c:pt>
                <c:pt idx="1">
                  <c:v>0.29449481980576175</c:v>
                </c:pt>
                <c:pt idx="2">
                  <c:v>2.6785703472325579E-2</c:v>
                </c:pt>
                <c:pt idx="3">
                  <c:v>0.17134591066433347</c:v>
                </c:pt>
                <c:pt idx="4">
                  <c:v>7.2593324368294562E-2</c:v>
                </c:pt>
                <c:pt idx="5">
                  <c:v>3.9441415055342217E-2</c:v>
                </c:pt>
                <c:pt idx="6">
                  <c:v>0.15681965703926867</c:v>
                </c:pt>
                <c:pt idx="7">
                  <c:v>8.5628119800332775E-2</c:v>
                </c:pt>
                <c:pt idx="8">
                  <c:v>0.14703546016676181</c:v>
                </c:pt>
                <c:pt idx="9">
                  <c:v>3.002075806180627E-2</c:v>
                </c:pt>
                <c:pt idx="10">
                  <c:v>0.11908806358841631</c:v>
                </c:pt>
                <c:pt idx="11">
                  <c:v>0.24485952091364233</c:v>
                </c:pt>
                <c:pt idx="12">
                  <c:v>7.4505772109553191E-3</c:v>
                </c:pt>
                <c:pt idx="13">
                  <c:v>0.40999405571444969</c:v>
                </c:pt>
                <c:pt idx="15">
                  <c:v>0</c:v>
                </c:pt>
                <c:pt idx="16">
                  <c:v>0</c:v>
                </c:pt>
                <c:pt idx="17">
                  <c:v>0</c:v>
                </c:pt>
                <c:pt idx="18">
                  <c:v>0</c:v>
                </c:pt>
                <c:pt idx="19">
                  <c:v>0.28527007942278654</c:v>
                </c:pt>
                <c:pt idx="21">
                  <c:v>0</c:v>
                </c:pt>
                <c:pt idx="22">
                  <c:v>0.34154989525089774</c:v>
                </c:pt>
                <c:pt idx="23">
                  <c:v>2.8543680208013133E-3</c:v>
                </c:pt>
                <c:pt idx="24">
                  <c:v>4.1122662622436287E-2</c:v>
                </c:pt>
                <c:pt idx="25">
                  <c:v>0.16075428645117273</c:v>
                </c:pt>
                <c:pt idx="26">
                  <c:v>3.9462669971638967E-5</c:v>
                </c:pt>
                <c:pt idx="27">
                  <c:v>0.21860326320040893</c:v>
                </c:pt>
                <c:pt idx="28">
                  <c:v>0</c:v>
                </c:pt>
              </c:numCache>
            </c:numRef>
          </c:val>
        </c:ser>
        <c:ser>
          <c:idx val="1"/>
          <c:order val="2"/>
          <c:tx>
            <c:strRef>
              <c:f>'F-proportions'!$E$2</c:f>
              <c:strCache>
                <c:ptCount val="1"/>
                <c:pt idx="0">
                  <c:v>Landfill</c:v>
                </c:pt>
              </c:strCache>
            </c:strRef>
          </c:tx>
          <c:spPr>
            <a:solidFill>
              <a:schemeClr val="tx1"/>
            </a:solidFill>
          </c:spPr>
          <c:cat>
            <c:strRef>
              <c:f>'F-proportions'!$B$40:$B$68</c:f>
              <c:strCache>
                <c:ptCount val="29"/>
                <c:pt idx="0">
                  <c:v>Plating &amp; heat treatment</c:v>
                </c:pt>
                <c:pt idx="1">
                  <c:v>Acids</c:v>
                </c:pt>
                <c:pt idx="2">
                  <c:v>Alkalis</c:v>
                </c:pt>
                <c:pt idx="3">
                  <c:v>Mercury; mercury compounds</c:v>
                </c:pt>
                <c:pt idx="4">
                  <c:v>Lead; lead compounds</c:v>
                </c:pt>
                <c:pt idx="5">
                  <c:v>Non-toxic salts</c:v>
                </c:pt>
                <c:pt idx="6">
                  <c:v>Other inorganic chemicals</c:v>
                </c:pt>
                <c:pt idx="7">
                  <c:v>Reactive chemicals</c:v>
                </c:pt>
                <c:pt idx="8">
                  <c:v>Paints, resins, inks, organic sludges</c:v>
                </c:pt>
                <c:pt idx="9">
                  <c:v>Organic solvents</c:v>
                </c:pt>
                <c:pt idx="10">
                  <c:v>Pesticides</c:v>
                </c:pt>
                <c:pt idx="11">
                  <c:v>Oils</c:v>
                </c:pt>
                <c:pt idx="12">
                  <c:v>Animal effluent and residues (+ food processing waste)</c:v>
                </c:pt>
                <c:pt idx="13">
                  <c:v>Grease trap waste</c:v>
                </c:pt>
                <c:pt idx="14">
                  <c:v>Tannery &amp; wool scouring wastes</c:v>
                </c:pt>
                <c:pt idx="15">
                  <c:v>PFOS</c:v>
                </c:pt>
                <c:pt idx="16">
                  <c:v>POP-BDEs</c:v>
                </c:pt>
                <c:pt idx="17">
                  <c:v>HBCD</c:v>
                </c:pt>
                <c:pt idx="18">
                  <c:v>HCB</c:v>
                </c:pt>
                <c:pt idx="19">
                  <c:v>Other organic chemicals</c:v>
                </c:pt>
                <c:pt idx="20">
                  <c:v>Contaminated soils</c:v>
                </c:pt>
                <c:pt idx="21">
                  <c:v>Contaminated biosolids</c:v>
                </c:pt>
                <c:pt idx="22">
                  <c:v>Other industrial treatment residues</c:v>
                </c:pt>
                <c:pt idx="23">
                  <c:v>Asbestos</c:v>
                </c:pt>
                <c:pt idx="24">
                  <c:v>Other soil/sludges</c:v>
                </c:pt>
                <c:pt idx="25">
                  <c:v>Clinical &amp; pharmaceutical</c:v>
                </c:pt>
                <c:pt idx="26">
                  <c:v>Tyres</c:v>
                </c:pt>
                <c:pt idx="27">
                  <c:v>Other miscellaneous</c:v>
                </c:pt>
                <c:pt idx="28">
                  <c:v>Lithium-ion batteries</c:v>
                </c:pt>
              </c:strCache>
            </c:strRef>
          </c:cat>
          <c:val>
            <c:numRef>
              <c:f>'F-proportions'!$E$40:$E$68</c:f>
              <c:numCache>
                <c:formatCode>0%</c:formatCode>
                <c:ptCount val="29"/>
                <c:pt idx="0">
                  <c:v>0.81997471202348782</c:v>
                </c:pt>
                <c:pt idx="1">
                  <c:v>4.9827563695543677E-2</c:v>
                </c:pt>
                <c:pt idx="2">
                  <c:v>1.6437693185663748E-2</c:v>
                </c:pt>
                <c:pt idx="3">
                  <c:v>7.4020615923054339E-2</c:v>
                </c:pt>
                <c:pt idx="4">
                  <c:v>0.17429152814451965</c:v>
                </c:pt>
                <c:pt idx="5">
                  <c:v>0.11321993224708381</c:v>
                </c:pt>
                <c:pt idx="6">
                  <c:v>0.576158952536165</c:v>
                </c:pt>
                <c:pt idx="7">
                  <c:v>7.0715474209650575E-2</c:v>
                </c:pt>
                <c:pt idx="8">
                  <c:v>7.9810330360527745E-2</c:v>
                </c:pt>
                <c:pt idx="9">
                  <c:v>4.0495492737033668E-3</c:v>
                </c:pt>
                <c:pt idx="10">
                  <c:v>0.19411293019967779</c:v>
                </c:pt>
                <c:pt idx="11">
                  <c:v>6.4761572546007784E-2</c:v>
                </c:pt>
                <c:pt idx="12">
                  <c:v>6.1449130610824063E-2</c:v>
                </c:pt>
                <c:pt idx="13">
                  <c:v>2.3899341564643135E-2</c:v>
                </c:pt>
                <c:pt idx="15">
                  <c:v>0</c:v>
                </c:pt>
                <c:pt idx="16">
                  <c:v>0</c:v>
                </c:pt>
                <c:pt idx="17">
                  <c:v>0</c:v>
                </c:pt>
                <c:pt idx="18">
                  <c:v>0</c:v>
                </c:pt>
                <c:pt idx="19">
                  <c:v>0.4513322776255197</c:v>
                </c:pt>
                <c:pt idx="21">
                  <c:v>1</c:v>
                </c:pt>
                <c:pt idx="22">
                  <c:v>0.34305619821037941</c:v>
                </c:pt>
                <c:pt idx="23">
                  <c:v>0.92208812266604212</c:v>
                </c:pt>
                <c:pt idx="24">
                  <c:v>0.67161435446444806</c:v>
                </c:pt>
                <c:pt idx="25">
                  <c:v>0.27036341235229111</c:v>
                </c:pt>
                <c:pt idx="26">
                  <c:v>0.10235969402855613</c:v>
                </c:pt>
                <c:pt idx="27">
                  <c:v>0.18993219949056819</c:v>
                </c:pt>
                <c:pt idx="28">
                  <c:v>0</c:v>
                </c:pt>
              </c:numCache>
            </c:numRef>
          </c:val>
        </c:ser>
        <c:ser>
          <c:idx val="3"/>
          <c:order val="3"/>
          <c:tx>
            <c:strRef>
              <c:f>'F-proportions'!$F$2</c:f>
              <c:strCache>
                <c:ptCount val="1"/>
                <c:pt idx="0">
                  <c:v>Biodegradation</c:v>
                </c:pt>
              </c:strCache>
            </c:strRef>
          </c:tx>
          <c:spPr>
            <a:solidFill>
              <a:srgbClr val="00B050"/>
            </a:solidFill>
          </c:spPr>
          <c:cat>
            <c:strRef>
              <c:f>'F-proportions'!$B$40:$B$68</c:f>
              <c:strCache>
                <c:ptCount val="29"/>
                <c:pt idx="0">
                  <c:v>Plating &amp; heat treatment</c:v>
                </c:pt>
                <c:pt idx="1">
                  <c:v>Acids</c:v>
                </c:pt>
                <c:pt idx="2">
                  <c:v>Alkalis</c:v>
                </c:pt>
                <c:pt idx="3">
                  <c:v>Mercury; mercury compounds</c:v>
                </c:pt>
                <c:pt idx="4">
                  <c:v>Lead; lead compounds</c:v>
                </c:pt>
                <c:pt idx="5">
                  <c:v>Non-toxic salts</c:v>
                </c:pt>
                <c:pt idx="6">
                  <c:v>Other inorganic chemicals</c:v>
                </c:pt>
                <c:pt idx="7">
                  <c:v>Reactive chemicals</c:v>
                </c:pt>
                <c:pt idx="8">
                  <c:v>Paints, resins, inks, organic sludges</c:v>
                </c:pt>
                <c:pt idx="9">
                  <c:v>Organic solvents</c:v>
                </c:pt>
                <c:pt idx="10">
                  <c:v>Pesticides</c:v>
                </c:pt>
                <c:pt idx="11">
                  <c:v>Oils</c:v>
                </c:pt>
                <c:pt idx="12">
                  <c:v>Animal effluent and residues (+ food processing waste)</c:v>
                </c:pt>
                <c:pt idx="13">
                  <c:v>Grease trap waste</c:v>
                </c:pt>
                <c:pt idx="14">
                  <c:v>Tannery &amp; wool scouring wastes</c:v>
                </c:pt>
                <c:pt idx="15">
                  <c:v>PFOS</c:v>
                </c:pt>
                <c:pt idx="16">
                  <c:v>POP-BDEs</c:v>
                </c:pt>
                <c:pt idx="17">
                  <c:v>HBCD</c:v>
                </c:pt>
                <c:pt idx="18">
                  <c:v>HCB</c:v>
                </c:pt>
                <c:pt idx="19">
                  <c:v>Other organic chemicals</c:v>
                </c:pt>
                <c:pt idx="20">
                  <c:v>Contaminated soils</c:v>
                </c:pt>
                <c:pt idx="21">
                  <c:v>Contaminated biosolids</c:v>
                </c:pt>
                <c:pt idx="22">
                  <c:v>Other industrial treatment residues</c:v>
                </c:pt>
                <c:pt idx="23">
                  <c:v>Asbestos</c:v>
                </c:pt>
                <c:pt idx="24">
                  <c:v>Other soil/sludges</c:v>
                </c:pt>
                <c:pt idx="25">
                  <c:v>Clinical &amp; pharmaceutical</c:v>
                </c:pt>
                <c:pt idx="26">
                  <c:v>Tyres</c:v>
                </c:pt>
                <c:pt idx="27">
                  <c:v>Other miscellaneous</c:v>
                </c:pt>
                <c:pt idx="28">
                  <c:v>Lithium-ion batteries</c:v>
                </c:pt>
              </c:strCache>
            </c:strRef>
          </c:cat>
          <c:val>
            <c:numRef>
              <c:f>'F-proportions'!$F$40:$F$68</c:f>
              <c:numCache>
                <c:formatCode>0%</c:formatCode>
                <c:ptCount val="29"/>
                <c:pt idx="0">
                  <c:v>4.995978237518797E-3</c:v>
                </c:pt>
                <c:pt idx="1">
                  <c:v>5.6295348043548339E-3</c:v>
                </c:pt>
                <c:pt idx="2">
                  <c:v>1.5660769850871466E-3</c:v>
                </c:pt>
                <c:pt idx="3">
                  <c:v>1.6177240736246472E-2</c:v>
                </c:pt>
                <c:pt idx="4">
                  <c:v>8.114054615957619E-3</c:v>
                </c:pt>
                <c:pt idx="5">
                  <c:v>4.9473100349826772E-3</c:v>
                </c:pt>
                <c:pt idx="6">
                  <c:v>3.1329884159162415E-2</c:v>
                </c:pt>
                <c:pt idx="7">
                  <c:v>0</c:v>
                </c:pt>
                <c:pt idx="8">
                  <c:v>1.9624920200546399E-2</c:v>
                </c:pt>
                <c:pt idx="9">
                  <c:v>6.3593154550207977E-4</c:v>
                </c:pt>
                <c:pt idx="10">
                  <c:v>0</c:v>
                </c:pt>
                <c:pt idx="11">
                  <c:v>2.7968353034115958E-2</c:v>
                </c:pt>
                <c:pt idx="12">
                  <c:v>6.595415387966058E-3</c:v>
                </c:pt>
                <c:pt idx="13">
                  <c:v>9.9364800640258169E-2</c:v>
                </c:pt>
                <c:pt idx="15">
                  <c:v>0</c:v>
                </c:pt>
                <c:pt idx="16">
                  <c:v>0</c:v>
                </c:pt>
                <c:pt idx="17">
                  <c:v>0</c:v>
                </c:pt>
                <c:pt idx="18">
                  <c:v>0</c:v>
                </c:pt>
                <c:pt idx="19">
                  <c:v>4.2822585155769333E-3</c:v>
                </c:pt>
                <c:pt idx="21">
                  <c:v>0</c:v>
                </c:pt>
                <c:pt idx="22">
                  <c:v>9.2691196546912505E-2</c:v>
                </c:pt>
                <c:pt idx="23">
                  <c:v>9.0570953627398245E-4</c:v>
                </c:pt>
                <c:pt idx="24">
                  <c:v>2.0530049358539423E-3</c:v>
                </c:pt>
                <c:pt idx="25">
                  <c:v>8.0231750969030264E-4</c:v>
                </c:pt>
                <c:pt idx="26">
                  <c:v>5.0512217563697879E-5</c:v>
                </c:pt>
                <c:pt idx="27">
                  <c:v>8.4335542879990982E-2</c:v>
                </c:pt>
                <c:pt idx="28">
                  <c:v>0</c:v>
                </c:pt>
              </c:numCache>
            </c:numRef>
          </c:val>
        </c:ser>
        <c:ser>
          <c:idx val="4"/>
          <c:order val="4"/>
          <c:tx>
            <c:strRef>
              <c:f>'F-proportions'!$G$2</c:f>
              <c:strCache>
                <c:ptCount val="1"/>
                <c:pt idx="0">
                  <c:v>Incineration</c:v>
                </c:pt>
              </c:strCache>
            </c:strRef>
          </c:tx>
          <c:spPr>
            <a:solidFill>
              <a:srgbClr val="FF0000"/>
            </a:solidFill>
          </c:spPr>
          <c:cat>
            <c:strRef>
              <c:f>'F-proportions'!$B$40:$B$68</c:f>
              <c:strCache>
                <c:ptCount val="29"/>
                <c:pt idx="0">
                  <c:v>Plating &amp; heat treatment</c:v>
                </c:pt>
                <c:pt idx="1">
                  <c:v>Acids</c:v>
                </c:pt>
                <c:pt idx="2">
                  <c:v>Alkalis</c:v>
                </c:pt>
                <c:pt idx="3">
                  <c:v>Mercury; mercury compounds</c:v>
                </c:pt>
                <c:pt idx="4">
                  <c:v>Lead; lead compounds</c:v>
                </c:pt>
                <c:pt idx="5">
                  <c:v>Non-toxic salts</c:v>
                </c:pt>
                <c:pt idx="6">
                  <c:v>Other inorganic chemicals</c:v>
                </c:pt>
                <c:pt idx="7">
                  <c:v>Reactive chemicals</c:v>
                </c:pt>
                <c:pt idx="8">
                  <c:v>Paints, resins, inks, organic sludges</c:v>
                </c:pt>
                <c:pt idx="9">
                  <c:v>Organic solvents</c:v>
                </c:pt>
                <c:pt idx="10">
                  <c:v>Pesticides</c:v>
                </c:pt>
                <c:pt idx="11">
                  <c:v>Oils</c:v>
                </c:pt>
                <c:pt idx="12">
                  <c:v>Animal effluent and residues (+ food processing waste)</c:v>
                </c:pt>
                <c:pt idx="13">
                  <c:v>Grease trap waste</c:v>
                </c:pt>
                <c:pt idx="14">
                  <c:v>Tannery &amp; wool scouring wastes</c:v>
                </c:pt>
                <c:pt idx="15">
                  <c:v>PFOS</c:v>
                </c:pt>
                <c:pt idx="16">
                  <c:v>POP-BDEs</c:v>
                </c:pt>
                <c:pt idx="17">
                  <c:v>HBCD</c:v>
                </c:pt>
                <c:pt idx="18">
                  <c:v>HCB</c:v>
                </c:pt>
                <c:pt idx="19">
                  <c:v>Other organic chemicals</c:v>
                </c:pt>
                <c:pt idx="20">
                  <c:v>Contaminated soils</c:v>
                </c:pt>
                <c:pt idx="21">
                  <c:v>Contaminated biosolids</c:v>
                </c:pt>
                <c:pt idx="22">
                  <c:v>Other industrial treatment residues</c:v>
                </c:pt>
                <c:pt idx="23">
                  <c:v>Asbestos</c:v>
                </c:pt>
                <c:pt idx="24">
                  <c:v>Other soil/sludges</c:v>
                </c:pt>
                <c:pt idx="25">
                  <c:v>Clinical &amp; pharmaceutical</c:v>
                </c:pt>
                <c:pt idx="26">
                  <c:v>Tyres</c:v>
                </c:pt>
                <c:pt idx="27">
                  <c:v>Other miscellaneous</c:v>
                </c:pt>
                <c:pt idx="28">
                  <c:v>Lithium-ion batteries</c:v>
                </c:pt>
              </c:strCache>
            </c:strRef>
          </c:cat>
          <c:val>
            <c:numRef>
              <c:f>'F-proportions'!$G$40:$G$68</c:f>
              <c:numCache>
                <c:formatCode>0%</c:formatCode>
                <c:ptCount val="29"/>
                <c:pt idx="0">
                  <c:v>8.7908400404341173E-3</c:v>
                </c:pt>
                <c:pt idx="1">
                  <c:v>6.7620731961762935E-3</c:v>
                </c:pt>
                <c:pt idx="2">
                  <c:v>3.8492680791551502E-3</c:v>
                </c:pt>
                <c:pt idx="3">
                  <c:v>3.9919401193015631E-2</c:v>
                </c:pt>
                <c:pt idx="4">
                  <c:v>5.6719154124304913E-3</c:v>
                </c:pt>
                <c:pt idx="5">
                  <c:v>1.1873544083958424E-3</c:v>
                </c:pt>
                <c:pt idx="6">
                  <c:v>5.3843226396103304E-3</c:v>
                </c:pt>
                <c:pt idx="7">
                  <c:v>0</c:v>
                </c:pt>
                <c:pt idx="8">
                  <c:v>3.4866769340940282E-2</c:v>
                </c:pt>
                <c:pt idx="9">
                  <c:v>1.139683541620542E-2</c:v>
                </c:pt>
                <c:pt idx="10">
                  <c:v>4.3569516236692162E-2</c:v>
                </c:pt>
                <c:pt idx="11">
                  <c:v>7.220880830113359E-3</c:v>
                </c:pt>
                <c:pt idx="12">
                  <c:v>5.4198906307737042E-2</c:v>
                </c:pt>
                <c:pt idx="13">
                  <c:v>4.0459354310750994E-4</c:v>
                </c:pt>
                <c:pt idx="15">
                  <c:v>1</c:v>
                </c:pt>
                <c:pt idx="16">
                  <c:v>1</c:v>
                </c:pt>
                <c:pt idx="17">
                  <c:v>1</c:v>
                </c:pt>
                <c:pt idx="18">
                  <c:v>1</c:v>
                </c:pt>
                <c:pt idx="19">
                  <c:v>1.3108954639521227E-3</c:v>
                </c:pt>
                <c:pt idx="21">
                  <c:v>0</c:v>
                </c:pt>
                <c:pt idx="22">
                  <c:v>1.6829444228977576E-3</c:v>
                </c:pt>
                <c:pt idx="23">
                  <c:v>4.8363327592805625E-3</c:v>
                </c:pt>
                <c:pt idx="24">
                  <c:v>5.5083015039802952E-3</c:v>
                </c:pt>
                <c:pt idx="25">
                  <c:v>0.43224593794998351</c:v>
                </c:pt>
                <c:pt idx="26">
                  <c:v>2.2980428146817757E-3</c:v>
                </c:pt>
                <c:pt idx="27">
                  <c:v>1.7359708732333702E-2</c:v>
                </c:pt>
                <c:pt idx="28">
                  <c:v>0</c:v>
                </c:pt>
              </c:numCache>
            </c:numRef>
          </c:val>
        </c:ser>
        <c:ser>
          <c:idx val="5"/>
          <c:order val="5"/>
          <c:tx>
            <c:strRef>
              <c:f>'F-proportions'!$H$2</c:f>
              <c:strCache>
                <c:ptCount val="1"/>
                <c:pt idx="0">
                  <c:v>Storage or transfer</c:v>
                </c:pt>
              </c:strCache>
            </c:strRef>
          </c:tx>
          <c:spPr>
            <a:solidFill>
              <a:schemeClr val="bg1">
                <a:lumMod val="75000"/>
              </a:schemeClr>
            </a:solidFill>
          </c:spPr>
          <c:cat>
            <c:strRef>
              <c:f>'F-proportions'!$B$40:$B$68</c:f>
              <c:strCache>
                <c:ptCount val="29"/>
                <c:pt idx="0">
                  <c:v>Plating &amp; heat treatment</c:v>
                </c:pt>
                <c:pt idx="1">
                  <c:v>Acids</c:v>
                </c:pt>
                <c:pt idx="2">
                  <c:v>Alkalis</c:v>
                </c:pt>
                <c:pt idx="3">
                  <c:v>Mercury; mercury compounds</c:v>
                </c:pt>
                <c:pt idx="4">
                  <c:v>Lead; lead compounds</c:v>
                </c:pt>
                <c:pt idx="5">
                  <c:v>Non-toxic salts</c:v>
                </c:pt>
                <c:pt idx="6">
                  <c:v>Other inorganic chemicals</c:v>
                </c:pt>
                <c:pt idx="7">
                  <c:v>Reactive chemicals</c:v>
                </c:pt>
                <c:pt idx="8">
                  <c:v>Paints, resins, inks, organic sludges</c:v>
                </c:pt>
                <c:pt idx="9">
                  <c:v>Organic solvents</c:v>
                </c:pt>
                <c:pt idx="10">
                  <c:v>Pesticides</c:v>
                </c:pt>
                <c:pt idx="11">
                  <c:v>Oils</c:v>
                </c:pt>
                <c:pt idx="12">
                  <c:v>Animal effluent and residues (+ food processing waste)</c:v>
                </c:pt>
                <c:pt idx="13">
                  <c:v>Grease trap waste</c:v>
                </c:pt>
                <c:pt idx="14">
                  <c:v>Tannery &amp; wool scouring wastes</c:v>
                </c:pt>
                <c:pt idx="15">
                  <c:v>PFOS</c:v>
                </c:pt>
                <c:pt idx="16">
                  <c:v>POP-BDEs</c:v>
                </c:pt>
                <c:pt idx="17">
                  <c:v>HBCD</c:v>
                </c:pt>
                <c:pt idx="18">
                  <c:v>HCB</c:v>
                </c:pt>
                <c:pt idx="19">
                  <c:v>Other organic chemicals</c:v>
                </c:pt>
                <c:pt idx="20">
                  <c:v>Contaminated soils</c:v>
                </c:pt>
                <c:pt idx="21">
                  <c:v>Contaminated biosolids</c:v>
                </c:pt>
                <c:pt idx="22">
                  <c:v>Other industrial treatment residues</c:v>
                </c:pt>
                <c:pt idx="23">
                  <c:v>Asbestos</c:v>
                </c:pt>
                <c:pt idx="24">
                  <c:v>Other soil/sludges</c:v>
                </c:pt>
                <c:pt idx="25">
                  <c:v>Clinical &amp; pharmaceutical</c:v>
                </c:pt>
                <c:pt idx="26">
                  <c:v>Tyres</c:v>
                </c:pt>
                <c:pt idx="27">
                  <c:v>Other miscellaneous</c:v>
                </c:pt>
                <c:pt idx="28">
                  <c:v>Lithium-ion batteries</c:v>
                </c:pt>
              </c:strCache>
            </c:strRef>
          </c:cat>
          <c:val>
            <c:numRef>
              <c:f>'F-proportions'!$H$40:$H$68</c:f>
              <c:numCache>
                <c:formatCode>0%</c:formatCode>
                <c:ptCount val="29"/>
                <c:pt idx="0">
                  <c:v>0.12660662333488207</c:v>
                </c:pt>
                <c:pt idx="1">
                  <c:v>9.9124765712996124E-2</c:v>
                </c:pt>
                <c:pt idx="2">
                  <c:v>0.51812090378022413</c:v>
                </c:pt>
                <c:pt idx="3">
                  <c:v>0.57559491116248773</c:v>
                </c:pt>
                <c:pt idx="4">
                  <c:v>0.25616503457042999</c:v>
                </c:pt>
                <c:pt idx="5">
                  <c:v>0.5561251421083887</c:v>
                </c:pt>
                <c:pt idx="6">
                  <c:v>0.1036399624884552</c:v>
                </c:pt>
                <c:pt idx="7">
                  <c:v>0.73966306156405992</c:v>
                </c:pt>
                <c:pt idx="8">
                  <c:v>0.14852312021959829</c:v>
                </c:pt>
                <c:pt idx="9">
                  <c:v>6.0237241721505949E-2</c:v>
                </c:pt>
                <c:pt idx="10">
                  <c:v>3.8426765091221386E-2</c:v>
                </c:pt>
                <c:pt idx="11">
                  <c:v>0.3842880756959105</c:v>
                </c:pt>
                <c:pt idx="12">
                  <c:v>0.19411641155652704</c:v>
                </c:pt>
                <c:pt idx="13">
                  <c:v>0.13685047738421968</c:v>
                </c:pt>
                <c:pt idx="15">
                  <c:v>0</c:v>
                </c:pt>
                <c:pt idx="16">
                  <c:v>0</c:v>
                </c:pt>
                <c:pt idx="17">
                  <c:v>0</c:v>
                </c:pt>
                <c:pt idx="18">
                  <c:v>0</c:v>
                </c:pt>
                <c:pt idx="19">
                  <c:v>0.11336157876092996</c:v>
                </c:pt>
                <c:pt idx="21">
                  <c:v>0</c:v>
                </c:pt>
                <c:pt idx="22">
                  <c:v>7.6759727557738813E-2</c:v>
                </c:pt>
                <c:pt idx="23">
                  <c:v>6.8166476250474922E-2</c:v>
                </c:pt>
                <c:pt idx="24">
                  <c:v>0.16077418410398855</c:v>
                </c:pt>
                <c:pt idx="25">
                  <c:v>0.12985668500255448</c:v>
                </c:pt>
                <c:pt idx="26">
                  <c:v>0.21180672573333875</c:v>
                </c:pt>
                <c:pt idx="27">
                  <c:v>0.17532581840018138</c:v>
                </c:pt>
                <c:pt idx="28">
                  <c:v>0</c:v>
                </c:pt>
              </c:numCache>
            </c:numRef>
          </c:val>
        </c:ser>
        <c:dLbls/>
        <c:gapWidth val="45"/>
        <c:overlap val="100"/>
        <c:axId val="97045504"/>
        <c:axId val="97063680"/>
      </c:barChart>
      <c:catAx>
        <c:axId val="97045504"/>
        <c:scaling>
          <c:orientation val="maxMin"/>
        </c:scaling>
        <c:axPos val="l"/>
        <c:majorTickMark val="none"/>
        <c:tickLblPos val="nextTo"/>
        <c:spPr>
          <a:ln>
            <a:solidFill>
              <a:schemeClr val="bg1">
                <a:lumMod val="50000"/>
              </a:schemeClr>
            </a:solidFill>
          </a:ln>
        </c:spPr>
        <c:crossAx val="97063680"/>
        <c:crosses val="autoZero"/>
        <c:auto val="1"/>
        <c:lblAlgn val="ctr"/>
        <c:lblOffset val="100"/>
      </c:catAx>
      <c:valAx>
        <c:axId val="97063680"/>
        <c:scaling>
          <c:orientation val="minMax"/>
          <c:max val="1"/>
        </c:scaling>
        <c:axPos val="b"/>
        <c:majorGridlines/>
        <c:title>
          <c:tx>
            <c:rich>
              <a:bodyPr/>
              <a:lstStyle/>
              <a:p>
                <a:pPr>
                  <a:defRPr/>
                </a:pPr>
                <a:r>
                  <a:rPr lang="en-US"/>
                  <a:t>Proportion of waste tonnage</a:t>
                </a:r>
              </a:p>
            </c:rich>
          </c:tx>
        </c:title>
        <c:numFmt formatCode="0%" sourceLinked="1"/>
        <c:tickLblPos val="nextTo"/>
        <c:spPr>
          <a:ln>
            <a:noFill/>
          </a:ln>
        </c:spPr>
        <c:crossAx val="97045504"/>
        <c:crosses val="max"/>
        <c:crossBetween val="between"/>
      </c:valAx>
    </c:plotArea>
    <c:legend>
      <c:legendPos val="t"/>
      <c:layout>
        <c:manualLayout>
          <c:xMode val="edge"/>
          <c:yMode val="edge"/>
          <c:x val="2.528373461350179E-2"/>
          <c:y val="1.1827204830031973E-2"/>
          <c:w val="0.92353026936041804"/>
          <c:h val="5.5227568747180489E-2"/>
        </c:manualLayout>
      </c:layou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en-AU"/>
  <c:chart>
    <c:autoTitleDeleted val="1"/>
    <c:plotArea>
      <c:layout>
        <c:manualLayout>
          <c:layoutTarget val="inner"/>
          <c:xMode val="edge"/>
          <c:yMode val="edge"/>
          <c:x val="0.26528434881120211"/>
          <c:y val="6.0882226261331968E-2"/>
          <c:w val="0.6853199149854079"/>
          <c:h val="0.86998274576819534"/>
        </c:manualLayout>
      </c:layout>
      <c:barChart>
        <c:barDir val="bar"/>
        <c:grouping val="stacked"/>
        <c:ser>
          <c:idx val="2"/>
          <c:order val="0"/>
          <c:tx>
            <c:strRef>
              <c:f>'F-proportions'!$C$2</c:f>
              <c:strCache>
                <c:ptCount val="1"/>
                <c:pt idx="0">
                  <c:v>Recycling</c:v>
                </c:pt>
              </c:strCache>
            </c:strRef>
          </c:tx>
          <c:spPr>
            <a:solidFill>
              <a:srgbClr val="E3DE00"/>
            </a:solidFill>
          </c:spPr>
          <c:cat>
            <c:strRef>
              <c:f>'F-proportions'!$B$7:$B$35</c:f>
              <c:strCache>
                <c:ptCount val="29"/>
                <c:pt idx="0">
                  <c:v>Plating &amp; heat treatment</c:v>
                </c:pt>
                <c:pt idx="1">
                  <c:v>Acids</c:v>
                </c:pt>
                <c:pt idx="2">
                  <c:v>Alkalis</c:v>
                </c:pt>
                <c:pt idx="3">
                  <c:v>Mercury; mercury compounds</c:v>
                </c:pt>
                <c:pt idx="4">
                  <c:v>Lead; lead compounds</c:v>
                </c:pt>
                <c:pt idx="5">
                  <c:v>Non-toxic salts</c:v>
                </c:pt>
                <c:pt idx="6">
                  <c:v>Other inorganic chemicals</c:v>
                </c:pt>
                <c:pt idx="7">
                  <c:v>Reactive chemicals</c:v>
                </c:pt>
                <c:pt idx="8">
                  <c:v>Paints, resins, inks, organic sludges</c:v>
                </c:pt>
                <c:pt idx="9">
                  <c:v>Organic solvents</c:v>
                </c:pt>
                <c:pt idx="10">
                  <c:v>Pesticides</c:v>
                </c:pt>
                <c:pt idx="11">
                  <c:v>Oils</c:v>
                </c:pt>
                <c:pt idx="12">
                  <c:v>Animal effluent and residues (+ food processing waste)</c:v>
                </c:pt>
                <c:pt idx="13">
                  <c:v>Grease trap waste</c:v>
                </c:pt>
                <c:pt idx="14">
                  <c:v>Tannery &amp; wool scouring wastes</c:v>
                </c:pt>
                <c:pt idx="15">
                  <c:v>PFOS</c:v>
                </c:pt>
                <c:pt idx="16">
                  <c:v>POP-BDEs</c:v>
                </c:pt>
                <c:pt idx="17">
                  <c:v>HBCD</c:v>
                </c:pt>
                <c:pt idx="18">
                  <c:v>HCB</c:v>
                </c:pt>
                <c:pt idx="19">
                  <c:v>Other organic chemicals</c:v>
                </c:pt>
                <c:pt idx="20">
                  <c:v>Contaminated soils</c:v>
                </c:pt>
                <c:pt idx="21">
                  <c:v>Contaminated biosolids</c:v>
                </c:pt>
                <c:pt idx="22">
                  <c:v>Other industrial treatment residues</c:v>
                </c:pt>
                <c:pt idx="23">
                  <c:v>Asbestos</c:v>
                </c:pt>
                <c:pt idx="24">
                  <c:v>Other soil/sludges</c:v>
                </c:pt>
                <c:pt idx="25">
                  <c:v>Clinical &amp; pharmaceutical</c:v>
                </c:pt>
                <c:pt idx="26">
                  <c:v>Tyres</c:v>
                </c:pt>
                <c:pt idx="27">
                  <c:v>Other miscellaneous</c:v>
                </c:pt>
                <c:pt idx="28">
                  <c:v>Lithium-ion batteries</c:v>
                </c:pt>
              </c:strCache>
            </c:strRef>
          </c:cat>
          <c:val>
            <c:numRef>
              <c:f>'F-proportions'!$C$7:$C$35</c:f>
              <c:numCache>
                <c:formatCode>0%</c:formatCode>
                <c:ptCount val="29"/>
                <c:pt idx="0">
                  <c:v>0</c:v>
                </c:pt>
                <c:pt idx="1">
                  <c:v>1.2018690497090502E-5</c:v>
                </c:pt>
                <c:pt idx="2">
                  <c:v>9.2115644277298257E-3</c:v>
                </c:pt>
                <c:pt idx="3">
                  <c:v>0.18986692987630563</c:v>
                </c:pt>
                <c:pt idx="4">
                  <c:v>0.96386326768210362</c:v>
                </c:pt>
                <c:pt idx="5">
                  <c:v>0.60167324645796239</c:v>
                </c:pt>
                <c:pt idx="6">
                  <c:v>9.1984209653376656E-5</c:v>
                </c:pt>
                <c:pt idx="7">
                  <c:v>4.862433889791992E-3</c:v>
                </c:pt>
                <c:pt idx="8">
                  <c:v>1.8923390344563043E-2</c:v>
                </c:pt>
                <c:pt idx="9">
                  <c:v>7.3731862420514049E-2</c:v>
                </c:pt>
                <c:pt idx="10">
                  <c:v>0</c:v>
                </c:pt>
                <c:pt idx="11">
                  <c:v>8.9268244240151187E-2</c:v>
                </c:pt>
                <c:pt idx="14">
                  <c:v>0</c:v>
                </c:pt>
                <c:pt idx="15">
                  <c:v>0</c:v>
                </c:pt>
                <c:pt idx="16">
                  <c:v>0</c:v>
                </c:pt>
                <c:pt idx="17">
                  <c:v>0</c:v>
                </c:pt>
                <c:pt idx="18">
                  <c:v>0</c:v>
                </c:pt>
                <c:pt idx="19">
                  <c:v>2.2188898838628523E-2</c:v>
                </c:pt>
                <c:pt idx="21">
                  <c:v>0</c:v>
                </c:pt>
                <c:pt idx="22">
                  <c:v>5.5251215209714148E-2</c:v>
                </c:pt>
                <c:pt idx="24">
                  <c:v>0.19091237258997579</c:v>
                </c:pt>
                <c:pt idx="27">
                  <c:v>2.9588877285511451E-2</c:v>
                </c:pt>
                <c:pt idx="28">
                  <c:v>1</c:v>
                </c:pt>
              </c:numCache>
            </c:numRef>
          </c:val>
        </c:ser>
        <c:ser>
          <c:idx val="0"/>
          <c:order val="1"/>
          <c:tx>
            <c:strRef>
              <c:f>'F-proportions'!$D$2</c:f>
              <c:strCache>
                <c:ptCount val="1"/>
                <c:pt idx="0">
                  <c:v>Chemical or physical treatment</c:v>
                </c:pt>
              </c:strCache>
            </c:strRef>
          </c:tx>
          <c:spPr>
            <a:solidFill>
              <a:srgbClr val="0000FF"/>
            </a:solidFill>
          </c:spPr>
          <c:cat>
            <c:strRef>
              <c:f>'F-proportions'!$B$7:$B$35</c:f>
              <c:strCache>
                <c:ptCount val="29"/>
                <c:pt idx="0">
                  <c:v>Plating &amp; heat treatment</c:v>
                </c:pt>
                <c:pt idx="1">
                  <c:v>Acids</c:v>
                </c:pt>
                <c:pt idx="2">
                  <c:v>Alkalis</c:v>
                </c:pt>
                <c:pt idx="3">
                  <c:v>Mercury; mercury compounds</c:v>
                </c:pt>
                <c:pt idx="4">
                  <c:v>Lead; lead compounds</c:v>
                </c:pt>
                <c:pt idx="5">
                  <c:v>Non-toxic salts</c:v>
                </c:pt>
                <c:pt idx="6">
                  <c:v>Other inorganic chemicals</c:v>
                </c:pt>
                <c:pt idx="7">
                  <c:v>Reactive chemicals</c:v>
                </c:pt>
                <c:pt idx="8">
                  <c:v>Paints, resins, inks, organic sludges</c:v>
                </c:pt>
                <c:pt idx="9">
                  <c:v>Organic solvents</c:v>
                </c:pt>
                <c:pt idx="10">
                  <c:v>Pesticides</c:v>
                </c:pt>
                <c:pt idx="11">
                  <c:v>Oils</c:v>
                </c:pt>
                <c:pt idx="12">
                  <c:v>Animal effluent and residues (+ food processing waste)</c:v>
                </c:pt>
                <c:pt idx="13">
                  <c:v>Grease trap waste</c:v>
                </c:pt>
                <c:pt idx="14">
                  <c:v>Tannery &amp; wool scouring wastes</c:v>
                </c:pt>
                <c:pt idx="15">
                  <c:v>PFOS</c:v>
                </c:pt>
                <c:pt idx="16">
                  <c:v>POP-BDEs</c:v>
                </c:pt>
                <c:pt idx="17">
                  <c:v>HBCD</c:v>
                </c:pt>
                <c:pt idx="18">
                  <c:v>HCB</c:v>
                </c:pt>
                <c:pt idx="19">
                  <c:v>Other organic chemicals</c:v>
                </c:pt>
                <c:pt idx="20">
                  <c:v>Contaminated soils</c:v>
                </c:pt>
                <c:pt idx="21">
                  <c:v>Contaminated biosolids</c:v>
                </c:pt>
                <c:pt idx="22">
                  <c:v>Other industrial treatment residues</c:v>
                </c:pt>
                <c:pt idx="23">
                  <c:v>Asbestos</c:v>
                </c:pt>
                <c:pt idx="24">
                  <c:v>Other soil/sludges</c:v>
                </c:pt>
                <c:pt idx="25">
                  <c:v>Clinical &amp; pharmaceutical</c:v>
                </c:pt>
                <c:pt idx="26">
                  <c:v>Tyres</c:v>
                </c:pt>
                <c:pt idx="27">
                  <c:v>Other miscellaneous</c:v>
                </c:pt>
                <c:pt idx="28">
                  <c:v>Lithium-ion batteries</c:v>
                </c:pt>
              </c:strCache>
            </c:strRef>
          </c:cat>
          <c:val>
            <c:numRef>
              <c:f>'F-proportions'!$D$7:$D$35</c:f>
              <c:numCache>
                <c:formatCode>0%</c:formatCode>
                <c:ptCount val="29"/>
                <c:pt idx="0">
                  <c:v>0.36540934715570444</c:v>
                </c:pt>
                <c:pt idx="1">
                  <c:v>0.99146275988114319</c:v>
                </c:pt>
                <c:pt idx="2">
                  <c:v>0.90416469349538053</c:v>
                </c:pt>
                <c:pt idx="3">
                  <c:v>0.25768611954963067</c:v>
                </c:pt>
                <c:pt idx="4">
                  <c:v>2.2815023664514641E-2</c:v>
                </c:pt>
                <c:pt idx="5">
                  <c:v>6.48851639014166E-3</c:v>
                </c:pt>
                <c:pt idx="6">
                  <c:v>0.97263682200601331</c:v>
                </c:pt>
                <c:pt idx="7">
                  <c:v>0.75658079217301277</c:v>
                </c:pt>
                <c:pt idx="8">
                  <c:v>0.677738600223738</c:v>
                </c:pt>
                <c:pt idx="9">
                  <c:v>0.52759564925842528</c:v>
                </c:pt>
                <c:pt idx="10">
                  <c:v>0.66403989111661754</c:v>
                </c:pt>
                <c:pt idx="11">
                  <c:v>0.77898289344146521</c:v>
                </c:pt>
                <c:pt idx="14">
                  <c:v>0</c:v>
                </c:pt>
                <c:pt idx="15">
                  <c:v>0</c:v>
                </c:pt>
                <c:pt idx="16">
                  <c:v>0</c:v>
                </c:pt>
                <c:pt idx="17">
                  <c:v>0</c:v>
                </c:pt>
                <c:pt idx="18">
                  <c:v>0</c:v>
                </c:pt>
                <c:pt idx="19">
                  <c:v>0.92850926207607387</c:v>
                </c:pt>
                <c:pt idx="21">
                  <c:v>0</c:v>
                </c:pt>
                <c:pt idx="22">
                  <c:v>0.4934779676946181</c:v>
                </c:pt>
                <c:pt idx="24">
                  <c:v>7.5208935551636089E-2</c:v>
                </c:pt>
                <c:pt idx="27">
                  <c:v>0.59560664678034969</c:v>
                </c:pt>
                <c:pt idx="28">
                  <c:v>0</c:v>
                </c:pt>
              </c:numCache>
            </c:numRef>
          </c:val>
        </c:ser>
        <c:ser>
          <c:idx val="1"/>
          <c:order val="2"/>
          <c:tx>
            <c:strRef>
              <c:f>'F-proportions'!$E$2</c:f>
              <c:strCache>
                <c:ptCount val="1"/>
                <c:pt idx="0">
                  <c:v>Landfill</c:v>
                </c:pt>
              </c:strCache>
            </c:strRef>
          </c:tx>
          <c:spPr>
            <a:solidFill>
              <a:schemeClr val="tx1"/>
            </a:solidFill>
          </c:spPr>
          <c:cat>
            <c:strRef>
              <c:f>'F-proportions'!$B$7:$B$35</c:f>
              <c:strCache>
                <c:ptCount val="29"/>
                <c:pt idx="0">
                  <c:v>Plating &amp; heat treatment</c:v>
                </c:pt>
                <c:pt idx="1">
                  <c:v>Acids</c:v>
                </c:pt>
                <c:pt idx="2">
                  <c:v>Alkalis</c:v>
                </c:pt>
                <c:pt idx="3">
                  <c:v>Mercury; mercury compounds</c:v>
                </c:pt>
                <c:pt idx="4">
                  <c:v>Lead; lead compounds</c:v>
                </c:pt>
                <c:pt idx="5">
                  <c:v>Non-toxic salts</c:v>
                </c:pt>
                <c:pt idx="6">
                  <c:v>Other inorganic chemicals</c:v>
                </c:pt>
                <c:pt idx="7">
                  <c:v>Reactive chemicals</c:v>
                </c:pt>
                <c:pt idx="8">
                  <c:v>Paints, resins, inks, organic sludges</c:v>
                </c:pt>
                <c:pt idx="9">
                  <c:v>Organic solvents</c:v>
                </c:pt>
                <c:pt idx="10">
                  <c:v>Pesticides</c:v>
                </c:pt>
                <c:pt idx="11">
                  <c:v>Oils</c:v>
                </c:pt>
                <c:pt idx="12">
                  <c:v>Animal effluent and residues (+ food processing waste)</c:v>
                </c:pt>
                <c:pt idx="13">
                  <c:v>Grease trap waste</c:v>
                </c:pt>
                <c:pt idx="14">
                  <c:v>Tannery &amp; wool scouring wastes</c:v>
                </c:pt>
                <c:pt idx="15">
                  <c:v>PFOS</c:v>
                </c:pt>
                <c:pt idx="16">
                  <c:v>POP-BDEs</c:v>
                </c:pt>
                <c:pt idx="17">
                  <c:v>HBCD</c:v>
                </c:pt>
                <c:pt idx="18">
                  <c:v>HCB</c:v>
                </c:pt>
                <c:pt idx="19">
                  <c:v>Other organic chemicals</c:v>
                </c:pt>
                <c:pt idx="20">
                  <c:v>Contaminated soils</c:v>
                </c:pt>
                <c:pt idx="21">
                  <c:v>Contaminated biosolids</c:v>
                </c:pt>
                <c:pt idx="22">
                  <c:v>Other industrial treatment residues</c:v>
                </c:pt>
                <c:pt idx="23">
                  <c:v>Asbestos</c:v>
                </c:pt>
                <c:pt idx="24">
                  <c:v>Other soil/sludges</c:v>
                </c:pt>
                <c:pt idx="25">
                  <c:v>Clinical &amp; pharmaceutical</c:v>
                </c:pt>
                <c:pt idx="26">
                  <c:v>Tyres</c:v>
                </c:pt>
                <c:pt idx="27">
                  <c:v>Other miscellaneous</c:v>
                </c:pt>
                <c:pt idx="28">
                  <c:v>Lithium-ion batteries</c:v>
                </c:pt>
              </c:strCache>
            </c:strRef>
          </c:cat>
          <c:val>
            <c:numRef>
              <c:f>'F-proportions'!$E$7:$E$35</c:f>
              <c:numCache>
                <c:formatCode>0%</c:formatCode>
                <c:ptCount val="29"/>
                <c:pt idx="0">
                  <c:v>0</c:v>
                </c:pt>
                <c:pt idx="1">
                  <c:v>0</c:v>
                </c:pt>
                <c:pt idx="2">
                  <c:v>0</c:v>
                </c:pt>
                <c:pt idx="3">
                  <c:v>0.33686257826440569</c:v>
                </c:pt>
                <c:pt idx="4">
                  <c:v>0</c:v>
                </c:pt>
                <c:pt idx="5">
                  <c:v>0.3878508566980029</c:v>
                </c:pt>
                <c:pt idx="6">
                  <c:v>4.3245297742305353E-3</c:v>
                </c:pt>
                <c:pt idx="7">
                  <c:v>0</c:v>
                </c:pt>
                <c:pt idx="8">
                  <c:v>0</c:v>
                </c:pt>
                <c:pt idx="9">
                  <c:v>0</c:v>
                </c:pt>
                <c:pt idx="10">
                  <c:v>4.2192755112834504E-2</c:v>
                </c:pt>
                <c:pt idx="11">
                  <c:v>1.8836379422340583E-4</c:v>
                </c:pt>
                <c:pt idx="14">
                  <c:v>0</c:v>
                </c:pt>
                <c:pt idx="15">
                  <c:v>0</c:v>
                </c:pt>
                <c:pt idx="16">
                  <c:v>0</c:v>
                </c:pt>
                <c:pt idx="17">
                  <c:v>0</c:v>
                </c:pt>
                <c:pt idx="18">
                  <c:v>0</c:v>
                </c:pt>
                <c:pt idx="19">
                  <c:v>5.7983415934883048E-3</c:v>
                </c:pt>
                <c:pt idx="21">
                  <c:v>1</c:v>
                </c:pt>
                <c:pt idx="22">
                  <c:v>0.43423227403664882</c:v>
                </c:pt>
                <c:pt idx="24">
                  <c:v>0.68272814373873902</c:v>
                </c:pt>
                <c:pt idx="27">
                  <c:v>0</c:v>
                </c:pt>
                <c:pt idx="28">
                  <c:v>0</c:v>
                </c:pt>
              </c:numCache>
            </c:numRef>
          </c:val>
        </c:ser>
        <c:ser>
          <c:idx val="3"/>
          <c:order val="3"/>
          <c:tx>
            <c:strRef>
              <c:f>'F-proportions'!$F$2</c:f>
              <c:strCache>
                <c:ptCount val="1"/>
                <c:pt idx="0">
                  <c:v>Biodegradation</c:v>
                </c:pt>
              </c:strCache>
            </c:strRef>
          </c:tx>
          <c:spPr>
            <a:solidFill>
              <a:srgbClr val="00B050"/>
            </a:solidFill>
          </c:spPr>
          <c:cat>
            <c:strRef>
              <c:f>'F-proportions'!$B$7:$B$35</c:f>
              <c:strCache>
                <c:ptCount val="29"/>
                <c:pt idx="0">
                  <c:v>Plating &amp; heat treatment</c:v>
                </c:pt>
                <c:pt idx="1">
                  <c:v>Acids</c:v>
                </c:pt>
                <c:pt idx="2">
                  <c:v>Alkalis</c:v>
                </c:pt>
                <c:pt idx="3">
                  <c:v>Mercury; mercury compounds</c:v>
                </c:pt>
                <c:pt idx="4">
                  <c:v>Lead; lead compounds</c:v>
                </c:pt>
                <c:pt idx="5">
                  <c:v>Non-toxic salts</c:v>
                </c:pt>
                <c:pt idx="6">
                  <c:v>Other inorganic chemicals</c:v>
                </c:pt>
                <c:pt idx="7">
                  <c:v>Reactive chemicals</c:v>
                </c:pt>
                <c:pt idx="8">
                  <c:v>Paints, resins, inks, organic sludges</c:v>
                </c:pt>
                <c:pt idx="9">
                  <c:v>Organic solvents</c:v>
                </c:pt>
                <c:pt idx="10">
                  <c:v>Pesticides</c:v>
                </c:pt>
                <c:pt idx="11">
                  <c:v>Oils</c:v>
                </c:pt>
                <c:pt idx="12">
                  <c:v>Animal effluent and residues (+ food processing waste)</c:v>
                </c:pt>
                <c:pt idx="13">
                  <c:v>Grease trap waste</c:v>
                </c:pt>
                <c:pt idx="14">
                  <c:v>Tannery &amp; wool scouring wastes</c:v>
                </c:pt>
                <c:pt idx="15">
                  <c:v>PFOS</c:v>
                </c:pt>
                <c:pt idx="16">
                  <c:v>POP-BDEs</c:v>
                </c:pt>
                <c:pt idx="17">
                  <c:v>HBCD</c:v>
                </c:pt>
                <c:pt idx="18">
                  <c:v>HCB</c:v>
                </c:pt>
                <c:pt idx="19">
                  <c:v>Other organic chemicals</c:v>
                </c:pt>
                <c:pt idx="20">
                  <c:v>Contaminated soils</c:v>
                </c:pt>
                <c:pt idx="21">
                  <c:v>Contaminated biosolids</c:v>
                </c:pt>
                <c:pt idx="22">
                  <c:v>Other industrial treatment residues</c:v>
                </c:pt>
                <c:pt idx="23">
                  <c:v>Asbestos</c:v>
                </c:pt>
                <c:pt idx="24">
                  <c:v>Other soil/sludges</c:v>
                </c:pt>
                <c:pt idx="25">
                  <c:v>Clinical &amp; pharmaceutical</c:v>
                </c:pt>
                <c:pt idx="26">
                  <c:v>Tyres</c:v>
                </c:pt>
                <c:pt idx="27">
                  <c:v>Other miscellaneous</c:v>
                </c:pt>
                <c:pt idx="28">
                  <c:v>Lithium-ion batteries</c:v>
                </c:pt>
              </c:strCache>
            </c:strRef>
          </c:cat>
          <c:val>
            <c:numRef>
              <c:f>'F-proportions'!$F$7:$F$35</c:f>
              <c:numCache>
                <c:formatCode>0%</c:formatCode>
                <c:ptCount val="29"/>
                <c:pt idx="0">
                  <c:v>0</c:v>
                </c:pt>
                <c:pt idx="1">
                  <c:v>0</c:v>
                </c:pt>
                <c:pt idx="2">
                  <c:v>0</c:v>
                </c:pt>
                <c:pt idx="3">
                  <c:v>0</c:v>
                </c:pt>
                <c:pt idx="4">
                  <c:v>0</c:v>
                </c:pt>
                <c:pt idx="5">
                  <c:v>0</c:v>
                </c:pt>
                <c:pt idx="6">
                  <c:v>0</c:v>
                </c:pt>
                <c:pt idx="7">
                  <c:v>0</c:v>
                </c:pt>
                <c:pt idx="8">
                  <c:v>1.2966621122214334E-3</c:v>
                </c:pt>
                <c:pt idx="9">
                  <c:v>0</c:v>
                </c:pt>
                <c:pt idx="10">
                  <c:v>0</c:v>
                </c:pt>
                <c:pt idx="11">
                  <c:v>2.9848159141041041E-3</c:v>
                </c:pt>
                <c:pt idx="14">
                  <c:v>0</c:v>
                </c:pt>
                <c:pt idx="15">
                  <c:v>0</c:v>
                </c:pt>
                <c:pt idx="16">
                  <c:v>0</c:v>
                </c:pt>
                <c:pt idx="17">
                  <c:v>0</c:v>
                </c:pt>
                <c:pt idx="18">
                  <c:v>0</c:v>
                </c:pt>
                <c:pt idx="19">
                  <c:v>0</c:v>
                </c:pt>
                <c:pt idx="21">
                  <c:v>0</c:v>
                </c:pt>
                <c:pt idx="22">
                  <c:v>0</c:v>
                </c:pt>
                <c:pt idx="24">
                  <c:v>0</c:v>
                </c:pt>
                <c:pt idx="27">
                  <c:v>0</c:v>
                </c:pt>
                <c:pt idx="28">
                  <c:v>0</c:v>
                </c:pt>
              </c:numCache>
            </c:numRef>
          </c:val>
        </c:ser>
        <c:ser>
          <c:idx val="4"/>
          <c:order val="4"/>
          <c:tx>
            <c:strRef>
              <c:f>'F-proportions'!$G$2</c:f>
              <c:strCache>
                <c:ptCount val="1"/>
                <c:pt idx="0">
                  <c:v>Incineration</c:v>
                </c:pt>
              </c:strCache>
            </c:strRef>
          </c:tx>
          <c:spPr>
            <a:solidFill>
              <a:srgbClr val="FF0000"/>
            </a:solidFill>
          </c:spPr>
          <c:cat>
            <c:strRef>
              <c:f>'F-proportions'!$B$7:$B$35</c:f>
              <c:strCache>
                <c:ptCount val="29"/>
                <c:pt idx="0">
                  <c:v>Plating &amp; heat treatment</c:v>
                </c:pt>
                <c:pt idx="1">
                  <c:v>Acids</c:v>
                </c:pt>
                <c:pt idx="2">
                  <c:v>Alkalis</c:v>
                </c:pt>
                <c:pt idx="3">
                  <c:v>Mercury; mercury compounds</c:v>
                </c:pt>
                <c:pt idx="4">
                  <c:v>Lead; lead compounds</c:v>
                </c:pt>
                <c:pt idx="5">
                  <c:v>Non-toxic salts</c:v>
                </c:pt>
                <c:pt idx="6">
                  <c:v>Other inorganic chemicals</c:v>
                </c:pt>
                <c:pt idx="7">
                  <c:v>Reactive chemicals</c:v>
                </c:pt>
                <c:pt idx="8">
                  <c:v>Paints, resins, inks, organic sludges</c:v>
                </c:pt>
                <c:pt idx="9">
                  <c:v>Organic solvents</c:v>
                </c:pt>
                <c:pt idx="10">
                  <c:v>Pesticides</c:v>
                </c:pt>
                <c:pt idx="11">
                  <c:v>Oils</c:v>
                </c:pt>
                <c:pt idx="12">
                  <c:v>Animal effluent and residues (+ food processing waste)</c:v>
                </c:pt>
                <c:pt idx="13">
                  <c:v>Grease trap waste</c:v>
                </c:pt>
                <c:pt idx="14">
                  <c:v>Tannery &amp; wool scouring wastes</c:v>
                </c:pt>
                <c:pt idx="15">
                  <c:v>PFOS</c:v>
                </c:pt>
                <c:pt idx="16">
                  <c:v>POP-BDEs</c:v>
                </c:pt>
                <c:pt idx="17">
                  <c:v>HBCD</c:v>
                </c:pt>
                <c:pt idx="18">
                  <c:v>HCB</c:v>
                </c:pt>
                <c:pt idx="19">
                  <c:v>Other organic chemicals</c:v>
                </c:pt>
                <c:pt idx="20">
                  <c:v>Contaminated soils</c:v>
                </c:pt>
                <c:pt idx="21">
                  <c:v>Contaminated biosolids</c:v>
                </c:pt>
                <c:pt idx="22">
                  <c:v>Other industrial treatment residues</c:v>
                </c:pt>
                <c:pt idx="23">
                  <c:v>Asbestos</c:v>
                </c:pt>
                <c:pt idx="24">
                  <c:v>Other soil/sludges</c:v>
                </c:pt>
                <c:pt idx="25">
                  <c:v>Clinical &amp; pharmaceutical</c:v>
                </c:pt>
                <c:pt idx="26">
                  <c:v>Tyres</c:v>
                </c:pt>
                <c:pt idx="27">
                  <c:v>Other miscellaneous</c:v>
                </c:pt>
                <c:pt idx="28">
                  <c:v>Lithium-ion batteries</c:v>
                </c:pt>
              </c:strCache>
            </c:strRef>
          </c:cat>
          <c:val>
            <c:numRef>
              <c:f>'F-proportions'!$G$7:$G$35</c:f>
              <c:numCache>
                <c:formatCode>0%</c:formatCode>
                <c:ptCount val="29"/>
                <c:pt idx="0">
                  <c:v>0</c:v>
                </c:pt>
                <c:pt idx="1">
                  <c:v>0</c:v>
                </c:pt>
                <c:pt idx="2">
                  <c:v>0</c:v>
                </c:pt>
                <c:pt idx="3">
                  <c:v>0</c:v>
                </c:pt>
                <c:pt idx="4">
                  <c:v>0</c:v>
                </c:pt>
                <c:pt idx="5">
                  <c:v>0</c:v>
                </c:pt>
                <c:pt idx="6">
                  <c:v>0</c:v>
                </c:pt>
                <c:pt idx="7">
                  <c:v>0</c:v>
                </c:pt>
                <c:pt idx="8">
                  <c:v>1.3931833087772424E-4</c:v>
                </c:pt>
                <c:pt idx="9">
                  <c:v>1.6756955829278826E-4</c:v>
                </c:pt>
                <c:pt idx="10">
                  <c:v>0</c:v>
                </c:pt>
                <c:pt idx="11">
                  <c:v>0</c:v>
                </c:pt>
                <c:pt idx="14">
                  <c:v>0</c:v>
                </c:pt>
                <c:pt idx="15">
                  <c:v>1</c:v>
                </c:pt>
                <c:pt idx="16">
                  <c:v>1</c:v>
                </c:pt>
                <c:pt idx="17">
                  <c:v>1</c:v>
                </c:pt>
                <c:pt idx="18">
                  <c:v>1</c:v>
                </c:pt>
                <c:pt idx="19">
                  <c:v>0</c:v>
                </c:pt>
                <c:pt idx="21">
                  <c:v>0</c:v>
                </c:pt>
                <c:pt idx="22">
                  <c:v>0</c:v>
                </c:pt>
                <c:pt idx="24">
                  <c:v>0</c:v>
                </c:pt>
                <c:pt idx="27">
                  <c:v>7.9211799704306529E-3</c:v>
                </c:pt>
                <c:pt idx="28">
                  <c:v>0</c:v>
                </c:pt>
              </c:numCache>
            </c:numRef>
          </c:val>
        </c:ser>
        <c:ser>
          <c:idx val="5"/>
          <c:order val="5"/>
          <c:tx>
            <c:strRef>
              <c:f>'F-proportions'!$H$2</c:f>
              <c:strCache>
                <c:ptCount val="1"/>
                <c:pt idx="0">
                  <c:v>Storage or transfer</c:v>
                </c:pt>
              </c:strCache>
            </c:strRef>
          </c:tx>
          <c:spPr>
            <a:solidFill>
              <a:schemeClr val="bg1">
                <a:lumMod val="75000"/>
              </a:schemeClr>
            </a:solidFill>
          </c:spPr>
          <c:cat>
            <c:strRef>
              <c:f>'F-proportions'!$B$7:$B$35</c:f>
              <c:strCache>
                <c:ptCount val="29"/>
                <c:pt idx="0">
                  <c:v>Plating &amp; heat treatment</c:v>
                </c:pt>
                <c:pt idx="1">
                  <c:v>Acids</c:v>
                </c:pt>
                <c:pt idx="2">
                  <c:v>Alkalis</c:v>
                </c:pt>
                <c:pt idx="3">
                  <c:v>Mercury; mercury compounds</c:v>
                </c:pt>
                <c:pt idx="4">
                  <c:v>Lead; lead compounds</c:v>
                </c:pt>
                <c:pt idx="5">
                  <c:v>Non-toxic salts</c:v>
                </c:pt>
                <c:pt idx="6">
                  <c:v>Other inorganic chemicals</c:v>
                </c:pt>
                <c:pt idx="7">
                  <c:v>Reactive chemicals</c:v>
                </c:pt>
                <c:pt idx="8">
                  <c:v>Paints, resins, inks, organic sludges</c:v>
                </c:pt>
                <c:pt idx="9">
                  <c:v>Organic solvents</c:v>
                </c:pt>
                <c:pt idx="10">
                  <c:v>Pesticides</c:v>
                </c:pt>
                <c:pt idx="11">
                  <c:v>Oils</c:v>
                </c:pt>
                <c:pt idx="12">
                  <c:v>Animal effluent and residues (+ food processing waste)</c:v>
                </c:pt>
                <c:pt idx="13">
                  <c:v>Grease trap waste</c:v>
                </c:pt>
                <c:pt idx="14">
                  <c:v>Tannery &amp; wool scouring wastes</c:v>
                </c:pt>
                <c:pt idx="15">
                  <c:v>PFOS</c:v>
                </c:pt>
                <c:pt idx="16">
                  <c:v>POP-BDEs</c:v>
                </c:pt>
                <c:pt idx="17">
                  <c:v>HBCD</c:v>
                </c:pt>
                <c:pt idx="18">
                  <c:v>HCB</c:v>
                </c:pt>
                <c:pt idx="19">
                  <c:v>Other organic chemicals</c:v>
                </c:pt>
                <c:pt idx="20">
                  <c:v>Contaminated soils</c:v>
                </c:pt>
                <c:pt idx="21">
                  <c:v>Contaminated biosolids</c:v>
                </c:pt>
                <c:pt idx="22">
                  <c:v>Other industrial treatment residues</c:v>
                </c:pt>
                <c:pt idx="23">
                  <c:v>Asbestos</c:v>
                </c:pt>
                <c:pt idx="24">
                  <c:v>Other soil/sludges</c:v>
                </c:pt>
                <c:pt idx="25">
                  <c:v>Clinical &amp; pharmaceutical</c:v>
                </c:pt>
                <c:pt idx="26">
                  <c:v>Tyres</c:v>
                </c:pt>
                <c:pt idx="27">
                  <c:v>Other miscellaneous</c:v>
                </c:pt>
                <c:pt idx="28">
                  <c:v>Lithium-ion batteries</c:v>
                </c:pt>
              </c:strCache>
            </c:strRef>
          </c:cat>
          <c:val>
            <c:numRef>
              <c:f>'F-proportions'!$H$7:$H$35</c:f>
              <c:numCache>
                <c:formatCode>0%</c:formatCode>
                <c:ptCount val="29"/>
                <c:pt idx="0">
                  <c:v>0.6345906528442955</c:v>
                </c:pt>
                <c:pt idx="1">
                  <c:v>8.5252214283598349E-3</c:v>
                </c:pt>
                <c:pt idx="2">
                  <c:v>8.6623742076889554E-2</c:v>
                </c:pt>
                <c:pt idx="3">
                  <c:v>0.21558437230965816</c:v>
                </c:pt>
                <c:pt idx="4">
                  <c:v>1.332170865338173E-2</c:v>
                </c:pt>
                <c:pt idx="5">
                  <c:v>3.9873804538931509E-3</c:v>
                </c:pt>
                <c:pt idx="6">
                  <c:v>2.2946664010102796E-2</c:v>
                </c:pt>
                <c:pt idx="7">
                  <c:v>0.23855677393719518</c:v>
                </c:pt>
                <c:pt idx="8">
                  <c:v>0.30190202898859986</c:v>
                </c:pt>
                <c:pt idx="9">
                  <c:v>0.39850491876276772</c:v>
                </c:pt>
                <c:pt idx="10">
                  <c:v>0.29376735377054786</c:v>
                </c:pt>
                <c:pt idx="11">
                  <c:v>0.12857568261005614</c:v>
                </c:pt>
                <c:pt idx="14">
                  <c:v>0</c:v>
                </c:pt>
                <c:pt idx="15">
                  <c:v>0</c:v>
                </c:pt>
                <c:pt idx="16">
                  <c:v>0</c:v>
                </c:pt>
                <c:pt idx="17">
                  <c:v>0</c:v>
                </c:pt>
                <c:pt idx="18">
                  <c:v>0</c:v>
                </c:pt>
                <c:pt idx="19">
                  <c:v>4.3503497491809304E-2</c:v>
                </c:pt>
                <c:pt idx="21">
                  <c:v>0</c:v>
                </c:pt>
                <c:pt idx="22">
                  <c:v>1.7038543059018939E-2</c:v>
                </c:pt>
                <c:pt idx="24">
                  <c:v>5.1150548119649239E-2</c:v>
                </c:pt>
                <c:pt idx="27">
                  <c:v>0.36688329596370811</c:v>
                </c:pt>
                <c:pt idx="28">
                  <c:v>0</c:v>
                </c:pt>
              </c:numCache>
            </c:numRef>
          </c:val>
        </c:ser>
        <c:dLbls/>
        <c:gapWidth val="45"/>
        <c:overlap val="100"/>
        <c:axId val="97118848"/>
        <c:axId val="97137024"/>
      </c:barChart>
      <c:catAx>
        <c:axId val="97118848"/>
        <c:scaling>
          <c:orientation val="maxMin"/>
        </c:scaling>
        <c:axPos val="l"/>
        <c:majorTickMark val="none"/>
        <c:tickLblPos val="nextTo"/>
        <c:spPr>
          <a:ln>
            <a:solidFill>
              <a:schemeClr val="bg1">
                <a:lumMod val="50000"/>
              </a:schemeClr>
            </a:solidFill>
          </a:ln>
        </c:spPr>
        <c:crossAx val="97137024"/>
        <c:crosses val="autoZero"/>
        <c:auto val="1"/>
        <c:lblAlgn val="ctr"/>
        <c:lblOffset val="100"/>
      </c:catAx>
      <c:valAx>
        <c:axId val="97137024"/>
        <c:scaling>
          <c:orientation val="minMax"/>
          <c:max val="1"/>
        </c:scaling>
        <c:axPos val="b"/>
        <c:majorGridlines/>
        <c:title>
          <c:tx>
            <c:rich>
              <a:bodyPr/>
              <a:lstStyle/>
              <a:p>
                <a:pPr>
                  <a:defRPr/>
                </a:pPr>
                <a:r>
                  <a:rPr lang="en-US"/>
                  <a:t>Proportion of waste tonnage</a:t>
                </a:r>
              </a:p>
            </c:rich>
          </c:tx>
        </c:title>
        <c:numFmt formatCode="0%" sourceLinked="1"/>
        <c:tickLblPos val="nextTo"/>
        <c:spPr>
          <a:ln>
            <a:noFill/>
          </a:ln>
        </c:spPr>
        <c:crossAx val="97118848"/>
        <c:crosses val="max"/>
        <c:crossBetween val="between"/>
      </c:valAx>
    </c:plotArea>
    <c:legend>
      <c:legendPos val="t"/>
      <c:layout>
        <c:manualLayout>
          <c:xMode val="edge"/>
          <c:yMode val="edge"/>
          <c:x val="3.3546775709313768E-2"/>
          <c:y val="9.9018156739861373E-3"/>
          <c:w val="0.92353026936041804"/>
          <c:h val="5.5227568747180489E-2"/>
        </c:manualLayout>
      </c:layou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en-AU"/>
  <c:chart>
    <c:title>
      <c:tx>
        <c:rich>
          <a:bodyPr/>
          <a:lstStyle/>
          <a:p>
            <a:pPr>
              <a:defRPr sz="1200"/>
            </a:pPr>
            <a:r>
              <a:rPr lang="en-US"/>
              <a:t>Biosolids (all)</a:t>
            </a:r>
          </a:p>
        </c:rich>
      </c:tx>
      <c:layout>
        <c:manualLayout>
          <c:xMode val="edge"/>
          <c:yMode val="edge"/>
          <c:x val="0.28886488959522272"/>
          <c:y val="4.4098552224229377E-2"/>
        </c:manualLayout>
      </c:layout>
    </c:title>
    <c:plotArea>
      <c:layout/>
      <c:lineChart>
        <c:grouping val="standard"/>
        <c:ser>
          <c:idx val="4"/>
          <c:order val="0"/>
          <c:tx>
            <c:strRef>
              <c:f>Biosolids!$A$14</c:f>
              <c:strCache>
                <c:ptCount val="1"/>
                <c:pt idx="0">
                  <c:v>ACT</c:v>
                </c:pt>
              </c:strCache>
            </c:strRef>
          </c:tx>
          <c:marker>
            <c:symbol val="none"/>
          </c:marker>
          <c:cat>
            <c:numRef>
              <c:f>Biosolids!$B$5:$C$5</c:f>
              <c:numCache>
                <c:formatCode>General</c:formatCode>
                <c:ptCount val="2"/>
                <c:pt idx="0">
                  <c:v>2010</c:v>
                </c:pt>
                <c:pt idx="1">
                  <c:v>2013</c:v>
                </c:pt>
              </c:numCache>
            </c:numRef>
          </c:cat>
          <c:val>
            <c:numRef>
              <c:f>Biosolids!$B$14:$C$14</c:f>
              <c:numCache>
                <c:formatCode>#,##0</c:formatCode>
                <c:ptCount val="2"/>
                <c:pt idx="0">
                  <c:v>44607.9312424608</c:v>
                </c:pt>
                <c:pt idx="1">
                  <c:v>51768.000624285101</c:v>
                </c:pt>
              </c:numCache>
            </c:numRef>
          </c:val>
        </c:ser>
        <c:ser>
          <c:idx val="0"/>
          <c:order val="1"/>
          <c:tx>
            <c:strRef>
              <c:f>Biosolids!$A$15</c:f>
              <c:strCache>
                <c:ptCount val="1"/>
                <c:pt idx="0">
                  <c:v>NSW</c:v>
                </c:pt>
              </c:strCache>
            </c:strRef>
          </c:tx>
          <c:marker>
            <c:symbol val="none"/>
          </c:marker>
          <c:cat>
            <c:numRef>
              <c:f>Biosolids!$B$5:$C$5</c:f>
              <c:numCache>
                <c:formatCode>General</c:formatCode>
                <c:ptCount val="2"/>
                <c:pt idx="0">
                  <c:v>2010</c:v>
                </c:pt>
                <c:pt idx="1">
                  <c:v>2013</c:v>
                </c:pt>
              </c:numCache>
            </c:numRef>
          </c:cat>
          <c:val>
            <c:numRef>
              <c:f>Biosolids!$B$15:$C$15</c:f>
              <c:numCache>
                <c:formatCode>#,##0</c:formatCode>
                <c:ptCount val="2"/>
                <c:pt idx="0">
                  <c:v>331205.06875753921</c:v>
                </c:pt>
                <c:pt idx="1">
                  <c:v>384367.16809422761</c:v>
                </c:pt>
              </c:numCache>
            </c:numRef>
          </c:val>
        </c:ser>
        <c:ser>
          <c:idx val="1"/>
          <c:order val="2"/>
          <c:tx>
            <c:strRef>
              <c:f>Biosolids!$A$16</c:f>
              <c:strCache>
                <c:ptCount val="1"/>
                <c:pt idx="0">
                  <c:v>NT</c:v>
                </c:pt>
              </c:strCache>
            </c:strRef>
          </c:tx>
          <c:marker>
            <c:symbol val="none"/>
          </c:marker>
          <c:cat>
            <c:numRef>
              <c:f>Biosolids!$B$5:$C$5</c:f>
              <c:numCache>
                <c:formatCode>General</c:formatCode>
                <c:ptCount val="2"/>
                <c:pt idx="0">
                  <c:v>2010</c:v>
                </c:pt>
                <c:pt idx="1">
                  <c:v>2013</c:v>
                </c:pt>
              </c:numCache>
            </c:numRef>
          </c:cat>
          <c:val>
            <c:numRef>
              <c:f>Biosolids!$B$16:$C$16</c:f>
              <c:numCache>
                <c:formatCode>#,##0</c:formatCode>
                <c:ptCount val="2"/>
                <c:pt idx="0">
                  <c:v>4660.1764546370187</c:v>
                </c:pt>
                <c:pt idx="1">
                  <c:v>5101.1186174343738</c:v>
                </c:pt>
              </c:numCache>
            </c:numRef>
          </c:val>
        </c:ser>
        <c:ser>
          <c:idx val="2"/>
          <c:order val="3"/>
          <c:tx>
            <c:strRef>
              <c:f>Biosolids!$A$17</c:f>
              <c:strCache>
                <c:ptCount val="1"/>
                <c:pt idx="0">
                  <c:v>Qld</c:v>
                </c:pt>
              </c:strCache>
            </c:strRef>
          </c:tx>
          <c:marker>
            <c:symbol val="none"/>
          </c:marker>
          <c:cat>
            <c:numRef>
              <c:f>Biosolids!$B$5:$C$5</c:f>
              <c:numCache>
                <c:formatCode>General</c:formatCode>
                <c:ptCount val="2"/>
                <c:pt idx="0">
                  <c:v>2010</c:v>
                </c:pt>
                <c:pt idx="1">
                  <c:v>2013</c:v>
                </c:pt>
              </c:numCache>
            </c:numRef>
          </c:cat>
          <c:val>
            <c:numRef>
              <c:f>Biosolids!$B$17:$C$17</c:f>
              <c:numCache>
                <c:formatCode>#,##0</c:formatCode>
                <c:ptCount val="2"/>
                <c:pt idx="0">
                  <c:v>302261</c:v>
                </c:pt>
                <c:pt idx="1">
                  <c:v>311874.2944610272</c:v>
                </c:pt>
              </c:numCache>
            </c:numRef>
          </c:val>
        </c:ser>
        <c:ser>
          <c:idx val="3"/>
          <c:order val="4"/>
          <c:tx>
            <c:strRef>
              <c:f>Biosolids!$A$18</c:f>
              <c:strCache>
                <c:ptCount val="1"/>
                <c:pt idx="0">
                  <c:v>SA</c:v>
                </c:pt>
              </c:strCache>
            </c:strRef>
          </c:tx>
          <c:marker>
            <c:symbol val="none"/>
          </c:marker>
          <c:cat>
            <c:numRef>
              <c:f>Biosolids!$B$5:$C$5</c:f>
              <c:numCache>
                <c:formatCode>General</c:formatCode>
                <c:ptCount val="2"/>
                <c:pt idx="0">
                  <c:v>2010</c:v>
                </c:pt>
                <c:pt idx="1">
                  <c:v>2013</c:v>
                </c:pt>
              </c:numCache>
            </c:numRef>
          </c:cat>
          <c:val>
            <c:numRef>
              <c:f>Biosolids!$B$18:$C$18</c:f>
              <c:numCache>
                <c:formatCode>#,##0</c:formatCode>
                <c:ptCount val="2"/>
                <c:pt idx="0">
                  <c:v>106222</c:v>
                </c:pt>
                <c:pt idx="1">
                  <c:v>135455.27217573221</c:v>
                </c:pt>
              </c:numCache>
            </c:numRef>
          </c:val>
        </c:ser>
        <c:ser>
          <c:idx val="5"/>
          <c:order val="5"/>
          <c:tx>
            <c:strRef>
              <c:f>Biosolids!$A$19</c:f>
              <c:strCache>
                <c:ptCount val="1"/>
                <c:pt idx="0">
                  <c:v>Tas</c:v>
                </c:pt>
              </c:strCache>
            </c:strRef>
          </c:tx>
          <c:marker>
            <c:symbol val="none"/>
          </c:marker>
          <c:cat>
            <c:numRef>
              <c:f>Biosolids!$B$5:$C$5</c:f>
              <c:numCache>
                <c:formatCode>General</c:formatCode>
                <c:ptCount val="2"/>
                <c:pt idx="0">
                  <c:v>2010</c:v>
                </c:pt>
                <c:pt idx="1">
                  <c:v>2013</c:v>
                </c:pt>
              </c:numCache>
            </c:numRef>
          </c:cat>
          <c:val>
            <c:numRef>
              <c:f>Biosolids!$B$19:$C$19</c:f>
              <c:numCache>
                <c:formatCode>#,##0</c:formatCode>
                <c:ptCount val="2"/>
                <c:pt idx="0">
                  <c:v>35820</c:v>
                </c:pt>
                <c:pt idx="1">
                  <c:v>30333.673697270471</c:v>
                </c:pt>
              </c:numCache>
            </c:numRef>
          </c:val>
        </c:ser>
        <c:ser>
          <c:idx val="6"/>
          <c:order val="6"/>
          <c:tx>
            <c:strRef>
              <c:f>Biosolids!$A$20</c:f>
              <c:strCache>
                <c:ptCount val="1"/>
                <c:pt idx="0">
                  <c:v>Vic</c:v>
                </c:pt>
              </c:strCache>
            </c:strRef>
          </c:tx>
          <c:marker>
            <c:symbol val="none"/>
          </c:marker>
          <c:cat>
            <c:numRef>
              <c:f>Biosolids!$B$5:$C$5</c:f>
              <c:numCache>
                <c:formatCode>General</c:formatCode>
                <c:ptCount val="2"/>
                <c:pt idx="0">
                  <c:v>2010</c:v>
                </c:pt>
                <c:pt idx="1">
                  <c:v>2013</c:v>
                </c:pt>
              </c:numCache>
            </c:numRef>
          </c:cat>
          <c:val>
            <c:numRef>
              <c:f>Biosolids!$B$20:$C$20</c:f>
              <c:numCache>
                <c:formatCode>#,##0</c:formatCode>
                <c:ptCount val="2"/>
                <c:pt idx="0">
                  <c:v>415400</c:v>
                </c:pt>
                <c:pt idx="1">
                  <c:v>429502.22222222219</c:v>
                </c:pt>
              </c:numCache>
            </c:numRef>
          </c:val>
        </c:ser>
        <c:ser>
          <c:idx val="7"/>
          <c:order val="7"/>
          <c:tx>
            <c:strRef>
              <c:f>Biosolids!$A$21</c:f>
              <c:strCache>
                <c:ptCount val="1"/>
                <c:pt idx="0">
                  <c:v>WA</c:v>
                </c:pt>
              </c:strCache>
            </c:strRef>
          </c:tx>
          <c:marker>
            <c:symbol val="none"/>
          </c:marker>
          <c:cat>
            <c:numRef>
              <c:f>Biosolids!$B$5:$C$5</c:f>
              <c:numCache>
                <c:formatCode>General</c:formatCode>
                <c:ptCount val="2"/>
                <c:pt idx="0">
                  <c:v>2010</c:v>
                </c:pt>
                <c:pt idx="1">
                  <c:v>2013</c:v>
                </c:pt>
              </c:numCache>
            </c:numRef>
          </c:cat>
          <c:val>
            <c:numRef>
              <c:f>Biosolids!$B$21:$C$21</c:f>
              <c:numCache>
                <c:formatCode>#,##0</c:formatCode>
                <c:ptCount val="2"/>
                <c:pt idx="0">
                  <c:v>110066.82354536297</c:v>
                </c:pt>
                <c:pt idx="1">
                  <c:v>120481.25821296773</c:v>
                </c:pt>
              </c:numCache>
            </c:numRef>
          </c:val>
        </c:ser>
        <c:dLbls/>
        <c:marker val="1"/>
        <c:axId val="99886592"/>
        <c:axId val="99888128"/>
      </c:lineChart>
      <c:catAx>
        <c:axId val="99886592"/>
        <c:scaling>
          <c:orientation val="minMax"/>
        </c:scaling>
        <c:axPos val="b"/>
        <c:numFmt formatCode="General" sourceLinked="1"/>
        <c:tickLblPos val="nextTo"/>
        <c:crossAx val="99888128"/>
        <c:crosses val="autoZero"/>
        <c:auto val="1"/>
        <c:lblAlgn val="ctr"/>
        <c:lblOffset val="100"/>
      </c:catAx>
      <c:valAx>
        <c:axId val="99888128"/>
        <c:scaling>
          <c:orientation val="minMax"/>
        </c:scaling>
        <c:axPos val="l"/>
        <c:majorGridlines/>
        <c:title>
          <c:tx>
            <c:rich>
              <a:bodyPr rot="-5400000" vert="horz"/>
              <a:lstStyle/>
              <a:p>
                <a:pPr>
                  <a:defRPr b="0"/>
                </a:pPr>
                <a:r>
                  <a:rPr lang="en-US" b="0"/>
                  <a:t>Tonnes arising</a:t>
                </a:r>
              </a:p>
            </c:rich>
          </c:tx>
          <c:layout>
            <c:manualLayout>
              <c:xMode val="edge"/>
              <c:yMode val="edge"/>
              <c:x val="5.5555567706817082E-3"/>
              <c:y val="0.27501065682738979"/>
            </c:manualLayout>
          </c:layout>
        </c:title>
        <c:numFmt formatCode="#,##0" sourceLinked="0"/>
        <c:tickLblPos val="nextTo"/>
        <c:spPr>
          <a:ln>
            <a:noFill/>
          </a:ln>
        </c:spPr>
        <c:crossAx val="99886592"/>
        <c:crosses val="autoZero"/>
        <c:crossBetween val="midCat"/>
      </c:valAx>
    </c:plotArea>
    <c:legend>
      <c:legendPos val="r"/>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en-AU"/>
  <c:chart>
    <c:title>
      <c:tx>
        <c:strRef>
          <c:f>'Li-ion batteries'!$A$22:$N$22</c:f>
          <c:strCache>
            <c:ptCount val="1"/>
            <c:pt idx="0">
              <c:v>Handheld batteries</c:v>
            </c:pt>
          </c:strCache>
        </c:strRef>
      </c:tx>
      <c:txPr>
        <a:bodyPr/>
        <a:lstStyle/>
        <a:p>
          <a:pPr>
            <a:defRPr sz="1200"/>
          </a:pPr>
          <a:endParaRPr lang="en-US"/>
        </a:p>
      </c:txPr>
    </c:title>
    <c:plotArea>
      <c:layout/>
      <c:lineChart>
        <c:grouping val="standard"/>
        <c:ser>
          <c:idx val="1"/>
          <c:order val="0"/>
          <c:tx>
            <c:strRef>
              <c:f>'Li-ion batteries'!$A$85</c:f>
              <c:strCache>
                <c:ptCount val="1"/>
                <c:pt idx="0">
                  <c:v>Best</c:v>
                </c:pt>
              </c:strCache>
            </c:strRef>
          </c:tx>
          <c:marker>
            <c:symbol val="none"/>
          </c:marker>
          <c:cat>
            <c:numRef>
              <c:f>'Li-ion batteries'!$C$84:$W$84</c:f>
              <c:numCache>
                <c:formatCode>0</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'Li-ion batteries'!$C$85:$W$85</c:f>
              <c:numCache>
                <c:formatCode>_-* #,##0_-;\-* #,##0_-;_-* "-"??_-;_-@_-</c:formatCode>
                <c:ptCount val="21"/>
                <c:pt idx="0">
                  <c:v>2770</c:v>
                </c:pt>
                <c:pt idx="1">
                  <c:v>3234.6688178391896</c:v>
                </c:pt>
                <c:pt idx="2">
                  <c:v>3777.2860509390543</c:v>
                </c:pt>
                <c:pt idx="3">
                  <c:v>4410.9275830438601</c:v>
                </c:pt>
                <c:pt idx="4">
                  <c:v>5150.8627836168798</c:v>
                </c:pt>
                <c:pt idx="5">
                  <c:v>6014.9224661133176</c:v>
                </c:pt>
                <c:pt idx="6">
                  <c:v>7023.9285714285734</c:v>
                </c:pt>
                <c:pt idx="7">
                  <c:v>7613.0622511889742</c:v>
                </c:pt>
                <c:pt idx="8">
                  <c:v>8251.6096584806946</c:v>
                </c:pt>
                <c:pt idx="9">
                  <c:v>8943.7153814548201</c:v>
                </c:pt>
                <c:pt idx="10">
                  <c:v>9693.8716365795099</c:v>
                </c:pt>
                <c:pt idx="11">
                  <c:v>10506.947426047785</c:v>
                </c:pt>
                <c:pt idx="12">
                  <c:v>11388.220140769832</c:v>
                </c:pt>
                <c:pt idx="13">
                  <c:v>12343.409814073797</c:v>
                </c:pt>
                <c:pt idx="14">
                  <c:v>13378.71624844389</c:v>
                </c:pt>
                <c:pt idx="15">
                  <c:v>14500.859256272477</c:v>
                </c:pt>
                <c:pt idx="16">
                  <c:v>15717.122275814823</c:v>
                </c:pt>
                <c:pt idx="17">
                  <c:v>17035.399645442416</c:v>
                </c:pt>
                <c:pt idx="18">
                  <c:v>18464.247843035533</c:v>
                </c:pt>
                <c:pt idx="19">
                  <c:v>20012.941023092051</c:v>
                </c:pt>
                <c:pt idx="20">
                  <c:v>21691.531212024467</c:v>
                </c:pt>
              </c:numCache>
            </c:numRef>
          </c:val>
        </c:ser>
        <c:ser>
          <c:idx val="2"/>
          <c:order val="1"/>
          <c:tx>
            <c:strRef>
              <c:f>'Li-ion batteries'!$A$86</c:f>
              <c:strCache>
                <c:ptCount val="1"/>
                <c:pt idx="0">
                  <c:v>High</c:v>
                </c:pt>
              </c:strCache>
            </c:strRef>
          </c:tx>
          <c:marker>
            <c:symbol val="none"/>
          </c:marker>
          <c:cat>
            <c:numRef>
              <c:f>'Li-ion batteries'!$C$84:$W$84</c:f>
              <c:numCache>
                <c:formatCode>0</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'Li-ion batteries'!$C$86:$W$86</c:f>
              <c:numCache>
                <c:formatCode>_-* #,##0_-;\-* #,##0_-;_-* "-"??_-;_-@_-</c:formatCode>
                <c:ptCount val="21"/>
                <c:pt idx="0">
                  <c:v>2770</c:v>
                </c:pt>
                <c:pt idx="1">
                  <c:v>3234.6688178391896</c:v>
                </c:pt>
                <c:pt idx="2">
                  <c:v>3777.2860509390543</c:v>
                </c:pt>
                <c:pt idx="3">
                  <c:v>4410.9275830438601</c:v>
                </c:pt>
                <c:pt idx="4">
                  <c:v>5150.8627836168798</c:v>
                </c:pt>
                <c:pt idx="5">
                  <c:v>6014.9224661133176</c:v>
                </c:pt>
                <c:pt idx="6">
                  <c:v>7023.9285714285734</c:v>
                </c:pt>
                <c:pt idx="7">
                  <c:v>8202.1959309493759</c:v>
                </c:pt>
                <c:pt idx="8">
                  <c:v>9578.1182005954615</c:v>
                </c:pt>
                <c:pt idx="9">
                  <c:v>11184.852085575505</c:v>
                </c:pt>
                <c:pt idx="10">
                  <c:v>13061.116344171376</c:v>
                </c:pt>
                <c:pt idx="11">
                  <c:v>15252.124824787345</c:v>
                </c:pt>
                <c:pt idx="12">
                  <c:v>17810.676020408173</c:v>
                </c:pt>
                <c:pt idx="13">
                  <c:v>20798.425396335922</c:v>
                </c:pt>
                <c:pt idx="14">
                  <c:v>24287.371151509928</c:v>
                </c:pt>
                <c:pt idx="15">
                  <c:v>28361.589216995038</c:v>
                </c:pt>
                <c:pt idx="16">
                  <c:v>33119.259301291713</c:v>
                </c:pt>
                <c:pt idx="17">
                  <c:v>38675.030805710776</c:v>
                </c:pt>
                <c:pt idx="18">
                  <c:v>45162.785623177879</c:v>
                </c:pt>
                <c:pt idx="19">
                  <c:v>52738.864397851816</c:v>
                </c:pt>
                <c:pt idx="20">
                  <c:v>61585.833991328756</c:v>
                </c:pt>
              </c:numCache>
            </c:numRef>
          </c:val>
        </c:ser>
        <c:ser>
          <c:idx val="3"/>
          <c:order val="2"/>
          <c:tx>
            <c:strRef>
              <c:f>'Li-ion batteries'!$A$87</c:f>
              <c:strCache>
                <c:ptCount val="1"/>
                <c:pt idx="0">
                  <c:v>Low</c:v>
                </c:pt>
              </c:strCache>
            </c:strRef>
          </c:tx>
          <c:marker>
            <c:symbol val="none"/>
          </c:marker>
          <c:cat>
            <c:numRef>
              <c:f>'Li-ion batteries'!$C$84:$W$84</c:f>
              <c:numCache>
                <c:formatCode>0</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'Li-ion batteries'!$C$87:$W$87</c:f>
              <c:numCache>
                <c:formatCode>_-* #,##0_-;\-* #,##0_-;_-* "-"??_-;_-@_-</c:formatCode>
                <c:ptCount val="21"/>
                <c:pt idx="0">
                  <c:v>2770</c:v>
                </c:pt>
                <c:pt idx="1">
                  <c:v>3234.6688178391896</c:v>
                </c:pt>
                <c:pt idx="2">
                  <c:v>3777.2860509390543</c:v>
                </c:pt>
                <c:pt idx="3">
                  <c:v>4410.9275830438601</c:v>
                </c:pt>
                <c:pt idx="4">
                  <c:v>5150.8627836168798</c:v>
                </c:pt>
                <c:pt idx="5">
                  <c:v>6014.9224661133176</c:v>
                </c:pt>
                <c:pt idx="6">
                  <c:v>7023.9285714285734</c:v>
                </c:pt>
                <c:pt idx="7">
                  <c:v>7129.2875000000013</c:v>
                </c:pt>
                <c:pt idx="8">
                  <c:v>7236.226812500001</c:v>
                </c:pt>
                <c:pt idx="9">
                  <c:v>7344.7702146874999</c:v>
                </c:pt>
                <c:pt idx="10">
                  <c:v>7454.9417679078115</c:v>
                </c:pt>
                <c:pt idx="11">
                  <c:v>7566.7658944264276</c:v>
                </c:pt>
                <c:pt idx="12">
                  <c:v>7680.2673828428233</c:v>
                </c:pt>
                <c:pt idx="13">
                  <c:v>7795.4713935854652</c:v>
                </c:pt>
                <c:pt idx="14">
                  <c:v>7912.4034644892463</c:v>
                </c:pt>
                <c:pt idx="15">
                  <c:v>8031.0895164565845</c:v>
                </c:pt>
                <c:pt idx="16">
                  <c:v>8151.5558592034322</c:v>
                </c:pt>
                <c:pt idx="17">
                  <c:v>8273.8291970914834</c:v>
                </c:pt>
                <c:pt idx="18">
                  <c:v>8397.936635047854</c:v>
                </c:pt>
                <c:pt idx="19">
                  <c:v>8523.9056845735704</c:v>
                </c:pt>
                <c:pt idx="20">
                  <c:v>8651.7642698421732</c:v>
                </c:pt>
              </c:numCache>
            </c:numRef>
          </c:val>
        </c:ser>
        <c:dLbls/>
        <c:marker val="1"/>
        <c:axId val="100063104"/>
        <c:axId val="100064640"/>
      </c:lineChart>
      <c:catAx>
        <c:axId val="100063104"/>
        <c:scaling>
          <c:orientation val="minMax"/>
        </c:scaling>
        <c:axPos val="b"/>
        <c:numFmt formatCode="0" sourceLinked="1"/>
        <c:tickLblPos val="nextTo"/>
        <c:crossAx val="100064640"/>
        <c:crosses val="autoZero"/>
        <c:auto val="1"/>
        <c:lblAlgn val="ctr"/>
        <c:lblOffset val="100"/>
      </c:catAx>
      <c:valAx>
        <c:axId val="100064640"/>
        <c:scaling>
          <c:orientation val="minMax"/>
        </c:scaling>
        <c:axPos val="l"/>
        <c:majorGridlines/>
        <c:title>
          <c:tx>
            <c:rich>
              <a:bodyPr rot="-5400000" vert="horz"/>
              <a:lstStyle/>
              <a:p>
                <a:pPr>
                  <a:defRPr b="0"/>
                </a:pPr>
                <a:r>
                  <a:rPr lang="en-US" b="0"/>
                  <a:t>Tonnes arising</a:t>
                </a:r>
              </a:p>
            </c:rich>
          </c:tx>
          <c:layout>
            <c:manualLayout>
              <c:xMode val="edge"/>
              <c:yMode val="edge"/>
              <c:x val="1.666666666666667E-2"/>
              <c:y val="0.31752041411490245"/>
            </c:manualLayout>
          </c:layout>
        </c:title>
        <c:numFmt formatCode="_-* #,##0_-;\-* #,##0_-;_-* &quot;-&quot;??_-;_-@_-" sourceLinked="1"/>
        <c:tickLblPos val="nextTo"/>
        <c:spPr>
          <a:ln>
            <a:noFill/>
          </a:ln>
        </c:spPr>
        <c:crossAx val="100063104"/>
        <c:crosses val="autoZero"/>
        <c:crossBetween val="between"/>
      </c:valAx>
    </c:plotArea>
    <c:legend>
      <c:legendPos val="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lang val="en-AU"/>
  <c:chart>
    <c:title>
      <c:tx>
        <c:strRef>
          <c:f>'Li-ion batteries'!$A$89:$N$89</c:f>
          <c:strCache>
            <c:ptCount val="1"/>
            <c:pt idx="0">
              <c:v>Automotive batteries</c:v>
            </c:pt>
          </c:strCache>
        </c:strRef>
      </c:tx>
      <c:txPr>
        <a:bodyPr/>
        <a:lstStyle/>
        <a:p>
          <a:pPr>
            <a:defRPr sz="1200"/>
          </a:pPr>
          <a:endParaRPr lang="en-US"/>
        </a:p>
      </c:txPr>
    </c:title>
    <c:plotArea>
      <c:layout/>
      <c:lineChart>
        <c:grouping val="standard"/>
        <c:ser>
          <c:idx val="1"/>
          <c:order val="0"/>
          <c:tx>
            <c:strRef>
              <c:f>'Li-ion batteries'!$A$85</c:f>
              <c:strCache>
                <c:ptCount val="1"/>
                <c:pt idx="0">
                  <c:v>Best</c:v>
                </c:pt>
              </c:strCache>
            </c:strRef>
          </c:tx>
          <c:marker>
            <c:symbol val="none"/>
          </c:marker>
          <c:cat>
            <c:numRef>
              <c:f>'Li-ion batteries'!$C$149:$W$149</c:f>
              <c:numCache>
                <c:formatCode>0</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'Li-ion batteries'!$C$150:$W$150</c:f>
              <c:numCache>
                <c:formatCode>_-* #,##0_-;\-* #,##0_-;_-* "-"??_-;_-@_-</c:formatCode>
                <c:ptCount val="21"/>
                <c:pt idx="0">
                  <c:v>4919.6065581941502</c:v>
                </c:pt>
                <c:pt idx="1">
                  <c:v>5908.1373206615772</c:v>
                </c:pt>
                <c:pt idx="2">
                  <c:v>7095.3004446370214</c:v>
                </c:pt>
                <c:pt idx="3">
                  <c:v>8521.0085120413223</c:v>
                </c:pt>
                <c:pt idx="4">
                  <c:v>10233.194017479707</c:v>
                </c:pt>
                <c:pt idx="5">
                  <c:v>12289.420865077367</c:v>
                </c:pt>
                <c:pt idx="6">
                  <c:v>14758.819674582452</c:v>
                </c:pt>
                <c:pt idx="7">
                  <c:v>16241.615818283592</c:v>
                </c:pt>
                <c:pt idx="8">
                  <c:v>17873.386233115743</c:v>
                </c:pt>
                <c:pt idx="9">
                  <c:v>19669.098137299225</c:v>
                </c:pt>
                <c:pt idx="10">
                  <c:v>21645.222482682671</c:v>
                </c:pt>
                <c:pt idx="11">
                  <c:v>23819.885032571379</c:v>
                </c:pt>
                <c:pt idx="12">
                  <c:v>26213.032618115045</c:v>
                </c:pt>
                <c:pt idx="13">
                  <c:v>28846.616098221686</c:v>
                </c:pt>
                <c:pt idx="14">
                  <c:v>31744.791701175553</c:v>
                </c:pt>
                <c:pt idx="15">
                  <c:v>34934.142594740879</c:v>
                </c:pt>
                <c:pt idx="16">
                  <c:v>38443.922717076646</c:v>
                </c:pt>
                <c:pt idx="17">
                  <c:v>42306.325104972115</c:v>
                </c:pt>
                <c:pt idx="18">
                  <c:v>46556.777180611709</c:v>
                </c:pt>
                <c:pt idx="19">
                  <c:v>51234.265705351572</c:v>
                </c:pt>
                <c:pt idx="20">
                  <c:v>56381.694381107394</c:v>
                </c:pt>
              </c:numCache>
            </c:numRef>
          </c:val>
        </c:ser>
        <c:ser>
          <c:idx val="2"/>
          <c:order val="1"/>
          <c:tx>
            <c:strRef>
              <c:f>'Li-ion batteries'!$A$86</c:f>
              <c:strCache>
                <c:ptCount val="1"/>
                <c:pt idx="0">
                  <c:v>High</c:v>
                </c:pt>
              </c:strCache>
            </c:strRef>
          </c:tx>
          <c:marker>
            <c:symbol val="none"/>
          </c:marker>
          <c:cat>
            <c:numRef>
              <c:f>'Li-ion batteries'!$C$149:$W$149</c:f>
              <c:numCache>
                <c:formatCode>0</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'Li-ion batteries'!$C$151:$W$151</c:f>
              <c:numCache>
                <c:formatCode>_-* #,##0_-;\-* #,##0_-;_-* "-"??_-;_-@_-</c:formatCode>
                <c:ptCount val="21"/>
                <c:pt idx="0">
                  <c:v>4919.6065581941502</c:v>
                </c:pt>
                <c:pt idx="1">
                  <c:v>6090.4229772571271</c:v>
                </c:pt>
                <c:pt idx="2">
                  <c:v>7539.8818184187194</c:v>
                </c:pt>
                <c:pt idx="3">
                  <c:v>9334.2971494771227</c:v>
                </c:pt>
                <c:pt idx="4">
                  <c:v>11555.765113173837</c:v>
                </c:pt>
                <c:pt idx="5">
                  <c:v>14305.919900817147</c:v>
                </c:pt>
                <c:pt idx="6">
                  <c:v>17710.583609498928</c:v>
                </c:pt>
                <c:pt idx="7">
                  <c:v>19818.053163812285</c:v>
                </c:pt>
                <c:pt idx="8">
                  <c:v>22176.300898014397</c:v>
                </c:pt>
                <c:pt idx="9">
                  <c:v>24815.16814261445</c:v>
                </c:pt>
                <c:pt idx="10">
                  <c:v>27768.047194983876</c:v>
                </c:pt>
                <c:pt idx="11">
                  <c:v>31072.303866388993</c:v>
                </c:pt>
                <c:pt idx="12">
                  <c:v>34769.750309975767</c:v>
                </c:pt>
                <c:pt idx="13">
                  <c:v>38907.174112884793</c:v>
                </c:pt>
                <c:pt idx="14">
                  <c:v>43536.930347642396</c:v>
                </c:pt>
                <c:pt idx="15">
                  <c:v>48717.604074662137</c:v>
                </c:pt>
                <c:pt idx="16">
                  <c:v>54514.751679181281</c:v>
                </c:pt>
                <c:pt idx="17">
                  <c:v>61001.730423529836</c:v>
                </c:pt>
                <c:pt idx="18">
                  <c:v>68260.626711908961</c:v>
                </c:pt>
                <c:pt idx="19">
                  <c:v>76383.294813966335</c:v>
                </c:pt>
                <c:pt idx="20">
                  <c:v>85472.519191204672</c:v>
                </c:pt>
              </c:numCache>
            </c:numRef>
          </c:val>
        </c:ser>
        <c:ser>
          <c:idx val="3"/>
          <c:order val="2"/>
          <c:tx>
            <c:strRef>
              <c:f>'Li-ion batteries'!$A$87</c:f>
              <c:strCache>
                <c:ptCount val="1"/>
                <c:pt idx="0">
                  <c:v>Low</c:v>
                </c:pt>
              </c:strCache>
            </c:strRef>
          </c:tx>
          <c:marker>
            <c:symbol val="none"/>
          </c:marker>
          <c:cat>
            <c:numRef>
              <c:f>'Li-ion batteries'!$C$149:$W$149</c:f>
              <c:numCache>
                <c:formatCode>0</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'Li-ion batteries'!$C$152:$W$152</c:f>
              <c:numCache>
                <c:formatCode>_-* #,##0_-;\-* #,##0_-;_-* "-"??_-;_-@_-</c:formatCode>
                <c:ptCount val="21"/>
                <c:pt idx="0">
                  <c:v>4919.6065581941502</c:v>
                </c:pt>
                <c:pt idx="1">
                  <c:v>5356.7966870770006</c:v>
                </c:pt>
                <c:pt idx="2">
                  <c:v>5832.8385425220586</c:v>
                </c:pt>
                <c:pt idx="3">
                  <c:v>6351.1847565929111</c:v>
                </c:pt>
                <c:pt idx="4">
                  <c:v>6915.5947860227616</c:v>
                </c:pt>
                <c:pt idx="5">
                  <c:v>7530.1621787682243</c:v>
                </c:pt>
                <c:pt idx="6">
                  <c:v>8199.3442636569162</c:v>
                </c:pt>
                <c:pt idx="7">
                  <c:v>8563.6693710592917</c:v>
                </c:pt>
                <c:pt idx="8">
                  <c:v>8944.1826978625868</c:v>
                </c:pt>
                <c:pt idx="9">
                  <c:v>9341.6035424133825</c:v>
                </c:pt>
                <c:pt idx="10">
                  <c:v>9756.6831639613447</c:v>
                </c:pt>
                <c:pt idx="11">
                  <c:v>10190.206202792233</c:v>
                </c:pt>
                <c:pt idx="12">
                  <c:v>10642.992163462315</c:v>
                </c:pt>
                <c:pt idx="13">
                  <c:v>11115.89696393799</c:v>
                </c:pt>
                <c:pt idx="14">
                  <c:v>11609.814553569022</c:v>
                </c:pt>
                <c:pt idx="15">
                  <c:v>12125.678602953896</c:v>
                </c:pt>
                <c:pt idx="16">
                  <c:v>12664.464268891719</c:v>
                </c:pt>
                <c:pt idx="17">
                  <c:v>13227.190037757005</c:v>
                </c:pt>
                <c:pt idx="18">
                  <c:v>13814.919650781958</c:v>
                </c:pt>
                <c:pt idx="19">
                  <c:v>14428.764114885669</c:v>
                </c:pt>
                <c:pt idx="20">
                  <c:v>15069.883802851391</c:v>
                </c:pt>
              </c:numCache>
            </c:numRef>
          </c:val>
        </c:ser>
        <c:dLbls/>
        <c:marker val="1"/>
        <c:axId val="100137216"/>
        <c:axId val="100147200"/>
      </c:lineChart>
      <c:catAx>
        <c:axId val="100137216"/>
        <c:scaling>
          <c:orientation val="minMax"/>
        </c:scaling>
        <c:axPos val="b"/>
        <c:numFmt formatCode="0" sourceLinked="1"/>
        <c:tickLblPos val="nextTo"/>
        <c:crossAx val="100147200"/>
        <c:crosses val="autoZero"/>
        <c:auto val="1"/>
        <c:lblAlgn val="ctr"/>
        <c:lblOffset val="100"/>
      </c:catAx>
      <c:valAx>
        <c:axId val="100147200"/>
        <c:scaling>
          <c:orientation val="minMax"/>
        </c:scaling>
        <c:axPos val="l"/>
        <c:majorGridlines/>
        <c:title>
          <c:tx>
            <c:rich>
              <a:bodyPr rot="-5400000" vert="horz"/>
              <a:lstStyle/>
              <a:p>
                <a:pPr>
                  <a:defRPr b="0"/>
                </a:pPr>
                <a:r>
                  <a:rPr lang="en-US" b="0"/>
                  <a:t>Tonnes arising</a:t>
                </a:r>
              </a:p>
            </c:rich>
          </c:tx>
          <c:layout>
            <c:manualLayout>
              <c:xMode val="edge"/>
              <c:yMode val="edge"/>
              <c:x val="1.666666666666667E-2"/>
              <c:y val="0.31752041411490245"/>
            </c:manualLayout>
          </c:layout>
        </c:title>
        <c:numFmt formatCode="_-* #,##0_-;\-* #,##0_-;_-* &quot;-&quot;??_-;_-@_-" sourceLinked="1"/>
        <c:tickLblPos val="nextTo"/>
        <c:spPr>
          <a:ln>
            <a:noFill/>
          </a:ln>
        </c:spPr>
        <c:crossAx val="100137216"/>
        <c:crosses val="autoZero"/>
        <c:crossBetween val="between"/>
      </c:valAx>
    </c:plotArea>
    <c:legend>
      <c:legendPos val="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en-AU"/>
  <c:chart>
    <c:title>
      <c:tx>
        <c:strRef>
          <c:f>'Li-ion batteries'!$A$154:$W$154</c:f>
          <c:strCache>
            <c:ptCount val="1"/>
            <c:pt idx="0">
              <c:v>Large and industrial batteries</c:v>
            </c:pt>
          </c:strCache>
        </c:strRef>
      </c:tx>
      <c:txPr>
        <a:bodyPr/>
        <a:lstStyle/>
        <a:p>
          <a:pPr>
            <a:defRPr sz="1200"/>
          </a:pPr>
          <a:endParaRPr lang="en-US"/>
        </a:p>
      </c:txPr>
    </c:title>
    <c:plotArea>
      <c:layout/>
      <c:lineChart>
        <c:grouping val="standard"/>
        <c:ser>
          <c:idx val="1"/>
          <c:order val="0"/>
          <c:tx>
            <c:strRef>
              <c:f>'Li-ion batteries'!$A$85</c:f>
              <c:strCache>
                <c:ptCount val="1"/>
                <c:pt idx="0">
                  <c:v>Best</c:v>
                </c:pt>
              </c:strCache>
            </c:strRef>
          </c:tx>
          <c:marker>
            <c:symbol val="none"/>
          </c:marker>
          <c:cat>
            <c:numRef>
              <c:f>'Li-ion batteries'!$C$149:$W$149</c:f>
              <c:numCache>
                <c:formatCode>0</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'Li-ion batteries'!$C$254:$W$254</c:f>
              <c:numCache>
                <c:formatCode>#,##0_ ;\-#,##0\ </c:formatCode>
                <c:ptCount val="21"/>
                <c:pt idx="0" formatCode="_-* #,##0_-;\-* #,##0_-;_-* &quot;-&quot;??_-;_-@_-">
                  <c:v>500</c:v>
                </c:pt>
                <c:pt idx="1">
                  <c:v>562.05276561358585</c:v>
                </c:pt>
                <c:pt idx="2">
                  <c:v>631.80662266776096</c:v>
                </c:pt>
                <c:pt idx="3">
                  <c:v>710.21731920678872</c:v>
                </c:pt>
                <c:pt idx="4">
                  <c:v>798.35921689368502</c:v>
                </c:pt>
                <c:pt idx="5">
                  <c:v>897.4400116163846</c:v>
                </c:pt>
                <c:pt idx="6">
                  <c:v>1008.8172810025552</c:v>
                </c:pt>
                <c:pt idx="7">
                  <c:v>1134.0170855725282</c:v>
                </c:pt>
                <c:pt idx="8">
                  <c:v>1274.7548783981958</c:v>
                </c:pt>
                <c:pt idx="9">
                  <c:v>1432.9590097662326</c:v>
                </c:pt>
                <c:pt idx="10">
                  <c:v>1610.7971489000329</c:v>
                </c:pt>
                <c:pt idx="11">
                  <c:v>1810.705984763485</c:v>
                </c:pt>
                <c:pt idx="12">
                  <c:v>2035.4246128987766</c:v>
                </c:pt>
                <c:pt idx="13">
                  <c:v>2288.0320657554394</c:v>
                </c:pt>
                <c:pt idx="14">
                  <c:v>2571.9895007408213</c:v>
                </c:pt>
                <c:pt idx="15">
                  <c:v>2891.1876240409692</c:v>
                </c:pt>
                <c:pt idx="16">
                  <c:v>3249.9999999999982</c:v>
                </c:pt>
                <c:pt idx="17">
                  <c:v>3653.3429764883062</c:v>
                </c:pt>
                <c:pt idx="18">
                  <c:v>4106.7430473404438</c:v>
                </c:pt>
                <c:pt idx="19">
                  <c:v>4616.4125748441238</c:v>
                </c:pt>
                <c:pt idx="20">
                  <c:v>5189.3349098089493</c:v>
                </c:pt>
              </c:numCache>
            </c:numRef>
          </c:val>
        </c:ser>
        <c:ser>
          <c:idx val="2"/>
          <c:order val="1"/>
          <c:tx>
            <c:strRef>
              <c:f>'Li-ion batteries'!$A$86</c:f>
              <c:strCache>
                <c:ptCount val="1"/>
                <c:pt idx="0">
                  <c:v>High</c:v>
                </c:pt>
              </c:strCache>
            </c:strRef>
          </c:tx>
          <c:marker>
            <c:symbol val="none"/>
          </c:marker>
          <c:cat>
            <c:numRef>
              <c:f>'Li-ion batteries'!$C$149:$W$149</c:f>
              <c:numCache>
                <c:formatCode>0</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'Li-ion batteries'!$C$255:$W$255</c:f>
              <c:numCache>
                <c:formatCode>#,##0_ ;\-#,##0\ </c:formatCode>
                <c:ptCount val="21"/>
                <c:pt idx="0" formatCode="_-* #,##0_-;\-* #,##0_-;_-* &quot;-&quot;??_-;_-@_-">
                  <c:v>500</c:v>
                </c:pt>
                <c:pt idx="1">
                  <c:v>570.49044656784349</c:v>
                </c:pt>
                <c:pt idx="2">
                  <c:v>650.91869925035508</c:v>
                </c:pt>
                <c:pt idx="3">
                  <c:v>742.6857988293898</c:v>
                </c:pt>
                <c:pt idx="4">
                  <c:v>847.39030606754841</c:v>
                </c:pt>
                <c:pt idx="5">
                  <c:v>966.85614825147456</c:v>
                </c:pt>
                <c:pt idx="6">
                  <c:v>1103.1643915656978</c:v>
                </c:pt>
                <c:pt idx="7">
                  <c:v>1258.6894927641167</c:v>
                </c:pt>
                <c:pt idx="8">
                  <c:v>1436.1406616345068</c:v>
                </c:pt>
                <c:pt idx="9">
                  <c:v>1638.6090547802162</c:v>
                </c:pt>
                <c:pt idx="10">
                  <c:v>1869.621622823355</c:v>
                </c:pt>
                <c:pt idx="11">
                  <c:v>2133.2025490347842</c:v>
                </c:pt>
                <c:pt idx="12">
                  <c:v>2433.9433496370325</c:v>
                </c:pt>
                <c:pt idx="13">
                  <c:v>2777.0828569105274</c:v>
                </c:pt>
                <c:pt idx="14">
                  <c:v>3168.5984783895792</c:v>
                </c:pt>
                <c:pt idx="15">
                  <c:v>3615.310321861321</c:v>
                </c:pt>
                <c:pt idx="16">
                  <c:v>4124.9999999999982</c:v>
                </c:pt>
                <c:pt idx="17">
                  <c:v>4706.5461841847073</c:v>
                </c:pt>
                <c:pt idx="18">
                  <c:v>5370.079268815427</c:v>
                </c:pt>
                <c:pt idx="19">
                  <c:v>6127.1578403424628</c:v>
                </c:pt>
                <c:pt idx="20">
                  <c:v>6990.9700250572705</c:v>
                </c:pt>
              </c:numCache>
            </c:numRef>
          </c:val>
        </c:ser>
        <c:ser>
          <c:idx val="3"/>
          <c:order val="2"/>
          <c:tx>
            <c:strRef>
              <c:f>'Li-ion batteries'!$A$87</c:f>
              <c:strCache>
                <c:ptCount val="1"/>
                <c:pt idx="0">
                  <c:v>Low</c:v>
                </c:pt>
              </c:strCache>
            </c:strRef>
          </c:tx>
          <c:marker>
            <c:symbol val="none"/>
          </c:marker>
          <c:cat>
            <c:numRef>
              <c:f>'Li-ion batteries'!$C$149:$W$149</c:f>
              <c:numCache>
                <c:formatCode>0</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'Li-ion batteries'!$C$256:$W$256</c:f>
              <c:numCache>
                <c:formatCode>#,##0_ ;\-#,##0\ </c:formatCode>
                <c:ptCount val="21"/>
                <c:pt idx="0" formatCode="_-* #,##0_-;\-* #,##0_-;_-* &quot;-&quot;??_-;_-@_-">
                  <c:v>500</c:v>
                </c:pt>
                <c:pt idx="1">
                  <c:v>551.14180591587638</c:v>
                </c:pt>
                <c:pt idx="2">
                  <c:v>607.5145804564271</c:v>
                </c:pt>
                <c:pt idx="3">
                  <c:v>669.65336598596241</c:v>
                </c:pt>
                <c:pt idx="4">
                  <c:v>738.14793093429728</c:v>
                </c:pt>
                <c:pt idx="5">
                  <c:v>813.64836737639234</c:v>
                </c:pt>
                <c:pt idx="6">
                  <c:v>896.87126115265858</c:v>
                </c:pt>
                <c:pt idx="7">
                  <c:v>988.60649309145163</c:v>
                </c:pt>
                <c:pt idx="8">
                  <c:v>1089.724735885168</c:v>
                </c:pt>
                <c:pt idx="9">
                  <c:v>1201.1857177739057</c:v>
                </c:pt>
                <c:pt idx="10">
                  <c:v>1324.0473314685371</c:v>
                </c:pt>
                <c:pt idx="11">
                  <c:v>1459.475674767333</c:v>
                </c:pt>
                <c:pt idx="12">
                  <c:v>1608.7561181631202</c:v>
                </c:pt>
                <c:pt idx="13">
                  <c:v>1773.305504485274</c:v>
                </c:pt>
                <c:pt idx="14">
                  <c:v>1954.6855963651562</c:v>
                </c:pt>
                <c:pt idx="15">
                  <c:v>2154.6178991568881</c:v>
                </c:pt>
                <c:pt idx="16">
                  <c:v>2374.9999999999977</c:v>
                </c:pt>
                <c:pt idx="17">
                  <c:v>2617.9235781004104</c:v>
                </c:pt>
                <c:pt idx="18">
                  <c:v>2885.6942571680261</c:v>
                </c:pt>
                <c:pt idx="19">
                  <c:v>3180.8534884333185</c:v>
                </c:pt>
                <c:pt idx="20">
                  <c:v>3506.2026719379087</c:v>
                </c:pt>
              </c:numCache>
            </c:numRef>
          </c:val>
        </c:ser>
        <c:dLbls/>
        <c:marker val="1"/>
        <c:axId val="100194944"/>
        <c:axId val="100217216"/>
      </c:lineChart>
      <c:catAx>
        <c:axId val="100194944"/>
        <c:scaling>
          <c:orientation val="minMax"/>
        </c:scaling>
        <c:axPos val="b"/>
        <c:numFmt formatCode="0" sourceLinked="1"/>
        <c:tickLblPos val="nextTo"/>
        <c:crossAx val="100217216"/>
        <c:crosses val="autoZero"/>
        <c:auto val="1"/>
        <c:lblAlgn val="ctr"/>
        <c:lblOffset val="100"/>
      </c:catAx>
      <c:valAx>
        <c:axId val="100217216"/>
        <c:scaling>
          <c:orientation val="minMax"/>
        </c:scaling>
        <c:axPos val="l"/>
        <c:majorGridlines/>
        <c:title>
          <c:tx>
            <c:rich>
              <a:bodyPr rot="-5400000" vert="horz"/>
              <a:lstStyle/>
              <a:p>
                <a:pPr>
                  <a:defRPr b="0"/>
                </a:pPr>
                <a:r>
                  <a:rPr lang="en-US" b="0"/>
                  <a:t>Tonnes arising</a:t>
                </a:r>
              </a:p>
            </c:rich>
          </c:tx>
          <c:layout>
            <c:manualLayout>
              <c:xMode val="edge"/>
              <c:yMode val="edge"/>
              <c:x val="1.666666666666667E-2"/>
              <c:y val="0.31752041411490245"/>
            </c:manualLayout>
          </c:layout>
        </c:title>
        <c:numFmt formatCode="_-* #,##0_-;\-* #,##0_-;_-* &quot;-&quot;??_-;_-@_-" sourceLinked="1"/>
        <c:tickLblPos val="nextTo"/>
        <c:spPr>
          <a:ln>
            <a:noFill/>
          </a:ln>
        </c:spPr>
        <c:crossAx val="100194944"/>
        <c:crosses val="autoZero"/>
        <c:crossBetween val="between"/>
      </c:valAx>
    </c:plotArea>
    <c:legend>
      <c:legendPos val="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AU"/>
  <c:chart>
    <c:autoTitleDeleted val="1"/>
    <c:plotArea>
      <c:layout/>
      <c:lineChart>
        <c:grouping val="standard"/>
        <c:ser>
          <c:idx val="1"/>
          <c:order val="0"/>
          <c:tx>
            <c:strRef>
              <c:f>'A-proj. calcs'!$D$8</c:f>
              <c:strCache>
                <c:ptCount val="1"/>
                <c:pt idx="0">
                  <c:v>Best</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calcs'!$E$11:$Y$11</c:f>
              <c:numCache>
                <c:formatCode>#,##0</c:formatCode>
                <c:ptCount val="21"/>
                <c:pt idx="0">
                  <c:v>1509.8284456766655</c:v>
                </c:pt>
                <c:pt idx="1">
                  <c:v>1524.9267301334321</c:v>
                </c:pt>
                <c:pt idx="2">
                  <c:v>1540.1759974347665</c:v>
                </c:pt>
                <c:pt idx="3">
                  <c:v>1555.5777574091142</c:v>
                </c:pt>
                <c:pt idx="4">
                  <c:v>1571.1335349832054</c:v>
                </c:pt>
                <c:pt idx="5">
                  <c:v>1586.8448703330373</c:v>
                </c:pt>
                <c:pt idx="6">
                  <c:v>1602.7133190363677</c:v>
                </c:pt>
                <c:pt idx="7">
                  <c:v>1618.7404522267311</c:v>
                </c:pt>
                <c:pt idx="8">
                  <c:v>1634.9278567489987</c:v>
                </c:pt>
                <c:pt idx="9">
                  <c:v>1651.2771353164887</c:v>
                </c:pt>
                <c:pt idx="10">
                  <c:v>1634.7643639633241</c:v>
                </c:pt>
                <c:pt idx="11">
                  <c:v>1618.4167203236912</c:v>
                </c:pt>
                <c:pt idx="12">
                  <c:v>1602.2325531204542</c:v>
                </c:pt>
                <c:pt idx="13">
                  <c:v>1586.2102275892494</c:v>
                </c:pt>
                <c:pt idx="14">
                  <c:v>1570.3481253133568</c:v>
                </c:pt>
                <c:pt idx="15">
                  <c:v>1554.6446440602231</c:v>
                </c:pt>
                <c:pt idx="16">
                  <c:v>1539.098197619621</c:v>
                </c:pt>
                <c:pt idx="17">
                  <c:v>1523.7072156434247</c:v>
                </c:pt>
                <c:pt idx="18">
                  <c:v>1508.4701434869903</c:v>
                </c:pt>
                <c:pt idx="19">
                  <c:v>1493.3854420521202</c:v>
                </c:pt>
                <c:pt idx="20">
                  <c:v>1478.4515876315993</c:v>
                </c:pt>
              </c:numCache>
            </c:numRef>
          </c:val>
        </c:ser>
        <c:ser>
          <c:idx val="2"/>
          <c:order val="1"/>
          <c:tx>
            <c:strRef>
              <c:f>'A-proj. calcs'!$D$39</c:f>
              <c:strCache>
                <c:ptCount val="1"/>
                <c:pt idx="0">
                  <c:v>High</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calcs'!$E$42:$Y$42</c:f>
              <c:numCache>
                <c:formatCode>#,##0</c:formatCode>
                <c:ptCount val="21"/>
                <c:pt idx="0">
                  <c:v>1521.3313757066655</c:v>
                </c:pt>
                <c:pt idx="1">
                  <c:v>1582.1846307349319</c:v>
                </c:pt>
                <c:pt idx="2">
                  <c:v>1645.4720159643293</c:v>
                </c:pt>
                <c:pt idx="3">
                  <c:v>1711.2908966029029</c:v>
                </c:pt>
                <c:pt idx="4">
                  <c:v>1779.7425324670189</c:v>
                </c:pt>
                <c:pt idx="5">
                  <c:v>1886.52708441504</c:v>
                </c:pt>
                <c:pt idx="6">
                  <c:v>1999.7187094799422</c:v>
                </c:pt>
                <c:pt idx="7">
                  <c:v>2119.7018320487391</c:v>
                </c:pt>
                <c:pt idx="8">
                  <c:v>2246.8839419716637</c:v>
                </c:pt>
                <c:pt idx="9">
                  <c:v>2381.6969784899634</c:v>
                </c:pt>
                <c:pt idx="10">
                  <c:v>2381.6969784899634</c:v>
                </c:pt>
                <c:pt idx="11">
                  <c:v>2381.6969784899634</c:v>
                </c:pt>
                <c:pt idx="12">
                  <c:v>2381.6969784899634</c:v>
                </c:pt>
                <c:pt idx="13">
                  <c:v>2381.6969784899634</c:v>
                </c:pt>
                <c:pt idx="14">
                  <c:v>2381.6969784899634</c:v>
                </c:pt>
                <c:pt idx="15">
                  <c:v>2381.6969784899634</c:v>
                </c:pt>
                <c:pt idx="16">
                  <c:v>2381.6969784899634</c:v>
                </c:pt>
                <c:pt idx="17">
                  <c:v>2381.6969784899634</c:v>
                </c:pt>
                <c:pt idx="18">
                  <c:v>2381.6969784899634</c:v>
                </c:pt>
                <c:pt idx="19">
                  <c:v>2381.6969784899634</c:v>
                </c:pt>
                <c:pt idx="20">
                  <c:v>2381.6969784899634</c:v>
                </c:pt>
              </c:numCache>
            </c:numRef>
          </c:val>
        </c:ser>
        <c:ser>
          <c:idx val="3"/>
          <c:order val="2"/>
          <c:tx>
            <c:strRef>
              <c:f>'A-proj. calcs'!$D$70</c:f>
              <c:strCache>
                <c:ptCount val="1"/>
                <c:pt idx="0">
                  <c:v>Low</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calcs'!$E$73:$Y$73</c:f>
              <c:numCache>
                <c:formatCode>#,##0</c:formatCode>
                <c:ptCount val="21"/>
                <c:pt idx="0">
                  <c:v>1505.9941356666652</c:v>
                </c:pt>
                <c:pt idx="1">
                  <c:v>1505.9941356666652</c:v>
                </c:pt>
                <c:pt idx="2">
                  <c:v>1505.9941356666652</c:v>
                </c:pt>
                <c:pt idx="3">
                  <c:v>1505.9941356666652</c:v>
                </c:pt>
                <c:pt idx="4">
                  <c:v>1505.9941356666652</c:v>
                </c:pt>
                <c:pt idx="5">
                  <c:v>1505.9941356666652</c:v>
                </c:pt>
                <c:pt idx="6">
                  <c:v>1505.9941356666652</c:v>
                </c:pt>
                <c:pt idx="7">
                  <c:v>1505.9941356666652</c:v>
                </c:pt>
                <c:pt idx="8">
                  <c:v>1505.9941356666652</c:v>
                </c:pt>
                <c:pt idx="9">
                  <c:v>1505.9941356666652</c:v>
                </c:pt>
                <c:pt idx="10">
                  <c:v>1460.8143115966652</c:v>
                </c:pt>
                <c:pt idx="11">
                  <c:v>1416.9898822487655</c:v>
                </c:pt>
                <c:pt idx="12">
                  <c:v>1374.4801857813022</c:v>
                </c:pt>
                <c:pt idx="13">
                  <c:v>1333.2457802078632</c:v>
                </c:pt>
                <c:pt idx="14">
                  <c:v>1293.248406801627</c:v>
                </c:pt>
                <c:pt idx="15">
                  <c:v>1254.4509545975782</c:v>
                </c:pt>
                <c:pt idx="16">
                  <c:v>1216.817425959651</c:v>
                </c:pt>
                <c:pt idx="17">
                  <c:v>1180.3129031808614</c:v>
                </c:pt>
                <c:pt idx="18">
                  <c:v>1144.9035160854353</c:v>
                </c:pt>
                <c:pt idx="19">
                  <c:v>1110.5564106028726</c:v>
                </c:pt>
                <c:pt idx="20">
                  <c:v>1077.2397182847862</c:v>
                </c:pt>
              </c:numCache>
            </c:numRef>
          </c:val>
        </c:ser>
        <c:dLbls/>
        <c:marker val="1"/>
        <c:axId val="103414016"/>
        <c:axId val="103616512"/>
      </c:lineChart>
      <c:catAx>
        <c:axId val="103414016"/>
        <c:scaling>
          <c:orientation val="minMax"/>
        </c:scaling>
        <c:axPos val="b"/>
        <c:numFmt formatCode="General" sourceLinked="1"/>
        <c:tickLblPos val="nextTo"/>
        <c:crossAx val="103616512"/>
        <c:crosses val="autoZero"/>
        <c:auto val="1"/>
        <c:lblAlgn val="ctr"/>
        <c:lblOffset val="100"/>
      </c:catAx>
      <c:valAx>
        <c:axId val="103616512"/>
        <c:scaling>
          <c:orientation val="minMax"/>
        </c:scaling>
        <c:axPos val="l"/>
        <c:majorGridlines/>
        <c:title>
          <c:tx>
            <c:rich>
              <a:bodyPr rot="-5400000" vert="horz"/>
              <a:lstStyle/>
              <a:p>
                <a:pPr>
                  <a:defRPr b="0"/>
                </a:pPr>
                <a:r>
                  <a:rPr lang="en-US" b="0"/>
                  <a:t>Tonnes arising</a:t>
                </a:r>
              </a:p>
            </c:rich>
          </c:tx>
          <c:layout>
            <c:manualLayout>
              <c:xMode val="edge"/>
              <c:yMode val="edge"/>
              <c:x val="1.666666666666667E-2"/>
              <c:y val="0.31752041411490245"/>
            </c:manualLayout>
          </c:layout>
        </c:title>
        <c:numFmt formatCode="#,##0" sourceLinked="1"/>
        <c:tickLblPos val="nextTo"/>
        <c:spPr>
          <a:ln>
            <a:noFill/>
          </a:ln>
        </c:spPr>
        <c:crossAx val="103414016"/>
        <c:crosses val="autoZero"/>
        <c:crossBetween val="between"/>
      </c:valAx>
    </c:plotArea>
    <c:legend>
      <c:legendPos val="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AU"/>
  <c:chart>
    <c:autoTitleDeleted val="1"/>
    <c:plotArea>
      <c:layout/>
      <c:lineChart>
        <c:grouping val="standard"/>
        <c:ser>
          <c:idx val="1"/>
          <c:order val="0"/>
          <c:tx>
            <c:strRef>
              <c:f>'A-proj. calcs'!$D$8</c:f>
              <c:strCache>
                <c:ptCount val="1"/>
                <c:pt idx="0">
                  <c:v>Best</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calcs'!$E$12:$Y$12</c:f>
              <c:numCache>
                <c:formatCode>#,##0</c:formatCode>
                <c:ptCount val="21"/>
                <c:pt idx="0">
                  <c:v>111270.08035500001</c:v>
                </c:pt>
                <c:pt idx="1">
                  <c:v>112939.131560325</c:v>
                </c:pt>
                <c:pt idx="2">
                  <c:v>114633.21853372986</c:v>
                </c:pt>
                <c:pt idx="3">
                  <c:v>116352.71681173578</c:v>
                </c:pt>
                <c:pt idx="4">
                  <c:v>118098.00756391181</c:v>
                </c:pt>
                <c:pt idx="5">
                  <c:v>119869.47767737048</c:v>
                </c:pt>
                <c:pt idx="6">
                  <c:v>121667.51984253102</c:v>
                </c:pt>
                <c:pt idx="7">
                  <c:v>123492.53264016898</c:v>
                </c:pt>
                <c:pt idx="8">
                  <c:v>125344.9206297715</c:v>
                </c:pt>
                <c:pt idx="9">
                  <c:v>127225.09443921808</c:v>
                </c:pt>
                <c:pt idx="10">
                  <c:v>129133.47085580631</c:v>
                </c:pt>
                <c:pt idx="11">
                  <c:v>131070.47291864343</c:v>
                </c:pt>
                <c:pt idx="12">
                  <c:v>133036.53001242303</c:v>
                </c:pt>
                <c:pt idx="13">
                  <c:v>135032.07796260936</c:v>
                </c:pt>
                <c:pt idx="14">
                  <c:v>137057.55913204848</c:v>
                </c:pt>
                <c:pt idx="15">
                  <c:v>139113.42251902923</c:v>
                </c:pt>
                <c:pt idx="16">
                  <c:v>141200.12385681467</c:v>
                </c:pt>
                <c:pt idx="17">
                  <c:v>143318.12571466685</c:v>
                </c:pt>
                <c:pt idx="18">
                  <c:v>145467.89760038682</c:v>
                </c:pt>
                <c:pt idx="19">
                  <c:v>147649.91606439263</c:v>
                </c:pt>
                <c:pt idx="20">
                  <c:v>149864.66480535848</c:v>
                </c:pt>
              </c:numCache>
            </c:numRef>
          </c:val>
        </c:ser>
        <c:ser>
          <c:idx val="2"/>
          <c:order val="1"/>
          <c:tx>
            <c:strRef>
              <c:f>'A-proj. calcs'!$D$39</c:f>
              <c:strCache>
                <c:ptCount val="1"/>
                <c:pt idx="0">
                  <c:v>High</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calcs'!$E$43:$Y$43</c:f>
              <c:numCache>
                <c:formatCode>#,##0</c:formatCode>
                <c:ptCount val="21"/>
                <c:pt idx="0">
                  <c:v>111646.29909500002</c:v>
                </c:pt>
                <c:pt idx="1">
                  <c:v>115553.91956332501</c:v>
                </c:pt>
                <c:pt idx="2">
                  <c:v>119598.30674804139</c:v>
                </c:pt>
                <c:pt idx="3">
                  <c:v>123784.2474842228</c:v>
                </c:pt>
                <c:pt idx="4">
                  <c:v>128116.69614617061</c:v>
                </c:pt>
                <c:pt idx="5">
                  <c:v>132600.78051128655</c:v>
                </c:pt>
                <c:pt idx="6">
                  <c:v>137241.80782918155</c:v>
                </c:pt>
                <c:pt idx="7">
                  <c:v>142045.27110320292</c:v>
                </c:pt>
                <c:pt idx="8">
                  <c:v>147016.85559181502</c:v>
                </c:pt>
                <c:pt idx="9">
                  <c:v>152162.44553752855</c:v>
                </c:pt>
                <c:pt idx="10">
                  <c:v>157488.131131342</c:v>
                </c:pt>
                <c:pt idx="11">
                  <c:v>163000.21572093898</c:v>
                </c:pt>
                <c:pt idx="12">
                  <c:v>168705.22327117185</c:v>
                </c:pt>
                <c:pt idx="13">
                  <c:v>174609.90608566281</c:v>
                </c:pt>
                <c:pt idx="14">
                  <c:v>180721.25279866104</c:v>
                </c:pt>
                <c:pt idx="15">
                  <c:v>187046.49664661413</c:v>
                </c:pt>
                <c:pt idx="16">
                  <c:v>193593.12402924564</c:v>
                </c:pt>
                <c:pt idx="17">
                  <c:v>200368.88337026918</c:v>
                </c:pt>
                <c:pt idx="18">
                  <c:v>207381.79428822859</c:v>
                </c:pt>
                <c:pt idx="19">
                  <c:v>214640.1570883166</c:v>
                </c:pt>
                <c:pt idx="20">
                  <c:v>222152.56258640764</c:v>
                </c:pt>
              </c:numCache>
            </c:numRef>
          </c:val>
        </c:ser>
        <c:ser>
          <c:idx val="3"/>
          <c:order val="2"/>
          <c:tx>
            <c:strRef>
              <c:f>'A-proj. calcs'!$D$70</c:f>
              <c:strCache>
                <c:ptCount val="1"/>
                <c:pt idx="0">
                  <c:v>Low</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calcs'!$E$74:$Y$74</c:f>
              <c:numCache>
                <c:formatCode>#,##0</c:formatCode>
                <c:ptCount val="21"/>
                <c:pt idx="0">
                  <c:v>110987.91630000001</c:v>
                </c:pt>
                <c:pt idx="1">
                  <c:v>110987.91630000001</c:v>
                </c:pt>
                <c:pt idx="2">
                  <c:v>110987.91630000001</c:v>
                </c:pt>
                <c:pt idx="3">
                  <c:v>110987.91630000001</c:v>
                </c:pt>
                <c:pt idx="4">
                  <c:v>110987.91630000001</c:v>
                </c:pt>
                <c:pt idx="5">
                  <c:v>110987.91630000001</c:v>
                </c:pt>
                <c:pt idx="6">
                  <c:v>110987.91630000001</c:v>
                </c:pt>
                <c:pt idx="7">
                  <c:v>110987.91630000001</c:v>
                </c:pt>
                <c:pt idx="8">
                  <c:v>110987.91630000001</c:v>
                </c:pt>
                <c:pt idx="9">
                  <c:v>110987.91630000001</c:v>
                </c:pt>
                <c:pt idx="10">
                  <c:v>110987.91630000001</c:v>
                </c:pt>
                <c:pt idx="11">
                  <c:v>110987.91630000001</c:v>
                </c:pt>
                <c:pt idx="12">
                  <c:v>110987.91630000001</c:v>
                </c:pt>
                <c:pt idx="13">
                  <c:v>110987.91630000001</c:v>
                </c:pt>
                <c:pt idx="14">
                  <c:v>110987.91630000001</c:v>
                </c:pt>
                <c:pt idx="15">
                  <c:v>110987.91630000001</c:v>
                </c:pt>
                <c:pt idx="16">
                  <c:v>110987.91630000001</c:v>
                </c:pt>
                <c:pt idx="17">
                  <c:v>110987.91630000001</c:v>
                </c:pt>
                <c:pt idx="18">
                  <c:v>110987.91630000001</c:v>
                </c:pt>
                <c:pt idx="19">
                  <c:v>110987.91630000001</c:v>
                </c:pt>
                <c:pt idx="20">
                  <c:v>110987.91630000001</c:v>
                </c:pt>
              </c:numCache>
            </c:numRef>
          </c:val>
        </c:ser>
        <c:dLbls/>
        <c:marker val="1"/>
        <c:axId val="103651584"/>
        <c:axId val="103673856"/>
      </c:lineChart>
      <c:catAx>
        <c:axId val="103651584"/>
        <c:scaling>
          <c:orientation val="minMax"/>
        </c:scaling>
        <c:axPos val="b"/>
        <c:numFmt formatCode="General" sourceLinked="1"/>
        <c:tickLblPos val="nextTo"/>
        <c:crossAx val="103673856"/>
        <c:crosses val="autoZero"/>
        <c:auto val="1"/>
        <c:lblAlgn val="ctr"/>
        <c:lblOffset val="100"/>
      </c:catAx>
      <c:valAx>
        <c:axId val="103673856"/>
        <c:scaling>
          <c:orientation val="minMax"/>
        </c:scaling>
        <c:axPos val="l"/>
        <c:majorGridlines/>
        <c:title>
          <c:tx>
            <c:rich>
              <a:bodyPr rot="-5400000" vert="horz"/>
              <a:lstStyle/>
              <a:p>
                <a:pPr>
                  <a:defRPr b="0"/>
                </a:pPr>
                <a:r>
                  <a:rPr lang="en-US" b="0"/>
                  <a:t>Tonnes arising</a:t>
                </a:r>
              </a:p>
            </c:rich>
          </c:tx>
          <c:layout>
            <c:manualLayout>
              <c:xMode val="edge"/>
              <c:yMode val="edge"/>
              <c:x val="1.666666666666667E-2"/>
              <c:y val="0.31752041411490245"/>
            </c:manualLayout>
          </c:layout>
        </c:title>
        <c:numFmt formatCode="#,##0" sourceLinked="1"/>
        <c:tickLblPos val="nextTo"/>
        <c:spPr>
          <a:ln>
            <a:noFill/>
          </a:ln>
        </c:spPr>
        <c:crossAx val="103651584"/>
        <c:crosses val="autoZero"/>
        <c:crossBetween val="between"/>
      </c:valAx>
    </c:plotArea>
    <c:legend>
      <c:legendPos val="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AU"/>
  <c:chart>
    <c:autoTitleDeleted val="1"/>
    <c:plotArea>
      <c:layout/>
      <c:lineChart>
        <c:grouping val="standard"/>
        <c:ser>
          <c:idx val="1"/>
          <c:order val="0"/>
          <c:tx>
            <c:strRef>
              <c:f>'A-proj. calcs'!$D$8</c:f>
              <c:strCache>
                <c:ptCount val="1"/>
                <c:pt idx="0">
                  <c:v>Best</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calcs'!$E$13:$Y$13</c:f>
              <c:numCache>
                <c:formatCode>#,##0</c:formatCode>
                <c:ptCount val="21"/>
                <c:pt idx="0">
                  <c:v>85110.29269134003</c:v>
                </c:pt>
                <c:pt idx="1">
                  <c:v>91760.422652713227</c:v>
                </c:pt>
                <c:pt idx="2">
                  <c:v>99112.783596378955</c:v>
                </c:pt>
                <c:pt idx="3">
                  <c:v>107236.85426084339</c:v>
                </c:pt>
                <c:pt idx="4">
                  <c:v>116209.07614565775</c:v>
                </c:pt>
                <c:pt idx="5">
                  <c:v>126113.54948977893</c:v>
                </c:pt>
                <c:pt idx="6">
                  <c:v>137042.79885372112</c:v>
                </c:pt>
                <c:pt idx="7">
                  <c:v>149098.61526575824</c:v>
                </c:pt>
                <c:pt idx="8">
                  <c:v>162392.98258846576</c:v>
                </c:pt>
                <c:pt idx="9">
                  <c:v>177049.09652752147</c:v>
                </c:pt>
                <c:pt idx="10">
                  <c:v>193202.48554687848</c:v>
                </c:pt>
                <c:pt idx="11">
                  <c:v>211002.24388083915</c:v>
                </c:pt>
                <c:pt idx="12">
                  <c:v>230612.38785261041</c:v>
                </c:pt>
                <c:pt idx="13">
                  <c:v>252213.34782988508</c:v>
                </c:pt>
                <c:pt idx="14">
                  <c:v>276003.60938104696</c:v>
                </c:pt>
                <c:pt idx="15">
                  <c:v>302201.51855196146</c:v>
                </c:pt>
                <c:pt idx="16">
                  <c:v>331047.26767531125</c:v>
                </c:pt>
                <c:pt idx="17">
                  <c:v>362805.07976563298</c:v>
                </c:pt>
                <c:pt idx="18">
                  <c:v>397765.61135853111</c:v>
                </c:pt>
                <c:pt idx="19">
                  <c:v>436248.59563839226</c:v>
                </c:pt>
                <c:pt idx="20">
                  <c:v>478605.74988335941</c:v>
                </c:pt>
              </c:numCache>
            </c:numRef>
          </c:val>
        </c:ser>
        <c:ser>
          <c:idx val="2"/>
          <c:order val="1"/>
          <c:tx>
            <c:strRef>
              <c:f>'A-proj. calcs'!$D$39</c:f>
              <c:strCache>
                <c:ptCount val="1"/>
                <c:pt idx="0">
                  <c:v>High</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calcs'!$E$44:$Y$44</c:f>
              <c:numCache>
                <c:formatCode>#,##0</c:formatCode>
                <c:ptCount val="21"/>
                <c:pt idx="0">
                  <c:v>86213.651223000023</c:v>
                </c:pt>
                <c:pt idx="1">
                  <c:v>94663.009459800029</c:v>
                </c:pt>
                <c:pt idx="2">
                  <c:v>104126.29068501605</c:v>
                </c:pt>
                <c:pt idx="3">
                  <c:v>114725.16565725798</c:v>
                </c:pt>
                <c:pt idx="4">
                  <c:v>126595.90562616895</c:v>
                </c:pt>
                <c:pt idx="5">
                  <c:v>139891.13439134925</c:v>
                </c:pt>
                <c:pt idx="6">
                  <c:v>154781.79060835115</c:v>
                </c:pt>
                <c:pt idx="7">
                  <c:v>171459.3255713933</c:v>
                </c:pt>
                <c:pt idx="8">
                  <c:v>190138.16473000051</c:v>
                </c:pt>
                <c:pt idx="9">
                  <c:v>211058.4645876406</c:v>
                </c:pt>
                <c:pt idx="10">
                  <c:v>234489.20042819748</c:v>
                </c:pt>
                <c:pt idx="11">
                  <c:v>260731.6245696212</c:v>
                </c:pt>
                <c:pt idx="12">
                  <c:v>290123.13960801577</c:v>
                </c:pt>
                <c:pt idx="13">
                  <c:v>323041.63645101769</c:v>
                </c:pt>
                <c:pt idx="14">
                  <c:v>359910.35291517986</c:v>
                </c:pt>
                <c:pt idx="15">
                  <c:v>401203.31535504147</c:v>
                </c:pt>
                <c:pt idx="16">
                  <c:v>447451.43328768649</c:v>
                </c:pt>
                <c:pt idx="17">
                  <c:v>499249.32537224895</c:v>
                </c:pt>
                <c:pt idx="18">
                  <c:v>557262.96450695896</c:v>
                </c:pt>
                <c:pt idx="19">
                  <c:v>622238.24033783399</c:v>
                </c:pt>
                <c:pt idx="20">
                  <c:v>695010.54926841415</c:v>
                </c:pt>
              </c:numCache>
            </c:numRef>
          </c:val>
        </c:ser>
        <c:ser>
          <c:idx val="3"/>
          <c:order val="2"/>
          <c:tx>
            <c:strRef>
              <c:f>'A-proj. calcs'!$D$70</c:f>
              <c:strCache>
                <c:ptCount val="1"/>
                <c:pt idx="0">
                  <c:v>Low</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calcs'!$E$75:$Y$75</c:f>
              <c:numCache>
                <c:formatCode>#,##0</c:formatCode>
                <c:ptCount val="21"/>
                <c:pt idx="0">
                  <c:v>81904.781691680022</c:v>
                </c:pt>
                <c:pt idx="1">
                  <c:v>83163.654979228813</c:v>
                </c:pt>
                <c:pt idx="2">
                  <c:v>84499.155142821721</c:v>
                </c:pt>
                <c:pt idx="3">
                  <c:v>85911.772598028212</c:v>
                </c:pt>
                <c:pt idx="4">
                  <c:v>87402.077697532237</c:v>
                </c:pt>
                <c:pt idx="5">
                  <c:v>88970.720321151966</c:v>
                </c:pt>
                <c:pt idx="6">
                  <c:v>90618.429560309509</c:v>
                </c:pt>
                <c:pt idx="7">
                  <c:v>92346.013495356863</c:v>
                </c:pt>
                <c:pt idx="8">
                  <c:v>94154.359064291188</c:v>
                </c:pt>
                <c:pt idx="9">
                  <c:v>96044.432021513072</c:v>
                </c:pt>
                <c:pt idx="10">
                  <c:v>98017.276985400356</c:v>
                </c:pt>
                <c:pt idx="11">
                  <c:v>100074.01757358506</c:v>
                </c:pt>
                <c:pt idx="12">
                  <c:v>102215.8566249352</c:v>
                </c:pt>
                <c:pt idx="13">
                  <c:v>104444.07650735154</c:v>
                </c:pt>
                <c:pt idx="14">
                  <c:v>106760.03951059883</c:v>
                </c:pt>
                <c:pt idx="15">
                  <c:v>109165.18832349537</c:v>
                </c:pt>
                <c:pt idx="16">
                  <c:v>111661.04659488902</c:v>
                </c:pt>
                <c:pt idx="17">
                  <c:v>114249.21957794827</c:v>
                </c:pt>
                <c:pt idx="18">
                  <c:v>116931.3948573971</c:v>
                </c:pt>
                <c:pt idx="19">
                  <c:v>119709.3431594198</c:v>
                </c:pt>
                <c:pt idx="20">
                  <c:v>122584.91924405853</c:v>
                </c:pt>
              </c:numCache>
            </c:numRef>
          </c:val>
        </c:ser>
        <c:dLbls/>
        <c:marker val="1"/>
        <c:axId val="103705216"/>
        <c:axId val="103715200"/>
      </c:lineChart>
      <c:catAx>
        <c:axId val="103705216"/>
        <c:scaling>
          <c:orientation val="minMax"/>
        </c:scaling>
        <c:axPos val="b"/>
        <c:numFmt formatCode="General" sourceLinked="1"/>
        <c:tickLblPos val="nextTo"/>
        <c:crossAx val="103715200"/>
        <c:crosses val="autoZero"/>
        <c:auto val="1"/>
        <c:lblAlgn val="ctr"/>
        <c:lblOffset val="100"/>
      </c:catAx>
      <c:valAx>
        <c:axId val="103715200"/>
        <c:scaling>
          <c:orientation val="minMax"/>
        </c:scaling>
        <c:axPos val="l"/>
        <c:majorGridlines/>
        <c:title>
          <c:tx>
            <c:rich>
              <a:bodyPr rot="-5400000" vert="horz"/>
              <a:lstStyle/>
              <a:p>
                <a:pPr>
                  <a:defRPr b="0"/>
                </a:pPr>
                <a:r>
                  <a:rPr lang="en-US" b="0"/>
                  <a:t>Tonnes arising</a:t>
                </a:r>
              </a:p>
            </c:rich>
          </c:tx>
          <c:layout>
            <c:manualLayout>
              <c:xMode val="edge"/>
              <c:yMode val="edge"/>
              <c:x val="1.666666666666667E-2"/>
              <c:y val="0.31752041411490245"/>
            </c:manualLayout>
          </c:layout>
        </c:title>
        <c:numFmt formatCode="#,##0" sourceLinked="1"/>
        <c:tickLblPos val="nextTo"/>
        <c:spPr>
          <a:ln>
            <a:noFill/>
          </a:ln>
        </c:spPr>
        <c:crossAx val="103705216"/>
        <c:crosses val="autoZero"/>
        <c:crossBetween val="between"/>
      </c:valAx>
    </c:plotArea>
    <c:legend>
      <c:legendPos val="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AU"/>
  <c:chart>
    <c:autoTitleDeleted val="1"/>
    <c:plotArea>
      <c:layout/>
      <c:lineChart>
        <c:grouping val="standard"/>
        <c:ser>
          <c:idx val="1"/>
          <c:order val="0"/>
          <c:tx>
            <c:strRef>
              <c:f>'A-proj. calcs'!$D$8</c:f>
              <c:strCache>
                <c:ptCount val="1"/>
                <c:pt idx="0">
                  <c:v>Best</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calcs'!$E$14:$Y$14</c:f>
              <c:numCache>
                <c:formatCode>#,##0</c:formatCode>
                <c:ptCount val="21"/>
                <c:pt idx="0">
                  <c:v>200247.18531179999</c:v>
                </c:pt>
                <c:pt idx="1">
                  <c:v>196242.24160556396</c:v>
                </c:pt>
                <c:pt idx="2">
                  <c:v>192317.39677345267</c:v>
                </c:pt>
                <c:pt idx="3">
                  <c:v>188471.04883798363</c:v>
                </c:pt>
                <c:pt idx="4">
                  <c:v>184701.62786122394</c:v>
                </c:pt>
                <c:pt idx="5">
                  <c:v>181007.59530399949</c:v>
                </c:pt>
                <c:pt idx="6">
                  <c:v>177387.44339791947</c:v>
                </c:pt>
                <c:pt idx="7">
                  <c:v>173839.69452996107</c:v>
                </c:pt>
                <c:pt idx="8">
                  <c:v>170362.90063936185</c:v>
                </c:pt>
                <c:pt idx="9">
                  <c:v>166955.64262657464</c:v>
                </c:pt>
                <c:pt idx="10">
                  <c:v>163616.52977404313</c:v>
                </c:pt>
                <c:pt idx="11">
                  <c:v>160344.19917856224</c:v>
                </c:pt>
                <c:pt idx="12">
                  <c:v>157137.31519499101</c:v>
                </c:pt>
                <c:pt idx="13">
                  <c:v>153994.56889109118</c:v>
                </c:pt>
                <c:pt idx="14">
                  <c:v>150914.67751326933</c:v>
                </c:pt>
                <c:pt idx="15">
                  <c:v>147896.38396300396</c:v>
                </c:pt>
                <c:pt idx="16">
                  <c:v>144938.45628374393</c:v>
                </c:pt>
                <c:pt idx="17">
                  <c:v>142039.68715806899</c:v>
                </c:pt>
                <c:pt idx="18">
                  <c:v>139198.89341490762</c:v>
                </c:pt>
                <c:pt idx="19">
                  <c:v>136414.91554660944</c:v>
                </c:pt>
                <c:pt idx="20">
                  <c:v>133686.61723567729</c:v>
                </c:pt>
              </c:numCache>
            </c:numRef>
          </c:val>
        </c:ser>
        <c:ser>
          <c:idx val="2"/>
          <c:order val="1"/>
          <c:tx>
            <c:strRef>
              <c:f>'A-proj. calcs'!$D$39</c:f>
              <c:strCache>
                <c:ptCount val="1"/>
                <c:pt idx="0">
                  <c:v>High</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calcs'!$E$45:$Y$45</c:f>
              <c:numCache>
                <c:formatCode>#,##0</c:formatCode>
                <c:ptCount val="21"/>
                <c:pt idx="0">
                  <c:v>202574.19118999998</c:v>
                </c:pt>
                <c:pt idx="1">
                  <c:v>202574.19118999998</c:v>
                </c:pt>
                <c:pt idx="2">
                  <c:v>202574.19118999998</c:v>
                </c:pt>
                <c:pt idx="3">
                  <c:v>292574.19118999998</c:v>
                </c:pt>
                <c:pt idx="4">
                  <c:v>292574.19118999998</c:v>
                </c:pt>
                <c:pt idx="5">
                  <c:v>292574.19118999998</c:v>
                </c:pt>
                <c:pt idx="6">
                  <c:v>292574.19118999998</c:v>
                </c:pt>
                <c:pt idx="7">
                  <c:v>292574.19118999998</c:v>
                </c:pt>
                <c:pt idx="8">
                  <c:v>292574.19118999998</c:v>
                </c:pt>
                <c:pt idx="9">
                  <c:v>292574.19118999998</c:v>
                </c:pt>
                <c:pt idx="10">
                  <c:v>292574.19118999998</c:v>
                </c:pt>
                <c:pt idx="11">
                  <c:v>292574.19118999998</c:v>
                </c:pt>
                <c:pt idx="12">
                  <c:v>292574.19118999998</c:v>
                </c:pt>
                <c:pt idx="13">
                  <c:v>202574.19118999998</c:v>
                </c:pt>
                <c:pt idx="14">
                  <c:v>202574.19118999998</c:v>
                </c:pt>
                <c:pt idx="15">
                  <c:v>202574.19118999998</c:v>
                </c:pt>
                <c:pt idx="16">
                  <c:v>202574.19118999998</c:v>
                </c:pt>
                <c:pt idx="17">
                  <c:v>202574.19118999998</c:v>
                </c:pt>
                <c:pt idx="18">
                  <c:v>202574.19118999998</c:v>
                </c:pt>
                <c:pt idx="19">
                  <c:v>202574.19118999998</c:v>
                </c:pt>
                <c:pt idx="20">
                  <c:v>202574.19118999998</c:v>
                </c:pt>
              </c:numCache>
            </c:numRef>
          </c:val>
        </c:ser>
        <c:ser>
          <c:idx val="3"/>
          <c:order val="2"/>
          <c:tx>
            <c:strRef>
              <c:f>'A-proj. calcs'!$D$70</c:f>
              <c:strCache>
                <c:ptCount val="1"/>
                <c:pt idx="0">
                  <c:v>Low</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calcs'!$E$76:$Y$76</c:f>
              <c:numCache>
                <c:formatCode>#,##0</c:formatCode>
                <c:ptCount val="21"/>
                <c:pt idx="0">
                  <c:v>197920.17943359996</c:v>
                </c:pt>
                <c:pt idx="1">
                  <c:v>190003.37225625594</c:v>
                </c:pt>
                <c:pt idx="2">
                  <c:v>182403.23736600575</c:v>
                </c:pt>
                <c:pt idx="3">
                  <c:v>175107.10787136547</c:v>
                </c:pt>
                <c:pt idx="4">
                  <c:v>168102.82355651088</c:v>
                </c:pt>
                <c:pt idx="5">
                  <c:v>161378.71061425042</c:v>
                </c:pt>
                <c:pt idx="6">
                  <c:v>154923.56218968041</c:v>
                </c:pt>
                <c:pt idx="7">
                  <c:v>148726.61970209316</c:v>
                </c:pt>
                <c:pt idx="8">
                  <c:v>142777.55491400947</c:v>
                </c:pt>
                <c:pt idx="9">
                  <c:v>137066.45271744905</c:v>
                </c:pt>
                <c:pt idx="10">
                  <c:v>131583.79460875111</c:v>
                </c:pt>
                <c:pt idx="11">
                  <c:v>126320.44282440103</c:v>
                </c:pt>
                <c:pt idx="12">
                  <c:v>121267.62511142499</c:v>
                </c:pt>
                <c:pt idx="13">
                  <c:v>116416.92010696797</c:v>
                </c:pt>
                <c:pt idx="14">
                  <c:v>111760.24330268925</c:v>
                </c:pt>
                <c:pt idx="15">
                  <c:v>107289.83357058169</c:v>
                </c:pt>
                <c:pt idx="16">
                  <c:v>102998.2402277584</c:v>
                </c:pt>
                <c:pt idx="17">
                  <c:v>98878.310618648073</c:v>
                </c:pt>
                <c:pt idx="18">
                  <c:v>94923.178193902146</c:v>
                </c:pt>
                <c:pt idx="19">
                  <c:v>91126.251066146055</c:v>
                </c:pt>
                <c:pt idx="20">
                  <c:v>87481.201023500224</c:v>
                </c:pt>
              </c:numCache>
            </c:numRef>
          </c:val>
        </c:ser>
        <c:dLbls/>
        <c:marker val="1"/>
        <c:axId val="104008320"/>
        <c:axId val="104018304"/>
      </c:lineChart>
      <c:catAx>
        <c:axId val="104008320"/>
        <c:scaling>
          <c:orientation val="minMax"/>
        </c:scaling>
        <c:axPos val="b"/>
        <c:numFmt formatCode="General" sourceLinked="1"/>
        <c:tickLblPos val="nextTo"/>
        <c:crossAx val="104018304"/>
        <c:crosses val="autoZero"/>
        <c:auto val="1"/>
        <c:lblAlgn val="ctr"/>
        <c:lblOffset val="100"/>
      </c:catAx>
      <c:valAx>
        <c:axId val="104018304"/>
        <c:scaling>
          <c:orientation val="minMax"/>
        </c:scaling>
        <c:axPos val="l"/>
        <c:majorGridlines/>
        <c:title>
          <c:tx>
            <c:rich>
              <a:bodyPr rot="-5400000" vert="horz"/>
              <a:lstStyle/>
              <a:p>
                <a:pPr>
                  <a:defRPr b="0"/>
                </a:pPr>
                <a:r>
                  <a:rPr lang="en-US" b="0"/>
                  <a:t>Tonnes arising</a:t>
                </a:r>
              </a:p>
            </c:rich>
          </c:tx>
          <c:layout>
            <c:manualLayout>
              <c:xMode val="edge"/>
              <c:yMode val="edge"/>
              <c:x val="1.666666666666667E-2"/>
              <c:y val="0.31752041411490245"/>
            </c:manualLayout>
          </c:layout>
        </c:title>
        <c:numFmt formatCode="#,##0" sourceLinked="1"/>
        <c:tickLblPos val="nextTo"/>
        <c:spPr>
          <a:ln>
            <a:noFill/>
          </a:ln>
        </c:spPr>
        <c:crossAx val="104008320"/>
        <c:crosses val="autoZero"/>
        <c:crossBetween val="between"/>
      </c:valAx>
    </c:plotArea>
    <c:legend>
      <c:legendPos val="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AU"/>
  <c:chart>
    <c:autoTitleDeleted val="1"/>
    <c:plotArea>
      <c:layout/>
      <c:lineChart>
        <c:grouping val="standard"/>
        <c:ser>
          <c:idx val="1"/>
          <c:order val="0"/>
          <c:tx>
            <c:strRef>
              <c:f>'A-proj. calcs'!$D$8</c:f>
              <c:strCache>
                <c:ptCount val="1"/>
                <c:pt idx="0">
                  <c:v>Best</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calcs'!$E$15:$Y$15</c:f>
              <c:numCache>
                <c:formatCode>#,##0</c:formatCode>
                <c:ptCount val="21"/>
                <c:pt idx="0">
                  <c:v>113.02525</c:v>
                </c:pt>
                <c:pt idx="1">
                  <c:v>113.02525</c:v>
                </c:pt>
                <c:pt idx="2">
                  <c:v>113.02525</c:v>
                </c:pt>
                <c:pt idx="3">
                  <c:v>113.02525</c:v>
                </c:pt>
                <c:pt idx="4">
                  <c:v>113.02525</c:v>
                </c:pt>
                <c:pt idx="5">
                  <c:v>113.02525</c:v>
                </c:pt>
                <c:pt idx="6">
                  <c:v>113.02525</c:v>
                </c:pt>
                <c:pt idx="7">
                  <c:v>113.02525</c:v>
                </c:pt>
                <c:pt idx="8">
                  <c:v>113.02525</c:v>
                </c:pt>
                <c:pt idx="9">
                  <c:v>113.02525</c:v>
                </c:pt>
                <c:pt idx="10">
                  <c:v>113.02525</c:v>
                </c:pt>
                <c:pt idx="11">
                  <c:v>113.02525</c:v>
                </c:pt>
                <c:pt idx="12">
                  <c:v>113.02525</c:v>
                </c:pt>
                <c:pt idx="13">
                  <c:v>113.02525</c:v>
                </c:pt>
                <c:pt idx="14">
                  <c:v>113.02525</c:v>
                </c:pt>
                <c:pt idx="15">
                  <c:v>113.02525</c:v>
                </c:pt>
                <c:pt idx="16">
                  <c:v>113.02525</c:v>
                </c:pt>
                <c:pt idx="17">
                  <c:v>113.02525</c:v>
                </c:pt>
                <c:pt idx="18">
                  <c:v>113.02525</c:v>
                </c:pt>
                <c:pt idx="19">
                  <c:v>113.02525</c:v>
                </c:pt>
                <c:pt idx="20">
                  <c:v>113.02525</c:v>
                </c:pt>
              </c:numCache>
            </c:numRef>
          </c:val>
        </c:ser>
        <c:ser>
          <c:idx val="2"/>
          <c:order val="1"/>
          <c:tx>
            <c:strRef>
              <c:f>'A-proj. calcs'!$D$39</c:f>
              <c:strCache>
                <c:ptCount val="1"/>
                <c:pt idx="0">
                  <c:v>High</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calcs'!$E$46:$Y$46</c:f>
              <c:numCache>
                <c:formatCode>#,##0</c:formatCode>
                <c:ptCount val="21"/>
                <c:pt idx="0">
                  <c:v>113.99551000000001</c:v>
                </c:pt>
                <c:pt idx="1">
                  <c:v>116.27542020000001</c:v>
                </c:pt>
                <c:pt idx="2">
                  <c:v>118.60092860400002</c:v>
                </c:pt>
                <c:pt idx="3">
                  <c:v>120.97294717608001</c:v>
                </c:pt>
                <c:pt idx="4">
                  <c:v>123.39240611960162</c:v>
                </c:pt>
                <c:pt idx="5">
                  <c:v>125.86025424199367</c:v>
                </c:pt>
                <c:pt idx="6">
                  <c:v>128.37745932683353</c:v>
                </c:pt>
                <c:pt idx="7">
                  <c:v>130.9450085133702</c:v>
                </c:pt>
                <c:pt idx="8">
                  <c:v>133.56390868363764</c:v>
                </c:pt>
                <c:pt idx="9">
                  <c:v>136.23518685731037</c:v>
                </c:pt>
                <c:pt idx="10">
                  <c:v>138.9598905944566</c:v>
                </c:pt>
                <c:pt idx="11">
                  <c:v>141.73908840634573</c:v>
                </c:pt>
                <c:pt idx="12">
                  <c:v>144.57387017447266</c:v>
                </c:pt>
                <c:pt idx="13">
                  <c:v>147.46534757796212</c:v>
                </c:pt>
                <c:pt idx="14">
                  <c:v>150.41465452952136</c:v>
                </c:pt>
                <c:pt idx="15">
                  <c:v>153.42294762011178</c:v>
                </c:pt>
                <c:pt idx="16">
                  <c:v>156.49140657251402</c:v>
                </c:pt>
                <c:pt idx="17">
                  <c:v>159.62123470396432</c:v>
                </c:pt>
                <c:pt idx="18">
                  <c:v>162.8136593980436</c:v>
                </c:pt>
                <c:pt idx="19">
                  <c:v>166.06993258600446</c:v>
                </c:pt>
                <c:pt idx="20">
                  <c:v>169.39133123772456</c:v>
                </c:pt>
              </c:numCache>
            </c:numRef>
          </c:val>
        </c:ser>
        <c:ser>
          <c:idx val="3"/>
          <c:order val="2"/>
          <c:tx>
            <c:strRef>
              <c:f>'A-proj. calcs'!$D$70</c:f>
              <c:strCache>
                <c:ptCount val="1"/>
                <c:pt idx="0">
                  <c:v>Low</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calcs'!$E$77:$Y$77</c:f>
              <c:numCache>
                <c:formatCode>#,##0</c:formatCode>
                <c:ptCount val="21"/>
                <c:pt idx="0">
                  <c:v>112.05499</c:v>
                </c:pt>
                <c:pt idx="1">
                  <c:v>109.8138902</c:v>
                </c:pt>
                <c:pt idx="2">
                  <c:v>107.61761239599998</c:v>
                </c:pt>
                <c:pt idx="3">
                  <c:v>105.46526014807999</c:v>
                </c:pt>
                <c:pt idx="4">
                  <c:v>103.35595494511838</c:v>
                </c:pt>
                <c:pt idx="5">
                  <c:v>101.28883584621602</c:v>
                </c:pt>
                <c:pt idx="6">
                  <c:v>99.263059129291705</c:v>
                </c:pt>
                <c:pt idx="7">
                  <c:v>97.277797946705874</c:v>
                </c:pt>
                <c:pt idx="8">
                  <c:v>95.332241987771752</c:v>
                </c:pt>
                <c:pt idx="9">
                  <c:v>93.425597148016308</c:v>
                </c:pt>
                <c:pt idx="10">
                  <c:v>91.557085205055984</c:v>
                </c:pt>
                <c:pt idx="11">
                  <c:v>89.72594350095487</c:v>
                </c:pt>
                <c:pt idx="12">
                  <c:v>87.931424630935766</c:v>
                </c:pt>
                <c:pt idx="13">
                  <c:v>86.172796138317054</c:v>
                </c:pt>
                <c:pt idx="14">
                  <c:v>84.449340215550706</c:v>
                </c:pt>
                <c:pt idx="15">
                  <c:v>82.760353411239691</c:v>
                </c:pt>
                <c:pt idx="16">
                  <c:v>81.105146343014894</c:v>
                </c:pt>
                <c:pt idx="17">
                  <c:v>79.483043416154601</c:v>
                </c:pt>
                <c:pt idx="18">
                  <c:v>77.893382547831521</c:v>
                </c:pt>
                <c:pt idx="19">
                  <c:v>76.335514896874884</c:v>
                </c:pt>
                <c:pt idx="20">
                  <c:v>74.808804598937371</c:v>
                </c:pt>
              </c:numCache>
            </c:numRef>
          </c:val>
        </c:ser>
        <c:dLbls/>
        <c:marker val="1"/>
        <c:axId val="104061184"/>
        <c:axId val="104071168"/>
      </c:lineChart>
      <c:catAx>
        <c:axId val="104061184"/>
        <c:scaling>
          <c:orientation val="minMax"/>
        </c:scaling>
        <c:axPos val="b"/>
        <c:numFmt formatCode="General" sourceLinked="1"/>
        <c:tickLblPos val="nextTo"/>
        <c:crossAx val="104071168"/>
        <c:crosses val="autoZero"/>
        <c:auto val="1"/>
        <c:lblAlgn val="ctr"/>
        <c:lblOffset val="100"/>
      </c:catAx>
      <c:valAx>
        <c:axId val="104071168"/>
        <c:scaling>
          <c:orientation val="minMax"/>
        </c:scaling>
        <c:axPos val="l"/>
        <c:majorGridlines/>
        <c:title>
          <c:tx>
            <c:rich>
              <a:bodyPr rot="-5400000" vert="horz"/>
              <a:lstStyle/>
              <a:p>
                <a:pPr>
                  <a:defRPr b="0"/>
                </a:pPr>
                <a:r>
                  <a:rPr lang="en-US" b="0"/>
                  <a:t>Tonnes arising</a:t>
                </a:r>
              </a:p>
            </c:rich>
          </c:tx>
          <c:layout>
            <c:manualLayout>
              <c:xMode val="edge"/>
              <c:yMode val="edge"/>
              <c:x val="1.666666666666667E-2"/>
              <c:y val="0.31752041411490245"/>
            </c:manualLayout>
          </c:layout>
        </c:title>
        <c:numFmt formatCode="#,##0" sourceLinked="1"/>
        <c:tickLblPos val="nextTo"/>
        <c:spPr>
          <a:ln>
            <a:noFill/>
          </a:ln>
        </c:spPr>
        <c:crossAx val="104061184"/>
        <c:crosses val="autoZero"/>
        <c:crossBetween val="between"/>
      </c:valAx>
    </c:plotArea>
    <c:legend>
      <c:legendPos val="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AU"/>
  <c:chart>
    <c:autoTitleDeleted val="1"/>
    <c:plotArea>
      <c:layout/>
      <c:lineChart>
        <c:grouping val="standard"/>
        <c:ser>
          <c:idx val="1"/>
          <c:order val="0"/>
          <c:tx>
            <c:strRef>
              <c:f>'A-proj. calcs'!$D$8</c:f>
              <c:strCache>
                <c:ptCount val="1"/>
                <c:pt idx="0">
                  <c:v>Best</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calcs'!$E$16:$Y$16</c:f>
              <c:numCache>
                <c:formatCode>#,##0</c:formatCode>
                <c:ptCount val="21"/>
                <c:pt idx="0">
                  <c:v>46251.6956049</c:v>
                </c:pt>
                <c:pt idx="1">
                  <c:v>46945.471038973505</c:v>
                </c:pt>
                <c:pt idx="2">
                  <c:v>47649.6531045581</c:v>
                </c:pt>
                <c:pt idx="3">
                  <c:v>48364.397901126467</c:v>
                </c:pt>
                <c:pt idx="4">
                  <c:v>49089.863869643355</c:v>
                </c:pt>
                <c:pt idx="5">
                  <c:v>49826.211827688006</c:v>
                </c:pt>
                <c:pt idx="6">
                  <c:v>50573.605005103316</c:v>
                </c:pt>
                <c:pt idx="7">
                  <c:v>51332.209080179855</c:v>
                </c:pt>
                <c:pt idx="8">
                  <c:v>52102.192216382558</c:v>
                </c:pt>
                <c:pt idx="9">
                  <c:v>52883.725099628296</c:v>
                </c:pt>
                <c:pt idx="10">
                  <c:v>53676.980976122715</c:v>
                </c:pt>
                <c:pt idx="11">
                  <c:v>54482.135690764546</c:v>
                </c:pt>
                <c:pt idx="12">
                  <c:v>55299.367726126009</c:v>
                </c:pt>
                <c:pt idx="13">
                  <c:v>56128.858242017879</c:v>
                </c:pt>
                <c:pt idx="14">
                  <c:v>56970.79111564815</c:v>
                </c:pt>
                <c:pt idx="15">
                  <c:v>57825.352982382865</c:v>
                </c:pt>
                <c:pt idx="16">
                  <c:v>58692.733277118597</c:v>
                </c:pt>
                <c:pt idx="17">
                  <c:v>59573.124276275375</c:v>
                </c:pt>
                <c:pt idx="18">
                  <c:v>60466.721140419497</c:v>
                </c:pt>
                <c:pt idx="19">
                  <c:v>61373.721957525784</c:v>
                </c:pt>
                <c:pt idx="20">
                  <c:v>62294.32778688868</c:v>
                </c:pt>
              </c:numCache>
            </c:numRef>
          </c:val>
        </c:ser>
        <c:ser>
          <c:idx val="2"/>
          <c:order val="1"/>
          <c:tx>
            <c:strRef>
              <c:f>'A-proj. calcs'!$D$39</c:f>
              <c:strCache>
                <c:ptCount val="1"/>
                <c:pt idx="0">
                  <c:v>High</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calcs'!$E$47:$Y$47</c:f>
              <c:numCache>
                <c:formatCode>#,##0</c:formatCode>
                <c:ptCount val="21"/>
                <c:pt idx="0">
                  <c:v>46568.379372480005</c:v>
                </c:pt>
                <c:pt idx="1">
                  <c:v>48337.977788634249</c:v>
                </c:pt>
                <c:pt idx="2">
                  <c:v>50174.820944602347</c:v>
                </c:pt>
                <c:pt idx="3">
                  <c:v>52081.46414049725</c:v>
                </c:pt>
                <c:pt idx="4">
                  <c:v>54060.559777836141</c:v>
                </c:pt>
                <c:pt idx="5">
                  <c:v>56114.86104939392</c:v>
                </c:pt>
                <c:pt idx="6">
                  <c:v>58247.225769270881</c:v>
                </c:pt>
                <c:pt idx="7">
                  <c:v>60460.620348503173</c:v>
                </c:pt>
                <c:pt idx="8">
                  <c:v>62758.123921746301</c:v>
                </c:pt>
                <c:pt idx="9">
                  <c:v>65142.932630772651</c:v>
                </c:pt>
                <c:pt idx="10">
                  <c:v>67618.364070742027</c:v>
                </c:pt>
                <c:pt idx="11">
                  <c:v>70187.861905430225</c:v>
                </c:pt>
                <c:pt idx="12">
                  <c:v>72855.000657836572</c:v>
                </c:pt>
                <c:pt idx="13">
                  <c:v>75623.490682834366</c:v>
                </c:pt>
                <c:pt idx="14">
                  <c:v>78497.183328782063</c:v>
                </c:pt>
                <c:pt idx="15">
                  <c:v>81480.076295275794</c:v>
                </c:pt>
                <c:pt idx="16">
                  <c:v>84576.319194496275</c:v>
                </c:pt>
                <c:pt idx="17">
                  <c:v>87790.21932388714</c:v>
                </c:pt>
                <c:pt idx="18">
                  <c:v>91126.247658194843</c:v>
                </c:pt>
                <c:pt idx="19">
                  <c:v>94589.045069206259</c:v>
                </c:pt>
                <c:pt idx="20">
                  <c:v>98183.428781836104</c:v>
                </c:pt>
              </c:numCache>
            </c:numRef>
          </c:val>
        </c:ser>
        <c:ser>
          <c:idx val="3"/>
          <c:order val="2"/>
          <c:tx>
            <c:strRef>
              <c:f>'A-proj. calcs'!$D$70</c:f>
              <c:strCache>
                <c:ptCount val="1"/>
                <c:pt idx="0">
                  <c:v>Low</c:v>
                </c:pt>
              </c:strCache>
            </c:strRef>
          </c:tx>
          <c:marker>
            <c:symbol val="none"/>
          </c:marker>
          <c:cat>
            <c:numRef>
              <c:f>'A-proj. calcs'!$E$5:$Y$5</c:f>
              <c:numCache>
                <c:formatCode>General</c:formatCode>
                <c:ptCount val="21"/>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numCache>
            </c:numRef>
          </c:cat>
          <c:val>
            <c:numRef>
              <c:f>'A-proj. calcs'!$E$78:$Y$78</c:f>
              <c:numCache>
                <c:formatCode>#,##0</c:formatCode>
                <c:ptCount val="21"/>
                <c:pt idx="0">
                  <c:v>45976.318415700007</c:v>
                </c:pt>
                <c:pt idx="1">
                  <c:v>45746.436823621509</c:v>
                </c:pt>
                <c:pt idx="2">
                  <c:v>45517.704639503405</c:v>
                </c:pt>
                <c:pt idx="3">
                  <c:v>45290.116116305879</c:v>
                </c:pt>
                <c:pt idx="4">
                  <c:v>45063.665535724358</c:v>
                </c:pt>
                <c:pt idx="5">
                  <c:v>44838.347208045736</c:v>
                </c:pt>
                <c:pt idx="6">
                  <c:v>44614.155472005506</c:v>
                </c:pt>
                <c:pt idx="7">
                  <c:v>44391.084694645477</c:v>
                </c:pt>
                <c:pt idx="8">
                  <c:v>44169.129271172249</c:v>
                </c:pt>
                <c:pt idx="9">
                  <c:v>43948.283624816395</c:v>
                </c:pt>
                <c:pt idx="10">
                  <c:v>43728.542206692313</c:v>
                </c:pt>
                <c:pt idx="11">
                  <c:v>43509.899495658843</c:v>
                </c:pt>
                <c:pt idx="12">
                  <c:v>43292.349998180551</c:v>
                </c:pt>
                <c:pt idx="13">
                  <c:v>43075.888248189651</c:v>
                </c:pt>
                <c:pt idx="14">
                  <c:v>42860.508806948703</c:v>
                </c:pt>
                <c:pt idx="15">
                  <c:v>42646.206262913962</c:v>
                </c:pt>
                <c:pt idx="16">
                  <c:v>42432.975231599383</c:v>
                </c:pt>
                <c:pt idx="17">
                  <c:v>42220.81035544139</c:v>
                </c:pt>
                <c:pt idx="18">
                  <c:v>42009.706303664185</c:v>
                </c:pt>
                <c:pt idx="19">
                  <c:v>41799.65777214586</c:v>
                </c:pt>
                <c:pt idx="20">
                  <c:v>41590.659483285141</c:v>
                </c:pt>
              </c:numCache>
            </c:numRef>
          </c:val>
        </c:ser>
        <c:dLbls/>
        <c:marker val="1"/>
        <c:axId val="104093952"/>
        <c:axId val="104120320"/>
      </c:lineChart>
      <c:catAx>
        <c:axId val="104093952"/>
        <c:scaling>
          <c:orientation val="minMax"/>
        </c:scaling>
        <c:axPos val="b"/>
        <c:numFmt formatCode="General" sourceLinked="1"/>
        <c:tickLblPos val="nextTo"/>
        <c:crossAx val="104120320"/>
        <c:crosses val="autoZero"/>
        <c:auto val="1"/>
        <c:lblAlgn val="ctr"/>
        <c:lblOffset val="100"/>
      </c:catAx>
      <c:valAx>
        <c:axId val="104120320"/>
        <c:scaling>
          <c:orientation val="minMax"/>
        </c:scaling>
        <c:axPos val="l"/>
        <c:majorGridlines/>
        <c:title>
          <c:tx>
            <c:rich>
              <a:bodyPr rot="-5400000" vert="horz"/>
              <a:lstStyle/>
              <a:p>
                <a:pPr>
                  <a:defRPr b="0"/>
                </a:pPr>
                <a:r>
                  <a:rPr lang="en-US" b="0"/>
                  <a:t>Tonnes arising</a:t>
                </a:r>
              </a:p>
            </c:rich>
          </c:tx>
          <c:layout>
            <c:manualLayout>
              <c:xMode val="edge"/>
              <c:yMode val="edge"/>
              <c:x val="1.666666666666667E-2"/>
              <c:y val="0.31752041411490245"/>
            </c:manualLayout>
          </c:layout>
        </c:title>
        <c:numFmt formatCode="#,##0" sourceLinked="1"/>
        <c:tickLblPos val="nextTo"/>
        <c:spPr>
          <a:ln>
            <a:noFill/>
          </a:ln>
        </c:spPr>
        <c:crossAx val="104093952"/>
        <c:crosses val="autoZero"/>
        <c:crossBetween val="between"/>
      </c:valAx>
    </c:plotArea>
    <c:legend>
      <c:legendPos val="t"/>
    </c:legend>
    <c:plotVisOnly val="1"/>
    <c:dispBlanksAs val="gap"/>
  </c:chart>
  <c:spPr>
    <a:ln>
      <a:noFill/>
    </a:ln>
  </c:sp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image" Target="../media/image5.jpeg"/><Relationship Id="rId2" Type="http://schemas.openxmlformats.org/officeDocument/2006/relationships/image" Target="cid:7294F203-7C47-4DC8-A422-6D6656F92180"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cid:image001.png@01CFC10F.404A38F0" TargetMode="Externa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image" Target="../media/image17.jpeg"/><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image" Target="../media/image12.jpeg"/><Relationship Id="rId42" Type="http://schemas.openxmlformats.org/officeDocument/2006/relationships/image" Target="../media/image20.jpeg"/><Relationship Id="rId47" Type="http://schemas.openxmlformats.org/officeDocument/2006/relationships/image" Target="../media/image25.jpeg"/><Relationship Id="rId50" Type="http://schemas.openxmlformats.org/officeDocument/2006/relationships/image" Target="../media/image28.jpeg"/><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image" Target="../media/image11.jpeg"/><Relationship Id="rId38" Type="http://schemas.openxmlformats.org/officeDocument/2006/relationships/image" Target="../media/image16.jpeg"/><Relationship Id="rId46" Type="http://schemas.openxmlformats.org/officeDocument/2006/relationships/image" Target="../media/image24.jpeg"/><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image" Target="../media/image7.jpeg"/><Relationship Id="rId41" Type="http://schemas.openxmlformats.org/officeDocument/2006/relationships/image" Target="../media/image19.jpe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image" Target="../media/image10.jpeg"/><Relationship Id="rId37" Type="http://schemas.openxmlformats.org/officeDocument/2006/relationships/image" Target="../media/image15.jpeg"/><Relationship Id="rId40" Type="http://schemas.openxmlformats.org/officeDocument/2006/relationships/image" Target="../media/image18.jpeg"/><Relationship Id="rId45" Type="http://schemas.openxmlformats.org/officeDocument/2006/relationships/image" Target="../media/image23.jpeg"/><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image" Target="../media/image6.jpeg"/><Relationship Id="rId36" Type="http://schemas.openxmlformats.org/officeDocument/2006/relationships/image" Target="../media/image14.jpeg"/><Relationship Id="rId49" Type="http://schemas.openxmlformats.org/officeDocument/2006/relationships/image" Target="../media/image27.jpeg"/><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image" Target="../media/image9.jpeg"/><Relationship Id="rId44" Type="http://schemas.openxmlformats.org/officeDocument/2006/relationships/image" Target="../media/image22.jpeg"/><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image" Target="../media/image8.jpeg"/><Relationship Id="rId35" Type="http://schemas.openxmlformats.org/officeDocument/2006/relationships/image" Target="../media/image13.jpeg"/><Relationship Id="rId43" Type="http://schemas.openxmlformats.org/officeDocument/2006/relationships/image" Target="../media/image21.jpeg"/><Relationship Id="rId48" Type="http://schemas.openxmlformats.org/officeDocument/2006/relationships/image" Target="../media/image26.jpeg"/><Relationship Id="rId8" Type="http://schemas.openxmlformats.org/officeDocument/2006/relationships/chart" Target="../charts/chart8.xml"/><Relationship Id="rId51"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5.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6.xml.rels><?xml version="1.0" encoding="UTF-8" standalone="yes"?>
<Relationships xmlns="http://schemas.openxmlformats.org/package/2006/relationships"><Relationship Id="rId8" Type="http://schemas.openxmlformats.org/officeDocument/2006/relationships/image" Target="../media/image36.png"/><Relationship Id="rId13" Type="http://schemas.openxmlformats.org/officeDocument/2006/relationships/image" Target="../media/image41.png"/><Relationship Id="rId3" Type="http://schemas.openxmlformats.org/officeDocument/2006/relationships/image" Target="../media/image31.emf"/><Relationship Id="rId7" Type="http://schemas.openxmlformats.org/officeDocument/2006/relationships/image" Target="../media/image35.png"/><Relationship Id="rId12" Type="http://schemas.openxmlformats.org/officeDocument/2006/relationships/image" Target="../media/image40.emf"/><Relationship Id="rId2" Type="http://schemas.openxmlformats.org/officeDocument/2006/relationships/image" Target="../media/image30.emf"/><Relationship Id="rId1" Type="http://schemas.openxmlformats.org/officeDocument/2006/relationships/image" Target="../media/image29.emf"/><Relationship Id="rId6" Type="http://schemas.openxmlformats.org/officeDocument/2006/relationships/image" Target="../media/image34.png"/><Relationship Id="rId11" Type="http://schemas.openxmlformats.org/officeDocument/2006/relationships/image" Target="../media/image39.png"/><Relationship Id="rId5" Type="http://schemas.openxmlformats.org/officeDocument/2006/relationships/image" Target="../media/image33.png"/><Relationship Id="rId10" Type="http://schemas.openxmlformats.org/officeDocument/2006/relationships/image" Target="../media/image38.png"/><Relationship Id="rId4" Type="http://schemas.openxmlformats.org/officeDocument/2006/relationships/image" Target="../media/image32.emf"/><Relationship Id="rId9" Type="http://schemas.openxmlformats.org/officeDocument/2006/relationships/image" Target="../media/image37.emf"/><Relationship Id="rId14" Type="http://schemas.openxmlformats.org/officeDocument/2006/relationships/image" Target="../media/image42.emf"/></Relationships>
</file>

<file path=xl/drawings/_rels/drawing7.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8.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45.png"/><Relationship Id="rId7" Type="http://schemas.openxmlformats.org/officeDocument/2006/relationships/image" Target="../media/image47.png"/><Relationship Id="rId2" Type="http://schemas.openxmlformats.org/officeDocument/2006/relationships/image" Target="../media/image44.png"/><Relationship Id="rId1" Type="http://schemas.openxmlformats.org/officeDocument/2006/relationships/image" Target="../media/image43.png"/><Relationship Id="rId6" Type="http://schemas.openxmlformats.org/officeDocument/2006/relationships/chart" Target="../charts/chart37.xml"/><Relationship Id="rId11" Type="http://schemas.openxmlformats.org/officeDocument/2006/relationships/chart" Target="../charts/chart38.xml"/><Relationship Id="rId5" Type="http://schemas.openxmlformats.org/officeDocument/2006/relationships/chart" Target="../charts/chart36.xml"/><Relationship Id="rId10" Type="http://schemas.openxmlformats.org/officeDocument/2006/relationships/image" Target="../media/image50.png"/><Relationship Id="rId4" Type="http://schemas.openxmlformats.org/officeDocument/2006/relationships/image" Target="../media/image46.png"/><Relationship Id="rId9" Type="http://schemas.openxmlformats.org/officeDocument/2006/relationships/image" Target="../media/image49.jpeg"/></Relationships>
</file>

<file path=xl/drawings/drawing1.xml><?xml version="1.0" encoding="utf-8"?>
<xdr:wsDr xmlns:xdr="http://schemas.openxmlformats.org/drawingml/2006/spreadsheetDrawing" xmlns:a="http://schemas.openxmlformats.org/drawingml/2006/main">
  <xdr:twoCellAnchor editAs="oneCell">
    <xdr:from>
      <xdr:col>4</xdr:col>
      <xdr:colOff>609600</xdr:colOff>
      <xdr:row>1</xdr:row>
      <xdr:rowOff>66676</xdr:rowOff>
    </xdr:from>
    <xdr:to>
      <xdr:col>4</xdr:col>
      <xdr:colOff>2314575</xdr:colOff>
      <xdr:row>3</xdr:row>
      <xdr:rowOff>12144</xdr:rowOff>
    </xdr:to>
    <xdr:pic>
      <xdr:nvPicPr>
        <xdr:cNvPr id="3" name="eeb5c682-7b0a-4069-8696-c31004c6ef33" descr="cid:7294F203-7C47-4DC8-A422-6D6656F92180"/>
        <xdr:cNvPicPr>
          <a:picLocks noChangeAspect="1"/>
        </xdr:cNvPicPr>
      </xdr:nvPicPr>
      <xdr:blipFill>
        <a:blip xmlns:r="http://schemas.openxmlformats.org/officeDocument/2006/relationships" r:embed="rId1" r:link="rId2" cstate="print"/>
        <a:srcRect/>
        <a:stretch>
          <a:fillRect/>
        </a:stretch>
      </xdr:blipFill>
      <xdr:spPr bwMode="auto">
        <a:xfrm>
          <a:off x="8610600" y="304801"/>
          <a:ext cx="1704975" cy="307418"/>
        </a:xfrm>
        <a:prstGeom prst="rect">
          <a:avLst/>
        </a:prstGeom>
        <a:noFill/>
        <a:ln w="9525">
          <a:noFill/>
          <a:miter lim="800000"/>
          <a:headEnd/>
          <a:tailEnd/>
        </a:ln>
      </xdr:spPr>
    </xdr:pic>
    <xdr:clientData/>
  </xdr:twoCellAnchor>
  <xdr:twoCellAnchor>
    <xdr:from>
      <xdr:col>4</xdr:col>
      <xdr:colOff>846666</xdr:colOff>
      <xdr:row>3</xdr:row>
      <xdr:rowOff>116417</xdr:rowOff>
    </xdr:from>
    <xdr:to>
      <xdr:col>4</xdr:col>
      <xdr:colOff>2314574</xdr:colOff>
      <xdr:row>5</xdr:row>
      <xdr:rowOff>19051</xdr:rowOff>
    </xdr:to>
    <xdr:pic>
      <xdr:nvPicPr>
        <xdr:cNvPr id="5" name="Picture 1" descr="Description: REC logo FINAL"/>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190441" y="716492"/>
          <a:ext cx="1467908" cy="26458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4</xdr:col>
      <xdr:colOff>825497</xdr:colOff>
      <xdr:row>5</xdr:row>
      <xdr:rowOff>179918</xdr:rowOff>
    </xdr:from>
    <xdr:to>
      <xdr:col>5</xdr:col>
      <xdr:colOff>3772</xdr:colOff>
      <xdr:row>9</xdr:row>
      <xdr:rowOff>19050</xdr:rowOff>
    </xdr:to>
    <xdr:pic>
      <xdr:nvPicPr>
        <xdr:cNvPr id="6" name="Picture 5" descr="cid:image001.png@01CFC10F.404A38F0"/>
        <xdr:cNvPicPr>
          <a:picLocks noChangeAspect="1"/>
        </xdr:cNvPicPr>
      </xdr:nvPicPr>
      <xdr:blipFill>
        <a:blip xmlns:r="http://schemas.openxmlformats.org/officeDocument/2006/relationships" r:embed="rId4" r:link="rId5">
          <a:extLst>
            <a:ext uri="{28A0092B-C50C-407E-A947-70E740481C1C}">
              <a14:useLocalDpi xmlns:a14="http://schemas.microsoft.com/office/drawing/2010/main" xmlns="" val="0"/>
            </a:ext>
          </a:extLst>
        </a:blip>
        <a:srcRect/>
        <a:stretch>
          <a:fillRect/>
        </a:stretch>
      </xdr:blipFill>
      <xdr:spPr bwMode="auto">
        <a:xfrm>
          <a:off x="9101664" y="1058335"/>
          <a:ext cx="1601858" cy="497415"/>
        </a:xfrm>
        <a:prstGeom prst="rect">
          <a:avLst/>
        </a:prstGeom>
        <a:noFill/>
        <a:ln>
          <a:noFill/>
        </a:ln>
      </xdr:spPr>
    </xdr:pic>
    <xdr:clientData/>
  </xdr:twoCellAnchor>
  <xdr:twoCellAnchor editAs="oneCell">
    <xdr:from>
      <xdr:col>5</xdr:col>
      <xdr:colOff>390526</xdr:colOff>
      <xdr:row>16</xdr:row>
      <xdr:rowOff>0</xdr:rowOff>
    </xdr:from>
    <xdr:to>
      <xdr:col>6</xdr:col>
      <xdr:colOff>2314575</xdr:colOff>
      <xdr:row>22</xdr:row>
      <xdr:rowOff>348973</xdr:rowOff>
    </xdr:to>
    <xdr:pic>
      <xdr:nvPicPr>
        <xdr:cNvPr id="7" name="Picture 6"/>
        <xdr:cNvPicPr>
          <a:picLocks noChangeAspect="1"/>
        </xdr:cNvPicPr>
      </xdr:nvPicPr>
      <xdr:blipFill rotWithShape="1">
        <a:blip xmlns:r="http://schemas.openxmlformats.org/officeDocument/2006/relationships" r:embed="rId6"/>
        <a:srcRect l="5759" r="6418" b="2508"/>
        <a:stretch/>
      </xdr:blipFill>
      <xdr:spPr>
        <a:xfrm>
          <a:off x="10153651" y="3438525"/>
          <a:ext cx="4333874" cy="3101698"/>
        </a:xfrm>
        <a:prstGeom prst="rect">
          <a:avLst/>
        </a:prstGeom>
      </xdr:spPr>
    </xdr:pic>
    <xdr:clientData/>
  </xdr:twoCellAnchor>
  <xdr:twoCellAnchor editAs="oneCell">
    <xdr:from>
      <xdr:col>1</xdr:col>
      <xdr:colOff>4583907</xdr:colOff>
      <xdr:row>30</xdr:row>
      <xdr:rowOff>1</xdr:rowOff>
    </xdr:from>
    <xdr:to>
      <xdr:col>2</xdr:col>
      <xdr:colOff>7145</xdr:colOff>
      <xdr:row>30</xdr:row>
      <xdr:rowOff>161925</xdr:rowOff>
    </xdr:to>
    <xdr:pic>
      <xdr:nvPicPr>
        <xdr:cNvPr id="8" name="Picture 7" descr="blue%20environment%20logo%202"/>
        <xdr:cNvPicPr/>
      </xdr:nvPicPr>
      <xdr:blipFill>
        <a:blip xmlns:r="http://schemas.openxmlformats.org/officeDocument/2006/relationships" r:embed="rId7" cstate="print"/>
        <a:srcRect/>
        <a:stretch>
          <a:fillRect/>
        </a:stretch>
      </xdr:blipFill>
      <xdr:spPr bwMode="auto">
        <a:xfrm>
          <a:off x="5926932" y="42586276"/>
          <a:ext cx="2595562" cy="42862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9</xdr:row>
      <xdr:rowOff>116416</xdr:rowOff>
    </xdr:from>
    <xdr:to>
      <xdr:col>8</xdr:col>
      <xdr:colOff>84666</xdr:colOff>
      <xdr:row>31</xdr:row>
      <xdr:rowOff>59531</xdr:rowOff>
    </xdr:to>
    <xdr:sp macro="" textlink="">
      <xdr:nvSpPr>
        <xdr:cNvPr id="2" name="Curved Left Arrow 1"/>
        <xdr:cNvSpPr/>
      </xdr:nvSpPr>
      <xdr:spPr>
        <a:xfrm>
          <a:off x="14073188" y="2378604"/>
          <a:ext cx="584728" cy="361024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7</xdr:col>
      <xdr:colOff>148167</xdr:colOff>
      <xdr:row>50</xdr:row>
      <xdr:rowOff>127001</xdr:rowOff>
    </xdr:from>
    <xdr:to>
      <xdr:col>8</xdr:col>
      <xdr:colOff>137583</xdr:colOff>
      <xdr:row>60</xdr:row>
      <xdr:rowOff>74083</xdr:rowOff>
    </xdr:to>
    <xdr:sp macro="" textlink="">
      <xdr:nvSpPr>
        <xdr:cNvPr id="3" name="Curved Left Arrow 2"/>
        <xdr:cNvSpPr/>
      </xdr:nvSpPr>
      <xdr:spPr>
        <a:xfrm>
          <a:off x="12700000" y="8763001"/>
          <a:ext cx="603250" cy="1566332"/>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7</xdr:col>
      <xdr:colOff>63499</xdr:colOff>
      <xdr:row>63</xdr:row>
      <xdr:rowOff>42334</xdr:rowOff>
    </xdr:from>
    <xdr:to>
      <xdr:col>8</xdr:col>
      <xdr:colOff>52915</xdr:colOff>
      <xdr:row>73</xdr:row>
      <xdr:rowOff>74084</xdr:rowOff>
    </xdr:to>
    <xdr:sp macro="" textlink="">
      <xdr:nvSpPr>
        <xdr:cNvPr id="4" name="Curved Left Arrow 3"/>
        <xdr:cNvSpPr/>
      </xdr:nvSpPr>
      <xdr:spPr>
        <a:xfrm>
          <a:off x="12615332" y="10943167"/>
          <a:ext cx="603250" cy="161925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7</xdr:col>
      <xdr:colOff>84667</xdr:colOff>
      <xdr:row>66</xdr:row>
      <xdr:rowOff>130967</xdr:rowOff>
    </xdr:from>
    <xdr:to>
      <xdr:col>8</xdr:col>
      <xdr:colOff>74083</xdr:colOff>
      <xdr:row>73</xdr:row>
      <xdr:rowOff>74084</xdr:rowOff>
    </xdr:to>
    <xdr:sp macro="" textlink="">
      <xdr:nvSpPr>
        <xdr:cNvPr id="5" name="Curved Left Arrow 4"/>
        <xdr:cNvSpPr/>
      </xdr:nvSpPr>
      <xdr:spPr>
        <a:xfrm>
          <a:off x="14145948" y="12203905"/>
          <a:ext cx="584729" cy="1109929"/>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7</xdr:col>
      <xdr:colOff>105833</xdr:colOff>
      <xdr:row>76</xdr:row>
      <xdr:rowOff>148167</xdr:rowOff>
    </xdr:from>
    <xdr:to>
      <xdr:col>8</xdr:col>
      <xdr:colOff>95249</xdr:colOff>
      <xdr:row>80</xdr:row>
      <xdr:rowOff>31750</xdr:rowOff>
    </xdr:to>
    <xdr:sp macro="" textlink="">
      <xdr:nvSpPr>
        <xdr:cNvPr id="7" name="Curved Left Arrow 6"/>
        <xdr:cNvSpPr/>
      </xdr:nvSpPr>
      <xdr:spPr>
        <a:xfrm>
          <a:off x="12657666" y="13303250"/>
          <a:ext cx="603250" cy="69850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7</xdr:col>
      <xdr:colOff>71438</xdr:colOff>
      <xdr:row>16</xdr:row>
      <xdr:rowOff>0</xdr:rowOff>
    </xdr:from>
    <xdr:to>
      <xdr:col>8</xdr:col>
      <xdr:colOff>60854</xdr:colOff>
      <xdr:row>31</xdr:row>
      <xdr:rowOff>83343</xdr:rowOff>
    </xdr:to>
    <xdr:sp macro="" textlink="">
      <xdr:nvSpPr>
        <xdr:cNvPr id="8" name="Curved Left Arrow 7"/>
        <xdr:cNvSpPr/>
      </xdr:nvSpPr>
      <xdr:spPr>
        <a:xfrm>
          <a:off x="14049376" y="3429000"/>
          <a:ext cx="584728" cy="2583656"/>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twoCellAnchor>
    <xdr:from>
      <xdr:col>7</xdr:col>
      <xdr:colOff>71437</xdr:colOff>
      <xdr:row>23</xdr:row>
      <xdr:rowOff>130969</xdr:rowOff>
    </xdr:from>
    <xdr:to>
      <xdr:col>8</xdr:col>
      <xdr:colOff>60853</xdr:colOff>
      <xdr:row>31</xdr:row>
      <xdr:rowOff>35719</xdr:rowOff>
    </xdr:to>
    <xdr:sp macro="" textlink="">
      <xdr:nvSpPr>
        <xdr:cNvPr id="9" name="Curved Left Arrow 8"/>
        <xdr:cNvSpPr/>
      </xdr:nvSpPr>
      <xdr:spPr>
        <a:xfrm>
          <a:off x="14049375" y="4726782"/>
          <a:ext cx="584728" cy="123825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342900</xdr:colOff>
      <xdr:row>18</xdr:row>
      <xdr:rowOff>102355</xdr:rowOff>
    </xdr:from>
    <xdr:to>
      <xdr:col>23</xdr:col>
      <xdr:colOff>465666</xdr:colOff>
      <xdr:row>32</xdr:row>
      <xdr:rowOff>118532</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332316</xdr:colOff>
      <xdr:row>47</xdr:row>
      <xdr:rowOff>6842</xdr:rowOff>
    </xdr:from>
    <xdr:to>
      <xdr:col>23</xdr:col>
      <xdr:colOff>222250</xdr:colOff>
      <xdr:row>61</xdr:row>
      <xdr:rowOff>88107</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354807</xdr:colOff>
      <xdr:row>73</xdr:row>
      <xdr:rowOff>28576</xdr:rowOff>
    </xdr:from>
    <xdr:to>
      <xdr:col>23</xdr:col>
      <xdr:colOff>243417</xdr:colOff>
      <xdr:row>87</xdr:row>
      <xdr:rowOff>100013</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366712</xdr:colOff>
      <xdr:row>106</xdr:row>
      <xdr:rowOff>76578</xdr:rowOff>
    </xdr:from>
    <xdr:to>
      <xdr:col>23</xdr:col>
      <xdr:colOff>391583</xdr:colOff>
      <xdr:row>120</xdr:row>
      <xdr:rowOff>88106</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354805</xdr:colOff>
      <xdr:row>132</xdr:row>
      <xdr:rowOff>138188</xdr:rowOff>
    </xdr:from>
    <xdr:to>
      <xdr:col>23</xdr:col>
      <xdr:colOff>349250</xdr:colOff>
      <xdr:row>147</xdr:row>
      <xdr:rowOff>68262</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342900</xdr:colOff>
      <xdr:row>158</xdr:row>
      <xdr:rowOff>154100</xdr:rowOff>
    </xdr:from>
    <xdr:to>
      <xdr:col>23</xdr:col>
      <xdr:colOff>253999</xdr:colOff>
      <xdr:row>173</xdr:row>
      <xdr:rowOff>40481</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307181</xdr:colOff>
      <xdr:row>207</xdr:row>
      <xdr:rowOff>121935</xdr:rowOff>
    </xdr:from>
    <xdr:to>
      <xdr:col>23</xdr:col>
      <xdr:colOff>201083</xdr:colOff>
      <xdr:row>222</xdr:row>
      <xdr:rowOff>44450</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354805</xdr:colOff>
      <xdr:row>238</xdr:row>
      <xdr:rowOff>2872</xdr:rowOff>
    </xdr:from>
    <xdr:to>
      <xdr:col>23</xdr:col>
      <xdr:colOff>169332</xdr:colOff>
      <xdr:row>252</xdr:row>
      <xdr:rowOff>60325</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370671</xdr:colOff>
      <xdr:row>270</xdr:row>
      <xdr:rowOff>98123</xdr:rowOff>
    </xdr:from>
    <xdr:to>
      <xdr:col>23</xdr:col>
      <xdr:colOff>232833</xdr:colOff>
      <xdr:row>284</xdr:row>
      <xdr:rowOff>103982</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319087</xdr:colOff>
      <xdr:row>306</xdr:row>
      <xdr:rowOff>63727</xdr:rowOff>
    </xdr:from>
    <xdr:to>
      <xdr:col>23</xdr:col>
      <xdr:colOff>201083</xdr:colOff>
      <xdr:row>320</xdr:row>
      <xdr:rowOff>89430</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319087</xdr:colOff>
      <xdr:row>336</xdr:row>
      <xdr:rowOff>111352</xdr:rowOff>
    </xdr:from>
    <xdr:to>
      <xdr:col>23</xdr:col>
      <xdr:colOff>359833</xdr:colOff>
      <xdr:row>350</xdr:row>
      <xdr:rowOff>137055</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332316</xdr:colOff>
      <xdr:row>368</xdr:row>
      <xdr:rowOff>39914</xdr:rowOff>
    </xdr:from>
    <xdr:to>
      <xdr:col>23</xdr:col>
      <xdr:colOff>349250</xdr:colOff>
      <xdr:row>382</xdr:row>
      <xdr:rowOff>77522</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342900</xdr:colOff>
      <xdr:row>396</xdr:row>
      <xdr:rowOff>117966</xdr:rowOff>
    </xdr:from>
    <xdr:to>
      <xdr:col>23</xdr:col>
      <xdr:colOff>317500</xdr:colOff>
      <xdr:row>411</xdr:row>
      <xdr:rowOff>52388</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354807</xdr:colOff>
      <xdr:row>422</xdr:row>
      <xdr:rowOff>38589</xdr:rowOff>
    </xdr:from>
    <xdr:to>
      <xdr:col>23</xdr:col>
      <xdr:colOff>433916</xdr:colOff>
      <xdr:row>436</xdr:row>
      <xdr:rowOff>131762</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366712</xdr:colOff>
      <xdr:row>598</xdr:row>
      <xdr:rowOff>35944</xdr:rowOff>
    </xdr:from>
    <xdr:to>
      <xdr:col>23</xdr:col>
      <xdr:colOff>63500</xdr:colOff>
      <xdr:row>612</xdr:row>
      <xdr:rowOff>41804</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402430</xdr:colOff>
      <xdr:row>629</xdr:row>
      <xdr:rowOff>62403</xdr:rowOff>
    </xdr:from>
    <xdr:to>
      <xdr:col>23</xdr:col>
      <xdr:colOff>370416</xdr:colOff>
      <xdr:row>643</xdr:row>
      <xdr:rowOff>84137</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319087</xdr:colOff>
      <xdr:row>728</xdr:row>
      <xdr:rowOff>46528</xdr:rowOff>
    </xdr:from>
    <xdr:to>
      <xdr:col>23</xdr:col>
      <xdr:colOff>137583</xdr:colOff>
      <xdr:row>742</xdr:row>
      <xdr:rowOff>48418</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13</xdr:col>
      <xdr:colOff>366711</xdr:colOff>
      <xdr:row>756</xdr:row>
      <xdr:rowOff>50497</xdr:rowOff>
    </xdr:from>
    <xdr:to>
      <xdr:col>23</xdr:col>
      <xdr:colOff>84666</xdr:colOff>
      <xdr:row>770</xdr:row>
      <xdr:rowOff>76200</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13</xdr:col>
      <xdr:colOff>354806</xdr:colOff>
      <xdr:row>809</xdr:row>
      <xdr:rowOff>38968</xdr:rowOff>
    </xdr:from>
    <xdr:to>
      <xdr:col>23</xdr:col>
      <xdr:colOff>243417</xdr:colOff>
      <xdr:row>823</xdr:row>
      <xdr:rowOff>52766</xdr:rowOff>
    </xdr:to>
    <xdr:graphicFrame macro="">
      <xdr:nvGraphicFramePr>
        <xdr:cNvPr id="6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378618</xdr:colOff>
      <xdr:row>845</xdr:row>
      <xdr:rowOff>73175</xdr:rowOff>
    </xdr:from>
    <xdr:to>
      <xdr:col>23</xdr:col>
      <xdr:colOff>105833</xdr:colOff>
      <xdr:row>859</xdr:row>
      <xdr:rowOff>100389</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13</xdr:col>
      <xdr:colOff>393926</xdr:colOff>
      <xdr:row>870</xdr:row>
      <xdr:rowOff>35379</xdr:rowOff>
    </xdr:from>
    <xdr:to>
      <xdr:col>23</xdr:col>
      <xdr:colOff>-1</xdr:colOff>
      <xdr:row>884</xdr:row>
      <xdr:rowOff>103415</xdr:rowOff>
    </xdr:to>
    <xdr:graphicFrame macro="">
      <xdr:nvGraphicFramePr>
        <xdr:cNvPr id="68"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13</xdr:col>
      <xdr:colOff>355751</xdr:colOff>
      <xdr:row>903</xdr:row>
      <xdr:rowOff>134598</xdr:rowOff>
    </xdr:from>
    <xdr:to>
      <xdr:col>22</xdr:col>
      <xdr:colOff>560916</xdr:colOff>
      <xdr:row>917</xdr:row>
      <xdr:rowOff>105116</xdr:rowOff>
    </xdr:to>
    <xdr:graphicFrame macro="">
      <xdr:nvGraphicFramePr>
        <xdr:cNvPr id="6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13</xdr:col>
      <xdr:colOff>342900</xdr:colOff>
      <xdr:row>560</xdr:row>
      <xdr:rowOff>239185</xdr:rowOff>
    </xdr:from>
    <xdr:to>
      <xdr:col>23</xdr:col>
      <xdr:colOff>211667</xdr:colOff>
      <xdr:row>571</xdr:row>
      <xdr:rowOff>118535</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306916</xdr:colOff>
      <xdr:row>666</xdr:row>
      <xdr:rowOff>107950</xdr:rowOff>
    </xdr:from>
    <xdr:to>
      <xdr:col>23</xdr:col>
      <xdr:colOff>317500</xdr:colOff>
      <xdr:row>685</xdr:row>
      <xdr:rowOff>152968</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13</xdr:col>
      <xdr:colOff>398462</xdr:colOff>
      <xdr:row>537</xdr:row>
      <xdr:rowOff>152400</xdr:rowOff>
    </xdr:from>
    <xdr:to>
      <xdr:col>23</xdr:col>
      <xdr:colOff>359833</xdr:colOff>
      <xdr:row>550</xdr:row>
      <xdr:rowOff>107950</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13</xdr:col>
      <xdr:colOff>378618</xdr:colOff>
      <xdr:row>508</xdr:row>
      <xdr:rowOff>33867</xdr:rowOff>
    </xdr:from>
    <xdr:to>
      <xdr:col>23</xdr:col>
      <xdr:colOff>211667</xdr:colOff>
      <xdr:row>522</xdr:row>
      <xdr:rowOff>55033</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13</xdr:col>
      <xdr:colOff>354806</xdr:colOff>
      <xdr:row>474</xdr:row>
      <xdr:rowOff>33866</xdr:rowOff>
    </xdr:from>
    <xdr:to>
      <xdr:col>23</xdr:col>
      <xdr:colOff>95250</xdr:colOff>
      <xdr:row>488</xdr:row>
      <xdr:rowOff>55032</xdr:rowOff>
    </xdr:to>
    <xdr:graphicFrame macro="">
      <xdr:nvGraphicFramePr>
        <xdr:cNvPr id="65"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0</xdr:col>
      <xdr:colOff>0</xdr:colOff>
      <xdr:row>19</xdr:row>
      <xdr:rowOff>-1</xdr:rowOff>
    </xdr:from>
    <xdr:to>
      <xdr:col>1</xdr:col>
      <xdr:colOff>2932659</xdr:colOff>
      <xdr:row>32</xdr:row>
      <xdr:rowOff>11904</xdr:rowOff>
    </xdr:to>
    <xdr:pic>
      <xdr:nvPicPr>
        <xdr:cNvPr id="10" name="Picture 9"/>
        <xdr:cNvPicPr>
          <a:picLocks noChangeAspect="1"/>
        </xdr:cNvPicPr>
      </xdr:nvPicPr>
      <xdr:blipFill>
        <a:blip xmlns:r="http://schemas.openxmlformats.org/officeDocument/2006/relationships" r:embed="rId28"/>
        <a:stretch>
          <a:fillRect/>
        </a:stretch>
      </xdr:blipFill>
      <xdr:spPr>
        <a:xfrm>
          <a:off x="0" y="4310062"/>
          <a:ext cx="3944690" cy="2250281"/>
        </a:xfrm>
        <a:prstGeom prst="rect">
          <a:avLst/>
        </a:prstGeom>
      </xdr:spPr>
    </xdr:pic>
    <xdr:clientData/>
  </xdr:twoCellAnchor>
  <xdr:twoCellAnchor editAs="oneCell">
    <xdr:from>
      <xdr:col>0</xdr:col>
      <xdr:colOff>0</xdr:colOff>
      <xdr:row>47</xdr:row>
      <xdr:rowOff>0</xdr:rowOff>
    </xdr:from>
    <xdr:to>
      <xdr:col>1</xdr:col>
      <xdr:colOff>3099629</xdr:colOff>
      <xdr:row>61</xdr:row>
      <xdr:rowOff>11906</xdr:rowOff>
    </xdr:to>
    <xdr:pic>
      <xdr:nvPicPr>
        <xdr:cNvPr id="12" name="Picture 11"/>
        <xdr:cNvPicPr>
          <a:picLocks noChangeAspect="1"/>
        </xdr:cNvPicPr>
      </xdr:nvPicPr>
      <xdr:blipFill>
        <a:blip xmlns:r="http://schemas.openxmlformats.org/officeDocument/2006/relationships" r:embed="rId29"/>
        <a:stretch>
          <a:fillRect/>
        </a:stretch>
      </xdr:blipFill>
      <xdr:spPr>
        <a:xfrm>
          <a:off x="0" y="9120188"/>
          <a:ext cx="4111660" cy="2345531"/>
        </a:xfrm>
        <a:prstGeom prst="rect">
          <a:avLst/>
        </a:prstGeom>
      </xdr:spPr>
    </xdr:pic>
    <xdr:clientData/>
  </xdr:twoCellAnchor>
  <xdr:twoCellAnchor editAs="oneCell">
    <xdr:from>
      <xdr:col>0</xdr:col>
      <xdr:colOff>0</xdr:colOff>
      <xdr:row>73</xdr:row>
      <xdr:rowOff>0</xdr:rowOff>
    </xdr:from>
    <xdr:to>
      <xdr:col>1</xdr:col>
      <xdr:colOff>3155157</xdr:colOff>
      <xdr:row>87</xdr:row>
      <xdr:rowOff>47625</xdr:rowOff>
    </xdr:to>
    <xdr:pic>
      <xdr:nvPicPr>
        <xdr:cNvPr id="14" name="Picture 13"/>
        <xdr:cNvPicPr>
          <a:picLocks noChangeAspect="1"/>
        </xdr:cNvPicPr>
      </xdr:nvPicPr>
      <xdr:blipFill>
        <a:blip xmlns:r="http://schemas.openxmlformats.org/officeDocument/2006/relationships" r:embed="rId30"/>
        <a:stretch>
          <a:fillRect/>
        </a:stretch>
      </xdr:blipFill>
      <xdr:spPr>
        <a:xfrm>
          <a:off x="0" y="13525500"/>
          <a:ext cx="4167188" cy="2381250"/>
        </a:xfrm>
        <a:prstGeom prst="rect">
          <a:avLst/>
        </a:prstGeom>
      </xdr:spPr>
    </xdr:pic>
    <xdr:clientData/>
  </xdr:twoCellAnchor>
  <xdr:twoCellAnchor editAs="oneCell">
    <xdr:from>
      <xdr:col>0</xdr:col>
      <xdr:colOff>0</xdr:colOff>
      <xdr:row>106</xdr:row>
      <xdr:rowOff>0</xdr:rowOff>
    </xdr:from>
    <xdr:to>
      <xdr:col>1</xdr:col>
      <xdr:colOff>3143250</xdr:colOff>
      <xdr:row>120</xdr:row>
      <xdr:rowOff>40821</xdr:rowOff>
    </xdr:to>
    <xdr:pic>
      <xdr:nvPicPr>
        <xdr:cNvPr id="17" name="Picture 16"/>
        <xdr:cNvPicPr>
          <a:picLocks noChangeAspect="1"/>
        </xdr:cNvPicPr>
      </xdr:nvPicPr>
      <xdr:blipFill>
        <a:blip xmlns:r="http://schemas.openxmlformats.org/officeDocument/2006/relationships" r:embed="rId31"/>
        <a:stretch>
          <a:fillRect/>
        </a:stretch>
      </xdr:blipFill>
      <xdr:spPr>
        <a:xfrm>
          <a:off x="0" y="19097625"/>
          <a:ext cx="4155281" cy="2374446"/>
        </a:xfrm>
        <a:prstGeom prst="rect">
          <a:avLst/>
        </a:prstGeom>
      </xdr:spPr>
    </xdr:pic>
    <xdr:clientData/>
  </xdr:twoCellAnchor>
  <xdr:twoCellAnchor editAs="oneCell">
    <xdr:from>
      <xdr:col>0</xdr:col>
      <xdr:colOff>0</xdr:colOff>
      <xdr:row>133</xdr:row>
      <xdr:rowOff>0</xdr:rowOff>
    </xdr:from>
    <xdr:to>
      <xdr:col>1</xdr:col>
      <xdr:colOff>3190875</xdr:colOff>
      <xdr:row>147</xdr:row>
      <xdr:rowOff>27874</xdr:rowOff>
    </xdr:to>
    <xdr:pic>
      <xdr:nvPicPr>
        <xdr:cNvPr id="20" name="Picture 19"/>
        <xdr:cNvPicPr>
          <a:picLocks noChangeAspect="1"/>
        </xdr:cNvPicPr>
      </xdr:nvPicPr>
      <xdr:blipFill>
        <a:blip xmlns:r="http://schemas.openxmlformats.org/officeDocument/2006/relationships" r:embed="rId32"/>
        <a:stretch>
          <a:fillRect/>
        </a:stretch>
      </xdr:blipFill>
      <xdr:spPr>
        <a:xfrm>
          <a:off x="0" y="23669625"/>
          <a:ext cx="4202906" cy="2361499"/>
        </a:xfrm>
        <a:prstGeom prst="rect">
          <a:avLst/>
        </a:prstGeom>
      </xdr:spPr>
    </xdr:pic>
    <xdr:clientData/>
  </xdr:twoCellAnchor>
  <xdr:twoCellAnchor editAs="oneCell">
    <xdr:from>
      <xdr:col>0</xdr:col>
      <xdr:colOff>0</xdr:colOff>
      <xdr:row>159</xdr:row>
      <xdr:rowOff>0</xdr:rowOff>
    </xdr:from>
    <xdr:to>
      <xdr:col>1</xdr:col>
      <xdr:colOff>3155157</xdr:colOff>
      <xdr:row>173</xdr:row>
      <xdr:rowOff>11727</xdr:rowOff>
    </xdr:to>
    <xdr:pic>
      <xdr:nvPicPr>
        <xdr:cNvPr id="22" name="Picture 21"/>
        <xdr:cNvPicPr>
          <a:picLocks noChangeAspect="1"/>
        </xdr:cNvPicPr>
      </xdr:nvPicPr>
      <xdr:blipFill>
        <a:blip xmlns:r="http://schemas.openxmlformats.org/officeDocument/2006/relationships" r:embed="rId33"/>
        <a:stretch>
          <a:fillRect/>
        </a:stretch>
      </xdr:blipFill>
      <xdr:spPr>
        <a:xfrm>
          <a:off x="0" y="28074938"/>
          <a:ext cx="4167188" cy="2345352"/>
        </a:xfrm>
        <a:prstGeom prst="rect">
          <a:avLst/>
        </a:prstGeom>
      </xdr:spPr>
    </xdr:pic>
    <xdr:clientData/>
  </xdr:twoCellAnchor>
  <xdr:twoCellAnchor editAs="oneCell">
    <xdr:from>
      <xdr:col>0</xdr:col>
      <xdr:colOff>1</xdr:colOff>
      <xdr:row>207</xdr:row>
      <xdr:rowOff>0</xdr:rowOff>
    </xdr:from>
    <xdr:to>
      <xdr:col>1</xdr:col>
      <xdr:colOff>3129762</xdr:colOff>
      <xdr:row>222</xdr:row>
      <xdr:rowOff>0</xdr:rowOff>
    </xdr:to>
    <xdr:pic>
      <xdr:nvPicPr>
        <xdr:cNvPr id="24" name="Picture 23"/>
        <xdr:cNvPicPr>
          <a:picLocks noChangeAspect="1"/>
        </xdr:cNvPicPr>
      </xdr:nvPicPr>
      <xdr:blipFill>
        <a:blip xmlns:r="http://schemas.openxmlformats.org/officeDocument/2006/relationships" r:embed="rId34"/>
        <a:stretch>
          <a:fillRect/>
        </a:stretch>
      </xdr:blipFill>
      <xdr:spPr>
        <a:xfrm>
          <a:off x="1" y="36147375"/>
          <a:ext cx="4141792" cy="2500313"/>
        </a:xfrm>
        <a:prstGeom prst="rect">
          <a:avLst/>
        </a:prstGeom>
      </xdr:spPr>
    </xdr:pic>
    <xdr:clientData/>
  </xdr:twoCellAnchor>
  <xdr:twoCellAnchor editAs="oneCell">
    <xdr:from>
      <xdr:col>0</xdr:col>
      <xdr:colOff>0</xdr:colOff>
      <xdr:row>269</xdr:row>
      <xdr:rowOff>0</xdr:rowOff>
    </xdr:from>
    <xdr:to>
      <xdr:col>1</xdr:col>
      <xdr:colOff>3202782</xdr:colOff>
      <xdr:row>284</xdr:row>
      <xdr:rowOff>44081</xdr:rowOff>
    </xdr:to>
    <xdr:pic>
      <xdr:nvPicPr>
        <xdr:cNvPr id="29" name="Picture 28"/>
        <xdr:cNvPicPr>
          <a:picLocks noChangeAspect="1"/>
        </xdr:cNvPicPr>
      </xdr:nvPicPr>
      <xdr:blipFill>
        <a:blip xmlns:r="http://schemas.openxmlformats.org/officeDocument/2006/relationships" r:embed="rId35"/>
        <a:stretch>
          <a:fillRect/>
        </a:stretch>
      </xdr:blipFill>
      <xdr:spPr>
        <a:xfrm>
          <a:off x="0" y="47124938"/>
          <a:ext cx="4214813" cy="2544394"/>
        </a:xfrm>
        <a:prstGeom prst="rect">
          <a:avLst/>
        </a:prstGeom>
      </xdr:spPr>
    </xdr:pic>
    <xdr:clientData/>
  </xdr:twoCellAnchor>
  <xdr:twoCellAnchor editAs="oneCell">
    <xdr:from>
      <xdr:col>0</xdr:col>
      <xdr:colOff>0</xdr:colOff>
      <xdr:row>305</xdr:row>
      <xdr:rowOff>0</xdr:rowOff>
    </xdr:from>
    <xdr:to>
      <xdr:col>1</xdr:col>
      <xdr:colOff>3167063</xdr:colOff>
      <xdr:row>320</xdr:row>
      <xdr:rowOff>26745</xdr:rowOff>
    </xdr:to>
    <xdr:pic>
      <xdr:nvPicPr>
        <xdr:cNvPr id="30" name="Picture 29"/>
        <xdr:cNvPicPr>
          <a:picLocks noChangeAspect="1"/>
        </xdr:cNvPicPr>
      </xdr:nvPicPr>
      <xdr:blipFill>
        <a:blip xmlns:r="http://schemas.openxmlformats.org/officeDocument/2006/relationships" r:embed="rId36"/>
        <a:stretch>
          <a:fillRect/>
        </a:stretch>
      </xdr:blipFill>
      <xdr:spPr>
        <a:xfrm>
          <a:off x="0" y="53197125"/>
          <a:ext cx="4179094" cy="2527057"/>
        </a:xfrm>
        <a:prstGeom prst="rect">
          <a:avLst/>
        </a:prstGeom>
      </xdr:spPr>
    </xdr:pic>
    <xdr:clientData/>
  </xdr:twoCellAnchor>
  <xdr:twoCellAnchor editAs="oneCell">
    <xdr:from>
      <xdr:col>0</xdr:col>
      <xdr:colOff>0</xdr:colOff>
      <xdr:row>337</xdr:row>
      <xdr:rowOff>0</xdr:rowOff>
    </xdr:from>
    <xdr:to>
      <xdr:col>1</xdr:col>
      <xdr:colOff>3171195</xdr:colOff>
      <xdr:row>351</xdr:row>
      <xdr:rowOff>23812</xdr:rowOff>
    </xdr:to>
    <xdr:pic>
      <xdr:nvPicPr>
        <xdr:cNvPr id="34" name="Picture 33"/>
        <xdr:cNvPicPr>
          <a:picLocks noChangeAspect="1"/>
        </xdr:cNvPicPr>
      </xdr:nvPicPr>
      <xdr:blipFill>
        <a:blip xmlns:r="http://schemas.openxmlformats.org/officeDocument/2006/relationships" r:embed="rId37"/>
        <a:stretch>
          <a:fillRect/>
        </a:stretch>
      </xdr:blipFill>
      <xdr:spPr>
        <a:xfrm>
          <a:off x="0" y="58602563"/>
          <a:ext cx="4183226" cy="2357437"/>
        </a:xfrm>
        <a:prstGeom prst="rect">
          <a:avLst/>
        </a:prstGeom>
      </xdr:spPr>
    </xdr:pic>
    <xdr:clientData/>
  </xdr:twoCellAnchor>
  <xdr:twoCellAnchor editAs="oneCell">
    <xdr:from>
      <xdr:col>0</xdr:col>
      <xdr:colOff>0</xdr:colOff>
      <xdr:row>368</xdr:row>
      <xdr:rowOff>0</xdr:rowOff>
    </xdr:from>
    <xdr:to>
      <xdr:col>1</xdr:col>
      <xdr:colOff>3226594</xdr:colOff>
      <xdr:row>382</xdr:row>
      <xdr:rowOff>51933</xdr:rowOff>
    </xdr:to>
    <xdr:pic>
      <xdr:nvPicPr>
        <xdr:cNvPr id="36" name="Picture 35"/>
        <xdr:cNvPicPr>
          <a:picLocks noChangeAspect="1"/>
        </xdr:cNvPicPr>
      </xdr:nvPicPr>
      <xdr:blipFill>
        <a:blip xmlns:r="http://schemas.openxmlformats.org/officeDocument/2006/relationships" r:embed="rId38"/>
        <a:stretch>
          <a:fillRect/>
        </a:stretch>
      </xdr:blipFill>
      <xdr:spPr>
        <a:xfrm>
          <a:off x="0" y="63841313"/>
          <a:ext cx="4238625" cy="2385558"/>
        </a:xfrm>
        <a:prstGeom prst="rect">
          <a:avLst/>
        </a:prstGeom>
      </xdr:spPr>
    </xdr:pic>
    <xdr:clientData/>
  </xdr:twoCellAnchor>
  <xdr:twoCellAnchor editAs="oneCell">
    <xdr:from>
      <xdr:col>0</xdr:col>
      <xdr:colOff>0</xdr:colOff>
      <xdr:row>423</xdr:row>
      <xdr:rowOff>0</xdr:rowOff>
    </xdr:from>
    <xdr:to>
      <xdr:col>1</xdr:col>
      <xdr:colOff>3167063</xdr:colOff>
      <xdr:row>437</xdr:row>
      <xdr:rowOff>14495</xdr:rowOff>
    </xdr:to>
    <xdr:pic>
      <xdr:nvPicPr>
        <xdr:cNvPr id="38" name="Picture 37"/>
        <xdr:cNvPicPr>
          <a:picLocks noChangeAspect="1"/>
        </xdr:cNvPicPr>
      </xdr:nvPicPr>
      <xdr:blipFill>
        <a:blip xmlns:r="http://schemas.openxmlformats.org/officeDocument/2006/relationships" r:embed="rId39"/>
        <a:stretch>
          <a:fillRect/>
        </a:stretch>
      </xdr:blipFill>
      <xdr:spPr>
        <a:xfrm>
          <a:off x="0" y="73152000"/>
          <a:ext cx="4179094" cy="2348120"/>
        </a:xfrm>
        <a:prstGeom prst="rect">
          <a:avLst/>
        </a:prstGeom>
      </xdr:spPr>
    </xdr:pic>
    <xdr:clientData/>
  </xdr:twoCellAnchor>
  <xdr:twoCellAnchor editAs="oneCell">
    <xdr:from>
      <xdr:col>0</xdr:col>
      <xdr:colOff>0</xdr:colOff>
      <xdr:row>598</xdr:row>
      <xdr:rowOff>0</xdr:rowOff>
    </xdr:from>
    <xdr:to>
      <xdr:col>1</xdr:col>
      <xdr:colOff>3119438</xdr:colOff>
      <xdr:row>612</xdr:row>
      <xdr:rowOff>6482</xdr:rowOff>
    </xdr:to>
    <xdr:pic>
      <xdr:nvPicPr>
        <xdr:cNvPr id="40" name="Picture 39"/>
        <xdr:cNvPicPr>
          <a:picLocks noChangeAspect="1"/>
        </xdr:cNvPicPr>
      </xdr:nvPicPr>
      <xdr:blipFill>
        <a:blip xmlns:r="http://schemas.openxmlformats.org/officeDocument/2006/relationships" r:embed="rId40"/>
        <a:stretch>
          <a:fillRect/>
        </a:stretch>
      </xdr:blipFill>
      <xdr:spPr>
        <a:xfrm>
          <a:off x="0" y="102750938"/>
          <a:ext cx="4131469" cy="2332169"/>
        </a:xfrm>
        <a:prstGeom prst="rect">
          <a:avLst/>
        </a:prstGeom>
      </xdr:spPr>
    </xdr:pic>
    <xdr:clientData/>
  </xdr:twoCellAnchor>
  <xdr:twoCellAnchor editAs="oneCell">
    <xdr:from>
      <xdr:col>0</xdr:col>
      <xdr:colOff>0</xdr:colOff>
      <xdr:row>727</xdr:row>
      <xdr:rowOff>0</xdr:rowOff>
    </xdr:from>
    <xdr:to>
      <xdr:col>1</xdr:col>
      <xdr:colOff>3190875</xdr:colOff>
      <xdr:row>742</xdr:row>
      <xdr:rowOff>43921</xdr:rowOff>
    </xdr:to>
    <xdr:pic>
      <xdr:nvPicPr>
        <xdr:cNvPr id="62" name="Picture 61"/>
        <xdr:cNvPicPr>
          <a:picLocks noChangeAspect="1"/>
        </xdr:cNvPicPr>
      </xdr:nvPicPr>
      <xdr:blipFill>
        <a:blip xmlns:r="http://schemas.openxmlformats.org/officeDocument/2006/relationships" r:embed="rId41"/>
        <a:stretch>
          <a:fillRect/>
        </a:stretch>
      </xdr:blipFill>
      <xdr:spPr>
        <a:xfrm>
          <a:off x="0" y="118300500"/>
          <a:ext cx="4202906" cy="2544234"/>
        </a:xfrm>
        <a:prstGeom prst="rect">
          <a:avLst/>
        </a:prstGeom>
      </xdr:spPr>
    </xdr:pic>
    <xdr:clientData/>
  </xdr:twoCellAnchor>
  <xdr:twoCellAnchor editAs="oneCell">
    <xdr:from>
      <xdr:col>0</xdr:col>
      <xdr:colOff>1</xdr:colOff>
      <xdr:row>755</xdr:row>
      <xdr:rowOff>0</xdr:rowOff>
    </xdr:from>
    <xdr:to>
      <xdr:col>1</xdr:col>
      <xdr:colOff>3167064</xdr:colOff>
      <xdr:row>770</xdr:row>
      <xdr:rowOff>26745</xdr:rowOff>
    </xdr:to>
    <xdr:pic>
      <xdr:nvPicPr>
        <xdr:cNvPr id="71" name="Picture 70"/>
        <xdr:cNvPicPr>
          <a:picLocks noChangeAspect="1"/>
        </xdr:cNvPicPr>
      </xdr:nvPicPr>
      <xdr:blipFill>
        <a:blip xmlns:r="http://schemas.openxmlformats.org/officeDocument/2006/relationships" r:embed="rId42"/>
        <a:stretch>
          <a:fillRect/>
        </a:stretch>
      </xdr:blipFill>
      <xdr:spPr>
        <a:xfrm>
          <a:off x="1" y="123039188"/>
          <a:ext cx="4179094" cy="2527057"/>
        </a:xfrm>
        <a:prstGeom prst="rect">
          <a:avLst/>
        </a:prstGeom>
      </xdr:spPr>
    </xdr:pic>
    <xdr:clientData/>
  </xdr:twoCellAnchor>
  <xdr:twoCellAnchor editAs="oneCell">
    <xdr:from>
      <xdr:col>0</xdr:col>
      <xdr:colOff>0</xdr:colOff>
      <xdr:row>809</xdr:row>
      <xdr:rowOff>0</xdr:rowOff>
    </xdr:from>
    <xdr:to>
      <xdr:col>1</xdr:col>
      <xdr:colOff>3162455</xdr:colOff>
      <xdr:row>823</xdr:row>
      <xdr:rowOff>11906</xdr:rowOff>
    </xdr:to>
    <xdr:pic>
      <xdr:nvPicPr>
        <xdr:cNvPr id="72" name="Picture 71"/>
        <xdr:cNvPicPr>
          <a:picLocks noChangeAspect="1"/>
        </xdr:cNvPicPr>
      </xdr:nvPicPr>
      <xdr:blipFill>
        <a:blip xmlns:r="http://schemas.openxmlformats.org/officeDocument/2006/relationships" r:embed="rId43"/>
        <a:stretch>
          <a:fillRect/>
        </a:stretch>
      </xdr:blipFill>
      <xdr:spPr>
        <a:xfrm>
          <a:off x="0" y="128944688"/>
          <a:ext cx="4174486" cy="2345531"/>
        </a:xfrm>
        <a:prstGeom prst="rect">
          <a:avLst/>
        </a:prstGeom>
      </xdr:spPr>
    </xdr:pic>
    <xdr:clientData/>
  </xdr:twoCellAnchor>
  <xdr:twoCellAnchor editAs="oneCell">
    <xdr:from>
      <xdr:col>0</xdr:col>
      <xdr:colOff>0</xdr:colOff>
      <xdr:row>844</xdr:row>
      <xdr:rowOff>1</xdr:rowOff>
    </xdr:from>
    <xdr:to>
      <xdr:col>1</xdr:col>
      <xdr:colOff>3142524</xdr:colOff>
      <xdr:row>859</xdr:row>
      <xdr:rowOff>11906</xdr:rowOff>
    </xdr:to>
    <xdr:pic>
      <xdr:nvPicPr>
        <xdr:cNvPr id="73" name="Picture 72"/>
        <xdr:cNvPicPr>
          <a:picLocks noChangeAspect="1"/>
        </xdr:cNvPicPr>
      </xdr:nvPicPr>
      <xdr:blipFill>
        <a:blip xmlns:r="http://schemas.openxmlformats.org/officeDocument/2006/relationships" r:embed="rId44"/>
        <a:stretch>
          <a:fillRect/>
        </a:stretch>
      </xdr:blipFill>
      <xdr:spPr>
        <a:xfrm>
          <a:off x="0" y="134183439"/>
          <a:ext cx="4154555" cy="2512218"/>
        </a:xfrm>
        <a:prstGeom prst="rect">
          <a:avLst/>
        </a:prstGeom>
      </xdr:spPr>
    </xdr:pic>
    <xdr:clientData/>
  </xdr:twoCellAnchor>
  <xdr:twoCellAnchor editAs="oneCell">
    <xdr:from>
      <xdr:col>0</xdr:col>
      <xdr:colOff>0</xdr:colOff>
      <xdr:row>870</xdr:row>
      <xdr:rowOff>0</xdr:rowOff>
    </xdr:from>
    <xdr:to>
      <xdr:col>1</xdr:col>
      <xdr:colOff>3202782</xdr:colOff>
      <xdr:row>884</xdr:row>
      <xdr:rowOff>34564</xdr:rowOff>
    </xdr:to>
    <xdr:pic>
      <xdr:nvPicPr>
        <xdr:cNvPr id="74" name="Picture 73"/>
        <xdr:cNvPicPr>
          <a:picLocks noChangeAspect="1"/>
        </xdr:cNvPicPr>
      </xdr:nvPicPr>
      <xdr:blipFill>
        <a:blip xmlns:r="http://schemas.openxmlformats.org/officeDocument/2006/relationships" r:embed="rId45"/>
        <a:stretch>
          <a:fillRect/>
        </a:stretch>
      </xdr:blipFill>
      <xdr:spPr>
        <a:xfrm>
          <a:off x="0" y="138588750"/>
          <a:ext cx="4214813" cy="2368189"/>
        </a:xfrm>
        <a:prstGeom prst="rect">
          <a:avLst/>
        </a:prstGeom>
      </xdr:spPr>
    </xdr:pic>
    <xdr:clientData/>
  </xdr:twoCellAnchor>
  <xdr:twoCellAnchor editAs="oneCell">
    <xdr:from>
      <xdr:col>0</xdr:col>
      <xdr:colOff>0</xdr:colOff>
      <xdr:row>237</xdr:row>
      <xdr:rowOff>-1</xdr:rowOff>
    </xdr:from>
    <xdr:to>
      <xdr:col>1</xdr:col>
      <xdr:colOff>3155156</xdr:colOff>
      <xdr:row>252</xdr:row>
      <xdr:rowOff>19544</xdr:rowOff>
    </xdr:to>
    <xdr:pic>
      <xdr:nvPicPr>
        <xdr:cNvPr id="2" name="Picture 1"/>
        <xdr:cNvPicPr>
          <a:picLocks noChangeAspect="1"/>
        </xdr:cNvPicPr>
      </xdr:nvPicPr>
      <xdr:blipFill>
        <a:blip xmlns:r="http://schemas.openxmlformats.org/officeDocument/2006/relationships" r:embed="rId46"/>
        <a:stretch>
          <a:fillRect/>
        </a:stretch>
      </xdr:blipFill>
      <xdr:spPr>
        <a:xfrm>
          <a:off x="0" y="41219437"/>
          <a:ext cx="4167187" cy="2519857"/>
        </a:xfrm>
        <a:prstGeom prst="rect">
          <a:avLst/>
        </a:prstGeom>
      </xdr:spPr>
    </xdr:pic>
    <xdr:clientData/>
  </xdr:twoCellAnchor>
  <xdr:twoCellAnchor editAs="oneCell">
    <xdr:from>
      <xdr:col>0</xdr:col>
      <xdr:colOff>0</xdr:colOff>
      <xdr:row>901</xdr:row>
      <xdr:rowOff>0</xdr:rowOff>
    </xdr:from>
    <xdr:to>
      <xdr:col>1</xdr:col>
      <xdr:colOff>3537109</xdr:colOff>
      <xdr:row>916</xdr:row>
      <xdr:rowOff>143828</xdr:rowOff>
    </xdr:to>
    <xdr:pic>
      <xdr:nvPicPr>
        <xdr:cNvPr id="3" name="Picture 2"/>
        <xdr:cNvPicPr>
          <a:picLocks noChangeAspect="1"/>
        </xdr:cNvPicPr>
      </xdr:nvPicPr>
      <xdr:blipFill>
        <a:blip xmlns:r="http://schemas.openxmlformats.org/officeDocument/2006/relationships" r:embed="rId47"/>
        <a:stretch>
          <a:fillRect/>
        </a:stretch>
      </xdr:blipFill>
      <xdr:spPr>
        <a:xfrm>
          <a:off x="0" y="143827500"/>
          <a:ext cx="4549140" cy="2644140"/>
        </a:xfrm>
        <a:prstGeom prst="rect">
          <a:avLst/>
        </a:prstGeom>
      </xdr:spPr>
    </xdr:pic>
    <xdr:clientData/>
  </xdr:twoCellAnchor>
  <xdr:twoCellAnchor editAs="oneCell">
    <xdr:from>
      <xdr:col>0</xdr:col>
      <xdr:colOff>0</xdr:colOff>
      <xdr:row>670</xdr:row>
      <xdr:rowOff>0</xdr:rowOff>
    </xdr:from>
    <xdr:to>
      <xdr:col>1</xdr:col>
      <xdr:colOff>2508250</xdr:colOff>
      <xdr:row>685</xdr:row>
      <xdr:rowOff>134452</xdr:rowOff>
    </xdr:to>
    <xdr:pic>
      <xdr:nvPicPr>
        <xdr:cNvPr id="6" name="Picture 5"/>
        <xdr:cNvPicPr>
          <a:picLocks noChangeAspect="1"/>
        </xdr:cNvPicPr>
      </xdr:nvPicPr>
      <xdr:blipFill>
        <a:blip xmlns:r="http://schemas.openxmlformats.org/officeDocument/2006/relationships" r:embed="rId48"/>
        <a:stretch>
          <a:fillRect/>
        </a:stretch>
      </xdr:blipFill>
      <xdr:spPr>
        <a:xfrm>
          <a:off x="0" y="106828167"/>
          <a:ext cx="3513667" cy="2515703"/>
        </a:xfrm>
        <a:prstGeom prst="rect">
          <a:avLst/>
        </a:prstGeom>
      </xdr:spPr>
    </xdr:pic>
    <xdr:clientData/>
  </xdr:twoCellAnchor>
  <xdr:twoCellAnchor editAs="oneCell">
    <xdr:from>
      <xdr:col>0</xdr:col>
      <xdr:colOff>0</xdr:colOff>
      <xdr:row>629</xdr:row>
      <xdr:rowOff>0</xdr:rowOff>
    </xdr:from>
    <xdr:to>
      <xdr:col>1</xdr:col>
      <xdr:colOff>3141266</xdr:colOff>
      <xdr:row>643</xdr:row>
      <xdr:rowOff>0</xdr:rowOff>
    </xdr:to>
    <xdr:pic>
      <xdr:nvPicPr>
        <xdr:cNvPr id="4" name="Picture 3"/>
        <xdr:cNvPicPr>
          <a:picLocks noChangeAspect="1"/>
        </xdr:cNvPicPr>
      </xdr:nvPicPr>
      <xdr:blipFill>
        <a:blip xmlns:r="http://schemas.openxmlformats.org/officeDocument/2006/relationships" r:embed="rId49"/>
        <a:stretch>
          <a:fillRect/>
        </a:stretch>
      </xdr:blipFill>
      <xdr:spPr>
        <a:xfrm>
          <a:off x="0" y="107513438"/>
          <a:ext cx="4153297" cy="2333625"/>
        </a:xfrm>
        <a:prstGeom prst="rect">
          <a:avLst/>
        </a:prstGeom>
      </xdr:spPr>
    </xdr:pic>
    <xdr:clientData/>
  </xdr:twoCellAnchor>
  <xdr:twoCellAnchor editAs="oneCell">
    <xdr:from>
      <xdr:col>0</xdr:col>
      <xdr:colOff>0</xdr:colOff>
      <xdr:row>397</xdr:row>
      <xdr:rowOff>0</xdr:rowOff>
    </xdr:from>
    <xdr:to>
      <xdr:col>1</xdr:col>
      <xdr:colOff>2910416</xdr:colOff>
      <xdr:row>410</xdr:row>
      <xdr:rowOff>136450</xdr:rowOff>
    </xdr:to>
    <xdr:pic>
      <xdr:nvPicPr>
        <xdr:cNvPr id="5" name="Picture 4"/>
        <xdr:cNvPicPr>
          <a:picLocks noChangeAspect="1"/>
        </xdr:cNvPicPr>
      </xdr:nvPicPr>
      <xdr:blipFill>
        <a:blip xmlns:r="http://schemas.openxmlformats.org/officeDocument/2006/relationships" r:embed="rId50"/>
        <a:stretch>
          <a:fillRect/>
        </a:stretch>
      </xdr:blipFill>
      <xdr:spPr>
        <a:xfrm>
          <a:off x="0" y="64262000"/>
          <a:ext cx="3915833" cy="2200200"/>
        </a:xfrm>
        <a:prstGeom prst="rect">
          <a:avLst/>
        </a:prstGeom>
      </xdr:spPr>
    </xdr:pic>
    <xdr:clientData/>
  </xdr:twoCellAnchor>
  <xdr:twoCellAnchor>
    <xdr:from>
      <xdr:col>13</xdr:col>
      <xdr:colOff>342900</xdr:colOff>
      <xdr:row>932</xdr:row>
      <xdr:rowOff>152400</xdr:rowOff>
    </xdr:from>
    <xdr:to>
      <xdr:col>22</xdr:col>
      <xdr:colOff>548065</xdr:colOff>
      <xdr:row>946</xdr:row>
      <xdr:rowOff>110218</xdr:rowOff>
    </xdr:to>
    <xdr:graphicFrame macro="">
      <xdr:nvGraphicFramePr>
        <xdr:cNvPr id="75" name="Chart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25</xdr:col>
      <xdr:colOff>40443</xdr:colOff>
      <xdr:row>1</xdr:row>
      <xdr:rowOff>4536</xdr:rowOff>
    </xdr:from>
    <xdr:to>
      <xdr:col>40</xdr:col>
      <xdr:colOff>204107</xdr:colOff>
      <xdr:row>40</xdr:row>
      <xdr:rowOff>190500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57643</xdr:colOff>
      <xdr:row>43</xdr:row>
      <xdr:rowOff>100734</xdr:rowOff>
    </xdr:from>
    <xdr:to>
      <xdr:col>41</xdr:col>
      <xdr:colOff>95250</xdr:colOff>
      <xdr:row>85</xdr:row>
      <xdr:rowOff>161775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10</xdr:col>
      <xdr:colOff>59532</xdr:colOff>
      <xdr:row>110</xdr:row>
      <xdr:rowOff>83344</xdr:rowOff>
    </xdr:from>
    <xdr:to>
      <xdr:col>21</xdr:col>
      <xdr:colOff>231510</xdr:colOff>
      <xdr:row>137</xdr:row>
      <xdr:rowOff>59532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59531</xdr:colOff>
      <xdr:row>77</xdr:row>
      <xdr:rowOff>178594</xdr:rowOff>
    </xdr:from>
    <xdr:to>
      <xdr:col>21</xdr:col>
      <xdr:colOff>231509</xdr:colOff>
      <xdr:row>104</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71437</xdr:colOff>
      <xdr:row>44</xdr:row>
      <xdr:rowOff>107155</xdr:rowOff>
    </xdr:from>
    <xdr:to>
      <xdr:col>21</xdr:col>
      <xdr:colOff>243415</xdr:colOff>
      <xdr:row>70</xdr:row>
      <xdr:rowOff>119063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35719</xdr:colOff>
      <xdr:row>11</xdr:row>
      <xdr:rowOff>59531</xdr:rowOff>
    </xdr:from>
    <xdr:to>
      <xdr:col>21</xdr:col>
      <xdr:colOff>207697</xdr:colOff>
      <xdr:row>37</xdr:row>
      <xdr:rowOff>47626</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119064</xdr:colOff>
      <xdr:row>101</xdr:row>
      <xdr:rowOff>95250</xdr:rowOff>
    </xdr:from>
    <xdr:to>
      <xdr:col>4</xdr:col>
      <xdr:colOff>6204160</xdr:colOff>
      <xdr:row>101</xdr:row>
      <xdr:rowOff>2496914</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7679533" y="47827406"/>
          <a:ext cx="6085096" cy="240166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4</xdr:col>
      <xdr:colOff>0</xdr:colOff>
      <xdr:row>118</xdr:row>
      <xdr:rowOff>0</xdr:rowOff>
    </xdr:from>
    <xdr:to>
      <xdr:col>4</xdr:col>
      <xdr:colOff>5500687</xdr:colOff>
      <xdr:row>119</xdr:row>
      <xdr:rowOff>3044546</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7560469" y="65210531"/>
          <a:ext cx="5500687" cy="699742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4</xdr:col>
      <xdr:colOff>0</xdr:colOff>
      <xdr:row>66</xdr:row>
      <xdr:rowOff>166686</xdr:rowOff>
    </xdr:from>
    <xdr:to>
      <xdr:col>4</xdr:col>
      <xdr:colOff>6282922</xdr:colOff>
      <xdr:row>67</xdr:row>
      <xdr:rowOff>4060030</xdr:rowOff>
    </xdr:to>
    <xdr:pic>
      <xdr:nvPicPr>
        <xdr:cNvPr id="7" name="Picture 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8596313" y="13287374"/>
          <a:ext cx="6294828" cy="406003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5</xdr:col>
      <xdr:colOff>11905</xdr:colOff>
      <xdr:row>67</xdr:row>
      <xdr:rowOff>250031</xdr:rowOff>
    </xdr:from>
    <xdr:to>
      <xdr:col>10</xdr:col>
      <xdr:colOff>759574</xdr:colOff>
      <xdr:row>67</xdr:row>
      <xdr:rowOff>4119562</xdr:rowOff>
    </xdr:to>
    <xdr:pic>
      <xdr:nvPicPr>
        <xdr:cNvPr id="8" name="Picture 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15049499" y="33373219"/>
          <a:ext cx="5712576" cy="386953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4</xdr:col>
      <xdr:colOff>23814</xdr:colOff>
      <xdr:row>70</xdr:row>
      <xdr:rowOff>142876</xdr:rowOff>
    </xdr:from>
    <xdr:to>
      <xdr:col>4</xdr:col>
      <xdr:colOff>4500564</xdr:colOff>
      <xdr:row>90</xdr:row>
      <xdr:rowOff>136010</xdr:rowOff>
    </xdr:to>
    <xdr:pic>
      <xdr:nvPicPr>
        <xdr:cNvPr id="10" name="Picture 9"/>
        <xdr:cNvPicPr>
          <a:picLocks noChangeAspect="1"/>
        </xdr:cNvPicPr>
      </xdr:nvPicPr>
      <xdr:blipFill>
        <a:blip xmlns:r="http://schemas.openxmlformats.org/officeDocument/2006/relationships" r:embed="rId5">
          <a:extLst>
            <a:ext uri="{28A0092B-C50C-407E-A947-70E740481C1C}">
              <a14:useLocalDpi xmlns:a14="http://schemas.microsoft.com/office/drawing/2010/main" xmlns="" val="0"/>
            </a:ext>
          </a:extLst>
        </a:blip>
        <a:stretch>
          <a:fillRect/>
        </a:stretch>
      </xdr:blipFill>
      <xdr:spPr>
        <a:xfrm>
          <a:off x="8620127" y="40767001"/>
          <a:ext cx="4476750" cy="3314976"/>
        </a:xfrm>
        <a:prstGeom prst="rect">
          <a:avLst/>
        </a:prstGeom>
      </xdr:spPr>
    </xdr:pic>
    <xdr:clientData/>
  </xdr:twoCellAnchor>
  <xdr:twoCellAnchor editAs="oneCell">
    <xdr:from>
      <xdr:col>3</xdr:col>
      <xdr:colOff>2488406</xdr:colOff>
      <xdr:row>111</xdr:row>
      <xdr:rowOff>202409</xdr:rowOff>
    </xdr:from>
    <xdr:to>
      <xdr:col>4</xdr:col>
      <xdr:colOff>6903751</xdr:colOff>
      <xdr:row>111</xdr:row>
      <xdr:rowOff>3667126</xdr:rowOff>
    </xdr:to>
    <xdr:pic>
      <xdr:nvPicPr>
        <xdr:cNvPr id="11" name="Picture 10" descr="Cost of Hazardous Waste_Report (Final) [Compatibility Mode] - Word"/>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xmlns="" val="0"/>
            </a:ext>
          </a:extLst>
        </a:blip>
        <a:srcRect l="13823" t="27606" r="11262" b="6512"/>
        <a:stretch/>
      </xdr:blipFill>
      <xdr:spPr>
        <a:xfrm>
          <a:off x="7548562" y="54733034"/>
          <a:ext cx="6915657" cy="3464717"/>
        </a:xfrm>
        <a:prstGeom prst="rect">
          <a:avLst/>
        </a:prstGeom>
      </xdr:spPr>
    </xdr:pic>
    <xdr:clientData/>
  </xdr:twoCellAnchor>
  <xdr:twoCellAnchor editAs="oneCell">
    <xdr:from>
      <xdr:col>3</xdr:col>
      <xdr:colOff>2416969</xdr:colOff>
      <xdr:row>140</xdr:row>
      <xdr:rowOff>47624</xdr:rowOff>
    </xdr:from>
    <xdr:to>
      <xdr:col>4</xdr:col>
      <xdr:colOff>4500563</xdr:colOff>
      <xdr:row>140</xdr:row>
      <xdr:rowOff>3843415</xdr:rowOff>
    </xdr:to>
    <xdr:pic>
      <xdr:nvPicPr>
        <xdr:cNvPr id="12" name="Picture 11"/>
        <xdr:cNvPicPr>
          <a:picLocks noChangeAspect="1"/>
        </xdr:cNvPicPr>
      </xdr:nvPicPr>
      <xdr:blipFill>
        <a:blip xmlns:r="http://schemas.openxmlformats.org/officeDocument/2006/relationships" r:embed="rId7">
          <a:extLst>
            <a:ext uri="{28A0092B-C50C-407E-A947-70E740481C1C}">
              <a14:useLocalDpi xmlns:a14="http://schemas.microsoft.com/office/drawing/2010/main" xmlns="" val="0"/>
            </a:ext>
          </a:extLst>
        </a:blip>
        <a:stretch>
          <a:fillRect/>
        </a:stretch>
      </xdr:blipFill>
      <xdr:spPr>
        <a:xfrm>
          <a:off x="7477125" y="84724874"/>
          <a:ext cx="4583906" cy="3795791"/>
        </a:xfrm>
        <a:prstGeom prst="rect">
          <a:avLst/>
        </a:prstGeom>
      </xdr:spPr>
    </xdr:pic>
    <xdr:clientData/>
  </xdr:twoCellAnchor>
  <xdr:twoCellAnchor editAs="oneCell">
    <xdr:from>
      <xdr:col>3</xdr:col>
      <xdr:colOff>2452688</xdr:colOff>
      <xdr:row>112</xdr:row>
      <xdr:rowOff>166687</xdr:rowOff>
    </xdr:from>
    <xdr:to>
      <xdr:col>4</xdr:col>
      <xdr:colOff>6695234</xdr:colOff>
      <xdr:row>112</xdr:row>
      <xdr:rowOff>1757163</xdr:rowOff>
    </xdr:to>
    <xdr:pic>
      <xdr:nvPicPr>
        <xdr:cNvPr id="5" name="Picture 4"/>
        <xdr:cNvPicPr>
          <a:picLocks noChangeAspect="1"/>
        </xdr:cNvPicPr>
      </xdr:nvPicPr>
      <xdr:blipFill>
        <a:blip xmlns:r="http://schemas.openxmlformats.org/officeDocument/2006/relationships" r:embed="rId8"/>
        <a:stretch>
          <a:fillRect/>
        </a:stretch>
      </xdr:blipFill>
      <xdr:spPr>
        <a:xfrm>
          <a:off x="8548688" y="60102750"/>
          <a:ext cx="6742858" cy="1590476"/>
        </a:xfrm>
        <a:prstGeom prst="rect">
          <a:avLst/>
        </a:prstGeom>
      </xdr:spPr>
    </xdr:pic>
    <xdr:clientData/>
  </xdr:twoCellAnchor>
  <xdr:twoCellAnchor editAs="oneCell">
    <xdr:from>
      <xdr:col>4</xdr:col>
      <xdr:colOff>202408</xdr:colOff>
      <xdr:row>50</xdr:row>
      <xdr:rowOff>35720</xdr:rowOff>
    </xdr:from>
    <xdr:to>
      <xdr:col>4</xdr:col>
      <xdr:colOff>6072188</xdr:colOff>
      <xdr:row>50</xdr:row>
      <xdr:rowOff>2688814</xdr:rowOff>
    </xdr:to>
    <xdr:pic>
      <xdr:nvPicPr>
        <xdr:cNvPr id="13" name="Picture 1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xmlns="" val="0"/>
            </a:ext>
          </a:extLst>
        </a:blip>
        <a:srcRect/>
        <a:stretch>
          <a:fillRect/>
        </a:stretch>
      </xdr:blipFill>
      <xdr:spPr bwMode="auto">
        <a:xfrm>
          <a:off x="7762877" y="21205033"/>
          <a:ext cx="5869780" cy="265309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4</xdr:col>
      <xdr:colOff>23807</xdr:colOff>
      <xdr:row>4</xdr:row>
      <xdr:rowOff>23813</xdr:rowOff>
    </xdr:from>
    <xdr:to>
      <xdr:col>4</xdr:col>
      <xdr:colOff>6084093</xdr:colOff>
      <xdr:row>4</xdr:row>
      <xdr:rowOff>3631508</xdr:rowOff>
    </xdr:to>
    <xdr:pic>
      <xdr:nvPicPr>
        <xdr:cNvPr id="14" name="Picture 4"/>
        <xdr:cNvPicPr>
          <a:picLocks noChangeAspect="1" noChangeArrowheads="1"/>
        </xdr:cNvPicPr>
      </xdr:nvPicPr>
      <xdr:blipFill>
        <a:blip xmlns:r="http://schemas.openxmlformats.org/officeDocument/2006/relationships" r:embed="rId10" cstate="print"/>
        <a:srcRect/>
        <a:stretch>
          <a:fillRect/>
        </a:stretch>
      </xdr:blipFill>
      <xdr:spPr bwMode="auto">
        <a:xfrm>
          <a:off x="8620120" y="785813"/>
          <a:ext cx="6060286" cy="3607695"/>
        </a:xfrm>
        <a:prstGeom prst="rect">
          <a:avLst/>
        </a:prstGeom>
        <a:noFill/>
      </xdr:spPr>
    </xdr:pic>
    <xdr:clientData/>
  </xdr:twoCellAnchor>
  <xdr:twoCellAnchor editAs="oneCell">
    <xdr:from>
      <xdr:col>4</xdr:col>
      <xdr:colOff>-1</xdr:colOff>
      <xdr:row>130</xdr:row>
      <xdr:rowOff>190501</xdr:rowOff>
    </xdr:from>
    <xdr:to>
      <xdr:col>4</xdr:col>
      <xdr:colOff>4700587</xdr:colOff>
      <xdr:row>130</xdr:row>
      <xdr:rowOff>3290889</xdr:rowOff>
    </xdr:to>
    <xdr:pic>
      <xdr:nvPicPr>
        <xdr:cNvPr id="16" name="Picture 2"/>
        <xdr:cNvPicPr>
          <a:picLocks noChangeAspect="1" noChangeArrowheads="1"/>
        </xdr:cNvPicPr>
      </xdr:nvPicPr>
      <xdr:blipFill>
        <a:blip xmlns:r="http://schemas.openxmlformats.org/officeDocument/2006/relationships" r:embed="rId11" cstate="print"/>
        <a:srcRect/>
        <a:stretch>
          <a:fillRect/>
        </a:stretch>
      </xdr:blipFill>
      <xdr:spPr bwMode="auto">
        <a:xfrm>
          <a:off x="8582024" y="92430601"/>
          <a:ext cx="4700588" cy="3071813"/>
        </a:xfrm>
        <a:prstGeom prst="rect">
          <a:avLst/>
        </a:prstGeom>
        <a:noFill/>
      </xdr:spPr>
    </xdr:pic>
    <xdr:clientData/>
  </xdr:twoCellAnchor>
  <xdr:twoCellAnchor editAs="oneCell">
    <xdr:from>
      <xdr:col>5</xdr:col>
      <xdr:colOff>773907</xdr:colOff>
      <xdr:row>14</xdr:row>
      <xdr:rowOff>0</xdr:rowOff>
    </xdr:from>
    <xdr:to>
      <xdr:col>10</xdr:col>
      <xdr:colOff>371475</xdr:colOff>
      <xdr:row>14</xdr:row>
      <xdr:rowOff>2095501</xdr:rowOff>
    </xdr:to>
    <xdr:pic>
      <xdr:nvPicPr>
        <xdr:cNvPr id="19" name="Picture 18"/>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15525751" y="8370094"/>
          <a:ext cx="4562475" cy="209550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4</xdr:col>
      <xdr:colOff>0</xdr:colOff>
      <xdr:row>54</xdr:row>
      <xdr:rowOff>0</xdr:rowOff>
    </xdr:from>
    <xdr:to>
      <xdr:col>4</xdr:col>
      <xdr:colOff>5953150</xdr:colOff>
      <xdr:row>63</xdr:row>
      <xdr:rowOff>1073944</xdr:rowOff>
    </xdr:to>
    <xdr:pic>
      <xdr:nvPicPr>
        <xdr:cNvPr id="20" name="Picture 19"/>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tretch>
          <a:fillRect/>
        </a:stretch>
      </xdr:blipFill>
      <xdr:spPr>
        <a:xfrm>
          <a:off x="7560469" y="27122438"/>
          <a:ext cx="5953150" cy="2728912"/>
        </a:xfrm>
        <a:prstGeom prst="rect">
          <a:avLst/>
        </a:prstGeom>
      </xdr:spPr>
    </xdr:pic>
    <xdr:clientData/>
  </xdr:twoCellAnchor>
  <xdr:twoCellAnchor editAs="oneCell">
    <xdr:from>
      <xdr:col>3</xdr:col>
      <xdr:colOff>2500311</xdr:colOff>
      <xdr:row>106</xdr:row>
      <xdr:rowOff>71438</xdr:rowOff>
    </xdr:from>
    <xdr:to>
      <xdr:col>4</xdr:col>
      <xdr:colOff>4607718</xdr:colOff>
      <xdr:row>106</xdr:row>
      <xdr:rowOff>1484941</xdr:rowOff>
    </xdr:to>
    <xdr:pic>
      <xdr:nvPicPr>
        <xdr:cNvPr id="15" name="Picture 14"/>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xmlns="" val="0"/>
            </a:ext>
          </a:extLst>
        </a:blip>
        <a:srcRect/>
        <a:stretch>
          <a:fillRect/>
        </a:stretch>
      </xdr:blipFill>
      <xdr:spPr bwMode="auto">
        <a:xfrm>
          <a:off x="7774780" y="53244751"/>
          <a:ext cx="4607719" cy="141350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359570</xdr:colOff>
      <xdr:row>4</xdr:row>
      <xdr:rowOff>176213</xdr:rowOff>
    </xdr:from>
    <xdr:to>
      <xdr:col>5</xdr:col>
      <xdr:colOff>4226719</xdr:colOff>
      <xdr:row>19</xdr:row>
      <xdr:rowOff>90482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123825</xdr:colOff>
      <xdr:row>4</xdr:row>
      <xdr:rowOff>76200</xdr:rowOff>
    </xdr:from>
    <xdr:to>
      <xdr:col>6</xdr:col>
      <xdr:colOff>104775</xdr:colOff>
      <xdr:row>19</xdr:row>
      <xdr:rowOff>28575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23825" y="561975"/>
          <a:ext cx="3638550" cy="23812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8</xdr:col>
      <xdr:colOff>122509</xdr:colOff>
      <xdr:row>39</xdr:row>
      <xdr:rowOff>83100</xdr:rowOff>
    </xdr:from>
    <xdr:to>
      <xdr:col>16</xdr:col>
      <xdr:colOff>91819</xdr:colOff>
      <xdr:row>64</xdr:row>
      <xdr:rowOff>2365</xdr:rowOff>
    </xdr:to>
    <xdr:pic>
      <xdr:nvPicPr>
        <xdr:cNvPr id="3" name="Picture 2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6191295" y="7063564"/>
          <a:ext cx="5806774" cy="400140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0</xdr:col>
      <xdr:colOff>100853</xdr:colOff>
      <xdr:row>90</xdr:row>
      <xdr:rowOff>160726</xdr:rowOff>
    </xdr:from>
    <xdr:to>
      <xdr:col>5</xdr:col>
      <xdr:colOff>390524</xdr:colOff>
      <xdr:row>110</xdr:row>
      <xdr:rowOff>154000</xdr:rowOff>
    </xdr:to>
    <xdr:pic>
      <xdr:nvPicPr>
        <xdr:cNvPr id="4" name="Picture 6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100853" y="18086776"/>
          <a:ext cx="4480671" cy="323177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oneCellAnchor>
    <xdr:from>
      <xdr:col>0</xdr:col>
      <xdr:colOff>44824</xdr:colOff>
      <xdr:row>156</xdr:row>
      <xdr:rowOff>123264</xdr:rowOff>
    </xdr:from>
    <xdr:ext cx="6072787" cy="3261528"/>
    <xdr:pic>
      <xdr:nvPicPr>
        <xdr:cNvPr id="5" name="Picture 4"/>
        <xdr:cNvPicPr>
          <a:picLocks noChangeAspect="1"/>
        </xdr:cNvPicPr>
      </xdr:nvPicPr>
      <xdr:blipFill>
        <a:blip xmlns:r="http://schemas.openxmlformats.org/officeDocument/2006/relationships" r:embed="rId4"/>
        <a:stretch>
          <a:fillRect/>
        </a:stretch>
      </xdr:blipFill>
      <xdr:spPr>
        <a:xfrm>
          <a:off x="44824" y="28622064"/>
          <a:ext cx="6072787" cy="3261528"/>
        </a:xfrm>
        <a:prstGeom prst="rect">
          <a:avLst/>
        </a:prstGeom>
      </xdr:spPr>
    </xdr:pic>
    <xdr:clientData/>
  </xdr:oneCellAnchor>
  <xdr:twoCellAnchor>
    <xdr:from>
      <xdr:col>15</xdr:col>
      <xdr:colOff>402771</xdr:colOff>
      <xdr:row>66</xdr:row>
      <xdr:rowOff>32497</xdr:rowOff>
    </xdr:from>
    <xdr:to>
      <xdr:col>23</xdr:col>
      <xdr:colOff>0</xdr:colOff>
      <xdr:row>82</xdr:row>
      <xdr:rowOff>126546</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582706</xdr:colOff>
      <xdr:row>132</xdr:row>
      <xdr:rowOff>67235</xdr:rowOff>
    </xdr:from>
    <xdr:to>
      <xdr:col>22</xdr:col>
      <xdr:colOff>510558</xdr:colOff>
      <xdr:row>147</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0</xdr:col>
      <xdr:colOff>122464</xdr:colOff>
      <xdr:row>189</xdr:row>
      <xdr:rowOff>40820</xdr:rowOff>
    </xdr:from>
    <xdr:ext cx="4205587" cy="2648591"/>
    <xdr:pic>
      <xdr:nvPicPr>
        <xdr:cNvPr id="8" name="Picture 7"/>
        <xdr:cNvPicPr>
          <a:picLocks noChangeAspect="1"/>
        </xdr:cNvPicPr>
      </xdr:nvPicPr>
      <xdr:blipFill>
        <a:blip xmlns:r="http://schemas.openxmlformats.org/officeDocument/2006/relationships" r:embed="rId7"/>
        <a:stretch>
          <a:fillRect/>
        </a:stretch>
      </xdr:blipFill>
      <xdr:spPr>
        <a:xfrm>
          <a:off x="122464" y="33883145"/>
          <a:ext cx="4205587" cy="2648591"/>
        </a:xfrm>
        <a:prstGeom prst="rect">
          <a:avLst/>
        </a:prstGeom>
      </xdr:spPr>
    </xdr:pic>
    <xdr:clientData/>
  </xdr:oneCellAnchor>
  <xdr:oneCellAnchor>
    <xdr:from>
      <xdr:col>5</xdr:col>
      <xdr:colOff>198499</xdr:colOff>
      <xdr:row>189</xdr:row>
      <xdr:rowOff>108854</xdr:rowOff>
    </xdr:from>
    <xdr:ext cx="4275523" cy="2488509"/>
    <xdr:pic>
      <xdr:nvPicPr>
        <xdr:cNvPr id="9" name="Picture 8"/>
        <xdr:cNvPicPr>
          <a:picLocks noChangeAspect="1"/>
        </xdr:cNvPicPr>
      </xdr:nvPicPr>
      <xdr:blipFill>
        <a:blip xmlns:r="http://schemas.openxmlformats.org/officeDocument/2006/relationships" r:embed="rId8"/>
        <a:stretch>
          <a:fillRect/>
        </a:stretch>
      </xdr:blipFill>
      <xdr:spPr>
        <a:xfrm>
          <a:off x="4403106" y="33364711"/>
          <a:ext cx="4275523" cy="2488509"/>
        </a:xfrm>
        <a:prstGeom prst="rect">
          <a:avLst/>
        </a:prstGeom>
      </xdr:spPr>
    </xdr:pic>
    <xdr:clientData/>
  </xdr:oneCellAnchor>
  <xdr:oneCellAnchor>
    <xdr:from>
      <xdr:col>0</xdr:col>
      <xdr:colOff>154481</xdr:colOff>
      <xdr:row>209</xdr:row>
      <xdr:rowOff>47223</xdr:rowOff>
    </xdr:from>
    <xdr:ext cx="4915782" cy="3933266"/>
    <xdr:pic>
      <xdr:nvPicPr>
        <xdr:cNvPr id="10" name="Picture 9"/>
        <xdr:cNvPicPr>
          <a:picLocks noChangeAspect="1"/>
        </xdr:cNvPicPr>
      </xdr:nvPicPr>
      <xdr:blipFill>
        <a:blip xmlns:r="http://schemas.openxmlformats.org/officeDocument/2006/relationships" r:embed="rId9">
          <a:extLst>
            <a:ext uri="{28A0092B-C50C-407E-A947-70E740481C1C}">
              <a14:useLocalDpi xmlns:a14="http://schemas.microsoft.com/office/drawing/2010/main" xmlns="" val="0"/>
            </a:ext>
          </a:extLst>
        </a:blip>
        <a:stretch>
          <a:fillRect/>
        </a:stretch>
      </xdr:blipFill>
      <xdr:spPr>
        <a:xfrm>
          <a:off x="154481" y="36568794"/>
          <a:ext cx="4915782" cy="3933266"/>
        </a:xfrm>
        <a:prstGeom prst="rect">
          <a:avLst/>
        </a:prstGeom>
      </xdr:spPr>
    </xdr:pic>
    <xdr:clientData/>
  </xdr:oneCellAnchor>
  <xdr:oneCellAnchor>
    <xdr:from>
      <xdr:col>11</xdr:col>
      <xdr:colOff>479449</xdr:colOff>
      <xdr:row>187</xdr:row>
      <xdr:rowOff>156080</xdr:rowOff>
    </xdr:from>
    <xdr:ext cx="5471831" cy="3576535"/>
    <xdr:pic>
      <xdr:nvPicPr>
        <xdr:cNvPr id="11" name="Picture 10"/>
        <xdr:cNvPicPr>
          <a:picLocks noChangeAspect="1"/>
        </xdr:cNvPicPr>
      </xdr:nvPicPr>
      <xdr:blipFill>
        <a:blip xmlns:r="http://schemas.openxmlformats.org/officeDocument/2006/relationships" r:embed="rId10"/>
        <a:stretch>
          <a:fillRect/>
        </a:stretch>
      </xdr:blipFill>
      <xdr:spPr>
        <a:xfrm>
          <a:off x="8711770" y="33085366"/>
          <a:ext cx="5471831" cy="3576535"/>
        </a:xfrm>
        <a:prstGeom prst="rect">
          <a:avLst/>
        </a:prstGeom>
      </xdr:spPr>
    </xdr:pic>
    <xdr:clientData/>
  </xdr:oneCellAnchor>
  <xdr:twoCellAnchor>
    <xdr:from>
      <xdr:col>15</xdr:col>
      <xdr:colOff>184389</xdr:colOff>
      <xdr:row>233</xdr:row>
      <xdr:rowOff>22412</xdr:rowOff>
    </xdr:from>
    <xdr:to>
      <xdr:col>22</xdr:col>
      <xdr:colOff>542140</xdr:colOff>
      <xdr:row>251</xdr:row>
      <xdr:rowOff>26549</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20399\AppData\Local\Microsoft\Windows\Temporary%20Internet%20Files\Content.Outlook\SA6O5MHF\National%20data%20collation%20v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tro"/>
      <sheetName val="Arisings"/>
      <sheetName val="Treatment"/>
      <sheetName val="Generators"/>
      <sheetName val="Baseline"/>
      <sheetName val="Data additions &amp; adjustments"/>
      <sheetName val="For reporting"/>
    </sheetNames>
    <sheetDataSet>
      <sheetData sheetId="0"/>
      <sheetData sheetId="1"/>
      <sheetData sheetId="2">
        <row r="66">
          <cell r="D66">
            <v>0</v>
          </cell>
          <cell r="E66">
            <v>20.74</v>
          </cell>
          <cell r="F66">
            <v>42.88</v>
          </cell>
          <cell r="G66">
            <v>0</v>
          </cell>
          <cell r="H66">
            <v>0</v>
          </cell>
          <cell r="I66">
            <v>24.394999999999989</v>
          </cell>
          <cell r="J66">
            <v>1.2</v>
          </cell>
          <cell r="K66">
            <v>0</v>
          </cell>
        </row>
        <row r="67">
          <cell r="D67">
            <v>3118.5010000000002</v>
          </cell>
          <cell r="E67">
            <v>5020.9580000000033</v>
          </cell>
          <cell r="F67">
            <v>0</v>
          </cell>
          <cell r="G67">
            <v>0</v>
          </cell>
          <cell r="H67">
            <v>0</v>
          </cell>
          <cell r="I67">
            <v>332.12900000000008</v>
          </cell>
          <cell r="J67">
            <v>13872.828000000009</v>
          </cell>
          <cell r="K67">
            <v>0</v>
          </cell>
        </row>
        <row r="68">
          <cell r="D68">
            <v>24.951999999999998</v>
          </cell>
          <cell r="E68">
            <v>6608.0399999999972</v>
          </cell>
          <cell r="F68">
            <v>90.5</v>
          </cell>
          <cell r="G68">
            <v>0</v>
          </cell>
          <cell r="H68">
            <v>4.2000000000000003E-2</v>
          </cell>
          <cell r="I68">
            <v>119.01100000000001</v>
          </cell>
          <cell r="J68">
            <v>245.315</v>
          </cell>
          <cell r="K68">
            <v>0</v>
          </cell>
        </row>
        <row r="69">
          <cell r="D69">
            <v>4.0000000000000001E-3</v>
          </cell>
          <cell r="E69">
            <v>0.17499999999999999</v>
          </cell>
          <cell r="F69">
            <v>0</v>
          </cell>
          <cell r="G69">
            <v>2E-3</v>
          </cell>
          <cell r="H69">
            <v>0</v>
          </cell>
          <cell r="I69">
            <v>12.429999999999996</v>
          </cell>
          <cell r="J69">
            <v>29.72</v>
          </cell>
          <cell r="K69">
            <v>0</v>
          </cell>
        </row>
        <row r="70">
          <cell r="D70">
            <v>0</v>
          </cell>
          <cell r="E70">
            <v>429.37700000000007</v>
          </cell>
          <cell r="F70">
            <v>807.82</v>
          </cell>
          <cell r="G70">
            <v>7</v>
          </cell>
          <cell r="H70">
            <v>0.23300000000000001</v>
          </cell>
          <cell r="I70">
            <v>1.9579999999999997</v>
          </cell>
          <cell r="J70">
            <v>7398.0960000000041</v>
          </cell>
          <cell r="K70">
            <v>0</v>
          </cell>
        </row>
        <row r="71">
          <cell r="D71">
            <v>26</v>
          </cell>
          <cell r="E71">
            <v>261.06100000000004</v>
          </cell>
          <cell r="F71">
            <v>169.10000000000002</v>
          </cell>
          <cell r="G71">
            <v>18</v>
          </cell>
          <cell r="H71">
            <v>0</v>
          </cell>
          <cell r="I71">
            <v>260.73399999999998</v>
          </cell>
          <cell r="J71">
            <v>1604.1800000000003</v>
          </cell>
          <cell r="K71">
            <v>0</v>
          </cell>
        </row>
        <row r="72">
          <cell r="D72">
            <v>81.364000000000004</v>
          </cell>
          <cell r="E72">
            <v>851.89300000000014</v>
          </cell>
          <cell r="F72">
            <v>177.13</v>
          </cell>
          <cell r="G72">
            <v>36</v>
          </cell>
          <cell r="H72">
            <v>0</v>
          </cell>
          <cell r="I72">
            <v>73.061999999999983</v>
          </cell>
          <cell r="J72">
            <v>13751.680999999993</v>
          </cell>
          <cell r="K72">
            <v>0</v>
          </cell>
        </row>
        <row r="73">
          <cell r="D73">
            <v>0</v>
          </cell>
          <cell r="E73">
            <v>0.96</v>
          </cell>
          <cell r="F73">
            <v>0</v>
          </cell>
          <cell r="G73">
            <v>0</v>
          </cell>
          <cell r="H73">
            <v>0</v>
          </cell>
          <cell r="I73">
            <v>70.546999999999983</v>
          </cell>
          <cell r="J73">
            <v>11.066000000000001</v>
          </cell>
          <cell r="K73">
            <v>0</v>
          </cell>
        </row>
        <row r="74">
          <cell r="D74">
            <v>6074.0499999999984</v>
          </cell>
          <cell r="E74">
            <v>3787.5960000000005</v>
          </cell>
          <cell r="F74">
            <v>26.479999999999997</v>
          </cell>
          <cell r="G74">
            <v>16.7</v>
          </cell>
          <cell r="H74">
            <v>0.70099999999999996</v>
          </cell>
          <cell r="I74">
            <v>8206.7700000000023</v>
          </cell>
          <cell r="J74">
            <v>5319.407999999994</v>
          </cell>
          <cell r="K74">
            <v>0</v>
          </cell>
        </row>
        <row r="75">
          <cell r="D75">
            <v>3979.3570000000013</v>
          </cell>
          <cell r="E75">
            <v>145.06499999999997</v>
          </cell>
          <cell r="F75">
            <v>0.4</v>
          </cell>
          <cell r="G75">
            <v>0</v>
          </cell>
          <cell r="H75">
            <v>0.11</v>
          </cell>
          <cell r="I75">
            <v>3968.5459999999975</v>
          </cell>
          <cell r="J75">
            <v>1573.7820000000002</v>
          </cell>
          <cell r="K75">
            <v>0</v>
          </cell>
        </row>
        <row r="76">
          <cell r="D76">
            <v>1600.9550000000002</v>
          </cell>
          <cell r="E76">
            <v>18.632999999999999</v>
          </cell>
          <cell r="F76">
            <v>4.6399999999999997</v>
          </cell>
          <cell r="G76">
            <v>0</v>
          </cell>
          <cell r="H76">
            <v>0</v>
          </cell>
          <cell r="I76">
            <v>187.20199999999997</v>
          </cell>
          <cell r="J76">
            <v>103.637</v>
          </cell>
          <cell r="K76">
            <v>0</v>
          </cell>
        </row>
        <row r="77">
          <cell r="D77">
            <v>51759.386000000064</v>
          </cell>
          <cell r="E77">
            <v>23234.271000000001</v>
          </cell>
          <cell r="F77">
            <v>4.45</v>
          </cell>
          <cell r="G77">
            <v>530.90299999999991</v>
          </cell>
          <cell r="H77">
            <v>3.8579999999999997</v>
          </cell>
          <cell r="I77">
            <v>18959.29099999999</v>
          </cell>
          <cell r="J77">
            <v>9176.0210000000297</v>
          </cell>
          <cell r="K77">
            <v>0</v>
          </cell>
        </row>
        <row r="78">
          <cell r="D78">
            <v>23893.758999999991</v>
          </cell>
          <cell r="E78">
            <v>6218.9669999999978</v>
          </cell>
          <cell r="F78">
            <v>19.799999999999997</v>
          </cell>
          <cell r="G78">
            <v>13085.388000000003</v>
          </cell>
          <cell r="H78">
            <v>0</v>
          </cell>
          <cell r="I78">
            <v>1706.3000000000002</v>
          </cell>
          <cell r="J78">
            <v>18866.925000000003</v>
          </cell>
          <cell r="K78">
            <v>0</v>
          </cell>
        </row>
        <row r="79">
          <cell r="D79">
            <v>59761.329000000049</v>
          </cell>
          <cell r="E79">
            <v>14961.040000000037</v>
          </cell>
          <cell r="F79">
            <v>0</v>
          </cell>
          <cell r="G79">
            <v>22055.211999999989</v>
          </cell>
          <cell r="H79">
            <v>0</v>
          </cell>
          <cell r="I79">
            <v>1289.8119999999988</v>
          </cell>
          <cell r="J79">
            <v>61701.394000000088</v>
          </cell>
          <cell r="K79">
            <v>0</v>
          </cell>
        </row>
        <row r="81">
          <cell r="D81">
            <v>252.40099999999998</v>
          </cell>
          <cell r="E81">
            <v>152.04199999999997</v>
          </cell>
          <cell r="F81">
            <v>12.01</v>
          </cell>
          <cell r="G81">
            <v>0</v>
          </cell>
          <cell r="H81">
            <v>0</v>
          </cell>
          <cell r="I81">
            <v>500.46500000000003</v>
          </cell>
          <cell r="J81">
            <v>192.48100000000002</v>
          </cell>
          <cell r="K81">
            <v>0</v>
          </cell>
        </row>
        <row r="82">
          <cell r="D82">
            <v>1474.7100000000003</v>
          </cell>
          <cell r="E82">
            <v>8622.6609999999982</v>
          </cell>
          <cell r="F82">
            <v>311391.25399999722</v>
          </cell>
          <cell r="G82">
            <v>209.88000000000002</v>
          </cell>
          <cell r="H82">
            <v>0</v>
          </cell>
          <cell r="I82">
            <v>28130.846999999994</v>
          </cell>
          <cell r="J82">
            <v>4916.6169999999802</v>
          </cell>
          <cell r="K82">
            <v>0</v>
          </cell>
        </row>
        <row r="83">
          <cell r="D83">
            <v>45.800000000000004</v>
          </cell>
          <cell r="E83">
            <v>14446.897999999992</v>
          </cell>
          <cell r="F83">
            <v>779.84</v>
          </cell>
          <cell r="G83">
            <v>0</v>
          </cell>
          <cell r="H83">
            <v>0</v>
          </cell>
          <cell r="I83">
            <v>411.23099999999999</v>
          </cell>
          <cell r="J83">
            <v>182.911</v>
          </cell>
          <cell r="K83">
            <v>0</v>
          </cell>
        </row>
        <row r="84">
          <cell r="D84">
            <v>21.130000000000003</v>
          </cell>
          <cell r="E84">
            <v>0</v>
          </cell>
          <cell r="F84">
            <v>71739.593999999794</v>
          </cell>
          <cell r="G84">
            <v>0</v>
          </cell>
          <cell r="H84">
            <v>15.26</v>
          </cell>
          <cell r="I84">
            <v>145.024</v>
          </cell>
          <cell r="J84">
            <v>3978.5869999999995</v>
          </cell>
          <cell r="K84">
            <v>0</v>
          </cell>
        </row>
        <row r="85">
          <cell r="D85">
            <v>2667.6310000000017</v>
          </cell>
          <cell r="E85">
            <v>4785.0720000000001</v>
          </cell>
          <cell r="F85">
            <v>28802.588000000007</v>
          </cell>
          <cell r="G85">
            <v>546.09699999999998</v>
          </cell>
          <cell r="H85">
            <v>32.973999999999997</v>
          </cell>
          <cell r="I85">
            <v>13577.179000000004</v>
          </cell>
          <cell r="J85">
            <v>2068.5909999999994</v>
          </cell>
          <cell r="K85">
            <v>0</v>
          </cell>
        </row>
        <row r="86">
          <cell r="D86">
            <v>49.835999999999999</v>
          </cell>
          <cell r="E86">
            <v>6886.518999999983</v>
          </cell>
          <cell r="F86">
            <v>31.570999999999998</v>
          </cell>
          <cell r="G86">
            <v>62.5</v>
          </cell>
          <cell r="H86">
            <v>2517.7659999999942</v>
          </cell>
          <cell r="I86">
            <v>3736.6249999999932</v>
          </cell>
          <cell r="J86">
            <v>635.95299999999963</v>
          </cell>
          <cell r="K86">
            <v>0</v>
          </cell>
        </row>
        <row r="88">
          <cell r="D88">
            <v>451.85399999999993</v>
          </cell>
          <cell r="E88">
            <v>115.07299999999996</v>
          </cell>
          <cell r="F88">
            <v>0</v>
          </cell>
          <cell r="G88">
            <v>0</v>
          </cell>
          <cell r="H88">
            <v>0.22899999999999998</v>
          </cell>
          <cell r="I88">
            <v>1247.2899999999995</v>
          </cell>
          <cell r="J88">
            <v>113.88700000000003</v>
          </cell>
          <cell r="K88">
            <v>0</v>
          </cell>
        </row>
        <row r="92">
          <cell r="D92">
            <v>0</v>
          </cell>
          <cell r="E92">
            <v>39.636499999999998</v>
          </cell>
          <cell r="F92">
            <v>0</v>
          </cell>
          <cell r="G92">
            <v>0</v>
          </cell>
          <cell r="H92">
            <v>0</v>
          </cell>
          <cell r="I92">
            <v>68.835000000000008</v>
          </cell>
          <cell r="J92">
            <v>0</v>
          </cell>
          <cell r="K92">
            <v>0.8</v>
          </cell>
        </row>
        <row r="93">
          <cell r="D93">
            <v>0.26</v>
          </cell>
          <cell r="E93">
            <v>21448.286535999989</v>
          </cell>
          <cell r="F93">
            <v>0</v>
          </cell>
          <cell r="G93">
            <v>0</v>
          </cell>
          <cell r="H93">
            <v>0</v>
          </cell>
          <cell r="I93">
            <v>184.42588000000032</v>
          </cell>
          <cell r="J93">
            <v>0.77800000000000002</v>
          </cell>
          <cell r="K93">
            <v>114.05</v>
          </cell>
        </row>
        <row r="94">
          <cell r="D94">
            <v>42.5</v>
          </cell>
          <cell r="E94">
            <v>4171.6040499999999</v>
          </cell>
          <cell r="F94">
            <v>0</v>
          </cell>
          <cell r="G94">
            <v>0</v>
          </cell>
          <cell r="H94">
            <v>0</v>
          </cell>
          <cell r="I94">
            <v>399.66164999999978</v>
          </cell>
          <cell r="J94">
            <v>0</v>
          </cell>
          <cell r="K94">
            <v>22.74</v>
          </cell>
        </row>
        <row r="95">
          <cell r="D95">
            <v>39.567050000000002</v>
          </cell>
          <cell r="E95">
            <v>53.700133999999991</v>
          </cell>
          <cell r="F95">
            <v>70.199999999999989</v>
          </cell>
          <cell r="G95">
            <v>0</v>
          </cell>
          <cell r="H95">
            <v>0</v>
          </cell>
          <cell r="I95">
            <v>44.926400000000015</v>
          </cell>
          <cell r="J95">
            <v>2E-3</v>
          </cell>
          <cell r="K95">
            <v>0.17949999999999999</v>
          </cell>
        </row>
        <row r="96">
          <cell r="D96">
            <v>48706.873319999911</v>
          </cell>
          <cell r="E96">
            <v>1152.9108999999999</v>
          </cell>
          <cell r="F96">
            <v>0</v>
          </cell>
          <cell r="G96">
            <v>0</v>
          </cell>
          <cell r="H96">
            <v>0</v>
          </cell>
          <cell r="I96">
            <v>673.18549999999982</v>
          </cell>
          <cell r="J96">
            <v>0</v>
          </cell>
          <cell r="K96">
            <v>1032.9169999999999</v>
          </cell>
        </row>
        <row r="97">
          <cell r="D97">
            <v>15747.562399999981</v>
          </cell>
          <cell r="E97">
            <v>169.82359999999997</v>
          </cell>
          <cell r="F97">
            <v>10151.200179999998</v>
          </cell>
          <cell r="G97">
            <v>0</v>
          </cell>
          <cell r="H97">
            <v>0</v>
          </cell>
          <cell r="I97">
            <v>104.36149999999999</v>
          </cell>
          <cell r="J97">
            <v>0.8</v>
          </cell>
          <cell r="K97">
            <v>0</v>
          </cell>
        </row>
        <row r="98">
          <cell r="D98">
            <v>0.33989999999999998</v>
          </cell>
          <cell r="E98">
            <v>3594.0870399999999</v>
          </cell>
          <cell r="F98">
            <v>15.98</v>
          </cell>
          <cell r="G98">
            <v>0</v>
          </cell>
          <cell r="H98">
            <v>0</v>
          </cell>
          <cell r="I98">
            <v>84.792500000000004</v>
          </cell>
          <cell r="J98">
            <v>0</v>
          </cell>
          <cell r="K98">
            <v>0</v>
          </cell>
        </row>
        <row r="99">
          <cell r="D99">
            <v>0.48899999999999999</v>
          </cell>
          <cell r="E99">
            <v>76.086999999999989</v>
          </cell>
          <cell r="F99">
            <v>0</v>
          </cell>
          <cell r="G99">
            <v>0</v>
          </cell>
          <cell r="H99">
            <v>0</v>
          </cell>
          <cell r="I99">
            <v>23.990919999999988</v>
          </cell>
          <cell r="J99">
            <v>0</v>
          </cell>
          <cell r="K99">
            <v>0</v>
          </cell>
        </row>
        <row r="100">
          <cell r="D100">
            <v>415.63499999999999</v>
          </cell>
          <cell r="E100">
            <v>14885.909869999981</v>
          </cell>
          <cell r="F100">
            <v>0</v>
          </cell>
          <cell r="G100">
            <v>28.48</v>
          </cell>
          <cell r="H100">
            <v>3.06</v>
          </cell>
          <cell r="I100">
            <v>6631.0025599999944</v>
          </cell>
          <cell r="J100">
            <v>27.298999999999999</v>
          </cell>
          <cell r="K100">
            <v>3.3450000000000002</v>
          </cell>
        </row>
        <row r="101">
          <cell r="D101">
            <v>352.00600000000014</v>
          </cell>
          <cell r="E101">
            <v>2518.8138210000002</v>
          </cell>
          <cell r="F101">
            <v>0</v>
          </cell>
          <cell r="G101">
            <v>0</v>
          </cell>
          <cell r="H101">
            <v>0.8</v>
          </cell>
          <cell r="I101">
            <v>1902.517009999988</v>
          </cell>
          <cell r="J101">
            <v>0.15</v>
          </cell>
          <cell r="K101">
            <v>7.1079999999999997</v>
          </cell>
        </row>
        <row r="102">
          <cell r="D102">
            <v>0</v>
          </cell>
          <cell r="E102">
            <v>224.11260000000001</v>
          </cell>
          <cell r="F102">
            <v>14.24</v>
          </cell>
          <cell r="G102">
            <v>0</v>
          </cell>
          <cell r="H102">
            <v>0</v>
          </cell>
          <cell r="I102">
            <v>99.146100000000018</v>
          </cell>
          <cell r="J102">
            <v>0</v>
          </cell>
          <cell r="K102">
            <v>0</v>
          </cell>
        </row>
        <row r="103">
          <cell r="D103">
            <v>12267.738500000001</v>
          </cell>
          <cell r="E103">
            <v>107052.16075499993</v>
          </cell>
          <cell r="F103">
            <v>25.885999999999999</v>
          </cell>
          <cell r="G103">
            <v>410.19</v>
          </cell>
          <cell r="H103">
            <v>0</v>
          </cell>
          <cell r="I103">
            <v>17669.585249999927</v>
          </cell>
          <cell r="J103">
            <v>3.1680000000000001</v>
          </cell>
          <cell r="K103">
            <v>967.23800000000006</v>
          </cell>
        </row>
        <row r="106">
          <cell r="D106">
            <v>0</v>
          </cell>
          <cell r="E106">
            <v>0</v>
          </cell>
          <cell r="F106">
            <v>0</v>
          </cell>
          <cell r="G106">
            <v>0</v>
          </cell>
          <cell r="H106">
            <v>0</v>
          </cell>
          <cell r="I106">
            <v>0</v>
          </cell>
          <cell r="J106">
            <v>0</v>
          </cell>
          <cell r="K106">
            <v>0</v>
          </cell>
        </row>
        <row r="107">
          <cell r="D107">
            <v>272.9135</v>
          </cell>
          <cell r="E107">
            <v>11420.247320000004</v>
          </cell>
          <cell r="F107">
            <v>71.317000000000007</v>
          </cell>
          <cell r="G107">
            <v>0</v>
          </cell>
          <cell r="H107">
            <v>0</v>
          </cell>
          <cell r="I107">
            <v>535.07349999999997</v>
          </cell>
          <cell r="J107">
            <v>0</v>
          </cell>
          <cell r="K107">
            <v>19.98</v>
          </cell>
        </row>
        <row r="109">
          <cell r="D109">
            <v>1362.0200000000004</v>
          </cell>
          <cell r="E109">
            <v>12164.924499999994</v>
          </cell>
          <cell r="F109">
            <v>10704.435000000003</v>
          </cell>
          <cell r="G109">
            <v>0</v>
          </cell>
          <cell r="H109">
            <v>0</v>
          </cell>
          <cell r="I109">
            <v>420.02400000000011</v>
          </cell>
          <cell r="J109">
            <v>0</v>
          </cell>
          <cell r="K109">
            <v>46.08</v>
          </cell>
        </row>
        <row r="111">
          <cell r="D111">
            <v>7110.9240000000236</v>
          </cell>
          <cell r="E111">
            <v>2801.3115000000007</v>
          </cell>
          <cell r="F111">
            <v>25429.614000000005</v>
          </cell>
          <cell r="G111">
            <v>0</v>
          </cell>
          <cell r="H111">
            <v>0</v>
          </cell>
          <cell r="I111">
            <v>1905.2073750000006</v>
          </cell>
          <cell r="J111">
            <v>13.157999999999999</v>
          </cell>
          <cell r="K111">
            <v>11.05</v>
          </cell>
        </row>
        <row r="114">
          <cell r="D114">
            <v>81.932545000000005</v>
          </cell>
          <cell r="E114">
            <v>1649.2538030000012</v>
          </cell>
          <cell r="F114">
            <v>0</v>
          </cell>
          <cell r="G114">
            <v>0</v>
          </cell>
          <cell r="H114">
            <v>21.934000000000001</v>
          </cell>
          <cell r="I114">
            <v>1015.9115489999995</v>
          </cell>
          <cell r="J114">
            <v>3.1170000000000004</v>
          </cell>
          <cell r="K114">
            <v>1.0900000000000001</v>
          </cell>
        </row>
        <row r="118">
          <cell r="D118">
            <v>53.798000000000002</v>
          </cell>
          <cell r="E118">
            <v>136.58800000000002</v>
          </cell>
          <cell r="F118">
            <v>3939.0470000000005</v>
          </cell>
          <cell r="G118">
            <v>24</v>
          </cell>
          <cell r="H118">
            <v>42.230000000000004</v>
          </cell>
          <cell r="I118">
            <v>608.20100000000002</v>
          </cell>
          <cell r="J118">
            <v>0</v>
          </cell>
          <cell r="K118">
            <v>0</v>
          </cell>
        </row>
        <row r="119">
          <cell r="D119">
            <v>7122.6250000000009</v>
          </cell>
          <cell r="E119">
            <v>3854.6959999999999</v>
          </cell>
          <cell r="F119">
            <v>652.202</v>
          </cell>
          <cell r="G119">
            <v>73.686000000000007</v>
          </cell>
          <cell r="H119">
            <v>88.51</v>
          </cell>
          <cell r="I119">
            <v>1297.4620000000002</v>
          </cell>
          <cell r="J119">
            <v>0</v>
          </cell>
          <cell r="K119">
            <v>5.1999999999989086</v>
          </cell>
        </row>
        <row r="120">
          <cell r="D120">
            <v>72618.137000000017</v>
          </cell>
          <cell r="E120">
            <v>4489.72</v>
          </cell>
          <cell r="F120">
            <v>2755.2250000000004</v>
          </cell>
          <cell r="G120">
            <v>262.5</v>
          </cell>
          <cell r="H120">
            <v>645.19999999999993</v>
          </cell>
          <cell r="I120">
            <v>86845.499000000011</v>
          </cell>
          <cell r="J120">
            <v>0</v>
          </cell>
          <cell r="K120">
            <v>0</v>
          </cell>
        </row>
        <row r="121">
          <cell r="D121">
            <v>38.5</v>
          </cell>
          <cell r="E121">
            <v>53.658000000000001</v>
          </cell>
          <cell r="F121">
            <v>23.18</v>
          </cell>
          <cell r="G121">
            <v>5.0659999999999998</v>
          </cell>
          <cell r="H121">
            <v>12.501000000000001</v>
          </cell>
          <cell r="I121">
            <v>180.25099999999998</v>
          </cell>
          <cell r="J121">
            <v>0</v>
          </cell>
          <cell r="K121">
            <v>0</v>
          </cell>
        </row>
        <row r="122">
          <cell r="D122">
            <v>3640.7370000000005</v>
          </cell>
          <cell r="E122">
            <v>547.005</v>
          </cell>
          <cell r="F122">
            <v>1313.3209999999999</v>
          </cell>
          <cell r="G122">
            <v>61.140999999999998</v>
          </cell>
          <cell r="H122">
            <v>42.738999999999997</v>
          </cell>
          <cell r="I122">
            <v>1930.2540000000001</v>
          </cell>
          <cell r="J122">
            <v>0</v>
          </cell>
          <cell r="K122">
            <v>0</v>
          </cell>
        </row>
        <row r="123">
          <cell r="D123">
            <v>11524.599999999999</v>
          </cell>
          <cell r="E123">
            <v>1594.4589999999998</v>
          </cell>
          <cell r="F123">
            <v>4577.03</v>
          </cell>
          <cell r="G123">
            <v>200</v>
          </cell>
          <cell r="H123">
            <v>48</v>
          </cell>
          <cell r="I123">
            <v>22481.920000000002</v>
          </cell>
          <cell r="J123">
            <v>0</v>
          </cell>
          <cell r="K123">
            <v>0</v>
          </cell>
        </row>
        <row r="124">
          <cell r="D124">
            <v>552.84199999999998</v>
          </cell>
          <cell r="E124">
            <v>684.4430000000001</v>
          </cell>
          <cell r="F124">
            <v>2514.6590000000006</v>
          </cell>
          <cell r="G124">
            <v>136.74</v>
          </cell>
          <cell r="H124">
            <v>23.5</v>
          </cell>
          <cell r="I124">
            <v>452.33899999999994</v>
          </cell>
          <cell r="J124">
            <v>0</v>
          </cell>
          <cell r="K124">
            <v>2.0000000002255547E-2</v>
          </cell>
        </row>
        <row r="125">
          <cell r="D125">
            <v>5</v>
          </cell>
          <cell r="E125">
            <v>4.117</v>
          </cell>
          <cell r="F125">
            <v>3.4</v>
          </cell>
          <cell r="G125">
            <v>0</v>
          </cell>
          <cell r="H125">
            <v>0</v>
          </cell>
          <cell r="I125">
            <v>35.563000000000002</v>
          </cell>
          <cell r="J125">
            <v>0</v>
          </cell>
          <cell r="K125">
            <v>0</v>
          </cell>
        </row>
        <row r="126">
          <cell r="D126">
            <v>6499.848</v>
          </cell>
          <cell r="E126">
            <v>1676.2710000000002</v>
          </cell>
          <cell r="F126">
            <v>909.87400000000002</v>
          </cell>
          <cell r="G126">
            <v>223.733</v>
          </cell>
          <cell r="H126">
            <v>397.49700000000001</v>
          </cell>
          <cell r="I126">
            <v>1693.2310000000002</v>
          </cell>
          <cell r="J126">
            <v>26.82</v>
          </cell>
          <cell r="K126">
            <v>0</v>
          </cell>
        </row>
        <row r="127">
          <cell r="D127">
            <v>11382.74</v>
          </cell>
          <cell r="E127">
            <v>382.38100000000003</v>
          </cell>
          <cell r="F127">
            <v>51.58</v>
          </cell>
          <cell r="G127">
            <v>8.1</v>
          </cell>
          <cell r="H127">
            <v>145.16399999999999</v>
          </cell>
          <cell r="I127">
            <v>767.255</v>
          </cell>
          <cell r="J127">
            <v>0.46</v>
          </cell>
          <cell r="K127">
            <v>0</v>
          </cell>
        </row>
        <row r="128">
          <cell r="D128">
            <v>414.08000000000004</v>
          </cell>
          <cell r="E128">
            <v>81.533999999999992</v>
          </cell>
          <cell r="F128">
            <v>132.9</v>
          </cell>
          <cell r="G128">
            <v>0</v>
          </cell>
          <cell r="H128">
            <v>29.83</v>
          </cell>
          <cell r="I128">
            <v>26.308999999999997</v>
          </cell>
          <cell r="J128">
            <v>0</v>
          </cell>
          <cell r="K128">
            <v>95.500999999985453</v>
          </cell>
        </row>
        <row r="129">
          <cell r="D129">
            <v>76292.415999999997</v>
          </cell>
          <cell r="E129">
            <v>68958.340000000011</v>
          </cell>
          <cell r="F129">
            <v>18238.418999999998</v>
          </cell>
          <cell r="G129">
            <v>7876.561999999999</v>
          </cell>
          <cell r="H129">
            <v>2033.5740000000003</v>
          </cell>
          <cell r="I129">
            <v>108224.78</v>
          </cell>
          <cell r="J129">
            <v>3.08</v>
          </cell>
          <cell r="K129">
            <v>191.98999999997613</v>
          </cell>
        </row>
        <row r="130">
          <cell r="D130">
            <v>43577.903000000006</v>
          </cell>
          <cell r="E130">
            <v>480.16199999999998</v>
          </cell>
          <cell r="F130">
            <v>3960.1679999999997</v>
          </cell>
          <cell r="G130">
            <v>425.04999999999995</v>
          </cell>
          <cell r="H130">
            <v>3492.9180000000001</v>
          </cell>
          <cell r="I130">
            <v>12510.081</v>
          </cell>
          <cell r="J130">
            <v>13.76</v>
          </cell>
          <cell r="K130">
            <v>0</v>
          </cell>
        </row>
        <row r="131">
          <cell r="D131">
            <v>44009.087</v>
          </cell>
          <cell r="E131">
            <v>54762.339</v>
          </cell>
          <cell r="F131">
            <v>3192.2020000000002</v>
          </cell>
          <cell r="G131">
            <v>13272.019</v>
          </cell>
          <cell r="H131">
            <v>54.040999999999997</v>
          </cell>
          <cell r="I131">
            <v>18278.929000000004</v>
          </cell>
          <cell r="J131">
            <v>6.35</v>
          </cell>
          <cell r="K131">
            <v>415.5</v>
          </cell>
        </row>
        <row r="133">
          <cell r="D133">
            <v>495.83900000000006</v>
          </cell>
          <cell r="E133">
            <v>979.26600000000008</v>
          </cell>
          <cell r="F133">
            <v>1549.319</v>
          </cell>
          <cell r="G133">
            <v>14.7</v>
          </cell>
          <cell r="H133">
            <v>4.5</v>
          </cell>
          <cell r="I133">
            <v>389.14400000000001</v>
          </cell>
          <cell r="J133">
            <v>7.5</v>
          </cell>
          <cell r="K133">
            <v>0.62999999999988177</v>
          </cell>
        </row>
        <row r="135">
          <cell r="D135">
            <v>28670.465</v>
          </cell>
          <cell r="E135">
            <v>67880.159</v>
          </cell>
          <cell r="F135">
            <v>68179.524000000005</v>
          </cell>
          <cell r="G135">
            <v>18421.593000000001</v>
          </cell>
          <cell r="H135">
            <v>334.471</v>
          </cell>
          <cell r="I135">
            <v>15255.348</v>
          </cell>
          <cell r="J135">
            <v>6.6</v>
          </cell>
          <cell r="K135">
            <v>0</v>
          </cell>
        </row>
        <row r="136">
          <cell r="D136">
            <v>130.22900000000001</v>
          </cell>
          <cell r="E136">
            <v>323.52000000000004</v>
          </cell>
          <cell r="F136">
            <v>104511.38299999999</v>
          </cell>
          <cell r="G136">
            <v>102.655</v>
          </cell>
          <cell r="H136">
            <v>548.16</v>
          </cell>
          <cell r="I136">
            <v>7726.1299999999992</v>
          </cell>
          <cell r="J136">
            <v>2</v>
          </cell>
          <cell r="K136">
            <v>1.1300000000337604</v>
          </cell>
        </row>
        <row r="137">
          <cell r="D137">
            <v>2931.1819999999998</v>
          </cell>
          <cell r="E137">
            <v>1013.5419999999999</v>
          </cell>
          <cell r="F137">
            <v>16553.144</v>
          </cell>
          <cell r="G137">
            <v>50.6</v>
          </cell>
          <cell r="H137">
            <v>135.762</v>
          </cell>
          <cell r="I137">
            <v>3962.5690000000004</v>
          </cell>
          <cell r="J137">
            <v>16</v>
          </cell>
          <cell r="K137">
            <v>0</v>
          </cell>
        </row>
        <row r="138">
          <cell r="D138">
            <v>150.55200000000002</v>
          </cell>
          <cell r="E138">
            <v>4048.924</v>
          </cell>
          <cell r="F138">
            <v>6809.6530000000002</v>
          </cell>
          <cell r="G138">
            <v>20.208000000000002</v>
          </cell>
          <cell r="H138">
            <v>10886.994000000001</v>
          </cell>
          <cell r="I138">
            <v>3270.7049999999999</v>
          </cell>
          <cell r="J138">
            <v>0</v>
          </cell>
          <cell r="K138">
            <v>18.479999999999563</v>
          </cell>
        </row>
        <row r="139">
          <cell r="D139">
            <v>25978.18</v>
          </cell>
          <cell r="E139">
            <v>1.5</v>
          </cell>
          <cell r="F139">
            <v>3890.7539999999999</v>
          </cell>
          <cell r="G139">
            <v>1.92</v>
          </cell>
          <cell r="H139">
            <v>87.35</v>
          </cell>
          <cell r="I139">
            <v>8050.902</v>
          </cell>
          <cell r="J139">
            <v>0</v>
          </cell>
          <cell r="K139">
            <v>2012.6750000000029</v>
          </cell>
        </row>
        <row r="140">
          <cell r="D140">
            <v>855.62299999999993</v>
          </cell>
          <cell r="E140">
            <v>594.83500000000004</v>
          </cell>
          <cell r="F140">
            <v>516.81899999999996</v>
          </cell>
          <cell r="G140">
            <v>229.48299999999998</v>
          </cell>
          <cell r="H140">
            <v>47.237000000000002</v>
          </cell>
          <cell r="I140">
            <v>477.07400000000001</v>
          </cell>
          <cell r="J140">
            <v>0</v>
          </cell>
          <cell r="K140">
            <v>0</v>
          </cell>
        </row>
      </sheetData>
      <sheetData sheetId="3"/>
      <sheetData sheetId="4">
        <row r="10">
          <cell r="C10">
            <v>0</v>
          </cell>
          <cell r="D10">
            <v>4.8915000000000006</v>
          </cell>
          <cell r="E10">
            <v>0</v>
          </cell>
          <cell r="F10">
            <v>4825.9839999999995</v>
          </cell>
          <cell r="G10">
            <v>185.86</v>
          </cell>
          <cell r="H10">
            <v>0</v>
          </cell>
          <cell r="I10">
            <v>0</v>
          </cell>
          <cell r="J10">
            <v>1047.5719999999999</v>
          </cell>
        </row>
        <row r="11">
          <cell r="C11">
            <v>0.48499999999999999</v>
          </cell>
          <cell r="D11">
            <v>15367.44991500003</v>
          </cell>
          <cell r="E11">
            <v>13.629999999999999</v>
          </cell>
          <cell r="F11">
            <v>13019.030999999999</v>
          </cell>
          <cell r="G11">
            <v>672.92</v>
          </cell>
          <cell r="H11">
            <v>31.526</v>
          </cell>
          <cell r="I11">
            <v>10814.984</v>
          </cell>
          <cell r="J11">
            <v>3892.2299500000008</v>
          </cell>
        </row>
        <row r="12">
          <cell r="C12">
            <v>219.54499999999999</v>
          </cell>
          <cell r="D12">
            <v>4886.9898200000007</v>
          </cell>
          <cell r="E12">
            <v>126.79</v>
          </cell>
          <cell r="F12">
            <v>167387.77099999998</v>
          </cell>
          <cell r="G12">
            <v>24764.039999999997</v>
          </cell>
          <cell r="H12">
            <v>1.2</v>
          </cell>
          <cell r="I12">
            <v>7228.61</v>
          </cell>
          <cell r="J12">
            <v>83720.198260000252</v>
          </cell>
        </row>
        <row r="13">
          <cell r="C13">
            <v>12.2</v>
          </cell>
          <cell r="D13">
            <v>1015.9231346666653</v>
          </cell>
          <cell r="E13">
            <v>21.53</v>
          </cell>
          <cell r="F13">
            <v>315.00800000000004</v>
          </cell>
          <cell r="G13">
            <v>74.94</v>
          </cell>
          <cell r="H13">
            <v>1.55E-2</v>
          </cell>
          <cell r="I13">
            <v>31.700000000000003</v>
          </cell>
          <cell r="J13">
            <v>34.677500999999992</v>
          </cell>
        </row>
        <row r="14">
          <cell r="C14">
            <v>226.42000000000002</v>
          </cell>
          <cell r="D14">
            <v>52870.117633333335</v>
          </cell>
          <cell r="E14">
            <v>409.77</v>
          </cell>
          <cell r="F14">
            <v>7527.8620000000001</v>
          </cell>
          <cell r="G14">
            <v>37300.626666666671</v>
          </cell>
          <cell r="H14">
            <v>10413.286</v>
          </cell>
          <cell r="I14">
            <v>2006.2350000000001</v>
          </cell>
          <cell r="J14">
            <v>233.59900000000002</v>
          </cell>
        </row>
        <row r="15">
          <cell r="C15">
            <v>0</v>
          </cell>
          <cell r="D15">
            <v>25134.188560000013</v>
          </cell>
          <cell r="E15">
            <v>0</v>
          </cell>
          <cell r="F15">
            <v>40426.008999999998</v>
          </cell>
          <cell r="G15">
            <v>361.90999999999997</v>
          </cell>
          <cell r="H15">
            <v>3780.1550000000002</v>
          </cell>
          <cell r="I15">
            <v>698.505</v>
          </cell>
          <cell r="J15">
            <v>10961.762583</v>
          </cell>
        </row>
        <row r="16">
          <cell r="C16">
            <v>0</v>
          </cell>
          <cell r="D16">
            <v>10726.532279999998</v>
          </cell>
          <cell r="E16">
            <v>27.85</v>
          </cell>
          <cell r="F16">
            <v>4374.7439999999997</v>
          </cell>
          <cell r="G16">
            <v>73379.659999999989</v>
          </cell>
          <cell r="H16">
            <v>111268.402</v>
          </cell>
          <cell r="I16">
            <v>2117.7049999999999</v>
          </cell>
          <cell r="J16">
            <v>679.29791000000012</v>
          </cell>
        </row>
        <row r="17">
          <cell r="C17">
            <v>0.193</v>
          </cell>
          <cell r="D17">
            <v>27.252250000000007</v>
          </cell>
          <cell r="E17">
            <v>0</v>
          </cell>
          <cell r="F17">
            <v>48.08</v>
          </cell>
          <cell r="G17">
            <v>5.09</v>
          </cell>
          <cell r="H17">
            <v>0.24</v>
          </cell>
          <cell r="I17">
            <v>32.17</v>
          </cell>
          <cell r="J17">
            <v>0</v>
          </cell>
        </row>
        <row r="18">
          <cell r="C18">
            <v>171.33</v>
          </cell>
          <cell r="D18">
            <v>14082.23625300001</v>
          </cell>
          <cell r="E18">
            <v>36.86</v>
          </cell>
          <cell r="F18">
            <v>11665.687</v>
          </cell>
          <cell r="G18">
            <v>2896.6</v>
          </cell>
          <cell r="H18">
            <v>0</v>
          </cell>
          <cell r="I18">
            <v>15297.466999999999</v>
          </cell>
          <cell r="J18">
            <v>1894.9824599999999</v>
          </cell>
        </row>
        <row r="19">
          <cell r="C19">
            <v>68.19</v>
          </cell>
          <cell r="D19">
            <v>8629.5817049999987</v>
          </cell>
          <cell r="E19">
            <v>7.8199999999999994</v>
          </cell>
          <cell r="F19">
            <v>12957.48</v>
          </cell>
          <cell r="G19">
            <v>372.8</v>
          </cell>
          <cell r="H19">
            <v>238.63099999999997</v>
          </cell>
          <cell r="I19">
            <v>3662.933</v>
          </cell>
          <cell r="J19">
            <v>4759.2716999999329</v>
          </cell>
        </row>
        <row r="20">
          <cell r="C20">
            <v>14.63</v>
          </cell>
          <cell r="D20">
            <v>531.29606599999977</v>
          </cell>
          <cell r="E20">
            <v>0</v>
          </cell>
          <cell r="F20">
            <v>1150.384</v>
          </cell>
          <cell r="G20">
            <v>379.87</v>
          </cell>
          <cell r="H20">
            <v>0</v>
          </cell>
          <cell r="I20">
            <v>581.11500000000001</v>
          </cell>
          <cell r="J20">
            <v>1015.0411</v>
          </cell>
        </row>
        <row r="21">
          <cell r="C21">
            <v>2799.5499999999997</v>
          </cell>
          <cell r="D21">
            <v>130665.46847600059</v>
          </cell>
          <cell r="E21">
            <v>795.36</v>
          </cell>
          <cell r="F21">
            <v>250979.96799999999</v>
          </cell>
          <cell r="G21">
            <v>10135.34</v>
          </cell>
          <cell r="H21">
            <v>356.18</v>
          </cell>
          <cell r="I21">
            <v>74566.933999999994</v>
          </cell>
          <cell r="J21">
            <v>166585.73506000137</v>
          </cell>
        </row>
        <row r="22">
          <cell r="C22">
            <v>0</v>
          </cell>
          <cell r="D22">
            <v>95156.189705552184</v>
          </cell>
          <cell r="E22">
            <v>3095.1161515323006</v>
          </cell>
          <cell r="F22">
            <v>109724.22100000001</v>
          </cell>
          <cell r="G22">
            <v>21499.464181001342</v>
          </cell>
          <cell r="H22">
            <v>6628.5391600145249</v>
          </cell>
          <cell r="I22">
            <v>37279.789999999994</v>
          </cell>
          <cell r="J22">
            <v>16969.936020000008</v>
          </cell>
        </row>
        <row r="23">
          <cell r="C23">
            <v>5855.79</v>
          </cell>
          <cell r="D23">
            <v>170620.42008065325</v>
          </cell>
          <cell r="E23">
            <v>5549.7179910939922</v>
          </cell>
          <cell r="F23">
            <v>133180.52699999997</v>
          </cell>
          <cell r="G23">
            <v>38549.753005267419</v>
          </cell>
          <cell r="H23">
            <v>11885.344920833342</v>
          </cell>
          <cell r="I23">
            <v>104357.81299999999</v>
          </cell>
          <cell r="J23">
            <v>60952.160810000772</v>
          </cell>
        </row>
        <row r="24">
          <cell r="C24">
            <v>0</v>
          </cell>
          <cell r="D24">
            <v>0</v>
          </cell>
          <cell r="E24">
            <v>0</v>
          </cell>
          <cell r="G24">
            <v>0</v>
          </cell>
          <cell r="H24">
            <v>0</v>
          </cell>
          <cell r="J24">
            <v>0</v>
          </cell>
        </row>
        <row r="25">
          <cell r="C25">
            <v>24.316000000000003</v>
          </cell>
          <cell r="D25">
            <v>12737.133860000016</v>
          </cell>
          <cell r="E25">
            <v>82.09</v>
          </cell>
          <cell r="F25">
            <v>3571.7080000000001</v>
          </cell>
          <cell r="G25">
            <v>2473.59</v>
          </cell>
          <cell r="H25">
            <v>31.8</v>
          </cell>
          <cell r="I25">
            <v>778.17900000000009</v>
          </cell>
          <cell r="J25">
            <v>2050.2077102454568</v>
          </cell>
        </row>
        <row r="26">
          <cell r="C26">
            <v>1953.42</v>
          </cell>
          <cell r="D26">
            <v>555300</v>
          </cell>
          <cell r="E26">
            <v>12380.565924510995</v>
          </cell>
          <cell r="F26">
            <v>327585</v>
          </cell>
          <cell r="G26">
            <v>145386.85999999999</v>
          </cell>
          <cell r="H26">
            <v>131.19999999999999</v>
          </cell>
          <cell r="I26">
            <v>314299.08699999994</v>
          </cell>
          <cell r="J26">
            <v>3310.4180399999996</v>
          </cell>
        </row>
        <row r="28">
          <cell r="C28">
            <v>0</v>
          </cell>
          <cell r="D28">
            <v>24539.075080000031</v>
          </cell>
          <cell r="E28">
            <v>0</v>
          </cell>
          <cell r="F28">
            <v>128879.88916666666</v>
          </cell>
          <cell r="G28">
            <v>47194.53666666666</v>
          </cell>
          <cell r="H28">
            <v>0</v>
          </cell>
          <cell r="I28">
            <v>11209.149000000001</v>
          </cell>
          <cell r="J28">
            <v>9931.8767350000162</v>
          </cell>
        </row>
        <row r="29">
          <cell r="C29">
            <v>19.52</v>
          </cell>
          <cell r="D29">
            <v>531100</v>
          </cell>
          <cell r="E29">
            <v>8856.9272831961534</v>
          </cell>
          <cell r="F29">
            <v>113408.401</v>
          </cell>
          <cell r="G29">
            <v>15991.280000000002</v>
          </cell>
          <cell r="H29">
            <v>18968.105382733993</v>
          </cell>
          <cell r="I29">
            <v>68127.052999999985</v>
          </cell>
          <cell r="J29">
            <v>91773.317927940356</v>
          </cell>
        </row>
        <row r="30">
          <cell r="C30">
            <v>8.51</v>
          </cell>
          <cell r="D30">
            <v>29828.024946999907</v>
          </cell>
          <cell r="E30">
            <v>29.06</v>
          </cell>
          <cell r="F30">
            <v>24674.798999999999</v>
          </cell>
          <cell r="G30">
            <v>2575.71234</v>
          </cell>
          <cell r="H30">
            <v>7</v>
          </cell>
          <cell r="I30">
            <v>36134.231999999996</v>
          </cell>
          <cell r="J30">
            <v>10963.742500000002</v>
          </cell>
        </row>
        <row r="31">
          <cell r="C31">
            <v>561.60199999999998</v>
          </cell>
          <cell r="D31">
            <v>22791.445912175896</v>
          </cell>
          <cell r="E31">
            <v>124.47</v>
          </cell>
          <cell r="F31">
            <v>26257.516</v>
          </cell>
          <cell r="G31">
            <v>6311.21</v>
          </cell>
          <cell r="H31">
            <v>22.123999999999999</v>
          </cell>
          <cell r="I31">
            <v>11461.203000000001</v>
          </cell>
          <cell r="J31">
            <v>3242.0546700000318</v>
          </cell>
        </row>
        <row r="32">
          <cell r="C32">
            <v>3695.4880000000003</v>
          </cell>
          <cell r="D32">
            <v>104598.35083283768</v>
          </cell>
          <cell r="E32">
            <v>5661.6269358117152</v>
          </cell>
          <cell r="F32">
            <v>92922.933270691807</v>
          </cell>
          <cell r="G32">
            <v>29561.112057047609</v>
          </cell>
          <cell r="H32">
            <v>10059.911135506978</v>
          </cell>
          <cell r="I32">
            <v>88167.688172568553</v>
          </cell>
          <cell r="J32">
            <v>73680.910642639836</v>
          </cell>
        </row>
        <row r="33">
          <cell r="C33">
            <v>72.64</v>
          </cell>
          <cell r="D33">
            <v>2354.1447849999954</v>
          </cell>
          <cell r="E33">
            <v>124.24000000000001</v>
          </cell>
          <cell r="F33">
            <v>2729.3209999999999</v>
          </cell>
          <cell r="G33">
            <v>366.69</v>
          </cell>
          <cell r="H33">
            <v>13.116</v>
          </cell>
          <cell r="I33">
            <v>888.45900000000006</v>
          </cell>
          <cell r="J33">
            <v>403.47754999999972</v>
          </cell>
        </row>
      </sheetData>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hyperlink" Target="http://www.premier.sa.gov.au/ecostat/Modelling_AWPA_Scenarios_for_SA.pdf" TargetMode="External"/><Relationship Id="rId13" Type="http://schemas.openxmlformats.org/officeDocument/2006/relationships/hyperlink" Target="http://www.orica.com/Locations/Asia-Pacific/Australia/Botany/Botany-Transformation-Projects/Stored-HCB-Waste/HCB-Waste-Export-and-Destruction-Background" TargetMode="External"/><Relationship Id="rId18" Type="http://schemas.openxmlformats.org/officeDocument/2006/relationships/hyperlink" Target="ftp://seav.vic.gov.au/renewable_energy_old/resources/bioenergy/Moving_towards_Sustainable_Biosolids_management.pdf" TargetMode="External"/><Relationship Id="rId26" Type="http://schemas.openxmlformats.org/officeDocument/2006/relationships/hyperlink" Target="http://www.icnvic.org.au/media/documents/water%20industry/melb%20water%20-%20eoi%20-%20beneficial%20use%20of%20biosolids.pdf" TargetMode="External"/><Relationship Id="rId39" Type="http://schemas.openxmlformats.org/officeDocument/2006/relationships/hyperlink" Target="http://www.environment.gov.au/resource/waste-generation-and-resource-recovery-australia-report-and-data-workbooks" TargetMode="External"/><Relationship Id="rId3" Type="http://schemas.openxmlformats.org/officeDocument/2006/relationships/hyperlink" Target="http://www.scew.gov.au/sites/www.scew.gov.au/files/resources/023a5607-0964-47e0-92cd-78fc0e6bb14e/files/hyder-end-life-tyres.pdf" TargetMode="External"/><Relationship Id="rId21" Type="http://schemas.openxmlformats.org/officeDocument/2006/relationships/hyperlink" Target="http://www.ibisworld.com.au/" TargetMode="External"/><Relationship Id="rId34" Type="http://schemas.openxmlformats.org/officeDocument/2006/relationships/hyperlink" Target="http://www.environment.gov.au/system/files/resources/0a517ed7-74cb-418b-9319-7624491e4921/files/factsheet-biosolids.pdf" TargetMode="External"/><Relationship Id="rId42" Type="http://schemas.openxmlformats.org/officeDocument/2006/relationships/hyperlink" Target="http://www.canberratimes.com.au/act-news/up-to-150000-tonnes-of-asbestos-waste-headed-to-west-belconnen-20141118-11kt97.html" TargetMode="External"/><Relationship Id="rId7" Type="http://schemas.openxmlformats.org/officeDocument/2006/relationships/hyperlink" Target="http://www.bree.gov.au/publications/australian-energy-projections-2049%E2%80%9350" TargetMode="External"/><Relationship Id="rId12" Type="http://schemas.openxmlformats.org/officeDocument/2006/relationships/hyperlink" Target="http://www.infrastructure.nsw.gov.au/media/17000/sis_report_section13.0_print.pdf" TargetMode="External"/><Relationship Id="rId17" Type="http://schemas.openxmlformats.org/officeDocument/2006/relationships/hyperlink" Target="http://www.biosolids.com.au/bs-australia.php" TargetMode="External"/><Relationship Id="rId25" Type="http://schemas.openxmlformats.org/officeDocument/2006/relationships/hyperlink" Target="http://www.climatechange.gov.au/sites/climatechange/files/files/climate-change/projections/aep-waste.pdf" TargetMode="External"/><Relationship Id="rId33" Type="http://schemas.openxmlformats.org/officeDocument/2006/relationships/hyperlink" Target="http://iesc.environment.gov.au/pubs/background-review-co-produced-water.pdf" TargetMode="External"/><Relationship Id="rId38" Type="http://schemas.openxmlformats.org/officeDocument/2006/relationships/hyperlink" Target="http://www.cleanenergycouncil.org.au/technologies/energy-storage.html" TargetMode="External"/><Relationship Id="rId2" Type="http://schemas.openxmlformats.org/officeDocument/2006/relationships/hyperlink" Target="http://www.environment.gov.au/settlements/waste/ewaste/about.html" TargetMode="External"/><Relationship Id="rId16" Type="http://schemas.openxmlformats.org/officeDocument/2006/relationships/hyperlink" Target="http://www.apmf.asn.au/2013%20ANNUAL%20REPORT.pdf" TargetMode="External"/><Relationship Id="rId20" Type="http://schemas.openxmlformats.org/officeDocument/2006/relationships/hyperlink" Target="http://ec.europa.eu/environment/waste/studies/pdf/POP_Waste_2011.pdf" TargetMode="External"/><Relationship Id="rId29" Type="http://schemas.openxmlformats.org/officeDocument/2006/relationships/hyperlink" Target="http://jcpip.com.au/docs/jcp-investment-partners-the-aluminium-market-outlook-august-2012.pdf" TargetMode="External"/><Relationship Id="rId41" Type="http://schemas.openxmlformats.org/officeDocument/2006/relationships/hyperlink" Target="http://batteryuniversity.com/learn/article/electric_vehicle" TargetMode="External"/><Relationship Id="rId1" Type="http://schemas.openxmlformats.org/officeDocument/2006/relationships/hyperlink" Target="http://www.ephc.gov.au/sites/default/files/PS_TV_Comp__Decision_RIS__Televisions_and_Computers__200911_0.pdf" TargetMode="External"/><Relationship Id="rId6" Type="http://schemas.openxmlformats.org/officeDocument/2006/relationships/hyperlink" Target="http://archive.treasury.gov.au/igr/igr2010/Overview/pdf/IGR_2010_Overview.pdf" TargetMode="External"/><Relationship Id="rId11" Type="http://schemas.openxmlformats.org/officeDocument/2006/relationships/hyperlink" Target="http://climatecommission.angrygoats.net/wp-content/uploads/ExtremeWeatherReport_web.pdf" TargetMode="External"/><Relationship Id="rId24" Type="http://schemas.openxmlformats.org/officeDocument/2006/relationships/hyperlink" Target="http://www.climatechange.gov.au/sites/climatechange/files/files/climate-change/projections/aep-industrial.pdf" TargetMode="External"/><Relationship Id="rId32" Type="http://schemas.openxmlformats.org/officeDocument/2006/relationships/hyperlink" Target="http://www.abs.gov.au/ausstats/abs@.nsf/mf/8412.0?OpenDocument" TargetMode="External"/><Relationship Id="rId37" Type="http://schemas.openxmlformats.org/officeDocument/2006/relationships/hyperlink" Target="http://www.mobilemuster.com.au/" TargetMode="External"/><Relationship Id="rId40" Type="http://schemas.openxmlformats.org/officeDocument/2006/relationships/hyperlink" Target="http://www.metalbulletin.com/events/details/6516/4th-lithium-supply-and-markets/presentations.html" TargetMode="External"/><Relationship Id="rId45" Type="http://schemas.openxmlformats.org/officeDocument/2006/relationships/drawing" Target="../drawings/drawing6.xml"/><Relationship Id="rId5" Type="http://schemas.openxmlformats.org/officeDocument/2006/relationships/hyperlink" Target="http://www.abs.gov.au/AUSSTATS/abs@.nsf/DetailsPage/3222.02012%20(base)%20to%202101?OpenDocument" TargetMode="External"/><Relationship Id="rId15" Type="http://schemas.openxmlformats.org/officeDocument/2006/relationships/hyperlink" Target="http://www.environment.gov.au/system/files/resources/bf250125-bf51-42ce-9611-6784e2498ecd/files/scheme-outcomes-2012-13.pdf" TargetMode="External"/><Relationship Id="rId23" Type="http://schemas.openxmlformats.org/officeDocument/2006/relationships/hyperlink" Target="http://www.unido.org/fileadmin/user_media/Services/Environmental_Management/Stockholm_Convention/Guidance_Docs/UNEP-POPS-GUID-NIP-2012-PBDEs-Inventory.En.pdf" TargetMode="External"/><Relationship Id="rId28" Type="http://schemas.openxmlformats.org/officeDocument/2006/relationships/hyperlink" Target="http://www.budget.gov.au/2012-13/content/myefo/html/02_part_2-04.htm" TargetMode="External"/><Relationship Id="rId36" Type="http://schemas.openxmlformats.org/officeDocument/2006/relationships/hyperlink" Target="http://www.zerowaste.sa.gov.au/upload/resource-centre/publications/management-of-contaminated-soils-in-south-australia/Contaminated%20Soils%20in%20South%20Australia_2012_Final.pdf" TargetMode="External"/><Relationship Id="rId10" Type="http://schemas.openxmlformats.org/officeDocument/2006/relationships/hyperlink" Target="https://www.nics.gov.au/" TargetMode="External"/><Relationship Id="rId19" Type="http://schemas.openxmlformats.org/officeDocument/2006/relationships/hyperlink" Target="http://www.mfe.govt.nz/publications/waste/bromide-flame-retardant-waste/pilot-study-e-waste-plastic-sorting.pdf" TargetMode="External"/><Relationship Id="rId31" Type="http://schemas.openxmlformats.org/officeDocument/2006/relationships/hyperlink" Target="http://www.abc.net.au/news/specials/coal-seam-gas-by-the-numbers/" TargetMode="External"/><Relationship Id="rId44" Type="http://schemas.openxmlformats.org/officeDocument/2006/relationships/hyperlink" Target="http://www.iswa.org/uploads/tx_iswaknowledgebase/Kalogirou.pdf" TargetMode="External"/><Relationship Id="rId4" Type="http://schemas.openxmlformats.org/officeDocument/2006/relationships/hyperlink" Target="http://www.fluorocycle.org.au/why-recycle.php" TargetMode="External"/><Relationship Id="rId9" Type="http://schemas.openxmlformats.org/officeDocument/2006/relationships/hyperlink" Target="https://www.acif.com.au/forecasts/dashboard" TargetMode="External"/><Relationship Id="rId14" Type="http://schemas.openxmlformats.org/officeDocument/2006/relationships/hyperlink" Target="http://www.melbournewater.com.au/whatwedo/Liveability-and-environment/waste/Pages/Waste-to-resources.aspx" TargetMode="External"/><Relationship Id="rId22" Type="http://schemas.openxmlformats.org/officeDocument/2006/relationships/hyperlink" Target="http://www.environment.gov.au/protection/national-waste-policy/publications/biosolids-snapshot" TargetMode="External"/><Relationship Id="rId27" Type="http://schemas.openxmlformats.org/officeDocument/2006/relationships/hyperlink" Target="http://www.defence.gov.au/oscdf/adf-posture-review/docs/interim/AttachD.pdf" TargetMode="External"/><Relationship Id="rId30" Type="http://schemas.openxmlformats.org/officeDocument/2006/relationships/hyperlink" Target="https://www.alcoa.com/australia/en/news/releases/PTH.asp" TargetMode="External"/><Relationship Id="rId35" Type="http://schemas.openxmlformats.org/officeDocument/2006/relationships/hyperlink" Target="http://nwc.gov.au/__data/assets/pdf_file/0007/18619/Onshore-co-produced-water-extent-and-management_final-for-web.pdf" TargetMode="External"/><Relationship Id="rId43" Type="http://schemas.openxmlformats.org/officeDocument/2006/relationships/hyperlink" Target="http://www.iswa.org/media/publications/knowledge-base/?tx_iswaknowledgebase_filter%5Bcategories%5D=3&amp;cHash=ea4226786bf31c74e867f3e99840d469"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sheetPr enableFormatConditionsCalculation="0">
    <tabColor theme="6" tint="0.39997558519241921"/>
  </sheetPr>
  <dimension ref="A1:E33"/>
  <sheetViews>
    <sheetView tabSelected="1" workbookViewId="0">
      <pane ySplit="1" topLeftCell="A2" activePane="bottomLeft" state="frozen"/>
      <selection pane="bottomLeft" activeCell="A2" sqref="A2"/>
    </sheetView>
  </sheetViews>
  <sheetFormatPr defaultColWidth="8.85546875" defaultRowHeight="12.75"/>
  <cols>
    <col min="1" max="1" width="20.140625" style="10" bestFit="1" customWidth="1"/>
    <col min="2" max="2" width="33.7109375" style="10" customWidth="1"/>
    <col min="3" max="3" width="13.7109375" style="10" customWidth="1"/>
    <col min="4" max="4" width="42.5703125" style="10" customWidth="1"/>
    <col min="5" max="5" width="36.28515625" style="10" customWidth="1"/>
    <col min="6" max="7" width="36.140625" style="10" customWidth="1"/>
    <col min="8" max="16384" width="8.85546875" style="10"/>
  </cols>
  <sheetData>
    <row r="1" spans="1:5" s="8" customFormat="1" ht="18.75">
      <c r="A1" s="7" t="s">
        <v>2</v>
      </c>
    </row>
    <row r="2" spans="1:5" ht="15.75">
      <c r="A2" s="9"/>
      <c r="C2" s="663" t="s">
        <v>13</v>
      </c>
      <c r="D2" s="13"/>
    </row>
    <row r="3" spans="1:5">
      <c r="A3" s="11" t="s">
        <v>6</v>
      </c>
      <c r="B3" s="807" t="s">
        <v>1254</v>
      </c>
      <c r="C3" s="14" t="s">
        <v>10</v>
      </c>
      <c r="D3" s="13" t="s">
        <v>0</v>
      </c>
    </row>
    <row r="4" spans="1:5" ht="15.75">
      <c r="A4" s="11" t="s">
        <v>5</v>
      </c>
      <c r="B4" s="808" t="s">
        <v>1253</v>
      </c>
      <c r="C4" s="100" t="s">
        <v>231</v>
      </c>
      <c r="D4" s="10" t="s">
        <v>232</v>
      </c>
    </row>
    <row r="5" spans="1:5">
      <c r="A5" s="11" t="s">
        <v>14</v>
      </c>
      <c r="B5" s="809" t="s">
        <v>196</v>
      </c>
      <c r="C5" s="15" t="s">
        <v>11</v>
      </c>
      <c r="D5" s="16" t="s">
        <v>7</v>
      </c>
    </row>
    <row r="6" spans="1:5">
      <c r="A6" s="11" t="s">
        <v>8</v>
      </c>
      <c r="B6" s="809" t="s">
        <v>15</v>
      </c>
      <c r="C6" s="17" t="s">
        <v>12</v>
      </c>
      <c r="D6" s="16" t="s">
        <v>1</v>
      </c>
    </row>
    <row r="7" spans="1:5">
      <c r="A7" s="11" t="s">
        <v>9</v>
      </c>
      <c r="B7" s="809" t="s">
        <v>16</v>
      </c>
      <c r="C7" s="811" t="s">
        <v>1255</v>
      </c>
      <c r="D7" s="10" t="s">
        <v>1256</v>
      </c>
    </row>
    <row r="8" spans="1:5">
      <c r="A8" s="11" t="s">
        <v>4</v>
      </c>
      <c r="B8" s="809" t="s">
        <v>731</v>
      </c>
      <c r="C8" s="12" t="s">
        <v>347</v>
      </c>
    </row>
    <row r="9" spans="1:5">
      <c r="A9" s="11" t="s">
        <v>732</v>
      </c>
      <c r="B9" s="807" t="s">
        <v>1157</v>
      </c>
      <c r="C9" s="107" t="s">
        <v>353</v>
      </c>
      <c r="D9" s="10" t="s">
        <v>348</v>
      </c>
    </row>
    <row r="10" spans="1:5">
      <c r="C10" s="106" t="s">
        <v>352</v>
      </c>
      <c r="D10" s="10" t="s">
        <v>349</v>
      </c>
    </row>
    <row r="11" spans="1:5">
      <c r="C11" s="102"/>
      <c r="D11" s="10" t="s">
        <v>350</v>
      </c>
    </row>
    <row r="12" spans="1:5">
      <c r="C12" s="101"/>
      <c r="D12" s="10" t="s">
        <v>733</v>
      </c>
    </row>
    <row r="13" spans="1:5">
      <c r="C13" s="10" t="s">
        <v>1185</v>
      </c>
    </row>
    <row r="15" spans="1:5" s="103" customFormat="1" ht="15.75">
      <c r="A15" s="617" t="s">
        <v>1165</v>
      </c>
      <c r="B15" s="18"/>
      <c r="C15" s="18"/>
      <c r="D15" s="18"/>
      <c r="E15" s="18"/>
    </row>
    <row r="16" spans="1:5" ht="77.25" customHeight="1">
      <c r="A16" s="814" t="s">
        <v>1181</v>
      </c>
      <c r="B16" s="814"/>
      <c r="C16" s="814"/>
      <c r="D16" s="814"/>
      <c r="E16" s="814"/>
    </row>
    <row r="17" spans="1:5" s="19" customFormat="1">
      <c r="A17" s="664" t="s">
        <v>1160</v>
      </c>
      <c r="B17" s="815" t="s">
        <v>1161</v>
      </c>
      <c r="C17" s="816"/>
      <c r="D17" s="816"/>
      <c r="E17" s="816"/>
    </row>
    <row r="18" spans="1:5" ht="33.75" customHeight="1">
      <c r="A18" s="658" t="s">
        <v>1162</v>
      </c>
      <c r="B18" s="814" t="s">
        <v>1163</v>
      </c>
      <c r="C18" s="814"/>
      <c r="D18" s="814"/>
      <c r="E18" s="814"/>
    </row>
    <row r="19" spans="1:5" ht="73.5" customHeight="1">
      <c r="A19" s="658" t="s">
        <v>1164</v>
      </c>
      <c r="B19" s="817" t="s">
        <v>1200</v>
      </c>
      <c r="C19" s="814"/>
      <c r="D19" s="814"/>
      <c r="E19" s="814"/>
    </row>
    <row r="20" spans="1:5" ht="38.25" customHeight="1">
      <c r="A20" s="658" t="s">
        <v>1169</v>
      </c>
      <c r="B20" s="817" t="s">
        <v>1168</v>
      </c>
      <c r="C20" s="814"/>
      <c r="D20" s="814"/>
      <c r="E20" s="814"/>
    </row>
    <row r="21" spans="1:5" ht="36" customHeight="1">
      <c r="A21" s="658" t="s">
        <v>1172</v>
      </c>
      <c r="B21" s="817" t="s">
        <v>1170</v>
      </c>
      <c r="C21" s="814"/>
      <c r="D21" s="814"/>
      <c r="E21" s="814"/>
    </row>
    <row r="22" spans="1:5" ht="22.5" customHeight="1">
      <c r="A22" s="661" t="s">
        <v>1171</v>
      </c>
      <c r="B22" s="10" t="s">
        <v>1173</v>
      </c>
    </row>
    <row r="23" spans="1:5" ht="36" customHeight="1">
      <c r="A23" s="661" t="s">
        <v>1174</v>
      </c>
      <c r="B23" s="817" t="s">
        <v>1175</v>
      </c>
      <c r="C23" s="814"/>
      <c r="D23" s="814"/>
      <c r="E23" s="814"/>
    </row>
    <row r="24" spans="1:5" ht="34.5" customHeight="1">
      <c r="A24" s="662" t="s">
        <v>1176</v>
      </c>
      <c r="B24" s="817" t="s">
        <v>1177</v>
      </c>
      <c r="C24" s="818"/>
      <c r="D24" s="818"/>
      <c r="E24" s="818"/>
    </row>
    <row r="25" spans="1:5" ht="33.75" customHeight="1">
      <c r="A25" s="662" t="s">
        <v>195</v>
      </c>
      <c r="B25" s="817" t="s">
        <v>1180</v>
      </c>
      <c r="C25" s="818"/>
      <c r="D25" s="818"/>
      <c r="E25" s="818"/>
    </row>
    <row r="26" spans="1:5" ht="28.5" customHeight="1">
      <c r="A26" s="662" t="s">
        <v>1178</v>
      </c>
      <c r="B26" s="817" t="s">
        <v>1179</v>
      </c>
      <c r="C26" s="818"/>
      <c r="D26" s="818"/>
      <c r="E26" s="818"/>
    </row>
    <row r="28" spans="1:5" s="103" customFormat="1" ht="15.75">
      <c r="A28" s="617" t="s">
        <v>1166</v>
      </c>
      <c r="B28" s="18"/>
      <c r="C28" s="18"/>
      <c r="D28" s="18"/>
      <c r="E28" s="18"/>
    </row>
    <row r="29" spans="1:5" ht="47.25" customHeight="1">
      <c r="A29" s="814" t="s">
        <v>1241</v>
      </c>
      <c r="B29" s="814"/>
      <c r="C29" s="814"/>
      <c r="D29" s="814"/>
      <c r="E29" s="814"/>
    </row>
    <row r="30" spans="1:5" ht="18.75">
      <c r="A30" s="617" t="s">
        <v>1167</v>
      </c>
      <c r="B30" s="659"/>
      <c r="C30" s="660"/>
      <c r="D30" s="660"/>
      <c r="E30" s="660"/>
    </row>
    <row r="31" spans="1:5" ht="35.25" customHeight="1">
      <c r="A31" s="814" t="s">
        <v>1194</v>
      </c>
      <c r="B31" s="814"/>
      <c r="C31" s="814"/>
      <c r="D31" s="814"/>
      <c r="E31" s="814"/>
    </row>
    <row r="32" spans="1:5" s="103" customFormat="1" ht="15.75">
      <c r="A32" s="617" t="s">
        <v>3</v>
      </c>
      <c r="B32" s="18"/>
      <c r="C32" s="18"/>
      <c r="D32" s="18"/>
      <c r="E32" s="18"/>
    </row>
    <row r="33" spans="1:5" ht="49.5" customHeight="1">
      <c r="A33" s="814" t="s">
        <v>344</v>
      </c>
      <c r="B33" s="814"/>
      <c r="C33" s="814"/>
      <c r="D33" s="814"/>
      <c r="E33" s="814"/>
    </row>
  </sheetData>
  <sheetProtection sheet="1" objects="1" scenarios="1"/>
  <mergeCells count="13">
    <mergeCell ref="A33:E33"/>
    <mergeCell ref="B17:E17"/>
    <mergeCell ref="B18:E18"/>
    <mergeCell ref="B19:E19"/>
    <mergeCell ref="A16:E16"/>
    <mergeCell ref="A29:E29"/>
    <mergeCell ref="A31:E31"/>
    <mergeCell ref="B20:E20"/>
    <mergeCell ref="B21:E21"/>
    <mergeCell ref="B23:E23"/>
    <mergeCell ref="B24:E24"/>
    <mergeCell ref="B25:E25"/>
    <mergeCell ref="B26:E26"/>
  </mergeCells>
  <pageMargins left="0.51181102362204722" right="0.51181102362204722" top="0.55118110236220474" bottom="0.55118110236220474" header="0" footer="0"/>
  <pageSetup paperSize="9" orientation="landscape" verticalDpi="0"/>
  <drawing r:id="rId1"/>
  <legacyDrawing r:id="rId2"/>
</worksheet>
</file>

<file path=xl/worksheets/sheet10.xml><?xml version="1.0" encoding="utf-8"?>
<worksheet xmlns="http://schemas.openxmlformats.org/spreadsheetml/2006/main" xmlns:r="http://schemas.openxmlformats.org/officeDocument/2006/relationships">
  <sheetPr enableFormatConditionsCalculation="0">
    <tabColor theme="9" tint="-0.499984740745262"/>
  </sheetPr>
  <dimension ref="A1:T143"/>
  <sheetViews>
    <sheetView zoomScale="80" zoomScaleNormal="80" workbookViewId="0">
      <pane ySplit="3" topLeftCell="A4" activePane="bottomLeft" state="frozen"/>
      <selection pane="bottomLeft" activeCell="A4" sqref="A4"/>
    </sheetView>
  </sheetViews>
  <sheetFormatPr defaultColWidth="8.85546875" defaultRowHeight="12.75"/>
  <cols>
    <col min="1" max="1" width="18.28515625" style="567" customWidth="1"/>
    <col min="2" max="2" width="40.42578125" style="567" customWidth="1"/>
    <col min="3" max="3" width="20.5703125" style="77" customWidth="1"/>
    <col min="4" max="4" width="37.42578125" style="76" customWidth="1"/>
    <col min="5" max="5" width="112.140625" style="77" customWidth="1"/>
    <col min="6" max="6" width="15.42578125" style="77" customWidth="1"/>
    <col min="7" max="7" width="15.42578125" style="76" customWidth="1"/>
    <col min="8" max="8" width="14.28515625" style="77" customWidth="1"/>
    <col min="9" max="9" width="14.140625" style="77" customWidth="1"/>
    <col min="10" max="10" width="15.28515625" style="77" customWidth="1"/>
    <col min="11" max="18" width="14.28515625" style="77" customWidth="1"/>
    <col min="19" max="20" width="6" style="77" customWidth="1"/>
    <col min="21" max="30" width="7" style="77" customWidth="1"/>
    <col min="31" max="16384" width="8.85546875" style="77"/>
  </cols>
  <sheetData>
    <row r="1" spans="1:7" s="74" customFormat="1" ht="18.75">
      <c r="A1" s="73" t="s">
        <v>1154</v>
      </c>
      <c r="D1" s="75"/>
      <c r="G1" s="75"/>
    </row>
    <row r="2" spans="1:7">
      <c r="A2" s="77"/>
      <c r="B2" s="571"/>
      <c r="D2" s="78"/>
      <c r="G2" s="77"/>
    </row>
    <row r="3" spans="1:7" s="326" customFormat="1" ht="31.5">
      <c r="A3" s="326" t="s">
        <v>556</v>
      </c>
      <c r="B3" s="326" t="s">
        <v>1067</v>
      </c>
      <c r="C3" s="612" t="s">
        <v>268</v>
      </c>
      <c r="D3" s="612" t="s">
        <v>1057</v>
      </c>
      <c r="E3" s="326" t="s">
        <v>1153</v>
      </c>
      <c r="F3" s="326" t="s">
        <v>269</v>
      </c>
    </row>
    <row r="4" spans="1:7" s="618" customFormat="1" ht="15.75">
      <c r="B4" s="619" t="s">
        <v>21</v>
      </c>
      <c r="C4" s="620"/>
      <c r="D4" s="621"/>
      <c r="E4" s="621"/>
      <c r="G4" s="621"/>
    </row>
    <row r="5" spans="1:7" ht="294" customHeight="1">
      <c r="A5" s="79" t="s">
        <v>618</v>
      </c>
      <c r="B5" s="375" t="s">
        <v>1050</v>
      </c>
      <c r="C5" s="570" t="s">
        <v>619</v>
      </c>
      <c r="D5" s="376" t="s">
        <v>1058</v>
      </c>
      <c r="F5" s="554" t="s">
        <v>967</v>
      </c>
      <c r="G5" s="538">
        <f>(40000/4000)^(1/(2030-2014))-1</f>
        <v>0.15478198468945825</v>
      </c>
    </row>
    <row r="6" spans="1:7" s="577" customFormat="1" ht="30" customHeight="1">
      <c r="A6" s="574" t="s">
        <v>523</v>
      </c>
      <c r="B6" s="574" t="s">
        <v>1055</v>
      </c>
      <c r="C6" s="575" t="s">
        <v>406</v>
      </c>
      <c r="D6" s="576" t="s">
        <v>1060</v>
      </c>
      <c r="E6" s="576"/>
      <c r="G6" s="578"/>
    </row>
    <row r="7" spans="1:7" ht="28.5" customHeight="1">
      <c r="A7" s="79" t="s">
        <v>1053</v>
      </c>
      <c r="B7" s="79" t="s">
        <v>1054</v>
      </c>
      <c r="C7" s="570" t="s">
        <v>299</v>
      </c>
      <c r="D7" s="554" t="s">
        <v>1090</v>
      </c>
    </row>
    <row r="8" spans="1:7" s="577" customFormat="1" ht="25.5">
      <c r="A8" s="579" t="s">
        <v>298</v>
      </c>
      <c r="B8" s="574" t="s">
        <v>1056</v>
      </c>
      <c r="C8" s="580" t="s">
        <v>622</v>
      </c>
      <c r="D8" s="581" t="s">
        <v>1061</v>
      </c>
      <c r="E8" s="581" t="s">
        <v>623</v>
      </c>
      <c r="G8" s="578"/>
    </row>
    <row r="9" spans="1:7" ht="27.75" customHeight="1">
      <c r="A9" s="79" t="s">
        <v>271</v>
      </c>
      <c r="B9" s="79" t="s">
        <v>270</v>
      </c>
      <c r="C9" s="570" t="s">
        <v>272</v>
      </c>
      <c r="D9" s="554" t="s">
        <v>1062</v>
      </c>
      <c r="E9" s="554" t="s">
        <v>1063</v>
      </c>
    </row>
    <row r="10" spans="1:7" s="574" customFormat="1" ht="42.75" customHeight="1">
      <c r="A10" s="574" t="s">
        <v>611</v>
      </c>
      <c r="B10" s="574" t="s">
        <v>613</v>
      </c>
      <c r="C10" s="580" t="s">
        <v>612</v>
      </c>
      <c r="D10" s="576" t="s">
        <v>1059</v>
      </c>
      <c r="E10" s="576" t="s">
        <v>614</v>
      </c>
      <c r="G10" s="576"/>
    </row>
    <row r="11" spans="1:7">
      <c r="A11" s="79" t="s">
        <v>1079</v>
      </c>
      <c r="B11" s="79" t="s">
        <v>1073</v>
      </c>
      <c r="C11" s="570" t="s">
        <v>1072</v>
      </c>
      <c r="D11" s="554" t="s">
        <v>304</v>
      </c>
      <c r="E11" s="79" t="s">
        <v>1074</v>
      </c>
    </row>
    <row r="12" spans="1:7" s="585" customFormat="1">
      <c r="A12" s="582" t="s">
        <v>1051</v>
      </c>
      <c r="B12" s="582" t="s">
        <v>522</v>
      </c>
      <c r="C12" s="583" t="s">
        <v>521</v>
      </c>
      <c r="D12" s="584" t="s">
        <v>656</v>
      </c>
      <c r="E12" s="582" t="s">
        <v>834</v>
      </c>
      <c r="G12" s="586"/>
    </row>
    <row r="13" spans="1:7" ht="54" customHeight="1">
      <c r="A13" s="79" t="s">
        <v>1080</v>
      </c>
      <c r="B13" s="79" t="s">
        <v>1075</v>
      </c>
      <c r="C13" s="570" t="s">
        <v>367</v>
      </c>
      <c r="D13" s="554" t="s">
        <v>368</v>
      </c>
      <c r="E13" s="554" t="s">
        <v>369</v>
      </c>
    </row>
    <row r="14" spans="1:7" s="585" customFormat="1" ht="48.75" customHeight="1">
      <c r="A14" s="582" t="s">
        <v>600</v>
      </c>
      <c r="B14" s="582" t="s">
        <v>599</v>
      </c>
      <c r="C14" s="583" t="s">
        <v>601</v>
      </c>
      <c r="D14" s="584" t="s">
        <v>1104</v>
      </c>
      <c r="E14" s="584" t="s">
        <v>602</v>
      </c>
      <c r="G14" s="586"/>
    </row>
    <row r="15" spans="1:7" ht="170.25" customHeight="1">
      <c r="A15" s="79" t="s">
        <v>1083</v>
      </c>
      <c r="B15" s="79" t="s">
        <v>1084</v>
      </c>
      <c r="C15" s="570" t="s">
        <v>305</v>
      </c>
      <c r="D15" s="554" t="s">
        <v>1104</v>
      </c>
      <c r="E15" s="554" t="s">
        <v>1082</v>
      </c>
      <c r="G15" s="77"/>
    </row>
    <row r="16" spans="1:7" s="618" customFormat="1" ht="15.75">
      <c r="B16" s="619" t="s">
        <v>29</v>
      </c>
      <c r="C16" s="620"/>
      <c r="D16" s="621"/>
      <c r="E16" s="621"/>
      <c r="G16" s="621"/>
    </row>
    <row r="17" spans="1:17">
      <c r="A17" s="569" t="s">
        <v>1028</v>
      </c>
      <c r="B17" s="569" t="s">
        <v>1043</v>
      </c>
      <c r="C17" s="570" t="s">
        <v>1199</v>
      </c>
      <c r="D17" s="554" t="s">
        <v>1047</v>
      </c>
      <c r="E17" s="79" t="s">
        <v>1000</v>
      </c>
    </row>
    <row r="18" spans="1:17" s="585" customFormat="1">
      <c r="A18" s="587" t="s">
        <v>1077</v>
      </c>
      <c r="B18" s="568" t="s">
        <v>1046</v>
      </c>
      <c r="C18" s="583" t="s">
        <v>1198</v>
      </c>
      <c r="D18" s="584" t="s">
        <v>1047</v>
      </c>
      <c r="E18" s="582" t="s">
        <v>1000</v>
      </c>
      <c r="G18" s="586"/>
    </row>
    <row r="19" spans="1:17" ht="13.5" thickBot="1">
      <c r="A19" s="79" t="s">
        <v>1078</v>
      </c>
      <c r="B19" s="79" t="s">
        <v>1020</v>
      </c>
      <c r="C19" s="570" t="s">
        <v>1197</v>
      </c>
      <c r="D19" s="554" t="s">
        <v>1021</v>
      </c>
      <c r="E19" s="79" t="s">
        <v>834</v>
      </c>
    </row>
    <row r="20" spans="1:17" s="582" customFormat="1" ht="13.5" thickBot="1">
      <c r="A20" s="582" t="s">
        <v>1081</v>
      </c>
      <c r="B20" s="582" t="s">
        <v>970</v>
      </c>
      <c r="D20" s="584" t="s">
        <v>971</v>
      </c>
      <c r="F20" s="853" t="s">
        <v>972</v>
      </c>
      <c r="G20" s="853" t="s">
        <v>973</v>
      </c>
      <c r="H20" s="855" t="s">
        <v>974</v>
      </c>
      <c r="I20" s="855"/>
      <c r="J20" s="855"/>
    </row>
    <row r="21" spans="1:17" s="582" customFormat="1" ht="69.75" customHeight="1" thickBot="1">
      <c r="D21" s="584"/>
      <c r="F21" s="854"/>
      <c r="G21" s="854"/>
      <c r="H21" s="588" t="s">
        <v>975</v>
      </c>
      <c r="I21" s="588" t="s">
        <v>976</v>
      </c>
      <c r="J21" s="588" t="s">
        <v>977</v>
      </c>
    </row>
    <row r="22" spans="1:17" s="582" customFormat="1">
      <c r="D22" s="584"/>
      <c r="F22" s="853" t="s">
        <v>243</v>
      </c>
      <c r="G22" s="853"/>
      <c r="H22" s="589">
        <v>1</v>
      </c>
      <c r="I22" s="589">
        <v>10</v>
      </c>
      <c r="J22" s="589">
        <v>100</v>
      </c>
    </row>
    <row r="23" spans="1:17" s="582" customFormat="1" ht="15">
      <c r="D23" s="584"/>
      <c r="F23" s="590"/>
      <c r="G23" s="590" t="s">
        <v>195</v>
      </c>
      <c r="H23" s="591">
        <v>73000</v>
      </c>
      <c r="I23" s="591">
        <v>7300</v>
      </c>
      <c r="J23" s="592" t="s">
        <v>978</v>
      </c>
    </row>
    <row r="24" spans="1:17" s="582" customFormat="1" ht="27.75">
      <c r="D24" s="584"/>
      <c r="F24" s="590"/>
      <c r="G24" s="590" t="s">
        <v>979</v>
      </c>
      <c r="H24" s="592">
        <v>38</v>
      </c>
      <c r="I24" s="592">
        <v>38</v>
      </c>
      <c r="J24" s="592">
        <v>38</v>
      </c>
    </row>
    <row r="25" spans="1:17" s="582" customFormat="1" ht="15">
      <c r="D25" s="584"/>
      <c r="F25" s="590"/>
      <c r="G25" s="590" t="s">
        <v>980</v>
      </c>
      <c r="H25" s="591">
        <v>3767</v>
      </c>
      <c r="I25" s="591">
        <v>3767</v>
      </c>
      <c r="J25" s="591">
        <v>3767</v>
      </c>
    </row>
    <row r="26" spans="1:17" s="582" customFormat="1">
      <c r="D26" s="584"/>
      <c r="F26" s="590"/>
      <c r="G26" s="590" t="s">
        <v>660</v>
      </c>
      <c r="H26" s="591">
        <v>77000</v>
      </c>
      <c r="I26" s="591">
        <v>11000</v>
      </c>
      <c r="J26" s="591">
        <v>3800</v>
      </c>
    </row>
    <row r="27" spans="1:17" s="582" customFormat="1" ht="12.75" customHeight="1">
      <c r="D27" s="584"/>
      <c r="F27" s="856" t="s">
        <v>690</v>
      </c>
      <c r="G27" s="856"/>
      <c r="H27" s="593">
        <v>10</v>
      </c>
      <c r="I27" s="593">
        <v>50</v>
      </c>
      <c r="J27" s="593">
        <v>200</v>
      </c>
    </row>
    <row r="28" spans="1:17" s="582" customFormat="1" ht="15">
      <c r="D28" s="584"/>
      <c r="F28" s="590"/>
      <c r="G28" s="590" t="s">
        <v>195</v>
      </c>
      <c r="H28" s="592" t="s">
        <v>978</v>
      </c>
      <c r="I28" s="592" t="s">
        <v>978</v>
      </c>
      <c r="J28" s="592" t="s">
        <v>978</v>
      </c>
    </row>
    <row r="29" spans="1:17" s="582" customFormat="1" ht="25.5">
      <c r="D29" s="584"/>
      <c r="F29" s="590"/>
      <c r="G29" s="590" t="s">
        <v>981</v>
      </c>
      <c r="H29" s="591">
        <v>2620</v>
      </c>
      <c r="I29" s="592">
        <v>524</v>
      </c>
      <c r="J29" s="592">
        <v>131</v>
      </c>
    </row>
    <row r="30" spans="1:17" s="582" customFormat="1">
      <c r="D30" s="584"/>
      <c r="F30" s="590"/>
      <c r="G30" s="590" t="s">
        <v>660</v>
      </c>
      <c r="H30" s="591">
        <v>2620</v>
      </c>
      <c r="I30" s="592">
        <v>524</v>
      </c>
      <c r="J30" s="592">
        <v>131</v>
      </c>
    </row>
    <row r="31" spans="1:17" s="582" customFormat="1">
      <c r="D31" s="584"/>
      <c r="F31" s="856" t="s">
        <v>501</v>
      </c>
      <c r="G31" s="856"/>
      <c r="H31" s="593">
        <v>10</v>
      </c>
      <c r="I31" s="593">
        <v>50</v>
      </c>
      <c r="J31" s="593">
        <v>200</v>
      </c>
    </row>
    <row r="32" spans="1:17" s="582" customFormat="1" ht="15">
      <c r="D32" s="584"/>
      <c r="F32" s="590"/>
      <c r="G32" s="590" t="s">
        <v>195</v>
      </c>
      <c r="H32" s="591">
        <v>29000</v>
      </c>
      <c r="I32" s="592" t="s">
        <v>978</v>
      </c>
      <c r="J32" s="592" t="s">
        <v>978</v>
      </c>
      <c r="K32" s="857" t="s">
        <v>346</v>
      </c>
      <c r="L32" s="858"/>
      <c r="M32" s="858"/>
      <c r="N32" s="858"/>
      <c r="O32" s="858"/>
      <c r="P32" s="596"/>
      <c r="Q32" s="597"/>
    </row>
    <row r="33" spans="1:18" s="582" customFormat="1" ht="15" customHeight="1">
      <c r="D33" s="584"/>
      <c r="F33" s="590"/>
      <c r="G33" s="590" t="s">
        <v>982</v>
      </c>
      <c r="H33" s="591">
        <v>7200</v>
      </c>
      <c r="I33" s="591">
        <v>7200</v>
      </c>
      <c r="J33" s="591">
        <v>7200</v>
      </c>
      <c r="K33" s="594" t="s">
        <v>987</v>
      </c>
      <c r="L33" s="595"/>
      <c r="M33" s="595"/>
      <c r="N33" s="595"/>
      <c r="O33" s="595"/>
      <c r="Q33" s="598"/>
    </row>
    <row r="34" spans="1:18" s="582" customFormat="1" ht="12.75" customHeight="1">
      <c r="D34" s="584"/>
      <c r="F34" s="590"/>
      <c r="G34" s="590" t="s">
        <v>660</v>
      </c>
      <c r="H34" s="591">
        <v>36000</v>
      </c>
      <c r="I34" s="591">
        <v>7200</v>
      </c>
      <c r="J34" s="591">
        <v>7200</v>
      </c>
      <c r="K34" s="594" t="s">
        <v>988</v>
      </c>
      <c r="L34" s="595"/>
      <c r="M34" s="595"/>
      <c r="N34" s="595"/>
      <c r="O34" s="595"/>
      <c r="Q34" s="598"/>
    </row>
    <row r="35" spans="1:18" s="582" customFormat="1" ht="24.75" customHeight="1">
      <c r="D35" s="584"/>
      <c r="F35" s="856" t="s">
        <v>983</v>
      </c>
      <c r="G35" s="856"/>
      <c r="H35" s="593" t="s">
        <v>984</v>
      </c>
      <c r="I35" s="593" t="s">
        <v>985</v>
      </c>
      <c r="J35" s="593" t="s">
        <v>986</v>
      </c>
      <c r="K35" s="599" t="s">
        <v>989</v>
      </c>
      <c r="L35" s="600"/>
      <c r="M35" s="600"/>
      <c r="N35" s="600"/>
      <c r="O35" s="600"/>
      <c r="P35" s="601"/>
      <c r="Q35" s="602"/>
    </row>
    <row r="36" spans="1:18" s="582" customFormat="1">
      <c r="D36" s="584"/>
      <c r="F36" s="609"/>
      <c r="G36" s="609"/>
      <c r="H36" s="609"/>
      <c r="I36" s="609"/>
      <c r="J36" s="609"/>
      <c r="K36" s="613"/>
      <c r="L36" s="609"/>
      <c r="M36" s="609"/>
      <c r="N36" s="609"/>
      <c r="O36" s="609"/>
      <c r="P36" s="609"/>
      <c r="Q36" s="609"/>
      <c r="R36" s="609"/>
    </row>
    <row r="37" spans="1:18" s="79" customFormat="1">
      <c r="A37" s="79" t="s">
        <v>1210</v>
      </c>
      <c r="B37" s="79" t="s">
        <v>1211</v>
      </c>
      <c r="C37" s="570" t="s">
        <v>1212</v>
      </c>
      <c r="D37" s="747" t="s">
        <v>1213</v>
      </c>
      <c r="F37" s="749"/>
      <c r="G37" s="749"/>
      <c r="H37" s="749"/>
      <c r="I37" s="749"/>
      <c r="J37" s="749"/>
      <c r="K37" s="749"/>
      <c r="L37" s="749"/>
      <c r="M37" s="749"/>
      <c r="N37" s="749"/>
      <c r="O37" s="749"/>
      <c r="P37" s="749"/>
      <c r="Q37" s="749"/>
      <c r="R37" s="749"/>
    </row>
    <row r="38" spans="1:18" s="585" customFormat="1" ht="12.75" customHeight="1">
      <c r="A38" s="582" t="s">
        <v>1076</v>
      </c>
      <c r="B38" s="582" t="s">
        <v>1052</v>
      </c>
      <c r="C38" s="583" t="s">
        <v>273</v>
      </c>
      <c r="D38" s="861" t="s">
        <v>1091</v>
      </c>
      <c r="E38" s="859" t="s">
        <v>1089</v>
      </c>
      <c r="F38" s="862" t="s">
        <v>274</v>
      </c>
      <c r="G38" s="863"/>
      <c r="H38" s="864"/>
      <c r="I38" s="863" t="s">
        <v>275</v>
      </c>
      <c r="J38" s="863"/>
      <c r="K38" s="860" t="s">
        <v>1092</v>
      </c>
    </row>
    <row r="39" spans="1:18" s="585" customFormat="1" ht="22.5" customHeight="1">
      <c r="A39" s="582"/>
      <c r="B39" s="582"/>
      <c r="C39" s="583"/>
      <c r="D39" s="861"/>
      <c r="E39" s="859"/>
      <c r="F39" s="750" t="s">
        <v>276</v>
      </c>
      <c r="G39" s="751" t="s">
        <v>277</v>
      </c>
      <c r="H39" s="752" t="s">
        <v>278</v>
      </c>
      <c r="I39" s="751" t="s">
        <v>276</v>
      </c>
      <c r="J39" s="751" t="s">
        <v>278</v>
      </c>
      <c r="K39" s="860"/>
    </row>
    <row r="40" spans="1:18" s="585" customFormat="1">
      <c r="A40" s="582"/>
      <c r="B40" s="582"/>
      <c r="C40" s="583"/>
      <c r="D40" s="861"/>
      <c r="E40" s="753" t="s">
        <v>279</v>
      </c>
      <c r="F40" s="754" t="s">
        <v>280</v>
      </c>
      <c r="G40" s="753" t="s">
        <v>280</v>
      </c>
      <c r="H40" s="755" t="s">
        <v>280</v>
      </c>
      <c r="I40" s="753" t="s">
        <v>281</v>
      </c>
      <c r="J40" s="753" t="s">
        <v>281</v>
      </c>
      <c r="K40" s="756" t="s">
        <v>281</v>
      </c>
    </row>
    <row r="41" spans="1:18" s="585" customFormat="1">
      <c r="A41" s="582"/>
      <c r="B41" s="582"/>
      <c r="C41" s="583"/>
      <c r="D41" s="757"/>
      <c r="E41" s="758" t="s">
        <v>282</v>
      </c>
      <c r="F41" s="759">
        <v>113</v>
      </c>
      <c r="G41" s="760">
        <v>154</v>
      </c>
      <c r="H41" s="761">
        <v>180</v>
      </c>
      <c r="I41" s="760">
        <v>3</v>
      </c>
      <c r="J41" s="760">
        <v>3</v>
      </c>
      <c r="K41" s="762">
        <v>1.3</v>
      </c>
    </row>
    <row r="42" spans="1:18" s="585" customFormat="1">
      <c r="A42" s="582"/>
      <c r="B42" s="582"/>
      <c r="C42" s="583"/>
      <c r="D42" s="757"/>
      <c r="E42" s="758" t="s">
        <v>283</v>
      </c>
      <c r="F42" s="759">
        <v>257</v>
      </c>
      <c r="G42" s="760">
        <v>456</v>
      </c>
      <c r="H42" s="761">
        <v>663</v>
      </c>
      <c r="I42" s="760">
        <v>6</v>
      </c>
      <c r="J42" s="760">
        <v>11</v>
      </c>
      <c r="K42" s="762">
        <v>2.6</v>
      </c>
    </row>
    <row r="43" spans="1:18" s="585" customFormat="1">
      <c r="A43" s="582"/>
      <c r="B43" s="582"/>
      <c r="C43" s="583"/>
      <c r="D43" s="757"/>
      <c r="E43" s="758" t="s">
        <v>284</v>
      </c>
      <c r="F43" s="759" t="s">
        <v>285</v>
      </c>
      <c r="G43" s="760" t="s">
        <v>286</v>
      </c>
      <c r="H43" s="761" t="s">
        <v>287</v>
      </c>
      <c r="I43" s="760">
        <v>30</v>
      </c>
      <c r="J43" s="760">
        <v>24</v>
      </c>
      <c r="K43" s="762">
        <v>0.3</v>
      </c>
    </row>
    <row r="44" spans="1:18" s="585" customFormat="1">
      <c r="A44" s="582"/>
      <c r="B44" s="582"/>
      <c r="C44" s="583"/>
      <c r="D44" s="757"/>
      <c r="E44" s="758" t="s">
        <v>288</v>
      </c>
      <c r="F44" s="759" t="s">
        <v>289</v>
      </c>
      <c r="G44" s="760" t="s">
        <v>290</v>
      </c>
      <c r="H44" s="761" t="s">
        <v>291</v>
      </c>
      <c r="I44" s="760">
        <v>42</v>
      </c>
      <c r="J44" s="760">
        <v>42</v>
      </c>
      <c r="K44" s="762">
        <v>0.9</v>
      </c>
    </row>
    <row r="45" spans="1:18" s="585" customFormat="1">
      <c r="A45" s="582"/>
      <c r="B45" s="582"/>
      <c r="C45" s="583"/>
      <c r="D45" s="757"/>
      <c r="E45" s="758" t="s">
        <v>292</v>
      </c>
      <c r="F45" s="759">
        <v>817</v>
      </c>
      <c r="G45" s="760">
        <v>999</v>
      </c>
      <c r="H45" s="761" t="s">
        <v>293</v>
      </c>
      <c r="I45" s="760">
        <v>19</v>
      </c>
      <c r="J45" s="760">
        <v>20</v>
      </c>
      <c r="K45" s="762">
        <v>0.9</v>
      </c>
    </row>
    <row r="46" spans="1:18" s="585" customFormat="1">
      <c r="A46" s="582"/>
      <c r="B46" s="582"/>
      <c r="C46" s="583"/>
      <c r="D46" s="757"/>
      <c r="E46" s="753" t="s">
        <v>294</v>
      </c>
      <c r="F46" s="763" t="s">
        <v>295</v>
      </c>
      <c r="G46" s="764" t="s">
        <v>296</v>
      </c>
      <c r="H46" s="765" t="s">
        <v>297</v>
      </c>
      <c r="I46" s="764">
        <v>100</v>
      </c>
      <c r="J46" s="764">
        <v>100</v>
      </c>
      <c r="K46" s="766">
        <v>0.9</v>
      </c>
    </row>
    <row r="47" spans="1:18" s="618" customFormat="1" ht="15.75">
      <c r="B47" s="619" t="s">
        <v>33</v>
      </c>
      <c r="C47" s="620"/>
      <c r="D47" s="621"/>
      <c r="E47" s="621"/>
      <c r="G47" s="621"/>
    </row>
    <row r="48" spans="1:18" ht="123" customHeight="1">
      <c r="A48" s="79" t="s">
        <v>306</v>
      </c>
      <c r="B48" s="79" t="s">
        <v>1087</v>
      </c>
      <c r="C48" s="570" t="s">
        <v>307</v>
      </c>
      <c r="D48" s="554" t="s">
        <v>1088</v>
      </c>
      <c r="E48" s="554" t="s">
        <v>308</v>
      </c>
    </row>
    <row r="49" spans="1:20" s="585" customFormat="1" ht="164.25" customHeight="1">
      <c r="A49" s="582" t="s">
        <v>1085</v>
      </c>
      <c r="B49" s="582" t="s">
        <v>1086</v>
      </c>
      <c r="C49" s="583" t="s">
        <v>309</v>
      </c>
      <c r="D49" s="584" t="s">
        <v>1088</v>
      </c>
      <c r="E49" s="584" t="s">
        <v>364</v>
      </c>
      <c r="G49" s="586"/>
    </row>
    <row r="50" spans="1:20" s="618" customFormat="1" ht="15.75">
      <c r="B50" s="619" t="s">
        <v>37</v>
      </c>
      <c r="C50" s="620"/>
      <c r="D50" s="621"/>
      <c r="E50" s="621"/>
      <c r="G50" s="621"/>
    </row>
    <row r="51" spans="1:20" ht="218.25" customHeight="1">
      <c r="A51" s="79" t="s">
        <v>596</v>
      </c>
      <c r="B51" s="79" t="s">
        <v>595</v>
      </c>
      <c r="C51" s="570" t="s">
        <v>597</v>
      </c>
      <c r="D51" s="554" t="s">
        <v>1090</v>
      </c>
    </row>
    <row r="52" spans="1:20" s="585" customFormat="1" ht="151.5" customHeight="1">
      <c r="A52" s="582" t="s">
        <v>551</v>
      </c>
      <c r="B52" s="582" t="s">
        <v>1064</v>
      </c>
      <c r="C52" s="583" t="s">
        <v>548</v>
      </c>
      <c r="D52" s="584" t="s">
        <v>1115</v>
      </c>
      <c r="E52" s="584" t="s">
        <v>549</v>
      </c>
      <c r="F52" s="582"/>
      <c r="G52" s="586"/>
    </row>
    <row r="53" spans="1:20" ht="25.5">
      <c r="A53" s="79" t="s">
        <v>554</v>
      </c>
      <c r="B53" s="79" t="s">
        <v>1065</v>
      </c>
      <c r="C53" s="570" t="s">
        <v>552</v>
      </c>
      <c r="D53" s="554" t="s">
        <v>1116</v>
      </c>
      <c r="E53" s="554" t="s">
        <v>553</v>
      </c>
      <c r="F53" s="79"/>
    </row>
    <row r="54" spans="1:20" s="585" customFormat="1" ht="69.75" customHeight="1">
      <c r="A54" s="582" t="s">
        <v>1094</v>
      </c>
      <c r="B54" s="582" t="s">
        <v>1070</v>
      </c>
      <c r="C54" s="583" t="s">
        <v>301</v>
      </c>
      <c r="D54" s="607" t="s">
        <v>302</v>
      </c>
      <c r="E54" s="584" t="s">
        <v>303</v>
      </c>
      <c r="G54" s="586"/>
    </row>
    <row r="55" spans="1:20" s="79" customFormat="1" ht="25.5">
      <c r="A55" s="79" t="s">
        <v>1095</v>
      </c>
      <c r="B55" s="79" t="s">
        <v>1071</v>
      </c>
      <c r="C55" s="570" t="s">
        <v>627</v>
      </c>
      <c r="D55" s="554" t="s">
        <v>1117</v>
      </c>
      <c r="G55" s="554"/>
    </row>
    <row r="56" spans="1:20" s="79" customFormat="1">
      <c r="D56" s="554"/>
      <c r="G56" s="554"/>
    </row>
    <row r="57" spans="1:20" s="79" customFormat="1">
      <c r="D57" s="554"/>
      <c r="G57" s="554"/>
      <c r="H57" s="79" t="s">
        <v>628</v>
      </c>
      <c r="I57" s="79" t="s">
        <v>629</v>
      </c>
      <c r="J57" s="79" t="s">
        <v>630</v>
      </c>
      <c r="K57" s="79" t="s">
        <v>631</v>
      </c>
      <c r="L57" s="79" t="s">
        <v>632</v>
      </c>
      <c r="M57" s="79" t="s">
        <v>633</v>
      </c>
      <c r="N57" s="79" t="s">
        <v>634</v>
      </c>
      <c r="O57" s="79" t="s">
        <v>276</v>
      </c>
      <c r="P57" s="79" t="s">
        <v>506</v>
      </c>
    </row>
    <row r="58" spans="1:20" s="79" customFormat="1">
      <c r="D58" s="554"/>
      <c r="G58" s="603" t="s">
        <v>635</v>
      </c>
      <c r="H58" s="379">
        <v>492000</v>
      </c>
      <c r="I58" s="379">
        <v>620000</v>
      </c>
      <c r="J58" s="379">
        <v>626000</v>
      </c>
      <c r="K58" s="379">
        <v>682000</v>
      </c>
      <c r="L58" s="379">
        <v>1150000</v>
      </c>
      <c r="M58" s="379">
        <v>917000</v>
      </c>
      <c r="N58" s="379">
        <v>629000</v>
      </c>
    </row>
    <row r="59" spans="1:20" s="79" customFormat="1">
      <c r="D59" s="554"/>
      <c r="G59" s="603" t="s">
        <v>636</v>
      </c>
      <c r="I59" s="377">
        <f>(I58-H58)/H58</f>
        <v>0.26016260162601629</v>
      </c>
      <c r="J59" s="377">
        <f>(J58-$H$58)/$H$58</f>
        <v>0.27235772357723576</v>
      </c>
      <c r="K59" s="377">
        <f>(K58-$H$58)/$H$58</f>
        <v>0.38617886178861788</v>
      </c>
      <c r="L59" s="377">
        <f>(L58-$H$58)/$H$58</f>
        <v>1.3373983739837398</v>
      </c>
      <c r="M59" s="377">
        <f>(M58-$H$58)/$H$58</f>
        <v>0.86382113821138207</v>
      </c>
      <c r="N59" s="377">
        <f>(N58-$H$58)/$H$58</f>
        <v>0.27845528455284552</v>
      </c>
      <c r="O59" s="377"/>
      <c r="P59" s="554"/>
      <c r="Q59" s="554"/>
      <c r="R59" s="377"/>
    </row>
    <row r="60" spans="1:20" s="79" customFormat="1">
      <c r="D60" s="554"/>
      <c r="G60" s="603" t="s">
        <v>637</v>
      </c>
      <c r="I60" s="377">
        <f>I59/1</f>
        <v>0.26016260162601629</v>
      </c>
      <c r="J60" s="377">
        <f>J59/2</f>
        <v>0.13617886178861788</v>
      </c>
      <c r="K60" s="377">
        <f>K59/3</f>
        <v>0.12872628726287264</v>
      </c>
      <c r="L60" s="377">
        <f>L59/4</f>
        <v>0.33434959349593496</v>
      </c>
      <c r="M60" s="377">
        <f>M59/5</f>
        <v>0.17276422764227642</v>
      </c>
      <c r="N60" s="377">
        <f>N59/6</f>
        <v>4.6409214092140917E-2</v>
      </c>
      <c r="O60" s="377"/>
      <c r="P60" s="554"/>
      <c r="Q60" s="605" t="s">
        <v>638</v>
      </c>
      <c r="R60" s="605"/>
      <c r="S60" s="605"/>
      <c r="T60" s="606">
        <f>SUM(H60:Q60)/6</f>
        <v>0.17976513098464317</v>
      </c>
    </row>
    <row r="61" spans="1:20" s="79" customFormat="1">
      <c r="D61" s="554"/>
      <c r="G61" s="604" t="s">
        <v>639</v>
      </c>
      <c r="H61" s="378"/>
      <c r="I61" s="378"/>
      <c r="J61" s="378"/>
      <c r="K61" s="378"/>
      <c r="L61" s="378"/>
      <c r="M61" s="380">
        <v>303806</v>
      </c>
      <c r="N61" s="380"/>
      <c r="O61" s="380"/>
      <c r="P61" s="380">
        <v>329500</v>
      </c>
      <c r="Q61" s="378" t="s">
        <v>640</v>
      </c>
      <c r="R61" s="378"/>
      <c r="S61" s="378"/>
      <c r="T61" s="572">
        <f>P62/3</f>
        <v>2.8191236073898035E-2</v>
      </c>
    </row>
    <row r="62" spans="1:20" s="79" customFormat="1">
      <c r="D62" s="554"/>
      <c r="G62" s="603" t="s">
        <v>641</v>
      </c>
      <c r="M62" s="79">
        <v>0</v>
      </c>
      <c r="O62" s="377"/>
      <c r="P62" s="377">
        <f>((P61-M61)/M61)</f>
        <v>8.4573708221694105E-2</v>
      </c>
      <c r="Q62" s="554"/>
    </row>
    <row r="63" spans="1:20" s="79" customFormat="1">
      <c r="D63" s="554"/>
      <c r="G63" s="554"/>
    </row>
    <row r="64" spans="1:20" s="79" customFormat="1" ht="105" customHeight="1">
      <c r="D64" s="554"/>
    </row>
    <row r="65" spans="1:9" s="585" customFormat="1" ht="181.5" customHeight="1">
      <c r="A65" s="582" t="s">
        <v>1093</v>
      </c>
      <c r="B65" s="582" t="s">
        <v>1066</v>
      </c>
      <c r="C65" s="583" t="s">
        <v>354</v>
      </c>
      <c r="D65" s="584" t="s">
        <v>355</v>
      </c>
      <c r="E65" s="584" t="s">
        <v>357</v>
      </c>
      <c r="G65" s="586"/>
    </row>
    <row r="66" spans="1:9" s="585" customFormat="1" ht="57" customHeight="1">
      <c r="A66" s="582"/>
      <c r="B66" s="582"/>
      <c r="C66" s="583"/>
      <c r="D66" s="584"/>
      <c r="E66" s="584" t="s">
        <v>356</v>
      </c>
      <c r="G66" s="586"/>
    </row>
    <row r="67" spans="1:9" s="585" customFormat="1">
      <c r="A67" s="582"/>
      <c r="B67" s="582"/>
      <c r="C67" s="583"/>
      <c r="D67" s="584"/>
      <c r="E67" s="582" t="s">
        <v>358</v>
      </c>
      <c r="F67" s="582" t="s">
        <v>360</v>
      </c>
      <c r="G67" s="586"/>
      <c r="I67" s="582" t="s">
        <v>359</v>
      </c>
    </row>
    <row r="68" spans="1:9" s="585" customFormat="1" ht="332.25" customHeight="1">
      <c r="A68" s="582"/>
      <c r="B68" s="582"/>
      <c r="C68" s="583"/>
      <c r="D68" s="584"/>
      <c r="E68" s="582"/>
      <c r="F68" s="582" t="s">
        <v>361</v>
      </c>
      <c r="G68" s="586"/>
    </row>
    <row r="69" spans="1:9" s="585" customFormat="1" ht="225.75" customHeight="1">
      <c r="A69" s="582"/>
      <c r="B69" s="582"/>
      <c r="C69" s="583"/>
      <c r="D69" s="584"/>
      <c r="E69" s="584" t="s">
        <v>362</v>
      </c>
      <c r="G69" s="586"/>
    </row>
    <row r="70" spans="1:9" s="79" customFormat="1" ht="41.25" customHeight="1">
      <c r="A70" s="375" t="s">
        <v>1068</v>
      </c>
      <c r="B70" s="79" t="s">
        <v>1069</v>
      </c>
      <c r="C70" s="570" t="s">
        <v>624</v>
      </c>
      <c r="D70" s="376" t="s">
        <v>625</v>
      </c>
      <c r="E70" s="554" t="s">
        <v>626</v>
      </c>
      <c r="G70" s="554"/>
    </row>
    <row r="71" spans="1:9" s="582" customFormat="1">
      <c r="A71" s="582" t="s">
        <v>524</v>
      </c>
      <c r="B71" s="582" t="s">
        <v>1096</v>
      </c>
      <c r="C71" s="583" t="s">
        <v>525</v>
      </c>
      <c r="D71" s="584" t="s">
        <v>324</v>
      </c>
      <c r="G71" s="584"/>
    </row>
    <row r="72" spans="1:9" s="582" customFormat="1">
      <c r="C72" s="583"/>
      <c r="D72" s="584"/>
      <c r="G72" s="584"/>
    </row>
    <row r="73" spans="1:9" s="582" customFormat="1">
      <c r="C73" s="583"/>
      <c r="D73" s="584"/>
      <c r="G73" s="584"/>
    </row>
    <row r="74" spans="1:9" s="582" customFormat="1">
      <c r="C74" s="583"/>
      <c r="D74" s="584"/>
      <c r="G74" s="584"/>
    </row>
    <row r="75" spans="1:9" s="582" customFormat="1">
      <c r="C75" s="583"/>
      <c r="D75" s="584"/>
      <c r="G75" s="584"/>
    </row>
    <row r="76" spans="1:9" s="582" customFormat="1">
      <c r="C76" s="583"/>
      <c r="D76" s="584"/>
      <c r="G76" s="584"/>
    </row>
    <row r="77" spans="1:9" s="582" customFormat="1">
      <c r="C77" s="583"/>
      <c r="D77" s="584"/>
      <c r="G77" s="584"/>
    </row>
    <row r="78" spans="1:9" s="582" customFormat="1">
      <c r="C78" s="583"/>
      <c r="D78" s="584"/>
      <c r="G78" s="584"/>
    </row>
    <row r="79" spans="1:9" s="582" customFormat="1">
      <c r="C79" s="583"/>
      <c r="D79" s="584"/>
      <c r="G79" s="584"/>
    </row>
    <row r="80" spans="1:9" s="582" customFormat="1">
      <c r="C80" s="583"/>
      <c r="D80" s="584"/>
      <c r="G80" s="584"/>
    </row>
    <row r="81" spans="1:7" s="582" customFormat="1">
      <c r="C81" s="583"/>
      <c r="D81" s="584"/>
      <c r="G81" s="584"/>
    </row>
    <row r="82" spans="1:7" s="582" customFormat="1">
      <c r="C82" s="583"/>
      <c r="D82" s="584"/>
      <c r="G82" s="584"/>
    </row>
    <row r="83" spans="1:7" s="582" customFormat="1">
      <c r="C83" s="583"/>
      <c r="D83" s="584"/>
      <c r="G83" s="584"/>
    </row>
    <row r="84" spans="1:7" s="582" customFormat="1">
      <c r="C84" s="583"/>
      <c r="D84" s="584"/>
      <c r="G84" s="584"/>
    </row>
    <row r="85" spans="1:7" s="582" customFormat="1">
      <c r="C85" s="583"/>
      <c r="D85" s="584"/>
      <c r="G85" s="584"/>
    </row>
    <row r="86" spans="1:7" s="582" customFormat="1">
      <c r="C86" s="583"/>
      <c r="D86" s="584"/>
      <c r="G86" s="584"/>
    </row>
    <row r="87" spans="1:7" s="585" customFormat="1">
      <c r="A87" s="608"/>
      <c r="B87" s="608"/>
      <c r="D87" s="586"/>
      <c r="G87" s="586"/>
    </row>
    <row r="88" spans="1:7" s="585" customFormat="1">
      <c r="A88" s="608"/>
      <c r="B88" s="608"/>
      <c r="D88" s="586"/>
      <c r="G88" s="586"/>
    </row>
    <row r="89" spans="1:7" s="585" customFormat="1">
      <c r="A89" s="608"/>
      <c r="B89" s="608"/>
      <c r="D89" s="586"/>
      <c r="G89" s="586"/>
    </row>
    <row r="90" spans="1:7" s="585" customFormat="1">
      <c r="A90" s="608"/>
      <c r="B90" s="608"/>
      <c r="D90" s="586"/>
      <c r="G90" s="586"/>
    </row>
    <row r="91" spans="1:7" s="585" customFormat="1">
      <c r="A91" s="608"/>
      <c r="B91" s="608"/>
      <c r="D91" s="586"/>
      <c r="G91" s="586"/>
    </row>
    <row r="92" spans="1:7" s="618" customFormat="1" ht="15.75">
      <c r="B92" s="619" t="s">
        <v>87</v>
      </c>
      <c r="C92" s="620"/>
      <c r="D92" s="621"/>
      <c r="E92" s="621"/>
      <c r="G92" s="621"/>
    </row>
    <row r="93" spans="1:7" s="79" customFormat="1" ht="16.5" customHeight="1">
      <c r="A93" s="79" t="s">
        <v>1097</v>
      </c>
      <c r="B93" s="79" t="s">
        <v>1098</v>
      </c>
      <c r="C93" s="570" t="s">
        <v>526</v>
      </c>
      <c r="D93" s="554" t="s">
        <v>527</v>
      </c>
      <c r="E93" s="554" t="s">
        <v>528</v>
      </c>
      <c r="G93" s="554"/>
    </row>
    <row r="94" spans="1:7" s="585" customFormat="1" ht="84" customHeight="1">
      <c r="A94" s="582" t="s">
        <v>310</v>
      </c>
      <c r="B94" s="582" t="s">
        <v>1099</v>
      </c>
      <c r="C94" s="583" t="s">
        <v>311</v>
      </c>
      <c r="D94" s="607" t="s">
        <v>304</v>
      </c>
      <c r="E94" s="586" t="s">
        <v>312</v>
      </c>
      <c r="G94" s="586"/>
    </row>
    <row r="95" spans="1:7" s="79" customFormat="1" ht="25.5">
      <c r="A95" s="79" t="s">
        <v>529</v>
      </c>
      <c r="B95" s="79" t="s">
        <v>1100</v>
      </c>
      <c r="C95" s="570" t="s">
        <v>530</v>
      </c>
      <c r="D95" s="554" t="s">
        <v>531</v>
      </c>
      <c r="E95" s="554" t="s">
        <v>532</v>
      </c>
      <c r="G95" s="554"/>
    </row>
    <row r="96" spans="1:7" s="618" customFormat="1" ht="15.75">
      <c r="B96" s="619" t="s">
        <v>1148</v>
      </c>
      <c r="C96" s="620"/>
      <c r="D96" s="621"/>
      <c r="E96" s="621"/>
      <c r="G96" s="621"/>
    </row>
    <row r="97" spans="1:10">
      <c r="A97" s="79" t="s">
        <v>313</v>
      </c>
      <c r="B97" s="79" t="s">
        <v>1101</v>
      </c>
      <c r="C97" s="570" t="s">
        <v>314</v>
      </c>
      <c r="D97" s="554" t="s">
        <v>315</v>
      </c>
      <c r="E97" s="79" t="s">
        <v>316</v>
      </c>
    </row>
    <row r="98" spans="1:10" s="618" customFormat="1" ht="15.75">
      <c r="B98" s="619" t="s">
        <v>317</v>
      </c>
      <c r="C98" s="620"/>
      <c r="D98" s="621"/>
      <c r="E98" s="621"/>
      <c r="G98" s="621"/>
    </row>
    <row r="99" spans="1:10">
      <c r="A99" s="79" t="s">
        <v>534</v>
      </c>
      <c r="B99" s="79" t="s">
        <v>533</v>
      </c>
      <c r="C99" s="570" t="s">
        <v>535</v>
      </c>
      <c r="D99" s="554" t="s">
        <v>300</v>
      </c>
      <c r="E99" s="79" t="s">
        <v>536</v>
      </c>
    </row>
    <row r="101" spans="1:10" s="585" customFormat="1" ht="48" customHeight="1">
      <c r="A101" s="582" t="s">
        <v>1228</v>
      </c>
      <c r="B101" s="582" t="s">
        <v>1229</v>
      </c>
      <c r="D101" s="780" t="s">
        <v>1230</v>
      </c>
      <c r="E101" s="780" t="s">
        <v>1231</v>
      </c>
      <c r="G101" s="586"/>
    </row>
    <row r="102" spans="1:10" ht="207" customHeight="1">
      <c r="A102" s="79" t="s">
        <v>319</v>
      </c>
      <c r="B102" s="79" t="s">
        <v>318</v>
      </c>
      <c r="C102" s="570" t="s">
        <v>320</v>
      </c>
      <c r="D102" s="747" t="s">
        <v>1104</v>
      </c>
    </row>
    <row r="103" spans="1:10" s="585" customFormat="1" ht="162.75" customHeight="1">
      <c r="A103" s="582" t="s">
        <v>334</v>
      </c>
      <c r="B103" s="582" t="s">
        <v>333</v>
      </c>
      <c r="C103" s="583" t="s">
        <v>335</v>
      </c>
      <c r="D103" s="780" t="s">
        <v>1105</v>
      </c>
      <c r="E103" s="780" t="s">
        <v>1106</v>
      </c>
      <c r="G103" s="586"/>
    </row>
    <row r="104" spans="1:10" s="618" customFormat="1" ht="15.75">
      <c r="B104" s="619" t="s">
        <v>115</v>
      </c>
      <c r="C104" s="620"/>
      <c r="D104" s="621"/>
      <c r="E104" s="621"/>
      <c r="G104" s="621"/>
    </row>
    <row r="105" spans="1:10" s="79" customFormat="1" ht="25.5">
      <c r="A105" s="79" t="s">
        <v>606</v>
      </c>
      <c r="B105" s="79" t="s">
        <v>607</v>
      </c>
      <c r="C105" s="570" t="s">
        <v>608</v>
      </c>
      <c r="D105" s="554" t="s">
        <v>1107</v>
      </c>
      <c r="E105" s="554" t="s">
        <v>609</v>
      </c>
      <c r="G105" s="554"/>
    </row>
    <row r="106" spans="1:10" s="618" customFormat="1" ht="15.75">
      <c r="B106" s="619" t="s">
        <v>123</v>
      </c>
      <c r="C106" s="620"/>
      <c r="D106" s="621"/>
      <c r="E106" s="621"/>
      <c r="G106" s="621"/>
    </row>
    <row r="107" spans="1:10" ht="124.5" customHeight="1">
      <c r="A107" s="569" t="s">
        <v>1233</v>
      </c>
      <c r="B107" s="569" t="s">
        <v>1234</v>
      </c>
      <c r="C107" s="570" t="s">
        <v>1235</v>
      </c>
      <c r="D107" s="747" t="s">
        <v>1230</v>
      </c>
      <c r="H107" s="569"/>
      <c r="I107" s="569"/>
    </row>
    <row r="108" spans="1:10" s="618" customFormat="1" ht="15.75">
      <c r="B108" s="619" t="s">
        <v>1232</v>
      </c>
      <c r="C108" s="620"/>
      <c r="D108" s="621"/>
      <c r="E108" s="621"/>
      <c r="G108" s="621"/>
    </row>
    <row r="109" spans="1:10" ht="19.5" customHeight="1">
      <c r="A109" s="569" t="s">
        <v>1022</v>
      </c>
      <c r="B109" s="569" t="s">
        <v>1029</v>
      </c>
      <c r="D109" s="554" t="s">
        <v>1047</v>
      </c>
      <c r="H109" s="569"/>
      <c r="I109" s="569"/>
    </row>
    <row r="110" spans="1:10" s="585" customFormat="1" ht="25.5">
      <c r="A110" s="582" t="s">
        <v>1102</v>
      </c>
      <c r="B110" s="582" t="s">
        <v>1103</v>
      </c>
      <c r="C110" s="583" t="s">
        <v>321</v>
      </c>
      <c r="D110" s="584" t="s">
        <v>322</v>
      </c>
      <c r="E110" s="586" t="s">
        <v>323</v>
      </c>
      <c r="G110" s="586"/>
    </row>
    <row r="111" spans="1:10" s="618" customFormat="1" ht="15.75">
      <c r="B111" s="619" t="s">
        <v>133</v>
      </c>
      <c r="C111" s="620"/>
      <c r="D111" s="621"/>
      <c r="E111" s="621"/>
      <c r="G111" s="621"/>
    </row>
    <row r="112" spans="1:10" ht="303.75" customHeight="1">
      <c r="A112" s="79" t="s">
        <v>546</v>
      </c>
      <c r="B112" s="79" t="s">
        <v>1110</v>
      </c>
      <c r="C112" s="79" t="s">
        <v>537</v>
      </c>
      <c r="D112" s="554" t="s">
        <v>1108</v>
      </c>
      <c r="E112" s="79" t="s">
        <v>1109</v>
      </c>
      <c r="F112" s="79"/>
      <c r="G112" s="554"/>
      <c r="H112" s="79"/>
      <c r="I112" s="79"/>
      <c r="J112" s="79"/>
    </row>
    <row r="113" spans="1:10" s="585" customFormat="1" ht="152.25" customHeight="1">
      <c r="A113" s="582" t="s">
        <v>1113</v>
      </c>
      <c r="B113" s="582" t="s">
        <v>1114</v>
      </c>
      <c r="C113" s="583" t="s">
        <v>557</v>
      </c>
      <c r="D113" s="584" t="s">
        <v>1118</v>
      </c>
      <c r="E113" s="582" t="s">
        <v>558</v>
      </c>
      <c r="F113" s="582"/>
      <c r="G113" s="584"/>
      <c r="H113" s="582"/>
      <c r="I113" s="582"/>
      <c r="J113" s="582"/>
    </row>
    <row r="114" spans="1:10" ht="245.25" customHeight="1">
      <c r="A114" s="79" t="s">
        <v>1112</v>
      </c>
      <c r="B114" s="79" t="s">
        <v>1119</v>
      </c>
      <c r="C114" s="570" t="s">
        <v>1120</v>
      </c>
      <c r="D114" s="564" t="s">
        <v>1116</v>
      </c>
      <c r="E114" s="554" t="s">
        <v>325</v>
      </c>
      <c r="J114" s="573"/>
    </row>
    <row r="115" spans="1:10" s="585" customFormat="1" ht="25.5">
      <c r="A115" s="587" t="s">
        <v>1044</v>
      </c>
      <c r="B115" s="587" t="s">
        <v>1045</v>
      </c>
      <c r="C115" s="583" t="s">
        <v>1122</v>
      </c>
      <c r="D115" s="584" t="s">
        <v>1121</v>
      </c>
      <c r="E115" s="582" t="s">
        <v>1000</v>
      </c>
      <c r="G115" s="586"/>
    </row>
    <row r="116" spans="1:10" s="618" customFormat="1" ht="15.75">
      <c r="B116" s="619" t="s">
        <v>155</v>
      </c>
      <c r="C116" s="620"/>
      <c r="D116" s="621"/>
      <c r="E116" s="621"/>
      <c r="G116" s="621"/>
    </row>
    <row r="117" spans="1:10" ht="25.5">
      <c r="A117" s="79" t="s">
        <v>642</v>
      </c>
      <c r="B117" s="79" t="s">
        <v>1123</v>
      </c>
      <c r="C117" s="375" t="s">
        <v>643</v>
      </c>
      <c r="D117" s="376" t="s">
        <v>1058</v>
      </c>
      <c r="E117" s="376" t="s">
        <v>644</v>
      </c>
    </row>
    <row r="118" spans="1:10" s="585" customFormat="1" ht="57.75" customHeight="1">
      <c r="A118" s="582" t="s">
        <v>1125</v>
      </c>
      <c r="B118" s="582" t="s">
        <v>1126</v>
      </c>
      <c r="C118" s="583" t="s">
        <v>326</v>
      </c>
      <c r="D118" s="584" t="s">
        <v>1124</v>
      </c>
      <c r="E118" s="584" t="s">
        <v>327</v>
      </c>
      <c r="G118" s="586"/>
    </row>
    <row r="119" spans="1:10" ht="311.25" customHeight="1">
      <c r="A119" s="79" t="s">
        <v>1127</v>
      </c>
      <c r="B119" s="79" t="s">
        <v>1129</v>
      </c>
      <c r="C119" s="570" t="s">
        <v>1128</v>
      </c>
      <c r="D119" s="554" t="s">
        <v>1130</v>
      </c>
    </row>
    <row r="120" spans="1:10" ht="248.25" customHeight="1">
      <c r="A120" s="79"/>
      <c r="B120" s="79"/>
      <c r="C120" s="570"/>
      <c r="D120" s="554"/>
    </row>
    <row r="121" spans="1:10" ht="62.25" customHeight="1">
      <c r="E121" s="554" t="s">
        <v>366</v>
      </c>
    </row>
    <row r="122" spans="1:10" ht="51">
      <c r="E122" s="554" t="s">
        <v>365</v>
      </c>
    </row>
    <row r="123" spans="1:10" s="618" customFormat="1" ht="15.75">
      <c r="B123" s="619" t="s">
        <v>328</v>
      </c>
      <c r="C123" s="620"/>
      <c r="D123" s="621"/>
      <c r="E123" s="621"/>
      <c r="G123" s="621"/>
    </row>
    <row r="124" spans="1:10">
      <c r="A124" s="569" t="s">
        <v>1025</v>
      </c>
      <c r="B124" s="569" t="s">
        <v>1042</v>
      </c>
      <c r="C124" s="77" t="s">
        <v>1049</v>
      </c>
      <c r="D124" s="554" t="s">
        <v>1047</v>
      </c>
      <c r="E124" s="79" t="s">
        <v>1000</v>
      </c>
    </row>
    <row r="126" spans="1:10" s="585" customFormat="1" ht="126.75" customHeight="1">
      <c r="A126" s="582" t="s">
        <v>1048</v>
      </c>
      <c r="B126" s="582" t="s">
        <v>1134</v>
      </c>
      <c r="C126" s="583" t="s">
        <v>329</v>
      </c>
      <c r="D126" s="584" t="s">
        <v>330</v>
      </c>
      <c r="E126" s="584" t="s">
        <v>562</v>
      </c>
      <c r="G126" s="586"/>
    </row>
    <row r="127" spans="1:10" s="618" customFormat="1" ht="15.75">
      <c r="B127" s="619" t="s">
        <v>331</v>
      </c>
      <c r="C127" s="620"/>
      <c r="D127" s="621"/>
      <c r="E127" s="621"/>
      <c r="G127" s="621"/>
    </row>
    <row r="128" spans="1:10" ht="25.5">
      <c r="A128" s="79" t="s">
        <v>1135</v>
      </c>
      <c r="B128" s="79" t="s">
        <v>1136</v>
      </c>
      <c r="C128" s="570" t="s">
        <v>538</v>
      </c>
      <c r="D128" s="554" t="s">
        <v>1137</v>
      </c>
      <c r="E128" s="554" t="s">
        <v>539</v>
      </c>
    </row>
    <row r="129" spans="1:7" s="582" customFormat="1" ht="197.25" customHeight="1">
      <c r="A129" s="582" t="s">
        <v>1138</v>
      </c>
      <c r="B129" s="582" t="s">
        <v>1140</v>
      </c>
      <c r="C129" s="583"/>
      <c r="D129" s="584" t="s">
        <v>540</v>
      </c>
      <c r="E129" s="584" t="s">
        <v>1139</v>
      </c>
      <c r="G129" s="584"/>
    </row>
    <row r="130" spans="1:7" s="618" customFormat="1" ht="15.75">
      <c r="B130" s="619" t="s">
        <v>1149</v>
      </c>
      <c r="C130" s="620"/>
      <c r="D130" s="621"/>
      <c r="E130" s="621"/>
      <c r="G130" s="621"/>
    </row>
    <row r="131" spans="1:7" ht="265.5" customHeight="1">
      <c r="A131" s="79" t="s">
        <v>1141</v>
      </c>
      <c r="B131" s="79" t="s">
        <v>1142</v>
      </c>
      <c r="C131" s="570" t="s">
        <v>645</v>
      </c>
      <c r="D131" s="376" t="s">
        <v>1058</v>
      </c>
      <c r="E131" s="375" t="s">
        <v>646</v>
      </c>
    </row>
    <row r="132" spans="1:7" s="618" customFormat="1" ht="15.75">
      <c r="B132" s="619" t="s">
        <v>332</v>
      </c>
      <c r="C132" s="620"/>
      <c r="D132" s="621"/>
      <c r="E132" s="621"/>
      <c r="G132" s="621"/>
    </row>
    <row r="133" spans="1:7" s="79" customFormat="1" ht="25.5">
      <c r="A133" s="79" t="s">
        <v>1147</v>
      </c>
      <c r="B133" s="375" t="s">
        <v>1143</v>
      </c>
      <c r="C133" s="570" t="s">
        <v>647</v>
      </c>
      <c r="D133" s="376" t="s">
        <v>1124</v>
      </c>
      <c r="E133" s="376" t="s">
        <v>1144</v>
      </c>
      <c r="G133" s="554"/>
    </row>
    <row r="134" spans="1:7" s="585" customFormat="1" ht="132.75" customHeight="1">
      <c r="A134" s="582" t="s">
        <v>649</v>
      </c>
      <c r="B134" s="582" t="s">
        <v>1145</v>
      </c>
      <c r="C134" s="610" t="s">
        <v>650</v>
      </c>
      <c r="D134" s="584" t="s">
        <v>1146</v>
      </c>
      <c r="E134" s="611" t="s">
        <v>648</v>
      </c>
      <c r="G134" s="586"/>
    </row>
    <row r="140" spans="1:7" s="618" customFormat="1" ht="15.75">
      <c r="B140" s="619" t="s">
        <v>183</v>
      </c>
      <c r="C140" s="620"/>
      <c r="D140" s="621"/>
      <c r="E140" s="621"/>
      <c r="G140" s="621"/>
    </row>
    <row r="141" spans="1:7" ht="309" customHeight="1">
      <c r="A141" s="79" t="s">
        <v>559</v>
      </c>
      <c r="B141" s="79" t="s">
        <v>541</v>
      </c>
      <c r="C141" s="79" t="s">
        <v>542</v>
      </c>
      <c r="D141" s="554" t="s">
        <v>336</v>
      </c>
    </row>
    <row r="142" spans="1:7" s="618" customFormat="1" ht="15.75">
      <c r="B142" s="619" t="s">
        <v>1150</v>
      </c>
      <c r="C142" s="620"/>
      <c r="D142" s="621"/>
      <c r="E142" s="621"/>
      <c r="G142" s="621"/>
    </row>
    <row r="143" spans="1:7" s="79" customFormat="1" ht="39" customHeight="1">
      <c r="A143" s="79" t="s">
        <v>1151</v>
      </c>
      <c r="B143" s="79" t="s">
        <v>1152</v>
      </c>
      <c r="C143" s="570" t="s">
        <v>543</v>
      </c>
      <c r="D143" s="554" t="s">
        <v>544</v>
      </c>
      <c r="E143" s="554" t="s">
        <v>545</v>
      </c>
      <c r="G143" s="554"/>
    </row>
  </sheetData>
  <sheetProtection sheet="1" objects="1" scenarios="1"/>
  <mergeCells count="13">
    <mergeCell ref="F35:G35"/>
    <mergeCell ref="K32:O32"/>
    <mergeCell ref="E38:E39"/>
    <mergeCell ref="K38:K39"/>
    <mergeCell ref="D38:D40"/>
    <mergeCell ref="F38:H38"/>
    <mergeCell ref="I38:J38"/>
    <mergeCell ref="F20:F21"/>
    <mergeCell ref="G20:G21"/>
    <mergeCell ref="H20:J20"/>
    <mergeCell ref="F27:G27"/>
    <mergeCell ref="F31:G31"/>
    <mergeCell ref="F22:G22"/>
  </mergeCells>
  <hyperlinks>
    <hyperlink ref="C94" r:id="rId1"/>
    <hyperlink ref="C54" r:id="rId2"/>
    <hyperlink ref="C97" r:id="rId3"/>
    <hyperlink ref="C110" r:id="rId4"/>
    <hyperlink ref="C7" r:id="rId5"/>
    <hyperlink ref="C15" r:id="rId6"/>
    <hyperlink ref="C38" r:id="rId7"/>
    <hyperlink ref="C102" r:id="rId8"/>
    <hyperlink ref="C9" r:id="rId9"/>
    <hyperlink ref="C118" r:id="rId10"/>
    <hyperlink ref="C49" r:id="rId11"/>
    <hyperlink ref="C103" r:id="rId12"/>
    <hyperlink ref="C119" display="http://www.sustainability.vic.gov.au/~/media/resources/documents/services%20and%20advice/business/paint%20product%20stewardship/study%20into%20stocks%20and%20flows_%20market%20analysis%20and%20processing%20capacity%20of%20waste%20paint%20in%20australia.pd"/>
    <hyperlink ref="C126" r:id="rId13" location=".U6o73vmSwV8"/>
    <hyperlink ref="C114" r:id="rId14"/>
    <hyperlink ref="C65" r:id="rId15"/>
    <hyperlink ref="C13" r:id="rId16"/>
    <hyperlink ref="C12" r:id="rId17"/>
    <hyperlink ref="C71" r:id="rId18"/>
    <hyperlink ref="C93" r:id="rId19"/>
    <hyperlink ref="C95" r:id="rId20"/>
    <hyperlink ref="C99" r:id="rId21"/>
    <hyperlink ref="C128" r:id="rId22"/>
    <hyperlink ref="C143" r:id="rId23"/>
    <hyperlink ref="C52" r:id="rId24"/>
    <hyperlink ref="C53" r:id="rId25"/>
    <hyperlink ref="C113" r:id="rId26"/>
    <hyperlink ref="C51" r:id="rId27"/>
    <hyperlink ref="C14" r:id="rId28"/>
    <hyperlink ref="C105" r:id="rId29"/>
    <hyperlink ref="C10" r:id="rId30"/>
    <hyperlink ref="C5" r:id="rId31" location="sources "/>
    <hyperlink ref="C8" r:id="rId32"/>
    <hyperlink ref="C70" r:id="rId33"/>
    <hyperlink ref="C55" r:id="rId34"/>
    <hyperlink ref="C131" r:id="rId35"/>
    <hyperlink ref="C133" r:id="rId36"/>
    <hyperlink ref="C11" r:id="rId37"/>
    <hyperlink ref="C115" r:id="rId38"/>
    <hyperlink ref="C19" r:id="rId39"/>
    <hyperlink ref="C18" r:id="rId40"/>
    <hyperlink ref="C17" r:id="rId41"/>
    <hyperlink ref="C37" r:id="rId42" location="ixzz3JyBJcv15 "/>
    <hyperlink ref="B107" r:id="rId43" display="http://www.iswa.org/media/publications/knowledge-base/?tx_iswaknowledgebase_filter%5Bcategories%5D=3&amp;cHash=ea4226786bf31c74e867f3e99840d469"/>
    <hyperlink ref="C107" r:id="rId44"/>
  </hyperlinks>
  <pageMargins left="0.7" right="0.7" top="0.75" bottom="0.75" header="0.3" footer="0.3"/>
  <pageSetup paperSize="9" orientation="portrait"/>
  <drawing r:id="rId45"/>
</worksheet>
</file>

<file path=xl/worksheets/sheet11.xml><?xml version="1.0" encoding="utf-8"?>
<worksheet xmlns="http://schemas.openxmlformats.org/spreadsheetml/2006/main" xmlns:r="http://schemas.openxmlformats.org/officeDocument/2006/relationships">
  <sheetPr>
    <tabColor theme="9" tint="-0.499984740745262"/>
  </sheetPr>
  <dimension ref="A1:G115"/>
  <sheetViews>
    <sheetView zoomScale="80" zoomScaleNormal="80" workbookViewId="0">
      <pane ySplit="2" topLeftCell="A3" activePane="bottomLeft" state="frozen"/>
      <selection pane="bottomLeft" activeCell="A3" sqref="A3:G3"/>
    </sheetView>
  </sheetViews>
  <sheetFormatPr defaultColWidth="9.140625" defaultRowHeight="15"/>
  <cols>
    <col min="1" max="1" width="77.85546875" style="461" customWidth="1"/>
    <col min="2" max="2" width="11.85546875" style="461" customWidth="1"/>
    <col min="3" max="3" width="12" style="461" customWidth="1"/>
    <col min="4" max="4" width="14" style="461" customWidth="1"/>
    <col min="5" max="5" width="12.28515625" style="461" customWidth="1"/>
    <col min="6" max="6" width="64.7109375" style="461" customWidth="1"/>
    <col min="7" max="7" width="63.5703125" style="461" customWidth="1"/>
    <col min="8" max="16384" width="9.140625" style="461"/>
  </cols>
  <sheetData>
    <row r="1" spans="1:7" s="615" customFormat="1" ht="18.75">
      <c r="A1" s="614" t="s">
        <v>793</v>
      </c>
    </row>
    <row r="2" spans="1:7">
      <c r="A2" s="484" t="s">
        <v>729</v>
      </c>
      <c r="B2" s="486" t="s">
        <v>799</v>
      </c>
      <c r="C2" s="461" t="s">
        <v>800</v>
      </c>
      <c r="G2" s="460" t="s">
        <v>792</v>
      </c>
    </row>
    <row r="3" spans="1:7" s="745" customFormat="1" ht="15.75">
      <c r="A3" s="866" t="s">
        <v>1155</v>
      </c>
      <c r="B3" s="866"/>
      <c r="C3" s="866"/>
      <c r="D3" s="866"/>
      <c r="E3" s="866"/>
      <c r="F3" s="866"/>
      <c r="G3" s="866"/>
    </row>
    <row r="4" spans="1:7">
      <c r="A4" s="458"/>
      <c r="B4" s="867" t="s">
        <v>813</v>
      </c>
      <c r="C4" s="867"/>
      <c r="D4" s="459"/>
      <c r="E4" s="459" t="s">
        <v>815</v>
      </c>
      <c r="F4" s="459"/>
      <c r="G4" s="460"/>
    </row>
    <row r="5" spans="1:7">
      <c r="A5" s="502" t="s">
        <v>659</v>
      </c>
      <c r="B5" s="484">
        <v>2010</v>
      </c>
      <c r="C5" s="484">
        <v>2013</v>
      </c>
      <c r="D5" s="459"/>
      <c r="E5" s="459">
        <v>2013</v>
      </c>
      <c r="F5" s="459"/>
      <c r="G5" s="565" t="s">
        <v>1019</v>
      </c>
    </row>
    <row r="6" spans="1:7">
      <c r="A6" s="480" t="s">
        <v>657</v>
      </c>
      <c r="B6" s="476">
        <v>84558</v>
      </c>
      <c r="C6" s="476">
        <v>98130.5</v>
      </c>
      <c r="D6" s="459"/>
      <c r="E6" s="476">
        <f>49132+15724.5+8577.5</f>
        <v>73434</v>
      </c>
      <c r="F6" s="459"/>
      <c r="G6" s="460"/>
    </row>
    <row r="7" spans="1:7">
      <c r="A7" s="480" t="s">
        <v>414</v>
      </c>
      <c r="B7" s="476">
        <v>68009</v>
      </c>
      <c r="C7" s="476">
        <v>70172</v>
      </c>
      <c r="D7" s="459"/>
      <c r="E7" s="476">
        <f>62556+2263</f>
        <v>64819</v>
      </c>
      <c r="F7" s="459"/>
      <c r="G7" s="460"/>
    </row>
    <row r="8" spans="1:7">
      <c r="A8" s="480" t="s">
        <v>415</v>
      </c>
      <c r="B8" s="476">
        <v>23900</v>
      </c>
      <c r="C8" s="476">
        <v>30477.5</v>
      </c>
      <c r="D8" s="459"/>
      <c r="E8" s="476">
        <f>30477.5</f>
        <v>30477.5</v>
      </c>
      <c r="F8" s="459"/>
      <c r="G8" s="460"/>
    </row>
    <row r="9" spans="1:7">
      <c r="A9" s="480" t="s">
        <v>508</v>
      </c>
      <c r="B9" s="476">
        <v>8060</v>
      </c>
      <c r="C9" s="476">
        <v>6825.5</v>
      </c>
      <c r="D9" s="459"/>
      <c r="E9" s="476">
        <f>2993+473</f>
        <v>3466</v>
      </c>
      <c r="F9" s="459"/>
      <c r="G9" s="460"/>
    </row>
    <row r="10" spans="1:7">
      <c r="A10" s="480" t="s">
        <v>489</v>
      </c>
      <c r="B10" s="476">
        <v>93465</v>
      </c>
      <c r="C10" s="476">
        <v>96638</v>
      </c>
      <c r="D10" s="459"/>
      <c r="E10" s="476">
        <f>29617+2690+962</f>
        <v>33269</v>
      </c>
      <c r="F10" s="459"/>
      <c r="G10" s="460"/>
    </row>
    <row r="11" spans="1:7">
      <c r="A11" s="480" t="s">
        <v>658</v>
      </c>
      <c r="B11" s="476">
        <v>25814</v>
      </c>
      <c r="C11" s="476">
        <v>28256.5</v>
      </c>
      <c r="D11" s="459"/>
      <c r="E11" s="476">
        <f>20440+2007.5</f>
        <v>22447.5</v>
      </c>
      <c r="F11" s="459"/>
      <c r="G11" s="460"/>
    </row>
    <row r="12" spans="1:7">
      <c r="A12" s="481" t="s">
        <v>797</v>
      </c>
      <c r="B12" s="487">
        <f>SUM(B6:B11)</f>
        <v>303806</v>
      </c>
      <c r="C12" s="487">
        <f>SUM(C6:C11)</f>
        <v>330500</v>
      </c>
      <c r="D12" s="459"/>
      <c r="E12" s="459"/>
      <c r="F12" s="459"/>
      <c r="G12" s="460"/>
    </row>
    <row r="13" spans="1:7">
      <c r="A13" s="501" t="s">
        <v>661</v>
      </c>
      <c r="C13" s="500"/>
      <c r="D13" s="503" t="s">
        <v>814</v>
      </c>
      <c r="E13" s="496" t="s">
        <v>661</v>
      </c>
      <c r="F13" s="459"/>
      <c r="G13" s="566" t="s">
        <v>801</v>
      </c>
    </row>
    <row r="14" spans="1:7">
      <c r="A14" s="480" t="s">
        <v>504</v>
      </c>
      <c r="B14" s="476">
        <v>44607.9312424608</v>
      </c>
      <c r="C14" s="462">
        <f>$C$6/$B$6*B14</f>
        <v>51768.000624285101</v>
      </c>
      <c r="D14" s="488">
        <f>(C14/B14)^(1/($C$5-$B$5))-1</f>
        <v>5.0871877024750489E-2</v>
      </c>
      <c r="E14" s="462">
        <f>$E$6*$B$23*C14/SUM($C$14:$C$15)</f>
        <v>38739.414859833603</v>
      </c>
      <c r="F14" s="459"/>
      <c r="G14" s="460"/>
    </row>
    <row r="15" spans="1:7">
      <c r="A15" s="480" t="s">
        <v>505</v>
      </c>
      <c r="B15" s="476">
        <v>331205.06875753921</v>
      </c>
      <c r="C15" s="462">
        <f>$C$6/$B$6*B15</f>
        <v>384367.16809422761</v>
      </c>
      <c r="D15" s="488">
        <f t="shared" ref="D15:D21" si="0">(C15/B15)^(1/($C$5-$B$5))-1</f>
        <v>5.0871877024750489E-2</v>
      </c>
      <c r="E15" s="462">
        <f>$E$6*$B$23*C15/SUM($C$14:$C$15)</f>
        <v>287632.49504977977</v>
      </c>
      <c r="F15" s="459"/>
      <c r="G15" s="460"/>
    </row>
    <row r="16" spans="1:7">
      <c r="A16" s="480" t="s">
        <v>507</v>
      </c>
      <c r="B16" s="476">
        <v>4660.1764546370187</v>
      </c>
      <c r="C16" s="462">
        <f>$C$11/$B$11*B16</f>
        <v>5101.1186174343738</v>
      </c>
      <c r="D16" s="488">
        <f t="shared" si="0"/>
        <v>3.0594183472426151E-2</v>
      </c>
      <c r="E16" s="462">
        <f>$E$11*$B$23*C16/SUM($C$16,$C$21)</f>
        <v>4052.47451114873</v>
      </c>
      <c r="F16" s="459"/>
      <c r="G16" s="460"/>
    </row>
    <row r="17" spans="1:7">
      <c r="A17" s="480" t="s">
        <v>414</v>
      </c>
      <c r="B17" s="476">
        <v>302261</v>
      </c>
      <c r="C17" s="462">
        <f>C7/B7*B17</f>
        <v>311874.2944610272</v>
      </c>
      <c r="D17" s="488">
        <f t="shared" si="0"/>
        <v>1.0491090165349659E-2</v>
      </c>
      <c r="E17" s="462">
        <f>E7*$B$23</f>
        <v>288083.18801142834</v>
      </c>
      <c r="F17" s="459"/>
      <c r="G17" s="460"/>
    </row>
    <row r="18" spans="1:7">
      <c r="A18" s="480" t="s">
        <v>415</v>
      </c>
      <c r="B18" s="476">
        <v>106222</v>
      </c>
      <c r="C18" s="462">
        <f>C8/B8*B18</f>
        <v>135455.27217573221</v>
      </c>
      <c r="D18" s="488">
        <f t="shared" si="0"/>
        <v>8.4410747032918509E-2</v>
      </c>
      <c r="E18" s="462">
        <f>E8*$B$23</f>
        <v>135454.96478838471</v>
      </c>
      <c r="F18" s="459"/>
      <c r="G18" s="460"/>
    </row>
    <row r="19" spans="1:7">
      <c r="A19" s="480" t="s">
        <v>508</v>
      </c>
      <c r="B19" s="476">
        <v>35820</v>
      </c>
      <c r="C19" s="462">
        <f>C9/B9*B19</f>
        <v>30333.673697270471</v>
      </c>
      <c r="D19" s="488">
        <f t="shared" si="0"/>
        <v>-5.3908494754850267E-2</v>
      </c>
      <c r="E19" s="462">
        <f>E9*$B$23</f>
        <v>15404.377260488602</v>
      </c>
      <c r="F19" s="459"/>
      <c r="G19" s="460"/>
    </row>
    <row r="20" spans="1:7">
      <c r="A20" s="480" t="s">
        <v>489</v>
      </c>
      <c r="B20" s="476">
        <v>415400</v>
      </c>
      <c r="C20" s="462">
        <f>C10/B10*B20</f>
        <v>429502.22222222219</v>
      </c>
      <c r="D20" s="488">
        <f t="shared" si="0"/>
        <v>1.119048489291119E-2</v>
      </c>
      <c r="E20" s="462">
        <f>E10*$B$23</f>
        <v>147861.57734541124</v>
      </c>
      <c r="F20" s="459"/>
      <c r="G20" s="460"/>
    </row>
    <row r="21" spans="1:7">
      <c r="A21" s="480" t="s">
        <v>509</v>
      </c>
      <c r="B21" s="476">
        <v>110066.82354536297</v>
      </c>
      <c r="C21" s="462">
        <f>$C$11/$B$11*B21</f>
        <v>120481.25821296773</v>
      </c>
      <c r="D21" s="488">
        <f t="shared" si="0"/>
        <v>3.0594183472426151E-2</v>
      </c>
      <c r="E21" s="462">
        <f>$E$11*$B$23*C21/SUM($C$16,$C$21)</f>
        <v>95713.757039577729</v>
      </c>
      <c r="F21" s="459"/>
      <c r="G21" s="460"/>
    </row>
    <row r="22" spans="1:7">
      <c r="A22" s="481" t="s">
        <v>797</v>
      </c>
      <c r="B22" s="487">
        <f>SUM(B14:B21)</f>
        <v>1350243</v>
      </c>
      <c r="C22" s="487">
        <f>SUM(C14:C21)</f>
        <v>1468883.0081051667</v>
      </c>
      <c r="D22" s="489">
        <f>(C22/B22)^(1/($C$5-$B$5))-1</f>
        <v>2.8470306582903504E-2</v>
      </c>
      <c r="E22" s="487">
        <f>SUM(E14:E21)</f>
        <v>1012942.2488660526</v>
      </c>
      <c r="F22" s="459"/>
      <c r="G22" s="460"/>
    </row>
    <row r="23" spans="1:7">
      <c r="A23" s="480" t="s">
        <v>798</v>
      </c>
      <c r="B23" s="483">
        <f>B22/B12</f>
        <v>4.4444250607295448</v>
      </c>
      <c r="D23" s="463"/>
    </row>
    <row r="24" spans="1:7">
      <c r="A24" s="480"/>
      <c r="B24" s="483"/>
      <c r="D24" s="463"/>
    </row>
    <row r="25" spans="1:7">
      <c r="A25" s="460" t="s">
        <v>805</v>
      </c>
      <c r="B25" s="458"/>
      <c r="C25" s="458"/>
      <c r="D25" s="459"/>
      <c r="E25" s="459"/>
      <c r="F25" s="459"/>
      <c r="G25" s="461" t="s">
        <v>833</v>
      </c>
    </row>
    <row r="26" spans="1:7">
      <c r="A26" s="480" t="s">
        <v>489</v>
      </c>
      <c r="C26" s="476">
        <v>62051</v>
      </c>
      <c r="D26" s="463"/>
      <c r="F26" s="459"/>
      <c r="G26" s="460"/>
    </row>
    <row r="27" spans="1:7">
      <c r="A27" s="480" t="s">
        <v>658</v>
      </c>
      <c r="C27" s="476">
        <v>2935</v>
      </c>
      <c r="D27" s="459"/>
      <c r="E27" s="459"/>
      <c r="F27" s="459"/>
      <c r="G27" s="460"/>
    </row>
    <row r="28" spans="1:7">
      <c r="A28" s="481" t="s">
        <v>797</v>
      </c>
      <c r="C28" s="476">
        <v>65225</v>
      </c>
      <c r="F28" s="459"/>
      <c r="G28" s="460"/>
    </row>
    <row r="29" spans="1:7">
      <c r="A29" s="77"/>
      <c r="C29" s="77"/>
      <c r="D29" s="77"/>
      <c r="E29" s="382"/>
      <c r="F29" s="77"/>
    </row>
    <row r="30" spans="1:7">
      <c r="A30" s="491" t="s">
        <v>791</v>
      </c>
      <c r="B30" s="77"/>
      <c r="G30" s="461" t="s">
        <v>1111</v>
      </c>
    </row>
    <row r="31" spans="1:7">
      <c r="A31" s="480" t="s">
        <v>790</v>
      </c>
      <c r="B31" s="477">
        <v>1573000</v>
      </c>
      <c r="C31" s="461" t="s">
        <v>780</v>
      </c>
    </row>
    <row r="32" spans="1:7">
      <c r="A32" s="480" t="s">
        <v>789</v>
      </c>
      <c r="B32" s="477">
        <v>1609000</v>
      </c>
      <c r="C32" s="461" t="s">
        <v>780</v>
      </c>
    </row>
    <row r="33" spans="1:7">
      <c r="A33" s="492" t="s">
        <v>788</v>
      </c>
      <c r="B33" s="464">
        <f>B31+B32</f>
        <v>3182000</v>
      </c>
      <c r="C33" s="461" t="s">
        <v>780</v>
      </c>
    </row>
    <row r="34" spans="1:7">
      <c r="A34" s="492" t="s">
        <v>816</v>
      </c>
      <c r="B34" s="652">
        <f>SUM(B37:B38)/SUM(B31:B32)</f>
        <v>1.7913262099308613E-2</v>
      </c>
    </row>
    <row r="35" spans="1:7">
      <c r="B35" s="464"/>
    </row>
    <row r="36" spans="1:7">
      <c r="A36" s="482" t="s">
        <v>787</v>
      </c>
      <c r="B36" s="464"/>
      <c r="G36" s="461" t="s">
        <v>1111</v>
      </c>
    </row>
    <row r="37" spans="1:7">
      <c r="A37" s="480" t="s">
        <v>794</v>
      </c>
      <c r="B37" s="477">
        <v>22000</v>
      </c>
      <c r="C37" s="461" t="s">
        <v>780</v>
      </c>
      <c r="D37" s="463">
        <f>B37/B39</f>
        <v>0.38596491228070173</v>
      </c>
    </row>
    <row r="38" spans="1:7">
      <c r="A38" s="480" t="s">
        <v>795</v>
      </c>
      <c r="B38" s="477">
        <v>35000</v>
      </c>
      <c r="C38" s="461" t="s">
        <v>780</v>
      </c>
      <c r="D38" s="463">
        <f>B38/B39</f>
        <v>0.61403508771929827</v>
      </c>
    </row>
    <row r="39" spans="1:7">
      <c r="A39" s="480" t="s">
        <v>786</v>
      </c>
      <c r="B39" s="464">
        <f>B37+B38</f>
        <v>57000</v>
      </c>
      <c r="C39" s="461" t="s">
        <v>780</v>
      </c>
    </row>
    <row r="40" spans="1:7">
      <c r="A40" s="480" t="s">
        <v>785</v>
      </c>
      <c r="B40" s="464">
        <f>D37*C26</f>
        <v>23949.508771929824</v>
      </c>
      <c r="C40" s="461" t="s">
        <v>780</v>
      </c>
    </row>
    <row r="41" spans="1:7">
      <c r="A41" s="480" t="s">
        <v>784</v>
      </c>
      <c r="B41" s="464">
        <f>D38*C26</f>
        <v>38101.491228070176</v>
      </c>
      <c r="C41" s="461" t="s">
        <v>780</v>
      </c>
      <c r="D41" s="463"/>
    </row>
    <row r="43" spans="1:7">
      <c r="A43" s="485" t="s">
        <v>822</v>
      </c>
      <c r="G43" s="461" t="s">
        <v>1111</v>
      </c>
    </row>
    <row r="45" spans="1:7" s="745" customFormat="1" ht="15.75">
      <c r="A45" s="866" t="s">
        <v>804</v>
      </c>
      <c r="B45" s="866"/>
      <c r="C45" s="866"/>
      <c r="D45" s="866"/>
      <c r="E45" s="866"/>
      <c r="F45" s="866"/>
      <c r="G45" s="866"/>
    </row>
    <row r="46" spans="1:7">
      <c r="A46" s="490" t="s">
        <v>821</v>
      </c>
      <c r="B46" s="466"/>
    </row>
    <row r="47" spans="1:7">
      <c r="A47" s="466" t="s">
        <v>783</v>
      </c>
      <c r="B47" s="466"/>
      <c r="D47" s="474"/>
    </row>
    <row r="48" spans="1:7">
      <c r="A48" s="466" t="s">
        <v>806</v>
      </c>
      <c r="B48" s="466"/>
      <c r="D48" s="474"/>
    </row>
    <row r="49" spans="1:7">
      <c r="A49" s="494" t="s">
        <v>807</v>
      </c>
      <c r="B49" s="466"/>
      <c r="D49" s="474"/>
    </row>
    <row r="50" spans="1:7">
      <c r="A50" s="481" t="s">
        <v>808</v>
      </c>
      <c r="B50" s="466">
        <v>1</v>
      </c>
      <c r="D50" s="474"/>
    </row>
    <row r="51" spans="1:7">
      <c r="A51" s="481" t="s">
        <v>414</v>
      </c>
      <c r="B51" s="466">
        <v>0.5</v>
      </c>
      <c r="D51" s="474"/>
    </row>
    <row r="52" spans="1:7">
      <c r="A52" s="481" t="s">
        <v>809</v>
      </c>
      <c r="B52" s="466">
        <v>0.25</v>
      </c>
      <c r="D52" s="474"/>
    </row>
    <row r="53" spans="1:7">
      <c r="A53" s="466" t="s">
        <v>796</v>
      </c>
      <c r="B53" s="466"/>
    </row>
    <row r="54" spans="1:7">
      <c r="A54" s="466" t="s">
        <v>1245</v>
      </c>
      <c r="B54" s="466"/>
      <c r="G54" s="475"/>
    </row>
    <row r="55" spans="1:7">
      <c r="A55" s="466" t="s">
        <v>802</v>
      </c>
      <c r="G55" s="475"/>
    </row>
    <row r="56" spans="1:7">
      <c r="A56" s="460"/>
      <c r="G56" s="475"/>
    </row>
    <row r="57" spans="1:7">
      <c r="A57" s="460" t="s">
        <v>811</v>
      </c>
      <c r="G57" s="475"/>
    </row>
    <row r="58" spans="1:7">
      <c r="A58" s="470" t="s">
        <v>812</v>
      </c>
      <c r="G58" s="475"/>
    </row>
    <row r="59" spans="1:7">
      <c r="A59" s="461" t="s">
        <v>803</v>
      </c>
      <c r="G59" s="461" t="s">
        <v>1111</v>
      </c>
    </row>
    <row r="60" spans="1:7">
      <c r="A60" s="461" t="s">
        <v>1244</v>
      </c>
      <c r="B60" s="468"/>
      <c r="G60" s="475"/>
    </row>
    <row r="61" spans="1:7">
      <c r="A61" s="470" t="s">
        <v>509</v>
      </c>
    </row>
    <row r="62" spans="1:7">
      <c r="A62" s="461" t="s">
        <v>1243</v>
      </c>
    </row>
    <row r="63" spans="1:7">
      <c r="A63" s="470" t="s">
        <v>827</v>
      </c>
    </row>
    <row r="64" spans="1:7">
      <c r="A64" s="461" t="s">
        <v>826</v>
      </c>
    </row>
    <row r="66" spans="1:7">
      <c r="A66" s="460" t="s">
        <v>811</v>
      </c>
      <c r="B66" s="501" t="s">
        <v>661</v>
      </c>
      <c r="C66" s="501"/>
      <c r="D66" s="471"/>
      <c r="E66" s="466"/>
      <c r="F66" s="459"/>
    </row>
    <row r="67" spans="1:7">
      <c r="A67" s="480" t="s">
        <v>504</v>
      </c>
      <c r="B67" s="493">
        <f>C73*C14*B52</f>
        <v>3207.3635055389282</v>
      </c>
      <c r="C67" s="462"/>
      <c r="D67" s="471"/>
      <c r="E67" s="466"/>
      <c r="F67" s="459"/>
      <c r="G67" s="460"/>
    </row>
    <row r="68" spans="1:7">
      <c r="A68" s="480" t="s">
        <v>505</v>
      </c>
      <c r="B68" s="493">
        <f>C73*C15*B50</f>
        <v>95256.159233968632</v>
      </c>
      <c r="C68" s="462"/>
      <c r="D68" s="471"/>
      <c r="E68" s="466"/>
      <c r="F68" s="459"/>
      <c r="G68" s="460"/>
    </row>
    <row r="69" spans="1:7">
      <c r="A69" s="480" t="s">
        <v>507</v>
      </c>
      <c r="B69" s="493">
        <f>C73*C16*B52</f>
        <v>316.047394021027</v>
      </c>
      <c r="C69" s="462"/>
      <c r="D69" s="471"/>
      <c r="E69" s="466"/>
      <c r="F69" s="459"/>
      <c r="G69" s="460"/>
    </row>
    <row r="70" spans="1:7">
      <c r="A70" s="480" t="s">
        <v>414</v>
      </c>
      <c r="B70" s="493">
        <f>C73*C17*B51</f>
        <v>38645.27191729124</v>
      </c>
      <c r="C70" s="462"/>
      <c r="D70" s="471"/>
      <c r="E70" s="466"/>
      <c r="F70" s="459"/>
      <c r="G70" s="460"/>
    </row>
    <row r="71" spans="1:7">
      <c r="A71" s="480" t="s">
        <v>415</v>
      </c>
      <c r="B71" s="493">
        <f>C73*C18*B52</f>
        <v>8392.3329348261032</v>
      </c>
      <c r="C71" s="462"/>
      <c r="D71" s="471"/>
      <c r="E71" s="466"/>
      <c r="F71" s="459"/>
      <c r="G71" s="460"/>
    </row>
    <row r="72" spans="1:7">
      <c r="A72" s="480" t="s">
        <v>508</v>
      </c>
      <c r="B72" s="493">
        <f>C73*C19*B52</f>
        <v>1879.3678881218132</v>
      </c>
      <c r="C72" s="462"/>
      <c r="D72" s="471"/>
      <c r="E72" s="466"/>
      <c r="F72" s="459"/>
      <c r="G72" s="460"/>
    </row>
    <row r="73" spans="1:7">
      <c r="A73" s="480" t="s">
        <v>489</v>
      </c>
      <c r="B73" s="469">
        <f>B40*B23</f>
        <v>106441.79697812698</v>
      </c>
      <c r="C73" s="499">
        <f>B73/C20</f>
        <v>0.24782595169683325</v>
      </c>
      <c r="D73" s="471" t="s">
        <v>825</v>
      </c>
      <c r="E73" s="466"/>
      <c r="F73" s="459"/>
      <c r="G73" s="460"/>
    </row>
    <row r="74" spans="1:7">
      <c r="A74" s="480" t="s">
        <v>509</v>
      </c>
      <c r="B74" s="493">
        <f>C27/C11*C21</f>
        <v>12514.376970079817</v>
      </c>
      <c r="C74" s="462"/>
      <c r="D74" s="471"/>
      <c r="E74" s="466"/>
      <c r="F74" s="459"/>
      <c r="G74" s="460"/>
    </row>
    <row r="75" spans="1:7">
      <c r="A75" s="481" t="s">
        <v>797</v>
      </c>
      <c r="B75" s="487">
        <f>SUM(B67:B74)</f>
        <v>266652.71682197455</v>
      </c>
      <c r="C75" s="487"/>
      <c r="D75" s="495">
        <f>B75/C22</f>
        <v>0.18153434640513125</v>
      </c>
      <c r="E75" s="461" t="s">
        <v>810</v>
      </c>
      <c r="F75" s="459"/>
      <c r="G75" s="460"/>
    </row>
    <row r="76" spans="1:7">
      <c r="B76" s="469"/>
      <c r="C76" s="466"/>
    </row>
    <row r="77" spans="1:7" s="745" customFormat="1" ht="15.75">
      <c r="A77" s="866" t="s">
        <v>820</v>
      </c>
      <c r="B77" s="866"/>
      <c r="C77" s="866"/>
      <c r="D77" s="866"/>
      <c r="E77" s="866"/>
      <c r="F77" s="866"/>
      <c r="G77" s="866"/>
    </row>
    <row r="78" spans="1:7">
      <c r="A78" s="490" t="s">
        <v>821</v>
      </c>
      <c r="B78" s="465"/>
      <c r="C78" s="465"/>
      <c r="D78" s="465"/>
      <c r="E78" s="465"/>
      <c r="F78" s="465"/>
      <c r="G78" s="465"/>
    </row>
    <row r="79" spans="1:7">
      <c r="A79" s="466" t="s">
        <v>1195</v>
      </c>
      <c r="B79" s="466"/>
      <c r="C79" s="466"/>
      <c r="D79" s="466"/>
      <c r="E79" s="466"/>
      <c r="F79" s="466"/>
    </row>
    <row r="80" spans="1:7">
      <c r="A80" s="466" t="s">
        <v>836</v>
      </c>
      <c r="B80" s="466"/>
      <c r="C80" s="497">
        <v>15</v>
      </c>
      <c r="D80" s="466" t="s">
        <v>817</v>
      </c>
      <c r="E80" s="466"/>
      <c r="F80" s="466"/>
    </row>
    <row r="81" spans="1:7">
      <c r="A81" s="466" t="s">
        <v>1247</v>
      </c>
      <c r="B81" s="466"/>
      <c r="C81" s="466"/>
      <c r="D81" s="466"/>
      <c r="E81" s="466"/>
      <c r="F81" s="466"/>
    </row>
    <row r="82" spans="1:7">
      <c r="A82" s="460"/>
    </row>
    <row r="83" spans="1:7">
      <c r="A83" s="460" t="s">
        <v>811</v>
      </c>
      <c r="B83" s="500" t="s">
        <v>661</v>
      </c>
      <c r="C83" s="501"/>
      <c r="D83" s="471"/>
      <c r="E83" s="466"/>
      <c r="F83" s="459"/>
    </row>
    <row r="84" spans="1:7">
      <c r="A84" s="480" t="s">
        <v>504</v>
      </c>
      <c r="B84" s="493">
        <f>MAX(C14-E14,B67)</f>
        <v>13028.585764451498</v>
      </c>
      <c r="C84" s="462"/>
      <c r="D84" s="471"/>
      <c r="E84" s="466"/>
      <c r="F84" s="459"/>
      <c r="G84" s="460"/>
    </row>
    <row r="85" spans="1:7">
      <c r="A85" s="480" t="s">
        <v>505</v>
      </c>
      <c r="B85" s="493">
        <f t="shared" ref="B85:B91" si="1">MAX(C15-E15,B68)</f>
        <v>96734.673044447845</v>
      </c>
      <c r="C85" s="462"/>
      <c r="D85" s="471"/>
      <c r="E85" s="466"/>
      <c r="F85" s="459"/>
      <c r="G85" s="460"/>
    </row>
    <row r="86" spans="1:7">
      <c r="A86" s="480" t="s">
        <v>507</v>
      </c>
      <c r="B86" s="493">
        <f t="shared" si="1"/>
        <v>1048.6441062856438</v>
      </c>
      <c r="C86" s="462"/>
      <c r="D86" s="471"/>
      <c r="E86" s="466"/>
      <c r="F86" s="459"/>
      <c r="G86" s="460"/>
    </row>
    <row r="87" spans="1:7">
      <c r="A87" s="480" t="s">
        <v>414</v>
      </c>
      <c r="B87" s="493">
        <f t="shared" si="1"/>
        <v>38645.27191729124</v>
      </c>
      <c r="C87" s="462"/>
      <c r="D87" s="471"/>
      <c r="E87" s="466"/>
      <c r="F87" s="459"/>
      <c r="G87" s="460"/>
    </row>
    <row r="88" spans="1:7">
      <c r="A88" s="480" t="s">
        <v>415</v>
      </c>
      <c r="B88" s="493">
        <f t="shared" si="1"/>
        <v>8392.3329348261032</v>
      </c>
      <c r="C88" s="462"/>
      <c r="D88" s="471"/>
      <c r="E88" s="469"/>
      <c r="F88" s="459"/>
      <c r="G88" s="460"/>
    </row>
    <row r="89" spans="1:7">
      <c r="A89" s="480" t="s">
        <v>508</v>
      </c>
      <c r="B89" s="493">
        <f t="shared" si="1"/>
        <v>14929.296436781869</v>
      </c>
      <c r="C89" s="462"/>
      <c r="D89" s="471"/>
      <c r="E89" s="466"/>
      <c r="F89" s="459"/>
      <c r="G89" s="460"/>
    </row>
    <row r="90" spans="1:7">
      <c r="A90" s="480" t="s">
        <v>489</v>
      </c>
      <c r="B90" s="493">
        <f t="shared" si="1"/>
        <v>281640.64487681095</v>
      </c>
      <c r="C90" s="462"/>
      <c r="D90" s="471"/>
      <c r="E90" s="466"/>
      <c r="F90" s="459"/>
      <c r="G90" s="460"/>
    </row>
    <row r="91" spans="1:7">
      <c r="A91" s="480" t="s">
        <v>509</v>
      </c>
      <c r="B91" s="493">
        <f t="shared" si="1"/>
        <v>24767.501173390003</v>
      </c>
      <c r="C91" s="462"/>
      <c r="D91" s="471"/>
      <c r="E91" s="466"/>
      <c r="F91" s="459"/>
      <c r="G91" s="460"/>
    </row>
    <row r="92" spans="1:7">
      <c r="A92" s="481" t="s">
        <v>797</v>
      </c>
      <c r="B92" s="487">
        <f>SUM(B84:B91)</f>
        <v>479186.95025428518</v>
      </c>
      <c r="C92" s="487"/>
      <c r="D92" s="471"/>
      <c r="E92" s="466"/>
      <c r="F92" s="459"/>
      <c r="G92" s="460"/>
    </row>
    <row r="93" spans="1:7">
      <c r="A93" s="481"/>
      <c r="B93" s="487"/>
      <c r="C93" s="487"/>
      <c r="D93" s="471"/>
      <c r="E93" s="466"/>
      <c r="F93" s="459"/>
      <c r="G93" s="460"/>
    </row>
    <row r="94" spans="1:7">
      <c r="A94" s="482" t="s">
        <v>819</v>
      </c>
      <c r="B94" s="487"/>
      <c r="C94" s="487"/>
      <c r="D94" s="471"/>
      <c r="E94" s="466"/>
      <c r="F94" s="459"/>
      <c r="G94" s="460"/>
    </row>
    <row r="95" spans="1:7">
      <c r="A95" s="466" t="s">
        <v>782</v>
      </c>
      <c r="B95" s="493">
        <f>B33*(1+B34)^(2013-2003)</f>
        <v>3800212.6764443191</v>
      </c>
      <c r="C95" s="466" t="s">
        <v>780</v>
      </c>
      <c r="D95" s="471">
        <f>B95*$B$23</f>
        <v>16889760.45529123</v>
      </c>
      <c r="E95" s="466" t="s">
        <v>779</v>
      </c>
    </row>
    <row r="96" spans="1:7" s="475" customFormat="1">
      <c r="A96" s="478" t="s">
        <v>818</v>
      </c>
      <c r="B96" s="493">
        <f>B95/C80</f>
        <v>253347.51176295461</v>
      </c>
      <c r="C96" s="479" t="s">
        <v>780</v>
      </c>
      <c r="D96" s="471">
        <f>B96*$B$23</f>
        <v>1125984.0303527487</v>
      </c>
      <c r="E96" s="478" t="s">
        <v>779</v>
      </c>
    </row>
    <row r="97" spans="1:7">
      <c r="A97" s="466"/>
      <c r="B97" s="472"/>
      <c r="C97" s="467"/>
      <c r="D97" s="471"/>
      <c r="E97" s="466"/>
    </row>
    <row r="98" spans="1:7" s="745" customFormat="1" ht="15.75">
      <c r="A98" s="866" t="s">
        <v>781</v>
      </c>
      <c r="B98" s="866"/>
      <c r="C98" s="866"/>
      <c r="D98" s="866"/>
      <c r="E98" s="866"/>
      <c r="F98" s="866"/>
      <c r="G98" s="866"/>
    </row>
    <row r="99" spans="1:7">
      <c r="A99" s="490" t="s">
        <v>821</v>
      </c>
      <c r="B99" s="466"/>
      <c r="C99" s="466"/>
      <c r="D99" s="466"/>
    </row>
    <row r="100" spans="1:7">
      <c r="A100" s="473" t="s">
        <v>823</v>
      </c>
      <c r="B100" s="466"/>
      <c r="C100" s="466"/>
      <c r="D100" s="466"/>
    </row>
    <row r="101" spans="1:7">
      <c r="A101" s="473" t="s">
        <v>824</v>
      </c>
      <c r="B101" s="466"/>
      <c r="C101" s="498">
        <v>0.5</v>
      </c>
      <c r="D101" s="466"/>
    </row>
    <row r="102" spans="1:7">
      <c r="A102" s="466" t="s">
        <v>1225</v>
      </c>
      <c r="B102" s="466"/>
      <c r="C102" s="466"/>
      <c r="D102" s="466"/>
    </row>
    <row r="103" spans="1:7">
      <c r="A103" s="466" t="s">
        <v>1246</v>
      </c>
      <c r="B103" s="466"/>
      <c r="C103" s="466"/>
      <c r="D103" s="467"/>
      <c r="E103" s="467"/>
      <c r="F103" s="467"/>
    </row>
    <row r="104" spans="1:7">
      <c r="A104" s="467"/>
      <c r="B104" s="466"/>
      <c r="C104" s="466"/>
      <c r="D104" s="466"/>
    </row>
    <row r="105" spans="1:7">
      <c r="A105" s="460" t="s">
        <v>811</v>
      </c>
      <c r="B105" s="865" t="s">
        <v>661</v>
      </c>
      <c r="C105" s="865"/>
      <c r="D105" s="471"/>
      <c r="E105" s="466"/>
      <c r="F105" s="459"/>
    </row>
    <row r="106" spans="1:7">
      <c r="A106" s="480" t="s">
        <v>504</v>
      </c>
      <c r="B106" s="493">
        <f>B67*$C$101</f>
        <v>1603.6817527694641</v>
      </c>
      <c r="C106" s="462"/>
      <c r="D106" s="471"/>
      <c r="E106" s="466"/>
      <c r="F106" s="459"/>
      <c r="G106" s="460"/>
    </row>
    <row r="107" spans="1:7">
      <c r="A107" s="480" t="s">
        <v>505</v>
      </c>
      <c r="B107" s="493">
        <f t="shared" ref="B107:B113" si="2">B68*$C$101</f>
        <v>47628.079616984316</v>
      </c>
      <c r="C107" s="462"/>
      <c r="D107" s="471"/>
      <c r="E107" s="466"/>
      <c r="F107" s="459"/>
      <c r="G107" s="460"/>
    </row>
    <row r="108" spans="1:7">
      <c r="A108" s="480" t="s">
        <v>507</v>
      </c>
      <c r="B108" s="493">
        <f t="shared" si="2"/>
        <v>158.0236970105135</v>
      </c>
      <c r="C108" s="462"/>
      <c r="D108" s="471"/>
      <c r="E108" s="466"/>
      <c r="F108" s="459"/>
      <c r="G108" s="460"/>
    </row>
    <row r="109" spans="1:7">
      <c r="A109" s="480" t="s">
        <v>414</v>
      </c>
      <c r="B109" s="493">
        <f t="shared" si="2"/>
        <v>19322.63595864562</v>
      </c>
      <c r="C109" s="462"/>
      <c r="D109" s="471"/>
      <c r="E109" s="466"/>
      <c r="F109" s="459"/>
      <c r="G109" s="460"/>
    </row>
    <row r="110" spans="1:7">
      <c r="A110" s="480" t="s">
        <v>415</v>
      </c>
      <c r="B110" s="493">
        <f t="shared" si="2"/>
        <v>4196.1664674130516</v>
      </c>
      <c r="C110" s="462"/>
      <c r="D110" s="471"/>
      <c r="E110" s="466"/>
      <c r="F110" s="459"/>
      <c r="G110" s="460"/>
    </row>
    <row r="111" spans="1:7">
      <c r="A111" s="480" t="s">
        <v>508</v>
      </c>
      <c r="B111" s="493">
        <f t="shared" si="2"/>
        <v>939.68394406090658</v>
      </c>
      <c r="C111" s="462"/>
      <c r="D111" s="471"/>
      <c r="E111" s="466"/>
      <c r="F111" s="459"/>
      <c r="G111" s="460"/>
    </row>
    <row r="112" spans="1:7">
      <c r="A112" s="480" t="s">
        <v>489</v>
      </c>
      <c r="B112" s="493">
        <f t="shared" si="2"/>
        <v>53220.898489063489</v>
      </c>
      <c r="C112" s="462"/>
      <c r="D112" s="471"/>
      <c r="E112" s="466"/>
      <c r="F112" s="459"/>
      <c r="G112" s="460"/>
    </row>
    <row r="113" spans="1:7">
      <c r="A113" s="480" t="s">
        <v>509</v>
      </c>
      <c r="B113" s="493">
        <f t="shared" si="2"/>
        <v>6257.1884850399083</v>
      </c>
      <c r="C113" s="462"/>
      <c r="D113" s="471"/>
      <c r="E113" s="466"/>
      <c r="F113" s="459"/>
      <c r="G113" s="460"/>
    </row>
    <row r="114" spans="1:7">
      <c r="A114" s="481" t="s">
        <v>797</v>
      </c>
      <c r="B114" s="487">
        <f>SUM(B106:B113)</f>
        <v>133326.35841098728</v>
      </c>
      <c r="C114" s="487"/>
      <c r="D114" s="471"/>
      <c r="E114" s="466"/>
      <c r="F114" s="459"/>
      <c r="G114" s="460"/>
    </row>
    <row r="115" spans="1:7">
      <c r="A115" s="465"/>
      <c r="B115" s="466"/>
      <c r="C115" s="466"/>
      <c r="D115" s="466"/>
    </row>
  </sheetData>
  <sheetProtection sheet="1" objects="1" scenarios="1"/>
  <mergeCells count="6">
    <mergeCell ref="B105:C105"/>
    <mergeCell ref="A3:G3"/>
    <mergeCell ref="B4:C4"/>
    <mergeCell ref="A45:G45"/>
    <mergeCell ref="A77:G77"/>
    <mergeCell ref="A98:G98"/>
  </mergeCells>
  <pageMargins left="0.7" right="0.7" top="0.75" bottom="0.75" header="0.3" footer="0.3"/>
  <pageSetup paperSize="9" scale="33" orientation="portrait" r:id="rId1"/>
  <drawing r:id="rId2"/>
</worksheet>
</file>

<file path=xl/worksheets/sheet12.xml><?xml version="1.0" encoding="utf-8"?>
<worksheet xmlns="http://schemas.openxmlformats.org/spreadsheetml/2006/main" xmlns:r="http://schemas.openxmlformats.org/officeDocument/2006/relationships">
  <sheetPr>
    <tabColor theme="9" tint="-0.499984740745262"/>
  </sheetPr>
  <dimension ref="A1:AG257"/>
  <sheetViews>
    <sheetView zoomScale="80" zoomScaleNormal="80" workbookViewId="0">
      <pane ySplit="2" topLeftCell="A3" activePane="bottomLeft" state="frozen"/>
      <selection pane="bottomLeft" activeCell="A3" sqref="A3:N3"/>
    </sheetView>
  </sheetViews>
  <sheetFormatPr defaultRowHeight="12.75"/>
  <cols>
    <col min="1" max="1" width="19.28515625" style="540" customWidth="1"/>
    <col min="2" max="2" width="11.5703125" style="540" customWidth="1"/>
    <col min="3" max="3" width="10.5703125" style="540" customWidth="1"/>
    <col min="4" max="4" width="10.28515625" style="540" bestFit="1" customWidth="1"/>
    <col min="5" max="5" width="11.140625" style="540" bestFit="1" customWidth="1"/>
    <col min="6" max="7" width="9.28515625" style="540" bestFit="1" customWidth="1"/>
    <col min="8" max="8" width="9.140625" style="540" customWidth="1"/>
    <col min="9" max="9" width="9.28515625" style="540" bestFit="1" customWidth="1"/>
    <col min="10" max="10" width="12.7109375" style="540" bestFit="1" customWidth="1"/>
    <col min="11" max="11" width="10.42578125" style="540" customWidth="1"/>
    <col min="12" max="12" width="13.42578125" style="540" customWidth="1"/>
    <col min="13" max="13" width="12.7109375" style="540" bestFit="1" customWidth="1"/>
    <col min="14" max="14" width="10.5703125" style="540" customWidth="1"/>
    <col min="15" max="16384" width="9.140625" style="540"/>
  </cols>
  <sheetData>
    <row r="1" spans="1:33" s="516" customFormat="1" ht="18.75">
      <c r="A1" s="616" t="s">
        <v>961</v>
      </c>
    </row>
    <row r="2" spans="1:33" s="461" customFormat="1" ht="15">
      <c r="A2" s="484" t="s">
        <v>729</v>
      </c>
      <c r="B2" s="486" t="s">
        <v>799</v>
      </c>
      <c r="C2" s="461" t="s">
        <v>800</v>
      </c>
      <c r="G2" s="460"/>
    </row>
    <row r="3" spans="1:33" ht="27.75" customHeight="1">
      <c r="A3" s="868" t="s">
        <v>960</v>
      </c>
      <c r="B3" s="868"/>
      <c r="C3" s="868"/>
      <c r="D3" s="868"/>
      <c r="E3" s="868"/>
      <c r="F3" s="868"/>
      <c r="G3" s="868"/>
      <c r="H3" s="868"/>
      <c r="I3" s="868"/>
      <c r="J3" s="868"/>
      <c r="K3" s="868"/>
      <c r="L3" s="868"/>
      <c r="M3" s="868"/>
      <c r="N3" s="868"/>
      <c r="O3" s="684"/>
    </row>
    <row r="4" spans="1:33" ht="19.5" customHeight="1">
      <c r="A4" s="684" t="s">
        <v>959</v>
      </c>
      <c r="B4" s="684"/>
      <c r="C4" s="684"/>
      <c r="D4" s="684"/>
      <c r="E4" s="684"/>
      <c r="F4" s="684"/>
      <c r="G4" s="684"/>
      <c r="H4" s="684"/>
      <c r="I4" s="684"/>
      <c r="J4" s="684"/>
      <c r="K4" s="684"/>
      <c r="L4" s="684"/>
      <c r="M4" s="684"/>
      <c r="N4" s="684"/>
      <c r="O4" s="684"/>
    </row>
    <row r="5" spans="1:33">
      <c r="A5" s="684"/>
      <c r="B5" s="684"/>
      <c r="C5" s="684"/>
      <c r="D5" s="684"/>
      <c r="E5" s="684"/>
      <c r="F5" s="684"/>
      <c r="G5" s="684"/>
      <c r="H5" s="684"/>
      <c r="I5" s="684"/>
      <c r="J5" s="685"/>
      <c r="K5" s="686"/>
      <c r="L5" s="686"/>
      <c r="M5" s="686"/>
      <c r="N5" s="686"/>
      <c r="O5" s="686"/>
      <c r="P5" s="686"/>
      <c r="Q5" s="686"/>
      <c r="R5" s="686"/>
      <c r="S5" s="686"/>
      <c r="T5" s="686"/>
      <c r="U5" s="686"/>
      <c r="V5" s="686"/>
      <c r="W5" s="686"/>
      <c r="X5" s="686"/>
      <c r="Y5" s="686"/>
      <c r="Z5" s="686"/>
      <c r="AA5" s="686"/>
      <c r="AB5" s="686"/>
      <c r="AC5" s="686"/>
      <c r="AD5" s="686"/>
      <c r="AE5" s="686"/>
      <c r="AF5" s="686"/>
      <c r="AG5" s="686"/>
    </row>
    <row r="6" spans="1:33" ht="12.75" customHeight="1">
      <c r="A6" s="684"/>
      <c r="B6" s="684"/>
      <c r="C6" s="684"/>
      <c r="D6" s="684"/>
      <c r="E6" s="684"/>
      <c r="F6" s="684"/>
      <c r="G6" s="684"/>
      <c r="H6" s="684"/>
      <c r="I6" s="684"/>
      <c r="J6" s="685"/>
      <c r="K6" s="685"/>
      <c r="L6" s="685"/>
      <c r="M6" s="685"/>
      <c r="N6" s="685"/>
      <c r="O6" s="685"/>
      <c r="P6" s="687"/>
      <c r="Q6" s="687"/>
      <c r="R6" s="687"/>
      <c r="S6" s="687"/>
      <c r="T6" s="687"/>
      <c r="U6" s="687"/>
      <c r="V6" s="687"/>
      <c r="W6" s="687"/>
      <c r="X6" s="687"/>
      <c r="Y6" s="687"/>
      <c r="Z6" s="687"/>
      <c r="AA6" s="687"/>
      <c r="AB6" s="687"/>
      <c r="AC6" s="687"/>
      <c r="AD6" s="687"/>
      <c r="AE6" s="687"/>
      <c r="AF6" s="687"/>
      <c r="AG6" s="687"/>
    </row>
    <row r="7" spans="1:33">
      <c r="A7" s="684"/>
      <c r="B7" s="684"/>
      <c r="C7" s="684"/>
      <c r="D7" s="684"/>
      <c r="E7" s="684"/>
      <c r="F7" s="684"/>
      <c r="G7" s="684"/>
      <c r="H7" s="684"/>
      <c r="I7" s="684"/>
      <c r="J7" s="685"/>
      <c r="K7" s="685"/>
      <c r="L7" s="685"/>
      <c r="M7" s="685"/>
      <c r="N7" s="685"/>
      <c r="O7" s="685"/>
      <c r="P7" s="687"/>
      <c r="Q7" s="687"/>
      <c r="R7" s="687"/>
      <c r="S7" s="687"/>
      <c r="T7" s="687"/>
      <c r="U7" s="687"/>
      <c r="V7" s="687"/>
      <c r="W7" s="687"/>
      <c r="X7" s="687"/>
      <c r="Y7" s="687"/>
      <c r="Z7" s="687"/>
      <c r="AA7" s="687"/>
      <c r="AB7" s="687"/>
      <c r="AC7" s="687"/>
      <c r="AD7" s="687"/>
      <c r="AE7" s="687"/>
      <c r="AF7" s="687"/>
      <c r="AG7" s="687"/>
    </row>
    <row r="8" spans="1:33">
      <c r="A8" s="684"/>
      <c r="B8" s="684"/>
      <c r="C8" s="684"/>
      <c r="D8" s="684"/>
      <c r="E8" s="684"/>
      <c r="F8" s="684"/>
      <c r="G8" s="684"/>
      <c r="H8" s="684"/>
      <c r="I8" s="684"/>
      <c r="J8" s="685"/>
      <c r="K8" s="685"/>
      <c r="L8" s="685"/>
      <c r="M8" s="685"/>
      <c r="N8" s="685"/>
      <c r="O8" s="685"/>
      <c r="P8" s="687"/>
      <c r="Q8" s="687"/>
      <c r="R8" s="687"/>
      <c r="S8" s="687"/>
      <c r="T8" s="687"/>
      <c r="U8" s="687"/>
      <c r="V8" s="687"/>
      <c r="W8" s="687"/>
      <c r="X8" s="687"/>
      <c r="Y8" s="687"/>
      <c r="Z8" s="687"/>
      <c r="AA8" s="687"/>
      <c r="AB8" s="687"/>
      <c r="AC8" s="687"/>
      <c r="AD8" s="687"/>
      <c r="AE8" s="687"/>
      <c r="AF8" s="687"/>
      <c r="AG8" s="687"/>
    </row>
    <row r="9" spans="1:33">
      <c r="A9" s="684"/>
      <c r="B9" s="684"/>
      <c r="C9" s="684"/>
      <c r="D9" s="684"/>
      <c r="E9" s="684"/>
      <c r="F9" s="684"/>
      <c r="G9" s="684"/>
      <c r="H9" s="684"/>
      <c r="I9" s="684"/>
      <c r="J9" s="684"/>
      <c r="K9" s="684"/>
      <c r="L9" s="684"/>
      <c r="M9" s="684"/>
      <c r="N9" s="684"/>
      <c r="O9" s="684"/>
    </row>
    <row r="10" spans="1:33">
      <c r="A10" s="684"/>
      <c r="B10" s="684"/>
      <c r="C10" s="684"/>
      <c r="D10" s="684"/>
      <c r="E10" s="684"/>
      <c r="F10" s="684"/>
      <c r="G10" s="684"/>
      <c r="H10" s="684"/>
      <c r="I10" s="684"/>
      <c r="J10" s="684"/>
      <c r="K10" s="684"/>
      <c r="L10" s="684"/>
      <c r="M10" s="684"/>
      <c r="N10" s="684"/>
      <c r="O10" s="684"/>
    </row>
    <row r="11" spans="1:33">
      <c r="A11" s="684"/>
      <c r="B11" s="684"/>
      <c r="C11" s="684"/>
      <c r="D11" s="684"/>
      <c r="E11" s="684"/>
      <c r="F11" s="684"/>
      <c r="G11" s="684"/>
      <c r="H11" s="684"/>
      <c r="I11" s="684"/>
      <c r="J11" s="684"/>
      <c r="K11" s="684"/>
      <c r="L11" s="684"/>
      <c r="M11" s="684"/>
      <c r="N11" s="684"/>
      <c r="O11" s="684"/>
    </row>
    <row r="12" spans="1:33">
      <c r="A12" s="684"/>
      <c r="B12" s="684"/>
      <c r="C12" s="684"/>
      <c r="D12" s="684"/>
      <c r="E12" s="684"/>
      <c r="F12" s="684"/>
      <c r="G12" s="684"/>
      <c r="H12" s="684"/>
      <c r="I12" s="684"/>
      <c r="J12" s="684"/>
      <c r="K12" s="684"/>
      <c r="L12" s="684"/>
      <c r="M12" s="684"/>
      <c r="N12" s="684"/>
      <c r="O12" s="684"/>
    </row>
    <row r="13" spans="1:33">
      <c r="A13" s="684"/>
      <c r="B13" s="684"/>
      <c r="C13" s="684"/>
      <c r="D13" s="684"/>
      <c r="E13" s="684"/>
      <c r="F13" s="684"/>
      <c r="G13" s="684"/>
      <c r="H13" s="684"/>
      <c r="I13" s="684"/>
      <c r="J13" s="684"/>
      <c r="K13" s="684"/>
      <c r="L13" s="684"/>
      <c r="M13" s="684"/>
      <c r="N13" s="684"/>
      <c r="O13" s="684"/>
    </row>
    <row r="14" spans="1:33">
      <c r="A14" s="684"/>
      <c r="B14" s="684"/>
      <c r="C14" s="684"/>
      <c r="D14" s="684"/>
      <c r="E14" s="684"/>
      <c r="F14" s="684"/>
      <c r="G14" s="684"/>
      <c r="H14" s="684"/>
      <c r="I14" s="684"/>
      <c r="J14" s="684"/>
      <c r="K14" s="684"/>
      <c r="L14" s="684"/>
      <c r="M14" s="684"/>
      <c r="N14" s="684"/>
      <c r="O14" s="684"/>
    </row>
    <row r="15" spans="1:33">
      <c r="A15" s="684"/>
      <c r="B15" s="684"/>
      <c r="C15" s="684"/>
      <c r="D15" s="684"/>
      <c r="E15" s="684"/>
      <c r="F15" s="684"/>
      <c r="G15" s="684"/>
      <c r="H15" s="684"/>
      <c r="I15" s="684"/>
      <c r="J15" s="684"/>
      <c r="K15" s="684"/>
      <c r="L15" s="684"/>
      <c r="M15" s="684"/>
      <c r="N15" s="684"/>
      <c r="O15" s="684"/>
    </row>
    <row r="16" spans="1:33">
      <c r="A16" s="684"/>
      <c r="B16" s="684"/>
      <c r="C16" s="684"/>
      <c r="D16" s="684"/>
      <c r="E16" s="684"/>
      <c r="F16" s="684"/>
      <c r="G16" s="684"/>
      <c r="H16" s="684"/>
      <c r="I16" s="684"/>
      <c r="J16" s="684"/>
      <c r="K16" s="684"/>
      <c r="L16" s="684"/>
      <c r="M16" s="684"/>
      <c r="N16" s="684"/>
      <c r="O16" s="684"/>
    </row>
    <row r="17" spans="1:26">
      <c r="A17" s="684"/>
      <c r="B17" s="684"/>
      <c r="C17" s="684"/>
      <c r="D17" s="684"/>
      <c r="E17" s="684"/>
      <c r="F17" s="684"/>
      <c r="G17" s="684"/>
      <c r="H17" s="684"/>
      <c r="I17" s="684"/>
      <c r="J17" s="684"/>
      <c r="K17" s="684"/>
      <c r="L17" s="684"/>
      <c r="M17" s="684"/>
      <c r="N17" s="684"/>
      <c r="O17" s="684"/>
    </row>
    <row r="18" spans="1:26">
      <c r="A18" s="684"/>
      <c r="B18" s="684"/>
      <c r="C18" s="684"/>
      <c r="D18" s="684"/>
      <c r="E18" s="684"/>
      <c r="F18" s="684"/>
      <c r="G18" s="684"/>
      <c r="H18" s="684"/>
      <c r="I18" s="684"/>
      <c r="J18" s="684"/>
      <c r="K18" s="684"/>
      <c r="L18" s="684"/>
      <c r="M18" s="684"/>
      <c r="N18" s="684"/>
      <c r="O18" s="684"/>
    </row>
    <row r="19" spans="1:26">
      <c r="A19" s="684"/>
      <c r="B19" s="684"/>
      <c r="C19" s="684"/>
      <c r="D19" s="684"/>
      <c r="E19" s="684"/>
      <c r="F19" s="684"/>
      <c r="G19" s="684"/>
      <c r="H19" s="684"/>
      <c r="I19" s="684"/>
      <c r="J19" s="684"/>
      <c r="K19" s="684"/>
      <c r="L19" s="684"/>
      <c r="M19" s="684"/>
      <c r="N19" s="684"/>
      <c r="O19" s="684"/>
    </row>
    <row r="20" spans="1:26">
      <c r="A20" s="688" t="s">
        <v>1023</v>
      </c>
      <c r="B20" s="684"/>
      <c r="C20" s="684"/>
      <c r="D20" s="684"/>
      <c r="E20" s="684"/>
      <c r="F20" s="684"/>
      <c r="G20" s="684"/>
      <c r="H20" s="684"/>
      <c r="I20" s="684"/>
      <c r="J20" s="684"/>
      <c r="K20" s="684"/>
      <c r="L20" s="684"/>
      <c r="M20" s="684"/>
      <c r="N20" s="684"/>
      <c r="O20" s="684"/>
    </row>
    <row r="21" spans="1:26">
      <c r="A21" s="684"/>
      <c r="B21" s="684"/>
      <c r="C21" s="684"/>
      <c r="D21" s="684"/>
      <c r="E21" s="684"/>
      <c r="F21" s="684"/>
      <c r="G21" s="684"/>
      <c r="H21" s="684"/>
      <c r="I21" s="684"/>
      <c r="J21" s="684"/>
      <c r="K21" s="684"/>
      <c r="L21" s="684"/>
      <c r="M21" s="684"/>
      <c r="N21" s="684"/>
      <c r="O21" s="684"/>
    </row>
    <row r="22" spans="1:26" s="617" customFormat="1" ht="15.75">
      <c r="A22" s="617" t="s">
        <v>958</v>
      </c>
      <c r="B22" s="622"/>
      <c r="C22" s="622"/>
      <c r="Z22" s="2"/>
    </row>
    <row r="23" spans="1:26" ht="17.25" customHeight="1">
      <c r="A23" s="869" t="s">
        <v>1192</v>
      </c>
      <c r="B23" s="869"/>
      <c r="C23" s="869"/>
      <c r="D23" s="869"/>
      <c r="E23" s="869"/>
      <c r="F23" s="869"/>
      <c r="G23" s="869"/>
      <c r="H23" s="869"/>
      <c r="I23" s="869"/>
      <c r="J23" s="869"/>
      <c r="K23" s="869"/>
      <c r="L23" s="869"/>
      <c r="M23" s="869"/>
      <c r="N23" s="869"/>
      <c r="O23" s="869"/>
      <c r="P23" s="869"/>
      <c r="Q23" s="869"/>
      <c r="R23" s="869"/>
      <c r="S23" s="869"/>
      <c r="T23" s="869"/>
      <c r="U23" s="869"/>
      <c r="V23" s="869"/>
      <c r="W23" s="869"/>
    </row>
    <row r="24" spans="1:26">
      <c r="A24" s="684" t="s">
        <v>957</v>
      </c>
      <c r="B24" s="684"/>
      <c r="C24" s="684"/>
      <c r="D24" s="684"/>
      <c r="E24" s="684"/>
      <c r="F24" s="684"/>
      <c r="G24" s="684"/>
      <c r="H24" s="684"/>
      <c r="I24" s="684"/>
      <c r="J24" s="684"/>
      <c r="K24" s="684"/>
      <c r="L24" s="684"/>
      <c r="M24" s="684"/>
      <c r="N24" s="684"/>
      <c r="O24" s="684"/>
    </row>
    <row r="25" spans="1:26" s="684" customFormat="1">
      <c r="A25" s="684" t="s">
        <v>956</v>
      </c>
    </row>
    <row r="26" spans="1:26" s="684" customFormat="1">
      <c r="A26" s="684" t="s">
        <v>955</v>
      </c>
    </row>
    <row r="27" spans="1:26" s="684" customFormat="1">
      <c r="A27" s="684" t="s">
        <v>954</v>
      </c>
      <c r="B27" s="689" t="s">
        <v>862</v>
      </c>
      <c r="C27" s="689" t="s">
        <v>953</v>
      </c>
    </row>
    <row r="28" spans="1:26" s="684" customFormat="1">
      <c r="B28" s="689" t="s">
        <v>952</v>
      </c>
      <c r="C28" s="689" t="s">
        <v>951</v>
      </c>
    </row>
    <row r="29" spans="1:26">
      <c r="A29" s="684" t="s">
        <v>950</v>
      </c>
      <c r="B29" s="690">
        <v>400400</v>
      </c>
      <c r="C29" s="690">
        <v>17500</v>
      </c>
      <c r="D29" s="684"/>
      <c r="E29" s="684"/>
      <c r="F29" s="684"/>
      <c r="G29" s="684"/>
      <c r="H29" s="684"/>
      <c r="I29" s="684"/>
      <c r="J29" s="684"/>
      <c r="K29" s="684"/>
      <c r="L29" s="684"/>
      <c r="M29" s="684"/>
      <c r="N29" s="684"/>
      <c r="O29" s="684"/>
    </row>
    <row r="30" spans="1:26">
      <c r="A30" s="684" t="s">
        <v>949</v>
      </c>
      <c r="B30" s="690">
        <v>1016000</v>
      </c>
      <c r="C30" s="690">
        <v>44400</v>
      </c>
      <c r="D30" s="684"/>
      <c r="E30" s="684"/>
      <c r="F30" s="684"/>
      <c r="G30" s="684"/>
      <c r="H30" s="684"/>
      <c r="I30" s="684"/>
      <c r="J30" s="684"/>
      <c r="K30" s="684"/>
      <c r="L30" s="684"/>
      <c r="M30" s="684"/>
      <c r="N30" s="684"/>
      <c r="O30" s="684"/>
    </row>
    <row r="31" spans="1:26">
      <c r="A31" s="684" t="s">
        <v>948</v>
      </c>
      <c r="B31" s="690">
        <v>10300</v>
      </c>
      <c r="C31" s="691">
        <v>403</v>
      </c>
      <c r="D31" s="684"/>
      <c r="E31" s="684"/>
      <c r="F31" s="684"/>
      <c r="G31" s="684"/>
      <c r="H31" s="684"/>
      <c r="I31" s="684"/>
      <c r="J31" s="684"/>
      <c r="K31" s="684"/>
      <c r="L31" s="684"/>
      <c r="M31" s="684"/>
      <c r="N31" s="684"/>
      <c r="O31" s="684"/>
    </row>
    <row r="32" spans="1:26">
      <c r="A32" s="684" t="s">
        <v>947</v>
      </c>
      <c r="B32" s="690">
        <v>385900</v>
      </c>
      <c r="C32" s="690">
        <v>14300</v>
      </c>
      <c r="D32" s="684"/>
      <c r="E32" s="684"/>
      <c r="F32" s="684"/>
      <c r="G32" s="684"/>
      <c r="H32" s="684"/>
      <c r="I32" s="684"/>
      <c r="J32" s="684"/>
      <c r="K32" s="684"/>
      <c r="L32" s="684"/>
      <c r="M32" s="684"/>
      <c r="N32" s="684"/>
      <c r="O32" s="684"/>
    </row>
    <row r="33" spans="1:15">
      <c r="A33" s="684" t="s">
        <v>946</v>
      </c>
      <c r="B33" s="690">
        <v>396300</v>
      </c>
      <c r="C33" s="690">
        <v>14703</v>
      </c>
      <c r="D33" s="684"/>
      <c r="E33" s="684"/>
      <c r="F33" s="684"/>
      <c r="G33" s="684"/>
      <c r="H33" s="684"/>
      <c r="I33" s="684"/>
      <c r="J33" s="684"/>
      <c r="K33" s="684"/>
      <c r="L33" s="684"/>
      <c r="M33" s="684"/>
      <c r="N33" s="684"/>
      <c r="O33" s="684"/>
    </row>
    <row r="34" spans="1:15">
      <c r="A34" s="684" t="s">
        <v>945</v>
      </c>
      <c r="B34" s="692">
        <v>2.5999999999999999E-2</v>
      </c>
      <c r="C34" s="692">
        <v>2.7E-2</v>
      </c>
      <c r="D34" s="684"/>
      <c r="E34" s="684"/>
      <c r="F34" s="684"/>
      <c r="G34" s="684"/>
      <c r="H34" s="684"/>
      <c r="I34" s="684"/>
      <c r="J34" s="684"/>
      <c r="K34" s="684"/>
      <c r="L34" s="684"/>
      <c r="M34" s="684"/>
      <c r="N34" s="684"/>
      <c r="O34" s="684"/>
    </row>
    <row r="35" spans="1:15">
      <c r="A35" s="684" t="s">
        <v>944</v>
      </c>
      <c r="B35" s="684"/>
      <c r="C35" s="684"/>
      <c r="D35" s="684"/>
      <c r="E35" s="684"/>
      <c r="F35" s="684"/>
      <c r="G35" s="684"/>
      <c r="H35" s="684"/>
      <c r="I35" s="684"/>
      <c r="J35" s="684"/>
      <c r="K35" s="684"/>
      <c r="L35" s="684"/>
      <c r="M35" s="684"/>
      <c r="N35" s="684"/>
      <c r="O35" s="684"/>
    </row>
    <row r="36" spans="1:15" ht="24.75" customHeight="1">
      <c r="A36" s="868" t="s">
        <v>943</v>
      </c>
      <c r="B36" s="868"/>
      <c r="C36" s="868"/>
      <c r="D36" s="868"/>
      <c r="E36" s="868"/>
      <c r="F36" s="868"/>
      <c r="G36" s="868"/>
      <c r="H36" s="868"/>
      <c r="I36" s="868"/>
      <c r="J36" s="868"/>
      <c r="K36" s="868"/>
      <c r="L36" s="868"/>
      <c r="M36" s="868"/>
      <c r="N36" s="868"/>
      <c r="O36" s="684"/>
    </row>
    <row r="37" spans="1:15" ht="26.25" customHeight="1">
      <c r="A37" s="870" t="s">
        <v>942</v>
      </c>
      <c r="B37" s="870"/>
      <c r="C37" s="870"/>
      <c r="D37" s="870"/>
      <c r="E37" s="870"/>
      <c r="F37" s="870"/>
      <c r="G37" s="870"/>
      <c r="H37" s="870"/>
      <c r="I37" s="870"/>
      <c r="J37" s="870"/>
      <c r="K37" s="870"/>
      <c r="L37" s="870"/>
      <c r="M37" s="870"/>
      <c r="N37" s="870"/>
      <c r="O37" s="684"/>
    </row>
    <row r="38" spans="1:15">
      <c r="A38" s="684" t="s">
        <v>941</v>
      </c>
      <c r="B38" s="684"/>
      <c r="C38" s="684"/>
      <c r="D38" s="684"/>
      <c r="E38" s="684"/>
      <c r="F38" s="684"/>
      <c r="G38" s="684"/>
      <c r="H38" s="684"/>
      <c r="I38" s="684" t="s">
        <v>933</v>
      </c>
      <c r="J38" s="684"/>
      <c r="K38" s="684"/>
      <c r="L38" s="684"/>
      <c r="M38" s="684"/>
      <c r="N38" s="684"/>
      <c r="O38" s="684"/>
    </row>
    <row r="39" spans="1:15">
      <c r="A39" s="684" t="s">
        <v>940</v>
      </c>
      <c r="B39" s="691"/>
      <c r="C39" s="691"/>
      <c r="D39" s="691"/>
      <c r="E39" s="691"/>
      <c r="F39" s="691"/>
      <c r="G39" s="684"/>
      <c r="H39" s="684"/>
      <c r="I39" s="684" t="s">
        <v>932</v>
      </c>
      <c r="J39" s="684"/>
      <c r="K39" s="684"/>
      <c r="L39" s="684"/>
      <c r="M39" s="684"/>
      <c r="N39" s="684"/>
      <c r="O39" s="684"/>
    </row>
    <row r="40" spans="1:15">
      <c r="A40" s="684"/>
      <c r="B40" s="871" t="s">
        <v>939</v>
      </c>
      <c r="C40" s="871"/>
      <c r="D40" s="871" t="s">
        <v>740</v>
      </c>
      <c r="E40" s="871"/>
      <c r="F40" s="689" t="s">
        <v>660</v>
      </c>
      <c r="G40" s="684"/>
      <c r="H40" s="684"/>
      <c r="I40" s="684"/>
      <c r="J40" s="684"/>
      <c r="K40" s="684"/>
      <c r="L40" s="684"/>
      <c r="M40" s="684"/>
      <c r="N40" s="684"/>
      <c r="O40" s="684"/>
    </row>
    <row r="41" spans="1:15">
      <c r="A41" s="693" t="s">
        <v>930</v>
      </c>
      <c r="B41" s="689" t="s">
        <v>938</v>
      </c>
      <c r="C41" s="689" t="s">
        <v>937</v>
      </c>
      <c r="D41" s="689" t="s">
        <v>938</v>
      </c>
      <c r="E41" s="689" t="s">
        <v>937</v>
      </c>
      <c r="F41" s="689"/>
      <c r="G41" s="684"/>
      <c r="H41" s="684"/>
      <c r="I41" s="684"/>
      <c r="J41" s="684"/>
      <c r="K41" s="684"/>
      <c r="L41" s="684"/>
      <c r="M41" s="684"/>
      <c r="N41" s="684"/>
      <c r="O41" s="684"/>
    </row>
    <row r="42" spans="1:15">
      <c r="A42" s="684" t="s">
        <v>918</v>
      </c>
      <c r="B42" s="691">
        <v>80</v>
      </c>
      <c r="C42" s="692">
        <v>1.6E-2</v>
      </c>
      <c r="D42" s="690">
        <v>5050</v>
      </c>
      <c r="E42" s="692">
        <v>0.98399999999999999</v>
      </c>
      <c r="F42" s="690">
        <v>5130</v>
      </c>
      <c r="G42" s="684"/>
      <c r="H42" s="684"/>
      <c r="I42" s="684"/>
      <c r="J42" s="684"/>
      <c r="K42" s="684"/>
      <c r="L42" s="684"/>
      <c r="M42" s="684"/>
      <c r="N42" s="684"/>
      <c r="O42" s="684"/>
    </row>
    <row r="43" spans="1:15">
      <c r="A43" s="684" t="s">
        <v>917</v>
      </c>
      <c r="B43" s="691">
        <v>56</v>
      </c>
      <c r="C43" s="692">
        <v>1.6E-2</v>
      </c>
      <c r="D43" s="690">
        <v>3520</v>
      </c>
      <c r="E43" s="692">
        <v>0.98299999999999998</v>
      </c>
      <c r="F43" s="690">
        <v>3580</v>
      </c>
      <c r="G43" s="684"/>
      <c r="H43" s="684"/>
      <c r="I43" s="684"/>
      <c r="J43" s="684"/>
      <c r="K43" s="684"/>
      <c r="L43" s="684"/>
      <c r="M43" s="684"/>
      <c r="N43" s="684"/>
      <c r="O43" s="684"/>
    </row>
    <row r="44" spans="1:15">
      <c r="A44" s="684" t="s">
        <v>916</v>
      </c>
      <c r="B44" s="691">
        <v>7</v>
      </c>
      <c r="C44" s="692">
        <v>4.8000000000000001E-2</v>
      </c>
      <c r="D44" s="691">
        <v>140</v>
      </c>
      <c r="E44" s="692">
        <v>0.93300000000000005</v>
      </c>
      <c r="F44" s="691">
        <v>150</v>
      </c>
      <c r="G44" s="684"/>
      <c r="H44" s="684"/>
      <c r="I44" s="684"/>
      <c r="J44" s="684"/>
      <c r="K44" s="684"/>
      <c r="L44" s="684"/>
      <c r="M44" s="684"/>
      <c r="N44" s="684"/>
      <c r="O44" s="684"/>
    </row>
    <row r="45" spans="1:15">
      <c r="A45" s="684" t="s">
        <v>915</v>
      </c>
      <c r="B45" s="691">
        <v>31</v>
      </c>
      <c r="C45" s="692">
        <v>1.7999999999999999E-2</v>
      </c>
      <c r="D45" s="690">
        <v>1720</v>
      </c>
      <c r="E45" s="692">
        <v>0.98299999999999998</v>
      </c>
      <c r="F45" s="690">
        <v>1750</v>
      </c>
      <c r="G45" s="684"/>
      <c r="H45" s="684"/>
      <c r="I45" s="684"/>
      <c r="J45" s="684"/>
      <c r="K45" s="684"/>
      <c r="L45" s="684"/>
      <c r="M45" s="684"/>
      <c r="N45" s="684"/>
      <c r="O45" s="684"/>
    </row>
    <row r="46" spans="1:15">
      <c r="A46" s="684" t="s">
        <v>914</v>
      </c>
      <c r="B46" s="691">
        <v>32</v>
      </c>
      <c r="C46" s="692">
        <v>4.3999999999999997E-2</v>
      </c>
      <c r="D46" s="691">
        <v>690</v>
      </c>
      <c r="E46" s="692">
        <v>0.95799999999999996</v>
      </c>
      <c r="F46" s="691">
        <v>720</v>
      </c>
      <c r="G46" s="684"/>
      <c r="H46" s="684"/>
      <c r="I46" s="684"/>
      <c r="J46" s="684"/>
      <c r="K46" s="684"/>
      <c r="L46" s="684"/>
      <c r="M46" s="684"/>
      <c r="N46" s="684"/>
      <c r="O46" s="684"/>
    </row>
    <row r="47" spans="1:15">
      <c r="A47" s="684" t="s">
        <v>913</v>
      </c>
      <c r="B47" s="691">
        <v>37</v>
      </c>
      <c r="C47" s="692">
        <v>5.5E-2</v>
      </c>
      <c r="D47" s="691">
        <v>630</v>
      </c>
      <c r="E47" s="692">
        <v>0.94</v>
      </c>
      <c r="F47" s="691">
        <v>670</v>
      </c>
      <c r="G47" s="684"/>
      <c r="H47" s="684"/>
      <c r="I47" s="684"/>
      <c r="J47" s="684"/>
      <c r="K47" s="684"/>
      <c r="L47" s="684"/>
      <c r="M47" s="684"/>
      <c r="N47" s="684"/>
      <c r="O47" s="684"/>
    </row>
    <row r="48" spans="1:15">
      <c r="A48" s="684" t="s">
        <v>912</v>
      </c>
      <c r="B48" s="691">
        <v>135</v>
      </c>
      <c r="C48" s="692">
        <v>0.05</v>
      </c>
      <c r="D48" s="690">
        <v>2570</v>
      </c>
      <c r="E48" s="692">
        <v>0.95199999999999996</v>
      </c>
      <c r="F48" s="690">
        <v>2700</v>
      </c>
      <c r="G48" s="684"/>
      <c r="H48" s="684"/>
      <c r="I48" s="684"/>
      <c r="J48" s="684"/>
      <c r="K48" s="684"/>
      <c r="L48" s="684"/>
      <c r="M48" s="684"/>
      <c r="N48" s="684"/>
      <c r="O48" s="684"/>
    </row>
    <row r="49" spans="1:15">
      <c r="A49" s="684" t="s">
        <v>936</v>
      </c>
      <c r="B49" s="691">
        <v>26</v>
      </c>
      <c r="C49" s="691" t="s">
        <v>935</v>
      </c>
      <c r="D49" s="691">
        <v>10</v>
      </c>
      <c r="E49" s="691" t="s">
        <v>935</v>
      </c>
      <c r="F49" s="691">
        <v>40</v>
      </c>
      <c r="G49" s="684"/>
      <c r="H49" s="684"/>
      <c r="I49" s="684"/>
      <c r="J49" s="684"/>
      <c r="K49" s="684"/>
      <c r="L49" s="684"/>
      <c r="M49" s="684"/>
      <c r="N49" s="684"/>
      <c r="O49" s="684"/>
    </row>
    <row r="50" spans="1:15">
      <c r="A50" s="684" t="s">
        <v>934</v>
      </c>
      <c r="B50" s="691">
        <v>403</v>
      </c>
      <c r="C50" s="692">
        <v>2.7E-2</v>
      </c>
      <c r="D50" s="690">
        <v>14300</v>
      </c>
      <c r="E50" s="692">
        <v>0.97299999999999998</v>
      </c>
      <c r="F50" s="690">
        <v>14700</v>
      </c>
      <c r="G50" s="684"/>
      <c r="H50" s="684"/>
      <c r="I50" s="684"/>
      <c r="J50" s="684"/>
      <c r="K50" s="684"/>
      <c r="L50" s="684"/>
      <c r="M50" s="684"/>
      <c r="N50" s="684"/>
      <c r="O50" s="684"/>
    </row>
    <row r="51" spans="1:15">
      <c r="A51" s="691"/>
      <c r="B51" s="691"/>
      <c r="C51" s="692"/>
      <c r="D51" s="690"/>
      <c r="E51" s="692"/>
      <c r="F51" s="690"/>
      <c r="G51" s="684"/>
      <c r="H51" s="684"/>
      <c r="I51" s="684"/>
      <c r="J51" s="684"/>
      <c r="K51" s="684"/>
      <c r="L51" s="684"/>
      <c r="M51" s="684"/>
      <c r="N51" s="684"/>
      <c r="O51" s="684"/>
    </row>
    <row r="52" spans="1:15">
      <c r="A52" s="691"/>
      <c r="B52" s="691"/>
      <c r="C52" s="692"/>
      <c r="D52" s="690"/>
      <c r="E52" s="692"/>
      <c r="F52" s="690"/>
      <c r="G52" s="684"/>
      <c r="H52" s="684"/>
      <c r="I52" s="684"/>
      <c r="J52" s="684"/>
      <c r="K52" s="684"/>
      <c r="L52" s="684"/>
      <c r="M52" s="684"/>
      <c r="N52" s="684"/>
      <c r="O52" s="684"/>
    </row>
    <row r="53" spans="1:15">
      <c r="A53" s="691"/>
      <c r="B53" s="691"/>
      <c r="C53" s="692"/>
      <c r="D53" s="690"/>
      <c r="E53" s="692"/>
      <c r="F53" s="690"/>
      <c r="G53" s="684"/>
      <c r="H53" s="684"/>
      <c r="I53" s="684"/>
      <c r="J53" s="684"/>
      <c r="K53" s="684"/>
      <c r="L53" s="684"/>
      <c r="M53" s="684"/>
      <c r="N53" s="684"/>
      <c r="O53" s="684"/>
    </row>
    <row r="54" spans="1:15">
      <c r="A54" s="691"/>
      <c r="B54" s="691"/>
      <c r="C54" s="692"/>
      <c r="D54" s="690"/>
      <c r="E54" s="692"/>
      <c r="F54" s="690"/>
      <c r="G54" s="684"/>
      <c r="H54" s="684"/>
      <c r="I54" s="684"/>
      <c r="J54" s="684"/>
      <c r="K54" s="684"/>
      <c r="L54" s="684"/>
      <c r="M54" s="684"/>
      <c r="N54" s="684"/>
      <c r="O54" s="684"/>
    </row>
    <row r="55" spans="1:15">
      <c r="A55" s="691"/>
      <c r="B55" s="691"/>
      <c r="C55" s="692"/>
      <c r="D55" s="690"/>
      <c r="E55" s="692"/>
      <c r="F55" s="690"/>
      <c r="G55" s="684"/>
      <c r="H55" s="684"/>
      <c r="I55" s="684"/>
      <c r="J55" s="684"/>
      <c r="K55" s="684"/>
      <c r="L55" s="684"/>
      <c r="M55" s="684"/>
      <c r="N55" s="684"/>
      <c r="O55" s="684"/>
    </row>
    <row r="56" spans="1:15">
      <c r="A56" s="691"/>
      <c r="B56" s="691"/>
      <c r="C56" s="692"/>
      <c r="D56" s="690"/>
      <c r="E56" s="692"/>
      <c r="F56" s="690"/>
      <c r="G56" s="684"/>
      <c r="H56" s="684"/>
      <c r="I56" s="684"/>
      <c r="J56" s="684"/>
      <c r="K56" s="684"/>
      <c r="L56" s="684"/>
      <c r="M56" s="684"/>
      <c r="N56" s="684"/>
      <c r="O56" s="684"/>
    </row>
    <row r="57" spans="1:15">
      <c r="A57" s="691"/>
      <c r="B57" s="691"/>
      <c r="C57" s="692"/>
      <c r="D57" s="690"/>
      <c r="E57" s="692"/>
      <c r="F57" s="690"/>
      <c r="G57" s="684"/>
      <c r="H57" s="684"/>
      <c r="I57" s="684"/>
      <c r="J57" s="684"/>
      <c r="K57" s="684"/>
      <c r="L57" s="684"/>
      <c r="M57" s="684"/>
      <c r="N57" s="684"/>
      <c r="O57" s="684"/>
    </row>
    <row r="58" spans="1:15">
      <c r="A58" s="691"/>
      <c r="B58" s="691"/>
      <c r="C58" s="692"/>
      <c r="D58" s="690"/>
      <c r="E58" s="692"/>
      <c r="F58" s="690"/>
      <c r="G58" s="684"/>
      <c r="H58" s="684"/>
      <c r="I58" s="684"/>
      <c r="J58" s="684"/>
      <c r="K58" s="684"/>
      <c r="L58" s="684"/>
      <c r="M58" s="684"/>
      <c r="N58" s="684"/>
      <c r="O58" s="684"/>
    </row>
    <row r="59" spans="1:15">
      <c r="A59" s="691"/>
      <c r="B59" s="691"/>
      <c r="C59" s="692"/>
      <c r="D59" s="690"/>
      <c r="E59" s="692"/>
      <c r="F59" s="690"/>
      <c r="G59" s="684"/>
      <c r="H59" s="684"/>
      <c r="I59" s="684"/>
      <c r="J59" s="684"/>
      <c r="K59" s="684"/>
      <c r="L59" s="684"/>
      <c r="M59" s="684"/>
      <c r="N59" s="684"/>
      <c r="O59" s="684"/>
    </row>
    <row r="60" spans="1:15">
      <c r="A60" s="691"/>
      <c r="B60" s="691"/>
      <c r="C60" s="692"/>
      <c r="D60" s="690"/>
      <c r="E60" s="692"/>
      <c r="F60" s="690"/>
      <c r="G60" s="684"/>
      <c r="H60" s="684"/>
      <c r="I60" s="684"/>
      <c r="J60" s="684"/>
      <c r="K60" s="684"/>
      <c r="L60" s="684"/>
      <c r="M60" s="684"/>
      <c r="N60" s="684"/>
      <c r="O60" s="684"/>
    </row>
    <row r="61" spans="1:15">
      <c r="A61" s="691"/>
      <c r="B61" s="691"/>
      <c r="C61" s="692"/>
      <c r="D61" s="690"/>
      <c r="E61" s="692"/>
      <c r="F61" s="690"/>
      <c r="G61" s="684"/>
      <c r="H61" s="684"/>
      <c r="I61" s="684"/>
      <c r="J61" s="684"/>
      <c r="K61" s="684"/>
      <c r="L61" s="684"/>
      <c r="M61" s="684"/>
      <c r="N61" s="684"/>
      <c r="O61" s="684"/>
    </row>
    <row r="62" spans="1:15">
      <c r="A62" s="691"/>
      <c r="B62" s="691"/>
      <c r="C62" s="692"/>
      <c r="D62" s="690"/>
      <c r="E62" s="692"/>
      <c r="F62" s="690"/>
      <c r="G62" s="684"/>
      <c r="H62" s="684"/>
      <c r="I62" s="684"/>
      <c r="J62" s="684"/>
      <c r="K62" s="684"/>
      <c r="L62" s="684"/>
      <c r="M62" s="684"/>
      <c r="N62" s="684"/>
      <c r="O62" s="684"/>
    </row>
    <row r="63" spans="1:15">
      <c r="A63" s="691"/>
      <c r="B63" s="691"/>
      <c r="C63" s="692"/>
      <c r="D63" s="690"/>
      <c r="E63" s="692"/>
      <c r="F63" s="690"/>
      <c r="G63" s="684"/>
      <c r="H63" s="684"/>
      <c r="I63" s="684"/>
      <c r="J63" s="684"/>
      <c r="K63" s="684"/>
      <c r="L63" s="684"/>
      <c r="M63" s="684"/>
      <c r="N63" s="684"/>
      <c r="O63" s="684"/>
    </row>
    <row r="64" spans="1:15">
      <c r="A64" s="691"/>
      <c r="B64" s="691"/>
      <c r="C64" s="692"/>
      <c r="D64" s="690"/>
      <c r="E64" s="692"/>
      <c r="F64" s="690"/>
      <c r="G64" s="684"/>
      <c r="H64" s="684"/>
      <c r="I64" s="684"/>
      <c r="J64" s="684"/>
      <c r="K64" s="684"/>
      <c r="L64" s="684"/>
      <c r="M64" s="684"/>
      <c r="N64" s="684"/>
      <c r="O64" s="684"/>
    </row>
    <row r="65" spans="1:17">
      <c r="A65" s="694" t="s">
        <v>931</v>
      </c>
      <c r="B65" s="689"/>
      <c r="C65" s="695"/>
      <c r="D65" s="696"/>
      <c r="E65" s="695"/>
      <c r="F65" s="696"/>
      <c r="G65" s="689"/>
      <c r="H65" s="689"/>
      <c r="I65" s="689"/>
      <c r="J65" s="689"/>
      <c r="K65" s="689"/>
      <c r="L65" s="689"/>
      <c r="M65" s="688"/>
      <c r="N65" s="684"/>
      <c r="O65" s="684"/>
    </row>
    <row r="66" spans="1:17" ht="25.5">
      <c r="A66" s="689" t="s">
        <v>930</v>
      </c>
      <c r="B66" s="689" t="s">
        <v>929</v>
      </c>
      <c r="C66" s="695" t="s">
        <v>928</v>
      </c>
      <c r="D66" s="696" t="s">
        <v>927</v>
      </c>
      <c r="E66" s="695" t="s">
        <v>926</v>
      </c>
      <c r="F66" s="696" t="s">
        <v>925</v>
      </c>
      <c r="G66" s="689" t="s">
        <v>924</v>
      </c>
      <c r="H66" s="689" t="s">
        <v>923</v>
      </c>
      <c r="I66" s="689" t="s">
        <v>922</v>
      </c>
      <c r="J66" s="689" t="s">
        <v>921</v>
      </c>
      <c r="K66" s="689" t="s">
        <v>920</v>
      </c>
      <c r="L66" s="689" t="s">
        <v>919</v>
      </c>
      <c r="M66" s="697" t="s">
        <v>997</v>
      </c>
      <c r="N66" s="689" t="s">
        <v>851</v>
      </c>
      <c r="O66" s="684" t="s">
        <v>998</v>
      </c>
    </row>
    <row r="67" spans="1:17">
      <c r="A67" s="684" t="s">
        <v>918</v>
      </c>
      <c r="B67" s="690">
        <v>5610</v>
      </c>
      <c r="C67" s="698">
        <v>5600</v>
      </c>
      <c r="D67" s="698">
        <v>5390</v>
      </c>
      <c r="E67" s="698">
        <v>5130</v>
      </c>
      <c r="F67" s="690">
        <v>5100</v>
      </c>
      <c r="G67" s="690">
        <v>5350</v>
      </c>
      <c r="H67" s="690">
        <v>5460</v>
      </c>
      <c r="I67" s="690">
        <v>5550</v>
      </c>
      <c r="J67" s="690">
        <v>5630</v>
      </c>
      <c r="K67" s="690">
        <v>5740</v>
      </c>
      <c r="L67" s="690">
        <v>5880</v>
      </c>
      <c r="M67" s="699">
        <f>(L67-F67)/F67</f>
        <v>0.15294117647058825</v>
      </c>
      <c r="N67" s="699">
        <f>(L67/F67)^(1/6)-1</f>
        <v>2.4002912000105736E-2</v>
      </c>
      <c r="O67" s="700">
        <f>RATE(6,,-F67,L67)</f>
        <v>2.4002912000105816E-2</v>
      </c>
    </row>
    <row r="68" spans="1:17">
      <c r="A68" s="684" t="s">
        <v>917</v>
      </c>
      <c r="B68" s="690">
        <v>3910</v>
      </c>
      <c r="C68" s="698">
        <v>3910</v>
      </c>
      <c r="D68" s="698">
        <v>3760</v>
      </c>
      <c r="E68" s="698">
        <v>3580</v>
      </c>
      <c r="F68" s="690">
        <v>3560</v>
      </c>
      <c r="G68" s="690">
        <v>3740</v>
      </c>
      <c r="H68" s="690">
        <v>3810</v>
      </c>
      <c r="I68" s="690">
        <v>3870</v>
      </c>
      <c r="J68" s="690">
        <v>3930</v>
      </c>
      <c r="K68" s="690">
        <v>4010</v>
      </c>
      <c r="L68" s="690">
        <v>4110</v>
      </c>
      <c r="M68" s="699">
        <f t="shared" ref="M68:M75" si="0">(L68-F68)/F68</f>
        <v>0.1544943820224719</v>
      </c>
      <c r="N68" s="699">
        <f t="shared" ref="N68:N75" si="1">(L68/F68)^(1/6)-1</f>
        <v>2.4232700388645556E-2</v>
      </c>
      <c r="O68" s="684"/>
    </row>
    <row r="69" spans="1:17">
      <c r="A69" s="684" t="s">
        <v>916</v>
      </c>
      <c r="B69" s="691">
        <v>150</v>
      </c>
      <c r="C69" s="698">
        <v>160</v>
      </c>
      <c r="D69" s="698">
        <v>160</v>
      </c>
      <c r="E69" s="698">
        <v>150</v>
      </c>
      <c r="F69" s="690">
        <v>140</v>
      </c>
      <c r="G69" s="691">
        <v>180</v>
      </c>
      <c r="H69" s="691">
        <v>190</v>
      </c>
      <c r="I69" s="691">
        <v>200</v>
      </c>
      <c r="J69" s="691">
        <v>210</v>
      </c>
      <c r="K69" s="691">
        <v>220</v>
      </c>
      <c r="L69" s="691">
        <v>230</v>
      </c>
      <c r="M69" s="699">
        <f t="shared" si="0"/>
        <v>0.6428571428571429</v>
      </c>
      <c r="N69" s="699">
        <f t="shared" si="1"/>
        <v>8.625878068832038E-2</v>
      </c>
      <c r="O69" s="684"/>
    </row>
    <row r="70" spans="1:17">
      <c r="A70" s="684" t="s">
        <v>915</v>
      </c>
      <c r="B70" s="691">
        <v>860</v>
      </c>
      <c r="C70" s="698">
        <v>1060</v>
      </c>
      <c r="D70" s="698">
        <v>1350</v>
      </c>
      <c r="E70" s="698">
        <v>1750</v>
      </c>
      <c r="F70" s="690">
        <v>2240</v>
      </c>
      <c r="G70" s="690">
        <v>2770</v>
      </c>
      <c r="H70" s="690">
        <v>3340</v>
      </c>
      <c r="I70" s="690">
        <v>3910</v>
      </c>
      <c r="J70" s="690">
        <v>4490</v>
      </c>
      <c r="K70" s="690">
        <v>5080</v>
      </c>
      <c r="L70" s="690">
        <v>5680</v>
      </c>
      <c r="M70" s="699">
        <f t="shared" si="0"/>
        <v>1.5357142857142858</v>
      </c>
      <c r="N70" s="699">
        <f>(L70/F70)^(1/6)-1</f>
        <v>0.16775047575422009</v>
      </c>
      <c r="O70" s="684"/>
    </row>
    <row r="71" spans="1:17">
      <c r="A71" s="684" t="s">
        <v>914</v>
      </c>
      <c r="B71" s="691">
        <v>620</v>
      </c>
      <c r="C71" s="698">
        <v>650</v>
      </c>
      <c r="D71" s="698">
        <v>690</v>
      </c>
      <c r="E71" s="698">
        <v>720</v>
      </c>
      <c r="F71" s="690">
        <v>740</v>
      </c>
      <c r="G71" s="691">
        <v>750</v>
      </c>
      <c r="H71" s="691">
        <v>740</v>
      </c>
      <c r="I71" s="691">
        <v>710</v>
      </c>
      <c r="J71" s="691">
        <v>660</v>
      </c>
      <c r="K71" s="691">
        <v>600</v>
      </c>
      <c r="L71" s="691">
        <v>540</v>
      </c>
      <c r="M71" s="699">
        <f t="shared" si="0"/>
        <v>-0.27027027027027029</v>
      </c>
      <c r="N71" s="699">
        <f t="shared" si="1"/>
        <v>-5.115849576671383E-2</v>
      </c>
      <c r="O71" s="684"/>
    </row>
    <row r="72" spans="1:17">
      <c r="A72" s="684" t="s">
        <v>913</v>
      </c>
      <c r="B72" s="691">
        <v>680</v>
      </c>
      <c r="C72" s="698">
        <v>680</v>
      </c>
      <c r="D72" s="698">
        <v>680</v>
      </c>
      <c r="E72" s="698">
        <v>670</v>
      </c>
      <c r="F72" s="690">
        <v>670</v>
      </c>
      <c r="G72" s="691">
        <v>660</v>
      </c>
      <c r="H72" s="691">
        <v>640</v>
      </c>
      <c r="I72" s="691">
        <v>620</v>
      </c>
      <c r="J72" s="691">
        <v>590</v>
      </c>
      <c r="K72" s="691">
        <v>550</v>
      </c>
      <c r="L72" s="691">
        <v>510</v>
      </c>
      <c r="M72" s="699">
        <f t="shared" si="0"/>
        <v>-0.23880597014925373</v>
      </c>
      <c r="N72" s="699">
        <f t="shared" si="1"/>
        <v>-4.4459214385339396E-2</v>
      </c>
      <c r="O72" s="684"/>
    </row>
    <row r="73" spans="1:17">
      <c r="A73" s="684" t="s">
        <v>912</v>
      </c>
      <c r="B73" s="690">
        <v>2380</v>
      </c>
      <c r="C73" s="698">
        <v>2440</v>
      </c>
      <c r="D73" s="698">
        <v>2540</v>
      </c>
      <c r="E73" s="698">
        <v>2700</v>
      </c>
      <c r="F73" s="690">
        <v>2920</v>
      </c>
      <c r="G73" s="690">
        <v>3180</v>
      </c>
      <c r="H73" s="690">
        <v>3440</v>
      </c>
      <c r="I73" s="690">
        <v>3660</v>
      </c>
      <c r="J73" s="690">
        <v>3810</v>
      </c>
      <c r="K73" s="690">
        <v>3920</v>
      </c>
      <c r="L73" s="690">
        <v>4060</v>
      </c>
      <c r="M73" s="699">
        <f t="shared" si="0"/>
        <v>0.3904109589041096</v>
      </c>
      <c r="N73" s="699">
        <f t="shared" si="1"/>
        <v>5.6470067822663506E-2</v>
      </c>
      <c r="O73" s="684"/>
    </row>
    <row r="74" spans="1:17">
      <c r="A74" s="684" t="s">
        <v>911</v>
      </c>
      <c r="B74" s="691">
        <v>80</v>
      </c>
      <c r="C74" s="698">
        <v>80</v>
      </c>
      <c r="D74" s="698">
        <v>70</v>
      </c>
      <c r="E74" s="698">
        <v>40</v>
      </c>
      <c r="F74" s="690">
        <v>40</v>
      </c>
      <c r="G74" s="691">
        <v>50</v>
      </c>
      <c r="H74" s="691">
        <v>60</v>
      </c>
      <c r="I74" s="691">
        <v>60</v>
      </c>
      <c r="J74" s="691">
        <v>60</v>
      </c>
      <c r="K74" s="691">
        <v>70</v>
      </c>
      <c r="L74" s="691">
        <v>70</v>
      </c>
      <c r="M74" s="699">
        <f t="shared" si="0"/>
        <v>0.75</v>
      </c>
      <c r="N74" s="699">
        <f t="shared" si="1"/>
        <v>9.7757319304961454E-2</v>
      </c>
      <c r="O74" s="684"/>
    </row>
    <row r="75" spans="1:17">
      <c r="A75" s="684" t="s">
        <v>660</v>
      </c>
      <c r="B75" s="690">
        <v>14290</v>
      </c>
      <c r="C75" s="698">
        <v>14580</v>
      </c>
      <c r="D75" s="698">
        <v>14640</v>
      </c>
      <c r="E75" s="698">
        <v>14740</v>
      </c>
      <c r="F75" s="690">
        <v>15410</v>
      </c>
      <c r="G75" s="690">
        <v>16680</v>
      </c>
      <c r="H75" s="690">
        <v>17680</v>
      </c>
      <c r="I75" s="690">
        <v>18580</v>
      </c>
      <c r="J75" s="690">
        <v>19380</v>
      </c>
      <c r="K75" s="690">
        <v>20190</v>
      </c>
      <c r="L75" s="690">
        <v>21080</v>
      </c>
      <c r="M75" s="699">
        <f t="shared" si="0"/>
        <v>0.36794289422452953</v>
      </c>
      <c r="N75" s="699">
        <f t="shared" si="1"/>
        <v>5.3605416511736781E-2</v>
      </c>
      <c r="O75" s="684"/>
    </row>
    <row r="76" spans="1:17">
      <c r="A76" s="684"/>
      <c r="B76" s="684"/>
      <c r="C76" s="701"/>
      <c r="D76" s="702"/>
      <c r="E76" s="701"/>
      <c r="F76" s="702"/>
      <c r="G76" s="684"/>
      <c r="H76" s="684"/>
      <c r="I76" s="684"/>
      <c r="J76" s="684"/>
      <c r="K76" s="684"/>
      <c r="L76" s="684"/>
      <c r="M76" s="684"/>
      <c r="N76" s="684"/>
      <c r="O76" s="684"/>
      <c r="P76" s="684"/>
      <c r="Q76" s="684"/>
    </row>
    <row r="77" spans="1:17">
      <c r="A77" s="684" t="s">
        <v>1193</v>
      </c>
      <c r="B77" s="684"/>
      <c r="C77" s="701"/>
      <c r="D77" s="702"/>
      <c r="E77" s="702">
        <f>G70</f>
        <v>2770</v>
      </c>
      <c r="F77" s="702"/>
      <c r="G77" s="702"/>
      <c r="H77" s="702"/>
      <c r="I77" s="702"/>
      <c r="J77" s="702"/>
      <c r="K77" s="702"/>
      <c r="L77" s="702"/>
      <c r="M77" s="684"/>
      <c r="N77" s="684"/>
      <c r="O77" s="684"/>
      <c r="P77" s="684"/>
      <c r="Q77" s="684"/>
    </row>
    <row r="78" spans="1:17">
      <c r="A78" s="703" t="s">
        <v>839</v>
      </c>
      <c r="B78" s="684"/>
      <c r="C78" s="701"/>
      <c r="D78" s="702"/>
      <c r="E78" s="701"/>
      <c r="F78" s="702"/>
      <c r="G78" s="684"/>
      <c r="H78" s="684"/>
      <c r="I78" s="684"/>
      <c r="J78" s="684"/>
      <c r="K78" s="684"/>
      <c r="L78" s="684"/>
      <c r="M78" s="684"/>
      <c r="N78" s="684"/>
      <c r="O78" s="684"/>
      <c r="P78" s="684"/>
      <c r="Q78" s="684"/>
    </row>
    <row r="79" spans="1:17">
      <c r="A79" s="684"/>
      <c r="B79" s="703" t="s">
        <v>379</v>
      </c>
      <c r="C79" s="701"/>
      <c r="D79" s="702"/>
      <c r="E79" s="701"/>
      <c r="F79" s="702"/>
      <c r="G79" s="684"/>
      <c r="H79" s="684"/>
      <c r="I79" s="684"/>
      <c r="J79" s="684"/>
      <c r="K79" s="684"/>
      <c r="L79" s="684"/>
      <c r="M79" s="684"/>
      <c r="N79" s="684"/>
      <c r="O79" s="684"/>
      <c r="P79" s="684"/>
      <c r="Q79" s="684"/>
    </row>
    <row r="80" spans="1:17">
      <c r="A80" s="703" t="s">
        <v>214</v>
      </c>
      <c r="B80" s="684" t="s">
        <v>1189</v>
      </c>
      <c r="C80" s="701"/>
      <c r="D80" s="702"/>
      <c r="E80" s="701"/>
      <c r="F80" s="702"/>
      <c r="G80" s="684"/>
      <c r="H80" s="684"/>
      <c r="I80" s="684"/>
      <c r="J80" s="684"/>
      <c r="K80" s="684"/>
      <c r="L80" s="684"/>
      <c r="M80" s="684"/>
      <c r="P80" s="704">
        <v>0.5</v>
      </c>
      <c r="Q80" s="684"/>
    </row>
    <row r="81" spans="1:31">
      <c r="A81" s="703" t="s">
        <v>209</v>
      </c>
      <c r="B81" s="684" t="s">
        <v>1190</v>
      </c>
      <c r="C81" s="701"/>
      <c r="D81" s="702"/>
      <c r="E81" s="701"/>
      <c r="F81" s="702"/>
      <c r="G81" s="684"/>
      <c r="H81" s="684"/>
      <c r="I81" s="684"/>
      <c r="J81" s="684"/>
      <c r="K81" s="684"/>
      <c r="L81" s="684"/>
      <c r="M81" s="684"/>
      <c r="N81" s="684"/>
      <c r="O81" s="684"/>
      <c r="P81" s="684"/>
      <c r="Q81" s="684"/>
    </row>
    <row r="82" spans="1:31" ht="13.5" customHeight="1">
      <c r="A82" s="703" t="s">
        <v>216</v>
      </c>
      <c r="B82" s="870" t="s">
        <v>1191</v>
      </c>
      <c r="C82" s="870"/>
      <c r="D82" s="870"/>
      <c r="E82" s="870"/>
      <c r="F82" s="870"/>
      <c r="G82" s="870"/>
      <c r="H82" s="870"/>
      <c r="I82" s="870"/>
      <c r="J82" s="870"/>
      <c r="K82" s="870"/>
      <c r="L82" s="870"/>
      <c r="M82" s="870"/>
      <c r="N82" s="870"/>
      <c r="O82" s="870"/>
      <c r="P82" s="870"/>
      <c r="Q82" s="684"/>
    </row>
    <row r="83" spans="1:31" ht="13.5" customHeight="1">
      <c r="A83" s="216" t="s">
        <v>378</v>
      </c>
      <c r="B83" s="212"/>
      <c r="C83" s="216"/>
      <c r="D83" s="212"/>
      <c r="E83" s="212"/>
      <c r="F83" s="212"/>
      <c r="G83" s="212"/>
      <c r="H83" s="212"/>
      <c r="I83" s="212"/>
      <c r="J83" s="212"/>
      <c r="K83" s="134" t="s">
        <v>380</v>
      </c>
      <c r="L83" s="137"/>
      <c r="M83" s="141"/>
      <c r="N83" s="137"/>
      <c r="O83" s="230"/>
      <c r="P83" s="230"/>
      <c r="Q83" s="230"/>
      <c r="R83" s="230"/>
      <c r="S83" s="230"/>
      <c r="T83" s="230"/>
      <c r="U83" s="230"/>
      <c r="V83" s="230"/>
      <c r="W83" s="230"/>
      <c r="X83" s="230"/>
      <c r="Y83" s="230"/>
      <c r="Z83" s="230"/>
      <c r="AA83" s="230"/>
      <c r="AB83" s="230"/>
      <c r="AC83" s="230"/>
      <c r="AD83" s="230"/>
      <c r="AE83" s="230"/>
    </row>
    <row r="84" spans="1:31" ht="24.75" customHeight="1">
      <c r="A84" s="216"/>
      <c r="B84" s="115" t="s">
        <v>379</v>
      </c>
      <c r="C84" s="705">
        <v>2014</v>
      </c>
      <c r="D84" s="705">
        <f t="shared" ref="D84:W84" si="2">C84+1</f>
        <v>2015</v>
      </c>
      <c r="E84" s="705">
        <f t="shared" si="2"/>
        <v>2016</v>
      </c>
      <c r="F84" s="705">
        <f t="shared" si="2"/>
        <v>2017</v>
      </c>
      <c r="G84" s="705">
        <f t="shared" si="2"/>
        <v>2018</v>
      </c>
      <c r="H84" s="705">
        <f t="shared" si="2"/>
        <v>2019</v>
      </c>
      <c r="I84" s="705">
        <f t="shared" si="2"/>
        <v>2020</v>
      </c>
      <c r="J84" s="705">
        <f t="shared" si="2"/>
        <v>2021</v>
      </c>
      <c r="K84" s="705">
        <f t="shared" si="2"/>
        <v>2022</v>
      </c>
      <c r="L84" s="705">
        <f t="shared" si="2"/>
        <v>2023</v>
      </c>
      <c r="M84" s="705">
        <f t="shared" si="2"/>
        <v>2024</v>
      </c>
      <c r="N84" s="705">
        <f t="shared" si="2"/>
        <v>2025</v>
      </c>
      <c r="O84" s="705">
        <f t="shared" si="2"/>
        <v>2026</v>
      </c>
      <c r="P84" s="705">
        <f t="shared" si="2"/>
        <v>2027</v>
      </c>
      <c r="Q84" s="705">
        <f t="shared" si="2"/>
        <v>2028</v>
      </c>
      <c r="R84" s="705">
        <f t="shared" si="2"/>
        <v>2029</v>
      </c>
      <c r="S84" s="705">
        <f t="shared" si="2"/>
        <v>2030</v>
      </c>
      <c r="T84" s="705">
        <f t="shared" si="2"/>
        <v>2031</v>
      </c>
      <c r="U84" s="705">
        <f t="shared" si="2"/>
        <v>2032</v>
      </c>
      <c r="V84" s="705">
        <f t="shared" si="2"/>
        <v>2033</v>
      </c>
      <c r="W84" s="705">
        <f t="shared" si="2"/>
        <v>2034</v>
      </c>
    </row>
    <row r="85" spans="1:31" ht="12.75" customHeight="1">
      <c r="A85" s="144" t="s">
        <v>214</v>
      </c>
      <c r="B85" s="227" t="s">
        <v>838</v>
      </c>
      <c r="C85" s="706">
        <f>E77</f>
        <v>2770</v>
      </c>
      <c r="D85" s="707">
        <f>C85*(1+$N$70)</f>
        <v>3234.6688178391896</v>
      </c>
      <c r="E85" s="707">
        <f t="shared" ref="E85:I85" si="3">D85*(1+$N$70)</f>
        <v>3777.2860509390543</v>
      </c>
      <c r="F85" s="707">
        <f t="shared" si="3"/>
        <v>4410.9275830438601</v>
      </c>
      <c r="G85" s="707">
        <f t="shared" si="3"/>
        <v>5150.8627836168798</v>
      </c>
      <c r="H85" s="707">
        <f t="shared" si="3"/>
        <v>6014.9224661133176</v>
      </c>
      <c r="I85" s="707">
        <f t="shared" si="3"/>
        <v>7023.9285714285734</v>
      </c>
      <c r="J85" s="707">
        <f t="shared" ref="J85:W85" si="4">I85*(1+$N$70*$P$80)</f>
        <v>7613.0622511889742</v>
      </c>
      <c r="K85" s="707">
        <f t="shared" si="4"/>
        <v>8251.6096584806946</v>
      </c>
      <c r="L85" s="707">
        <f t="shared" si="4"/>
        <v>8943.7153814548201</v>
      </c>
      <c r="M85" s="707">
        <f t="shared" si="4"/>
        <v>9693.8716365795099</v>
      </c>
      <c r="N85" s="707">
        <f t="shared" si="4"/>
        <v>10506.947426047785</v>
      </c>
      <c r="O85" s="707">
        <f t="shared" si="4"/>
        <v>11388.220140769832</v>
      </c>
      <c r="P85" s="707">
        <f t="shared" si="4"/>
        <v>12343.409814073797</v>
      </c>
      <c r="Q85" s="707">
        <f t="shared" si="4"/>
        <v>13378.71624844389</v>
      </c>
      <c r="R85" s="707">
        <f t="shared" si="4"/>
        <v>14500.859256272477</v>
      </c>
      <c r="S85" s="707">
        <f t="shared" si="4"/>
        <v>15717.122275814823</v>
      </c>
      <c r="T85" s="707">
        <f t="shared" si="4"/>
        <v>17035.399645442416</v>
      </c>
      <c r="U85" s="707">
        <f t="shared" si="4"/>
        <v>18464.247843035533</v>
      </c>
      <c r="V85" s="707">
        <f t="shared" si="4"/>
        <v>20012.941023092051</v>
      </c>
      <c r="W85" s="707">
        <f t="shared" si="4"/>
        <v>21691.531212024467</v>
      </c>
    </row>
    <row r="86" spans="1:31" ht="12.75" customHeight="1">
      <c r="A86" s="144" t="s">
        <v>209</v>
      </c>
      <c r="B86" s="227" t="s">
        <v>838</v>
      </c>
      <c r="C86" s="706">
        <f>E77</f>
        <v>2770</v>
      </c>
      <c r="D86" s="707">
        <f>C86*(1+$N$70)</f>
        <v>3234.6688178391896</v>
      </c>
      <c r="E86" s="707">
        <f t="shared" ref="E86:W86" si="5">D86*(1+$N$70)</f>
        <v>3777.2860509390543</v>
      </c>
      <c r="F86" s="707">
        <f t="shared" si="5"/>
        <v>4410.9275830438601</v>
      </c>
      <c r="G86" s="707">
        <f t="shared" si="5"/>
        <v>5150.8627836168798</v>
      </c>
      <c r="H86" s="707">
        <f t="shared" si="5"/>
        <v>6014.9224661133176</v>
      </c>
      <c r="I86" s="707">
        <f t="shared" si="5"/>
        <v>7023.9285714285734</v>
      </c>
      <c r="J86" s="707">
        <f t="shared" si="5"/>
        <v>8202.1959309493759</v>
      </c>
      <c r="K86" s="707">
        <f t="shared" si="5"/>
        <v>9578.1182005954615</v>
      </c>
      <c r="L86" s="707">
        <f t="shared" si="5"/>
        <v>11184.852085575505</v>
      </c>
      <c r="M86" s="707">
        <f t="shared" si="5"/>
        <v>13061.116344171376</v>
      </c>
      <c r="N86" s="707">
        <f t="shared" si="5"/>
        <v>15252.124824787345</v>
      </c>
      <c r="O86" s="707">
        <f t="shared" si="5"/>
        <v>17810.676020408173</v>
      </c>
      <c r="P86" s="707">
        <f t="shared" si="5"/>
        <v>20798.425396335922</v>
      </c>
      <c r="Q86" s="707">
        <f t="shared" si="5"/>
        <v>24287.371151509928</v>
      </c>
      <c r="R86" s="707">
        <f t="shared" si="5"/>
        <v>28361.589216995038</v>
      </c>
      <c r="S86" s="707">
        <f t="shared" si="5"/>
        <v>33119.259301291713</v>
      </c>
      <c r="T86" s="707">
        <f t="shared" si="5"/>
        <v>38675.030805710776</v>
      </c>
      <c r="U86" s="707">
        <f t="shared" si="5"/>
        <v>45162.785623177879</v>
      </c>
      <c r="V86" s="707">
        <f t="shared" si="5"/>
        <v>52738.864397851816</v>
      </c>
      <c r="W86" s="707">
        <f t="shared" si="5"/>
        <v>61585.833991328756</v>
      </c>
    </row>
    <row r="87" spans="1:31">
      <c r="A87" s="144" t="s">
        <v>216</v>
      </c>
      <c r="B87" s="227" t="s">
        <v>838</v>
      </c>
      <c r="C87" s="706">
        <f>E77</f>
        <v>2770</v>
      </c>
      <c r="D87" s="707">
        <f>C87*(1+$N$70)</f>
        <v>3234.6688178391896</v>
      </c>
      <c r="E87" s="707">
        <f t="shared" ref="E87:I87" si="6">D87*(1+$N$70)</f>
        <v>3777.2860509390543</v>
      </c>
      <c r="F87" s="707">
        <f t="shared" si="6"/>
        <v>4410.9275830438601</v>
      </c>
      <c r="G87" s="707">
        <f t="shared" si="6"/>
        <v>5150.8627836168798</v>
      </c>
      <c r="H87" s="707">
        <f t="shared" si="6"/>
        <v>6014.9224661133176</v>
      </c>
      <c r="I87" s="707">
        <f t="shared" si="6"/>
        <v>7023.9285714285734</v>
      </c>
      <c r="J87" s="707">
        <f>I87*(1+'A-methods'!$Q$4)</f>
        <v>7129.2875000000013</v>
      </c>
      <c r="K87" s="707">
        <f>J87*(1+'A-methods'!$Q$4)</f>
        <v>7236.226812500001</v>
      </c>
      <c r="L87" s="707">
        <f>K87*(1+'A-methods'!$Q$4)</f>
        <v>7344.7702146874999</v>
      </c>
      <c r="M87" s="707">
        <f>L87*(1+'A-methods'!$Q$4)</f>
        <v>7454.9417679078115</v>
      </c>
      <c r="N87" s="707">
        <f>M87*(1+'A-methods'!$Q$4)</f>
        <v>7566.7658944264276</v>
      </c>
      <c r="O87" s="707">
        <f>N87*(1+'A-methods'!$Q$4)</f>
        <v>7680.2673828428233</v>
      </c>
      <c r="P87" s="707">
        <f>O87*(1+'A-methods'!$Q$4)</f>
        <v>7795.4713935854652</v>
      </c>
      <c r="Q87" s="707">
        <f>P87*(1+'A-methods'!$Q$4)</f>
        <v>7912.4034644892463</v>
      </c>
      <c r="R87" s="707">
        <f>Q87*(1+'A-methods'!$Q$4)</f>
        <v>8031.0895164565845</v>
      </c>
      <c r="S87" s="707">
        <f>R87*(1+'A-methods'!$Q$4)</f>
        <v>8151.5558592034322</v>
      </c>
      <c r="T87" s="707">
        <f>S87*(1+'A-methods'!$Q$4)</f>
        <v>8273.8291970914834</v>
      </c>
      <c r="U87" s="707">
        <f>T87*(1+'A-methods'!$Q$4)</f>
        <v>8397.936635047854</v>
      </c>
      <c r="V87" s="707">
        <f>U87*(1+'A-methods'!$Q$4)</f>
        <v>8523.9056845735704</v>
      </c>
      <c r="W87" s="707">
        <f>V87*(1+'A-methods'!$Q$4)</f>
        <v>8651.7642698421732</v>
      </c>
    </row>
    <row r="88" spans="1:31">
      <c r="A88" s="691"/>
      <c r="B88" s="691"/>
      <c r="C88" s="692"/>
      <c r="D88" s="690"/>
      <c r="E88" s="692"/>
      <c r="F88" s="690"/>
      <c r="G88" s="684"/>
      <c r="H88" s="684"/>
      <c r="I88" s="684"/>
      <c r="J88" s="684"/>
      <c r="K88" s="684"/>
      <c r="L88" s="684"/>
      <c r="M88" s="684"/>
      <c r="N88" s="684"/>
      <c r="O88" s="684"/>
    </row>
    <row r="89" spans="1:31" s="617" customFormat="1" ht="15.75">
      <c r="A89" s="617" t="s">
        <v>910</v>
      </c>
      <c r="B89" s="622"/>
      <c r="C89" s="622"/>
      <c r="Z89" s="2"/>
    </row>
    <row r="90" spans="1:31">
      <c r="A90" s="691"/>
      <c r="B90" s="691"/>
      <c r="C90" s="692"/>
      <c r="D90" s="690"/>
      <c r="E90" s="692"/>
      <c r="F90" s="690"/>
      <c r="G90" s="684"/>
      <c r="H90" s="684"/>
      <c r="I90" s="684"/>
      <c r="J90" s="684"/>
      <c r="K90" s="684"/>
      <c r="L90" s="684"/>
      <c r="M90" s="684"/>
      <c r="N90" s="684"/>
      <c r="O90" s="684"/>
    </row>
    <row r="91" spans="1:31">
      <c r="A91" s="870" t="s">
        <v>1030</v>
      </c>
      <c r="B91" s="870"/>
      <c r="C91" s="870"/>
      <c r="D91" s="870"/>
      <c r="E91" s="870"/>
      <c r="F91" s="870"/>
      <c r="G91" s="870"/>
      <c r="H91" s="870"/>
      <c r="I91" s="870"/>
      <c r="J91" s="870"/>
      <c r="K91" s="870"/>
      <c r="L91" s="870"/>
      <c r="M91" s="870"/>
      <c r="N91" s="870"/>
      <c r="O91" s="870"/>
      <c r="P91" s="870"/>
      <c r="Q91" s="870"/>
      <c r="R91" s="870"/>
      <c r="S91" s="870"/>
      <c r="T91" s="870"/>
      <c r="U91" s="870"/>
      <c r="V91" s="870"/>
      <c r="W91" s="870"/>
    </row>
    <row r="92" spans="1:31">
      <c r="A92" s="684"/>
      <c r="B92" s="684"/>
      <c r="C92" s="684"/>
      <c r="D92" s="684"/>
      <c r="E92" s="684"/>
      <c r="F92" s="684"/>
      <c r="G92" s="684"/>
      <c r="H92" s="684"/>
      <c r="I92" s="684"/>
      <c r="J92" s="684"/>
      <c r="K92" s="684"/>
      <c r="L92" s="684"/>
      <c r="M92" s="684"/>
      <c r="N92" s="684"/>
      <c r="O92" s="684"/>
    </row>
    <row r="93" spans="1:31">
      <c r="A93" s="684"/>
      <c r="B93" s="684"/>
      <c r="C93" s="684"/>
      <c r="D93" s="684"/>
      <c r="E93" s="684"/>
      <c r="F93" s="684"/>
      <c r="G93" s="684"/>
      <c r="H93" s="684"/>
      <c r="I93" s="684"/>
      <c r="J93" s="684"/>
      <c r="K93" s="684"/>
      <c r="L93" s="684"/>
      <c r="M93" s="684"/>
      <c r="N93" s="684"/>
      <c r="O93" s="684"/>
    </row>
    <row r="94" spans="1:31">
      <c r="A94" s="684"/>
      <c r="B94" s="684"/>
      <c r="C94" s="684"/>
      <c r="D94" s="684"/>
      <c r="E94" s="684"/>
      <c r="F94" s="684"/>
      <c r="G94" s="684"/>
      <c r="H94" s="684"/>
      <c r="I94" s="684"/>
      <c r="J94" s="684"/>
      <c r="K94" s="684"/>
      <c r="L94" s="684"/>
      <c r="M94" s="684"/>
      <c r="N94" s="684"/>
      <c r="O94" s="684"/>
    </row>
    <row r="95" spans="1:31">
      <c r="A95" s="684"/>
      <c r="B95" s="684"/>
      <c r="C95" s="684"/>
      <c r="D95" s="684"/>
      <c r="E95" s="684"/>
      <c r="F95" s="684"/>
      <c r="G95" s="684"/>
      <c r="H95" s="684"/>
      <c r="I95" s="684"/>
      <c r="J95" s="684"/>
      <c r="K95" s="684"/>
      <c r="L95" s="684"/>
      <c r="M95" s="684"/>
      <c r="N95" s="684"/>
      <c r="O95" s="684"/>
      <c r="P95" s="684"/>
      <c r="Q95" s="708"/>
      <c r="R95" s="684"/>
      <c r="S95" s="684"/>
    </row>
    <row r="96" spans="1:31">
      <c r="A96" s="684"/>
      <c r="B96" s="684"/>
      <c r="C96" s="684"/>
      <c r="D96" s="684"/>
      <c r="E96" s="684"/>
      <c r="F96" s="684"/>
      <c r="G96" s="684"/>
      <c r="H96" s="684"/>
      <c r="I96" s="684"/>
      <c r="J96" s="684"/>
      <c r="K96" s="684"/>
      <c r="L96" s="684"/>
      <c r="M96" s="684"/>
      <c r="N96" s="684"/>
      <c r="O96" s="684"/>
      <c r="P96" s="684"/>
      <c r="Q96" s="708"/>
      <c r="R96" s="684"/>
      <c r="S96" s="684"/>
    </row>
    <row r="97" spans="1:19">
      <c r="A97" s="684"/>
      <c r="B97" s="684"/>
      <c r="C97" s="684"/>
      <c r="D97" s="684"/>
      <c r="E97" s="684"/>
      <c r="F97" s="684"/>
      <c r="G97" s="684"/>
      <c r="H97" s="684"/>
      <c r="I97" s="684"/>
      <c r="J97" s="684"/>
      <c r="K97" s="684"/>
      <c r="L97" s="684"/>
      <c r="M97" s="684"/>
      <c r="N97" s="684"/>
      <c r="O97" s="684"/>
      <c r="P97" s="684"/>
      <c r="Q97" s="699"/>
      <c r="R97" s="684"/>
      <c r="S97" s="684"/>
    </row>
    <row r="98" spans="1:19">
      <c r="A98" s="684"/>
      <c r="B98" s="684"/>
      <c r="C98" s="684"/>
      <c r="D98" s="684"/>
      <c r="E98" s="684"/>
      <c r="F98" s="684"/>
      <c r="G98" s="684"/>
      <c r="H98" s="684"/>
      <c r="I98" s="684"/>
      <c r="J98" s="684"/>
      <c r="K98" s="684"/>
      <c r="L98" s="684"/>
      <c r="M98" s="684"/>
      <c r="N98" s="684"/>
      <c r="O98" s="684"/>
      <c r="P98" s="684"/>
      <c r="Q98" s="709"/>
      <c r="R98" s="684"/>
      <c r="S98" s="684"/>
    </row>
    <row r="99" spans="1:19">
      <c r="A99" s="684"/>
      <c r="B99" s="684"/>
      <c r="C99" s="684"/>
      <c r="D99" s="684"/>
      <c r="E99" s="684"/>
      <c r="F99" s="684"/>
      <c r="G99" s="684"/>
      <c r="H99" s="684"/>
      <c r="I99" s="684"/>
      <c r="J99" s="684"/>
      <c r="K99" s="684"/>
      <c r="L99" s="684"/>
      <c r="M99" s="684"/>
      <c r="N99" s="684"/>
      <c r="O99" s="684"/>
      <c r="P99" s="684"/>
      <c r="Q99" s="709"/>
      <c r="R99" s="684"/>
      <c r="S99" s="684"/>
    </row>
    <row r="100" spans="1:19">
      <c r="A100" s="684"/>
      <c r="B100" s="684"/>
      <c r="C100" s="684"/>
      <c r="D100" s="684"/>
      <c r="E100" s="684"/>
      <c r="F100" s="684"/>
      <c r="G100" s="684"/>
      <c r="H100" s="684"/>
      <c r="I100" s="684"/>
      <c r="J100" s="684" t="s">
        <v>1031</v>
      </c>
      <c r="K100" s="684"/>
      <c r="L100" s="684"/>
      <c r="M100" s="689" t="s">
        <v>851</v>
      </c>
      <c r="N100" s="684"/>
      <c r="O100" s="684"/>
      <c r="P100" s="684"/>
      <c r="Q100" s="709"/>
      <c r="R100" s="684"/>
      <c r="S100" s="684"/>
    </row>
    <row r="101" spans="1:19">
      <c r="A101" s="684"/>
      <c r="B101" s="684"/>
      <c r="C101" s="684"/>
      <c r="D101" s="684"/>
      <c r="E101" s="684"/>
      <c r="F101" s="684"/>
      <c r="G101" s="684"/>
      <c r="H101" s="684"/>
      <c r="I101" s="684"/>
      <c r="J101" s="684" t="s">
        <v>380</v>
      </c>
      <c r="K101" s="685">
        <v>2014</v>
      </c>
      <c r="L101" s="685">
        <v>2020</v>
      </c>
      <c r="M101" s="684"/>
      <c r="N101" s="684"/>
      <c r="O101" s="684"/>
      <c r="P101" s="684"/>
      <c r="Q101" s="684"/>
      <c r="R101" s="684"/>
      <c r="S101" s="684"/>
    </row>
    <row r="102" spans="1:19">
      <c r="A102" s="684"/>
      <c r="B102" s="684"/>
      <c r="C102" s="684"/>
      <c r="D102" s="684"/>
      <c r="E102" s="684"/>
      <c r="F102" s="684"/>
      <c r="G102" s="684"/>
      <c r="H102" s="684"/>
      <c r="I102" s="684"/>
      <c r="J102" s="684" t="s">
        <v>214</v>
      </c>
      <c r="K102" s="710">
        <v>2000000</v>
      </c>
      <c r="L102" s="710">
        <v>6000000</v>
      </c>
      <c r="M102" s="699">
        <f>(L102/K102)^(1/6)-1</f>
        <v>0.20093695517600274</v>
      </c>
      <c r="N102" s="708"/>
      <c r="O102" s="684"/>
      <c r="R102" s="684"/>
      <c r="S102" s="684"/>
    </row>
    <row r="103" spans="1:19">
      <c r="A103" s="684"/>
      <c r="B103" s="684"/>
      <c r="C103" s="684"/>
      <c r="D103" s="684"/>
      <c r="E103" s="684"/>
      <c r="F103" s="684"/>
      <c r="G103" s="684"/>
      <c r="H103" s="684"/>
      <c r="I103" s="684"/>
      <c r="J103" s="684" t="s">
        <v>209</v>
      </c>
      <c r="K103" s="710">
        <v>2500000</v>
      </c>
      <c r="L103" s="710">
        <v>9000000</v>
      </c>
      <c r="M103" s="699">
        <f>(L103/K103)^(1/6)-1</f>
        <v>0.23798984841843751</v>
      </c>
      <c r="N103" s="708"/>
      <c r="O103" s="684"/>
      <c r="R103" s="684"/>
      <c r="S103" s="684"/>
    </row>
    <row r="104" spans="1:19">
      <c r="A104" s="684"/>
      <c r="B104" s="684"/>
      <c r="C104" s="684"/>
      <c r="D104" s="684"/>
      <c r="E104" s="684"/>
      <c r="F104" s="684"/>
      <c r="G104" s="684"/>
      <c r="H104" s="684"/>
      <c r="I104" s="684"/>
      <c r="J104" s="684" t="s">
        <v>216</v>
      </c>
      <c r="K104" s="710">
        <v>1800000</v>
      </c>
      <c r="L104" s="710">
        <v>3000000</v>
      </c>
      <c r="M104" s="699">
        <f>(L104/K104)^(1/6)-1</f>
        <v>8.8866888787002996E-2</v>
      </c>
      <c r="N104" s="708"/>
      <c r="O104" s="684"/>
      <c r="P104" s="684"/>
      <c r="Q104" s="684"/>
      <c r="R104" s="684"/>
      <c r="S104" s="684"/>
    </row>
    <row r="105" spans="1:19">
      <c r="A105" s="684"/>
      <c r="B105" s="684"/>
      <c r="C105" s="684"/>
      <c r="D105" s="684"/>
      <c r="E105" s="684"/>
      <c r="F105" s="684"/>
      <c r="G105" s="684"/>
      <c r="H105" s="684"/>
      <c r="I105" s="684"/>
      <c r="J105" s="684"/>
      <c r="K105" s="684"/>
      <c r="L105" s="684"/>
      <c r="M105" s="684"/>
      <c r="N105" s="684"/>
      <c r="O105" s="684"/>
      <c r="P105" s="684"/>
      <c r="Q105" s="711"/>
      <c r="R105" s="684"/>
      <c r="S105" s="684"/>
    </row>
    <row r="106" spans="1:19">
      <c r="A106" s="684"/>
      <c r="B106" s="684"/>
      <c r="C106" s="684"/>
      <c r="D106" s="684"/>
      <c r="E106" s="684"/>
      <c r="F106" s="684"/>
      <c r="G106" s="684"/>
      <c r="H106" s="684"/>
      <c r="I106" s="684"/>
      <c r="J106" s="684"/>
      <c r="K106" s="684"/>
      <c r="L106" s="684"/>
      <c r="M106" s="684"/>
      <c r="N106" s="684"/>
      <c r="O106" s="684"/>
      <c r="P106" s="684"/>
      <c r="Q106" s="711"/>
      <c r="R106" s="684"/>
      <c r="S106" s="684"/>
    </row>
    <row r="107" spans="1:19">
      <c r="A107" s="684"/>
      <c r="B107" s="684"/>
      <c r="C107" s="684"/>
      <c r="D107" s="684"/>
      <c r="E107" s="684"/>
      <c r="F107" s="684"/>
      <c r="G107" s="684"/>
      <c r="H107" s="684"/>
      <c r="I107" s="684"/>
      <c r="J107" s="684"/>
      <c r="K107" s="684"/>
      <c r="L107" s="684"/>
      <c r="M107" s="684"/>
      <c r="N107" s="684"/>
      <c r="O107" s="684"/>
      <c r="P107" s="684"/>
      <c r="Q107" s="684"/>
      <c r="R107" s="684"/>
      <c r="S107" s="684"/>
    </row>
    <row r="108" spans="1:19">
      <c r="A108" s="684"/>
      <c r="B108" s="684"/>
      <c r="C108" s="684"/>
      <c r="D108" s="684"/>
      <c r="E108" s="684"/>
      <c r="F108" s="684"/>
      <c r="G108" s="684"/>
      <c r="H108" s="684"/>
      <c r="I108" s="684"/>
      <c r="J108" s="684"/>
      <c r="K108" s="684"/>
      <c r="L108" s="684"/>
      <c r="M108" s="684"/>
      <c r="N108" s="684"/>
      <c r="O108" s="684"/>
      <c r="P108" s="684"/>
      <c r="Q108" s="684"/>
      <c r="R108" s="684"/>
      <c r="S108" s="684"/>
    </row>
    <row r="109" spans="1:19">
      <c r="A109" s="684"/>
      <c r="B109" s="684"/>
      <c r="C109" s="684"/>
      <c r="D109" s="684"/>
      <c r="E109" s="684"/>
      <c r="F109" s="684"/>
      <c r="G109" s="684"/>
      <c r="H109" s="684"/>
      <c r="I109" s="684"/>
      <c r="J109" s="684"/>
      <c r="K109" s="684"/>
      <c r="L109" s="684"/>
      <c r="M109" s="684"/>
      <c r="N109" s="684"/>
      <c r="O109" s="684"/>
    </row>
    <row r="110" spans="1:19">
      <c r="A110" s="684"/>
      <c r="B110" s="684"/>
      <c r="C110" s="684"/>
      <c r="D110" s="684"/>
      <c r="E110" s="684"/>
      <c r="F110" s="684"/>
      <c r="G110" s="684"/>
      <c r="H110" s="684"/>
      <c r="I110" s="684"/>
      <c r="J110" s="684"/>
      <c r="K110" s="684"/>
      <c r="L110" s="684"/>
      <c r="M110" s="684"/>
      <c r="N110" s="684"/>
      <c r="O110" s="684"/>
    </row>
    <row r="111" spans="1:19">
      <c r="A111" s="684"/>
      <c r="B111" s="684"/>
      <c r="C111" s="684"/>
      <c r="D111" s="684"/>
      <c r="E111" s="684"/>
      <c r="F111" s="684"/>
      <c r="G111" s="684"/>
      <c r="H111" s="684"/>
      <c r="I111" s="684"/>
      <c r="J111" s="684"/>
      <c r="K111" s="684"/>
      <c r="L111" s="684"/>
      <c r="M111" s="684"/>
      <c r="N111" s="684"/>
      <c r="O111" s="684"/>
    </row>
    <row r="112" spans="1:19" ht="13.5" customHeight="1">
      <c r="A112" s="870" t="s">
        <v>1032</v>
      </c>
      <c r="B112" s="870"/>
      <c r="C112" s="870"/>
      <c r="D112" s="870"/>
      <c r="E112" s="870"/>
      <c r="F112" s="870"/>
      <c r="G112" s="870"/>
      <c r="H112" s="870"/>
      <c r="I112" s="870"/>
      <c r="J112" s="870"/>
      <c r="K112" s="870"/>
      <c r="L112" s="870"/>
      <c r="M112" s="870"/>
      <c r="N112" s="870"/>
      <c r="O112" s="684"/>
    </row>
    <row r="113" spans="1:15" ht="13.5" customHeight="1">
      <c r="A113" s="712"/>
      <c r="B113" s="712"/>
      <c r="C113" s="712"/>
      <c r="D113" s="712"/>
      <c r="E113" s="712"/>
      <c r="F113" s="712"/>
      <c r="G113" s="712"/>
      <c r="H113" s="712"/>
      <c r="I113" s="712"/>
      <c r="J113" s="712"/>
      <c r="K113" s="712"/>
      <c r="L113" s="712"/>
      <c r="M113" s="712"/>
      <c r="N113" s="712"/>
      <c r="O113" s="684"/>
    </row>
    <row r="114" spans="1:15" ht="13.5" customHeight="1">
      <c r="A114" s="686" t="s">
        <v>1024</v>
      </c>
      <c r="B114" s="712"/>
      <c r="C114" s="712"/>
      <c r="D114" s="712"/>
      <c r="E114" s="712"/>
      <c r="F114" s="712"/>
      <c r="G114" s="712"/>
      <c r="H114" s="712"/>
      <c r="I114" s="712"/>
      <c r="J114" s="712"/>
      <c r="K114" s="712"/>
      <c r="L114" s="712"/>
      <c r="M114" s="712"/>
      <c r="N114" s="712"/>
      <c r="O114" s="684"/>
    </row>
    <row r="115" spans="1:15">
      <c r="A115" s="713" t="s">
        <v>909</v>
      </c>
      <c r="B115" s="714" t="s">
        <v>908</v>
      </c>
      <c r="C115" s="714" t="s">
        <v>907</v>
      </c>
      <c r="D115" s="714" t="s">
        <v>906</v>
      </c>
      <c r="E115" s="715" t="s">
        <v>905</v>
      </c>
      <c r="F115" s="684"/>
      <c r="G115" s="684"/>
      <c r="H115" s="684"/>
      <c r="I115" s="684"/>
      <c r="J115" s="684"/>
      <c r="K115" s="684"/>
      <c r="L115" s="684"/>
      <c r="M115" s="684"/>
      <c r="N115" s="684"/>
      <c r="O115" s="684"/>
    </row>
    <row r="116" spans="1:15">
      <c r="A116" s="716" t="s">
        <v>904</v>
      </c>
      <c r="B116" s="717">
        <v>439373</v>
      </c>
      <c r="C116" s="717">
        <v>451752</v>
      </c>
      <c r="D116" s="717">
        <v>444485</v>
      </c>
      <c r="E116" s="718">
        <v>-1.6086259717721228E-2</v>
      </c>
    </row>
    <row r="117" spans="1:15">
      <c r="A117" s="716" t="s">
        <v>903</v>
      </c>
      <c r="B117" s="717">
        <v>30893061</v>
      </c>
      <c r="C117" s="717">
        <v>31464254</v>
      </c>
      <c r="D117" s="717">
        <v>32742733</v>
      </c>
      <c r="E117" s="718">
        <v>4.0632744701336314E-2</v>
      </c>
    </row>
    <row r="118" spans="1:15">
      <c r="A118" s="540" t="s">
        <v>902</v>
      </c>
    </row>
    <row r="120" spans="1:15">
      <c r="A120" s="687" t="s">
        <v>901</v>
      </c>
      <c r="B120" s="687"/>
      <c r="D120" s="719">
        <f>D117</f>
        <v>32742733</v>
      </c>
    </row>
    <row r="121" spans="1:15">
      <c r="A121" s="687" t="s">
        <v>900</v>
      </c>
      <c r="B121" s="687"/>
      <c r="D121" s="719">
        <f>D116</f>
        <v>444485</v>
      </c>
    </row>
    <row r="122" spans="1:15">
      <c r="A122" s="720" t="s">
        <v>1026</v>
      </c>
      <c r="B122" s="720"/>
      <c r="D122" s="721">
        <f>D121/D120</f>
        <v>1.3575073284200191E-2</v>
      </c>
    </row>
    <row r="124" spans="1:15">
      <c r="A124" s="685" t="s">
        <v>1033</v>
      </c>
      <c r="D124" s="722">
        <v>1500000</v>
      </c>
    </row>
    <row r="125" spans="1:15">
      <c r="A125" s="685" t="s">
        <v>1034</v>
      </c>
      <c r="D125" s="722">
        <v>2000000</v>
      </c>
    </row>
    <row r="126" spans="1:15">
      <c r="A126" s="688"/>
      <c r="C126" s="722"/>
    </row>
    <row r="127" spans="1:15">
      <c r="A127" s="540" t="s">
        <v>1027</v>
      </c>
    </row>
    <row r="128" spans="1:15" ht="12.75" customHeight="1">
      <c r="A128" s="723" t="s">
        <v>899</v>
      </c>
      <c r="B128" s="723" t="s">
        <v>898</v>
      </c>
      <c r="C128" s="723" t="s">
        <v>897</v>
      </c>
      <c r="D128" s="723" t="s">
        <v>897</v>
      </c>
      <c r="E128" s="723" t="s">
        <v>896</v>
      </c>
      <c r="F128" s="684" t="s">
        <v>895</v>
      </c>
      <c r="G128" s="684"/>
    </row>
    <row r="129" spans="1:15">
      <c r="A129" s="724"/>
      <c r="B129" s="724"/>
      <c r="C129" s="723" t="s">
        <v>894</v>
      </c>
      <c r="D129" s="723" t="s">
        <v>893</v>
      </c>
      <c r="E129" s="723"/>
      <c r="F129" s="684"/>
      <c r="G129" s="684"/>
    </row>
    <row r="130" spans="1:15">
      <c r="A130" s="723"/>
      <c r="B130" s="725"/>
      <c r="C130" s="723"/>
      <c r="D130" s="726" t="s">
        <v>892</v>
      </c>
      <c r="E130" s="723"/>
      <c r="F130" s="684"/>
      <c r="G130" s="684"/>
    </row>
    <row r="131" spans="1:15" ht="25.5">
      <c r="A131" s="723" t="s">
        <v>891</v>
      </c>
      <c r="B131" s="727" t="s">
        <v>890</v>
      </c>
      <c r="C131" s="691" t="s">
        <v>889</v>
      </c>
      <c r="D131" s="691" t="s">
        <v>888</v>
      </c>
      <c r="E131" s="691" t="s">
        <v>887</v>
      </c>
      <c r="F131" s="684"/>
      <c r="G131" s="684"/>
    </row>
    <row r="132" spans="1:15" ht="51">
      <c r="A132" s="723"/>
      <c r="B132" s="728" t="s">
        <v>886</v>
      </c>
      <c r="C132" s="691" t="s">
        <v>885</v>
      </c>
      <c r="D132" s="691" t="s">
        <v>884</v>
      </c>
      <c r="E132" s="691" t="s">
        <v>883</v>
      </c>
      <c r="F132" s="684">
        <v>0.18099999999999999</v>
      </c>
      <c r="G132" s="684"/>
    </row>
    <row r="133" spans="1:15">
      <c r="A133" s="723"/>
      <c r="B133" s="728"/>
      <c r="C133" s="691"/>
      <c r="D133" s="691" t="s">
        <v>882</v>
      </c>
      <c r="E133" s="691"/>
      <c r="F133" s="684"/>
      <c r="G133" s="684"/>
    </row>
    <row r="134" spans="1:15" ht="63.75" customHeight="1">
      <c r="A134" s="723" t="s">
        <v>881</v>
      </c>
      <c r="B134" s="727" t="s">
        <v>880</v>
      </c>
      <c r="C134" s="691" t="s">
        <v>879</v>
      </c>
      <c r="D134" s="691" t="s">
        <v>878</v>
      </c>
      <c r="E134" s="691" t="s">
        <v>877</v>
      </c>
      <c r="F134" s="684">
        <v>0.27200000000000002</v>
      </c>
      <c r="G134" s="684"/>
    </row>
    <row r="135" spans="1:15">
      <c r="A135" s="691"/>
      <c r="B135" s="727"/>
      <c r="C135" s="691" t="s">
        <v>876</v>
      </c>
      <c r="D135" s="691" t="s">
        <v>875</v>
      </c>
      <c r="E135" s="691" t="s">
        <v>874</v>
      </c>
      <c r="F135" s="684"/>
      <c r="G135" s="684"/>
    </row>
    <row r="136" spans="1:15">
      <c r="A136" s="723" t="s">
        <v>873</v>
      </c>
      <c r="B136" s="691"/>
      <c r="C136" s="691"/>
      <c r="D136" s="691"/>
      <c r="E136" s="691"/>
      <c r="F136" s="684"/>
      <c r="G136" s="684"/>
    </row>
    <row r="137" spans="1:15">
      <c r="A137" s="729"/>
      <c r="B137" s="723"/>
      <c r="C137" s="723"/>
      <c r="D137" s="723"/>
      <c r="E137" s="723"/>
      <c r="F137" s="723"/>
    </row>
    <row r="138" spans="1:15">
      <c r="A138" s="723" t="s">
        <v>872</v>
      </c>
      <c r="B138" s="723"/>
      <c r="C138" s="730">
        <f>AVERAGE(F132,F134)</f>
        <v>0.22650000000000001</v>
      </c>
      <c r="D138" s="723"/>
      <c r="E138" s="723"/>
      <c r="F138" s="723" t="s">
        <v>871</v>
      </c>
      <c r="G138" s="723"/>
      <c r="H138" s="723"/>
    </row>
    <row r="139" spans="1:15">
      <c r="A139" s="723" t="s">
        <v>870</v>
      </c>
      <c r="B139" s="723"/>
      <c r="C139" s="730">
        <f>C138*F139</f>
        <v>0.18120000000000003</v>
      </c>
      <c r="D139" s="723"/>
      <c r="E139" s="723"/>
      <c r="F139" s="731">
        <v>0.8</v>
      </c>
      <c r="G139" s="723"/>
      <c r="H139" s="723"/>
    </row>
    <row r="141" spans="1:15">
      <c r="A141" s="732" t="s">
        <v>869</v>
      </c>
      <c r="E141" s="733">
        <f>(D125*D122)*C139</f>
        <v>4919.6065581941502</v>
      </c>
    </row>
    <row r="142" spans="1:15">
      <c r="A142" s="703" t="s">
        <v>839</v>
      </c>
      <c r="B142" s="684"/>
      <c r="C142" s="701"/>
      <c r="D142" s="702"/>
      <c r="E142" s="701"/>
      <c r="F142" s="702"/>
      <c r="G142" s="684"/>
      <c r="H142" s="684"/>
      <c r="I142" s="684"/>
      <c r="J142" s="684"/>
      <c r="K142" s="684"/>
      <c r="L142" s="684"/>
      <c r="M142" s="684"/>
      <c r="N142" s="684"/>
    </row>
    <row r="143" spans="1:15">
      <c r="A143" s="684"/>
      <c r="B143" s="703" t="s">
        <v>379</v>
      </c>
      <c r="C143" s="701"/>
      <c r="D143" s="702"/>
      <c r="E143" s="701"/>
      <c r="F143" s="702"/>
      <c r="G143" s="684"/>
      <c r="H143" s="684"/>
      <c r="I143" s="684"/>
      <c r="J143" s="684"/>
      <c r="K143" s="684"/>
      <c r="L143" s="684"/>
      <c r="M143" s="684"/>
      <c r="N143" s="684"/>
    </row>
    <row r="144" spans="1:15">
      <c r="A144" s="703" t="s">
        <v>214</v>
      </c>
      <c r="B144" s="684" t="s">
        <v>1035</v>
      </c>
      <c r="C144" s="701"/>
      <c r="D144" s="702"/>
      <c r="E144" s="701"/>
      <c r="F144" s="702"/>
      <c r="G144" s="684"/>
      <c r="H144" s="684"/>
      <c r="I144" s="684"/>
      <c r="J144" s="684"/>
      <c r="K144" s="684"/>
      <c r="L144" s="684"/>
      <c r="M144" s="684"/>
      <c r="N144" s="684"/>
      <c r="O144" s="734">
        <v>0.5</v>
      </c>
    </row>
    <row r="145" spans="1:26">
      <c r="A145" s="703" t="s">
        <v>209</v>
      </c>
      <c r="B145" s="684" t="s">
        <v>1036</v>
      </c>
      <c r="C145" s="701"/>
      <c r="D145" s="702"/>
      <c r="E145" s="701"/>
      <c r="F145" s="702"/>
      <c r="G145" s="684"/>
      <c r="H145" s="684"/>
      <c r="I145" s="684"/>
      <c r="J145" s="684"/>
      <c r="K145" s="684"/>
      <c r="L145" s="684"/>
      <c r="M145" s="684"/>
      <c r="N145" s="684"/>
      <c r="O145" s="734">
        <v>0.5</v>
      </c>
    </row>
    <row r="146" spans="1:26">
      <c r="A146" s="703" t="s">
        <v>216</v>
      </c>
      <c r="B146" s="868" t="s">
        <v>1037</v>
      </c>
      <c r="C146" s="868"/>
      <c r="D146" s="868"/>
      <c r="E146" s="868"/>
      <c r="F146" s="868"/>
      <c r="G146" s="868"/>
      <c r="H146" s="868"/>
      <c r="I146" s="868"/>
      <c r="J146" s="868"/>
      <c r="K146" s="868"/>
      <c r="L146" s="868"/>
      <c r="M146" s="868"/>
      <c r="N146" s="868"/>
      <c r="O146" s="734">
        <v>0.5</v>
      </c>
    </row>
    <row r="148" spans="1:26">
      <c r="A148" s="216" t="s">
        <v>378</v>
      </c>
      <c r="B148" s="212"/>
      <c r="C148" s="216"/>
      <c r="D148" s="212"/>
      <c r="E148" s="212"/>
      <c r="F148" s="212"/>
      <c r="G148" s="212"/>
      <c r="H148" s="212"/>
      <c r="I148" s="212"/>
      <c r="J148" s="212"/>
      <c r="K148" s="134" t="s">
        <v>380</v>
      </c>
      <c r="L148" s="137"/>
      <c r="M148" s="141"/>
      <c r="N148" s="137"/>
      <c r="O148" s="230"/>
      <c r="P148" s="230"/>
      <c r="Q148" s="230"/>
      <c r="R148" s="230"/>
      <c r="S148" s="230"/>
      <c r="T148" s="230"/>
      <c r="U148" s="230"/>
      <c r="V148" s="230"/>
      <c r="W148" s="230"/>
    </row>
    <row r="149" spans="1:26">
      <c r="A149" s="216"/>
      <c r="B149" s="115" t="s">
        <v>379</v>
      </c>
      <c r="C149" s="134">
        <v>2014</v>
      </c>
      <c r="D149" s="134">
        <f t="shared" ref="D149:W149" si="7">C149+1</f>
        <v>2015</v>
      </c>
      <c r="E149" s="134">
        <f t="shared" si="7"/>
        <v>2016</v>
      </c>
      <c r="F149" s="134">
        <f t="shared" si="7"/>
        <v>2017</v>
      </c>
      <c r="G149" s="134">
        <f t="shared" si="7"/>
        <v>2018</v>
      </c>
      <c r="H149" s="134">
        <f t="shared" si="7"/>
        <v>2019</v>
      </c>
      <c r="I149" s="134">
        <f t="shared" si="7"/>
        <v>2020</v>
      </c>
      <c r="J149" s="134">
        <f t="shared" si="7"/>
        <v>2021</v>
      </c>
      <c r="K149" s="134">
        <f t="shared" si="7"/>
        <v>2022</v>
      </c>
      <c r="L149" s="134">
        <f t="shared" si="7"/>
        <v>2023</v>
      </c>
      <c r="M149" s="134">
        <f t="shared" si="7"/>
        <v>2024</v>
      </c>
      <c r="N149" s="134">
        <f t="shared" si="7"/>
        <v>2025</v>
      </c>
      <c r="O149" s="134">
        <f t="shared" si="7"/>
        <v>2026</v>
      </c>
      <c r="P149" s="134">
        <f t="shared" si="7"/>
        <v>2027</v>
      </c>
      <c r="Q149" s="134">
        <f t="shared" si="7"/>
        <v>2028</v>
      </c>
      <c r="R149" s="134">
        <f t="shared" si="7"/>
        <v>2029</v>
      </c>
      <c r="S149" s="134">
        <f t="shared" si="7"/>
        <v>2030</v>
      </c>
      <c r="T149" s="134">
        <f t="shared" si="7"/>
        <v>2031</v>
      </c>
      <c r="U149" s="134">
        <f t="shared" si="7"/>
        <v>2032</v>
      </c>
      <c r="V149" s="134">
        <f t="shared" si="7"/>
        <v>2033</v>
      </c>
      <c r="W149" s="134">
        <f t="shared" si="7"/>
        <v>2034</v>
      </c>
    </row>
    <row r="150" spans="1:26">
      <c r="A150" s="144" t="s">
        <v>214</v>
      </c>
      <c r="B150" s="227" t="s">
        <v>838</v>
      </c>
      <c r="C150" s="735">
        <f>$E$141</f>
        <v>4919.6065581941502</v>
      </c>
      <c r="D150" s="736">
        <f t="shared" ref="D150:I152" si="8">C150*(1+$M102)</f>
        <v>5908.1373206615772</v>
      </c>
      <c r="E150" s="736">
        <f t="shared" si="8"/>
        <v>7095.3004446370214</v>
      </c>
      <c r="F150" s="736">
        <f t="shared" si="8"/>
        <v>8521.0085120413223</v>
      </c>
      <c r="G150" s="736">
        <f t="shared" si="8"/>
        <v>10233.194017479707</v>
      </c>
      <c r="H150" s="736">
        <f t="shared" si="8"/>
        <v>12289.420865077367</v>
      </c>
      <c r="I150" s="736">
        <f t="shared" si="8"/>
        <v>14758.819674582452</v>
      </c>
      <c r="J150" s="736">
        <f t="shared" ref="J150:W150" si="9">I150*(1+$M102*$O144)</f>
        <v>16241.615818283592</v>
      </c>
      <c r="K150" s="736">
        <f t="shared" si="9"/>
        <v>17873.386233115743</v>
      </c>
      <c r="L150" s="736">
        <f t="shared" si="9"/>
        <v>19669.098137299225</v>
      </c>
      <c r="M150" s="736">
        <f t="shared" si="9"/>
        <v>21645.222482682671</v>
      </c>
      <c r="N150" s="736">
        <f t="shared" si="9"/>
        <v>23819.885032571379</v>
      </c>
      <c r="O150" s="736">
        <f t="shared" si="9"/>
        <v>26213.032618115045</v>
      </c>
      <c r="P150" s="736">
        <f t="shared" si="9"/>
        <v>28846.616098221686</v>
      </c>
      <c r="Q150" s="736">
        <f t="shared" si="9"/>
        <v>31744.791701175553</v>
      </c>
      <c r="R150" s="736">
        <f t="shared" si="9"/>
        <v>34934.142594740879</v>
      </c>
      <c r="S150" s="736">
        <f t="shared" si="9"/>
        <v>38443.922717076646</v>
      </c>
      <c r="T150" s="736">
        <f t="shared" si="9"/>
        <v>42306.325104972115</v>
      </c>
      <c r="U150" s="736">
        <f t="shared" si="9"/>
        <v>46556.777180611709</v>
      </c>
      <c r="V150" s="736">
        <f t="shared" si="9"/>
        <v>51234.265705351572</v>
      </c>
      <c r="W150" s="736">
        <f t="shared" si="9"/>
        <v>56381.694381107394</v>
      </c>
    </row>
    <row r="151" spans="1:26">
      <c r="A151" s="144" t="s">
        <v>209</v>
      </c>
      <c r="B151" s="227" t="s">
        <v>838</v>
      </c>
      <c r="C151" s="735">
        <f>$E$141</f>
        <v>4919.6065581941502</v>
      </c>
      <c r="D151" s="736">
        <f t="shared" si="8"/>
        <v>6090.4229772571271</v>
      </c>
      <c r="E151" s="736">
        <f t="shared" si="8"/>
        <v>7539.8818184187194</v>
      </c>
      <c r="F151" s="736">
        <f t="shared" si="8"/>
        <v>9334.2971494771227</v>
      </c>
      <c r="G151" s="736">
        <f t="shared" si="8"/>
        <v>11555.765113173837</v>
      </c>
      <c r="H151" s="736">
        <f t="shared" si="8"/>
        <v>14305.919900817147</v>
      </c>
      <c r="I151" s="736">
        <f t="shared" si="8"/>
        <v>17710.583609498928</v>
      </c>
      <c r="J151" s="736">
        <f t="shared" ref="J151:W151" si="10">I151*(1+$M103*$O145)</f>
        <v>19818.053163812285</v>
      </c>
      <c r="K151" s="736">
        <f t="shared" si="10"/>
        <v>22176.300898014397</v>
      </c>
      <c r="L151" s="736">
        <f t="shared" si="10"/>
        <v>24815.16814261445</v>
      </c>
      <c r="M151" s="736">
        <f t="shared" si="10"/>
        <v>27768.047194983876</v>
      </c>
      <c r="N151" s="736">
        <f t="shared" si="10"/>
        <v>31072.303866388993</v>
      </c>
      <c r="O151" s="736">
        <f t="shared" si="10"/>
        <v>34769.750309975767</v>
      </c>
      <c r="P151" s="736">
        <f t="shared" si="10"/>
        <v>38907.174112884793</v>
      </c>
      <c r="Q151" s="736">
        <f t="shared" si="10"/>
        <v>43536.930347642396</v>
      </c>
      <c r="R151" s="736">
        <f t="shared" si="10"/>
        <v>48717.604074662137</v>
      </c>
      <c r="S151" s="736">
        <f t="shared" si="10"/>
        <v>54514.751679181281</v>
      </c>
      <c r="T151" s="736">
        <f t="shared" si="10"/>
        <v>61001.730423529836</v>
      </c>
      <c r="U151" s="736">
        <f t="shared" si="10"/>
        <v>68260.626711908961</v>
      </c>
      <c r="V151" s="736">
        <f t="shared" si="10"/>
        <v>76383.294813966335</v>
      </c>
      <c r="W151" s="736">
        <f t="shared" si="10"/>
        <v>85472.519191204672</v>
      </c>
    </row>
    <row r="152" spans="1:26">
      <c r="A152" s="144" t="s">
        <v>216</v>
      </c>
      <c r="B152" s="227" t="s">
        <v>838</v>
      </c>
      <c r="C152" s="735">
        <f>$E$141</f>
        <v>4919.6065581941502</v>
      </c>
      <c r="D152" s="736">
        <f t="shared" si="8"/>
        <v>5356.7966870770006</v>
      </c>
      <c r="E152" s="736">
        <f t="shared" si="8"/>
        <v>5832.8385425220586</v>
      </c>
      <c r="F152" s="736">
        <f t="shared" si="8"/>
        <v>6351.1847565929111</v>
      </c>
      <c r="G152" s="736">
        <f t="shared" si="8"/>
        <v>6915.5947860227616</v>
      </c>
      <c r="H152" s="736">
        <f t="shared" si="8"/>
        <v>7530.1621787682243</v>
      </c>
      <c r="I152" s="736">
        <f t="shared" si="8"/>
        <v>8199.3442636569162</v>
      </c>
      <c r="J152" s="736">
        <f t="shared" ref="J152:W152" si="11">I152*(1+$M104*$O146)</f>
        <v>8563.6693710592917</v>
      </c>
      <c r="K152" s="736">
        <f t="shared" si="11"/>
        <v>8944.1826978625868</v>
      </c>
      <c r="L152" s="736">
        <f t="shared" si="11"/>
        <v>9341.6035424133825</v>
      </c>
      <c r="M152" s="736">
        <f t="shared" si="11"/>
        <v>9756.6831639613447</v>
      </c>
      <c r="N152" s="736">
        <f t="shared" si="11"/>
        <v>10190.206202792233</v>
      </c>
      <c r="O152" s="736">
        <f t="shared" si="11"/>
        <v>10642.992163462315</v>
      </c>
      <c r="P152" s="736">
        <f t="shared" si="11"/>
        <v>11115.89696393799</v>
      </c>
      <c r="Q152" s="736">
        <f t="shared" si="11"/>
        <v>11609.814553569022</v>
      </c>
      <c r="R152" s="736">
        <f t="shared" si="11"/>
        <v>12125.678602953896</v>
      </c>
      <c r="S152" s="736">
        <f t="shared" si="11"/>
        <v>12664.464268891719</v>
      </c>
      <c r="T152" s="736">
        <f t="shared" si="11"/>
        <v>13227.190037757005</v>
      </c>
      <c r="U152" s="736">
        <f t="shared" si="11"/>
        <v>13814.919650781958</v>
      </c>
      <c r="V152" s="736">
        <f t="shared" si="11"/>
        <v>14428.764114885669</v>
      </c>
      <c r="W152" s="736">
        <f t="shared" si="11"/>
        <v>15069.883802851391</v>
      </c>
    </row>
    <row r="154" spans="1:26" s="617" customFormat="1" ht="15.75">
      <c r="A154" s="617" t="s">
        <v>868</v>
      </c>
      <c r="B154" s="622"/>
      <c r="C154" s="622"/>
      <c r="Z154" s="2"/>
    </row>
    <row r="156" spans="1:26" ht="13.5" customHeight="1">
      <c r="A156" s="870" t="s">
        <v>1038</v>
      </c>
      <c r="B156" s="870"/>
      <c r="C156" s="870"/>
      <c r="D156" s="870"/>
      <c r="E156" s="870"/>
      <c r="F156" s="870"/>
      <c r="G156" s="870"/>
      <c r="H156" s="870"/>
      <c r="I156" s="870"/>
      <c r="J156" s="870"/>
      <c r="K156" s="870"/>
      <c r="L156" s="870"/>
      <c r="M156" s="870"/>
      <c r="N156" s="870"/>
    </row>
    <row r="163" spans="10:14">
      <c r="J163" s="684" t="s">
        <v>1039</v>
      </c>
      <c r="K163" s="684"/>
      <c r="L163" s="684"/>
      <c r="M163" s="689" t="s">
        <v>851</v>
      </c>
    </row>
    <row r="164" spans="10:14">
      <c r="J164" s="684" t="s">
        <v>380</v>
      </c>
      <c r="K164" s="685">
        <v>2014</v>
      </c>
      <c r="L164" s="685">
        <v>2020</v>
      </c>
      <c r="M164" s="684"/>
    </row>
    <row r="165" spans="10:14">
      <c r="J165" s="684" t="s">
        <v>214</v>
      </c>
      <c r="K165" s="737">
        <v>1000</v>
      </c>
      <c r="L165" s="737">
        <v>6000</v>
      </c>
      <c r="M165" s="699">
        <f>(L165/K165)^(1/6)-1</f>
        <v>0.34800615459727768</v>
      </c>
    </row>
    <row r="166" spans="10:14">
      <c r="J166" s="684" t="s">
        <v>209</v>
      </c>
      <c r="K166" s="737">
        <v>2000</v>
      </c>
      <c r="L166" s="737">
        <v>12000</v>
      </c>
      <c r="M166" s="699">
        <f>(L166/K166)^(1/6)-1</f>
        <v>0.34800615459727768</v>
      </c>
    </row>
    <row r="167" spans="10:14">
      <c r="J167" s="684" t="s">
        <v>216</v>
      </c>
      <c r="K167" s="737">
        <v>500</v>
      </c>
      <c r="L167" s="737">
        <v>3000</v>
      </c>
      <c r="M167" s="699">
        <f>(L167/K167)^(1/6)-1</f>
        <v>0.34800615459727768</v>
      </c>
    </row>
    <row r="169" spans="10:14">
      <c r="J169" s="540" t="s">
        <v>867</v>
      </c>
    </row>
    <row r="171" spans="10:14">
      <c r="J171" s="541" t="s">
        <v>866</v>
      </c>
      <c r="K171" s="541"/>
      <c r="L171" s="541"/>
      <c r="M171" s="541"/>
      <c r="N171" s="541"/>
    </row>
    <row r="172" spans="10:14">
      <c r="J172" s="541" t="s">
        <v>865</v>
      </c>
      <c r="K172" s="541"/>
      <c r="L172" s="541"/>
      <c r="M172" s="541"/>
      <c r="N172" s="541"/>
    </row>
    <row r="173" spans="10:14">
      <c r="J173" s="541"/>
      <c r="K173" s="541" t="s">
        <v>797</v>
      </c>
      <c r="L173" s="541" t="s">
        <v>864</v>
      </c>
      <c r="M173" s="541" t="s">
        <v>863</v>
      </c>
      <c r="N173" s="541"/>
    </row>
    <row r="174" spans="10:14">
      <c r="J174" s="541" t="s">
        <v>862</v>
      </c>
      <c r="K174" s="738">
        <v>23520000</v>
      </c>
      <c r="L174" s="738">
        <v>7238183566</v>
      </c>
      <c r="M174" s="739">
        <f>K174/L174</f>
        <v>3.2494340307257139E-3</v>
      </c>
      <c r="N174" s="541"/>
    </row>
    <row r="175" spans="10:14">
      <c r="J175" s="541" t="s">
        <v>861</v>
      </c>
      <c r="K175" s="541"/>
      <c r="L175" s="541"/>
      <c r="M175" s="541"/>
      <c r="N175" s="541"/>
    </row>
    <row r="179" spans="1:13">
      <c r="A179" s="540" t="s">
        <v>1040</v>
      </c>
    </row>
    <row r="181" spans="1:13">
      <c r="A181" s="687" t="s">
        <v>1041</v>
      </c>
      <c r="B181" s="687"/>
      <c r="C181" s="687"/>
      <c r="D181" s="687"/>
      <c r="E181" s="687"/>
      <c r="F181" s="687"/>
      <c r="G181" s="687"/>
      <c r="H181" s="687"/>
      <c r="I181" s="687"/>
      <c r="J181" s="687"/>
      <c r="K181" s="687"/>
      <c r="L181" s="687"/>
      <c r="M181" s="687"/>
    </row>
    <row r="182" spans="1:13">
      <c r="A182" s="540" t="s">
        <v>358</v>
      </c>
    </row>
    <row r="183" spans="1:13">
      <c r="A183" s="691" t="s">
        <v>860</v>
      </c>
      <c r="B183" s="691"/>
    </row>
    <row r="184" spans="1:13">
      <c r="A184" s="691" t="s">
        <v>859</v>
      </c>
      <c r="B184" s="691"/>
    </row>
    <row r="185" spans="1:13">
      <c r="A185" s="691" t="s">
        <v>858</v>
      </c>
      <c r="B185" s="691"/>
    </row>
    <row r="186" spans="1:13">
      <c r="A186" s="691" t="s">
        <v>857</v>
      </c>
      <c r="B186" s="691"/>
    </row>
    <row r="187" spans="1:13">
      <c r="A187" s="691" t="s">
        <v>856</v>
      </c>
      <c r="B187" s="691"/>
    </row>
    <row r="188" spans="1:13">
      <c r="M188" s="540" t="s">
        <v>855</v>
      </c>
    </row>
    <row r="189" spans="1:13">
      <c r="A189" s="540" t="s">
        <v>854</v>
      </c>
      <c r="F189" s="540" t="s">
        <v>853</v>
      </c>
    </row>
    <row r="209" spans="1:16">
      <c r="A209" s="540" t="s">
        <v>850</v>
      </c>
    </row>
    <row r="212" spans="1:16">
      <c r="N212" s="684"/>
      <c r="O212" s="689" t="s">
        <v>852</v>
      </c>
      <c r="P212" s="689" t="s">
        <v>851</v>
      </c>
    </row>
    <row r="213" spans="1:16">
      <c r="M213" s="684" t="s">
        <v>380</v>
      </c>
      <c r="N213" s="685">
        <v>2014</v>
      </c>
      <c r="O213" s="685">
        <v>2030</v>
      </c>
      <c r="P213" s="684"/>
    </row>
    <row r="214" spans="1:16">
      <c r="M214" s="684" t="s">
        <v>214</v>
      </c>
      <c r="N214" s="710">
        <v>400</v>
      </c>
      <c r="O214" s="710">
        <v>2600</v>
      </c>
      <c r="P214" s="699">
        <f>(O214/N214)^(1/(O$213-N$213))-1</f>
        <v>0.12410553122717172</v>
      </c>
    </row>
    <row r="215" spans="1:16">
      <c r="M215" s="684" t="s">
        <v>209</v>
      </c>
      <c r="N215" s="710">
        <v>400</v>
      </c>
      <c r="O215" s="710">
        <v>3300</v>
      </c>
      <c r="P215" s="699">
        <f>(O215/N215)^(1/(O$213-N$213))-1</f>
        <v>0.14098089313568707</v>
      </c>
    </row>
    <row r="216" spans="1:16">
      <c r="M216" s="684" t="s">
        <v>216</v>
      </c>
      <c r="N216" s="710">
        <v>400</v>
      </c>
      <c r="O216" s="710">
        <v>1900</v>
      </c>
      <c r="P216" s="699">
        <f>(O216/N216)^(1/(O$213-N$213))-1</f>
        <v>0.10228361183175272</v>
      </c>
    </row>
    <row r="235" spans="1:8">
      <c r="B235" s="540" t="s">
        <v>849</v>
      </c>
    </row>
    <row r="237" spans="1:8">
      <c r="A237" s="723" t="s">
        <v>848</v>
      </c>
      <c r="B237" s="723"/>
      <c r="C237" s="723"/>
      <c r="D237" s="723"/>
      <c r="E237" s="723"/>
      <c r="F237" s="723"/>
      <c r="G237" s="723"/>
      <c r="H237" s="723"/>
    </row>
    <row r="238" spans="1:8">
      <c r="A238" s="723" t="s">
        <v>847</v>
      </c>
      <c r="B238" s="723"/>
      <c r="C238" s="723">
        <v>200</v>
      </c>
      <c r="D238" s="723" t="s">
        <v>846</v>
      </c>
      <c r="E238" s="740">
        <f>C238*1000</f>
        <v>200000</v>
      </c>
      <c r="F238" s="723" t="s">
        <v>845</v>
      </c>
      <c r="G238" s="741">
        <f>E238/1000000</f>
        <v>0.2</v>
      </c>
      <c r="H238" s="723" t="s">
        <v>844</v>
      </c>
    </row>
    <row r="239" spans="1:8">
      <c r="A239" s="723" t="s">
        <v>843</v>
      </c>
      <c r="B239" s="723"/>
      <c r="C239" s="723"/>
      <c r="D239" s="723"/>
      <c r="E239" s="723"/>
      <c r="F239" s="723"/>
      <c r="G239" s="723"/>
      <c r="H239" s="721">
        <v>0.25</v>
      </c>
    </row>
    <row r="240" spans="1:8" s="684" customFormat="1"/>
    <row r="241" spans="1:23" s="684" customFormat="1">
      <c r="A241" s="703" t="s">
        <v>842</v>
      </c>
      <c r="B241" s="684" t="s">
        <v>841</v>
      </c>
      <c r="C241" s="684" t="s">
        <v>840</v>
      </c>
      <c r="W241" s="742"/>
    </row>
    <row r="242" spans="1:23" s="684" customFormat="1">
      <c r="A242" s="703" t="s">
        <v>214</v>
      </c>
      <c r="B242" s="711">
        <f>N214*$H$239</f>
        <v>100</v>
      </c>
      <c r="C242" s="743">
        <f>B242/$G$238</f>
        <v>500</v>
      </c>
      <c r="W242" s="742"/>
    </row>
    <row r="243" spans="1:23" s="684" customFormat="1">
      <c r="A243" s="703" t="s">
        <v>209</v>
      </c>
      <c r="B243" s="711">
        <f>N215*$H$239</f>
        <v>100</v>
      </c>
      <c r="C243" s="743">
        <f>B243/$G$238</f>
        <v>500</v>
      </c>
      <c r="W243" s="742"/>
    </row>
    <row r="244" spans="1:23" s="684" customFormat="1">
      <c r="A244" s="703" t="s">
        <v>216</v>
      </c>
      <c r="B244" s="711">
        <f>N216*$H$239</f>
        <v>100</v>
      </c>
      <c r="C244" s="743">
        <f>B244/$G$238</f>
        <v>500</v>
      </c>
    </row>
    <row r="245" spans="1:23" s="684" customFormat="1">
      <c r="A245" s="703"/>
      <c r="B245" s="711"/>
      <c r="C245" s="743"/>
    </row>
    <row r="246" spans="1:23">
      <c r="A246" s="703" t="s">
        <v>839</v>
      </c>
      <c r="B246" s="684"/>
      <c r="C246" s="701"/>
      <c r="D246" s="702"/>
      <c r="E246" s="701"/>
      <c r="F246" s="702"/>
      <c r="G246" s="684"/>
      <c r="H246" s="684"/>
      <c r="I246" s="684"/>
      <c r="J246" s="684"/>
      <c r="K246" s="684"/>
      <c r="L246" s="684"/>
      <c r="M246" s="684"/>
      <c r="N246" s="684"/>
    </row>
    <row r="247" spans="1:23">
      <c r="A247" s="684"/>
      <c r="B247" s="703" t="s">
        <v>379</v>
      </c>
      <c r="C247" s="701"/>
      <c r="D247" s="702"/>
      <c r="E247" s="701"/>
      <c r="F247" s="702"/>
      <c r="G247" s="684"/>
      <c r="H247" s="684"/>
      <c r="I247" s="684"/>
      <c r="J247" s="684"/>
      <c r="K247" s="684"/>
      <c r="L247" s="684"/>
      <c r="M247" s="684"/>
      <c r="N247" s="684"/>
    </row>
    <row r="248" spans="1:23">
      <c r="A248" s="703" t="s">
        <v>214</v>
      </c>
      <c r="B248" s="684" t="s">
        <v>1186</v>
      </c>
      <c r="C248" s="701"/>
      <c r="D248" s="702"/>
      <c r="E248" s="701"/>
      <c r="F248" s="702"/>
      <c r="G248" s="684"/>
      <c r="H248" s="684"/>
      <c r="I248" s="684"/>
      <c r="J248" s="684"/>
      <c r="K248" s="684"/>
      <c r="L248" s="684"/>
      <c r="M248" s="684"/>
      <c r="N248" s="684"/>
    </row>
    <row r="249" spans="1:23">
      <c r="A249" s="703" t="s">
        <v>209</v>
      </c>
      <c r="B249" s="684" t="s">
        <v>1187</v>
      </c>
      <c r="C249" s="701"/>
      <c r="D249" s="702"/>
      <c r="E249" s="701"/>
      <c r="F249" s="702"/>
      <c r="G249" s="684"/>
      <c r="H249" s="684"/>
      <c r="I249" s="684"/>
      <c r="J249" s="684"/>
      <c r="K249" s="684"/>
      <c r="L249" s="684"/>
      <c r="M249" s="684"/>
      <c r="N249" s="684"/>
    </row>
    <row r="250" spans="1:23">
      <c r="A250" s="703" t="s">
        <v>216</v>
      </c>
      <c r="B250" s="868" t="s">
        <v>1188</v>
      </c>
      <c r="C250" s="868"/>
      <c r="D250" s="868"/>
      <c r="E250" s="868"/>
      <c r="F250" s="868"/>
      <c r="G250" s="868"/>
      <c r="H250" s="868"/>
      <c r="I250" s="868"/>
      <c r="J250" s="868"/>
      <c r="K250" s="868"/>
      <c r="L250" s="868"/>
      <c r="M250" s="868"/>
      <c r="N250" s="868"/>
    </row>
    <row r="252" spans="1:23">
      <c r="A252" s="216" t="s">
        <v>378</v>
      </c>
      <c r="B252" s="212"/>
      <c r="C252" s="216"/>
      <c r="D252" s="212"/>
      <c r="E252" s="212"/>
      <c r="F252" s="212"/>
      <c r="G252" s="212"/>
      <c r="H252" s="212"/>
      <c r="I252" s="212"/>
      <c r="J252" s="212"/>
      <c r="K252" s="134" t="s">
        <v>380</v>
      </c>
      <c r="L252" s="137"/>
      <c r="M252" s="141"/>
      <c r="N252" s="137"/>
      <c r="O252" s="230"/>
      <c r="P252" s="230"/>
      <c r="Q252" s="230"/>
      <c r="R252" s="230"/>
      <c r="S252" s="230"/>
      <c r="T252" s="230"/>
      <c r="U252" s="230"/>
      <c r="V252" s="230"/>
      <c r="W252" s="230"/>
    </row>
    <row r="253" spans="1:23">
      <c r="A253" s="216"/>
      <c r="B253" s="115" t="s">
        <v>379</v>
      </c>
      <c r="C253" s="134">
        <v>2014</v>
      </c>
      <c r="D253" s="134">
        <f t="shared" ref="D253:W253" si="12">C253+1</f>
        <v>2015</v>
      </c>
      <c r="E253" s="134">
        <f t="shared" si="12"/>
        <v>2016</v>
      </c>
      <c r="F253" s="134">
        <f t="shared" si="12"/>
        <v>2017</v>
      </c>
      <c r="G253" s="134">
        <f t="shared" si="12"/>
        <v>2018</v>
      </c>
      <c r="H253" s="134">
        <f t="shared" si="12"/>
        <v>2019</v>
      </c>
      <c r="I253" s="134">
        <f t="shared" si="12"/>
        <v>2020</v>
      </c>
      <c r="J253" s="134">
        <f t="shared" si="12"/>
        <v>2021</v>
      </c>
      <c r="K253" s="134">
        <f t="shared" si="12"/>
        <v>2022</v>
      </c>
      <c r="L253" s="134">
        <f t="shared" si="12"/>
        <v>2023</v>
      </c>
      <c r="M253" s="134">
        <f t="shared" si="12"/>
        <v>2024</v>
      </c>
      <c r="N253" s="134">
        <f t="shared" si="12"/>
        <v>2025</v>
      </c>
      <c r="O253" s="134">
        <f t="shared" si="12"/>
        <v>2026</v>
      </c>
      <c r="P253" s="134">
        <f t="shared" si="12"/>
        <v>2027</v>
      </c>
      <c r="Q253" s="134">
        <f t="shared" si="12"/>
        <v>2028</v>
      </c>
      <c r="R253" s="134">
        <f t="shared" si="12"/>
        <v>2029</v>
      </c>
      <c r="S253" s="134">
        <f t="shared" si="12"/>
        <v>2030</v>
      </c>
      <c r="T253" s="134">
        <f t="shared" si="12"/>
        <v>2031</v>
      </c>
      <c r="U253" s="134">
        <f t="shared" si="12"/>
        <v>2032</v>
      </c>
      <c r="V253" s="134">
        <f t="shared" si="12"/>
        <v>2033</v>
      </c>
      <c r="W253" s="134">
        <f t="shared" si="12"/>
        <v>2034</v>
      </c>
    </row>
    <row r="254" spans="1:23">
      <c r="A254" s="144" t="s">
        <v>214</v>
      </c>
      <c r="B254" s="227" t="s">
        <v>838</v>
      </c>
      <c r="C254" s="735">
        <f>C242</f>
        <v>500</v>
      </c>
      <c r="D254" s="744">
        <f t="shared" ref="D254:W254" si="13">C254*(1+$P214)</f>
        <v>562.05276561358585</v>
      </c>
      <c r="E254" s="744">
        <f t="shared" si="13"/>
        <v>631.80662266776096</v>
      </c>
      <c r="F254" s="744">
        <f t="shared" si="13"/>
        <v>710.21731920678872</v>
      </c>
      <c r="G254" s="744">
        <f t="shared" si="13"/>
        <v>798.35921689368502</v>
      </c>
      <c r="H254" s="744">
        <f t="shared" si="13"/>
        <v>897.4400116163846</v>
      </c>
      <c r="I254" s="744">
        <f t="shared" si="13"/>
        <v>1008.8172810025552</v>
      </c>
      <c r="J254" s="744">
        <f t="shared" si="13"/>
        <v>1134.0170855725282</v>
      </c>
      <c r="K254" s="744">
        <f t="shared" si="13"/>
        <v>1274.7548783981958</v>
      </c>
      <c r="L254" s="744">
        <f t="shared" si="13"/>
        <v>1432.9590097662326</v>
      </c>
      <c r="M254" s="744">
        <f t="shared" si="13"/>
        <v>1610.7971489000329</v>
      </c>
      <c r="N254" s="744">
        <f t="shared" si="13"/>
        <v>1810.705984763485</v>
      </c>
      <c r="O254" s="744">
        <f t="shared" si="13"/>
        <v>2035.4246128987766</v>
      </c>
      <c r="P254" s="744">
        <f t="shared" si="13"/>
        <v>2288.0320657554394</v>
      </c>
      <c r="Q254" s="744">
        <f t="shared" si="13"/>
        <v>2571.9895007408213</v>
      </c>
      <c r="R254" s="744">
        <f t="shared" si="13"/>
        <v>2891.1876240409692</v>
      </c>
      <c r="S254" s="744">
        <f t="shared" si="13"/>
        <v>3249.9999999999982</v>
      </c>
      <c r="T254" s="744">
        <f t="shared" si="13"/>
        <v>3653.3429764883062</v>
      </c>
      <c r="U254" s="744">
        <f t="shared" si="13"/>
        <v>4106.7430473404438</v>
      </c>
      <c r="V254" s="744">
        <f t="shared" si="13"/>
        <v>4616.4125748441238</v>
      </c>
      <c r="W254" s="744">
        <f t="shared" si="13"/>
        <v>5189.3349098089493</v>
      </c>
    </row>
    <row r="255" spans="1:23">
      <c r="A255" s="144" t="s">
        <v>209</v>
      </c>
      <c r="B255" s="227" t="s">
        <v>838</v>
      </c>
      <c r="C255" s="735">
        <f>C243</f>
        <v>500</v>
      </c>
      <c r="D255" s="744">
        <f t="shared" ref="D255:W255" si="14">C255*(1+$P215)</f>
        <v>570.49044656784349</v>
      </c>
      <c r="E255" s="744">
        <f t="shared" si="14"/>
        <v>650.91869925035508</v>
      </c>
      <c r="F255" s="744">
        <f t="shared" si="14"/>
        <v>742.6857988293898</v>
      </c>
      <c r="G255" s="744">
        <f t="shared" si="14"/>
        <v>847.39030606754841</v>
      </c>
      <c r="H255" s="744">
        <f t="shared" si="14"/>
        <v>966.85614825147456</v>
      </c>
      <c r="I255" s="744">
        <f t="shared" si="14"/>
        <v>1103.1643915656978</v>
      </c>
      <c r="J255" s="744">
        <f t="shared" si="14"/>
        <v>1258.6894927641167</v>
      </c>
      <c r="K255" s="744">
        <f t="shared" si="14"/>
        <v>1436.1406616345068</v>
      </c>
      <c r="L255" s="744">
        <f t="shared" si="14"/>
        <v>1638.6090547802162</v>
      </c>
      <c r="M255" s="744">
        <f t="shared" si="14"/>
        <v>1869.621622823355</v>
      </c>
      <c r="N255" s="744">
        <f t="shared" si="14"/>
        <v>2133.2025490347842</v>
      </c>
      <c r="O255" s="744">
        <f t="shared" si="14"/>
        <v>2433.9433496370325</v>
      </c>
      <c r="P255" s="744">
        <f t="shared" si="14"/>
        <v>2777.0828569105274</v>
      </c>
      <c r="Q255" s="744">
        <f t="shared" si="14"/>
        <v>3168.5984783895792</v>
      </c>
      <c r="R255" s="744">
        <f t="shared" si="14"/>
        <v>3615.310321861321</v>
      </c>
      <c r="S255" s="744">
        <f t="shared" si="14"/>
        <v>4124.9999999999982</v>
      </c>
      <c r="T255" s="744">
        <f t="shared" si="14"/>
        <v>4706.5461841847073</v>
      </c>
      <c r="U255" s="744">
        <f t="shared" si="14"/>
        <v>5370.079268815427</v>
      </c>
      <c r="V255" s="744">
        <f t="shared" si="14"/>
        <v>6127.1578403424628</v>
      </c>
      <c r="W255" s="744">
        <f t="shared" si="14"/>
        <v>6990.9700250572705</v>
      </c>
    </row>
    <row r="256" spans="1:23">
      <c r="A256" s="144" t="s">
        <v>216</v>
      </c>
      <c r="B256" s="227" t="s">
        <v>838</v>
      </c>
      <c r="C256" s="735">
        <f>C244</f>
        <v>500</v>
      </c>
      <c r="D256" s="744">
        <f t="shared" ref="D256:W256" si="15">C256*(1+$P216)</f>
        <v>551.14180591587638</v>
      </c>
      <c r="E256" s="744">
        <f t="shared" si="15"/>
        <v>607.5145804564271</v>
      </c>
      <c r="F256" s="744">
        <f t="shared" si="15"/>
        <v>669.65336598596241</v>
      </c>
      <c r="G256" s="744">
        <f t="shared" si="15"/>
        <v>738.14793093429728</v>
      </c>
      <c r="H256" s="744">
        <f t="shared" si="15"/>
        <v>813.64836737639234</v>
      </c>
      <c r="I256" s="744">
        <f t="shared" si="15"/>
        <v>896.87126115265858</v>
      </c>
      <c r="J256" s="744">
        <f t="shared" si="15"/>
        <v>988.60649309145163</v>
      </c>
      <c r="K256" s="744">
        <f t="shared" si="15"/>
        <v>1089.724735885168</v>
      </c>
      <c r="L256" s="744">
        <f t="shared" si="15"/>
        <v>1201.1857177739057</v>
      </c>
      <c r="M256" s="744">
        <f t="shared" si="15"/>
        <v>1324.0473314685371</v>
      </c>
      <c r="N256" s="744">
        <f t="shared" si="15"/>
        <v>1459.475674767333</v>
      </c>
      <c r="O256" s="744">
        <f t="shared" si="15"/>
        <v>1608.7561181631202</v>
      </c>
      <c r="P256" s="744">
        <f t="shared" si="15"/>
        <v>1773.305504485274</v>
      </c>
      <c r="Q256" s="744">
        <f t="shared" si="15"/>
        <v>1954.6855963651562</v>
      </c>
      <c r="R256" s="744">
        <f t="shared" si="15"/>
        <v>2154.6178991568881</v>
      </c>
      <c r="S256" s="744">
        <f t="shared" si="15"/>
        <v>2374.9999999999977</v>
      </c>
      <c r="T256" s="744">
        <f t="shared" si="15"/>
        <v>2617.9235781004104</v>
      </c>
      <c r="U256" s="744">
        <f t="shared" si="15"/>
        <v>2885.6942571680261</v>
      </c>
      <c r="V256" s="744">
        <f t="shared" si="15"/>
        <v>3180.8534884333185</v>
      </c>
      <c r="W256" s="744">
        <f t="shared" si="15"/>
        <v>3506.2026719379087</v>
      </c>
    </row>
    <row r="257" spans="19:19">
      <c r="S257" s="541" t="s">
        <v>837</v>
      </c>
    </row>
  </sheetData>
  <sheetProtection sheet="1" objects="1" scenarios="1"/>
  <mergeCells count="12">
    <mergeCell ref="A3:N3"/>
    <mergeCell ref="B40:C40"/>
    <mergeCell ref="D40:E40"/>
    <mergeCell ref="A36:N36"/>
    <mergeCell ref="A37:N37"/>
    <mergeCell ref="B250:N250"/>
    <mergeCell ref="A23:W23"/>
    <mergeCell ref="B82:P82"/>
    <mergeCell ref="A91:W91"/>
    <mergeCell ref="B146:N146"/>
    <mergeCell ref="A156:N156"/>
    <mergeCell ref="A112:N112"/>
  </mergeCells>
  <conditionalFormatting sqref="D85:W86 D87:I87">
    <cfRule type="expression" dxfId="3" priority="7">
      <formula>D85=C85</formula>
    </cfRule>
  </conditionalFormatting>
  <conditionalFormatting sqref="J87:W87">
    <cfRule type="expression" dxfId="2" priority="6">
      <formula>J87=I87</formula>
    </cfRule>
  </conditionalFormatting>
  <conditionalFormatting sqref="D150:W152">
    <cfRule type="expression" dxfId="1" priority="5">
      <formula>D150=C150</formula>
    </cfRule>
  </conditionalFormatting>
  <conditionalFormatting sqref="D254:W256">
    <cfRule type="expression" dxfId="0" priority="3">
      <formula>D254=C254</formula>
    </cfRule>
  </conditionalFormatting>
  <pageMargins left="0.7" right="0.7" top="0.75" bottom="0.75" header="0.3" footer="0.3"/>
  <pageSetup paperSize="9" scale="35" orientation="portrait" r:id="rId1"/>
  <rowBreaks count="1" manualBreakCount="1">
    <brk id="87" max="22" man="1"/>
  </rowBreaks>
  <drawing r:id="rId2"/>
</worksheet>
</file>

<file path=xl/worksheets/sheet2.xml><?xml version="1.0" encoding="utf-8"?>
<worksheet xmlns="http://schemas.openxmlformats.org/spreadsheetml/2006/main" xmlns:r="http://schemas.openxmlformats.org/officeDocument/2006/relationships">
  <sheetPr enableFormatConditionsCalculation="0">
    <tabColor theme="6" tint="0.39997558519241921"/>
  </sheetPr>
  <dimension ref="A1:R221"/>
  <sheetViews>
    <sheetView zoomScale="90" zoomScaleNormal="90" workbookViewId="0">
      <pane xSplit="2" ySplit="4" topLeftCell="C5" activePane="bottomRight" state="frozen"/>
      <selection pane="topRight" activeCell="C1" sqref="C1"/>
      <selection pane="bottomLeft" activeCell="A6" sqref="A6"/>
      <selection pane="bottomRight" activeCell="C5" sqref="C5"/>
    </sheetView>
  </sheetViews>
  <sheetFormatPr defaultColWidth="8.85546875" defaultRowHeight="12.75"/>
  <cols>
    <col min="1" max="1" width="8.85546875" style="27"/>
    <col min="2" max="2" width="20.42578125" style="28" customWidth="1"/>
    <col min="3" max="3" width="8.85546875" style="28"/>
    <col min="4" max="4" width="109.140625" style="28" customWidth="1"/>
    <col min="5" max="5" width="12" style="33" customWidth="1"/>
    <col min="6" max="6" width="39.5703125" style="64" customWidth="1"/>
    <col min="7" max="7" width="12" style="23" customWidth="1"/>
    <col min="8" max="16384" width="8.85546875" style="28"/>
  </cols>
  <sheetData>
    <row r="1" spans="1:18" s="6" customFormat="1" ht="18.75">
      <c r="A1" s="5" t="s">
        <v>363</v>
      </c>
      <c r="D1" s="34"/>
      <c r="E1" s="34"/>
      <c r="F1" s="62"/>
      <c r="G1" s="34"/>
    </row>
    <row r="2" spans="1:18" s="23" customFormat="1" ht="15.75">
      <c r="A2" s="91" t="s">
        <v>346</v>
      </c>
      <c r="B2" s="92" t="s">
        <v>734</v>
      </c>
      <c r="C2" s="24"/>
      <c r="D2" s="25"/>
    </row>
    <row r="3" spans="1:18" s="23" customFormat="1" ht="15.75">
      <c r="A3" s="91"/>
      <c r="B3" s="92" t="s">
        <v>1158</v>
      </c>
      <c r="C3" s="24"/>
      <c r="D3" s="25"/>
    </row>
    <row r="4" spans="1:18" s="112" customFormat="1" ht="30">
      <c r="A4" s="108" t="s">
        <v>17</v>
      </c>
      <c r="B4" s="109" t="s">
        <v>197</v>
      </c>
      <c r="C4" s="110" t="s">
        <v>19</v>
      </c>
      <c r="D4" s="109" t="s">
        <v>20</v>
      </c>
      <c r="E4" s="110" t="s">
        <v>500</v>
      </c>
      <c r="F4" s="111" t="s">
        <v>200</v>
      </c>
      <c r="G4" s="110" t="s">
        <v>500</v>
      </c>
      <c r="I4" s="665" t="s">
        <v>1182</v>
      </c>
      <c r="J4" s="829" t="s">
        <v>1183</v>
      </c>
      <c r="K4" s="829"/>
      <c r="L4" s="829"/>
      <c r="M4" s="829"/>
      <c r="N4" s="829"/>
      <c r="O4" s="829"/>
      <c r="P4" s="829"/>
      <c r="Q4" s="829"/>
      <c r="R4" s="829"/>
    </row>
    <row r="5" spans="1:18" s="23" customFormat="1">
      <c r="A5" s="828" t="s">
        <v>21</v>
      </c>
      <c r="B5" s="819" t="s">
        <v>22</v>
      </c>
      <c r="C5" s="57" t="s">
        <v>23</v>
      </c>
      <c r="D5" s="58" t="s">
        <v>24</v>
      </c>
      <c r="E5" s="56">
        <v>5950.6990000000005</v>
      </c>
      <c r="F5" s="822" t="s">
        <v>234</v>
      </c>
      <c r="G5" s="826">
        <f>SUM(E5:E7)</f>
        <v>6584.9060000000009</v>
      </c>
    </row>
    <row r="6" spans="1:18" s="23" customFormat="1">
      <c r="A6" s="828"/>
      <c r="B6" s="819"/>
      <c r="C6" s="57" t="s">
        <v>25</v>
      </c>
      <c r="D6" s="58" t="s">
        <v>26</v>
      </c>
      <c r="E6" s="56">
        <v>0</v>
      </c>
      <c r="F6" s="822"/>
      <c r="G6" s="826"/>
    </row>
    <row r="7" spans="1:18" s="23" customFormat="1">
      <c r="A7" s="828"/>
      <c r="B7" s="819"/>
      <c r="C7" s="57" t="s">
        <v>27</v>
      </c>
      <c r="D7" s="58" t="s">
        <v>28</v>
      </c>
      <c r="E7" s="56">
        <v>634.20700000000011</v>
      </c>
      <c r="F7" s="822"/>
      <c r="G7" s="826"/>
    </row>
    <row r="8" spans="1:18" s="23" customFormat="1">
      <c r="A8" s="57" t="s">
        <v>29</v>
      </c>
      <c r="B8" s="59" t="s">
        <v>30</v>
      </c>
      <c r="C8" s="57" t="s">
        <v>31</v>
      </c>
      <c r="D8" s="58" t="s">
        <v>32</v>
      </c>
      <c r="E8" s="56">
        <v>44725.332999999999</v>
      </c>
      <c r="F8" s="51" t="s">
        <v>498</v>
      </c>
      <c r="G8" s="172">
        <f>E8</f>
        <v>44725.332999999999</v>
      </c>
    </row>
    <row r="9" spans="1:18" s="23" customFormat="1">
      <c r="A9" s="57" t="s">
        <v>33</v>
      </c>
      <c r="B9" s="59" t="s">
        <v>34</v>
      </c>
      <c r="C9" s="57" t="s">
        <v>35</v>
      </c>
      <c r="D9" s="58" t="s">
        <v>36</v>
      </c>
      <c r="E9" s="56">
        <v>335371.20900000003</v>
      </c>
      <c r="F9" s="51" t="s">
        <v>499</v>
      </c>
      <c r="G9" s="172">
        <f>E9</f>
        <v>335371.20900000003</v>
      </c>
    </row>
    <row r="10" spans="1:18" s="23" customFormat="1">
      <c r="A10" s="828" t="s">
        <v>37</v>
      </c>
      <c r="B10" s="819" t="s">
        <v>38</v>
      </c>
      <c r="C10" s="57" t="s">
        <v>39</v>
      </c>
      <c r="D10" s="58" t="s">
        <v>40</v>
      </c>
      <c r="E10" s="56">
        <v>166.79</v>
      </c>
      <c r="F10" s="823"/>
      <c r="G10" s="823"/>
    </row>
    <row r="11" spans="1:18" s="23" customFormat="1">
      <c r="A11" s="828"/>
      <c r="B11" s="819"/>
      <c r="C11" s="57" t="s">
        <v>41</v>
      </c>
      <c r="D11" s="58" t="s">
        <v>42</v>
      </c>
      <c r="E11" s="56">
        <v>856.32999999999993</v>
      </c>
      <c r="F11" s="823"/>
      <c r="G11" s="823"/>
    </row>
    <row r="12" spans="1:18" s="23" customFormat="1">
      <c r="A12" s="828"/>
      <c r="B12" s="819"/>
      <c r="C12" s="57" t="s">
        <v>43</v>
      </c>
      <c r="D12" s="58" t="s">
        <v>44</v>
      </c>
      <c r="E12" s="56">
        <v>861.90199999999993</v>
      </c>
      <c r="F12" s="55" t="s">
        <v>235</v>
      </c>
      <c r="G12" s="52">
        <f>E12</f>
        <v>861.90199999999993</v>
      </c>
    </row>
    <row r="13" spans="1:18" s="23" customFormat="1">
      <c r="A13" s="828"/>
      <c r="B13" s="819"/>
      <c r="C13" s="57" t="s">
        <v>45</v>
      </c>
      <c r="D13" s="58" t="s">
        <v>46</v>
      </c>
      <c r="E13" s="56">
        <v>976.76</v>
      </c>
      <c r="F13" s="71"/>
      <c r="G13" s="174"/>
    </row>
    <row r="14" spans="1:18" s="23" customFormat="1">
      <c r="A14" s="828"/>
      <c r="B14" s="819"/>
      <c r="C14" s="57" t="s">
        <v>47</v>
      </c>
      <c r="D14" s="58" t="s">
        <v>48</v>
      </c>
      <c r="E14" s="56">
        <v>2173.1270000000004</v>
      </c>
      <c r="F14" s="71"/>
      <c r="G14" s="174"/>
    </row>
    <row r="15" spans="1:18" s="23" customFormat="1">
      <c r="A15" s="828"/>
      <c r="B15" s="819"/>
      <c r="C15" s="57" t="s">
        <v>49</v>
      </c>
      <c r="D15" s="58" t="s">
        <v>50</v>
      </c>
      <c r="E15" s="56">
        <v>62.203000000000003</v>
      </c>
      <c r="F15" s="71"/>
      <c r="G15" s="174"/>
    </row>
    <row r="16" spans="1:18" s="23" customFormat="1">
      <c r="A16" s="828"/>
      <c r="B16" s="819"/>
      <c r="C16" s="57" t="s">
        <v>51</v>
      </c>
      <c r="D16" s="58" t="s">
        <v>52</v>
      </c>
      <c r="E16" s="56">
        <v>8.3290000000000006</v>
      </c>
      <c r="F16" s="71"/>
      <c r="G16" s="174"/>
    </row>
    <row r="17" spans="1:10" s="23" customFormat="1">
      <c r="A17" s="828"/>
      <c r="B17" s="819"/>
      <c r="C17" s="57" t="s">
        <v>53</v>
      </c>
      <c r="D17" s="58" t="s">
        <v>54</v>
      </c>
      <c r="E17" s="56">
        <v>27</v>
      </c>
      <c r="F17" s="71"/>
      <c r="G17" s="174"/>
    </row>
    <row r="18" spans="1:10" s="23" customFormat="1">
      <c r="A18" s="828"/>
      <c r="B18" s="819"/>
      <c r="C18" s="57" t="s">
        <v>55</v>
      </c>
      <c r="D18" s="58" t="s">
        <v>56</v>
      </c>
      <c r="E18" s="56">
        <v>7.28</v>
      </c>
      <c r="F18" s="71"/>
      <c r="G18" s="174"/>
    </row>
    <row r="19" spans="1:10" s="23" customFormat="1">
      <c r="A19" s="828"/>
      <c r="B19" s="819"/>
      <c r="C19" s="57" t="s">
        <v>57</v>
      </c>
      <c r="D19" s="58" t="s">
        <v>58</v>
      </c>
      <c r="E19" s="56">
        <v>1271.797</v>
      </c>
      <c r="F19" s="71"/>
      <c r="G19" s="174"/>
    </row>
    <row r="20" spans="1:10" s="23" customFormat="1">
      <c r="A20" s="828"/>
      <c r="B20" s="819"/>
      <c r="C20" s="57" t="s">
        <v>59</v>
      </c>
      <c r="D20" s="58" t="s">
        <v>60</v>
      </c>
      <c r="E20" s="56">
        <v>52.08</v>
      </c>
      <c r="F20" s="71"/>
      <c r="G20" s="174"/>
    </row>
    <row r="21" spans="1:10" s="23" customFormat="1">
      <c r="A21" s="828"/>
      <c r="B21" s="819"/>
      <c r="C21" s="57" t="s">
        <v>61</v>
      </c>
      <c r="D21" s="58" t="s">
        <v>62</v>
      </c>
      <c r="E21" s="56">
        <v>443.60399999999998</v>
      </c>
      <c r="F21" s="71"/>
      <c r="G21" s="174"/>
    </row>
    <row r="22" spans="1:10" s="23" customFormat="1">
      <c r="A22" s="828"/>
      <c r="B22" s="819"/>
      <c r="C22" s="57" t="s">
        <v>63</v>
      </c>
      <c r="D22" s="58" t="s">
        <v>64</v>
      </c>
      <c r="E22" s="56">
        <v>39458.982000000004</v>
      </c>
      <c r="F22" s="51" t="s">
        <v>64</v>
      </c>
      <c r="G22" s="172">
        <f>E22</f>
        <v>39458.982000000004</v>
      </c>
    </row>
    <row r="23" spans="1:10" s="23" customFormat="1">
      <c r="A23" s="828"/>
      <c r="B23" s="819"/>
      <c r="C23" s="57" t="s">
        <v>65</v>
      </c>
      <c r="D23" s="58" t="s">
        <v>66</v>
      </c>
      <c r="E23" s="56">
        <v>144461.56299999999</v>
      </c>
      <c r="F23" s="71"/>
      <c r="G23" s="174"/>
    </row>
    <row r="24" spans="1:10" s="23" customFormat="1">
      <c r="A24" s="828"/>
      <c r="B24" s="819"/>
      <c r="C24" s="57" t="s">
        <v>67</v>
      </c>
      <c r="D24" s="58" t="s">
        <v>68</v>
      </c>
      <c r="E24" s="56">
        <v>0</v>
      </c>
      <c r="F24" s="71"/>
      <c r="G24" s="174"/>
    </row>
    <row r="25" spans="1:10" s="23" customFormat="1">
      <c r="A25" s="828"/>
      <c r="B25" s="819"/>
      <c r="C25" s="57" t="s">
        <v>69</v>
      </c>
      <c r="D25" s="58" t="s">
        <v>70</v>
      </c>
      <c r="E25" s="56">
        <v>0</v>
      </c>
      <c r="F25" s="71"/>
      <c r="G25" s="174"/>
    </row>
    <row r="26" spans="1:10" s="23" customFormat="1">
      <c r="A26" s="828"/>
      <c r="B26" s="819"/>
      <c r="C26" s="57" t="s">
        <v>71</v>
      </c>
      <c r="D26" s="58" t="s">
        <v>72</v>
      </c>
      <c r="E26" s="56">
        <v>46.769999999999996</v>
      </c>
      <c r="F26" s="71"/>
      <c r="G26" s="174"/>
    </row>
    <row r="27" spans="1:10" s="23" customFormat="1">
      <c r="A27" s="828"/>
      <c r="B27" s="819"/>
      <c r="C27" s="57" t="s">
        <v>73</v>
      </c>
      <c r="D27" s="58" t="s">
        <v>74</v>
      </c>
      <c r="E27" s="56">
        <v>6</v>
      </c>
      <c r="F27" s="71"/>
      <c r="G27" s="174"/>
    </row>
    <row r="28" spans="1:10" s="23" customFormat="1">
      <c r="A28" s="828"/>
      <c r="B28" s="819"/>
      <c r="C28" s="57" t="s">
        <v>75</v>
      </c>
      <c r="D28" s="58" t="s">
        <v>76</v>
      </c>
      <c r="E28" s="56">
        <v>74173.31</v>
      </c>
      <c r="F28" s="58" t="s">
        <v>76</v>
      </c>
      <c r="G28" s="172">
        <f>E28</f>
        <v>74173.31</v>
      </c>
      <c r="J28" s="23" t="s">
        <v>396</v>
      </c>
    </row>
    <row r="29" spans="1:10" s="23" customFormat="1">
      <c r="A29" s="828"/>
      <c r="B29" s="819"/>
      <c r="C29" s="57" t="s">
        <v>77</v>
      </c>
      <c r="D29" s="58" t="s">
        <v>78</v>
      </c>
      <c r="E29" s="56">
        <v>90.460000000000008</v>
      </c>
      <c r="F29" s="822" t="s">
        <v>236</v>
      </c>
      <c r="G29" s="827">
        <f>SUM(E10:E11,E13:E21,E23:E27,E29:E33)</f>
        <v>151726.30599999998</v>
      </c>
    </row>
    <row r="30" spans="1:10" s="23" customFormat="1">
      <c r="A30" s="828"/>
      <c r="B30" s="819"/>
      <c r="C30" s="57" t="s">
        <v>79</v>
      </c>
      <c r="D30" s="58" t="s">
        <v>80</v>
      </c>
      <c r="E30" s="56">
        <v>360.53499999999997</v>
      </c>
      <c r="F30" s="822"/>
      <c r="G30" s="827"/>
    </row>
    <row r="31" spans="1:10" s="23" customFormat="1">
      <c r="A31" s="828"/>
      <c r="B31" s="819"/>
      <c r="C31" s="57" t="s">
        <v>81</v>
      </c>
      <c r="D31" s="58" t="s">
        <v>82</v>
      </c>
      <c r="E31" s="56">
        <v>61.080999999999996</v>
      </c>
      <c r="F31" s="822"/>
      <c r="G31" s="827"/>
    </row>
    <row r="32" spans="1:10" s="23" customFormat="1">
      <c r="A32" s="828"/>
      <c r="B32" s="819"/>
      <c r="C32" s="57" t="s">
        <v>83</v>
      </c>
      <c r="D32" s="58" t="s">
        <v>84</v>
      </c>
      <c r="E32" s="56">
        <v>204.05700000000002</v>
      </c>
      <c r="F32" s="822"/>
      <c r="G32" s="827"/>
    </row>
    <row r="33" spans="1:7" s="23" customFormat="1">
      <c r="A33" s="828"/>
      <c r="B33" s="819"/>
      <c r="C33" s="57" t="s">
        <v>85</v>
      </c>
      <c r="D33" s="58" t="s">
        <v>86</v>
      </c>
      <c r="E33" s="56">
        <v>450.53999999999996</v>
      </c>
      <c r="F33" s="822"/>
      <c r="G33" s="827"/>
    </row>
    <row r="34" spans="1:7" s="29" customFormat="1">
      <c r="A34" s="57" t="s">
        <v>87</v>
      </c>
      <c r="B34" s="60" t="s">
        <v>88</v>
      </c>
      <c r="C34" s="57" t="s">
        <v>89</v>
      </c>
      <c r="D34" s="58" t="s">
        <v>90</v>
      </c>
      <c r="E34" s="56">
        <v>259.45999999999998</v>
      </c>
      <c r="F34" s="54" t="s">
        <v>250</v>
      </c>
      <c r="G34" s="52">
        <f>E34</f>
        <v>259.45999999999998</v>
      </c>
    </row>
    <row r="35" spans="1:7" s="23" customFormat="1">
      <c r="A35" s="828" t="s">
        <v>91</v>
      </c>
      <c r="B35" s="819" t="s">
        <v>92</v>
      </c>
      <c r="C35" s="57" t="s">
        <v>93</v>
      </c>
      <c r="D35" s="58" t="s">
        <v>94</v>
      </c>
      <c r="E35" s="56">
        <v>51565.381999999998</v>
      </c>
      <c r="F35" s="822" t="s">
        <v>237</v>
      </c>
      <c r="G35" s="826">
        <f>SUM(E35:E36)</f>
        <v>63372.968999999997</v>
      </c>
    </row>
    <row r="36" spans="1:7" s="23" customFormat="1">
      <c r="A36" s="828"/>
      <c r="B36" s="819"/>
      <c r="C36" s="57" t="s">
        <v>95</v>
      </c>
      <c r="D36" s="58" t="s">
        <v>96</v>
      </c>
      <c r="E36" s="56">
        <v>11807.587</v>
      </c>
      <c r="F36" s="822"/>
      <c r="G36" s="826"/>
    </row>
    <row r="37" spans="1:7" s="23" customFormat="1">
      <c r="A37" s="57" t="s">
        <v>97</v>
      </c>
      <c r="B37" s="819" t="s">
        <v>98</v>
      </c>
      <c r="C37" s="57" t="s">
        <v>99</v>
      </c>
      <c r="D37" s="58" t="s">
        <v>100</v>
      </c>
      <c r="E37" s="56">
        <v>1523.876</v>
      </c>
      <c r="F37" s="822" t="s">
        <v>238</v>
      </c>
      <c r="G37" s="826">
        <f>SUM(E37:E40)</f>
        <v>34013.605499999998</v>
      </c>
    </row>
    <row r="38" spans="1:7" s="23" customFormat="1">
      <c r="A38" s="828"/>
      <c r="B38" s="819"/>
      <c r="C38" s="57" t="s">
        <v>101</v>
      </c>
      <c r="D38" s="58" t="s">
        <v>102</v>
      </c>
      <c r="E38" s="56">
        <v>16787.252999999997</v>
      </c>
      <c r="F38" s="822"/>
      <c r="G38" s="826"/>
    </row>
    <row r="39" spans="1:7" s="23" customFormat="1">
      <c r="A39" s="828"/>
      <c r="B39" s="819"/>
      <c r="C39" s="57" t="s">
        <v>103</v>
      </c>
      <c r="D39" s="58" t="s">
        <v>104</v>
      </c>
      <c r="E39" s="56">
        <v>1172.6044999999999</v>
      </c>
      <c r="F39" s="822"/>
      <c r="G39" s="826"/>
    </row>
    <row r="40" spans="1:7" s="23" customFormat="1">
      <c r="A40" s="828"/>
      <c r="B40" s="819"/>
      <c r="C40" s="57" t="s">
        <v>105</v>
      </c>
      <c r="D40" s="58" t="s">
        <v>106</v>
      </c>
      <c r="E40" s="56">
        <v>14529.871999999999</v>
      </c>
      <c r="F40" s="822"/>
      <c r="G40" s="826"/>
    </row>
    <row r="41" spans="1:7" s="23" customFormat="1">
      <c r="A41" s="828" t="s">
        <v>107</v>
      </c>
      <c r="B41" s="819" t="s">
        <v>108</v>
      </c>
      <c r="C41" s="57" t="s">
        <v>109</v>
      </c>
      <c r="D41" s="58" t="s">
        <v>110</v>
      </c>
      <c r="E41" s="56">
        <v>3997.1839999999997</v>
      </c>
      <c r="F41" s="822" t="s">
        <v>239</v>
      </c>
      <c r="G41" s="826">
        <f>SUM(E41:E43)</f>
        <v>4584.3940000000002</v>
      </c>
    </row>
    <row r="42" spans="1:7" s="23" customFormat="1">
      <c r="A42" s="828"/>
      <c r="B42" s="819"/>
      <c r="C42" s="57" t="s">
        <v>111</v>
      </c>
      <c r="D42" s="58" t="s">
        <v>112</v>
      </c>
      <c r="E42" s="56">
        <v>155.86000000000001</v>
      </c>
      <c r="F42" s="822"/>
      <c r="G42" s="826"/>
    </row>
    <row r="43" spans="1:7" s="23" customFormat="1">
      <c r="A43" s="828"/>
      <c r="B43" s="819"/>
      <c r="C43" s="57" t="s">
        <v>113</v>
      </c>
      <c r="D43" s="58" t="s">
        <v>114</v>
      </c>
      <c r="E43" s="56">
        <v>431.35</v>
      </c>
      <c r="F43" s="822"/>
      <c r="G43" s="826"/>
    </row>
    <row r="44" spans="1:7" s="23" customFormat="1">
      <c r="A44" s="828" t="s">
        <v>115</v>
      </c>
      <c r="B44" s="819" t="s">
        <v>116</v>
      </c>
      <c r="C44" s="57" t="s">
        <v>117</v>
      </c>
      <c r="D44" s="58" t="s">
        <v>118</v>
      </c>
      <c r="E44" s="56">
        <v>345605.20399999997</v>
      </c>
      <c r="F44" s="822" t="s">
        <v>240</v>
      </c>
      <c r="G44" s="826">
        <f>SUM(E44:E46)</f>
        <v>758574.5639999999</v>
      </c>
    </row>
    <row r="45" spans="1:7" s="23" customFormat="1">
      <c r="A45" s="828"/>
      <c r="B45" s="819"/>
      <c r="C45" s="57" t="s">
        <v>119</v>
      </c>
      <c r="D45" s="58" t="s">
        <v>120</v>
      </c>
      <c r="E45" s="56">
        <v>411107.36499999999</v>
      </c>
      <c r="F45" s="822"/>
      <c r="G45" s="826"/>
    </row>
    <row r="46" spans="1:7" s="23" customFormat="1">
      <c r="A46" s="828"/>
      <c r="B46" s="819"/>
      <c r="C46" s="57" t="s">
        <v>121</v>
      </c>
      <c r="D46" s="58" t="s">
        <v>122</v>
      </c>
      <c r="E46" s="56">
        <v>1861.9949999999999</v>
      </c>
      <c r="F46" s="822"/>
      <c r="G46" s="826"/>
    </row>
    <row r="47" spans="1:7" s="23" customFormat="1" ht="25.5">
      <c r="A47" s="828" t="s">
        <v>123</v>
      </c>
      <c r="B47" s="819" t="s">
        <v>124</v>
      </c>
      <c r="C47" s="57" t="s">
        <v>125</v>
      </c>
      <c r="D47" s="58" t="s">
        <v>126</v>
      </c>
      <c r="E47" s="56">
        <v>211969.3708124487</v>
      </c>
      <c r="F47" s="746" t="s">
        <v>1206</v>
      </c>
      <c r="G47" s="52">
        <f>E47</f>
        <v>211969.3708124487</v>
      </c>
    </row>
    <row r="48" spans="1:7" s="23" customFormat="1">
      <c r="A48" s="828"/>
      <c r="B48" s="819"/>
      <c r="C48" s="57" t="s">
        <v>127</v>
      </c>
      <c r="D48" s="58" t="s">
        <v>128</v>
      </c>
      <c r="E48" s="56">
        <v>531263.99104737514</v>
      </c>
      <c r="F48" s="53" t="s">
        <v>241</v>
      </c>
      <c r="G48" s="52">
        <f>E48</f>
        <v>531263.99104737514</v>
      </c>
    </row>
    <row r="49" spans="1:7" s="23" customFormat="1">
      <c r="A49" s="828"/>
      <c r="B49" s="819"/>
      <c r="C49" s="57" t="s">
        <v>129</v>
      </c>
      <c r="D49" s="58" t="s">
        <v>130</v>
      </c>
      <c r="E49" s="825" t="s">
        <v>1255</v>
      </c>
      <c r="F49" s="822" t="s">
        <v>242</v>
      </c>
      <c r="G49" s="825" t="s">
        <v>1255</v>
      </c>
    </row>
    <row r="50" spans="1:7" s="23" customFormat="1">
      <c r="A50" s="828"/>
      <c r="B50" s="819"/>
      <c r="C50" s="57" t="s">
        <v>131</v>
      </c>
      <c r="D50" s="58" t="s">
        <v>132</v>
      </c>
      <c r="E50" s="825"/>
      <c r="F50" s="822"/>
      <c r="G50" s="825"/>
    </row>
    <row r="51" spans="1:7" s="23" customFormat="1" ht="25.5">
      <c r="A51" s="828" t="s">
        <v>133</v>
      </c>
      <c r="B51" s="819" t="s">
        <v>134</v>
      </c>
      <c r="C51" s="57" t="s">
        <v>135</v>
      </c>
      <c r="D51" s="61" t="s">
        <v>136</v>
      </c>
      <c r="E51" s="56">
        <v>4760.9030000000002</v>
      </c>
      <c r="F51" s="823"/>
      <c r="G51" s="823"/>
    </row>
    <row r="52" spans="1:7" s="23" customFormat="1">
      <c r="A52" s="828"/>
      <c r="B52" s="819"/>
      <c r="C52" s="57" t="s">
        <v>137</v>
      </c>
      <c r="D52" s="58" t="s">
        <v>138</v>
      </c>
      <c r="E52" s="56">
        <v>1100.3000000000002</v>
      </c>
      <c r="F52" s="823"/>
      <c r="G52" s="823"/>
    </row>
    <row r="53" spans="1:7" s="23" customFormat="1">
      <c r="A53" s="828"/>
      <c r="B53" s="819"/>
      <c r="C53" s="830" t="s">
        <v>139</v>
      </c>
      <c r="D53" s="831" t="s">
        <v>226</v>
      </c>
      <c r="E53" s="821">
        <v>339.4085</v>
      </c>
      <c r="F53" s="53" t="s">
        <v>243</v>
      </c>
      <c r="G53" s="827">
        <f>E53</f>
        <v>339.4085</v>
      </c>
    </row>
    <row r="54" spans="1:7" s="23" customFormat="1">
      <c r="A54" s="828"/>
      <c r="B54" s="819"/>
      <c r="C54" s="830"/>
      <c r="D54" s="831"/>
      <c r="E54" s="821"/>
      <c r="F54" s="53" t="s">
        <v>690</v>
      </c>
      <c r="G54" s="827"/>
    </row>
    <row r="55" spans="1:7" s="23" customFormat="1">
      <c r="A55" s="828"/>
      <c r="B55" s="819"/>
      <c r="C55" s="830"/>
      <c r="D55" s="831"/>
      <c r="E55" s="821"/>
      <c r="F55" s="171" t="s">
        <v>501</v>
      </c>
      <c r="G55" s="827"/>
    </row>
    <row r="56" spans="1:7" s="23" customFormat="1">
      <c r="A56" s="828"/>
      <c r="B56" s="819"/>
      <c r="C56" s="830"/>
      <c r="D56" s="831"/>
      <c r="E56" s="821"/>
      <c r="F56" s="171" t="s">
        <v>502</v>
      </c>
      <c r="G56" s="827"/>
    </row>
    <row r="57" spans="1:7" s="23" customFormat="1">
      <c r="A57" s="828"/>
      <c r="B57" s="819"/>
      <c r="C57" s="57" t="s">
        <v>141</v>
      </c>
      <c r="D57" s="58" t="s">
        <v>142</v>
      </c>
      <c r="E57" s="56">
        <v>0</v>
      </c>
      <c r="F57" s="822" t="s">
        <v>244</v>
      </c>
      <c r="G57" s="826">
        <f>SUM(E51:E52,E57:E63)</f>
        <v>22076.080249599992</v>
      </c>
    </row>
    <row r="58" spans="1:7" s="23" customFormat="1">
      <c r="A58" s="828"/>
      <c r="B58" s="819"/>
      <c r="C58" s="57" t="s">
        <v>143</v>
      </c>
      <c r="D58" s="58" t="s">
        <v>144</v>
      </c>
      <c r="E58" s="56">
        <v>0</v>
      </c>
      <c r="F58" s="822"/>
      <c r="G58" s="826"/>
    </row>
    <row r="59" spans="1:7" s="23" customFormat="1">
      <c r="A59" s="828"/>
      <c r="B59" s="819"/>
      <c r="C59" s="57" t="s">
        <v>145</v>
      </c>
      <c r="D59" s="58" t="s">
        <v>146</v>
      </c>
      <c r="E59" s="56">
        <v>0</v>
      </c>
      <c r="F59" s="822"/>
      <c r="G59" s="826"/>
    </row>
    <row r="60" spans="1:7" s="23" customFormat="1">
      <c r="A60" s="828"/>
      <c r="B60" s="819"/>
      <c r="C60" s="57" t="s">
        <v>147</v>
      </c>
      <c r="D60" s="58" t="s">
        <v>148</v>
      </c>
      <c r="E60" s="56">
        <v>187.79500000000002</v>
      </c>
      <c r="F60" s="822"/>
      <c r="G60" s="826"/>
    </row>
    <row r="61" spans="1:7" s="23" customFormat="1">
      <c r="A61" s="828"/>
      <c r="B61" s="819"/>
      <c r="C61" s="57" t="s">
        <v>149</v>
      </c>
      <c r="D61" s="58" t="s">
        <v>150</v>
      </c>
      <c r="E61" s="56">
        <v>3094.9232495999913</v>
      </c>
      <c r="F61" s="822"/>
      <c r="G61" s="826"/>
    </row>
    <row r="62" spans="1:7" s="23" customFormat="1" ht="25.5">
      <c r="A62" s="828"/>
      <c r="B62" s="819"/>
      <c r="C62" s="57" t="s">
        <v>151</v>
      </c>
      <c r="D62" s="61" t="s">
        <v>152</v>
      </c>
      <c r="E62" s="56">
        <v>12879.855</v>
      </c>
      <c r="F62" s="822"/>
      <c r="G62" s="826"/>
    </row>
    <row r="63" spans="1:7" s="23" customFormat="1">
      <c r="A63" s="828"/>
      <c r="B63" s="819"/>
      <c r="C63" s="57" t="s">
        <v>153</v>
      </c>
      <c r="D63" s="58" t="s">
        <v>154</v>
      </c>
      <c r="E63" s="56">
        <v>52.304000000000002</v>
      </c>
      <c r="F63" s="822"/>
      <c r="G63" s="826"/>
    </row>
    <row r="64" spans="1:7" s="23" customFormat="1">
      <c r="A64" s="828" t="s">
        <v>155</v>
      </c>
      <c r="B64" s="819" t="s">
        <v>156</v>
      </c>
      <c r="C64" s="57" t="s">
        <v>157</v>
      </c>
      <c r="D64" s="58" t="s">
        <v>158</v>
      </c>
      <c r="E64" s="56">
        <v>38383.264828421845</v>
      </c>
      <c r="F64" s="823"/>
      <c r="G64" s="823"/>
    </row>
    <row r="65" spans="1:7" s="23" customFormat="1">
      <c r="A65" s="828"/>
      <c r="B65" s="819"/>
      <c r="C65" s="57" t="s">
        <v>159</v>
      </c>
      <c r="D65" s="58" t="s">
        <v>160</v>
      </c>
      <c r="E65" s="56">
        <v>1541226.949</v>
      </c>
      <c r="F65" s="53" t="s">
        <v>245</v>
      </c>
      <c r="G65" s="52">
        <f>E65</f>
        <v>1541226.949</v>
      </c>
    </row>
    <row r="66" spans="1:7" s="23" customFormat="1">
      <c r="A66" s="828"/>
      <c r="B66" s="819"/>
      <c r="C66" s="57" t="s">
        <v>161</v>
      </c>
      <c r="D66" s="58" t="s">
        <v>162</v>
      </c>
      <c r="E66" s="56">
        <v>2667.424</v>
      </c>
      <c r="F66" s="823"/>
      <c r="G66" s="823"/>
    </row>
    <row r="67" spans="1:7" s="23" customFormat="1">
      <c r="A67" s="828"/>
      <c r="B67" s="819"/>
      <c r="C67" s="57" t="s">
        <v>163</v>
      </c>
      <c r="D67" s="58" t="s">
        <v>164</v>
      </c>
      <c r="E67" s="56">
        <v>5882.085</v>
      </c>
      <c r="F67" s="823"/>
      <c r="G67" s="823"/>
    </row>
    <row r="68" spans="1:7" s="23" customFormat="1">
      <c r="A68" s="828"/>
      <c r="B68" s="819"/>
      <c r="C68" s="57" t="s">
        <v>165</v>
      </c>
      <c r="D68" s="58" t="s">
        <v>166</v>
      </c>
      <c r="E68" s="56">
        <v>65613.792000000001</v>
      </c>
      <c r="F68" s="824"/>
      <c r="G68" s="824"/>
    </row>
    <row r="69" spans="1:7" s="23" customFormat="1">
      <c r="A69" s="828"/>
      <c r="B69" s="819"/>
      <c r="C69" s="57" t="s">
        <v>167</v>
      </c>
      <c r="D69" s="58" t="s">
        <v>168</v>
      </c>
      <c r="E69" s="56">
        <v>15041.730000000001</v>
      </c>
      <c r="F69" s="823"/>
      <c r="G69" s="823"/>
    </row>
    <row r="70" spans="1:7" s="23" customFormat="1">
      <c r="A70" s="828"/>
      <c r="B70" s="819"/>
      <c r="C70" s="828" t="s">
        <v>169</v>
      </c>
      <c r="D70" s="820" t="s">
        <v>170</v>
      </c>
      <c r="E70" s="821">
        <v>1653499.389</v>
      </c>
      <c r="F70" s="53" t="s">
        <v>969</v>
      </c>
      <c r="G70" s="175">
        <v>1350246</v>
      </c>
    </row>
    <row r="71" spans="1:7" s="23" customFormat="1">
      <c r="A71" s="828"/>
      <c r="B71" s="819"/>
      <c r="C71" s="828"/>
      <c r="D71" s="820"/>
      <c r="E71" s="821"/>
      <c r="F71" s="53" t="s">
        <v>246</v>
      </c>
      <c r="G71" s="172">
        <f>E70-G70</f>
        <v>303253.38899999997</v>
      </c>
    </row>
    <row r="72" spans="1:7" s="23" customFormat="1">
      <c r="A72" s="828"/>
      <c r="B72" s="819"/>
      <c r="C72" s="57" t="s">
        <v>171</v>
      </c>
      <c r="D72" s="58" t="s">
        <v>172</v>
      </c>
      <c r="E72" s="56">
        <v>477256.75659262564</v>
      </c>
      <c r="F72" s="53" t="s">
        <v>247</v>
      </c>
      <c r="G72" s="52">
        <f>E72</f>
        <v>477256.75659262564</v>
      </c>
    </row>
    <row r="73" spans="1:7" s="23" customFormat="1">
      <c r="A73" s="828"/>
      <c r="B73" s="819"/>
      <c r="C73" s="57" t="s">
        <v>173</v>
      </c>
      <c r="D73" s="58" t="s">
        <v>174</v>
      </c>
      <c r="E73" s="56">
        <v>96.02000000000001</v>
      </c>
      <c r="F73" s="53" t="s">
        <v>248</v>
      </c>
      <c r="G73" s="52">
        <f>SUM(E64,E66:E69,E73)</f>
        <v>127684.31582842185</v>
      </c>
    </row>
    <row r="74" spans="1:7" s="23" customFormat="1">
      <c r="A74" s="828" t="s">
        <v>175</v>
      </c>
      <c r="B74" s="819" t="s">
        <v>176</v>
      </c>
      <c r="C74" s="57" t="s">
        <v>177</v>
      </c>
      <c r="D74" s="58" t="s">
        <v>178</v>
      </c>
      <c r="E74" s="56">
        <v>55525.528591050512</v>
      </c>
      <c r="F74" s="822" t="s">
        <v>503</v>
      </c>
      <c r="G74" s="827">
        <f>SUM(E74:E76)</f>
        <v>70678.349003780415</v>
      </c>
    </row>
    <row r="75" spans="1:7" s="23" customFormat="1">
      <c r="A75" s="828"/>
      <c r="B75" s="819"/>
      <c r="C75" s="57" t="s">
        <v>179</v>
      </c>
      <c r="D75" s="58" t="s">
        <v>180</v>
      </c>
      <c r="E75" s="56">
        <v>13511.881079396575</v>
      </c>
      <c r="F75" s="822"/>
      <c r="G75" s="827"/>
    </row>
    <row r="76" spans="1:7" s="23" customFormat="1">
      <c r="A76" s="828"/>
      <c r="B76" s="819"/>
      <c r="C76" s="57" t="s">
        <v>181</v>
      </c>
      <c r="D76" s="58" t="s">
        <v>182</v>
      </c>
      <c r="E76" s="56">
        <v>1640.9393333333333</v>
      </c>
      <c r="F76" s="822"/>
      <c r="G76" s="827"/>
    </row>
    <row r="77" spans="1:7" s="23" customFormat="1" ht="25.5">
      <c r="A77" s="828" t="s">
        <v>183</v>
      </c>
      <c r="B77" s="819" t="s">
        <v>184</v>
      </c>
      <c r="C77" s="57" t="s">
        <v>185</v>
      </c>
      <c r="D77" s="61" t="s">
        <v>186</v>
      </c>
      <c r="E77" s="56">
        <v>5523.1</v>
      </c>
      <c r="F77" s="823"/>
      <c r="G77" s="823"/>
    </row>
    <row r="78" spans="1:7" s="23" customFormat="1">
      <c r="A78" s="828"/>
      <c r="B78" s="819"/>
      <c r="C78" s="57" t="s">
        <v>187</v>
      </c>
      <c r="D78" s="58" t="s">
        <v>188</v>
      </c>
      <c r="E78" s="56">
        <v>1491.7249999999999</v>
      </c>
      <c r="F78" s="823"/>
      <c r="G78" s="823"/>
    </row>
    <row r="79" spans="1:7" s="23" customFormat="1">
      <c r="A79" s="828"/>
      <c r="B79" s="819"/>
      <c r="C79" s="57" t="s">
        <v>189</v>
      </c>
      <c r="D79" s="58" t="s">
        <v>190</v>
      </c>
      <c r="E79" s="56">
        <v>415410.696</v>
      </c>
      <c r="F79" s="53" t="s">
        <v>251</v>
      </c>
      <c r="G79" s="52">
        <f>E79</f>
        <v>415410.696</v>
      </c>
    </row>
    <row r="80" spans="1:7" s="23" customFormat="1">
      <c r="A80" s="828"/>
      <c r="B80" s="819"/>
      <c r="C80" s="57" t="s">
        <v>191</v>
      </c>
      <c r="D80" s="58" t="s">
        <v>192</v>
      </c>
      <c r="E80" s="56">
        <v>1836.85</v>
      </c>
      <c r="F80" s="53" t="s">
        <v>249</v>
      </c>
      <c r="G80" s="52">
        <f>SUM(E77:E78,E80)</f>
        <v>8851.6750000000011</v>
      </c>
    </row>
    <row r="81" spans="1:6" s="23" customFormat="1">
      <c r="C81" s="24"/>
      <c r="D81" s="25"/>
      <c r="E81" s="33"/>
      <c r="F81" s="63"/>
    </row>
    <row r="82" spans="1:6" s="23" customFormat="1">
      <c r="C82" s="24"/>
      <c r="D82" s="25"/>
      <c r="E82" s="33"/>
      <c r="F82" s="63"/>
    </row>
    <row r="83" spans="1:6" s="23" customFormat="1">
      <c r="C83" s="24"/>
      <c r="D83" s="25"/>
      <c r="E83" s="33"/>
      <c r="F83" s="63"/>
    </row>
    <row r="84" spans="1:6" s="23" customFormat="1">
      <c r="C84" s="24"/>
      <c r="D84" s="25"/>
      <c r="E84" s="33"/>
      <c r="F84" s="63"/>
    </row>
    <row r="85" spans="1:6" s="23" customFormat="1">
      <c r="C85" s="24"/>
      <c r="D85" s="25"/>
      <c r="E85" s="33"/>
      <c r="F85" s="63"/>
    </row>
    <row r="86" spans="1:6" s="23" customFormat="1">
      <c r="C86" s="24"/>
      <c r="D86" s="25"/>
      <c r="E86" s="33"/>
      <c r="F86" s="63"/>
    </row>
    <row r="87" spans="1:6" s="23" customFormat="1">
      <c r="C87" s="24"/>
      <c r="D87" s="25"/>
      <c r="E87" s="33"/>
      <c r="F87" s="63"/>
    </row>
    <row r="88" spans="1:6" s="23" customFormat="1">
      <c r="C88" s="24"/>
      <c r="D88" s="25"/>
      <c r="E88" s="33"/>
      <c r="F88" s="63"/>
    </row>
    <row r="89" spans="1:6">
      <c r="A89" s="28"/>
    </row>
    <row r="90" spans="1:6">
      <c r="A90" s="28"/>
    </row>
    <row r="91" spans="1:6">
      <c r="A91" s="28"/>
    </row>
    <row r="92" spans="1:6">
      <c r="A92" s="28"/>
    </row>
    <row r="93" spans="1:6">
      <c r="A93" s="28"/>
    </row>
    <row r="94" spans="1:6">
      <c r="A94" s="28"/>
    </row>
    <row r="95" spans="1:6">
      <c r="A95" s="28"/>
    </row>
    <row r="96" spans="1:6">
      <c r="A96" s="28"/>
    </row>
    <row r="97" spans="1:1">
      <c r="A97" s="28"/>
    </row>
    <row r="98" spans="1:1">
      <c r="A98" s="28"/>
    </row>
    <row r="99" spans="1:1">
      <c r="A99" s="28"/>
    </row>
    <row r="100" spans="1:1">
      <c r="A100" s="28"/>
    </row>
    <row r="101" spans="1:1">
      <c r="A101" s="28"/>
    </row>
    <row r="102" spans="1:1">
      <c r="A102" s="28"/>
    </row>
    <row r="103" spans="1:1">
      <c r="A103" s="28"/>
    </row>
    <row r="104" spans="1:1">
      <c r="A104" s="28"/>
    </row>
    <row r="105" spans="1:1">
      <c r="A105" s="28"/>
    </row>
    <row r="106" spans="1:1">
      <c r="A106" s="28"/>
    </row>
    <row r="107" spans="1:1">
      <c r="A107" s="28"/>
    </row>
    <row r="108" spans="1:1">
      <c r="A108" s="28"/>
    </row>
    <row r="109" spans="1:1">
      <c r="A109" s="28"/>
    </row>
    <row r="110" spans="1:1">
      <c r="A110" s="28"/>
    </row>
    <row r="111" spans="1:1">
      <c r="A111" s="28"/>
    </row>
    <row r="112" spans="1:1">
      <c r="A112" s="28"/>
    </row>
    <row r="113" spans="1:1">
      <c r="A113" s="28"/>
    </row>
    <row r="114" spans="1:1">
      <c r="A114" s="28"/>
    </row>
    <row r="115" spans="1:1">
      <c r="A115" s="28"/>
    </row>
    <row r="116" spans="1:1">
      <c r="A116" s="28"/>
    </row>
    <row r="117" spans="1:1">
      <c r="A117" s="28"/>
    </row>
    <row r="118" spans="1:1">
      <c r="A118" s="28"/>
    </row>
    <row r="119" spans="1:1">
      <c r="A119" s="28"/>
    </row>
    <row r="120" spans="1:1">
      <c r="A120" s="28"/>
    </row>
    <row r="121" spans="1:1">
      <c r="A121" s="28"/>
    </row>
    <row r="122" spans="1:1">
      <c r="A122" s="28"/>
    </row>
    <row r="123" spans="1:1">
      <c r="A123" s="28"/>
    </row>
    <row r="124" spans="1:1">
      <c r="A124" s="28"/>
    </row>
    <row r="125" spans="1:1">
      <c r="A125" s="28"/>
    </row>
    <row r="126" spans="1:1">
      <c r="A126" s="28"/>
    </row>
    <row r="127" spans="1:1">
      <c r="A127" s="28"/>
    </row>
    <row r="128" spans="1:1">
      <c r="A128" s="28"/>
    </row>
    <row r="129" spans="1:1">
      <c r="A129" s="28"/>
    </row>
    <row r="130" spans="1:1">
      <c r="A130" s="28"/>
    </row>
    <row r="131" spans="1:1">
      <c r="A131" s="28"/>
    </row>
    <row r="132" spans="1:1">
      <c r="A132" s="28"/>
    </row>
    <row r="133" spans="1:1">
      <c r="A133" s="28"/>
    </row>
    <row r="134" spans="1:1">
      <c r="A134" s="28"/>
    </row>
    <row r="135" spans="1:1">
      <c r="A135" s="28"/>
    </row>
    <row r="136" spans="1:1">
      <c r="A136" s="28"/>
    </row>
    <row r="137" spans="1:1">
      <c r="A137" s="28"/>
    </row>
    <row r="138" spans="1:1">
      <c r="A138" s="28"/>
    </row>
    <row r="139" spans="1:1">
      <c r="A139" s="28"/>
    </row>
    <row r="140" spans="1:1">
      <c r="A140" s="28"/>
    </row>
    <row r="141" spans="1:1">
      <c r="A141" s="28"/>
    </row>
    <row r="142" spans="1:1">
      <c r="A142" s="28"/>
    </row>
    <row r="143" spans="1:1">
      <c r="A143" s="28"/>
    </row>
    <row r="144" spans="1:1">
      <c r="A144" s="28"/>
    </row>
    <row r="145" spans="1:1">
      <c r="A145" s="28"/>
    </row>
    <row r="146" spans="1:1">
      <c r="A146" s="28"/>
    </row>
    <row r="147" spans="1:1">
      <c r="A147" s="28"/>
    </row>
    <row r="148" spans="1:1">
      <c r="A148" s="28"/>
    </row>
    <row r="149" spans="1:1">
      <c r="A149" s="28"/>
    </row>
    <row r="150" spans="1:1">
      <c r="A150" s="28"/>
    </row>
    <row r="151" spans="1:1">
      <c r="A151" s="28"/>
    </row>
    <row r="152" spans="1:1">
      <c r="A152" s="28"/>
    </row>
    <row r="153" spans="1:1">
      <c r="A153" s="28"/>
    </row>
    <row r="154" spans="1:1">
      <c r="A154" s="28"/>
    </row>
    <row r="155" spans="1:1">
      <c r="A155" s="28"/>
    </row>
    <row r="156" spans="1:1">
      <c r="A156" s="28"/>
    </row>
    <row r="157" spans="1:1">
      <c r="A157" s="28"/>
    </row>
    <row r="158" spans="1:1">
      <c r="A158" s="28"/>
    </row>
    <row r="159" spans="1:1">
      <c r="A159" s="28"/>
    </row>
    <row r="160" spans="1:1">
      <c r="A160" s="28"/>
    </row>
    <row r="161" spans="1:1">
      <c r="A161" s="28"/>
    </row>
    <row r="162" spans="1:1">
      <c r="A162" s="28"/>
    </row>
    <row r="163" spans="1:1">
      <c r="A163" s="28"/>
    </row>
    <row r="164" spans="1:1">
      <c r="A164" s="28"/>
    </row>
    <row r="165" spans="1:1">
      <c r="A165" s="28"/>
    </row>
    <row r="166" spans="1:1">
      <c r="A166" s="28"/>
    </row>
    <row r="167" spans="1:1">
      <c r="A167" s="28"/>
    </row>
    <row r="168" spans="1:1">
      <c r="A168" s="28"/>
    </row>
    <row r="169" spans="1:1">
      <c r="A169" s="28"/>
    </row>
    <row r="170" spans="1:1">
      <c r="A170" s="28"/>
    </row>
    <row r="171" spans="1:1">
      <c r="A171" s="28"/>
    </row>
    <row r="172" spans="1:1">
      <c r="A172" s="28"/>
    </row>
    <row r="173" spans="1:1">
      <c r="A173" s="28"/>
    </row>
    <row r="174" spans="1:1">
      <c r="A174" s="28"/>
    </row>
    <row r="175" spans="1:1">
      <c r="A175" s="28"/>
    </row>
    <row r="176" spans="1:1">
      <c r="A176" s="28"/>
    </row>
    <row r="177" spans="1:1">
      <c r="A177" s="28"/>
    </row>
    <row r="178" spans="1:1">
      <c r="A178" s="28"/>
    </row>
    <row r="179" spans="1:1">
      <c r="A179" s="28"/>
    </row>
    <row r="180" spans="1:1">
      <c r="A180" s="28"/>
    </row>
    <row r="181" spans="1:1">
      <c r="A181" s="28"/>
    </row>
    <row r="182" spans="1:1">
      <c r="A182" s="28"/>
    </row>
    <row r="183" spans="1:1">
      <c r="A183" s="28"/>
    </row>
    <row r="184" spans="1:1">
      <c r="A184" s="28"/>
    </row>
    <row r="185" spans="1:1">
      <c r="A185" s="28"/>
    </row>
    <row r="186" spans="1:1">
      <c r="A186" s="28"/>
    </row>
    <row r="187" spans="1:1">
      <c r="A187" s="28"/>
    </row>
    <row r="188" spans="1:1">
      <c r="A188" s="28"/>
    </row>
    <row r="189" spans="1:1">
      <c r="A189" s="28"/>
    </row>
    <row r="190" spans="1:1">
      <c r="A190" s="28"/>
    </row>
    <row r="191" spans="1:1">
      <c r="A191" s="28"/>
    </row>
    <row r="192" spans="1:1">
      <c r="A192" s="28"/>
    </row>
    <row r="193" spans="1:1">
      <c r="A193" s="28"/>
    </row>
    <row r="194" spans="1:1">
      <c r="A194" s="28"/>
    </row>
    <row r="195" spans="1:1">
      <c r="A195" s="28"/>
    </row>
    <row r="196" spans="1:1">
      <c r="A196" s="28"/>
    </row>
    <row r="197" spans="1:1">
      <c r="A197" s="28"/>
    </row>
    <row r="198" spans="1:1">
      <c r="A198" s="28"/>
    </row>
    <row r="199" spans="1:1">
      <c r="A199" s="28"/>
    </row>
    <row r="200" spans="1:1">
      <c r="A200" s="28"/>
    </row>
    <row r="201" spans="1:1">
      <c r="A201" s="28"/>
    </row>
    <row r="202" spans="1:1">
      <c r="A202" s="28"/>
    </row>
    <row r="203" spans="1:1">
      <c r="A203" s="28"/>
    </row>
    <row r="204" spans="1:1">
      <c r="A204" s="28"/>
    </row>
    <row r="205" spans="1:1">
      <c r="A205" s="28"/>
    </row>
    <row r="206" spans="1:1">
      <c r="A206" s="28"/>
    </row>
    <row r="207" spans="1:1">
      <c r="A207" s="28"/>
    </row>
    <row r="208" spans="1:1">
      <c r="A208" s="28"/>
    </row>
    <row r="209" spans="1:1">
      <c r="A209" s="28"/>
    </row>
    <row r="210" spans="1:1">
      <c r="A210" s="28"/>
    </row>
    <row r="211" spans="1:1">
      <c r="A211" s="28"/>
    </row>
    <row r="212" spans="1:1">
      <c r="A212" s="28"/>
    </row>
    <row r="213" spans="1:1">
      <c r="A213" s="28"/>
    </row>
    <row r="214" spans="1:1">
      <c r="A214" s="28"/>
    </row>
    <row r="215" spans="1:1">
      <c r="A215" s="28"/>
    </row>
    <row r="216" spans="1:1">
      <c r="A216" s="28"/>
    </row>
    <row r="217" spans="1:1">
      <c r="A217" s="28"/>
    </row>
    <row r="218" spans="1:1">
      <c r="A218" s="28"/>
    </row>
    <row r="219" spans="1:1">
      <c r="A219" s="28"/>
    </row>
    <row r="220" spans="1:1">
      <c r="A220" s="28"/>
    </row>
    <row r="221" spans="1:1">
      <c r="A221" s="28"/>
    </row>
  </sheetData>
  <sheetProtection sheet="1" objects="1" scenarios="1"/>
  <mergeCells count="56">
    <mergeCell ref="J4:R4"/>
    <mergeCell ref="C53:C56"/>
    <mergeCell ref="D53:D56"/>
    <mergeCell ref="E53:E56"/>
    <mergeCell ref="G53:G56"/>
    <mergeCell ref="G37:G40"/>
    <mergeCell ref="G41:G43"/>
    <mergeCell ref="G44:G46"/>
    <mergeCell ref="F5:F7"/>
    <mergeCell ref="F35:F36"/>
    <mergeCell ref="G35:G36"/>
    <mergeCell ref="G5:G7"/>
    <mergeCell ref="F10:G11"/>
    <mergeCell ref="F29:F33"/>
    <mergeCell ref="G29:G33"/>
    <mergeCell ref="F74:F76"/>
    <mergeCell ref="G74:G76"/>
    <mergeCell ref="F69:G69"/>
    <mergeCell ref="F77:G78"/>
    <mergeCell ref="A5:A7"/>
    <mergeCell ref="A10:A33"/>
    <mergeCell ref="A35:A36"/>
    <mergeCell ref="A38:A40"/>
    <mergeCell ref="A41:A43"/>
    <mergeCell ref="A44:A46"/>
    <mergeCell ref="A47:A50"/>
    <mergeCell ref="A51:A63"/>
    <mergeCell ref="A64:A73"/>
    <mergeCell ref="A74:A76"/>
    <mergeCell ref="A77:A80"/>
    <mergeCell ref="C70:C71"/>
    <mergeCell ref="D70:D71"/>
    <mergeCell ref="E70:E71"/>
    <mergeCell ref="F37:F40"/>
    <mergeCell ref="F41:F43"/>
    <mergeCell ref="F44:F46"/>
    <mergeCell ref="F49:F50"/>
    <mergeCell ref="F51:G52"/>
    <mergeCell ref="F57:F63"/>
    <mergeCell ref="F68:G68"/>
    <mergeCell ref="G49:G50"/>
    <mergeCell ref="G57:G63"/>
    <mergeCell ref="F64:G64"/>
    <mergeCell ref="F66:G67"/>
    <mergeCell ref="E49:E50"/>
    <mergeCell ref="B64:B73"/>
    <mergeCell ref="B74:B76"/>
    <mergeCell ref="B77:B80"/>
    <mergeCell ref="B5:B7"/>
    <mergeCell ref="B10:B33"/>
    <mergeCell ref="B35:B36"/>
    <mergeCell ref="B37:B40"/>
    <mergeCell ref="B41:B43"/>
    <mergeCell ref="B44:B46"/>
    <mergeCell ref="B47:B50"/>
    <mergeCell ref="B51:B63"/>
  </mergeCells>
  <pageMargins left="0.7" right="0.7" top="0.75" bottom="0.75" header="0.3" footer="0.3"/>
  <pageSetup paperSize="9" orientation="portrait" verticalDpi="0"/>
  <drawing r:id="rId1"/>
</worksheet>
</file>

<file path=xl/worksheets/sheet3.xml><?xml version="1.0" encoding="utf-8"?>
<worksheet xmlns="http://schemas.openxmlformats.org/spreadsheetml/2006/main" xmlns:r="http://schemas.openxmlformats.org/officeDocument/2006/relationships">
  <sheetPr>
    <tabColor theme="7" tint="0.59999389629810485"/>
  </sheetPr>
  <dimension ref="A1:AZ831"/>
  <sheetViews>
    <sheetView zoomScale="80" zoomScaleNormal="80" workbookViewId="0">
      <pane ySplit="4" topLeftCell="A5" activePane="bottomLeft" state="frozen"/>
      <selection pane="bottomLeft" activeCell="A5" sqref="A5"/>
    </sheetView>
  </sheetViews>
  <sheetFormatPr defaultColWidth="8.85546875" defaultRowHeight="12.75"/>
  <cols>
    <col min="1" max="1" width="9.28515625" style="200" customWidth="1"/>
    <col min="2" max="2" width="19.85546875" style="200" customWidth="1"/>
    <col min="3" max="3" width="9.140625" style="200" customWidth="1"/>
    <col min="4" max="4" width="55.85546875" style="256" customWidth="1"/>
    <col min="5" max="5" width="6.28515625" style="205" hidden="1" customWidth="1"/>
    <col min="6" max="26" width="8.42578125" style="200" customWidth="1"/>
    <col min="27" max="27" width="8.85546875" style="200"/>
    <col min="28" max="28" width="10.28515625" style="200" customWidth="1"/>
    <col min="29" max="29" width="31.85546875" style="200" customWidth="1"/>
    <col min="30" max="30" width="8.85546875" style="200"/>
    <col min="31" max="31" width="11.28515625" style="200" customWidth="1"/>
    <col min="32" max="32" width="11.140625" style="200" customWidth="1"/>
    <col min="33" max="16384" width="8.85546875" style="200"/>
  </cols>
  <sheetData>
    <row r="1" spans="1:52" s="203" customFormat="1" ht="21">
      <c r="A1" s="316" t="s">
        <v>515</v>
      </c>
      <c r="D1" s="254"/>
      <c r="E1" s="204"/>
      <c r="AB1" s="202" t="s">
        <v>516</v>
      </c>
    </row>
    <row r="2" spans="1:52" s="4" customFormat="1" ht="15.75">
      <c r="A2" s="223" t="s">
        <v>727</v>
      </c>
      <c r="C2" s="25"/>
      <c r="D2" s="255"/>
      <c r="E2" s="201"/>
    </row>
    <row r="3" spans="1:52" s="201" customFormat="1" ht="15.75">
      <c r="A3" s="223" t="s">
        <v>968</v>
      </c>
      <c r="C3" s="210"/>
      <c r="D3" s="255"/>
    </row>
    <row r="4" spans="1:52" s="314" customFormat="1" ht="30">
      <c r="A4" s="309" t="s">
        <v>512</v>
      </c>
      <c r="B4" s="310" t="s">
        <v>18</v>
      </c>
      <c r="C4" s="311" t="s">
        <v>513</v>
      </c>
      <c r="D4" s="315" t="s">
        <v>218</v>
      </c>
      <c r="E4" s="312"/>
      <c r="F4" s="313">
        <v>2014</v>
      </c>
      <c r="G4" s="313">
        <f>F4+1</f>
        <v>2015</v>
      </c>
      <c r="H4" s="313">
        <f t="shared" ref="H4:Z4" si="0">G4+1</f>
        <v>2016</v>
      </c>
      <c r="I4" s="313">
        <f t="shared" si="0"/>
        <v>2017</v>
      </c>
      <c r="J4" s="313">
        <f t="shared" si="0"/>
        <v>2018</v>
      </c>
      <c r="K4" s="313">
        <f t="shared" si="0"/>
        <v>2019</v>
      </c>
      <c r="L4" s="313">
        <f t="shared" si="0"/>
        <v>2020</v>
      </c>
      <c r="M4" s="313">
        <f t="shared" si="0"/>
        <v>2021</v>
      </c>
      <c r="N4" s="313">
        <f t="shared" si="0"/>
        <v>2022</v>
      </c>
      <c r="O4" s="313">
        <f t="shared" si="0"/>
        <v>2023</v>
      </c>
      <c r="P4" s="313">
        <f t="shared" si="0"/>
        <v>2024</v>
      </c>
      <c r="Q4" s="313">
        <f t="shared" si="0"/>
        <v>2025</v>
      </c>
      <c r="R4" s="313">
        <f t="shared" si="0"/>
        <v>2026</v>
      </c>
      <c r="S4" s="313">
        <f t="shared" si="0"/>
        <v>2027</v>
      </c>
      <c r="T4" s="313">
        <f t="shared" si="0"/>
        <v>2028</v>
      </c>
      <c r="U4" s="313">
        <f t="shared" si="0"/>
        <v>2029</v>
      </c>
      <c r="V4" s="313">
        <f t="shared" si="0"/>
        <v>2030</v>
      </c>
      <c r="W4" s="313">
        <f t="shared" si="0"/>
        <v>2031</v>
      </c>
      <c r="X4" s="313">
        <f t="shared" si="0"/>
        <v>2032</v>
      </c>
      <c r="Y4" s="313">
        <f t="shared" si="0"/>
        <v>2033</v>
      </c>
      <c r="Z4" s="313">
        <f t="shared" si="0"/>
        <v>2034</v>
      </c>
      <c r="AB4" s="313"/>
      <c r="AC4" s="315" t="s">
        <v>510</v>
      </c>
      <c r="AD4" s="315"/>
      <c r="AE4" s="313">
        <v>2013</v>
      </c>
      <c r="AF4" s="313">
        <v>2014</v>
      </c>
      <c r="AG4" s="313">
        <f t="shared" ref="AG4:AZ4" si="1">AF4+1</f>
        <v>2015</v>
      </c>
      <c r="AH4" s="313">
        <f t="shared" si="1"/>
        <v>2016</v>
      </c>
      <c r="AI4" s="313">
        <f t="shared" si="1"/>
        <v>2017</v>
      </c>
      <c r="AJ4" s="313">
        <f t="shared" si="1"/>
        <v>2018</v>
      </c>
      <c r="AK4" s="313">
        <f t="shared" si="1"/>
        <v>2019</v>
      </c>
      <c r="AL4" s="313">
        <f t="shared" si="1"/>
        <v>2020</v>
      </c>
      <c r="AM4" s="313">
        <f t="shared" si="1"/>
        <v>2021</v>
      </c>
      <c r="AN4" s="313">
        <f t="shared" si="1"/>
        <v>2022</v>
      </c>
      <c r="AO4" s="313">
        <f t="shared" si="1"/>
        <v>2023</v>
      </c>
      <c r="AP4" s="313">
        <f t="shared" si="1"/>
        <v>2024</v>
      </c>
      <c r="AQ4" s="313">
        <f t="shared" si="1"/>
        <v>2025</v>
      </c>
      <c r="AR4" s="313">
        <f t="shared" si="1"/>
        <v>2026</v>
      </c>
      <c r="AS4" s="313">
        <f t="shared" si="1"/>
        <v>2027</v>
      </c>
      <c r="AT4" s="313">
        <f t="shared" si="1"/>
        <v>2028</v>
      </c>
      <c r="AU4" s="313">
        <f t="shared" si="1"/>
        <v>2029</v>
      </c>
      <c r="AV4" s="313">
        <f t="shared" si="1"/>
        <v>2030</v>
      </c>
      <c r="AW4" s="313">
        <f t="shared" si="1"/>
        <v>2031</v>
      </c>
      <c r="AX4" s="313">
        <f t="shared" si="1"/>
        <v>2032</v>
      </c>
      <c r="AY4" s="313">
        <f t="shared" si="1"/>
        <v>2033</v>
      </c>
      <c r="AZ4" s="313">
        <f t="shared" si="1"/>
        <v>2034</v>
      </c>
    </row>
    <row r="5" spans="1:52" s="268" customFormat="1" ht="18.75">
      <c r="A5" s="187" t="s">
        <v>504</v>
      </c>
      <c r="B5" s="265"/>
      <c r="C5" s="265"/>
      <c r="D5" s="266"/>
      <c r="E5" s="267"/>
      <c r="F5" s="267"/>
      <c r="G5" s="267"/>
      <c r="H5" s="267"/>
      <c r="I5" s="267"/>
      <c r="J5" s="267"/>
      <c r="K5" s="267"/>
      <c r="L5" s="267"/>
      <c r="M5" s="267"/>
      <c r="N5" s="267"/>
      <c r="O5" s="267"/>
      <c r="P5" s="267"/>
      <c r="Q5" s="267"/>
      <c r="R5" s="267"/>
      <c r="S5" s="267"/>
      <c r="T5" s="267"/>
      <c r="U5" s="267"/>
      <c r="V5" s="267"/>
      <c r="W5" s="267"/>
      <c r="X5" s="267"/>
      <c r="Y5" s="267"/>
      <c r="Z5" s="267"/>
      <c r="AB5" s="182" t="s">
        <v>504</v>
      </c>
      <c r="AC5" s="180"/>
      <c r="AD5" s="180"/>
      <c r="AE5" s="181"/>
      <c r="AF5" s="181"/>
      <c r="AG5" s="181"/>
      <c r="AH5" s="181"/>
      <c r="AI5" s="181"/>
      <c r="AJ5" s="181"/>
      <c r="AK5" s="181"/>
      <c r="AL5" s="181"/>
      <c r="AM5" s="181"/>
      <c r="AN5" s="181"/>
      <c r="AO5" s="181"/>
      <c r="AP5" s="181"/>
      <c r="AQ5" s="181"/>
      <c r="AR5" s="181"/>
      <c r="AS5" s="181"/>
      <c r="AT5" s="181"/>
      <c r="AU5" s="181"/>
      <c r="AV5" s="181"/>
      <c r="AW5" s="181"/>
      <c r="AX5" s="181"/>
      <c r="AY5" s="181"/>
      <c r="AZ5" s="181"/>
    </row>
    <row r="6" spans="1:52">
      <c r="A6" s="207" t="s">
        <v>21</v>
      </c>
      <c r="B6" s="833" t="s">
        <v>22</v>
      </c>
      <c r="C6" s="259" t="s">
        <v>23</v>
      </c>
      <c r="D6" s="260" t="s">
        <v>24</v>
      </c>
      <c r="E6" s="269" t="str">
        <f>A5</f>
        <v>ACT</v>
      </c>
      <c r="F6" s="270"/>
      <c r="G6" s="794"/>
      <c r="H6" s="794"/>
      <c r="I6" s="794"/>
      <c r="J6" s="794"/>
      <c r="K6" s="794"/>
      <c r="L6" s="794"/>
      <c r="M6" s="794"/>
      <c r="N6" s="794"/>
      <c r="O6" s="794"/>
      <c r="P6" s="794"/>
      <c r="Q6" s="794"/>
      <c r="R6" s="794"/>
      <c r="S6" s="794"/>
      <c r="T6" s="794"/>
      <c r="U6" s="794"/>
      <c r="V6" s="794"/>
      <c r="W6" s="794"/>
      <c r="X6" s="794"/>
      <c r="Y6" s="794"/>
      <c r="Z6" s="795"/>
      <c r="AB6" s="185" t="s">
        <v>21</v>
      </c>
      <c r="AC6" s="186" t="s">
        <v>198</v>
      </c>
      <c r="AD6" s="189" t="str">
        <f>AB5</f>
        <v>ACT</v>
      </c>
      <c r="AE6" s="317">
        <f>SUMIFS('A-methods'!Y:Y,'A-methods'!$X:$X,$AD6,'A-methods'!$AF:$AF,$AC6)</f>
        <v>0</v>
      </c>
      <c r="AF6" s="319" t="str">
        <f>IF(COUNTBLANK(F6:F8)&gt;0,IF(SUMIFS('A-methods'!Z:Z,'A-methods'!$X:$X,$AD6,'A-methods'!$AF:$AF,$AC6)&gt;0,SUMIFS('A-methods'!Z:Z,'A-methods'!$X:$X,$AD6,'A-methods'!$AF:$AF,$AC6),""),SUM(F6:F8))</f>
        <v/>
      </c>
      <c r="AG6" s="319" t="str">
        <f>IF(COUNTBLANK(G6:G8)&gt;0,"",SUM(G6:G8))</f>
        <v/>
      </c>
      <c r="AH6" s="319" t="str">
        <f>IF(COUNTBLANK(H6:H8)&gt;0,"",SUM(H6:H8))</f>
        <v/>
      </c>
      <c r="AI6" s="319" t="str">
        <f t="shared" ref="AI6:AZ6" si="2">IF(COUNTBLANK(I6:I8)&gt;0,"",SUM(I6:I8))</f>
        <v/>
      </c>
      <c r="AJ6" s="319" t="str">
        <f t="shared" si="2"/>
        <v/>
      </c>
      <c r="AK6" s="319" t="str">
        <f t="shared" si="2"/>
        <v/>
      </c>
      <c r="AL6" s="319" t="str">
        <f t="shared" si="2"/>
        <v/>
      </c>
      <c r="AM6" s="319" t="str">
        <f t="shared" si="2"/>
        <v/>
      </c>
      <c r="AN6" s="319" t="str">
        <f t="shared" si="2"/>
        <v/>
      </c>
      <c r="AO6" s="319" t="str">
        <f t="shared" si="2"/>
        <v/>
      </c>
      <c r="AP6" s="319" t="str">
        <f t="shared" si="2"/>
        <v/>
      </c>
      <c r="AQ6" s="319" t="str">
        <f t="shared" si="2"/>
        <v/>
      </c>
      <c r="AR6" s="319" t="str">
        <f t="shared" si="2"/>
        <v/>
      </c>
      <c r="AS6" s="319" t="str">
        <f t="shared" si="2"/>
        <v/>
      </c>
      <c r="AT6" s="319" t="str">
        <f t="shared" si="2"/>
        <v/>
      </c>
      <c r="AU6" s="319" t="str">
        <f t="shared" si="2"/>
        <v/>
      </c>
      <c r="AV6" s="319" t="str">
        <f t="shared" si="2"/>
        <v/>
      </c>
      <c r="AW6" s="319" t="str">
        <f t="shared" si="2"/>
        <v/>
      </c>
      <c r="AX6" s="319" t="str">
        <f t="shared" si="2"/>
        <v/>
      </c>
      <c r="AY6" s="319" t="str">
        <f t="shared" si="2"/>
        <v/>
      </c>
      <c r="AZ6" s="319" t="str">
        <f t="shared" si="2"/>
        <v/>
      </c>
    </row>
    <row r="7" spans="1:52">
      <c r="A7" s="207"/>
      <c r="B7" s="832"/>
      <c r="C7" s="259" t="s">
        <v>25</v>
      </c>
      <c r="D7" s="260" t="s">
        <v>26</v>
      </c>
      <c r="E7" s="253" t="str">
        <f>E6</f>
        <v>ACT</v>
      </c>
      <c r="F7" s="270"/>
      <c r="G7" s="794"/>
      <c r="H7" s="794"/>
      <c r="I7" s="794"/>
      <c r="J7" s="794"/>
      <c r="K7" s="794"/>
      <c r="L7" s="794"/>
      <c r="M7" s="794"/>
      <c r="N7" s="794"/>
      <c r="O7" s="794"/>
      <c r="P7" s="794"/>
      <c r="Q7" s="794"/>
      <c r="R7" s="794"/>
      <c r="S7" s="794"/>
      <c r="T7" s="794"/>
      <c r="U7" s="794"/>
      <c r="V7" s="794"/>
      <c r="W7" s="794"/>
      <c r="X7" s="794"/>
      <c r="Y7" s="794"/>
      <c r="Z7" s="795"/>
      <c r="AB7" s="176" t="s">
        <v>29</v>
      </c>
      <c r="AC7" s="69" t="s">
        <v>30</v>
      </c>
      <c r="AD7" s="190" t="str">
        <f t="shared" ref="AD7:AD33" si="3">AD6</f>
        <v>ACT</v>
      </c>
      <c r="AE7" s="317">
        <f>SUMIFS('A-methods'!Y:Y,'A-methods'!$X:$X,$AD7,'A-methods'!$AF:$AF,$AC7)</f>
        <v>0.48499999999999999</v>
      </c>
      <c r="AF7" s="319" t="str">
        <f>IF(COUNTBLANK(F7:F9)&gt;0,IF(SUMIFS('A-methods'!Z:Z,'A-methods'!$X:$X,$AD7,'A-methods'!$AF:$AF,$AC7)&gt;0,SUMIFS('A-methods'!Z:Z,'A-methods'!$X:$X,$AD7,'A-methods'!$AF:$AF,$AC7),""),SUM(F7:F9))</f>
        <v/>
      </c>
      <c r="AG7" s="319" t="str">
        <f>IF(ISBLANK(G9),"",G9)</f>
        <v/>
      </c>
      <c r="AH7" s="319" t="str">
        <f>IF(ISBLANK(H9),"",H9)</f>
        <v/>
      </c>
      <c r="AI7" s="319" t="str">
        <f t="shared" ref="AI7:AZ7" si="4">IF(ISBLANK(I9),"",I9)</f>
        <v/>
      </c>
      <c r="AJ7" s="319" t="str">
        <f t="shared" si="4"/>
        <v/>
      </c>
      <c r="AK7" s="319" t="str">
        <f t="shared" si="4"/>
        <v/>
      </c>
      <c r="AL7" s="319" t="str">
        <f t="shared" si="4"/>
        <v/>
      </c>
      <c r="AM7" s="319" t="str">
        <f t="shared" si="4"/>
        <v/>
      </c>
      <c r="AN7" s="319" t="str">
        <f t="shared" si="4"/>
        <v/>
      </c>
      <c r="AO7" s="319" t="str">
        <f t="shared" si="4"/>
        <v/>
      </c>
      <c r="AP7" s="319" t="str">
        <f t="shared" si="4"/>
        <v/>
      </c>
      <c r="AQ7" s="319" t="str">
        <f t="shared" si="4"/>
        <v/>
      </c>
      <c r="AR7" s="319" t="str">
        <f t="shared" si="4"/>
        <v/>
      </c>
      <c r="AS7" s="319" t="str">
        <f t="shared" si="4"/>
        <v/>
      </c>
      <c r="AT7" s="319" t="str">
        <f t="shared" si="4"/>
        <v/>
      </c>
      <c r="AU7" s="319" t="str">
        <f t="shared" si="4"/>
        <v/>
      </c>
      <c r="AV7" s="319" t="str">
        <f t="shared" si="4"/>
        <v/>
      </c>
      <c r="AW7" s="319" t="str">
        <f t="shared" si="4"/>
        <v/>
      </c>
      <c r="AX7" s="319" t="str">
        <f t="shared" si="4"/>
        <v/>
      </c>
      <c r="AY7" s="319" t="str">
        <f t="shared" si="4"/>
        <v/>
      </c>
      <c r="AZ7" s="319" t="str">
        <f t="shared" si="4"/>
        <v/>
      </c>
    </row>
    <row r="8" spans="1:52">
      <c r="A8" s="207"/>
      <c r="B8" s="832"/>
      <c r="C8" s="261" t="s">
        <v>27</v>
      </c>
      <c r="D8" s="262" t="s">
        <v>28</v>
      </c>
      <c r="E8" s="253" t="str">
        <f t="shared" ref="E8:E71" si="5">E7</f>
        <v>ACT</v>
      </c>
      <c r="F8" s="270"/>
      <c r="G8" s="794"/>
      <c r="H8" s="794"/>
      <c r="I8" s="794"/>
      <c r="J8" s="794"/>
      <c r="K8" s="794"/>
      <c r="L8" s="794"/>
      <c r="M8" s="794"/>
      <c r="N8" s="794"/>
      <c r="O8" s="794"/>
      <c r="P8" s="794"/>
      <c r="Q8" s="794"/>
      <c r="R8" s="794"/>
      <c r="S8" s="794"/>
      <c r="T8" s="794"/>
      <c r="U8" s="794"/>
      <c r="V8" s="794"/>
      <c r="W8" s="794"/>
      <c r="X8" s="794"/>
      <c r="Y8" s="794"/>
      <c r="Z8" s="795"/>
      <c r="AB8" s="176" t="s">
        <v>33</v>
      </c>
      <c r="AC8" s="69" t="s">
        <v>34</v>
      </c>
      <c r="AD8" s="190" t="str">
        <f t="shared" si="3"/>
        <v>ACT</v>
      </c>
      <c r="AE8" s="317">
        <f>SUMIFS('A-methods'!Y:Y,'A-methods'!$X:$X,$AD8,'A-methods'!$AF:$AF,$AC8)</f>
        <v>219.54499999999999</v>
      </c>
      <c r="AF8" s="319" t="str">
        <f>IF(COUNTBLANK(F8:F10)&gt;0,IF(SUMIFS('A-methods'!Z:Z,'A-methods'!$X:$X,$AD8,'A-methods'!$AF:$AF,$AC8)&gt;0,SUMIFS('A-methods'!Z:Z,'A-methods'!$X:$X,$AD8,'A-methods'!$AF:$AF,$AC8),""),SUM(F8:F10))</f>
        <v/>
      </c>
      <c r="AG8" s="319" t="str">
        <f>IF(ISBLANK(G10),"",G10)</f>
        <v/>
      </c>
      <c r="AH8" s="319" t="str">
        <f>IF(ISBLANK(H10),"",H10)</f>
        <v/>
      </c>
      <c r="AI8" s="319" t="str">
        <f t="shared" ref="AI8:AZ8" si="6">IF(ISBLANK(I10),"",I10)</f>
        <v/>
      </c>
      <c r="AJ8" s="319" t="str">
        <f t="shared" si="6"/>
        <v/>
      </c>
      <c r="AK8" s="319" t="str">
        <f t="shared" si="6"/>
        <v/>
      </c>
      <c r="AL8" s="319" t="str">
        <f t="shared" si="6"/>
        <v/>
      </c>
      <c r="AM8" s="319" t="str">
        <f t="shared" si="6"/>
        <v/>
      </c>
      <c r="AN8" s="319" t="str">
        <f t="shared" si="6"/>
        <v/>
      </c>
      <c r="AO8" s="319" t="str">
        <f t="shared" si="6"/>
        <v/>
      </c>
      <c r="AP8" s="319" t="str">
        <f t="shared" si="6"/>
        <v/>
      </c>
      <c r="AQ8" s="319" t="str">
        <f t="shared" si="6"/>
        <v/>
      </c>
      <c r="AR8" s="319" t="str">
        <f t="shared" si="6"/>
        <v/>
      </c>
      <c r="AS8" s="319" t="str">
        <f t="shared" si="6"/>
        <v/>
      </c>
      <c r="AT8" s="319" t="str">
        <f t="shared" si="6"/>
        <v/>
      </c>
      <c r="AU8" s="319" t="str">
        <f t="shared" si="6"/>
        <v/>
      </c>
      <c r="AV8" s="319" t="str">
        <f t="shared" si="6"/>
        <v/>
      </c>
      <c r="AW8" s="319" t="str">
        <f t="shared" si="6"/>
        <v/>
      </c>
      <c r="AX8" s="319" t="str">
        <f t="shared" si="6"/>
        <v/>
      </c>
      <c r="AY8" s="319" t="str">
        <f t="shared" si="6"/>
        <v/>
      </c>
      <c r="AZ8" s="319" t="str">
        <f t="shared" si="6"/>
        <v/>
      </c>
    </row>
    <row r="9" spans="1:52">
      <c r="A9" s="209" t="s">
        <v>29</v>
      </c>
      <c r="B9" s="220" t="s">
        <v>30</v>
      </c>
      <c r="C9" s="225" t="s">
        <v>31</v>
      </c>
      <c r="D9" s="264" t="s">
        <v>32</v>
      </c>
      <c r="E9" s="253" t="str">
        <f t="shared" si="5"/>
        <v>ACT</v>
      </c>
      <c r="F9" s="39"/>
      <c r="G9" s="795"/>
      <c r="H9" s="795"/>
      <c r="I9" s="795"/>
      <c r="J9" s="795"/>
      <c r="K9" s="795"/>
      <c r="L9" s="795"/>
      <c r="M9" s="795"/>
      <c r="N9" s="795"/>
      <c r="O9" s="795"/>
      <c r="P9" s="795"/>
      <c r="Q9" s="795"/>
      <c r="R9" s="795"/>
      <c r="S9" s="795"/>
      <c r="T9" s="795"/>
      <c r="U9" s="795"/>
      <c r="V9" s="795"/>
      <c r="W9" s="795"/>
      <c r="X9" s="795"/>
      <c r="Y9" s="795"/>
      <c r="Z9" s="795"/>
      <c r="AB9" s="176" t="s">
        <v>43</v>
      </c>
      <c r="AC9" s="69" t="s">
        <v>44</v>
      </c>
      <c r="AD9" s="190" t="str">
        <f t="shared" si="3"/>
        <v>ACT</v>
      </c>
      <c r="AE9" s="317">
        <f>SUMIFS('A-methods'!Y:Y,'A-methods'!$X:$X,$AD9,'A-methods'!$AF:$AF,$AC9)</f>
        <v>12.2</v>
      </c>
      <c r="AF9" s="319" t="str">
        <f>IF(COUNTBLANK(F9:F11)&gt;0,IF(SUMIFS('A-methods'!Z:Z,'A-methods'!$X:$X,$AD9,'A-methods'!$AF:$AF,$AC9)&gt;0,SUMIFS('A-methods'!Z:Z,'A-methods'!$X:$X,$AD9,'A-methods'!$AF:$AF,$AC9),""),SUM(F9:F11))</f>
        <v/>
      </c>
      <c r="AG9" s="319" t="str">
        <f>IF(ISBLANK(G13),"",G13)</f>
        <v/>
      </c>
      <c r="AH9" s="319" t="str">
        <f>IF(ISBLANK(H13),"",H13)</f>
        <v/>
      </c>
      <c r="AI9" s="319" t="str">
        <f t="shared" ref="AI9:AZ9" si="7">IF(ISBLANK(I13),"",I13)</f>
        <v/>
      </c>
      <c r="AJ9" s="319" t="str">
        <f t="shared" si="7"/>
        <v/>
      </c>
      <c r="AK9" s="319" t="str">
        <f t="shared" si="7"/>
        <v/>
      </c>
      <c r="AL9" s="319" t="str">
        <f t="shared" si="7"/>
        <v/>
      </c>
      <c r="AM9" s="319" t="str">
        <f t="shared" si="7"/>
        <v/>
      </c>
      <c r="AN9" s="319" t="str">
        <f t="shared" si="7"/>
        <v/>
      </c>
      <c r="AO9" s="319" t="str">
        <f t="shared" si="7"/>
        <v/>
      </c>
      <c r="AP9" s="319" t="str">
        <f t="shared" si="7"/>
        <v/>
      </c>
      <c r="AQ9" s="319" t="str">
        <f t="shared" si="7"/>
        <v/>
      </c>
      <c r="AR9" s="319" t="str">
        <f t="shared" si="7"/>
        <v/>
      </c>
      <c r="AS9" s="319" t="str">
        <f t="shared" si="7"/>
        <v/>
      </c>
      <c r="AT9" s="319" t="str">
        <f t="shared" si="7"/>
        <v/>
      </c>
      <c r="AU9" s="319" t="str">
        <f t="shared" si="7"/>
        <v/>
      </c>
      <c r="AV9" s="319" t="str">
        <f t="shared" si="7"/>
        <v/>
      </c>
      <c r="AW9" s="319" t="str">
        <f t="shared" si="7"/>
        <v/>
      </c>
      <c r="AX9" s="319" t="str">
        <f t="shared" si="7"/>
        <v/>
      </c>
      <c r="AY9" s="319" t="str">
        <f t="shared" si="7"/>
        <v/>
      </c>
      <c r="AZ9" s="319" t="str">
        <f t="shared" si="7"/>
        <v/>
      </c>
    </row>
    <row r="10" spans="1:52">
      <c r="A10" s="209" t="s">
        <v>33</v>
      </c>
      <c r="B10" s="220" t="s">
        <v>34</v>
      </c>
      <c r="C10" s="225" t="s">
        <v>35</v>
      </c>
      <c r="D10" s="264" t="s">
        <v>36</v>
      </c>
      <c r="E10" s="253" t="str">
        <f t="shared" si="5"/>
        <v>ACT</v>
      </c>
      <c r="F10" s="39"/>
      <c r="G10" s="795"/>
      <c r="H10" s="795"/>
      <c r="I10" s="795"/>
      <c r="J10" s="795"/>
      <c r="K10" s="795"/>
      <c r="L10" s="795"/>
      <c r="M10" s="795"/>
      <c r="N10" s="795"/>
      <c r="O10" s="795"/>
      <c r="P10" s="795"/>
      <c r="Q10" s="795"/>
      <c r="R10" s="795"/>
      <c r="S10" s="795"/>
      <c r="T10" s="795"/>
      <c r="U10" s="795"/>
      <c r="V10" s="795"/>
      <c r="W10" s="795"/>
      <c r="X10" s="795"/>
      <c r="Y10" s="795"/>
      <c r="Z10" s="795"/>
      <c r="AB10" s="176" t="s">
        <v>63</v>
      </c>
      <c r="AC10" s="69" t="s">
        <v>64</v>
      </c>
      <c r="AD10" s="190" t="str">
        <f t="shared" si="3"/>
        <v>ACT</v>
      </c>
      <c r="AE10" s="317">
        <f>SUMIFS('A-methods'!Y:Y,'A-methods'!$X:$X,$AD10,'A-methods'!$AF:$AF,$AC10)</f>
        <v>226.42000000000002</v>
      </c>
      <c r="AF10" s="319" t="str">
        <f>IF(COUNTBLANK(F10:F12)&gt;0,IF(SUMIFS('A-methods'!Z:Z,'A-methods'!$X:$X,$AD10,'A-methods'!$AF:$AF,$AC10)&gt;0,SUMIFS('A-methods'!Z:Z,'A-methods'!$X:$X,$AD10,'A-methods'!$AF:$AF,$AC10),""),SUM(F10:F12))</f>
        <v/>
      </c>
      <c r="AG10" s="319" t="str">
        <f>IF(ISBLANK(G23),"",G23)</f>
        <v/>
      </c>
      <c r="AH10" s="319" t="str">
        <f>IF(ISBLANK(H23),"",H23)</f>
        <v/>
      </c>
      <c r="AI10" s="319" t="str">
        <f t="shared" ref="AI10:AZ10" si="8">IF(ISBLANK(I23),"",I23)</f>
        <v/>
      </c>
      <c r="AJ10" s="319" t="str">
        <f t="shared" si="8"/>
        <v/>
      </c>
      <c r="AK10" s="319" t="str">
        <f t="shared" si="8"/>
        <v/>
      </c>
      <c r="AL10" s="319" t="str">
        <f t="shared" si="8"/>
        <v/>
      </c>
      <c r="AM10" s="319" t="str">
        <f t="shared" si="8"/>
        <v/>
      </c>
      <c r="AN10" s="319" t="str">
        <f t="shared" si="8"/>
        <v/>
      </c>
      <c r="AO10" s="319" t="str">
        <f t="shared" si="8"/>
        <v/>
      </c>
      <c r="AP10" s="319" t="str">
        <f t="shared" si="8"/>
        <v/>
      </c>
      <c r="AQ10" s="319" t="str">
        <f t="shared" si="8"/>
        <v/>
      </c>
      <c r="AR10" s="319" t="str">
        <f t="shared" si="8"/>
        <v/>
      </c>
      <c r="AS10" s="319" t="str">
        <f t="shared" si="8"/>
        <v/>
      </c>
      <c r="AT10" s="319" t="str">
        <f t="shared" si="8"/>
        <v/>
      </c>
      <c r="AU10" s="319" t="str">
        <f t="shared" si="8"/>
        <v/>
      </c>
      <c r="AV10" s="319" t="str">
        <f t="shared" si="8"/>
        <v/>
      </c>
      <c r="AW10" s="319" t="str">
        <f t="shared" si="8"/>
        <v/>
      </c>
      <c r="AX10" s="319" t="str">
        <f t="shared" si="8"/>
        <v/>
      </c>
      <c r="AY10" s="319" t="str">
        <f t="shared" si="8"/>
        <v/>
      </c>
      <c r="AZ10" s="319" t="str">
        <f t="shared" si="8"/>
        <v/>
      </c>
    </row>
    <row r="11" spans="1:52">
      <c r="A11" s="207" t="s">
        <v>37</v>
      </c>
      <c r="B11" s="832" t="s">
        <v>38</v>
      </c>
      <c r="C11" s="257" t="s">
        <v>39</v>
      </c>
      <c r="D11" s="258" t="s">
        <v>40</v>
      </c>
      <c r="E11" s="253" t="str">
        <f t="shared" si="5"/>
        <v>ACT</v>
      </c>
      <c r="F11" s="39"/>
      <c r="G11" s="795"/>
      <c r="H11" s="795"/>
      <c r="I11" s="795"/>
      <c r="J11" s="795"/>
      <c r="K11" s="795"/>
      <c r="L11" s="795"/>
      <c r="M11" s="795"/>
      <c r="N11" s="795"/>
      <c r="O11" s="795"/>
      <c r="P11" s="795"/>
      <c r="Q11" s="795"/>
      <c r="R11" s="795"/>
      <c r="S11" s="795"/>
      <c r="T11" s="795"/>
      <c r="U11" s="795"/>
      <c r="V11" s="795"/>
      <c r="W11" s="795"/>
      <c r="X11" s="795"/>
      <c r="Y11" s="795"/>
      <c r="Z11" s="795"/>
      <c r="AB11" s="176" t="s">
        <v>75</v>
      </c>
      <c r="AC11" s="69" t="s">
        <v>76</v>
      </c>
      <c r="AD11" s="190" t="str">
        <f t="shared" si="3"/>
        <v>ACT</v>
      </c>
      <c r="AE11" s="317">
        <f>SUMIFS('A-methods'!Y:Y,'A-methods'!$X:$X,$AD11,'A-methods'!$AF:$AF,$AC11)</f>
        <v>0</v>
      </c>
      <c r="AF11" s="319" t="str">
        <f>IF(COUNTBLANK(F11:F13)&gt;0,IF(SUMIFS('A-methods'!Z:Z,'A-methods'!$X:$X,$AD11,'A-methods'!$AF:$AF,$AC11)&gt;0,SUMIFS('A-methods'!Z:Z,'A-methods'!$X:$X,$AD11,'A-methods'!$AF:$AF,$AC11),""),SUM(F11:F13))</f>
        <v/>
      </c>
      <c r="AG11" s="319" t="str">
        <f>IF(ISBLANK(G29),"",G29)</f>
        <v/>
      </c>
      <c r="AH11" s="319" t="str">
        <f>IF(ISBLANK(H29),"",H29)</f>
        <v/>
      </c>
      <c r="AI11" s="319" t="str">
        <f t="shared" ref="AI11:AZ11" si="9">IF(ISBLANK(I29),"",I29)</f>
        <v/>
      </c>
      <c r="AJ11" s="319" t="str">
        <f t="shared" si="9"/>
        <v/>
      </c>
      <c r="AK11" s="319" t="str">
        <f t="shared" si="9"/>
        <v/>
      </c>
      <c r="AL11" s="319" t="str">
        <f t="shared" si="9"/>
        <v/>
      </c>
      <c r="AM11" s="319" t="str">
        <f t="shared" si="9"/>
        <v/>
      </c>
      <c r="AN11" s="319" t="str">
        <f t="shared" si="9"/>
        <v/>
      </c>
      <c r="AO11" s="319" t="str">
        <f t="shared" si="9"/>
        <v/>
      </c>
      <c r="AP11" s="319" t="str">
        <f t="shared" si="9"/>
        <v/>
      </c>
      <c r="AQ11" s="319" t="str">
        <f t="shared" si="9"/>
        <v/>
      </c>
      <c r="AR11" s="319" t="str">
        <f t="shared" si="9"/>
        <v/>
      </c>
      <c r="AS11" s="319" t="str">
        <f t="shared" si="9"/>
        <v/>
      </c>
      <c r="AT11" s="319" t="str">
        <f t="shared" si="9"/>
        <v/>
      </c>
      <c r="AU11" s="319" t="str">
        <f t="shared" si="9"/>
        <v/>
      </c>
      <c r="AV11" s="319" t="str">
        <f t="shared" si="9"/>
        <v/>
      </c>
      <c r="AW11" s="319" t="str">
        <f t="shared" si="9"/>
        <v/>
      </c>
      <c r="AX11" s="319" t="str">
        <f t="shared" si="9"/>
        <v/>
      </c>
      <c r="AY11" s="319" t="str">
        <f t="shared" si="9"/>
        <v/>
      </c>
      <c r="AZ11" s="319" t="str">
        <f t="shared" si="9"/>
        <v/>
      </c>
    </row>
    <row r="12" spans="1:52" ht="14.25">
      <c r="A12" s="207"/>
      <c r="B12" s="832"/>
      <c r="C12" s="259" t="s">
        <v>41</v>
      </c>
      <c r="D12" s="263" t="s">
        <v>219</v>
      </c>
      <c r="E12" s="253" t="str">
        <f t="shared" si="5"/>
        <v>ACT</v>
      </c>
      <c r="F12" s="39"/>
      <c r="G12" s="795"/>
      <c r="H12" s="795"/>
      <c r="I12" s="795"/>
      <c r="J12" s="795"/>
      <c r="K12" s="795"/>
      <c r="L12" s="795"/>
      <c r="M12" s="795"/>
      <c r="N12" s="795"/>
      <c r="O12" s="795"/>
      <c r="P12" s="795"/>
      <c r="Q12" s="795"/>
      <c r="R12" s="795"/>
      <c r="S12" s="795"/>
      <c r="T12" s="795"/>
      <c r="U12" s="795"/>
      <c r="V12" s="795"/>
      <c r="W12" s="795"/>
      <c r="X12" s="795"/>
      <c r="Y12" s="795"/>
      <c r="Z12" s="795"/>
      <c r="AB12" s="176" t="s">
        <v>253</v>
      </c>
      <c r="AC12" s="69" t="s">
        <v>193</v>
      </c>
      <c r="AD12" s="190" t="str">
        <f t="shared" si="3"/>
        <v>ACT</v>
      </c>
      <c r="AE12" s="317">
        <f>SUMIFS('A-methods'!Y:Y,'A-methods'!$X:$X,$AD12,'A-methods'!$AF:$AF,$AC12)</f>
        <v>0</v>
      </c>
      <c r="AF12" s="319" t="str">
        <f>IF(COUNTBLANK(F12:F14)&gt;0,IF(SUMIFS('A-methods'!Z:Z,'A-methods'!$X:$X,$AD12,'A-methods'!$AF:$AF,$AC12)&gt;0,SUMIFS('A-methods'!Z:Z,'A-methods'!$X:$X,$AD12,'A-methods'!$AF:$AF,$AC12),""),SUM(F12:F14))</f>
        <v/>
      </c>
      <c r="AG12" s="319" t="str">
        <f>IF(OR(COUNTBLANK(G11:G12)&gt;0,COUNTBLANK(G14:G22)&gt;0,COUNTBLANK(G24:G28)&gt;0,COUNTBLANK(G30:G34)&gt;0),"",SUM(G11:G12,G14:G22,G24:G28,G30:G34))</f>
        <v/>
      </c>
      <c r="AH12" s="319" t="str">
        <f>IF(OR(COUNTBLANK(H11:H12)&gt;0,COUNTBLANK(H14:H22)&gt;0,COUNTBLANK(H24:H28)&gt;0,COUNTBLANK(H30:H34)&gt;0),"",SUM(H11:H12,H14:H22,H24:H28,H30:H34))</f>
        <v/>
      </c>
      <c r="AI12" s="319" t="str">
        <f t="shared" ref="AI12:AZ12" si="10">IF(OR(COUNTBLANK(I11:I12)&gt;0,COUNTBLANK(I14:I22)&gt;0,COUNTBLANK(I24:I28)&gt;0,COUNTBLANK(I30:I34)&gt;0),"",SUM(I11:I12,I14:I22,I24:I28,I30:I34))</f>
        <v/>
      </c>
      <c r="AJ12" s="319" t="str">
        <f t="shared" si="10"/>
        <v/>
      </c>
      <c r="AK12" s="319" t="str">
        <f t="shared" si="10"/>
        <v/>
      </c>
      <c r="AL12" s="319" t="str">
        <f t="shared" si="10"/>
        <v/>
      </c>
      <c r="AM12" s="319" t="str">
        <f t="shared" si="10"/>
        <v/>
      </c>
      <c r="AN12" s="319" t="str">
        <f t="shared" si="10"/>
        <v/>
      </c>
      <c r="AO12" s="319" t="str">
        <f t="shared" si="10"/>
        <v/>
      </c>
      <c r="AP12" s="319" t="str">
        <f t="shared" si="10"/>
        <v/>
      </c>
      <c r="AQ12" s="319" t="str">
        <f t="shared" si="10"/>
        <v/>
      </c>
      <c r="AR12" s="319" t="str">
        <f t="shared" si="10"/>
        <v/>
      </c>
      <c r="AS12" s="319" t="str">
        <f t="shared" si="10"/>
        <v/>
      </c>
      <c r="AT12" s="319" t="str">
        <f t="shared" si="10"/>
        <v/>
      </c>
      <c r="AU12" s="319" t="str">
        <f t="shared" si="10"/>
        <v/>
      </c>
      <c r="AV12" s="319" t="str">
        <f t="shared" si="10"/>
        <v/>
      </c>
      <c r="AW12" s="319" t="str">
        <f t="shared" si="10"/>
        <v/>
      </c>
      <c r="AX12" s="319" t="str">
        <f t="shared" si="10"/>
        <v/>
      </c>
      <c r="AY12" s="319" t="str">
        <f t="shared" si="10"/>
        <v/>
      </c>
      <c r="AZ12" s="319" t="str">
        <f t="shared" si="10"/>
        <v/>
      </c>
    </row>
    <row r="13" spans="1:52">
      <c r="A13" s="207"/>
      <c r="B13" s="832"/>
      <c r="C13" s="259" t="s">
        <v>43</v>
      </c>
      <c r="D13" s="260" t="s">
        <v>44</v>
      </c>
      <c r="E13" s="253" t="str">
        <f t="shared" si="5"/>
        <v>ACT</v>
      </c>
      <c r="F13" s="39"/>
      <c r="G13" s="795"/>
      <c r="H13" s="795"/>
      <c r="I13" s="795"/>
      <c r="J13" s="795"/>
      <c r="K13" s="795"/>
      <c r="L13" s="795"/>
      <c r="M13" s="795"/>
      <c r="N13" s="795"/>
      <c r="O13" s="795"/>
      <c r="P13" s="795"/>
      <c r="Q13" s="795"/>
      <c r="R13" s="795"/>
      <c r="S13" s="795"/>
      <c r="T13" s="795"/>
      <c r="U13" s="795"/>
      <c r="V13" s="795"/>
      <c r="W13" s="795"/>
      <c r="X13" s="795"/>
      <c r="Y13" s="795"/>
      <c r="Z13" s="795"/>
      <c r="AB13" s="177" t="s">
        <v>87</v>
      </c>
      <c r="AC13" s="69" t="s">
        <v>88</v>
      </c>
      <c r="AD13" s="190" t="str">
        <f t="shared" si="3"/>
        <v>ACT</v>
      </c>
      <c r="AE13" s="317">
        <f>SUMIFS('A-methods'!Y:Y,'A-methods'!$X:$X,$AD13,'A-methods'!$AF:$AF,$AC13)</f>
        <v>0.193</v>
      </c>
      <c r="AF13" s="319" t="str">
        <f>IF(COUNTBLANK(F13:F15)&gt;0,IF(SUMIFS('A-methods'!Z:Z,'A-methods'!$X:$X,$AD13,'A-methods'!$AF:$AF,$AC13)&gt;0,SUMIFS('A-methods'!Z:Z,'A-methods'!$X:$X,$AD13,'A-methods'!$AF:$AF,$AC13),""),SUM(F13:F15))</f>
        <v/>
      </c>
      <c r="AG13" s="319" t="str">
        <f>IF(ISBLANK(G35),"",G35)</f>
        <v/>
      </c>
      <c r="AH13" s="319" t="str">
        <f>IF(ISBLANK(H35),"",H35)</f>
        <v/>
      </c>
      <c r="AI13" s="319" t="str">
        <f t="shared" ref="AI13:AZ13" si="11">IF(ISBLANK(I35),"",I35)</f>
        <v/>
      </c>
      <c r="AJ13" s="319" t="str">
        <f t="shared" si="11"/>
        <v/>
      </c>
      <c r="AK13" s="319" t="str">
        <f t="shared" si="11"/>
        <v/>
      </c>
      <c r="AL13" s="319" t="str">
        <f t="shared" si="11"/>
        <v/>
      </c>
      <c r="AM13" s="319" t="str">
        <f t="shared" si="11"/>
        <v/>
      </c>
      <c r="AN13" s="319" t="str">
        <f t="shared" si="11"/>
        <v/>
      </c>
      <c r="AO13" s="319" t="str">
        <f t="shared" si="11"/>
        <v/>
      </c>
      <c r="AP13" s="319" t="str">
        <f t="shared" si="11"/>
        <v/>
      </c>
      <c r="AQ13" s="319" t="str">
        <f t="shared" si="11"/>
        <v/>
      </c>
      <c r="AR13" s="319" t="str">
        <f t="shared" si="11"/>
        <v/>
      </c>
      <c r="AS13" s="319" t="str">
        <f t="shared" si="11"/>
        <v/>
      </c>
      <c r="AT13" s="319" t="str">
        <f t="shared" si="11"/>
        <v/>
      </c>
      <c r="AU13" s="319" t="str">
        <f t="shared" si="11"/>
        <v/>
      </c>
      <c r="AV13" s="319" t="str">
        <f t="shared" si="11"/>
        <v/>
      </c>
      <c r="AW13" s="319" t="str">
        <f t="shared" si="11"/>
        <v/>
      </c>
      <c r="AX13" s="319" t="str">
        <f t="shared" si="11"/>
        <v/>
      </c>
      <c r="AY13" s="319" t="str">
        <f t="shared" si="11"/>
        <v/>
      </c>
      <c r="AZ13" s="319" t="str">
        <f t="shared" si="11"/>
        <v/>
      </c>
    </row>
    <row r="14" spans="1:52">
      <c r="A14" s="207"/>
      <c r="B14" s="832"/>
      <c r="C14" s="259" t="s">
        <v>45</v>
      </c>
      <c r="D14" s="260" t="s">
        <v>46</v>
      </c>
      <c r="E14" s="253" t="str">
        <f t="shared" si="5"/>
        <v>ACT</v>
      </c>
      <c r="F14" s="39"/>
      <c r="G14" s="795"/>
      <c r="H14" s="795"/>
      <c r="I14" s="795"/>
      <c r="J14" s="795"/>
      <c r="K14" s="795"/>
      <c r="L14" s="795"/>
      <c r="M14" s="795"/>
      <c r="N14" s="795"/>
      <c r="O14" s="795"/>
      <c r="P14" s="795"/>
      <c r="Q14" s="795"/>
      <c r="R14" s="795"/>
      <c r="S14" s="795"/>
      <c r="T14" s="795"/>
      <c r="U14" s="795"/>
      <c r="V14" s="795"/>
      <c r="W14" s="795"/>
      <c r="X14" s="795"/>
      <c r="Y14" s="795"/>
      <c r="Z14" s="795"/>
      <c r="AB14" s="176" t="s">
        <v>91</v>
      </c>
      <c r="AC14" s="69" t="s">
        <v>92</v>
      </c>
      <c r="AD14" s="190" t="str">
        <f t="shared" si="3"/>
        <v>ACT</v>
      </c>
      <c r="AE14" s="317">
        <f>SUMIFS('A-methods'!Y:Y,'A-methods'!$X:$X,$AD14,'A-methods'!$AF:$AF,$AC14)</f>
        <v>171.33</v>
      </c>
      <c r="AF14" s="319" t="str">
        <f>IF(COUNTBLANK(F14:F16)&gt;0,IF(SUMIFS('A-methods'!Z:Z,'A-methods'!$X:$X,$AD14,'A-methods'!$AF:$AF,$AC14)&gt;0,SUMIFS('A-methods'!Z:Z,'A-methods'!$X:$X,$AD14,'A-methods'!$AF:$AF,$AC14),""),SUM(F14:F16))</f>
        <v/>
      </c>
      <c r="AG14" s="319" t="str">
        <f>IF(COUNTBLANK(G36:G37)&gt;0,"",SUM(G36:G37))</f>
        <v/>
      </c>
      <c r="AH14" s="319" t="str">
        <f>IF(COUNTBLANK(H36:H37)&gt;0,"",SUM(H36:H37))</f>
        <v/>
      </c>
      <c r="AI14" s="319" t="str">
        <f t="shared" ref="AI14:AZ14" si="12">IF(COUNTBLANK(I36:I37)&gt;0,"",SUM(I36:I37))</f>
        <v/>
      </c>
      <c r="AJ14" s="319" t="str">
        <f t="shared" si="12"/>
        <v/>
      </c>
      <c r="AK14" s="319" t="str">
        <f t="shared" si="12"/>
        <v/>
      </c>
      <c r="AL14" s="319" t="str">
        <f t="shared" si="12"/>
        <v/>
      </c>
      <c r="AM14" s="319" t="str">
        <f t="shared" si="12"/>
        <v/>
      </c>
      <c r="AN14" s="319" t="str">
        <f t="shared" si="12"/>
        <v/>
      </c>
      <c r="AO14" s="319" t="str">
        <f t="shared" si="12"/>
        <v/>
      </c>
      <c r="AP14" s="319" t="str">
        <f t="shared" si="12"/>
        <v/>
      </c>
      <c r="AQ14" s="319" t="str">
        <f t="shared" si="12"/>
        <v/>
      </c>
      <c r="AR14" s="319" t="str">
        <f t="shared" si="12"/>
        <v/>
      </c>
      <c r="AS14" s="319" t="str">
        <f t="shared" si="12"/>
        <v/>
      </c>
      <c r="AT14" s="319" t="str">
        <f t="shared" si="12"/>
        <v/>
      </c>
      <c r="AU14" s="319" t="str">
        <f t="shared" si="12"/>
        <v/>
      </c>
      <c r="AV14" s="319" t="str">
        <f t="shared" si="12"/>
        <v/>
      </c>
      <c r="AW14" s="319" t="str">
        <f t="shared" si="12"/>
        <v/>
      </c>
      <c r="AX14" s="319" t="str">
        <f t="shared" si="12"/>
        <v/>
      </c>
      <c r="AY14" s="319" t="str">
        <f t="shared" si="12"/>
        <v/>
      </c>
      <c r="AZ14" s="319" t="str">
        <f t="shared" si="12"/>
        <v/>
      </c>
    </row>
    <row r="15" spans="1:52">
      <c r="A15" s="207"/>
      <c r="B15" s="832"/>
      <c r="C15" s="259" t="s">
        <v>47</v>
      </c>
      <c r="D15" s="260" t="s">
        <v>48</v>
      </c>
      <c r="E15" s="253" t="str">
        <f t="shared" si="5"/>
        <v>ACT</v>
      </c>
      <c r="F15" s="39"/>
      <c r="G15" s="795"/>
      <c r="H15" s="795"/>
      <c r="I15" s="795"/>
      <c r="J15" s="795"/>
      <c r="K15" s="795"/>
      <c r="L15" s="795"/>
      <c r="M15" s="795"/>
      <c r="N15" s="795"/>
      <c r="O15" s="795"/>
      <c r="P15" s="795"/>
      <c r="Q15" s="795"/>
      <c r="R15" s="795"/>
      <c r="S15" s="795"/>
      <c r="T15" s="795"/>
      <c r="U15" s="795"/>
      <c r="V15" s="795"/>
      <c r="W15" s="795"/>
      <c r="X15" s="795"/>
      <c r="Y15" s="795"/>
      <c r="Z15" s="795"/>
      <c r="AB15" s="176" t="s">
        <v>97</v>
      </c>
      <c r="AC15" s="69" t="s">
        <v>98</v>
      </c>
      <c r="AD15" s="190" t="str">
        <f t="shared" si="3"/>
        <v>ACT</v>
      </c>
      <c r="AE15" s="317">
        <f>SUMIFS('A-methods'!Y:Y,'A-methods'!$X:$X,$AD15,'A-methods'!$AF:$AF,$AC15)</f>
        <v>68.19</v>
      </c>
      <c r="AF15" s="319" t="str">
        <f>IF(COUNTBLANK(F15:F17)&gt;0,IF(SUMIFS('A-methods'!Z:Z,'A-methods'!$X:$X,$AD15,'A-methods'!$AF:$AF,$AC15)&gt;0,SUMIFS('A-methods'!Z:Z,'A-methods'!$X:$X,$AD15,'A-methods'!$AF:$AF,$AC15),""),SUM(F15:F17))</f>
        <v/>
      </c>
      <c r="AG15" s="319" t="str">
        <f>IF(COUNTBLANK(G38:G41)&gt;0,"",SUM(G38:G41))</f>
        <v/>
      </c>
      <c r="AH15" s="319" t="str">
        <f>IF(COUNTBLANK(H38:H41)&gt;0,"",SUM(H38:H41))</f>
        <v/>
      </c>
      <c r="AI15" s="319" t="str">
        <f t="shared" ref="AI15:AZ15" si="13">IF(COUNTBLANK(I38:I41)&gt;0,"",SUM(I38:I41))</f>
        <v/>
      </c>
      <c r="AJ15" s="319" t="str">
        <f t="shared" si="13"/>
        <v/>
      </c>
      <c r="AK15" s="319" t="str">
        <f t="shared" si="13"/>
        <v/>
      </c>
      <c r="AL15" s="319" t="str">
        <f t="shared" si="13"/>
        <v/>
      </c>
      <c r="AM15" s="319" t="str">
        <f t="shared" si="13"/>
        <v/>
      </c>
      <c r="AN15" s="319" t="str">
        <f t="shared" si="13"/>
        <v/>
      </c>
      <c r="AO15" s="319" t="str">
        <f t="shared" si="13"/>
        <v/>
      </c>
      <c r="AP15" s="319" t="str">
        <f t="shared" si="13"/>
        <v/>
      </c>
      <c r="AQ15" s="319" t="str">
        <f t="shared" si="13"/>
        <v/>
      </c>
      <c r="AR15" s="319" t="str">
        <f t="shared" si="13"/>
        <v/>
      </c>
      <c r="AS15" s="319" t="str">
        <f t="shared" si="13"/>
        <v/>
      </c>
      <c r="AT15" s="319" t="str">
        <f t="shared" si="13"/>
        <v/>
      </c>
      <c r="AU15" s="319" t="str">
        <f t="shared" si="13"/>
        <v/>
      </c>
      <c r="AV15" s="319" t="str">
        <f t="shared" si="13"/>
        <v/>
      </c>
      <c r="AW15" s="319" t="str">
        <f t="shared" si="13"/>
        <v/>
      </c>
      <c r="AX15" s="319" t="str">
        <f t="shared" si="13"/>
        <v/>
      </c>
      <c r="AY15" s="319" t="str">
        <f t="shared" si="13"/>
        <v/>
      </c>
      <c r="AZ15" s="319" t="str">
        <f t="shared" si="13"/>
        <v/>
      </c>
    </row>
    <row r="16" spans="1:52">
      <c r="A16" s="207"/>
      <c r="B16" s="832"/>
      <c r="C16" s="259" t="s">
        <v>49</v>
      </c>
      <c r="D16" s="260" t="s">
        <v>50</v>
      </c>
      <c r="E16" s="253" t="str">
        <f t="shared" si="5"/>
        <v>ACT</v>
      </c>
      <c r="F16" s="39"/>
      <c r="G16" s="795"/>
      <c r="H16" s="795"/>
      <c r="I16" s="795"/>
      <c r="J16" s="795"/>
      <c r="K16" s="795"/>
      <c r="L16" s="795"/>
      <c r="M16" s="795"/>
      <c r="N16" s="795"/>
      <c r="O16" s="795"/>
      <c r="P16" s="795"/>
      <c r="Q16" s="795"/>
      <c r="R16" s="795"/>
      <c r="S16" s="795"/>
      <c r="T16" s="795"/>
      <c r="U16" s="795"/>
      <c r="V16" s="795"/>
      <c r="W16" s="795"/>
      <c r="X16" s="795"/>
      <c r="Y16" s="795"/>
      <c r="Z16" s="795"/>
      <c r="AB16" s="176" t="s">
        <v>107</v>
      </c>
      <c r="AC16" s="69" t="s">
        <v>108</v>
      </c>
      <c r="AD16" s="190" t="str">
        <f t="shared" si="3"/>
        <v>ACT</v>
      </c>
      <c r="AE16" s="317">
        <f>SUMIFS('A-methods'!Y:Y,'A-methods'!$X:$X,$AD16,'A-methods'!$AF:$AF,$AC16)</f>
        <v>14.63</v>
      </c>
      <c r="AF16" s="319" t="str">
        <f>IF(COUNTBLANK(F16:F18)&gt;0,IF(SUMIFS('A-methods'!Z:Z,'A-methods'!$X:$X,$AD16,'A-methods'!$AF:$AF,$AC16)&gt;0,SUMIFS('A-methods'!Z:Z,'A-methods'!$X:$X,$AD16,'A-methods'!$AF:$AF,$AC16),""),SUM(F16:F18))</f>
        <v/>
      </c>
      <c r="AG16" s="319" t="str">
        <f>IF(COUNTBLANK(G42:G44)&gt;0,"",SUM(G42:G44))</f>
        <v/>
      </c>
      <c r="AH16" s="319" t="str">
        <f>IF(COUNTBLANK(H42:H44)&gt;0,"",SUM(H42:H44))</f>
        <v/>
      </c>
      <c r="AI16" s="319" t="str">
        <f t="shared" ref="AI16:AZ16" si="14">IF(COUNTBLANK(I42:I44)&gt;0,"",SUM(I42:I44))</f>
        <v/>
      </c>
      <c r="AJ16" s="319" t="str">
        <f t="shared" si="14"/>
        <v/>
      </c>
      <c r="AK16" s="319" t="str">
        <f t="shared" si="14"/>
        <v/>
      </c>
      <c r="AL16" s="319" t="str">
        <f t="shared" si="14"/>
        <v/>
      </c>
      <c r="AM16" s="319" t="str">
        <f t="shared" si="14"/>
        <v/>
      </c>
      <c r="AN16" s="319" t="str">
        <f t="shared" si="14"/>
        <v/>
      </c>
      <c r="AO16" s="319" t="str">
        <f t="shared" si="14"/>
        <v/>
      </c>
      <c r="AP16" s="319" t="str">
        <f t="shared" si="14"/>
        <v/>
      </c>
      <c r="AQ16" s="319" t="str">
        <f t="shared" si="14"/>
        <v/>
      </c>
      <c r="AR16" s="319" t="str">
        <f t="shared" si="14"/>
        <v/>
      </c>
      <c r="AS16" s="319" t="str">
        <f t="shared" si="14"/>
        <v/>
      </c>
      <c r="AT16" s="319" t="str">
        <f t="shared" si="14"/>
        <v/>
      </c>
      <c r="AU16" s="319" t="str">
        <f t="shared" si="14"/>
        <v/>
      </c>
      <c r="AV16" s="319" t="str">
        <f t="shared" si="14"/>
        <v/>
      </c>
      <c r="AW16" s="319" t="str">
        <f t="shared" si="14"/>
        <v/>
      </c>
      <c r="AX16" s="319" t="str">
        <f t="shared" si="14"/>
        <v/>
      </c>
      <c r="AY16" s="319" t="str">
        <f t="shared" si="14"/>
        <v/>
      </c>
      <c r="AZ16" s="319" t="str">
        <f t="shared" si="14"/>
        <v/>
      </c>
    </row>
    <row r="17" spans="1:52">
      <c r="A17" s="207"/>
      <c r="B17" s="832"/>
      <c r="C17" s="259" t="s">
        <v>51</v>
      </c>
      <c r="D17" s="260" t="s">
        <v>52</v>
      </c>
      <c r="E17" s="253" t="str">
        <f t="shared" si="5"/>
        <v>ACT</v>
      </c>
      <c r="F17" s="39"/>
      <c r="G17" s="795"/>
      <c r="H17" s="795"/>
      <c r="I17" s="795"/>
      <c r="J17" s="795"/>
      <c r="K17" s="795"/>
      <c r="L17" s="795"/>
      <c r="M17" s="795"/>
      <c r="N17" s="795"/>
      <c r="O17" s="795"/>
      <c r="P17" s="795"/>
      <c r="Q17" s="795"/>
      <c r="R17" s="795"/>
      <c r="S17" s="795"/>
      <c r="T17" s="795"/>
      <c r="U17" s="795"/>
      <c r="V17" s="795"/>
      <c r="W17" s="795"/>
      <c r="X17" s="795"/>
      <c r="Y17" s="795"/>
      <c r="Z17" s="795"/>
      <c r="AB17" s="176" t="s">
        <v>115</v>
      </c>
      <c r="AC17" s="69" t="s">
        <v>116</v>
      </c>
      <c r="AD17" s="190" t="str">
        <f t="shared" si="3"/>
        <v>ACT</v>
      </c>
      <c r="AE17" s="317">
        <f>SUMIFS('A-methods'!Y:Y,'A-methods'!$X:$X,$AD17,'A-methods'!$AF:$AF,$AC17)</f>
        <v>2799.5499999999997</v>
      </c>
      <c r="AF17" s="319" t="str">
        <f>IF(COUNTBLANK(F17:F19)&gt;0,IF(SUMIFS('A-methods'!Z:Z,'A-methods'!$X:$X,$AD17,'A-methods'!$AF:$AF,$AC17)&gt;0,SUMIFS('A-methods'!Z:Z,'A-methods'!$X:$X,$AD17,'A-methods'!$AF:$AF,$AC17),""),SUM(F17:F19))</f>
        <v/>
      </c>
      <c r="AG17" s="319" t="str">
        <f>IF(COUNTBLANK(G45:G47)&gt;0,"",SUM(G45:G47))</f>
        <v/>
      </c>
      <c r="AH17" s="319" t="str">
        <f>IF(COUNTBLANK(H45:H47)&gt;0,"",SUM(H45:H47))</f>
        <v/>
      </c>
      <c r="AI17" s="319" t="str">
        <f t="shared" ref="AI17:AZ17" si="15">IF(COUNTBLANK(I45:I47)&gt;0,"",SUM(I45:I47))</f>
        <v/>
      </c>
      <c r="AJ17" s="319" t="str">
        <f t="shared" si="15"/>
        <v/>
      </c>
      <c r="AK17" s="319" t="str">
        <f t="shared" si="15"/>
        <v/>
      </c>
      <c r="AL17" s="319" t="str">
        <f t="shared" si="15"/>
        <v/>
      </c>
      <c r="AM17" s="319" t="str">
        <f t="shared" si="15"/>
        <v/>
      </c>
      <c r="AN17" s="319" t="str">
        <f t="shared" si="15"/>
        <v/>
      </c>
      <c r="AO17" s="319" t="str">
        <f t="shared" si="15"/>
        <v/>
      </c>
      <c r="AP17" s="319" t="str">
        <f t="shared" si="15"/>
        <v/>
      </c>
      <c r="AQ17" s="319" t="str">
        <f t="shared" si="15"/>
        <v/>
      </c>
      <c r="AR17" s="319" t="str">
        <f t="shared" si="15"/>
        <v/>
      </c>
      <c r="AS17" s="319" t="str">
        <f t="shared" si="15"/>
        <v/>
      </c>
      <c r="AT17" s="319" t="str">
        <f t="shared" si="15"/>
        <v/>
      </c>
      <c r="AU17" s="319" t="str">
        <f t="shared" si="15"/>
        <v/>
      </c>
      <c r="AV17" s="319" t="str">
        <f t="shared" si="15"/>
        <v/>
      </c>
      <c r="AW17" s="319" t="str">
        <f t="shared" si="15"/>
        <v/>
      </c>
      <c r="AX17" s="319" t="str">
        <f t="shared" si="15"/>
        <v/>
      </c>
      <c r="AY17" s="319" t="str">
        <f t="shared" si="15"/>
        <v/>
      </c>
      <c r="AZ17" s="319" t="str">
        <f t="shared" si="15"/>
        <v/>
      </c>
    </row>
    <row r="18" spans="1:52">
      <c r="A18" s="207"/>
      <c r="B18" s="832"/>
      <c r="C18" s="259" t="s">
        <v>53</v>
      </c>
      <c r="D18" s="260" t="s">
        <v>54</v>
      </c>
      <c r="E18" s="253" t="str">
        <f t="shared" si="5"/>
        <v>ACT</v>
      </c>
      <c r="F18" s="39"/>
      <c r="G18" s="795"/>
      <c r="H18" s="795"/>
      <c r="I18" s="795"/>
      <c r="J18" s="795"/>
      <c r="K18" s="795"/>
      <c r="L18" s="795"/>
      <c r="M18" s="795"/>
      <c r="N18" s="795"/>
      <c r="O18" s="795"/>
      <c r="P18" s="795"/>
      <c r="Q18" s="795"/>
      <c r="R18" s="795"/>
      <c r="S18" s="795"/>
      <c r="T18" s="795"/>
      <c r="U18" s="795"/>
      <c r="V18" s="795"/>
      <c r="W18" s="795"/>
      <c r="X18" s="795"/>
      <c r="Y18" s="795"/>
      <c r="Z18" s="795"/>
      <c r="AB18" s="176" t="s">
        <v>125</v>
      </c>
      <c r="AC18" s="69" t="s">
        <v>1208</v>
      </c>
      <c r="AD18" s="190" t="str">
        <f t="shared" si="3"/>
        <v>ACT</v>
      </c>
      <c r="AE18" s="317">
        <f>SUMIFS('A-methods'!Y:Y,'A-methods'!$X:$X,$AD18,'A-methods'!$AF:$AF,$AC18)</f>
        <v>0</v>
      </c>
      <c r="AF18" s="319" t="str">
        <f>IF(COUNTBLANK(F18:F20)&gt;0,IF(SUMIFS('A-methods'!Z:Z,'A-methods'!$X:$X,$AD18,'A-methods'!$AF:$AF,$AC18)&gt;0,SUMIFS('A-methods'!Z:Z,'A-methods'!$X:$X,$AD18,'A-methods'!$AF:$AF,$AC18),""),SUM(F18:F20))</f>
        <v/>
      </c>
      <c r="AG18" s="319" t="str">
        <f>IF(ISBLANK(G48),"",G48)</f>
        <v/>
      </c>
      <c r="AH18" s="319" t="str">
        <f>IF(ISBLANK(H48),"",H48)</f>
        <v/>
      </c>
      <c r="AI18" s="319" t="str">
        <f t="shared" ref="AI18:AZ18" si="16">IF(ISBLANK(I48),"",I48)</f>
        <v/>
      </c>
      <c r="AJ18" s="319" t="str">
        <f t="shared" si="16"/>
        <v/>
      </c>
      <c r="AK18" s="319" t="str">
        <f t="shared" si="16"/>
        <v/>
      </c>
      <c r="AL18" s="319" t="str">
        <f t="shared" si="16"/>
        <v/>
      </c>
      <c r="AM18" s="319" t="str">
        <f t="shared" si="16"/>
        <v/>
      </c>
      <c r="AN18" s="319" t="str">
        <f t="shared" si="16"/>
        <v/>
      </c>
      <c r="AO18" s="319" t="str">
        <f t="shared" si="16"/>
        <v/>
      </c>
      <c r="AP18" s="319" t="str">
        <f t="shared" si="16"/>
        <v/>
      </c>
      <c r="AQ18" s="319" t="str">
        <f t="shared" si="16"/>
        <v/>
      </c>
      <c r="AR18" s="319" t="str">
        <f t="shared" si="16"/>
        <v/>
      </c>
      <c r="AS18" s="319" t="str">
        <f t="shared" si="16"/>
        <v/>
      </c>
      <c r="AT18" s="319" t="str">
        <f t="shared" si="16"/>
        <v/>
      </c>
      <c r="AU18" s="319" t="str">
        <f t="shared" si="16"/>
        <v/>
      </c>
      <c r="AV18" s="319" t="str">
        <f t="shared" si="16"/>
        <v/>
      </c>
      <c r="AW18" s="319" t="str">
        <f t="shared" si="16"/>
        <v/>
      </c>
      <c r="AX18" s="319" t="str">
        <f t="shared" si="16"/>
        <v/>
      </c>
      <c r="AY18" s="319" t="str">
        <f t="shared" si="16"/>
        <v/>
      </c>
      <c r="AZ18" s="319" t="str">
        <f t="shared" si="16"/>
        <v/>
      </c>
    </row>
    <row r="19" spans="1:52">
      <c r="A19" s="207"/>
      <c r="B19" s="832"/>
      <c r="C19" s="259" t="s">
        <v>55</v>
      </c>
      <c r="D19" s="260" t="s">
        <v>56</v>
      </c>
      <c r="E19" s="253" t="str">
        <f t="shared" si="5"/>
        <v>ACT</v>
      </c>
      <c r="F19" s="39"/>
      <c r="G19" s="795"/>
      <c r="H19" s="795"/>
      <c r="I19" s="795"/>
      <c r="J19" s="795"/>
      <c r="K19" s="795"/>
      <c r="L19" s="795"/>
      <c r="M19" s="795"/>
      <c r="N19" s="795"/>
      <c r="O19" s="795"/>
      <c r="P19" s="795"/>
      <c r="Q19" s="795"/>
      <c r="R19" s="795"/>
      <c r="S19" s="795"/>
      <c r="T19" s="795"/>
      <c r="U19" s="795"/>
      <c r="V19" s="795"/>
      <c r="W19" s="795"/>
      <c r="X19" s="795"/>
      <c r="Y19" s="795"/>
      <c r="Z19" s="795"/>
      <c r="AB19" s="176" t="s">
        <v>127</v>
      </c>
      <c r="AC19" s="69" t="s">
        <v>128</v>
      </c>
      <c r="AD19" s="190" t="str">
        <f t="shared" si="3"/>
        <v>ACT</v>
      </c>
      <c r="AE19" s="317">
        <f>SUMIFS('A-methods'!Y:Y,'A-methods'!$X:$X,$AD19,'A-methods'!$AF:$AF,$AC19)</f>
        <v>5855.79</v>
      </c>
      <c r="AF19" s="319" t="str">
        <f>IF(COUNTBLANK(F19:F21)&gt;0,IF(SUMIFS('A-methods'!Z:Z,'A-methods'!$X:$X,$AD19,'A-methods'!$AF:$AF,$AC19)&gt;0,SUMIFS('A-methods'!Z:Z,'A-methods'!$X:$X,$AD19,'A-methods'!$AF:$AF,$AC19),""),SUM(F19:F21))</f>
        <v/>
      </c>
      <c r="AG19" s="319" t="str">
        <f>IF(ISBLANK(G49),"",G49)</f>
        <v/>
      </c>
      <c r="AH19" s="319" t="str">
        <f>IF(ISBLANK(H49),"",H49)</f>
        <v/>
      </c>
      <c r="AI19" s="319" t="str">
        <f t="shared" ref="AI19:AZ19" si="17">IF(ISBLANK(I49),"",I49)</f>
        <v/>
      </c>
      <c r="AJ19" s="319" t="str">
        <f t="shared" si="17"/>
        <v/>
      </c>
      <c r="AK19" s="319" t="str">
        <f t="shared" si="17"/>
        <v/>
      </c>
      <c r="AL19" s="319" t="str">
        <f t="shared" si="17"/>
        <v/>
      </c>
      <c r="AM19" s="319" t="str">
        <f t="shared" si="17"/>
        <v/>
      </c>
      <c r="AN19" s="319" t="str">
        <f t="shared" si="17"/>
        <v/>
      </c>
      <c r="AO19" s="319" t="str">
        <f t="shared" si="17"/>
        <v/>
      </c>
      <c r="AP19" s="319" t="str">
        <f t="shared" si="17"/>
        <v/>
      </c>
      <c r="AQ19" s="319" t="str">
        <f t="shared" si="17"/>
        <v/>
      </c>
      <c r="AR19" s="319" t="str">
        <f t="shared" si="17"/>
        <v/>
      </c>
      <c r="AS19" s="319" t="str">
        <f t="shared" si="17"/>
        <v/>
      </c>
      <c r="AT19" s="319" t="str">
        <f t="shared" si="17"/>
        <v/>
      </c>
      <c r="AU19" s="319" t="str">
        <f t="shared" si="17"/>
        <v/>
      </c>
      <c r="AV19" s="319" t="str">
        <f t="shared" si="17"/>
        <v/>
      </c>
      <c r="AW19" s="319" t="str">
        <f t="shared" si="17"/>
        <v/>
      </c>
      <c r="AX19" s="319" t="str">
        <f t="shared" si="17"/>
        <v/>
      </c>
      <c r="AY19" s="319" t="str">
        <f t="shared" si="17"/>
        <v/>
      </c>
      <c r="AZ19" s="319" t="str">
        <f t="shared" si="17"/>
        <v/>
      </c>
    </row>
    <row r="20" spans="1:52">
      <c r="A20" s="207"/>
      <c r="B20" s="832"/>
      <c r="C20" s="259" t="s">
        <v>57</v>
      </c>
      <c r="D20" s="260" t="s">
        <v>58</v>
      </c>
      <c r="E20" s="253" t="str">
        <f t="shared" si="5"/>
        <v>ACT</v>
      </c>
      <c r="F20" s="39"/>
      <c r="G20" s="795"/>
      <c r="H20" s="795"/>
      <c r="I20" s="795"/>
      <c r="J20" s="795"/>
      <c r="K20" s="795"/>
      <c r="L20" s="795"/>
      <c r="M20" s="795"/>
      <c r="N20" s="795"/>
      <c r="O20" s="795"/>
      <c r="P20" s="795"/>
      <c r="Q20" s="795"/>
      <c r="R20" s="795"/>
      <c r="S20" s="795"/>
      <c r="T20" s="795"/>
      <c r="U20" s="795"/>
      <c r="V20" s="795"/>
      <c r="W20" s="795"/>
      <c r="X20" s="795"/>
      <c r="Y20" s="795"/>
      <c r="Z20" s="795"/>
      <c r="AB20" s="176" t="s">
        <v>254</v>
      </c>
      <c r="AC20" s="69" t="s">
        <v>202</v>
      </c>
      <c r="AD20" s="190" t="str">
        <f t="shared" si="3"/>
        <v>ACT</v>
      </c>
      <c r="AE20" s="317">
        <f>SUMIFS('A-methods'!Y:Y,'A-methods'!$X:$X,$AD20,'A-methods'!$AF:$AF,$AC20)</f>
        <v>0</v>
      </c>
      <c r="AF20" s="319" t="str">
        <f>IF(COUNTBLANK(F20:F22)&gt;0,IF(SUMIFS('A-methods'!Z:Z,'A-methods'!$X:$X,$AD20,'A-methods'!$AF:$AF,$AC20)&gt;0,SUMIFS('A-methods'!Z:Z,'A-methods'!$X:$X,$AD20,'A-methods'!$AF:$AF,$AC20),""),SUM(F20:F22))</f>
        <v/>
      </c>
      <c r="AG20" s="319" t="str">
        <f>IF(COUNTBLANK(G50:G51)&gt;0,"",SUM(G50:G51))</f>
        <v/>
      </c>
      <c r="AH20" s="319" t="str">
        <f>IF(COUNTBLANK(H50:H51)&gt;0,"",SUM(H50:H51))</f>
        <v/>
      </c>
      <c r="AI20" s="319" t="str">
        <f t="shared" ref="AI20:AZ20" si="18">IF(COUNTBLANK(I50:I51)&gt;0,"",SUM(I50:I51))</f>
        <v/>
      </c>
      <c r="AJ20" s="319" t="str">
        <f t="shared" si="18"/>
        <v/>
      </c>
      <c r="AK20" s="319" t="str">
        <f t="shared" si="18"/>
        <v/>
      </c>
      <c r="AL20" s="319" t="str">
        <f t="shared" si="18"/>
        <v/>
      </c>
      <c r="AM20" s="319" t="str">
        <f t="shared" si="18"/>
        <v/>
      </c>
      <c r="AN20" s="319" t="str">
        <f t="shared" si="18"/>
        <v/>
      </c>
      <c r="AO20" s="319" t="str">
        <f t="shared" si="18"/>
        <v/>
      </c>
      <c r="AP20" s="319" t="str">
        <f t="shared" si="18"/>
        <v/>
      </c>
      <c r="AQ20" s="319" t="str">
        <f t="shared" si="18"/>
        <v/>
      </c>
      <c r="AR20" s="319" t="str">
        <f t="shared" si="18"/>
        <v/>
      </c>
      <c r="AS20" s="319" t="str">
        <f t="shared" si="18"/>
        <v/>
      </c>
      <c r="AT20" s="319" t="str">
        <f t="shared" si="18"/>
        <v/>
      </c>
      <c r="AU20" s="319" t="str">
        <f t="shared" si="18"/>
        <v/>
      </c>
      <c r="AV20" s="319" t="str">
        <f t="shared" si="18"/>
        <v/>
      </c>
      <c r="AW20" s="319" t="str">
        <f t="shared" si="18"/>
        <v/>
      </c>
      <c r="AX20" s="319" t="str">
        <f t="shared" si="18"/>
        <v/>
      </c>
      <c r="AY20" s="319" t="str">
        <f t="shared" si="18"/>
        <v/>
      </c>
      <c r="AZ20" s="319" t="str">
        <f t="shared" si="18"/>
        <v/>
      </c>
    </row>
    <row r="21" spans="1:52">
      <c r="A21" s="207"/>
      <c r="B21" s="832"/>
      <c r="C21" s="259" t="s">
        <v>59</v>
      </c>
      <c r="D21" s="260" t="s">
        <v>60</v>
      </c>
      <c r="E21" s="253" t="str">
        <f t="shared" si="5"/>
        <v>ACT</v>
      </c>
      <c r="F21" s="39"/>
      <c r="G21" s="795"/>
      <c r="H21" s="795"/>
      <c r="I21" s="795"/>
      <c r="J21" s="795"/>
      <c r="K21" s="795"/>
      <c r="L21" s="795"/>
      <c r="M21" s="795"/>
      <c r="N21" s="795"/>
      <c r="O21" s="795"/>
      <c r="P21" s="795"/>
      <c r="Q21" s="795"/>
      <c r="R21" s="795"/>
      <c r="S21" s="795"/>
      <c r="T21" s="795"/>
      <c r="U21" s="795"/>
      <c r="V21" s="795"/>
      <c r="W21" s="795"/>
      <c r="X21" s="795"/>
      <c r="Y21" s="795"/>
      <c r="Z21" s="795"/>
      <c r="AB21" s="176" t="s">
        <v>255</v>
      </c>
      <c r="AC21" s="69" t="s">
        <v>227</v>
      </c>
      <c r="AD21" s="190" t="str">
        <f t="shared" si="3"/>
        <v>ACT</v>
      </c>
      <c r="AE21" s="317">
        <f>SUMIFS('A-methods'!Y:Y,'A-methods'!$X:$X,$AD21,'A-methods'!$AF:$AF,$AC21)</f>
        <v>0</v>
      </c>
      <c r="AF21" s="798" t="str">
        <f>IF(COUNTBLANK(F21:F23)&gt;0,IF(SUMIFS('A-methods'!Z:Z,'A-methods'!$X:$X,$AD21,'A-methods'!$AF:$AF,$AC21)&gt;0,SUMIFS('A-methods'!Z:Z,'A-methods'!$X:$X,$AD21,'A-methods'!$AF:$AF,$AC21),""),SUM(F21:F23))</f>
        <v/>
      </c>
      <c r="AG21" s="798"/>
      <c r="AH21" s="798"/>
      <c r="AI21" s="798"/>
      <c r="AJ21" s="798"/>
      <c r="AK21" s="798"/>
      <c r="AL21" s="798"/>
      <c r="AM21" s="798"/>
      <c r="AN21" s="798"/>
      <c r="AO21" s="798"/>
      <c r="AP21" s="798"/>
      <c r="AQ21" s="798"/>
      <c r="AR21" s="798"/>
      <c r="AS21" s="798"/>
      <c r="AT21" s="798"/>
      <c r="AU21" s="798"/>
      <c r="AV21" s="798"/>
      <c r="AW21" s="798"/>
      <c r="AX21" s="798"/>
      <c r="AY21" s="798"/>
      <c r="AZ21" s="798"/>
    </row>
    <row r="22" spans="1:52">
      <c r="A22" s="207"/>
      <c r="B22" s="832"/>
      <c r="C22" s="259" t="s">
        <v>61</v>
      </c>
      <c r="D22" s="260" t="s">
        <v>62</v>
      </c>
      <c r="E22" s="253" t="str">
        <f t="shared" si="5"/>
        <v>ACT</v>
      </c>
      <c r="F22" s="39"/>
      <c r="G22" s="795"/>
      <c r="H22" s="795"/>
      <c r="I22" s="795"/>
      <c r="J22" s="795"/>
      <c r="K22" s="795"/>
      <c r="L22" s="795"/>
      <c r="M22" s="795"/>
      <c r="N22" s="795"/>
      <c r="O22" s="795"/>
      <c r="P22" s="795"/>
      <c r="Q22" s="795"/>
      <c r="R22" s="795"/>
      <c r="S22" s="795"/>
      <c r="T22" s="795"/>
      <c r="U22" s="795"/>
      <c r="V22" s="795"/>
      <c r="W22" s="795"/>
      <c r="X22" s="795"/>
      <c r="Y22" s="795"/>
      <c r="Z22" s="795"/>
      <c r="AB22" s="176" t="s">
        <v>256</v>
      </c>
      <c r="AC22" s="69" t="s">
        <v>372</v>
      </c>
      <c r="AD22" s="190" t="str">
        <f t="shared" si="3"/>
        <v>ACT</v>
      </c>
      <c r="AE22" s="317">
        <f>SUMIFS('A-methods'!Y:Y,'A-methods'!$X:$X,$AD22,'A-methods'!$AF:$AF,$AC22)</f>
        <v>0</v>
      </c>
      <c r="AF22" s="798" t="str">
        <f>IF(COUNTBLANK(F22:F24)&gt;0,IF(SUMIFS('A-methods'!Z:Z,'A-methods'!$X:$X,$AD22,'A-methods'!$AF:$AF,$AC22)&gt;0,SUMIFS('A-methods'!Z:Z,'A-methods'!$X:$X,$AD22,'A-methods'!$AF:$AF,$AC22),""),SUM(F22:F24))</f>
        <v/>
      </c>
      <c r="AG22" s="798"/>
      <c r="AH22" s="798"/>
      <c r="AI22" s="798"/>
      <c r="AJ22" s="798"/>
      <c r="AK22" s="798"/>
      <c r="AL22" s="798"/>
      <c r="AM22" s="798"/>
      <c r="AN22" s="798"/>
      <c r="AO22" s="798"/>
      <c r="AP22" s="798"/>
      <c r="AQ22" s="798"/>
      <c r="AR22" s="798"/>
      <c r="AS22" s="798"/>
      <c r="AT22" s="798"/>
      <c r="AU22" s="798"/>
      <c r="AV22" s="798"/>
      <c r="AW22" s="798"/>
      <c r="AX22" s="798"/>
      <c r="AY22" s="798"/>
      <c r="AZ22" s="798"/>
    </row>
    <row r="23" spans="1:52">
      <c r="A23" s="207"/>
      <c r="B23" s="832"/>
      <c r="C23" s="259" t="s">
        <v>63</v>
      </c>
      <c r="D23" s="260" t="s">
        <v>64</v>
      </c>
      <c r="E23" s="253" t="str">
        <f t="shared" si="5"/>
        <v>ACT</v>
      </c>
      <c r="F23" s="39"/>
      <c r="G23" s="795"/>
      <c r="H23" s="795"/>
      <c r="I23" s="795"/>
      <c r="J23" s="795"/>
      <c r="K23" s="795"/>
      <c r="L23" s="795"/>
      <c r="M23" s="795"/>
      <c r="N23" s="795"/>
      <c r="O23" s="795"/>
      <c r="P23" s="795"/>
      <c r="Q23" s="795"/>
      <c r="R23" s="795"/>
      <c r="S23" s="795"/>
      <c r="T23" s="795"/>
      <c r="U23" s="795"/>
      <c r="V23" s="795"/>
      <c r="W23" s="795"/>
      <c r="X23" s="795"/>
      <c r="Y23" s="795"/>
      <c r="Z23" s="795"/>
      <c r="AB23" s="176" t="s">
        <v>370</v>
      </c>
      <c r="AC23" s="69" t="s">
        <v>371</v>
      </c>
      <c r="AD23" s="190" t="str">
        <f t="shared" si="3"/>
        <v>ACT</v>
      </c>
      <c r="AE23" s="317">
        <f>SUMIFS('A-methods'!Y:Y,'A-methods'!$X:$X,$AD23,'A-methods'!$AF:$AF,$AC23)</f>
        <v>0</v>
      </c>
      <c r="AF23" s="798" t="str">
        <f>IF(COUNTBLANK(F23:F25)&gt;0,IF(SUMIFS('A-methods'!Z:Z,'A-methods'!$X:$X,$AD23,'A-methods'!$AF:$AF,$AC23)&gt;0,SUMIFS('A-methods'!Z:Z,'A-methods'!$X:$X,$AD23,'A-methods'!$AF:$AF,$AC23),""),SUM(F23:F25))</f>
        <v/>
      </c>
      <c r="AG23" s="798"/>
      <c r="AH23" s="798"/>
      <c r="AI23" s="798"/>
      <c r="AJ23" s="798"/>
      <c r="AK23" s="798"/>
      <c r="AL23" s="798"/>
      <c r="AM23" s="798"/>
      <c r="AN23" s="798"/>
      <c r="AO23" s="798"/>
      <c r="AP23" s="798"/>
      <c r="AQ23" s="798"/>
      <c r="AR23" s="798"/>
      <c r="AS23" s="798"/>
      <c r="AT23" s="798"/>
      <c r="AU23" s="798"/>
      <c r="AV23" s="798"/>
      <c r="AW23" s="798"/>
      <c r="AX23" s="798"/>
      <c r="AY23" s="798"/>
      <c r="AZ23" s="798"/>
    </row>
    <row r="24" spans="1:52">
      <c r="A24" s="207"/>
      <c r="B24" s="832"/>
      <c r="C24" s="259" t="s">
        <v>65</v>
      </c>
      <c r="D24" s="260" t="s">
        <v>66</v>
      </c>
      <c r="E24" s="253" t="str">
        <f t="shared" si="5"/>
        <v>ACT</v>
      </c>
      <c r="F24" s="39"/>
      <c r="G24" s="795"/>
      <c r="H24" s="795"/>
      <c r="I24" s="795"/>
      <c r="J24" s="795"/>
      <c r="K24" s="795"/>
      <c r="L24" s="795"/>
      <c r="M24" s="795"/>
      <c r="N24" s="795"/>
      <c r="O24" s="795"/>
      <c r="P24" s="795"/>
      <c r="Q24" s="795"/>
      <c r="R24" s="795"/>
      <c r="S24" s="795"/>
      <c r="T24" s="795"/>
      <c r="U24" s="795"/>
      <c r="V24" s="795"/>
      <c r="W24" s="795"/>
      <c r="X24" s="795"/>
      <c r="Y24" s="795"/>
      <c r="Z24" s="795"/>
      <c r="AB24" s="176" t="s">
        <v>381</v>
      </c>
      <c r="AC24" s="69" t="s">
        <v>382</v>
      </c>
      <c r="AD24" s="190" t="str">
        <f t="shared" si="3"/>
        <v>ACT</v>
      </c>
      <c r="AE24" s="317">
        <f>SUMIFS('A-methods'!Y:Y,'A-methods'!$X:$X,$AD24,'A-methods'!$AF:$AF,$AC24)</f>
        <v>0</v>
      </c>
      <c r="AF24" s="798" t="str">
        <f>IF(COUNTBLANK(F24:F26)&gt;0,IF(SUMIFS('A-methods'!Z:Z,'A-methods'!$X:$X,$AD24,'A-methods'!$AF:$AF,$AC24)&gt;0,SUMIFS('A-methods'!Z:Z,'A-methods'!$X:$X,$AD24,'A-methods'!$AF:$AF,$AC24),""),SUM(F24:F26))</f>
        <v/>
      </c>
      <c r="AG24" s="798"/>
      <c r="AH24" s="798"/>
      <c r="AI24" s="798"/>
      <c r="AJ24" s="798"/>
      <c r="AK24" s="798"/>
      <c r="AL24" s="798"/>
      <c r="AM24" s="798"/>
      <c r="AN24" s="798"/>
      <c r="AO24" s="798"/>
      <c r="AP24" s="798"/>
      <c r="AQ24" s="798"/>
      <c r="AR24" s="798"/>
      <c r="AS24" s="798"/>
      <c r="AT24" s="798"/>
      <c r="AU24" s="798"/>
      <c r="AV24" s="798"/>
      <c r="AW24" s="798"/>
      <c r="AX24" s="798"/>
      <c r="AY24" s="798"/>
      <c r="AZ24" s="798"/>
    </row>
    <row r="25" spans="1:52">
      <c r="A25" s="207"/>
      <c r="B25" s="832"/>
      <c r="C25" s="259" t="s">
        <v>67</v>
      </c>
      <c r="D25" s="260" t="s">
        <v>68</v>
      </c>
      <c r="E25" s="253" t="str">
        <f t="shared" si="5"/>
        <v>ACT</v>
      </c>
      <c r="F25" s="39"/>
      <c r="G25" s="795"/>
      <c r="H25" s="795"/>
      <c r="I25" s="795"/>
      <c r="J25" s="795"/>
      <c r="K25" s="795"/>
      <c r="L25" s="795"/>
      <c r="M25" s="795"/>
      <c r="N25" s="795"/>
      <c r="O25" s="795"/>
      <c r="P25" s="795"/>
      <c r="Q25" s="795"/>
      <c r="R25" s="795"/>
      <c r="S25" s="795"/>
      <c r="T25" s="795"/>
      <c r="U25" s="795"/>
      <c r="V25" s="795"/>
      <c r="W25" s="795"/>
      <c r="X25" s="795"/>
      <c r="Y25" s="795"/>
      <c r="Z25" s="795"/>
      <c r="AB25" s="176" t="s">
        <v>257</v>
      </c>
      <c r="AC25" s="69" t="s">
        <v>194</v>
      </c>
      <c r="AD25" s="190" t="str">
        <f t="shared" si="3"/>
        <v>ACT</v>
      </c>
      <c r="AE25" s="317">
        <f>SUMIFS('A-methods'!Y:Y,'A-methods'!$X:$X,$AD25,'A-methods'!$AF:$AF,$AC25)</f>
        <v>24.316000000000003</v>
      </c>
      <c r="AF25" s="319" t="str">
        <f>IF(COUNTBLANK(F25:F27)&gt;0,IF(SUMIFS('A-methods'!Z:Z,'A-methods'!$X:$X,$AD25,'A-methods'!$AF:$AF,$AC25)&gt;0,SUMIFS('A-methods'!Z:Z,'A-methods'!$X:$X,$AD25,'A-methods'!$AF:$AF,$AC25),""),SUM(F25:F27))</f>
        <v/>
      </c>
      <c r="AG25" s="319"/>
      <c r="AH25" s="319"/>
      <c r="AI25" s="319"/>
      <c r="AJ25" s="319"/>
      <c r="AK25" s="319"/>
      <c r="AL25" s="319"/>
      <c r="AM25" s="319"/>
      <c r="AN25" s="319"/>
      <c r="AO25" s="319"/>
      <c r="AP25" s="319"/>
      <c r="AQ25" s="319"/>
      <c r="AR25" s="319"/>
      <c r="AS25" s="319"/>
      <c r="AT25" s="319"/>
      <c r="AU25" s="319"/>
      <c r="AV25" s="319"/>
      <c r="AW25" s="319"/>
      <c r="AX25" s="319"/>
      <c r="AY25" s="319"/>
      <c r="AZ25" s="319"/>
    </row>
    <row r="26" spans="1:52">
      <c r="A26" s="207"/>
      <c r="B26" s="832"/>
      <c r="C26" s="259" t="s">
        <v>69</v>
      </c>
      <c r="D26" s="260" t="s">
        <v>70</v>
      </c>
      <c r="E26" s="253" t="str">
        <f t="shared" si="5"/>
        <v>ACT</v>
      </c>
      <c r="F26" s="39"/>
      <c r="G26" s="795"/>
      <c r="H26" s="795"/>
      <c r="I26" s="795"/>
      <c r="J26" s="795"/>
      <c r="K26" s="795"/>
      <c r="L26" s="795"/>
      <c r="M26" s="795"/>
      <c r="N26" s="795"/>
      <c r="O26" s="795"/>
      <c r="P26" s="795"/>
      <c r="Q26" s="795"/>
      <c r="R26" s="795"/>
      <c r="S26" s="795"/>
      <c r="T26" s="795"/>
      <c r="U26" s="795"/>
      <c r="V26" s="795"/>
      <c r="W26" s="795"/>
      <c r="X26" s="795"/>
      <c r="Y26" s="795"/>
      <c r="Z26" s="795"/>
      <c r="AB26" s="176" t="s">
        <v>159</v>
      </c>
      <c r="AC26" s="69" t="s">
        <v>203</v>
      </c>
      <c r="AD26" s="190" t="str">
        <f t="shared" si="3"/>
        <v>ACT</v>
      </c>
      <c r="AE26" s="317">
        <f>SUMIFS('A-methods'!Y:Y,'A-methods'!$X:$X,$AD26,'A-methods'!$AF:$AF,$AC26)</f>
        <v>1953.42</v>
      </c>
      <c r="AF26" s="798" t="str">
        <f>IF(COUNTBLANK(F26:F28)&gt;0,IF(SUMIFS('A-methods'!Z:Z,'A-methods'!$X:$X,$AD26,'A-methods'!$AF:$AF,$AC26)&gt;0,SUMIFS('A-methods'!Z:Z,'A-methods'!$X:$X,$AD26,'A-methods'!$AF:$AF,$AC26),""),SUM(F26:F28))</f>
        <v/>
      </c>
      <c r="AG26" s="798" t="str">
        <f>IF(ISBLANK(G63),"",G63)</f>
        <v/>
      </c>
      <c r="AH26" s="798" t="str">
        <f>IF(ISBLANK(H63),"",H63)</f>
        <v/>
      </c>
      <c r="AI26" s="798" t="str">
        <f t="shared" ref="AI26:AZ26" si="19">IF(ISBLANK(I63),"",I63)</f>
        <v/>
      </c>
      <c r="AJ26" s="798" t="str">
        <f t="shared" si="19"/>
        <v/>
      </c>
      <c r="AK26" s="798" t="str">
        <f t="shared" si="19"/>
        <v/>
      </c>
      <c r="AL26" s="798" t="str">
        <f t="shared" si="19"/>
        <v/>
      </c>
      <c r="AM26" s="798" t="str">
        <f t="shared" si="19"/>
        <v/>
      </c>
      <c r="AN26" s="798" t="str">
        <f t="shared" si="19"/>
        <v/>
      </c>
      <c r="AO26" s="798" t="str">
        <f t="shared" si="19"/>
        <v/>
      </c>
      <c r="AP26" s="798" t="str">
        <f t="shared" si="19"/>
        <v/>
      </c>
      <c r="AQ26" s="798" t="str">
        <f t="shared" si="19"/>
        <v/>
      </c>
      <c r="AR26" s="798" t="str">
        <f t="shared" si="19"/>
        <v/>
      </c>
      <c r="AS26" s="798" t="str">
        <f t="shared" si="19"/>
        <v/>
      </c>
      <c r="AT26" s="798" t="str">
        <f t="shared" si="19"/>
        <v/>
      </c>
      <c r="AU26" s="798" t="str">
        <f t="shared" si="19"/>
        <v/>
      </c>
      <c r="AV26" s="798" t="str">
        <f t="shared" si="19"/>
        <v/>
      </c>
      <c r="AW26" s="798" t="str">
        <f t="shared" si="19"/>
        <v/>
      </c>
      <c r="AX26" s="798" t="str">
        <f t="shared" si="19"/>
        <v/>
      </c>
      <c r="AY26" s="798" t="str">
        <f t="shared" si="19"/>
        <v/>
      </c>
      <c r="AZ26" s="798" t="str">
        <f t="shared" si="19"/>
        <v/>
      </c>
    </row>
    <row r="27" spans="1:52">
      <c r="A27" s="207"/>
      <c r="B27" s="832"/>
      <c r="C27" s="259" t="s">
        <v>71</v>
      </c>
      <c r="D27" s="260" t="s">
        <v>72</v>
      </c>
      <c r="E27" s="253" t="str">
        <f t="shared" si="5"/>
        <v>ACT</v>
      </c>
      <c r="F27" s="39"/>
      <c r="G27" s="795"/>
      <c r="H27" s="795"/>
      <c r="I27" s="795"/>
      <c r="J27" s="795"/>
      <c r="K27" s="795"/>
      <c r="L27" s="795"/>
      <c r="M27" s="795"/>
      <c r="N27" s="795"/>
      <c r="O27" s="795"/>
      <c r="P27" s="795"/>
      <c r="Q27" s="795"/>
      <c r="R27" s="795"/>
      <c r="S27" s="795"/>
      <c r="T27" s="795"/>
      <c r="U27" s="795"/>
      <c r="V27" s="795"/>
      <c r="W27" s="795"/>
      <c r="X27" s="795"/>
      <c r="Y27" s="795"/>
      <c r="Z27" s="795"/>
      <c r="AB27" s="176" t="s">
        <v>258</v>
      </c>
      <c r="AC27" s="69" t="s">
        <v>766</v>
      </c>
      <c r="AD27" s="190" t="str">
        <f t="shared" si="3"/>
        <v>ACT</v>
      </c>
      <c r="AE27" s="317">
        <f>SUMIFS('A-methods'!Y:Y,'A-methods'!$X:$X,$AD27,'A-methods'!$AF:$AF,$AC27)</f>
        <v>0</v>
      </c>
      <c r="AF27" s="200" t="str">
        <f>IF(COUNTBLANK(F27:F29)&gt;0,IF(SUMIFS('A-methods'!Z:Z,'A-methods'!$X:$X,$AD27,'A-methods'!$AF:$AF,$AC27)&gt;0,SUMIFS('A-methods'!Z:Z,'A-methods'!$X:$X,$AD27,'A-methods'!$AF:$AF,$AC27),""),SUM(F27:F29))</f>
        <v/>
      </c>
    </row>
    <row r="28" spans="1:52">
      <c r="A28" s="207"/>
      <c r="B28" s="832"/>
      <c r="C28" s="259" t="s">
        <v>73</v>
      </c>
      <c r="D28" s="260" t="s">
        <v>74</v>
      </c>
      <c r="E28" s="253" t="str">
        <f t="shared" si="5"/>
        <v>ACT</v>
      </c>
      <c r="F28" s="39"/>
      <c r="G28" s="795"/>
      <c r="H28" s="795"/>
      <c r="I28" s="795"/>
      <c r="J28" s="795"/>
      <c r="K28" s="795"/>
      <c r="L28" s="795"/>
      <c r="M28" s="795"/>
      <c r="N28" s="795"/>
      <c r="O28" s="795"/>
      <c r="P28" s="795"/>
      <c r="Q28" s="795"/>
      <c r="R28" s="795"/>
      <c r="S28" s="795"/>
      <c r="T28" s="795"/>
      <c r="U28" s="795"/>
      <c r="V28" s="795"/>
      <c r="W28" s="795"/>
      <c r="X28" s="795"/>
      <c r="Y28" s="795"/>
      <c r="Z28" s="795"/>
      <c r="AB28" s="176" t="s">
        <v>259</v>
      </c>
      <c r="AC28" s="69" t="s">
        <v>263</v>
      </c>
      <c r="AD28" s="190" t="str">
        <f t="shared" si="3"/>
        <v>ACT</v>
      </c>
      <c r="AE28" s="317">
        <f>SUMIFS('A-methods'!Y:Y,'A-methods'!$X:$X,$AD28,'A-methods'!$AF:$AF,$AC28)</f>
        <v>0</v>
      </c>
      <c r="AF28" s="319" t="str">
        <f>IF(COUNTBLANK(F28:F30)&gt;0,IF(SUMIFS('A-methods'!Z:Z,'A-methods'!$X:$X,$AD28,'A-methods'!$AF:$AF,$AC28)&gt;0,SUMIFS('A-methods'!Z:Z,'A-methods'!$X:$X,$AD28,'A-methods'!$AF:$AF,$AC28),""),SUM(F28:F30))</f>
        <v/>
      </c>
      <c r="AG28" s="319" t="str">
        <f>IF(ISBLANK(G68),"",G68)</f>
        <v/>
      </c>
      <c r="AH28" s="319" t="str">
        <f>IF(ISBLANK(H68),"",H68)</f>
        <v/>
      </c>
      <c r="AI28" s="319" t="str">
        <f t="shared" ref="AI28:AZ28" si="20">IF(ISBLANK(I68),"",I68)</f>
        <v/>
      </c>
      <c r="AJ28" s="319" t="str">
        <f t="shared" si="20"/>
        <v/>
      </c>
      <c r="AK28" s="319" t="str">
        <f t="shared" si="20"/>
        <v/>
      </c>
      <c r="AL28" s="319" t="str">
        <f t="shared" si="20"/>
        <v/>
      </c>
      <c r="AM28" s="319" t="str">
        <f t="shared" si="20"/>
        <v/>
      </c>
      <c r="AN28" s="319" t="str">
        <f t="shared" si="20"/>
        <v/>
      </c>
      <c r="AO28" s="319" t="str">
        <f t="shared" si="20"/>
        <v/>
      </c>
      <c r="AP28" s="319" t="str">
        <f t="shared" si="20"/>
        <v/>
      </c>
      <c r="AQ28" s="319" t="str">
        <f t="shared" si="20"/>
        <v/>
      </c>
      <c r="AR28" s="319" t="str">
        <f t="shared" si="20"/>
        <v/>
      </c>
      <c r="AS28" s="319" t="str">
        <f t="shared" si="20"/>
        <v/>
      </c>
      <c r="AT28" s="319" t="str">
        <f t="shared" si="20"/>
        <v/>
      </c>
      <c r="AU28" s="319" t="str">
        <f t="shared" si="20"/>
        <v/>
      </c>
      <c r="AV28" s="319" t="str">
        <f t="shared" si="20"/>
        <v/>
      </c>
      <c r="AW28" s="319" t="str">
        <f t="shared" si="20"/>
        <v/>
      </c>
      <c r="AX28" s="319" t="str">
        <f t="shared" si="20"/>
        <v/>
      </c>
      <c r="AY28" s="319" t="str">
        <f t="shared" si="20"/>
        <v/>
      </c>
      <c r="AZ28" s="319" t="str">
        <f t="shared" si="20"/>
        <v/>
      </c>
    </row>
    <row r="29" spans="1:52">
      <c r="A29" s="207"/>
      <c r="B29" s="832"/>
      <c r="C29" s="259" t="s">
        <v>75</v>
      </c>
      <c r="D29" s="260" t="s">
        <v>76</v>
      </c>
      <c r="E29" s="253" t="str">
        <f t="shared" si="5"/>
        <v>ACT</v>
      </c>
      <c r="F29" s="39"/>
      <c r="G29" s="795"/>
      <c r="H29" s="795"/>
      <c r="I29" s="795"/>
      <c r="J29" s="795"/>
      <c r="K29" s="795"/>
      <c r="L29" s="795"/>
      <c r="M29" s="795"/>
      <c r="N29" s="795"/>
      <c r="O29" s="795"/>
      <c r="P29" s="795"/>
      <c r="Q29" s="795"/>
      <c r="R29" s="795"/>
      <c r="S29" s="795"/>
      <c r="T29" s="795"/>
      <c r="U29" s="795"/>
      <c r="V29" s="795"/>
      <c r="W29" s="795"/>
      <c r="X29" s="795"/>
      <c r="Y29" s="795"/>
      <c r="Z29" s="795"/>
      <c r="AB29" s="176" t="s">
        <v>171</v>
      </c>
      <c r="AC29" s="69" t="s">
        <v>172</v>
      </c>
      <c r="AD29" s="190" t="str">
        <f t="shared" si="3"/>
        <v>ACT</v>
      </c>
      <c r="AE29" s="317">
        <f>SUMIFS('A-methods'!Y:Y,'A-methods'!$X:$X,$AD29,'A-methods'!$AF:$AF,$AC29)</f>
        <v>19.52</v>
      </c>
      <c r="AF29" s="319" t="str">
        <f>IF(COUNTBLANK(F29:F31)&gt;0,IF(SUMIFS('A-methods'!Z:Z,'A-methods'!$X:$X,$AD29,'A-methods'!$AF:$AF,$AC29)&gt;0,SUMIFS('A-methods'!Z:Z,'A-methods'!$X:$X,$AD29,'A-methods'!$AF:$AF,$AC29),""),SUM(F29:F31))</f>
        <v/>
      </c>
      <c r="AG29" s="319" t="str">
        <f>IF(ISBLANK(G69),"",G69)</f>
        <v/>
      </c>
      <c r="AH29" s="319" t="str">
        <f>IF(ISBLANK(H69),"",H69)</f>
        <v/>
      </c>
      <c r="AI29" s="319" t="str">
        <f t="shared" ref="AI29:AZ29" si="21">IF(ISBLANK(I69),"",I69)</f>
        <v/>
      </c>
      <c r="AJ29" s="319" t="str">
        <f t="shared" si="21"/>
        <v/>
      </c>
      <c r="AK29" s="319" t="str">
        <f t="shared" si="21"/>
        <v/>
      </c>
      <c r="AL29" s="319" t="str">
        <f t="shared" si="21"/>
        <v/>
      </c>
      <c r="AM29" s="319" t="str">
        <f t="shared" si="21"/>
        <v/>
      </c>
      <c r="AN29" s="319" t="str">
        <f t="shared" si="21"/>
        <v/>
      </c>
      <c r="AO29" s="319" t="str">
        <f t="shared" si="21"/>
        <v/>
      </c>
      <c r="AP29" s="319" t="str">
        <f t="shared" si="21"/>
        <v/>
      </c>
      <c r="AQ29" s="319" t="str">
        <f t="shared" si="21"/>
        <v/>
      </c>
      <c r="AR29" s="319" t="str">
        <f t="shared" si="21"/>
        <v/>
      </c>
      <c r="AS29" s="319" t="str">
        <f t="shared" si="21"/>
        <v/>
      </c>
      <c r="AT29" s="319" t="str">
        <f t="shared" si="21"/>
        <v/>
      </c>
      <c r="AU29" s="319" t="str">
        <f t="shared" si="21"/>
        <v/>
      </c>
      <c r="AV29" s="319" t="str">
        <f t="shared" si="21"/>
        <v/>
      </c>
      <c r="AW29" s="319" t="str">
        <f t="shared" si="21"/>
        <v/>
      </c>
      <c r="AX29" s="319" t="str">
        <f t="shared" si="21"/>
        <v/>
      </c>
      <c r="AY29" s="319" t="str">
        <f t="shared" si="21"/>
        <v/>
      </c>
      <c r="AZ29" s="319" t="str">
        <f t="shared" si="21"/>
        <v/>
      </c>
    </row>
    <row r="30" spans="1:52">
      <c r="A30" s="207"/>
      <c r="B30" s="832"/>
      <c r="C30" s="259" t="s">
        <v>77</v>
      </c>
      <c r="D30" s="260" t="s">
        <v>78</v>
      </c>
      <c r="E30" s="253" t="str">
        <f t="shared" si="5"/>
        <v>ACT</v>
      </c>
      <c r="F30" s="39"/>
      <c r="G30" s="795"/>
      <c r="H30" s="795"/>
      <c r="I30" s="795"/>
      <c r="J30" s="795"/>
      <c r="K30" s="795"/>
      <c r="L30" s="795"/>
      <c r="M30" s="795"/>
      <c r="N30" s="795"/>
      <c r="O30" s="795"/>
      <c r="P30" s="795"/>
      <c r="Q30" s="795"/>
      <c r="R30" s="795"/>
      <c r="S30" s="795"/>
      <c r="T30" s="795"/>
      <c r="U30" s="795"/>
      <c r="V30" s="795"/>
      <c r="W30" s="795"/>
      <c r="X30" s="795"/>
      <c r="Y30" s="795"/>
      <c r="Z30" s="795"/>
      <c r="AB30" s="176" t="s">
        <v>260</v>
      </c>
      <c r="AC30" s="69" t="s">
        <v>264</v>
      </c>
      <c r="AD30" s="190" t="str">
        <f t="shared" si="3"/>
        <v>ACT</v>
      </c>
      <c r="AE30" s="317">
        <f>SUMIFS('A-methods'!Y:Y,'A-methods'!$X:$X,$AD30,'A-methods'!$AF:$AF,$AC30)</f>
        <v>8.51</v>
      </c>
      <c r="AF30" s="319" t="str">
        <f>IF(COUNTBLANK(F30:F32)&gt;0,IF(SUMIFS('A-methods'!Z:Z,'A-methods'!$X:$X,$AD30,'A-methods'!$AF:$AF,$AC30)&gt;0,SUMIFS('A-methods'!Z:Z,'A-methods'!$X:$X,$AD30,'A-methods'!$AF:$AF,$AC30),""),SUM(F30:F32))</f>
        <v/>
      </c>
      <c r="AG30" s="319" t="str">
        <f>IF(OR(ISBLANK(G62),COUNTBLANK(G64:G67)&gt;0,ISBLANK(G70)),"",SUM(G62,G64:G67,G70))</f>
        <v/>
      </c>
      <c r="AH30" s="319" t="str">
        <f>IF(OR(ISBLANK(H62),COUNTBLANK(H64:H67)&gt;0,ISBLANK(H70)),"",SUM(H62,H64:H67,H70))</f>
        <v/>
      </c>
      <c r="AI30" s="319" t="str">
        <f t="shared" ref="AI30:AZ30" si="22">IF(OR(ISBLANK(I62),COUNTBLANK(I64:I67)&gt;0,ISBLANK(I70)),"",SUM(I62,I64:I67,I70))</f>
        <v/>
      </c>
      <c r="AJ30" s="319" t="str">
        <f t="shared" si="22"/>
        <v/>
      </c>
      <c r="AK30" s="319" t="str">
        <f t="shared" si="22"/>
        <v/>
      </c>
      <c r="AL30" s="319" t="str">
        <f t="shared" si="22"/>
        <v/>
      </c>
      <c r="AM30" s="319" t="str">
        <f t="shared" si="22"/>
        <v/>
      </c>
      <c r="AN30" s="319" t="str">
        <f t="shared" si="22"/>
        <v/>
      </c>
      <c r="AO30" s="319" t="str">
        <f t="shared" si="22"/>
        <v/>
      </c>
      <c r="AP30" s="319" t="str">
        <f t="shared" si="22"/>
        <v/>
      </c>
      <c r="AQ30" s="319" t="str">
        <f t="shared" si="22"/>
        <v/>
      </c>
      <c r="AR30" s="319" t="str">
        <f t="shared" si="22"/>
        <v/>
      </c>
      <c r="AS30" s="319" t="str">
        <f t="shared" si="22"/>
        <v/>
      </c>
      <c r="AT30" s="319" t="str">
        <f t="shared" si="22"/>
        <v/>
      </c>
      <c r="AU30" s="319" t="str">
        <f t="shared" si="22"/>
        <v/>
      </c>
      <c r="AV30" s="319" t="str">
        <f t="shared" si="22"/>
        <v/>
      </c>
      <c r="AW30" s="319" t="str">
        <f t="shared" si="22"/>
        <v/>
      </c>
      <c r="AX30" s="319" t="str">
        <f t="shared" si="22"/>
        <v/>
      </c>
      <c r="AY30" s="319" t="str">
        <f t="shared" si="22"/>
        <v/>
      </c>
      <c r="AZ30" s="319" t="str">
        <f t="shared" si="22"/>
        <v/>
      </c>
    </row>
    <row r="31" spans="1:52">
      <c r="A31" s="207"/>
      <c r="B31" s="832"/>
      <c r="C31" s="259" t="s">
        <v>79</v>
      </c>
      <c r="D31" s="260" t="s">
        <v>80</v>
      </c>
      <c r="E31" s="253" t="str">
        <f t="shared" si="5"/>
        <v>ACT</v>
      </c>
      <c r="F31" s="39"/>
      <c r="G31" s="795"/>
      <c r="H31" s="795"/>
      <c r="I31" s="795"/>
      <c r="J31" s="795"/>
      <c r="K31" s="795"/>
      <c r="L31" s="795"/>
      <c r="M31" s="795"/>
      <c r="N31" s="795"/>
      <c r="O31" s="795"/>
      <c r="P31" s="795"/>
      <c r="Q31" s="795"/>
      <c r="R31" s="795"/>
      <c r="S31" s="795"/>
      <c r="T31" s="795"/>
      <c r="U31" s="795"/>
      <c r="V31" s="795"/>
      <c r="W31" s="795"/>
      <c r="X31" s="795"/>
      <c r="Y31" s="795"/>
      <c r="Z31" s="795"/>
      <c r="AB31" s="176" t="s">
        <v>175</v>
      </c>
      <c r="AC31" s="69" t="s">
        <v>373</v>
      </c>
      <c r="AD31" s="190" t="str">
        <f t="shared" si="3"/>
        <v>ACT</v>
      </c>
      <c r="AE31" s="317">
        <f>SUMIFS('A-methods'!Y:Y,'A-methods'!$X:$X,$AD31,'A-methods'!$AF:$AF,$AC31)</f>
        <v>561.60199999999998</v>
      </c>
      <c r="AF31" s="319" t="str">
        <f>IF(COUNTBLANK(F31:F33)&gt;0,IF(SUMIFS('A-methods'!Z:Z,'A-methods'!$X:$X,$AD31,'A-methods'!$AF:$AF,$AC31)&gt;0,SUMIFS('A-methods'!Z:Z,'A-methods'!$X:$X,$AD31,'A-methods'!$AF:$AF,$AC31),""),SUM(F31:F33))</f>
        <v/>
      </c>
      <c r="AG31" s="319" t="str">
        <f>IF(COUNTBLANK(G71:G73)&gt;0,"",SUM(G71:G73))</f>
        <v/>
      </c>
      <c r="AH31" s="319" t="str">
        <f>IF(COUNTBLANK(H71:H73)&gt;0,"",SUM(H71:H73))</f>
        <v/>
      </c>
      <c r="AI31" s="319" t="str">
        <f t="shared" ref="AI31:AZ31" si="23">IF(COUNTBLANK(I71:I73)&gt;0,"",SUM(I71:I73))</f>
        <v/>
      </c>
      <c r="AJ31" s="319" t="str">
        <f t="shared" si="23"/>
        <v/>
      </c>
      <c r="AK31" s="319" t="str">
        <f t="shared" si="23"/>
        <v/>
      </c>
      <c r="AL31" s="319" t="str">
        <f t="shared" si="23"/>
        <v/>
      </c>
      <c r="AM31" s="319" t="str">
        <f t="shared" si="23"/>
        <v/>
      </c>
      <c r="AN31" s="319" t="str">
        <f t="shared" si="23"/>
        <v/>
      </c>
      <c r="AO31" s="319" t="str">
        <f t="shared" si="23"/>
        <v/>
      </c>
      <c r="AP31" s="319" t="str">
        <f t="shared" si="23"/>
        <v/>
      </c>
      <c r="AQ31" s="319" t="str">
        <f t="shared" si="23"/>
        <v/>
      </c>
      <c r="AR31" s="319" t="str">
        <f t="shared" si="23"/>
        <v/>
      </c>
      <c r="AS31" s="319" t="str">
        <f t="shared" si="23"/>
        <v/>
      </c>
      <c r="AT31" s="319" t="str">
        <f t="shared" si="23"/>
        <v/>
      </c>
      <c r="AU31" s="319" t="str">
        <f t="shared" si="23"/>
        <v/>
      </c>
      <c r="AV31" s="319" t="str">
        <f t="shared" si="23"/>
        <v/>
      </c>
      <c r="AW31" s="319" t="str">
        <f t="shared" si="23"/>
        <v/>
      </c>
      <c r="AX31" s="319" t="str">
        <f t="shared" si="23"/>
        <v/>
      </c>
      <c r="AY31" s="319" t="str">
        <f t="shared" si="23"/>
        <v/>
      </c>
      <c r="AZ31" s="319" t="str">
        <f t="shared" si="23"/>
        <v/>
      </c>
    </row>
    <row r="32" spans="1:52">
      <c r="A32" s="207"/>
      <c r="B32" s="832"/>
      <c r="C32" s="259" t="s">
        <v>81</v>
      </c>
      <c r="D32" s="260" t="s">
        <v>82</v>
      </c>
      <c r="E32" s="253" t="str">
        <f t="shared" si="5"/>
        <v>ACT</v>
      </c>
      <c r="F32" s="39"/>
      <c r="G32" s="795"/>
      <c r="H32" s="795"/>
      <c r="I32" s="795"/>
      <c r="J32" s="795"/>
      <c r="K32" s="795"/>
      <c r="L32" s="795"/>
      <c r="M32" s="795"/>
      <c r="N32" s="795"/>
      <c r="O32" s="795"/>
      <c r="P32" s="795"/>
      <c r="Q32" s="795"/>
      <c r="R32" s="795"/>
      <c r="S32" s="795"/>
      <c r="T32" s="795"/>
      <c r="U32" s="795"/>
      <c r="V32" s="795"/>
      <c r="W32" s="795"/>
      <c r="X32" s="795"/>
      <c r="Y32" s="795"/>
      <c r="Z32" s="795"/>
      <c r="AB32" s="176" t="s">
        <v>189</v>
      </c>
      <c r="AC32" s="69" t="s">
        <v>190</v>
      </c>
      <c r="AD32" s="190" t="str">
        <f t="shared" si="3"/>
        <v>ACT</v>
      </c>
      <c r="AE32" s="317">
        <f>SUMIFS('A-methods'!Y:Y,'A-methods'!$X:$X,$AD32,'A-methods'!$AF:$AF,$AC32)</f>
        <v>3695.4880000000003</v>
      </c>
      <c r="AF32" s="319" t="str">
        <f>IF(COUNTBLANK(F32:F34)&gt;0,IF(SUMIFS('A-methods'!Z:Z,'A-methods'!$X:$X,$AD32,'A-methods'!$AF:$AF,$AC32)&gt;0,SUMIFS('A-methods'!Z:Z,'A-methods'!$X:$X,$AD32,'A-methods'!$AF:$AF,$AC32),""),SUM(F32:F34))</f>
        <v/>
      </c>
      <c r="AG32" s="319" t="str">
        <f>IF(ISBLANK(G76),"",G76)</f>
        <v/>
      </c>
      <c r="AH32" s="319" t="str">
        <f>IF(ISBLANK(H76),"",H76)</f>
        <v/>
      </c>
      <c r="AI32" s="319" t="str">
        <f t="shared" ref="AI32:AZ32" si="24">IF(ISBLANK(I76),"",I76)</f>
        <v/>
      </c>
      <c r="AJ32" s="319" t="str">
        <f t="shared" si="24"/>
        <v/>
      </c>
      <c r="AK32" s="319" t="str">
        <f t="shared" si="24"/>
        <v/>
      </c>
      <c r="AL32" s="319" t="str">
        <f t="shared" si="24"/>
        <v/>
      </c>
      <c r="AM32" s="319" t="str">
        <f t="shared" si="24"/>
        <v/>
      </c>
      <c r="AN32" s="319" t="str">
        <f t="shared" si="24"/>
        <v/>
      </c>
      <c r="AO32" s="319" t="str">
        <f t="shared" si="24"/>
        <v/>
      </c>
      <c r="AP32" s="319" t="str">
        <f t="shared" si="24"/>
        <v/>
      </c>
      <c r="AQ32" s="319" t="str">
        <f t="shared" si="24"/>
        <v/>
      </c>
      <c r="AR32" s="319" t="str">
        <f t="shared" si="24"/>
        <v/>
      </c>
      <c r="AS32" s="319" t="str">
        <f t="shared" si="24"/>
        <v/>
      </c>
      <c r="AT32" s="319" t="str">
        <f t="shared" si="24"/>
        <v/>
      </c>
      <c r="AU32" s="319" t="str">
        <f t="shared" si="24"/>
        <v/>
      </c>
      <c r="AV32" s="319" t="str">
        <f t="shared" si="24"/>
        <v/>
      </c>
      <c r="AW32" s="319" t="str">
        <f t="shared" si="24"/>
        <v/>
      </c>
      <c r="AX32" s="319" t="str">
        <f t="shared" si="24"/>
        <v/>
      </c>
      <c r="AY32" s="319" t="str">
        <f t="shared" si="24"/>
        <v/>
      </c>
      <c r="AZ32" s="319" t="str">
        <f t="shared" si="24"/>
        <v/>
      </c>
    </row>
    <row r="33" spans="1:52">
      <c r="A33" s="207"/>
      <c r="B33" s="832"/>
      <c r="C33" s="259" t="s">
        <v>83</v>
      </c>
      <c r="D33" s="260" t="s">
        <v>84</v>
      </c>
      <c r="E33" s="253" t="str">
        <f t="shared" si="5"/>
        <v>ACT</v>
      </c>
      <c r="F33" s="39"/>
      <c r="G33" s="795"/>
      <c r="H33" s="795"/>
      <c r="I33" s="795"/>
      <c r="J33" s="795"/>
      <c r="K33" s="795"/>
      <c r="L33" s="795"/>
      <c r="M33" s="795"/>
      <c r="N33" s="795"/>
      <c r="O33" s="795"/>
      <c r="P33" s="795"/>
      <c r="Q33" s="795"/>
      <c r="R33" s="795"/>
      <c r="S33" s="795"/>
      <c r="T33" s="795"/>
      <c r="U33" s="795"/>
      <c r="V33" s="795"/>
      <c r="W33" s="795"/>
      <c r="X33" s="795"/>
      <c r="Y33" s="795"/>
      <c r="Z33" s="795"/>
      <c r="AB33" s="183" t="s">
        <v>262</v>
      </c>
      <c r="AC33" s="184" t="s">
        <v>265</v>
      </c>
      <c r="AD33" s="191" t="str">
        <f t="shared" si="3"/>
        <v>ACT</v>
      </c>
      <c r="AE33" s="318">
        <f>SUMIFS('A-methods'!Y:Y,'A-methods'!$X:$X,$AD33,'A-methods'!$AF:$AF,$AC33)</f>
        <v>72.64</v>
      </c>
      <c r="AF33" s="320" t="str">
        <f>IF(COUNTBLANK(F33:F35)&gt;0,IF(SUMIFS('A-methods'!Z:Z,'A-methods'!$X:$X,$AD33,'A-methods'!$AF:$AF,$AC33)&gt;0,SUMIFS('A-methods'!Z:Z,'A-methods'!$X:$X,$AD33,'A-methods'!$AF:$AF,$AC33),""),SUM(F33:F35))</f>
        <v/>
      </c>
      <c r="AG33" s="320" t="str">
        <f>IF(OR(COUNTBLANK(G74:G75)&gt;0,ISBLANK(G77)),"",SUM(G74:G75,G77))</f>
        <v/>
      </c>
      <c r="AH33" s="320" t="str">
        <f>IF(OR(COUNTBLANK(H74:H75)&gt;0,ISBLANK(H77)),"",SUM(H74:H75,H77))</f>
        <v/>
      </c>
      <c r="AI33" s="320" t="str">
        <f t="shared" ref="AI33:AZ33" si="25">IF(OR(COUNTBLANK(I74:I75)&gt;0,ISBLANK(I77)),"",SUM(I74:I75,I77))</f>
        <v/>
      </c>
      <c r="AJ33" s="320" t="str">
        <f t="shared" si="25"/>
        <v/>
      </c>
      <c r="AK33" s="320" t="str">
        <f t="shared" si="25"/>
        <v/>
      </c>
      <c r="AL33" s="320" t="str">
        <f t="shared" si="25"/>
        <v/>
      </c>
      <c r="AM33" s="320" t="str">
        <f t="shared" si="25"/>
        <v/>
      </c>
      <c r="AN33" s="320" t="str">
        <f t="shared" si="25"/>
        <v/>
      </c>
      <c r="AO33" s="320" t="str">
        <f t="shared" si="25"/>
        <v/>
      </c>
      <c r="AP33" s="320" t="str">
        <f t="shared" si="25"/>
        <v/>
      </c>
      <c r="AQ33" s="320" t="str">
        <f t="shared" si="25"/>
        <v/>
      </c>
      <c r="AR33" s="320" t="str">
        <f t="shared" si="25"/>
        <v/>
      </c>
      <c r="AS33" s="320" t="str">
        <f t="shared" si="25"/>
        <v/>
      </c>
      <c r="AT33" s="320" t="str">
        <f t="shared" si="25"/>
        <v/>
      </c>
      <c r="AU33" s="320" t="str">
        <f t="shared" si="25"/>
        <v/>
      </c>
      <c r="AV33" s="320" t="str">
        <f t="shared" si="25"/>
        <v/>
      </c>
      <c r="AW33" s="320" t="str">
        <f t="shared" si="25"/>
        <v/>
      </c>
      <c r="AX33" s="320" t="str">
        <f t="shared" si="25"/>
        <v/>
      </c>
      <c r="AY33" s="320" t="str">
        <f t="shared" si="25"/>
        <v/>
      </c>
      <c r="AZ33" s="320" t="str">
        <f t="shared" si="25"/>
        <v/>
      </c>
    </row>
    <row r="34" spans="1:52">
      <c r="A34" s="207"/>
      <c r="B34" s="832"/>
      <c r="C34" s="261" t="s">
        <v>85</v>
      </c>
      <c r="D34" s="262" t="s">
        <v>86</v>
      </c>
      <c r="E34" s="253" t="str">
        <f t="shared" si="5"/>
        <v>ACT</v>
      </c>
      <c r="F34" s="39"/>
      <c r="G34" s="795"/>
      <c r="H34" s="795"/>
      <c r="I34" s="795"/>
      <c r="J34" s="795"/>
      <c r="K34" s="795"/>
      <c r="L34" s="795"/>
      <c r="M34" s="795"/>
      <c r="N34" s="795"/>
      <c r="O34" s="795"/>
      <c r="P34" s="795"/>
      <c r="Q34" s="795"/>
      <c r="R34" s="795"/>
      <c r="S34" s="795"/>
      <c r="T34" s="795"/>
      <c r="U34" s="795"/>
      <c r="V34" s="795"/>
      <c r="W34" s="795"/>
      <c r="X34" s="795"/>
      <c r="Y34" s="795"/>
      <c r="Z34" s="795"/>
      <c r="AB34" s="32"/>
      <c r="AC34" s="32"/>
      <c r="AD34" s="32"/>
      <c r="AE34" s="1"/>
      <c r="AF34" s="1"/>
      <c r="AG34" s="1"/>
      <c r="AH34" s="1"/>
      <c r="AI34" s="1"/>
      <c r="AJ34" s="1"/>
      <c r="AK34" s="1"/>
      <c r="AL34" s="1"/>
      <c r="AM34" s="1"/>
      <c r="AN34" s="1"/>
      <c r="AO34" s="1"/>
      <c r="AP34" s="1"/>
      <c r="AQ34" s="1"/>
      <c r="AR34" s="1"/>
      <c r="AS34" s="1"/>
      <c r="AT34" s="1"/>
      <c r="AU34" s="1"/>
      <c r="AV34" s="1"/>
      <c r="AW34" s="1"/>
      <c r="AX34" s="1"/>
      <c r="AY34" s="1"/>
      <c r="AZ34" s="1"/>
    </row>
    <row r="35" spans="1:52">
      <c r="A35" s="209" t="s">
        <v>87</v>
      </c>
      <c r="B35" s="220" t="s">
        <v>88</v>
      </c>
      <c r="C35" s="225" t="s">
        <v>89</v>
      </c>
      <c r="D35" s="264" t="s">
        <v>90</v>
      </c>
      <c r="E35" s="253" t="str">
        <f t="shared" si="5"/>
        <v>ACT</v>
      </c>
      <c r="F35" s="39"/>
      <c r="G35" s="795"/>
      <c r="H35" s="795"/>
      <c r="I35" s="795"/>
      <c r="J35" s="795"/>
      <c r="K35" s="795"/>
      <c r="L35" s="795"/>
      <c r="M35" s="795"/>
      <c r="N35" s="795"/>
      <c r="O35" s="795"/>
      <c r="P35" s="795"/>
      <c r="Q35" s="795"/>
      <c r="R35" s="795"/>
      <c r="S35" s="795"/>
      <c r="T35" s="795"/>
      <c r="U35" s="795"/>
      <c r="V35" s="795"/>
      <c r="W35" s="795"/>
      <c r="X35" s="795"/>
      <c r="Y35" s="795"/>
      <c r="Z35" s="795"/>
      <c r="AB35" s="214"/>
      <c r="AC35" s="214"/>
      <c r="AD35" s="214"/>
    </row>
    <row r="36" spans="1:52">
      <c r="A36" s="207" t="s">
        <v>91</v>
      </c>
      <c r="B36" s="832" t="s">
        <v>92</v>
      </c>
      <c r="C36" s="257" t="s">
        <v>93</v>
      </c>
      <c r="D36" s="258" t="s">
        <v>94</v>
      </c>
      <c r="E36" s="253" t="str">
        <f t="shared" si="5"/>
        <v>ACT</v>
      </c>
      <c r="F36" s="39"/>
      <c r="G36" s="795"/>
      <c r="H36" s="795"/>
      <c r="I36" s="795"/>
      <c r="J36" s="795"/>
      <c r="K36" s="795"/>
      <c r="L36" s="795"/>
      <c r="M36" s="795"/>
      <c r="N36" s="795"/>
      <c r="O36" s="795"/>
      <c r="P36" s="795"/>
      <c r="Q36" s="795"/>
      <c r="R36" s="795"/>
      <c r="S36" s="795"/>
      <c r="T36" s="795"/>
      <c r="U36" s="795"/>
      <c r="V36" s="795"/>
      <c r="W36" s="795"/>
      <c r="X36" s="795"/>
      <c r="Y36" s="795"/>
      <c r="Z36" s="795"/>
      <c r="AB36" s="214"/>
      <c r="AC36" s="214"/>
      <c r="AD36" s="214"/>
    </row>
    <row r="37" spans="1:52">
      <c r="A37" s="207"/>
      <c r="B37" s="832"/>
      <c r="C37" s="261" t="s">
        <v>95</v>
      </c>
      <c r="D37" s="262" t="s">
        <v>96</v>
      </c>
      <c r="E37" s="253" t="str">
        <f t="shared" si="5"/>
        <v>ACT</v>
      </c>
      <c r="F37" s="39"/>
      <c r="G37" s="795"/>
      <c r="H37" s="795"/>
      <c r="I37" s="795"/>
      <c r="J37" s="795"/>
      <c r="K37" s="795"/>
      <c r="L37" s="795"/>
      <c r="M37" s="795"/>
      <c r="N37" s="795"/>
      <c r="O37" s="795"/>
      <c r="P37" s="795"/>
      <c r="Q37" s="795"/>
      <c r="R37" s="795"/>
      <c r="S37" s="795"/>
      <c r="T37" s="795"/>
      <c r="U37" s="795"/>
      <c r="V37" s="795"/>
      <c r="W37" s="795"/>
      <c r="X37" s="795"/>
      <c r="Y37" s="795"/>
      <c r="Z37" s="795"/>
      <c r="AB37" s="214"/>
      <c r="AC37" s="214"/>
      <c r="AD37" s="214"/>
    </row>
    <row r="38" spans="1:52">
      <c r="A38" s="206" t="s">
        <v>97</v>
      </c>
      <c r="B38" s="832" t="s">
        <v>98</v>
      </c>
      <c r="C38" s="257" t="s">
        <v>99</v>
      </c>
      <c r="D38" s="258" t="s">
        <v>100</v>
      </c>
      <c r="E38" s="253" t="str">
        <f t="shared" si="5"/>
        <v>ACT</v>
      </c>
      <c r="F38" s="39"/>
      <c r="G38" s="795"/>
      <c r="H38" s="795"/>
      <c r="I38" s="795"/>
      <c r="J38" s="795"/>
      <c r="K38" s="795"/>
      <c r="L38" s="795"/>
      <c r="M38" s="795"/>
      <c r="N38" s="795"/>
      <c r="O38" s="795"/>
      <c r="P38" s="795"/>
      <c r="Q38" s="795"/>
      <c r="R38" s="795"/>
      <c r="S38" s="795"/>
      <c r="T38" s="795"/>
      <c r="U38" s="795"/>
      <c r="V38" s="795"/>
      <c r="W38" s="795"/>
      <c r="X38" s="795"/>
      <c r="Y38" s="795"/>
      <c r="Z38" s="795"/>
      <c r="AB38" s="214"/>
      <c r="AC38" s="214"/>
      <c r="AD38" s="214"/>
    </row>
    <row r="39" spans="1:52">
      <c r="A39" s="207"/>
      <c r="B39" s="832"/>
      <c r="C39" s="259" t="s">
        <v>101</v>
      </c>
      <c r="D39" s="260" t="s">
        <v>102</v>
      </c>
      <c r="E39" s="253" t="str">
        <f t="shared" si="5"/>
        <v>ACT</v>
      </c>
      <c r="F39" s="39"/>
      <c r="G39" s="795"/>
      <c r="H39" s="795"/>
      <c r="I39" s="795"/>
      <c r="J39" s="795"/>
      <c r="K39" s="795"/>
      <c r="L39" s="795"/>
      <c r="M39" s="795"/>
      <c r="N39" s="795"/>
      <c r="O39" s="795"/>
      <c r="P39" s="795"/>
      <c r="Q39" s="795"/>
      <c r="R39" s="795"/>
      <c r="S39" s="795"/>
      <c r="T39" s="795"/>
      <c r="U39" s="795"/>
      <c r="V39" s="795"/>
      <c r="W39" s="795"/>
      <c r="X39" s="795"/>
      <c r="Y39" s="795"/>
      <c r="Z39" s="795"/>
      <c r="AB39" s="214"/>
      <c r="AC39" s="214"/>
      <c r="AD39" s="214"/>
    </row>
    <row r="40" spans="1:52">
      <c r="A40" s="207"/>
      <c r="B40" s="832"/>
      <c r="C40" s="259" t="s">
        <v>103</v>
      </c>
      <c r="D40" s="260" t="s">
        <v>104</v>
      </c>
      <c r="E40" s="253" t="str">
        <f t="shared" si="5"/>
        <v>ACT</v>
      </c>
      <c r="F40" s="39"/>
      <c r="G40" s="795"/>
      <c r="H40" s="795"/>
      <c r="I40" s="795"/>
      <c r="J40" s="795"/>
      <c r="K40" s="795"/>
      <c r="L40" s="795"/>
      <c r="M40" s="795"/>
      <c r="N40" s="795"/>
      <c r="O40" s="795"/>
      <c r="P40" s="795"/>
      <c r="Q40" s="795"/>
      <c r="R40" s="795"/>
      <c r="S40" s="795"/>
      <c r="T40" s="795"/>
      <c r="U40" s="795"/>
      <c r="V40" s="795"/>
      <c r="W40" s="795"/>
      <c r="X40" s="795"/>
      <c r="Y40" s="795"/>
      <c r="Z40" s="795"/>
      <c r="AB40" s="214"/>
      <c r="AC40" s="214"/>
      <c r="AD40" s="214"/>
    </row>
    <row r="41" spans="1:52">
      <c r="A41" s="208"/>
      <c r="B41" s="832"/>
      <c r="C41" s="261" t="s">
        <v>105</v>
      </c>
      <c r="D41" s="262" t="s">
        <v>106</v>
      </c>
      <c r="E41" s="253" t="str">
        <f t="shared" si="5"/>
        <v>ACT</v>
      </c>
      <c r="F41" s="39"/>
      <c r="G41" s="795"/>
      <c r="H41" s="795"/>
      <c r="I41" s="795"/>
      <c r="J41" s="795"/>
      <c r="K41" s="795"/>
      <c r="L41" s="795"/>
      <c r="M41" s="795"/>
      <c r="N41" s="795"/>
      <c r="O41" s="795"/>
      <c r="P41" s="795"/>
      <c r="Q41" s="795"/>
      <c r="R41" s="795"/>
      <c r="S41" s="795"/>
      <c r="T41" s="795"/>
      <c r="U41" s="795"/>
      <c r="V41" s="795"/>
      <c r="W41" s="795"/>
      <c r="X41" s="795"/>
      <c r="Y41" s="795"/>
      <c r="Z41" s="795"/>
      <c r="AB41" s="214"/>
      <c r="AC41" s="214"/>
      <c r="AD41" s="214"/>
    </row>
    <row r="42" spans="1:52">
      <c r="A42" s="207" t="s">
        <v>107</v>
      </c>
      <c r="B42" s="832" t="s">
        <v>108</v>
      </c>
      <c r="C42" s="257" t="s">
        <v>109</v>
      </c>
      <c r="D42" s="258" t="s">
        <v>110</v>
      </c>
      <c r="E42" s="253" t="str">
        <f t="shared" si="5"/>
        <v>ACT</v>
      </c>
      <c r="F42" s="39"/>
      <c r="G42" s="795"/>
      <c r="H42" s="795"/>
      <c r="I42" s="795"/>
      <c r="J42" s="795"/>
      <c r="K42" s="795"/>
      <c r="L42" s="795"/>
      <c r="M42" s="795"/>
      <c r="N42" s="795"/>
      <c r="O42" s="795"/>
      <c r="P42" s="795"/>
      <c r="Q42" s="795"/>
      <c r="R42" s="795"/>
      <c r="S42" s="795"/>
      <c r="T42" s="795"/>
      <c r="U42" s="795"/>
      <c r="V42" s="795"/>
      <c r="W42" s="795"/>
      <c r="X42" s="795"/>
      <c r="Y42" s="795"/>
      <c r="Z42" s="795"/>
      <c r="AB42" s="214"/>
      <c r="AC42" s="214"/>
      <c r="AD42" s="214"/>
    </row>
    <row r="43" spans="1:52">
      <c r="A43" s="207"/>
      <c r="B43" s="832"/>
      <c r="C43" s="259" t="s">
        <v>111</v>
      </c>
      <c r="D43" s="260" t="s">
        <v>112</v>
      </c>
      <c r="E43" s="253" t="str">
        <f t="shared" si="5"/>
        <v>ACT</v>
      </c>
      <c r="F43" s="39"/>
      <c r="G43" s="795"/>
      <c r="H43" s="795"/>
      <c r="I43" s="795"/>
      <c r="J43" s="795"/>
      <c r="K43" s="795"/>
      <c r="L43" s="795"/>
      <c r="M43" s="795"/>
      <c r="N43" s="795"/>
      <c r="O43" s="795"/>
      <c r="P43" s="795"/>
      <c r="Q43" s="795"/>
      <c r="R43" s="795"/>
      <c r="S43" s="795"/>
      <c r="T43" s="795"/>
      <c r="U43" s="795"/>
      <c r="V43" s="795"/>
      <c r="W43" s="795"/>
      <c r="X43" s="795"/>
      <c r="Y43" s="795"/>
      <c r="Z43" s="795"/>
      <c r="AB43" s="214"/>
      <c r="AC43" s="214"/>
      <c r="AD43" s="214"/>
    </row>
    <row r="44" spans="1:52">
      <c r="A44" s="207"/>
      <c r="B44" s="832"/>
      <c r="C44" s="261" t="s">
        <v>113</v>
      </c>
      <c r="D44" s="262" t="s">
        <v>114</v>
      </c>
      <c r="E44" s="253" t="str">
        <f t="shared" si="5"/>
        <v>ACT</v>
      </c>
      <c r="F44" s="39"/>
      <c r="G44" s="795"/>
      <c r="H44" s="795"/>
      <c r="I44" s="795"/>
      <c r="J44" s="795"/>
      <c r="K44" s="795"/>
      <c r="L44" s="795"/>
      <c r="M44" s="795"/>
      <c r="N44" s="795"/>
      <c r="O44" s="795"/>
      <c r="P44" s="795"/>
      <c r="Q44" s="795"/>
      <c r="R44" s="795"/>
      <c r="S44" s="795"/>
      <c r="T44" s="795"/>
      <c r="U44" s="795"/>
      <c r="V44" s="795"/>
      <c r="W44" s="795"/>
      <c r="X44" s="795"/>
      <c r="Y44" s="795"/>
      <c r="Z44" s="795"/>
      <c r="AB44" s="214"/>
      <c r="AC44" s="214"/>
      <c r="AD44" s="214"/>
    </row>
    <row r="45" spans="1:52">
      <c r="A45" s="206" t="s">
        <v>115</v>
      </c>
      <c r="B45" s="832" t="s">
        <v>116</v>
      </c>
      <c r="C45" s="257" t="s">
        <v>117</v>
      </c>
      <c r="D45" s="258" t="s">
        <v>118</v>
      </c>
      <c r="E45" s="253" t="str">
        <f t="shared" si="5"/>
        <v>ACT</v>
      </c>
      <c r="F45" s="39"/>
      <c r="G45" s="795"/>
      <c r="H45" s="795"/>
      <c r="I45" s="795"/>
      <c r="J45" s="795"/>
      <c r="K45" s="795"/>
      <c r="L45" s="795"/>
      <c r="M45" s="795"/>
      <c r="N45" s="795"/>
      <c r="O45" s="795"/>
      <c r="P45" s="795"/>
      <c r="Q45" s="795"/>
      <c r="R45" s="795"/>
      <c r="S45" s="795"/>
      <c r="T45" s="795"/>
      <c r="U45" s="795"/>
      <c r="V45" s="795"/>
      <c r="W45" s="795"/>
      <c r="X45" s="795"/>
      <c r="Y45" s="795"/>
      <c r="Z45" s="795"/>
      <c r="AB45" s="214"/>
      <c r="AC45" s="214"/>
      <c r="AD45" s="214"/>
    </row>
    <row r="46" spans="1:52">
      <c r="A46" s="207"/>
      <c r="B46" s="832"/>
      <c r="C46" s="259" t="s">
        <v>119</v>
      </c>
      <c r="D46" s="260" t="s">
        <v>120</v>
      </c>
      <c r="E46" s="253" t="str">
        <f t="shared" si="5"/>
        <v>ACT</v>
      </c>
      <c r="F46" s="39"/>
      <c r="G46" s="795"/>
      <c r="H46" s="795"/>
      <c r="I46" s="795"/>
      <c r="J46" s="795"/>
      <c r="K46" s="795"/>
      <c r="L46" s="795"/>
      <c r="M46" s="795"/>
      <c r="N46" s="795"/>
      <c r="O46" s="795"/>
      <c r="P46" s="795"/>
      <c r="Q46" s="795"/>
      <c r="R46" s="795"/>
      <c r="S46" s="795"/>
      <c r="T46" s="795"/>
      <c r="U46" s="795"/>
      <c r="V46" s="795"/>
      <c r="W46" s="795"/>
      <c r="X46" s="795"/>
      <c r="Y46" s="795"/>
      <c r="Z46" s="795"/>
      <c r="AB46" s="214"/>
      <c r="AC46" s="214"/>
      <c r="AD46" s="214"/>
    </row>
    <row r="47" spans="1:52">
      <c r="A47" s="208"/>
      <c r="B47" s="832"/>
      <c r="C47" s="261" t="s">
        <v>121</v>
      </c>
      <c r="D47" s="262" t="s">
        <v>122</v>
      </c>
      <c r="E47" s="253" t="str">
        <f t="shared" si="5"/>
        <v>ACT</v>
      </c>
      <c r="F47" s="39"/>
      <c r="G47" s="795"/>
      <c r="H47" s="795"/>
      <c r="I47" s="795"/>
      <c r="J47" s="795"/>
      <c r="K47" s="795"/>
      <c r="L47" s="795"/>
      <c r="M47" s="795"/>
      <c r="N47" s="795"/>
      <c r="O47" s="795"/>
      <c r="P47" s="795"/>
      <c r="Q47" s="795"/>
      <c r="R47" s="795"/>
      <c r="S47" s="795"/>
      <c r="T47" s="795"/>
      <c r="U47" s="795"/>
      <c r="V47" s="795"/>
      <c r="W47" s="795"/>
      <c r="X47" s="795"/>
      <c r="Y47" s="795"/>
      <c r="Z47" s="795"/>
      <c r="AB47" s="214"/>
      <c r="AC47" s="214"/>
      <c r="AD47" s="214"/>
    </row>
    <row r="48" spans="1:52">
      <c r="A48" s="207" t="s">
        <v>123</v>
      </c>
      <c r="B48" s="832" t="s">
        <v>124</v>
      </c>
      <c r="C48" s="257" t="s">
        <v>125</v>
      </c>
      <c r="D48" s="748" t="s">
        <v>1209</v>
      </c>
      <c r="E48" s="253" t="str">
        <f t="shared" si="5"/>
        <v>ACT</v>
      </c>
      <c r="F48" s="39"/>
      <c r="G48" s="795"/>
      <c r="H48" s="795"/>
      <c r="I48" s="795"/>
      <c r="J48" s="795"/>
      <c r="K48" s="795"/>
      <c r="L48" s="795"/>
      <c r="M48" s="795"/>
      <c r="N48" s="795"/>
      <c r="O48" s="795"/>
      <c r="P48" s="795"/>
      <c r="Q48" s="795"/>
      <c r="R48" s="795"/>
      <c r="S48" s="795"/>
      <c r="T48" s="795"/>
      <c r="U48" s="795"/>
      <c r="V48" s="795"/>
      <c r="W48" s="795"/>
      <c r="X48" s="795"/>
      <c r="Y48" s="795"/>
      <c r="Z48" s="795"/>
      <c r="AB48" s="214"/>
      <c r="AC48" s="214"/>
      <c r="AD48" s="214"/>
    </row>
    <row r="49" spans="1:30">
      <c r="A49" s="207"/>
      <c r="B49" s="832"/>
      <c r="C49" s="259" t="s">
        <v>127</v>
      </c>
      <c r="D49" s="260" t="s">
        <v>128</v>
      </c>
      <c r="E49" s="253" t="str">
        <f t="shared" si="5"/>
        <v>ACT</v>
      </c>
      <c r="F49" s="39"/>
      <c r="G49" s="795"/>
      <c r="H49" s="795"/>
      <c r="I49" s="795"/>
      <c r="J49" s="795"/>
      <c r="K49" s="795"/>
      <c r="L49" s="795"/>
      <c r="M49" s="795"/>
      <c r="N49" s="795"/>
      <c r="O49" s="795"/>
      <c r="P49" s="795"/>
      <c r="Q49" s="795"/>
      <c r="R49" s="795"/>
      <c r="S49" s="795"/>
      <c r="T49" s="795"/>
      <c r="U49" s="795"/>
      <c r="V49" s="795"/>
      <c r="W49" s="795"/>
      <c r="X49" s="795"/>
      <c r="Y49" s="795"/>
      <c r="Z49" s="795"/>
      <c r="AB49" s="214"/>
      <c r="AC49" s="214"/>
      <c r="AD49" s="214"/>
    </row>
    <row r="50" spans="1:30">
      <c r="A50" s="207"/>
      <c r="B50" s="832"/>
      <c r="C50" s="259" t="s">
        <v>129</v>
      </c>
      <c r="D50" s="260" t="s">
        <v>130</v>
      </c>
      <c r="E50" s="253" t="str">
        <f t="shared" si="5"/>
        <v>ACT</v>
      </c>
      <c r="F50" s="39"/>
      <c r="G50" s="795"/>
      <c r="H50" s="795"/>
      <c r="I50" s="795"/>
      <c r="J50" s="795"/>
      <c r="K50" s="795"/>
      <c r="L50" s="795"/>
      <c r="M50" s="795"/>
      <c r="N50" s="795"/>
      <c r="O50" s="795"/>
      <c r="P50" s="795"/>
      <c r="Q50" s="795"/>
      <c r="R50" s="795"/>
      <c r="S50" s="795"/>
      <c r="T50" s="795"/>
      <c r="U50" s="795"/>
      <c r="V50" s="795"/>
      <c r="W50" s="795"/>
      <c r="X50" s="795"/>
      <c r="Y50" s="795"/>
      <c r="Z50" s="795"/>
      <c r="AB50" s="214"/>
      <c r="AC50" s="214"/>
      <c r="AD50" s="214"/>
    </row>
    <row r="51" spans="1:30">
      <c r="A51" s="207"/>
      <c r="B51" s="832"/>
      <c r="C51" s="261" t="s">
        <v>131</v>
      </c>
      <c r="D51" s="262" t="s">
        <v>132</v>
      </c>
      <c r="E51" s="253" t="str">
        <f t="shared" si="5"/>
        <v>ACT</v>
      </c>
      <c r="F51" s="39"/>
      <c r="G51" s="795"/>
      <c r="H51" s="795"/>
      <c r="I51" s="795"/>
      <c r="J51" s="795"/>
      <c r="K51" s="795"/>
      <c r="L51" s="795"/>
      <c r="M51" s="795"/>
      <c r="N51" s="795"/>
      <c r="O51" s="795"/>
      <c r="P51" s="795"/>
      <c r="Q51" s="795"/>
      <c r="R51" s="795"/>
      <c r="S51" s="795"/>
      <c r="T51" s="795"/>
      <c r="U51" s="795"/>
      <c r="V51" s="795"/>
      <c r="W51" s="795"/>
      <c r="X51" s="795"/>
      <c r="Y51" s="795"/>
      <c r="Z51" s="795"/>
      <c r="AB51" s="214"/>
      <c r="AC51" s="214"/>
      <c r="AD51" s="214"/>
    </row>
    <row r="52" spans="1:30">
      <c r="A52" s="206" t="s">
        <v>133</v>
      </c>
      <c r="B52" s="832" t="s">
        <v>134</v>
      </c>
      <c r="C52" s="257" t="s">
        <v>135</v>
      </c>
      <c r="D52" s="258" t="s">
        <v>136</v>
      </c>
      <c r="E52" s="253" t="str">
        <f t="shared" si="5"/>
        <v>ACT</v>
      </c>
      <c r="F52" s="39"/>
      <c r="G52" s="795"/>
      <c r="H52" s="795"/>
      <c r="I52" s="795"/>
      <c r="J52" s="795"/>
      <c r="K52" s="795"/>
      <c r="L52" s="795"/>
      <c r="M52" s="795"/>
      <c r="N52" s="795"/>
      <c r="O52" s="795"/>
      <c r="P52" s="795"/>
      <c r="Q52" s="795"/>
      <c r="R52" s="795"/>
      <c r="S52" s="795"/>
      <c r="T52" s="795"/>
      <c r="U52" s="795"/>
      <c r="V52" s="795"/>
      <c r="W52" s="795"/>
      <c r="X52" s="795"/>
      <c r="Y52" s="795"/>
      <c r="Z52" s="795"/>
      <c r="AB52" s="214"/>
      <c r="AC52" s="214"/>
      <c r="AD52" s="214"/>
    </row>
    <row r="53" spans="1:30">
      <c r="A53" s="207"/>
      <c r="B53" s="832"/>
      <c r="C53" s="259" t="s">
        <v>137</v>
      </c>
      <c r="D53" s="260" t="s">
        <v>138</v>
      </c>
      <c r="E53" s="253" t="str">
        <f t="shared" si="5"/>
        <v>ACT</v>
      </c>
      <c r="F53" s="39"/>
      <c r="G53" s="795"/>
      <c r="H53" s="795"/>
      <c r="I53" s="795"/>
      <c r="J53" s="795"/>
      <c r="K53" s="795"/>
      <c r="L53" s="795"/>
      <c r="M53" s="795"/>
      <c r="N53" s="795"/>
      <c r="O53" s="795"/>
      <c r="P53" s="795"/>
      <c r="Q53" s="795"/>
      <c r="R53" s="795"/>
      <c r="S53" s="795"/>
      <c r="T53" s="795"/>
      <c r="U53" s="795"/>
      <c r="V53" s="795"/>
      <c r="W53" s="795"/>
      <c r="X53" s="795"/>
      <c r="Y53" s="795"/>
      <c r="Z53" s="795"/>
      <c r="AB53" s="214"/>
      <c r="AC53" s="214"/>
      <c r="AD53" s="214"/>
    </row>
    <row r="54" spans="1:30">
      <c r="A54" s="207"/>
      <c r="B54" s="832"/>
      <c r="C54" s="259" t="s">
        <v>139</v>
      </c>
      <c r="D54" s="260" t="s">
        <v>140</v>
      </c>
      <c r="E54" s="253" t="str">
        <f t="shared" si="5"/>
        <v>ACT</v>
      </c>
      <c r="F54" s="39"/>
      <c r="G54" s="795"/>
      <c r="H54" s="795"/>
      <c r="I54" s="795"/>
      <c r="J54" s="795"/>
      <c r="K54" s="795"/>
      <c r="L54" s="795"/>
      <c r="M54" s="795"/>
      <c r="N54" s="795"/>
      <c r="O54" s="795"/>
      <c r="P54" s="795"/>
      <c r="Q54" s="795"/>
      <c r="R54" s="795"/>
      <c r="S54" s="795"/>
      <c r="T54" s="795"/>
      <c r="U54" s="795"/>
      <c r="V54" s="795"/>
      <c r="W54" s="795"/>
      <c r="X54" s="795"/>
      <c r="Y54" s="795"/>
      <c r="Z54" s="795"/>
      <c r="AB54" s="214"/>
      <c r="AC54" s="214"/>
      <c r="AD54" s="214"/>
    </row>
    <row r="55" spans="1:30">
      <c r="A55" s="207"/>
      <c r="B55" s="832"/>
      <c r="C55" s="259" t="s">
        <v>141</v>
      </c>
      <c r="D55" s="260" t="s">
        <v>142</v>
      </c>
      <c r="E55" s="253" t="str">
        <f t="shared" si="5"/>
        <v>ACT</v>
      </c>
      <c r="F55" s="39"/>
      <c r="G55" s="795"/>
      <c r="H55" s="795"/>
      <c r="I55" s="795"/>
      <c r="J55" s="795"/>
      <c r="K55" s="795"/>
      <c r="L55" s="795"/>
      <c r="M55" s="795"/>
      <c r="N55" s="795"/>
      <c r="O55" s="795"/>
      <c r="P55" s="795"/>
      <c r="Q55" s="795"/>
      <c r="R55" s="795"/>
      <c r="S55" s="795"/>
      <c r="T55" s="795"/>
      <c r="U55" s="795"/>
      <c r="V55" s="795"/>
      <c r="W55" s="795"/>
      <c r="X55" s="795"/>
      <c r="Y55" s="795"/>
      <c r="Z55" s="795"/>
      <c r="AB55" s="214"/>
      <c r="AC55" s="214"/>
      <c r="AD55" s="214"/>
    </row>
    <row r="56" spans="1:30">
      <c r="A56" s="207"/>
      <c r="B56" s="832"/>
      <c r="C56" s="259" t="s">
        <v>143</v>
      </c>
      <c r="D56" s="260" t="s">
        <v>144</v>
      </c>
      <c r="E56" s="253" t="str">
        <f t="shared" si="5"/>
        <v>ACT</v>
      </c>
      <c r="F56" s="39"/>
      <c r="G56" s="795"/>
      <c r="H56" s="795"/>
      <c r="I56" s="795"/>
      <c r="J56" s="795"/>
      <c r="K56" s="795"/>
      <c r="L56" s="795"/>
      <c r="M56" s="795"/>
      <c r="N56" s="795"/>
      <c r="O56" s="795"/>
      <c r="P56" s="795"/>
      <c r="Q56" s="795"/>
      <c r="R56" s="795"/>
      <c r="S56" s="795"/>
      <c r="T56" s="795"/>
      <c r="U56" s="795"/>
      <c r="V56" s="795"/>
      <c r="W56" s="795"/>
      <c r="X56" s="795"/>
      <c r="Y56" s="795"/>
      <c r="Z56" s="795"/>
      <c r="AB56" s="214"/>
      <c r="AC56" s="214"/>
      <c r="AD56" s="214"/>
    </row>
    <row r="57" spans="1:30">
      <c r="A57" s="207"/>
      <c r="B57" s="832"/>
      <c r="C57" s="259" t="s">
        <v>145</v>
      </c>
      <c r="D57" s="260" t="s">
        <v>146</v>
      </c>
      <c r="E57" s="253" t="str">
        <f t="shared" si="5"/>
        <v>ACT</v>
      </c>
      <c r="F57" s="39"/>
      <c r="G57" s="795"/>
      <c r="H57" s="795"/>
      <c r="I57" s="795"/>
      <c r="J57" s="795"/>
      <c r="K57" s="795"/>
      <c r="L57" s="795"/>
      <c r="M57" s="795"/>
      <c r="N57" s="795"/>
      <c r="O57" s="795"/>
      <c r="P57" s="795"/>
      <c r="Q57" s="795"/>
      <c r="R57" s="795"/>
      <c r="S57" s="795"/>
      <c r="T57" s="795"/>
      <c r="U57" s="795"/>
      <c r="V57" s="795"/>
      <c r="W57" s="795"/>
      <c r="X57" s="795"/>
      <c r="Y57" s="795"/>
      <c r="Z57" s="795"/>
      <c r="AB57" s="214"/>
      <c r="AC57" s="214"/>
      <c r="AD57" s="214"/>
    </row>
    <row r="58" spans="1:30">
      <c r="A58" s="207"/>
      <c r="B58" s="832"/>
      <c r="C58" s="259" t="s">
        <v>147</v>
      </c>
      <c r="D58" s="260" t="s">
        <v>148</v>
      </c>
      <c r="E58" s="253" t="str">
        <f t="shared" si="5"/>
        <v>ACT</v>
      </c>
      <c r="F58" s="39"/>
      <c r="G58" s="795"/>
      <c r="H58" s="795"/>
      <c r="I58" s="795"/>
      <c r="J58" s="795"/>
      <c r="K58" s="795"/>
      <c r="L58" s="795"/>
      <c r="M58" s="795"/>
      <c r="N58" s="795"/>
      <c r="O58" s="795"/>
      <c r="P58" s="795"/>
      <c r="Q58" s="795"/>
      <c r="R58" s="795"/>
      <c r="S58" s="795"/>
      <c r="T58" s="795"/>
      <c r="U58" s="795"/>
      <c r="V58" s="795"/>
      <c r="W58" s="795"/>
      <c r="X58" s="795"/>
      <c r="Y58" s="795"/>
      <c r="Z58" s="795"/>
      <c r="AB58" s="214"/>
      <c r="AC58" s="214"/>
      <c r="AD58" s="214"/>
    </row>
    <row r="59" spans="1:30">
      <c r="A59" s="207"/>
      <c r="B59" s="832"/>
      <c r="C59" s="259" t="s">
        <v>149</v>
      </c>
      <c r="D59" s="260" t="s">
        <v>150</v>
      </c>
      <c r="E59" s="253" t="str">
        <f t="shared" si="5"/>
        <v>ACT</v>
      </c>
      <c r="F59" s="39"/>
      <c r="G59" s="795"/>
      <c r="H59" s="795"/>
      <c r="I59" s="795"/>
      <c r="J59" s="795"/>
      <c r="K59" s="795"/>
      <c r="L59" s="795"/>
      <c r="M59" s="795"/>
      <c r="N59" s="795"/>
      <c r="O59" s="795"/>
      <c r="P59" s="795"/>
      <c r="Q59" s="795"/>
      <c r="R59" s="795"/>
      <c r="S59" s="795"/>
      <c r="T59" s="795"/>
      <c r="U59" s="795"/>
      <c r="V59" s="795"/>
      <c r="W59" s="795"/>
      <c r="X59" s="795"/>
      <c r="Y59" s="795"/>
      <c r="Z59" s="795"/>
      <c r="AB59" s="214"/>
      <c r="AC59" s="214"/>
      <c r="AD59" s="214"/>
    </row>
    <row r="60" spans="1:30">
      <c r="A60" s="207"/>
      <c r="B60" s="832"/>
      <c r="C60" s="259" t="s">
        <v>151</v>
      </c>
      <c r="D60" s="260" t="s">
        <v>152</v>
      </c>
      <c r="E60" s="253" t="str">
        <f t="shared" si="5"/>
        <v>ACT</v>
      </c>
      <c r="F60" s="39"/>
      <c r="G60" s="795"/>
      <c r="H60" s="795"/>
      <c r="I60" s="795"/>
      <c r="J60" s="795"/>
      <c r="K60" s="795"/>
      <c r="L60" s="795"/>
      <c r="M60" s="795"/>
      <c r="N60" s="795"/>
      <c r="O60" s="795"/>
      <c r="P60" s="795"/>
      <c r="Q60" s="795"/>
      <c r="R60" s="795"/>
      <c r="S60" s="795"/>
      <c r="T60" s="795"/>
      <c r="U60" s="795"/>
      <c r="V60" s="795"/>
      <c r="W60" s="795"/>
      <c r="X60" s="795"/>
      <c r="Y60" s="795"/>
      <c r="Z60" s="795"/>
      <c r="AB60" s="214"/>
      <c r="AC60" s="214"/>
      <c r="AD60" s="214"/>
    </row>
    <row r="61" spans="1:30">
      <c r="A61" s="208"/>
      <c r="B61" s="832"/>
      <c r="C61" s="261" t="s">
        <v>153</v>
      </c>
      <c r="D61" s="262" t="s">
        <v>154</v>
      </c>
      <c r="E61" s="253" t="str">
        <f t="shared" si="5"/>
        <v>ACT</v>
      </c>
      <c r="F61" s="39"/>
      <c r="G61" s="795"/>
      <c r="H61" s="795"/>
      <c r="I61" s="795"/>
      <c r="J61" s="795"/>
      <c r="K61" s="795"/>
      <c r="L61" s="795"/>
      <c r="M61" s="795"/>
      <c r="N61" s="795"/>
      <c r="O61" s="795"/>
      <c r="P61" s="795"/>
      <c r="Q61" s="795"/>
      <c r="R61" s="795"/>
      <c r="S61" s="795"/>
      <c r="T61" s="795"/>
      <c r="U61" s="795"/>
      <c r="V61" s="795"/>
      <c r="W61" s="795"/>
      <c r="X61" s="795"/>
      <c r="Y61" s="795"/>
      <c r="Z61" s="795"/>
      <c r="AB61" s="214"/>
      <c r="AC61" s="214"/>
      <c r="AD61" s="214"/>
    </row>
    <row r="62" spans="1:30">
      <c r="A62" s="207" t="s">
        <v>155</v>
      </c>
      <c r="B62" s="832" t="s">
        <v>156</v>
      </c>
      <c r="C62" s="257" t="s">
        <v>157</v>
      </c>
      <c r="D62" s="258" t="s">
        <v>158</v>
      </c>
      <c r="E62" s="253" t="str">
        <f t="shared" si="5"/>
        <v>ACT</v>
      </c>
      <c r="F62" s="39"/>
      <c r="G62" s="795"/>
      <c r="H62" s="795"/>
      <c r="I62" s="795"/>
      <c r="J62" s="795"/>
      <c r="K62" s="795"/>
      <c r="L62" s="795"/>
      <c r="M62" s="795"/>
      <c r="N62" s="795"/>
      <c r="O62" s="795"/>
      <c r="P62" s="795"/>
      <c r="Q62" s="795"/>
      <c r="R62" s="795"/>
      <c r="S62" s="795"/>
      <c r="T62" s="795"/>
      <c r="U62" s="795"/>
      <c r="V62" s="795"/>
      <c r="W62" s="795"/>
      <c r="X62" s="795"/>
      <c r="Y62" s="795"/>
      <c r="Z62" s="795"/>
      <c r="AB62" s="214"/>
      <c r="AC62" s="214"/>
      <c r="AD62" s="214"/>
    </row>
    <row r="63" spans="1:30">
      <c r="A63" s="207"/>
      <c r="B63" s="832"/>
      <c r="C63" s="259" t="s">
        <v>159</v>
      </c>
      <c r="D63" s="260" t="s">
        <v>160</v>
      </c>
      <c r="E63" s="253" t="str">
        <f t="shared" si="5"/>
        <v>ACT</v>
      </c>
      <c r="F63" s="39"/>
      <c r="G63" s="795"/>
      <c r="H63" s="795"/>
      <c r="I63" s="795"/>
      <c r="J63" s="795"/>
      <c r="K63" s="795"/>
      <c r="L63" s="795"/>
      <c r="M63" s="795"/>
      <c r="N63" s="795"/>
      <c r="O63" s="795"/>
      <c r="P63" s="795"/>
      <c r="Q63" s="795"/>
      <c r="R63" s="795"/>
      <c r="S63" s="795"/>
      <c r="T63" s="795"/>
      <c r="U63" s="795"/>
      <c r="V63" s="795"/>
      <c r="W63" s="795"/>
      <c r="X63" s="795"/>
      <c r="Y63" s="795"/>
      <c r="Z63" s="795"/>
      <c r="AB63" s="214"/>
      <c r="AC63" s="214"/>
      <c r="AD63" s="214"/>
    </row>
    <row r="64" spans="1:30">
      <c r="A64" s="207"/>
      <c r="B64" s="832"/>
      <c r="C64" s="259" t="s">
        <v>161</v>
      </c>
      <c r="D64" s="260" t="s">
        <v>162</v>
      </c>
      <c r="E64" s="253" t="str">
        <f t="shared" si="5"/>
        <v>ACT</v>
      </c>
      <c r="F64" s="39"/>
      <c r="G64" s="795"/>
      <c r="H64" s="795"/>
      <c r="I64" s="795"/>
      <c r="J64" s="795"/>
      <c r="K64" s="795"/>
      <c r="L64" s="795"/>
      <c r="M64" s="795"/>
      <c r="N64" s="795"/>
      <c r="O64" s="795"/>
      <c r="P64" s="795"/>
      <c r="Q64" s="795"/>
      <c r="R64" s="795"/>
      <c r="S64" s="795"/>
      <c r="T64" s="795"/>
      <c r="U64" s="795"/>
      <c r="V64" s="795"/>
      <c r="W64" s="795"/>
      <c r="X64" s="795"/>
      <c r="Y64" s="795"/>
      <c r="Z64" s="795"/>
      <c r="AB64" s="214"/>
      <c r="AC64" s="214"/>
      <c r="AD64" s="214"/>
    </row>
    <row r="65" spans="1:52">
      <c r="A65" s="207"/>
      <c r="B65" s="832"/>
      <c r="C65" s="259" t="s">
        <v>163</v>
      </c>
      <c r="D65" s="260" t="s">
        <v>164</v>
      </c>
      <c r="E65" s="253" t="str">
        <f t="shared" si="5"/>
        <v>ACT</v>
      </c>
      <c r="F65" s="39"/>
      <c r="G65" s="795"/>
      <c r="H65" s="795"/>
      <c r="I65" s="795"/>
      <c r="J65" s="795"/>
      <c r="K65" s="795"/>
      <c r="L65" s="795"/>
      <c r="M65" s="795"/>
      <c r="N65" s="795"/>
      <c r="O65" s="795"/>
      <c r="P65" s="795"/>
      <c r="Q65" s="795"/>
      <c r="R65" s="795"/>
      <c r="S65" s="795"/>
      <c r="T65" s="795"/>
      <c r="U65" s="795"/>
      <c r="V65" s="795"/>
      <c r="W65" s="795"/>
      <c r="X65" s="795"/>
      <c r="Y65" s="795"/>
      <c r="Z65" s="795"/>
      <c r="AB65" s="214"/>
      <c r="AC65" s="214"/>
      <c r="AD65" s="214"/>
    </row>
    <row r="66" spans="1:52">
      <c r="A66" s="207"/>
      <c r="B66" s="832"/>
      <c r="C66" s="259" t="s">
        <v>165</v>
      </c>
      <c r="D66" s="260" t="s">
        <v>166</v>
      </c>
      <c r="E66" s="253" t="str">
        <f t="shared" si="5"/>
        <v>ACT</v>
      </c>
      <c r="F66" s="39"/>
      <c r="G66" s="795"/>
      <c r="H66" s="795"/>
      <c r="I66" s="795"/>
      <c r="J66" s="795"/>
      <c r="K66" s="795"/>
      <c r="L66" s="795"/>
      <c r="M66" s="795"/>
      <c r="N66" s="795"/>
      <c r="O66" s="795"/>
      <c r="P66" s="795"/>
      <c r="Q66" s="795"/>
      <c r="R66" s="795"/>
      <c r="S66" s="795"/>
      <c r="T66" s="795"/>
      <c r="U66" s="795"/>
      <c r="V66" s="795"/>
      <c r="W66" s="795"/>
      <c r="X66" s="795"/>
      <c r="Y66" s="795"/>
      <c r="Z66" s="795"/>
      <c r="AB66" s="214"/>
      <c r="AC66" s="214"/>
      <c r="AD66" s="214"/>
    </row>
    <row r="67" spans="1:52">
      <c r="A67" s="207"/>
      <c r="B67" s="832"/>
      <c r="C67" s="259" t="s">
        <v>167</v>
      </c>
      <c r="D67" s="260" t="s">
        <v>168</v>
      </c>
      <c r="E67" s="253" t="str">
        <f t="shared" si="5"/>
        <v>ACT</v>
      </c>
      <c r="F67" s="39"/>
      <c r="G67" s="795"/>
      <c r="H67" s="795"/>
      <c r="I67" s="795"/>
      <c r="J67" s="795"/>
      <c r="K67" s="795"/>
      <c r="L67" s="795"/>
      <c r="M67" s="795"/>
      <c r="N67" s="795"/>
      <c r="O67" s="795"/>
      <c r="P67" s="795"/>
      <c r="Q67" s="795"/>
      <c r="R67" s="795"/>
      <c r="S67" s="795"/>
      <c r="T67" s="795"/>
      <c r="U67" s="795"/>
      <c r="V67" s="795"/>
      <c r="W67" s="795"/>
      <c r="X67" s="795"/>
      <c r="Y67" s="795"/>
      <c r="Z67" s="795"/>
      <c r="AB67" s="214"/>
      <c r="AC67" s="214"/>
      <c r="AD67" s="214"/>
    </row>
    <row r="68" spans="1:52">
      <c r="A68" s="207"/>
      <c r="B68" s="832"/>
      <c r="C68" s="259" t="s">
        <v>169</v>
      </c>
      <c r="D68" s="260" t="s">
        <v>170</v>
      </c>
      <c r="E68" s="253" t="str">
        <f t="shared" si="5"/>
        <v>ACT</v>
      </c>
      <c r="F68" s="39"/>
      <c r="G68" s="795"/>
      <c r="H68" s="795"/>
      <c r="I68" s="795"/>
      <c r="J68" s="795"/>
      <c r="K68" s="795"/>
      <c r="L68" s="795"/>
      <c r="M68" s="795"/>
      <c r="N68" s="795"/>
      <c r="O68" s="795"/>
      <c r="P68" s="795"/>
      <c r="Q68" s="795"/>
      <c r="R68" s="795"/>
      <c r="S68" s="795"/>
      <c r="T68" s="795"/>
      <c r="U68" s="795"/>
      <c r="V68" s="795"/>
      <c r="W68" s="795"/>
      <c r="X68" s="795"/>
      <c r="Y68" s="795"/>
      <c r="Z68" s="795"/>
      <c r="AB68" s="214"/>
      <c r="AC68" s="214"/>
      <c r="AD68" s="214"/>
    </row>
    <row r="69" spans="1:52">
      <c r="A69" s="207"/>
      <c r="B69" s="832"/>
      <c r="C69" s="259" t="s">
        <v>171</v>
      </c>
      <c r="D69" s="260" t="s">
        <v>172</v>
      </c>
      <c r="E69" s="253" t="str">
        <f t="shared" si="5"/>
        <v>ACT</v>
      </c>
      <c r="F69" s="39"/>
      <c r="G69" s="795"/>
      <c r="H69" s="795"/>
      <c r="I69" s="795"/>
      <c r="J69" s="795"/>
      <c r="K69" s="795"/>
      <c r="L69" s="795"/>
      <c r="M69" s="795"/>
      <c r="N69" s="795"/>
      <c r="O69" s="795"/>
      <c r="P69" s="795"/>
      <c r="Q69" s="795"/>
      <c r="R69" s="795"/>
      <c r="S69" s="795"/>
      <c r="T69" s="795"/>
      <c r="U69" s="795"/>
      <c r="V69" s="795"/>
      <c r="W69" s="795"/>
      <c r="X69" s="795"/>
      <c r="Y69" s="795"/>
      <c r="Z69" s="795"/>
      <c r="AB69" s="214"/>
      <c r="AC69" s="214"/>
      <c r="AD69" s="214"/>
    </row>
    <row r="70" spans="1:52">
      <c r="A70" s="207"/>
      <c r="B70" s="832"/>
      <c r="C70" s="261" t="s">
        <v>173</v>
      </c>
      <c r="D70" s="262" t="s">
        <v>174</v>
      </c>
      <c r="E70" s="253" t="str">
        <f t="shared" si="5"/>
        <v>ACT</v>
      </c>
      <c r="F70" s="39"/>
      <c r="G70" s="795"/>
      <c r="H70" s="795"/>
      <c r="I70" s="795"/>
      <c r="J70" s="795"/>
      <c r="K70" s="795"/>
      <c r="L70" s="795"/>
      <c r="M70" s="795"/>
      <c r="N70" s="795"/>
      <c r="O70" s="795"/>
      <c r="P70" s="795"/>
      <c r="Q70" s="795"/>
      <c r="R70" s="795"/>
      <c r="S70" s="795"/>
      <c r="T70" s="795"/>
      <c r="U70" s="795"/>
      <c r="V70" s="795"/>
      <c r="W70" s="795"/>
      <c r="X70" s="795"/>
      <c r="Y70" s="795"/>
      <c r="Z70" s="795"/>
      <c r="AB70" s="214"/>
      <c r="AC70" s="214"/>
      <c r="AD70" s="214"/>
    </row>
    <row r="71" spans="1:52">
      <c r="A71" s="206" t="s">
        <v>175</v>
      </c>
      <c r="B71" s="832" t="s">
        <v>176</v>
      </c>
      <c r="C71" s="257" t="s">
        <v>177</v>
      </c>
      <c r="D71" s="258" t="s">
        <v>178</v>
      </c>
      <c r="E71" s="253" t="str">
        <f t="shared" si="5"/>
        <v>ACT</v>
      </c>
      <c r="F71" s="39"/>
      <c r="G71" s="795"/>
      <c r="H71" s="795"/>
      <c r="I71" s="795"/>
      <c r="J71" s="795"/>
      <c r="K71" s="795"/>
      <c r="L71" s="795"/>
      <c r="M71" s="795"/>
      <c r="N71" s="795"/>
      <c r="O71" s="795"/>
      <c r="P71" s="795"/>
      <c r="Q71" s="795"/>
      <c r="R71" s="795"/>
      <c r="S71" s="795"/>
      <c r="T71" s="795"/>
      <c r="U71" s="795"/>
      <c r="V71" s="795"/>
      <c r="W71" s="795"/>
      <c r="X71" s="795"/>
      <c r="Y71" s="795"/>
      <c r="Z71" s="795"/>
      <c r="AB71" s="214"/>
      <c r="AC71" s="214"/>
      <c r="AD71" s="214"/>
    </row>
    <row r="72" spans="1:52">
      <c r="A72" s="207"/>
      <c r="B72" s="832"/>
      <c r="C72" s="259" t="s">
        <v>179</v>
      </c>
      <c r="D72" s="260" t="s">
        <v>180</v>
      </c>
      <c r="E72" s="253" t="str">
        <f t="shared" ref="E72:E77" si="26">E71</f>
        <v>ACT</v>
      </c>
      <c r="F72" s="39"/>
      <c r="G72" s="795"/>
      <c r="H72" s="795"/>
      <c r="I72" s="795"/>
      <c r="J72" s="795"/>
      <c r="K72" s="795"/>
      <c r="L72" s="795"/>
      <c r="M72" s="795"/>
      <c r="N72" s="795"/>
      <c r="O72" s="795"/>
      <c r="P72" s="795"/>
      <c r="Q72" s="795"/>
      <c r="R72" s="795"/>
      <c r="S72" s="795"/>
      <c r="T72" s="795"/>
      <c r="U72" s="795"/>
      <c r="V72" s="795"/>
      <c r="W72" s="795"/>
      <c r="X72" s="795"/>
      <c r="Y72" s="795"/>
      <c r="Z72" s="795"/>
      <c r="AB72" s="214"/>
      <c r="AC72" s="214"/>
      <c r="AD72" s="214"/>
    </row>
    <row r="73" spans="1:52">
      <c r="A73" s="208"/>
      <c r="B73" s="832"/>
      <c r="C73" s="259" t="s">
        <v>181</v>
      </c>
      <c r="D73" s="260" t="s">
        <v>182</v>
      </c>
      <c r="E73" s="253" t="str">
        <f t="shared" si="26"/>
        <v>ACT</v>
      </c>
      <c r="F73" s="39"/>
      <c r="G73" s="795"/>
      <c r="H73" s="795"/>
      <c r="I73" s="795"/>
      <c r="J73" s="795"/>
      <c r="K73" s="795"/>
      <c r="L73" s="795"/>
      <c r="M73" s="795"/>
      <c r="N73" s="795"/>
      <c r="O73" s="795"/>
      <c r="P73" s="795"/>
      <c r="Q73" s="795"/>
      <c r="R73" s="795"/>
      <c r="S73" s="795"/>
      <c r="T73" s="795"/>
      <c r="U73" s="795"/>
      <c r="V73" s="795"/>
      <c r="W73" s="795"/>
      <c r="X73" s="795"/>
      <c r="Y73" s="795"/>
      <c r="Z73" s="795"/>
      <c r="AB73" s="214"/>
      <c r="AC73" s="214"/>
      <c r="AD73" s="214"/>
    </row>
    <row r="74" spans="1:52">
      <c r="A74" s="207" t="s">
        <v>183</v>
      </c>
      <c r="B74" s="832" t="s">
        <v>184</v>
      </c>
      <c r="C74" s="257" t="s">
        <v>185</v>
      </c>
      <c r="D74" s="258" t="s">
        <v>186</v>
      </c>
      <c r="E74" s="253" t="str">
        <f t="shared" si="26"/>
        <v>ACT</v>
      </c>
      <c r="F74" s="39"/>
      <c r="G74" s="795"/>
      <c r="H74" s="795"/>
      <c r="I74" s="795"/>
      <c r="J74" s="795"/>
      <c r="K74" s="795"/>
      <c r="L74" s="795"/>
      <c r="M74" s="795"/>
      <c r="N74" s="795"/>
      <c r="O74" s="795"/>
      <c r="P74" s="795"/>
      <c r="Q74" s="795"/>
      <c r="R74" s="795"/>
      <c r="S74" s="795"/>
      <c r="T74" s="795"/>
      <c r="U74" s="795"/>
      <c r="V74" s="795"/>
      <c r="W74" s="795"/>
      <c r="X74" s="795"/>
      <c r="Y74" s="795"/>
      <c r="Z74" s="795"/>
      <c r="AB74" s="214"/>
      <c r="AC74" s="214"/>
      <c r="AD74" s="214"/>
    </row>
    <row r="75" spans="1:52">
      <c r="A75" s="207"/>
      <c r="B75" s="832"/>
      <c r="C75" s="259" t="s">
        <v>187</v>
      </c>
      <c r="D75" s="260" t="s">
        <v>188</v>
      </c>
      <c r="E75" s="253" t="str">
        <f t="shared" si="26"/>
        <v>ACT</v>
      </c>
      <c r="F75" s="39"/>
      <c r="G75" s="795"/>
      <c r="H75" s="795"/>
      <c r="I75" s="795"/>
      <c r="J75" s="795"/>
      <c r="K75" s="795"/>
      <c r="L75" s="795"/>
      <c r="M75" s="795"/>
      <c r="N75" s="795"/>
      <c r="O75" s="795"/>
      <c r="P75" s="795"/>
      <c r="Q75" s="795"/>
      <c r="R75" s="795"/>
      <c r="S75" s="795"/>
      <c r="T75" s="795"/>
      <c r="U75" s="795"/>
      <c r="V75" s="795"/>
      <c r="W75" s="795"/>
      <c r="X75" s="795"/>
      <c r="Y75" s="795"/>
      <c r="Z75" s="795"/>
      <c r="AB75" s="214"/>
      <c r="AC75" s="214"/>
      <c r="AD75" s="214"/>
    </row>
    <row r="76" spans="1:52">
      <c r="A76" s="207"/>
      <c r="B76" s="832"/>
      <c r="C76" s="259" t="s">
        <v>189</v>
      </c>
      <c r="D76" s="260" t="s">
        <v>190</v>
      </c>
      <c r="E76" s="253" t="str">
        <f t="shared" si="26"/>
        <v>ACT</v>
      </c>
      <c r="F76" s="39"/>
      <c r="G76" s="795"/>
      <c r="H76" s="795"/>
      <c r="I76" s="795"/>
      <c r="J76" s="795"/>
      <c r="K76" s="795"/>
      <c r="L76" s="795"/>
      <c r="M76" s="795"/>
      <c r="N76" s="795"/>
      <c r="O76" s="795"/>
      <c r="P76" s="795"/>
      <c r="Q76" s="795"/>
      <c r="R76" s="795"/>
      <c r="S76" s="795"/>
      <c r="T76" s="795"/>
      <c r="U76" s="795"/>
      <c r="V76" s="795"/>
      <c r="W76" s="795"/>
      <c r="X76" s="795"/>
      <c r="Y76" s="795"/>
      <c r="Z76" s="795"/>
      <c r="AB76" s="214"/>
      <c r="AC76" s="214"/>
      <c r="AD76" s="214"/>
    </row>
    <row r="77" spans="1:52">
      <c r="A77" s="208"/>
      <c r="B77" s="832"/>
      <c r="C77" s="261" t="s">
        <v>191</v>
      </c>
      <c r="D77" s="262" t="s">
        <v>192</v>
      </c>
      <c r="E77" s="253" t="str">
        <f t="shared" si="26"/>
        <v>ACT</v>
      </c>
      <c r="F77" s="39"/>
      <c r="G77" s="795"/>
      <c r="H77" s="795"/>
      <c r="I77" s="795"/>
      <c r="J77" s="795"/>
      <c r="K77" s="795"/>
      <c r="L77" s="795"/>
      <c r="M77" s="795"/>
      <c r="N77" s="795"/>
      <c r="O77" s="795"/>
      <c r="P77" s="795"/>
      <c r="Q77" s="795"/>
      <c r="R77" s="795"/>
      <c r="S77" s="795"/>
      <c r="T77" s="795"/>
      <c r="U77" s="795"/>
      <c r="V77" s="795"/>
      <c r="W77" s="795"/>
      <c r="X77" s="795"/>
      <c r="Y77" s="795"/>
      <c r="Z77" s="795"/>
      <c r="AB77" s="214"/>
      <c r="AC77" s="214"/>
      <c r="AD77" s="214"/>
    </row>
    <row r="78" spans="1:52">
      <c r="AB78" s="214"/>
      <c r="AC78" s="214"/>
      <c r="AD78" s="214"/>
    </row>
    <row r="79" spans="1:52" s="268" customFormat="1" ht="18.75">
      <c r="A79" s="187" t="s">
        <v>505</v>
      </c>
      <c r="B79" s="265"/>
      <c r="C79" s="265"/>
      <c r="D79" s="266"/>
      <c r="E79" s="267"/>
      <c r="F79" s="267"/>
      <c r="G79" s="267"/>
      <c r="H79" s="267"/>
      <c r="I79" s="267"/>
      <c r="J79" s="267"/>
      <c r="K79" s="267"/>
      <c r="L79" s="267"/>
      <c r="M79" s="267"/>
      <c r="N79" s="267"/>
      <c r="O79" s="267"/>
      <c r="P79" s="267"/>
      <c r="Q79" s="267"/>
      <c r="R79" s="267"/>
      <c r="S79" s="267"/>
      <c r="T79" s="267"/>
      <c r="U79" s="267"/>
      <c r="V79" s="267"/>
      <c r="W79" s="267"/>
      <c r="X79" s="267"/>
      <c r="Y79" s="267"/>
      <c r="Z79" s="267"/>
      <c r="AB79" s="182" t="s">
        <v>505</v>
      </c>
      <c r="AC79" s="180"/>
      <c r="AD79" s="180"/>
      <c r="AE79" s="181"/>
      <c r="AF79" s="181"/>
      <c r="AG79" s="181"/>
      <c r="AH79" s="181"/>
      <c r="AI79" s="181"/>
      <c r="AJ79" s="181"/>
      <c r="AK79" s="181"/>
      <c r="AL79" s="181"/>
      <c r="AM79" s="181"/>
      <c r="AN79" s="181"/>
      <c r="AO79" s="181"/>
      <c r="AP79" s="181"/>
      <c r="AQ79" s="181"/>
      <c r="AR79" s="181"/>
      <c r="AS79" s="181"/>
      <c r="AT79" s="181"/>
      <c r="AU79" s="181"/>
      <c r="AV79" s="181"/>
      <c r="AW79" s="181"/>
      <c r="AX79" s="181"/>
      <c r="AY79" s="181"/>
      <c r="AZ79" s="181"/>
    </row>
    <row r="80" spans="1:52">
      <c r="A80" s="207" t="s">
        <v>21</v>
      </c>
      <c r="B80" s="833" t="s">
        <v>22</v>
      </c>
      <c r="C80" s="259" t="s">
        <v>23</v>
      </c>
      <c r="D80" s="260" t="s">
        <v>24</v>
      </c>
      <c r="E80" s="269" t="str">
        <f>A79</f>
        <v>NSW</v>
      </c>
      <c r="F80" s="270"/>
      <c r="G80" s="794"/>
      <c r="H80" s="794"/>
      <c r="I80" s="794"/>
      <c r="J80" s="794"/>
      <c r="K80" s="794"/>
      <c r="L80" s="794"/>
      <c r="M80" s="794"/>
      <c r="N80" s="794"/>
      <c r="O80" s="794"/>
      <c r="P80" s="794"/>
      <c r="Q80" s="794"/>
      <c r="R80" s="794"/>
      <c r="S80" s="794"/>
      <c r="T80" s="794"/>
      <c r="U80" s="794"/>
      <c r="V80" s="794"/>
      <c r="W80" s="794"/>
      <c r="X80" s="794"/>
      <c r="Y80" s="794"/>
      <c r="Z80" s="795"/>
      <c r="AB80" s="185" t="s">
        <v>21</v>
      </c>
      <c r="AC80" s="186" t="s">
        <v>198</v>
      </c>
      <c r="AD80" s="189" t="str">
        <f>AB79</f>
        <v>NSW</v>
      </c>
      <c r="AE80" s="317">
        <f>IF(SUMIFS('A-methods'!Z:Z,'A-methods'!$X:$X,$AD80,'A-methods'!$AF:$AF,$AC80)&gt;0,0,SUMIFS('A-methods'!Y:Y,'A-methods'!$X:$X,$AD80,'A-methods'!$AF:$AF,$AC80))</f>
        <v>0</v>
      </c>
      <c r="AF80" s="319">
        <f>IF(COUNTBLANK(F80:F82)&gt;0,IF(SUMIFS('A-methods'!Z:Z,'A-methods'!$X:$X,$AD80,'A-methods'!$AF:$AF,$AC80)&gt;0,SUMIFS('A-methods'!Z:Z,'A-methods'!$X:$X,$AD80,'A-methods'!$AF:$AF,$AC80),""),SUM(F80:F82))</f>
        <v>4.8915000000000006</v>
      </c>
      <c r="AG80" s="319" t="str">
        <f t="shared" ref="AG80:AZ80" si="27">IF(COUNTBLANK(G80:G82)&gt;0,"",SUM(G80:G82))</f>
        <v/>
      </c>
      <c r="AH80" s="319" t="str">
        <f t="shared" si="27"/>
        <v/>
      </c>
      <c r="AI80" s="319" t="str">
        <f t="shared" si="27"/>
        <v/>
      </c>
      <c r="AJ80" s="319" t="str">
        <f t="shared" si="27"/>
        <v/>
      </c>
      <c r="AK80" s="319" t="str">
        <f t="shared" si="27"/>
        <v/>
      </c>
      <c r="AL80" s="319" t="str">
        <f t="shared" si="27"/>
        <v/>
      </c>
      <c r="AM80" s="319" t="str">
        <f t="shared" si="27"/>
        <v/>
      </c>
      <c r="AN80" s="319" t="str">
        <f t="shared" si="27"/>
        <v/>
      </c>
      <c r="AO80" s="319" t="str">
        <f t="shared" si="27"/>
        <v/>
      </c>
      <c r="AP80" s="319" t="str">
        <f t="shared" si="27"/>
        <v/>
      </c>
      <c r="AQ80" s="319" t="str">
        <f t="shared" si="27"/>
        <v/>
      </c>
      <c r="AR80" s="319" t="str">
        <f t="shared" si="27"/>
        <v/>
      </c>
      <c r="AS80" s="319" t="str">
        <f t="shared" si="27"/>
        <v/>
      </c>
      <c r="AT80" s="319" t="str">
        <f t="shared" si="27"/>
        <v/>
      </c>
      <c r="AU80" s="319" t="str">
        <f t="shared" si="27"/>
        <v/>
      </c>
      <c r="AV80" s="319" t="str">
        <f t="shared" si="27"/>
        <v/>
      </c>
      <c r="AW80" s="319" t="str">
        <f t="shared" si="27"/>
        <v/>
      </c>
      <c r="AX80" s="319" t="str">
        <f t="shared" si="27"/>
        <v/>
      </c>
      <c r="AY80" s="319" t="str">
        <f t="shared" si="27"/>
        <v/>
      </c>
      <c r="AZ80" s="319" t="str">
        <f t="shared" si="27"/>
        <v/>
      </c>
    </row>
    <row r="81" spans="1:52">
      <c r="A81" s="207"/>
      <c r="B81" s="832"/>
      <c r="C81" s="259" t="s">
        <v>25</v>
      </c>
      <c r="D81" s="260" t="s">
        <v>26</v>
      </c>
      <c r="E81" s="253" t="str">
        <f>E80</f>
        <v>NSW</v>
      </c>
      <c r="F81" s="270"/>
      <c r="G81" s="794"/>
      <c r="H81" s="794"/>
      <c r="I81" s="794"/>
      <c r="J81" s="794"/>
      <c r="K81" s="794"/>
      <c r="L81" s="794"/>
      <c r="M81" s="794"/>
      <c r="N81" s="794"/>
      <c r="O81" s="794"/>
      <c r="P81" s="794"/>
      <c r="Q81" s="794"/>
      <c r="R81" s="794"/>
      <c r="S81" s="794"/>
      <c r="T81" s="794"/>
      <c r="U81" s="794"/>
      <c r="V81" s="794"/>
      <c r="W81" s="794"/>
      <c r="X81" s="794"/>
      <c r="Y81" s="794"/>
      <c r="Z81" s="795"/>
      <c r="AB81" s="176" t="s">
        <v>29</v>
      </c>
      <c r="AC81" s="69" t="s">
        <v>30</v>
      </c>
      <c r="AD81" s="190" t="str">
        <f t="shared" ref="AD81:AD107" si="28">AD80</f>
        <v>NSW</v>
      </c>
      <c r="AE81" s="317">
        <f>IF(SUMIFS('A-methods'!Z:Z,'A-methods'!$X:$X,$AD81,'A-methods'!$AF:$AF,$AC81)&gt;0,0,SUMIFS('A-methods'!Y:Y,'A-methods'!$X:$X,$AD81,'A-methods'!$AF:$AF,$AC81))</f>
        <v>0</v>
      </c>
      <c r="AF81" s="319">
        <f>IF(COUNTBLANK(F81:F83)&gt;0,IF(SUMIFS('A-methods'!Z:Z,'A-methods'!$X:$X,$AD81,'A-methods'!$AF:$AF,$AC81)&gt;0,SUMIFS('A-methods'!Z:Z,'A-methods'!$X:$X,$AD81,'A-methods'!$AF:$AF,$AC81),""),SUM(F81:F83))</f>
        <v>15367.44991500003</v>
      </c>
      <c r="AG81" s="319" t="str">
        <f t="shared" ref="AG81:AP82" si="29">IF(ISBLANK(G83),"",G83)</f>
        <v/>
      </c>
      <c r="AH81" s="319" t="str">
        <f t="shared" si="29"/>
        <v/>
      </c>
      <c r="AI81" s="319" t="str">
        <f t="shared" si="29"/>
        <v/>
      </c>
      <c r="AJ81" s="319" t="str">
        <f t="shared" si="29"/>
        <v/>
      </c>
      <c r="AK81" s="319" t="str">
        <f t="shared" si="29"/>
        <v/>
      </c>
      <c r="AL81" s="319" t="str">
        <f t="shared" si="29"/>
        <v/>
      </c>
      <c r="AM81" s="319" t="str">
        <f t="shared" si="29"/>
        <v/>
      </c>
      <c r="AN81" s="319" t="str">
        <f t="shared" si="29"/>
        <v/>
      </c>
      <c r="AO81" s="319" t="str">
        <f t="shared" si="29"/>
        <v/>
      </c>
      <c r="AP81" s="319" t="str">
        <f t="shared" si="29"/>
        <v/>
      </c>
      <c r="AQ81" s="319" t="str">
        <f t="shared" ref="AQ81:AZ82" si="30">IF(ISBLANK(Q83),"",Q83)</f>
        <v/>
      </c>
      <c r="AR81" s="319" t="str">
        <f t="shared" si="30"/>
        <v/>
      </c>
      <c r="AS81" s="319" t="str">
        <f t="shared" si="30"/>
        <v/>
      </c>
      <c r="AT81" s="319" t="str">
        <f t="shared" si="30"/>
        <v/>
      </c>
      <c r="AU81" s="319" t="str">
        <f t="shared" si="30"/>
        <v/>
      </c>
      <c r="AV81" s="319" t="str">
        <f t="shared" si="30"/>
        <v/>
      </c>
      <c r="AW81" s="319" t="str">
        <f t="shared" si="30"/>
        <v/>
      </c>
      <c r="AX81" s="319" t="str">
        <f t="shared" si="30"/>
        <v/>
      </c>
      <c r="AY81" s="319" t="str">
        <f t="shared" si="30"/>
        <v/>
      </c>
      <c r="AZ81" s="319" t="str">
        <f t="shared" si="30"/>
        <v/>
      </c>
    </row>
    <row r="82" spans="1:52">
      <c r="A82" s="207"/>
      <c r="B82" s="832"/>
      <c r="C82" s="261" t="s">
        <v>27</v>
      </c>
      <c r="D82" s="262" t="s">
        <v>28</v>
      </c>
      <c r="E82" s="253" t="str">
        <f t="shared" ref="E82:E145" si="31">E81</f>
        <v>NSW</v>
      </c>
      <c r="F82" s="270"/>
      <c r="G82" s="794"/>
      <c r="H82" s="794"/>
      <c r="I82" s="794"/>
      <c r="J82" s="794"/>
      <c r="K82" s="794"/>
      <c r="L82" s="794"/>
      <c r="M82" s="794"/>
      <c r="N82" s="794"/>
      <c r="O82" s="794"/>
      <c r="P82" s="794"/>
      <c r="Q82" s="794"/>
      <c r="R82" s="794"/>
      <c r="S82" s="794"/>
      <c r="T82" s="794"/>
      <c r="U82" s="794"/>
      <c r="V82" s="794"/>
      <c r="W82" s="794"/>
      <c r="X82" s="794"/>
      <c r="Y82" s="794"/>
      <c r="Z82" s="795"/>
      <c r="AB82" s="176" t="s">
        <v>33</v>
      </c>
      <c r="AC82" s="69" t="s">
        <v>34</v>
      </c>
      <c r="AD82" s="190" t="str">
        <f t="shared" si="28"/>
        <v>NSW</v>
      </c>
      <c r="AE82" s="317">
        <f>IF(SUMIFS('A-methods'!Z:Z,'A-methods'!$X:$X,$AD82,'A-methods'!$AF:$AF,$AC82)&gt;0,0,SUMIFS('A-methods'!Y:Y,'A-methods'!$X:$X,$AD82,'A-methods'!$AF:$AF,$AC82))</f>
        <v>0</v>
      </c>
      <c r="AF82" s="319">
        <f>IF(COUNTBLANK(F82:F84)&gt;0,IF(SUMIFS('A-methods'!Z:Z,'A-methods'!$X:$X,$AD82,'A-methods'!$AF:$AF,$AC82)&gt;0,SUMIFS('A-methods'!Z:Z,'A-methods'!$X:$X,$AD82,'A-methods'!$AF:$AF,$AC82),""),SUM(F82:F84))</f>
        <v>4886.9898200000007</v>
      </c>
      <c r="AG82" s="319" t="str">
        <f t="shared" si="29"/>
        <v/>
      </c>
      <c r="AH82" s="319" t="str">
        <f t="shared" si="29"/>
        <v/>
      </c>
      <c r="AI82" s="319" t="str">
        <f t="shared" si="29"/>
        <v/>
      </c>
      <c r="AJ82" s="319" t="str">
        <f t="shared" si="29"/>
        <v/>
      </c>
      <c r="AK82" s="319" t="str">
        <f t="shared" si="29"/>
        <v/>
      </c>
      <c r="AL82" s="319" t="str">
        <f t="shared" si="29"/>
        <v/>
      </c>
      <c r="AM82" s="319" t="str">
        <f t="shared" si="29"/>
        <v/>
      </c>
      <c r="AN82" s="319" t="str">
        <f t="shared" si="29"/>
        <v/>
      </c>
      <c r="AO82" s="319" t="str">
        <f t="shared" si="29"/>
        <v/>
      </c>
      <c r="AP82" s="319" t="str">
        <f t="shared" si="29"/>
        <v/>
      </c>
      <c r="AQ82" s="319" t="str">
        <f t="shared" si="30"/>
        <v/>
      </c>
      <c r="AR82" s="319" t="str">
        <f t="shared" si="30"/>
        <v/>
      </c>
      <c r="AS82" s="319" t="str">
        <f t="shared" si="30"/>
        <v/>
      </c>
      <c r="AT82" s="319" t="str">
        <f t="shared" si="30"/>
        <v/>
      </c>
      <c r="AU82" s="319" t="str">
        <f t="shared" si="30"/>
        <v/>
      </c>
      <c r="AV82" s="319" t="str">
        <f t="shared" si="30"/>
        <v/>
      </c>
      <c r="AW82" s="319" t="str">
        <f t="shared" si="30"/>
        <v/>
      </c>
      <c r="AX82" s="319" t="str">
        <f t="shared" si="30"/>
        <v/>
      </c>
      <c r="AY82" s="319" t="str">
        <f t="shared" si="30"/>
        <v/>
      </c>
      <c r="AZ82" s="319" t="str">
        <f t="shared" si="30"/>
        <v/>
      </c>
    </row>
    <row r="83" spans="1:52">
      <c r="A83" s="209" t="s">
        <v>29</v>
      </c>
      <c r="B83" s="220" t="s">
        <v>30</v>
      </c>
      <c r="C83" s="225" t="s">
        <v>31</v>
      </c>
      <c r="D83" s="264" t="s">
        <v>32</v>
      </c>
      <c r="E83" s="253" t="str">
        <f t="shared" si="31"/>
        <v>NSW</v>
      </c>
      <c r="F83" s="39"/>
      <c r="G83" s="795"/>
      <c r="H83" s="795"/>
      <c r="I83" s="795"/>
      <c r="J83" s="795"/>
      <c r="K83" s="795"/>
      <c r="L83" s="795"/>
      <c r="M83" s="795"/>
      <c r="N83" s="795"/>
      <c r="O83" s="795"/>
      <c r="P83" s="795"/>
      <c r="Q83" s="795"/>
      <c r="R83" s="795"/>
      <c r="S83" s="795"/>
      <c r="T83" s="795"/>
      <c r="U83" s="795"/>
      <c r="V83" s="795"/>
      <c r="W83" s="795"/>
      <c r="X83" s="795"/>
      <c r="Y83" s="795"/>
      <c r="Z83" s="795"/>
      <c r="AB83" s="176" t="s">
        <v>43</v>
      </c>
      <c r="AC83" s="69" t="s">
        <v>44</v>
      </c>
      <c r="AD83" s="190" t="str">
        <f t="shared" si="28"/>
        <v>NSW</v>
      </c>
      <c r="AE83" s="317">
        <f>IF(SUMIFS('A-methods'!Z:Z,'A-methods'!$X:$X,$AD83,'A-methods'!$AF:$AF,$AC83)&gt;0,0,SUMIFS('A-methods'!Y:Y,'A-methods'!$X:$X,$AD83,'A-methods'!$AF:$AF,$AC83))</f>
        <v>0</v>
      </c>
      <c r="AF83" s="319">
        <f>IF(COUNTBLANK(F83:F85)&gt;0,IF(SUMIFS('A-methods'!Z:Z,'A-methods'!$X:$X,$AD83,'A-methods'!$AF:$AF,$AC83)&gt;0,SUMIFS('A-methods'!Z:Z,'A-methods'!$X:$X,$AD83,'A-methods'!$AF:$AF,$AC83),""),SUM(F83:F85))</f>
        <v>1015.9231346666653</v>
      </c>
      <c r="AG83" s="319" t="str">
        <f t="shared" ref="AG83:AZ83" si="32">IF(ISBLANK(G87),"",G87)</f>
        <v/>
      </c>
      <c r="AH83" s="319" t="str">
        <f t="shared" si="32"/>
        <v/>
      </c>
      <c r="AI83" s="319" t="str">
        <f t="shared" si="32"/>
        <v/>
      </c>
      <c r="AJ83" s="319" t="str">
        <f t="shared" si="32"/>
        <v/>
      </c>
      <c r="AK83" s="319" t="str">
        <f t="shared" si="32"/>
        <v/>
      </c>
      <c r="AL83" s="319" t="str">
        <f t="shared" si="32"/>
        <v/>
      </c>
      <c r="AM83" s="319" t="str">
        <f t="shared" si="32"/>
        <v/>
      </c>
      <c r="AN83" s="319" t="str">
        <f t="shared" si="32"/>
        <v/>
      </c>
      <c r="AO83" s="319" t="str">
        <f t="shared" si="32"/>
        <v/>
      </c>
      <c r="AP83" s="319" t="str">
        <f t="shared" si="32"/>
        <v/>
      </c>
      <c r="AQ83" s="319" t="str">
        <f t="shared" si="32"/>
        <v/>
      </c>
      <c r="AR83" s="319" t="str">
        <f t="shared" si="32"/>
        <v/>
      </c>
      <c r="AS83" s="319" t="str">
        <f t="shared" si="32"/>
        <v/>
      </c>
      <c r="AT83" s="319" t="str">
        <f t="shared" si="32"/>
        <v/>
      </c>
      <c r="AU83" s="319" t="str">
        <f t="shared" si="32"/>
        <v/>
      </c>
      <c r="AV83" s="319" t="str">
        <f t="shared" si="32"/>
        <v/>
      </c>
      <c r="AW83" s="319" t="str">
        <f t="shared" si="32"/>
        <v/>
      </c>
      <c r="AX83" s="319" t="str">
        <f t="shared" si="32"/>
        <v/>
      </c>
      <c r="AY83" s="319" t="str">
        <f t="shared" si="32"/>
        <v/>
      </c>
      <c r="AZ83" s="319" t="str">
        <f t="shared" si="32"/>
        <v/>
      </c>
    </row>
    <row r="84" spans="1:52">
      <c r="A84" s="209" t="s">
        <v>33</v>
      </c>
      <c r="B84" s="220" t="s">
        <v>34</v>
      </c>
      <c r="C84" s="225" t="s">
        <v>35</v>
      </c>
      <c r="D84" s="264" t="s">
        <v>36</v>
      </c>
      <c r="E84" s="253" t="str">
        <f t="shared" si="31"/>
        <v>NSW</v>
      </c>
      <c r="F84" s="39"/>
      <c r="G84" s="795"/>
      <c r="H84" s="795"/>
      <c r="I84" s="795"/>
      <c r="J84" s="795"/>
      <c r="K84" s="795"/>
      <c r="L84" s="795"/>
      <c r="M84" s="795"/>
      <c r="N84" s="795"/>
      <c r="O84" s="795"/>
      <c r="P84" s="795"/>
      <c r="Q84" s="795"/>
      <c r="R84" s="795"/>
      <c r="S84" s="795"/>
      <c r="T84" s="795"/>
      <c r="U84" s="795"/>
      <c r="V84" s="795"/>
      <c r="W84" s="795"/>
      <c r="X84" s="795"/>
      <c r="Y84" s="795"/>
      <c r="Z84" s="795"/>
      <c r="AB84" s="176" t="s">
        <v>63</v>
      </c>
      <c r="AC84" s="69" t="s">
        <v>64</v>
      </c>
      <c r="AD84" s="190" t="str">
        <f t="shared" si="28"/>
        <v>NSW</v>
      </c>
      <c r="AE84" s="317">
        <f>IF(SUMIFS('A-methods'!Z:Z,'A-methods'!$X:$X,$AD84,'A-methods'!$AF:$AF,$AC84)&gt;0,0,SUMIFS('A-methods'!Y:Y,'A-methods'!$X:$X,$AD84,'A-methods'!$AF:$AF,$AC84))</f>
        <v>0</v>
      </c>
      <c r="AF84" s="319">
        <f>IF(COUNTBLANK(F84:F86)&gt;0,IF(SUMIFS('A-methods'!Z:Z,'A-methods'!$X:$X,$AD84,'A-methods'!$AF:$AF,$AC84)&gt;0,SUMIFS('A-methods'!Z:Z,'A-methods'!$X:$X,$AD84,'A-methods'!$AF:$AF,$AC84),""),SUM(F84:F86))</f>
        <v>52870.117633333335</v>
      </c>
      <c r="AG84" s="319" t="str">
        <f t="shared" ref="AG84:AZ84" si="33">IF(ISBLANK(G97),"",G97)</f>
        <v/>
      </c>
      <c r="AH84" s="319" t="str">
        <f t="shared" si="33"/>
        <v/>
      </c>
      <c r="AI84" s="319" t="str">
        <f t="shared" si="33"/>
        <v/>
      </c>
      <c r="AJ84" s="319" t="str">
        <f t="shared" si="33"/>
        <v/>
      </c>
      <c r="AK84" s="319" t="str">
        <f t="shared" si="33"/>
        <v/>
      </c>
      <c r="AL84" s="319" t="str">
        <f t="shared" si="33"/>
        <v/>
      </c>
      <c r="AM84" s="319" t="str">
        <f t="shared" si="33"/>
        <v/>
      </c>
      <c r="AN84" s="319" t="str">
        <f t="shared" si="33"/>
        <v/>
      </c>
      <c r="AO84" s="319" t="str">
        <f t="shared" si="33"/>
        <v/>
      </c>
      <c r="AP84" s="319" t="str">
        <f t="shared" si="33"/>
        <v/>
      </c>
      <c r="AQ84" s="319" t="str">
        <f t="shared" si="33"/>
        <v/>
      </c>
      <c r="AR84" s="319" t="str">
        <f t="shared" si="33"/>
        <v/>
      </c>
      <c r="AS84" s="319" t="str">
        <f t="shared" si="33"/>
        <v/>
      </c>
      <c r="AT84" s="319" t="str">
        <f t="shared" si="33"/>
        <v/>
      </c>
      <c r="AU84" s="319" t="str">
        <f t="shared" si="33"/>
        <v/>
      </c>
      <c r="AV84" s="319" t="str">
        <f t="shared" si="33"/>
        <v/>
      </c>
      <c r="AW84" s="319" t="str">
        <f t="shared" si="33"/>
        <v/>
      </c>
      <c r="AX84" s="319" t="str">
        <f t="shared" si="33"/>
        <v/>
      </c>
      <c r="AY84" s="319" t="str">
        <f t="shared" si="33"/>
        <v/>
      </c>
      <c r="AZ84" s="319" t="str">
        <f t="shared" si="33"/>
        <v/>
      </c>
    </row>
    <row r="85" spans="1:52">
      <c r="A85" s="207" t="s">
        <v>37</v>
      </c>
      <c r="B85" s="832" t="s">
        <v>38</v>
      </c>
      <c r="C85" s="257" t="s">
        <v>39</v>
      </c>
      <c r="D85" s="258" t="s">
        <v>40</v>
      </c>
      <c r="E85" s="253" t="str">
        <f t="shared" si="31"/>
        <v>NSW</v>
      </c>
      <c r="F85" s="39"/>
      <c r="G85" s="795"/>
      <c r="H85" s="795"/>
      <c r="I85" s="795"/>
      <c r="J85" s="795"/>
      <c r="K85" s="795"/>
      <c r="L85" s="795"/>
      <c r="M85" s="795"/>
      <c r="N85" s="795"/>
      <c r="O85" s="795"/>
      <c r="P85" s="795"/>
      <c r="Q85" s="795"/>
      <c r="R85" s="795"/>
      <c r="S85" s="795"/>
      <c r="T85" s="795"/>
      <c r="U85" s="795"/>
      <c r="V85" s="795"/>
      <c r="W85" s="795"/>
      <c r="X85" s="795"/>
      <c r="Y85" s="795"/>
      <c r="Z85" s="795"/>
      <c r="AB85" s="176" t="s">
        <v>75</v>
      </c>
      <c r="AC85" s="69" t="s">
        <v>76</v>
      </c>
      <c r="AD85" s="190" t="str">
        <f t="shared" si="28"/>
        <v>NSW</v>
      </c>
      <c r="AE85" s="317">
        <f>IF(SUMIFS('A-methods'!Z:Z,'A-methods'!$X:$X,$AD85,'A-methods'!$AF:$AF,$AC85)&gt;0,0,SUMIFS('A-methods'!Y:Y,'A-methods'!$X:$X,$AD85,'A-methods'!$AF:$AF,$AC85))</f>
        <v>0</v>
      </c>
      <c r="AF85" s="319">
        <f>IF(COUNTBLANK(F85:F87)&gt;0,IF(SUMIFS('A-methods'!Z:Z,'A-methods'!$X:$X,$AD85,'A-methods'!$AF:$AF,$AC85)&gt;0,SUMIFS('A-methods'!Z:Z,'A-methods'!$X:$X,$AD85,'A-methods'!$AF:$AF,$AC85),""),SUM(F85:F87))</f>
        <v>25134.188560000013</v>
      </c>
      <c r="AG85" s="319" t="str">
        <f t="shared" ref="AG85:AZ85" si="34">IF(ISBLANK(G103),"",G103)</f>
        <v/>
      </c>
      <c r="AH85" s="319" t="str">
        <f t="shared" si="34"/>
        <v/>
      </c>
      <c r="AI85" s="319" t="str">
        <f t="shared" si="34"/>
        <v/>
      </c>
      <c r="AJ85" s="319" t="str">
        <f t="shared" si="34"/>
        <v/>
      </c>
      <c r="AK85" s="319" t="str">
        <f t="shared" si="34"/>
        <v/>
      </c>
      <c r="AL85" s="319" t="str">
        <f t="shared" si="34"/>
        <v/>
      </c>
      <c r="AM85" s="319" t="str">
        <f t="shared" si="34"/>
        <v/>
      </c>
      <c r="AN85" s="319" t="str">
        <f t="shared" si="34"/>
        <v/>
      </c>
      <c r="AO85" s="319" t="str">
        <f t="shared" si="34"/>
        <v/>
      </c>
      <c r="AP85" s="319" t="str">
        <f t="shared" si="34"/>
        <v/>
      </c>
      <c r="AQ85" s="319" t="str">
        <f t="shared" si="34"/>
        <v/>
      </c>
      <c r="AR85" s="319" t="str">
        <f t="shared" si="34"/>
        <v/>
      </c>
      <c r="AS85" s="319" t="str">
        <f t="shared" si="34"/>
        <v/>
      </c>
      <c r="AT85" s="319" t="str">
        <f t="shared" si="34"/>
        <v/>
      </c>
      <c r="AU85" s="319" t="str">
        <f t="shared" si="34"/>
        <v/>
      </c>
      <c r="AV85" s="319" t="str">
        <f t="shared" si="34"/>
        <v/>
      </c>
      <c r="AW85" s="319" t="str">
        <f t="shared" si="34"/>
        <v/>
      </c>
      <c r="AX85" s="319" t="str">
        <f t="shared" si="34"/>
        <v/>
      </c>
      <c r="AY85" s="319" t="str">
        <f t="shared" si="34"/>
        <v/>
      </c>
      <c r="AZ85" s="319" t="str">
        <f t="shared" si="34"/>
        <v/>
      </c>
    </row>
    <row r="86" spans="1:52" ht="14.25">
      <c r="A86" s="207"/>
      <c r="B86" s="832"/>
      <c r="C86" s="259" t="s">
        <v>41</v>
      </c>
      <c r="D86" s="263" t="s">
        <v>219</v>
      </c>
      <c r="E86" s="253" t="str">
        <f t="shared" si="31"/>
        <v>NSW</v>
      </c>
      <c r="F86" s="39"/>
      <c r="G86" s="795"/>
      <c r="H86" s="795"/>
      <c r="I86" s="795"/>
      <c r="J86" s="795"/>
      <c r="K86" s="795"/>
      <c r="L86" s="795"/>
      <c r="M86" s="795"/>
      <c r="N86" s="795"/>
      <c r="O86" s="795"/>
      <c r="P86" s="795"/>
      <c r="Q86" s="795"/>
      <c r="R86" s="795"/>
      <c r="S86" s="795"/>
      <c r="T86" s="795"/>
      <c r="U86" s="795"/>
      <c r="V86" s="795"/>
      <c r="W86" s="795"/>
      <c r="X86" s="795"/>
      <c r="Y86" s="795"/>
      <c r="Z86" s="795"/>
      <c r="AB86" s="176" t="s">
        <v>253</v>
      </c>
      <c r="AC86" s="69" t="s">
        <v>193</v>
      </c>
      <c r="AD86" s="190" t="str">
        <f t="shared" si="28"/>
        <v>NSW</v>
      </c>
      <c r="AE86" s="317">
        <f>IF(SUMIFS('A-methods'!Z:Z,'A-methods'!$X:$X,$AD86,'A-methods'!$AF:$AF,$AC86)&gt;0,0,SUMIFS('A-methods'!Y:Y,'A-methods'!$X:$X,$AD86,'A-methods'!$AF:$AF,$AC86))</f>
        <v>0</v>
      </c>
      <c r="AF86" s="319">
        <f>IF(COUNTBLANK(F86:F88)&gt;0,IF(SUMIFS('A-methods'!Z:Z,'A-methods'!$X:$X,$AD86,'A-methods'!$AF:$AF,$AC86)&gt;0,SUMIFS('A-methods'!Z:Z,'A-methods'!$X:$X,$AD86,'A-methods'!$AF:$AF,$AC86),""),SUM(F86:F88))</f>
        <v>10726.532279999998</v>
      </c>
      <c r="AG86" s="319" t="str">
        <f t="shared" ref="AG86:AZ86" si="35">IF(OR(COUNTBLANK(G85:G86)&gt;0,COUNTBLANK(G88:G96)&gt;0,COUNTBLANK(G98:G102)&gt;0,COUNTBLANK(G104:G108)&gt;0),"",SUM(G85:G86,G88:G96,G98:G102,G104:G108))</f>
        <v/>
      </c>
      <c r="AH86" s="319" t="str">
        <f t="shared" si="35"/>
        <v/>
      </c>
      <c r="AI86" s="319" t="str">
        <f t="shared" si="35"/>
        <v/>
      </c>
      <c r="AJ86" s="319" t="str">
        <f t="shared" si="35"/>
        <v/>
      </c>
      <c r="AK86" s="319" t="str">
        <f t="shared" si="35"/>
        <v/>
      </c>
      <c r="AL86" s="319" t="str">
        <f t="shared" si="35"/>
        <v/>
      </c>
      <c r="AM86" s="319" t="str">
        <f t="shared" si="35"/>
        <v/>
      </c>
      <c r="AN86" s="319" t="str">
        <f t="shared" si="35"/>
        <v/>
      </c>
      <c r="AO86" s="319" t="str">
        <f t="shared" si="35"/>
        <v/>
      </c>
      <c r="AP86" s="319" t="str">
        <f t="shared" si="35"/>
        <v/>
      </c>
      <c r="AQ86" s="319" t="str">
        <f t="shared" si="35"/>
        <v/>
      </c>
      <c r="AR86" s="319" t="str">
        <f t="shared" si="35"/>
        <v/>
      </c>
      <c r="AS86" s="319" t="str">
        <f t="shared" si="35"/>
        <v/>
      </c>
      <c r="AT86" s="319" t="str">
        <f t="shared" si="35"/>
        <v/>
      </c>
      <c r="AU86" s="319" t="str">
        <f t="shared" si="35"/>
        <v/>
      </c>
      <c r="AV86" s="319" t="str">
        <f t="shared" si="35"/>
        <v/>
      </c>
      <c r="AW86" s="319" t="str">
        <f t="shared" si="35"/>
        <v/>
      </c>
      <c r="AX86" s="319" t="str">
        <f t="shared" si="35"/>
        <v/>
      </c>
      <c r="AY86" s="319" t="str">
        <f t="shared" si="35"/>
        <v/>
      </c>
      <c r="AZ86" s="319" t="str">
        <f t="shared" si="35"/>
        <v/>
      </c>
    </row>
    <row r="87" spans="1:52">
      <c r="A87" s="207"/>
      <c r="B87" s="832"/>
      <c r="C87" s="259" t="s">
        <v>43</v>
      </c>
      <c r="D87" s="260" t="s">
        <v>44</v>
      </c>
      <c r="E87" s="253" t="str">
        <f t="shared" si="31"/>
        <v>NSW</v>
      </c>
      <c r="F87" s="39"/>
      <c r="G87" s="795"/>
      <c r="H87" s="795"/>
      <c r="I87" s="795"/>
      <c r="J87" s="795"/>
      <c r="K87" s="795"/>
      <c r="L87" s="795"/>
      <c r="M87" s="795"/>
      <c r="N87" s="795"/>
      <c r="O87" s="795"/>
      <c r="P87" s="795"/>
      <c r="Q87" s="795"/>
      <c r="R87" s="795"/>
      <c r="S87" s="795"/>
      <c r="T87" s="795"/>
      <c r="U87" s="795"/>
      <c r="V87" s="795"/>
      <c r="W87" s="795"/>
      <c r="X87" s="795"/>
      <c r="Y87" s="795"/>
      <c r="Z87" s="795"/>
      <c r="AB87" s="177" t="s">
        <v>87</v>
      </c>
      <c r="AC87" s="69" t="s">
        <v>88</v>
      </c>
      <c r="AD87" s="190" t="str">
        <f t="shared" si="28"/>
        <v>NSW</v>
      </c>
      <c r="AE87" s="317">
        <f>IF(SUMIFS('A-methods'!Z:Z,'A-methods'!$X:$X,$AD87,'A-methods'!$AF:$AF,$AC87)&gt;0,0,SUMIFS('A-methods'!Y:Y,'A-methods'!$X:$X,$AD87,'A-methods'!$AF:$AF,$AC87))</f>
        <v>0</v>
      </c>
      <c r="AF87" s="319">
        <f>IF(COUNTBLANK(F87:F89)&gt;0,IF(SUMIFS('A-methods'!Z:Z,'A-methods'!$X:$X,$AD87,'A-methods'!$AF:$AF,$AC87)&gt;0,SUMIFS('A-methods'!Z:Z,'A-methods'!$X:$X,$AD87,'A-methods'!$AF:$AF,$AC87),""),SUM(F87:F89))</f>
        <v>27.252250000000007</v>
      </c>
      <c r="AG87" s="319" t="str">
        <f t="shared" ref="AG87:AZ87" si="36">IF(ISBLANK(G109),"",G109)</f>
        <v/>
      </c>
      <c r="AH87" s="319" t="str">
        <f t="shared" si="36"/>
        <v/>
      </c>
      <c r="AI87" s="319" t="str">
        <f t="shared" si="36"/>
        <v/>
      </c>
      <c r="AJ87" s="319" t="str">
        <f t="shared" si="36"/>
        <v/>
      </c>
      <c r="AK87" s="319" t="str">
        <f t="shared" si="36"/>
        <v/>
      </c>
      <c r="AL87" s="319" t="str">
        <f t="shared" si="36"/>
        <v/>
      </c>
      <c r="AM87" s="319" t="str">
        <f t="shared" si="36"/>
        <v/>
      </c>
      <c r="AN87" s="319" t="str">
        <f t="shared" si="36"/>
        <v/>
      </c>
      <c r="AO87" s="319" t="str">
        <f t="shared" si="36"/>
        <v/>
      </c>
      <c r="AP87" s="319" t="str">
        <f t="shared" si="36"/>
        <v/>
      </c>
      <c r="AQ87" s="319" t="str">
        <f t="shared" si="36"/>
        <v/>
      </c>
      <c r="AR87" s="319" t="str">
        <f t="shared" si="36"/>
        <v/>
      </c>
      <c r="AS87" s="319" t="str">
        <f t="shared" si="36"/>
        <v/>
      </c>
      <c r="AT87" s="319" t="str">
        <f t="shared" si="36"/>
        <v/>
      </c>
      <c r="AU87" s="319" t="str">
        <f t="shared" si="36"/>
        <v/>
      </c>
      <c r="AV87" s="319" t="str">
        <f t="shared" si="36"/>
        <v/>
      </c>
      <c r="AW87" s="319" t="str">
        <f t="shared" si="36"/>
        <v/>
      </c>
      <c r="AX87" s="319" t="str">
        <f t="shared" si="36"/>
        <v/>
      </c>
      <c r="AY87" s="319" t="str">
        <f t="shared" si="36"/>
        <v/>
      </c>
      <c r="AZ87" s="319" t="str">
        <f t="shared" si="36"/>
        <v/>
      </c>
    </row>
    <row r="88" spans="1:52">
      <c r="A88" s="207"/>
      <c r="B88" s="832"/>
      <c r="C88" s="259" t="s">
        <v>45</v>
      </c>
      <c r="D88" s="260" t="s">
        <v>46</v>
      </c>
      <c r="E88" s="253" t="str">
        <f t="shared" si="31"/>
        <v>NSW</v>
      </c>
      <c r="F88" s="39"/>
      <c r="G88" s="795"/>
      <c r="H88" s="795"/>
      <c r="I88" s="795"/>
      <c r="J88" s="795"/>
      <c r="K88" s="795"/>
      <c r="L88" s="795"/>
      <c r="M88" s="795"/>
      <c r="N88" s="795"/>
      <c r="O88" s="795"/>
      <c r="P88" s="795"/>
      <c r="Q88" s="795"/>
      <c r="R88" s="795"/>
      <c r="S88" s="795"/>
      <c r="T88" s="795"/>
      <c r="U88" s="795"/>
      <c r="V88" s="795"/>
      <c r="W88" s="795"/>
      <c r="X88" s="795"/>
      <c r="Y88" s="795"/>
      <c r="Z88" s="795"/>
      <c r="AB88" s="176" t="s">
        <v>91</v>
      </c>
      <c r="AC88" s="69" t="s">
        <v>92</v>
      </c>
      <c r="AD88" s="190" t="str">
        <f t="shared" si="28"/>
        <v>NSW</v>
      </c>
      <c r="AE88" s="317">
        <f>IF(SUMIFS('A-methods'!Z:Z,'A-methods'!$X:$X,$AD88,'A-methods'!$AF:$AF,$AC88)&gt;0,0,SUMIFS('A-methods'!Y:Y,'A-methods'!$X:$X,$AD88,'A-methods'!$AF:$AF,$AC88))</f>
        <v>0</v>
      </c>
      <c r="AF88" s="319">
        <f>IF(COUNTBLANK(F88:F90)&gt;0,IF(SUMIFS('A-methods'!Z:Z,'A-methods'!$X:$X,$AD88,'A-methods'!$AF:$AF,$AC88)&gt;0,SUMIFS('A-methods'!Z:Z,'A-methods'!$X:$X,$AD88,'A-methods'!$AF:$AF,$AC88),""),SUM(F88:F90))</f>
        <v>14082.23625300001</v>
      </c>
      <c r="AG88" s="319" t="str">
        <f t="shared" ref="AG88:AZ88" si="37">IF(COUNTBLANK(G110:G111)&gt;0,"",SUM(G110:G111))</f>
        <v/>
      </c>
      <c r="AH88" s="319" t="str">
        <f t="shared" si="37"/>
        <v/>
      </c>
      <c r="AI88" s="319" t="str">
        <f t="shared" si="37"/>
        <v/>
      </c>
      <c r="AJ88" s="319" t="str">
        <f t="shared" si="37"/>
        <v/>
      </c>
      <c r="AK88" s="319" t="str">
        <f t="shared" si="37"/>
        <v/>
      </c>
      <c r="AL88" s="319" t="str">
        <f t="shared" si="37"/>
        <v/>
      </c>
      <c r="AM88" s="319" t="str">
        <f t="shared" si="37"/>
        <v/>
      </c>
      <c r="AN88" s="319" t="str">
        <f t="shared" si="37"/>
        <v/>
      </c>
      <c r="AO88" s="319" t="str">
        <f t="shared" si="37"/>
        <v/>
      </c>
      <c r="AP88" s="319" t="str">
        <f t="shared" si="37"/>
        <v/>
      </c>
      <c r="AQ88" s="319" t="str">
        <f t="shared" si="37"/>
        <v/>
      </c>
      <c r="AR88" s="319" t="str">
        <f t="shared" si="37"/>
        <v/>
      </c>
      <c r="AS88" s="319" t="str">
        <f t="shared" si="37"/>
        <v/>
      </c>
      <c r="AT88" s="319" t="str">
        <f t="shared" si="37"/>
        <v/>
      </c>
      <c r="AU88" s="319" t="str">
        <f t="shared" si="37"/>
        <v/>
      </c>
      <c r="AV88" s="319" t="str">
        <f t="shared" si="37"/>
        <v/>
      </c>
      <c r="AW88" s="319" t="str">
        <f t="shared" si="37"/>
        <v/>
      </c>
      <c r="AX88" s="319" t="str">
        <f t="shared" si="37"/>
        <v/>
      </c>
      <c r="AY88" s="319" t="str">
        <f t="shared" si="37"/>
        <v/>
      </c>
      <c r="AZ88" s="319" t="str">
        <f t="shared" si="37"/>
        <v/>
      </c>
    </row>
    <row r="89" spans="1:52">
      <c r="A89" s="207"/>
      <c r="B89" s="832"/>
      <c r="C89" s="259" t="s">
        <v>47</v>
      </c>
      <c r="D89" s="260" t="s">
        <v>48</v>
      </c>
      <c r="E89" s="253" t="str">
        <f t="shared" si="31"/>
        <v>NSW</v>
      </c>
      <c r="F89" s="39"/>
      <c r="G89" s="795"/>
      <c r="H89" s="795"/>
      <c r="I89" s="795"/>
      <c r="J89" s="795"/>
      <c r="K89" s="795"/>
      <c r="L89" s="795"/>
      <c r="M89" s="795"/>
      <c r="N89" s="795"/>
      <c r="O89" s="795"/>
      <c r="P89" s="795"/>
      <c r="Q89" s="795"/>
      <c r="R89" s="795"/>
      <c r="S89" s="795"/>
      <c r="T89" s="795"/>
      <c r="U89" s="795"/>
      <c r="V89" s="795"/>
      <c r="W89" s="795"/>
      <c r="X89" s="795"/>
      <c r="Y89" s="795"/>
      <c r="Z89" s="795"/>
      <c r="AB89" s="176" t="s">
        <v>97</v>
      </c>
      <c r="AC89" s="69" t="s">
        <v>98</v>
      </c>
      <c r="AD89" s="190" t="str">
        <f t="shared" si="28"/>
        <v>NSW</v>
      </c>
      <c r="AE89" s="317">
        <f>IF(SUMIFS('A-methods'!Z:Z,'A-methods'!$X:$X,$AD89,'A-methods'!$AF:$AF,$AC89)&gt;0,0,SUMIFS('A-methods'!Y:Y,'A-methods'!$X:$X,$AD89,'A-methods'!$AF:$AF,$AC89))</f>
        <v>0</v>
      </c>
      <c r="AF89" s="319">
        <f>IF(COUNTBLANK(F89:F91)&gt;0,IF(SUMIFS('A-methods'!Z:Z,'A-methods'!$X:$X,$AD89,'A-methods'!$AF:$AF,$AC89)&gt;0,SUMIFS('A-methods'!Z:Z,'A-methods'!$X:$X,$AD89,'A-methods'!$AF:$AF,$AC89),""),SUM(F89:F91))</f>
        <v>8629.5817049999987</v>
      </c>
      <c r="AG89" s="319" t="str">
        <f t="shared" ref="AG89:AZ89" si="38">IF(COUNTBLANK(G112:G115)&gt;0,"",SUM(G112:G115))</f>
        <v/>
      </c>
      <c r="AH89" s="319" t="str">
        <f t="shared" si="38"/>
        <v/>
      </c>
      <c r="AI89" s="319" t="str">
        <f t="shared" si="38"/>
        <v/>
      </c>
      <c r="AJ89" s="319" t="str">
        <f t="shared" si="38"/>
        <v/>
      </c>
      <c r="AK89" s="319" t="str">
        <f t="shared" si="38"/>
        <v/>
      </c>
      <c r="AL89" s="319" t="str">
        <f t="shared" si="38"/>
        <v/>
      </c>
      <c r="AM89" s="319" t="str">
        <f t="shared" si="38"/>
        <v/>
      </c>
      <c r="AN89" s="319" t="str">
        <f t="shared" si="38"/>
        <v/>
      </c>
      <c r="AO89" s="319" t="str">
        <f t="shared" si="38"/>
        <v/>
      </c>
      <c r="AP89" s="319" t="str">
        <f t="shared" si="38"/>
        <v/>
      </c>
      <c r="AQ89" s="319" t="str">
        <f t="shared" si="38"/>
        <v/>
      </c>
      <c r="AR89" s="319" t="str">
        <f t="shared" si="38"/>
        <v/>
      </c>
      <c r="AS89" s="319" t="str">
        <f t="shared" si="38"/>
        <v/>
      </c>
      <c r="AT89" s="319" t="str">
        <f t="shared" si="38"/>
        <v/>
      </c>
      <c r="AU89" s="319" t="str">
        <f t="shared" si="38"/>
        <v/>
      </c>
      <c r="AV89" s="319" t="str">
        <f t="shared" si="38"/>
        <v/>
      </c>
      <c r="AW89" s="319" t="str">
        <f t="shared" si="38"/>
        <v/>
      </c>
      <c r="AX89" s="319" t="str">
        <f t="shared" si="38"/>
        <v/>
      </c>
      <c r="AY89" s="319" t="str">
        <f t="shared" si="38"/>
        <v/>
      </c>
      <c r="AZ89" s="319" t="str">
        <f t="shared" si="38"/>
        <v/>
      </c>
    </row>
    <row r="90" spans="1:52">
      <c r="A90" s="207"/>
      <c r="B90" s="832"/>
      <c r="C90" s="259" t="s">
        <v>49</v>
      </c>
      <c r="D90" s="260" t="s">
        <v>50</v>
      </c>
      <c r="E90" s="253" t="str">
        <f t="shared" si="31"/>
        <v>NSW</v>
      </c>
      <c r="F90" s="39"/>
      <c r="G90" s="795"/>
      <c r="H90" s="795"/>
      <c r="I90" s="795"/>
      <c r="J90" s="795"/>
      <c r="K90" s="795"/>
      <c r="L90" s="795"/>
      <c r="M90" s="795"/>
      <c r="N90" s="795"/>
      <c r="O90" s="795"/>
      <c r="P90" s="795"/>
      <c r="Q90" s="795"/>
      <c r="R90" s="795"/>
      <c r="S90" s="795"/>
      <c r="T90" s="795"/>
      <c r="U90" s="795"/>
      <c r="V90" s="795"/>
      <c r="W90" s="795"/>
      <c r="X90" s="795"/>
      <c r="Y90" s="795"/>
      <c r="Z90" s="795"/>
      <c r="AB90" s="176" t="s">
        <v>107</v>
      </c>
      <c r="AC90" s="69" t="s">
        <v>108</v>
      </c>
      <c r="AD90" s="190" t="str">
        <f t="shared" si="28"/>
        <v>NSW</v>
      </c>
      <c r="AE90" s="317">
        <f>IF(SUMIFS('A-methods'!Z:Z,'A-methods'!$X:$X,$AD90,'A-methods'!$AF:$AF,$AC90)&gt;0,0,SUMIFS('A-methods'!Y:Y,'A-methods'!$X:$X,$AD90,'A-methods'!$AF:$AF,$AC90))</f>
        <v>0</v>
      </c>
      <c r="AF90" s="319">
        <f>IF(COUNTBLANK(F90:F92)&gt;0,IF(SUMIFS('A-methods'!Z:Z,'A-methods'!$X:$X,$AD90,'A-methods'!$AF:$AF,$AC90)&gt;0,SUMIFS('A-methods'!Z:Z,'A-methods'!$X:$X,$AD90,'A-methods'!$AF:$AF,$AC90),""),SUM(F90:F92))</f>
        <v>531.29606599999977</v>
      </c>
      <c r="AG90" s="319" t="str">
        <f t="shared" ref="AG90:AZ90" si="39">IF(COUNTBLANK(G116:G118)&gt;0,"",SUM(G116:G118))</f>
        <v/>
      </c>
      <c r="AH90" s="319" t="str">
        <f t="shared" si="39"/>
        <v/>
      </c>
      <c r="AI90" s="319" t="str">
        <f t="shared" si="39"/>
        <v/>
      </c>
      <c r="AJ90" s="319" t="str">
        <f t="shared" si="39"/>
        <v/>
      </c>
      <c r="AK90" s="319" t="str">
        <f t="shared" si="39"/>
        <v/>
      </c>
      <c r="AL90" s="319" t="str">
        <f t="shared" si="39"/>
        <v/>
      </c>
      <c r="AM90" s="319" t="str">
        <f t="shared" si="39"/>
        <v/>
      </c>
      <c r="AN90" s="319" t="str">
        <f t="shared" si="39"/>
        <v/>
      </c>
      <c r="AO90" s="319" t="str">
        <f t="shared" si="39"/>
        <v/>
      </c>
      <c r="AP90" s="319" t="str">
        <f t="shared" si="39"/>
        <v/>
      </c>
      <c r="AQ90" s="319" t="str">
        <f t="shared" si="39"/>
        <v/>
      </c>
      <c r="AR90" s="319" t="str">
        <f t="shared" si="39"/>
        <v/>
      </c>
      <c r="AS90" s="319" t="str">
        <f t="shared" si="39"/>
        <v/>
      </c>
      <c r="AT90" s="319" t="str">
        <f t="shared" si="39"/>
        <v/>
      </c>
      <c r="AU90" s="319" t="str">
        <f t="shared" si="39"/>
        <v/>
      </c>
      <c r="AV90" s="319" t="str">
        <f t="shared" si="39"/>
        <v/>
      </c>
      <c r="AW90" s="319" t="str">
        <f t="shared" si="39"/>
        <v/>
      </c>
      <c r="AX90" s="319" t="str">
        <f t="shared" si="39"/>
        <v/>
      </c>
      <c r="AY90" s="319" t="str">
        <f t="shared" si="39"/>
        <v/>
      </c>
      <c r="AZ90" s="319" t="str">
        <f t="shared" si="39"/>
        <v/>
      </c>
    </row>
    <row r="91" spans="1:52">
      <c r="A91" s="207"/>
      <c r="B91" s="832"/>
      <c r="C91" s="259" t="s">
        <v>51</v>
      </c>
      <c r="D91" s="260" t="s">
        <v>52</v>
      </c>
      <c r="E91" s="253" t="str">
        <f t="shared" si="31"/>
        <v>NSW</v>
      </c>
      <c r="F91" s="39"/>
      <c r="G91" s="795"/>
      <c r="H91" s="795"/>
      <c r="I91" s="795"/>
      <c r="J91" s="795"/>
      <c r="K91" s="795"/>
      <c r="L91" s="795"/>
      <c r="M91" s="795"/>
      <c r="N91" s="795"/>
      <c r="O91" s="795"/>
      <c r="P91" s="795"/>
      <c r="Q91" s="795"/>
      <c r="R91" s="795"/>
      <c r="S91" s="795"/>
      <c r="T91" s="795"/>
      <c r="U91" s="795"/>
      <c r="V91" s="795"/>
      <c r="W91" s="795"/>
      <c r="X91" s="795"/>
      <c r="Y91" s="795"/>
      <c r="Z91" s="795"/>
      <c r="AB91" s="176" t="s">
        <v>115</v>
      </c>
      <c r="AC91" s="69" t="s">
        <v>116</v>
      </c>
      <c r="AD91" s="190" t="str">
        <f t="shared" si="28"/>
        <v>NSW</v>
      </c>
      <c r="AE91" s="317">
        <f>IF(SUMIFS('A-methods'!Z:Z,'A-methods'!$X:$X,$AD91,'A-methods'!$AF:$AF,$AC91)&gt;0,0,SUMIFS('A-methods'!Y:Y,'A-methods'!$X:$X,$AD91,'A-methods'!$AF:$AF,$AC91))</f>
        <v>0</v>
      </c>
      <c r="AF91" s="319">
        <f>IF(COUNTBLANK(F91:F93)&gt;0,IF(SUMIFS('A-methods'!Z:Z,'A-methods'!$X:$X,$AD91,'A-methods'!$AF:$AF,$AC91)&gt;0,SUMIFS('A-methods'!Z:Z,'A-methods'!$X:$X,$AD91,'A-methods'!$AF:$AF,$AC91),""),SUM(F91:F93))</f>
        <v>130665.46847600059</v>
      </c>
      <c r="AG91" s="319" t="str">
        <f t="shared" ref="AG91:AZ91" si="40">IF(COUNTBLANK(G119:G121)&gt;0,"",SUM(G119:G121))</f>
        <v/>
      </c>
      <c r="AH91" s="319" t="str">
        <f t="shared" si="40"/>
        <v/>
      </c>
      <c r="AI91" s="319" t="str">
        <f t="shared" si="40"/>
        <v/>
      </c>
      <c r="AJ91" s="319" t="str">
        <f t="shared" si="40"/>
        <v/>
      </c>
      <c r="AK91" s="319" t="str">
        <f t="shared" si="40"/>
        <v/>
      </c>
      <c r="AL91" s="319" t="str">
        <f t="shared" si="40"/>
        <v/>
      </c>
      <c r="AM91" s="319" t="str">
        <f t="shared" si="40"/>
        <v/>
      </c>
      <c r="AN91" s="319" t="str">
        <f t="shared" si="40"/>
        <v/>
      </c>
      <c r="AO91" s="319" t="str">
        <f t="shared" si="40"/>
        <v/>
      </c>
      <c r="AP91" s="319" t="str">
        <f t="shared" si="40"/>
        <v/>
      </c>
      <c r="AQ91" s="319" t="str">
        <f t="shared" si="40"/>
        <v/>
      </c>
      <c r="AR91" s="319" t="str">
        <f t="shared" si="40"/>
        <v/>
      </c>
      <c r="AS91" s="319" t="str">
        <f t="shared" si="40"/>
        <v/>
      </c>
      <c r="AT91" s="319" t="str">
        <f t="shared" si="40"/>
        <v/>
      </c>
      <c r="AU91" s="319" t="str">
        <f t="shared" si="40"/>
        <v/>
      </c>
      <c r="AV91" s="319" t="str">
        <f t="shared" si="40"/>
        <v/>
      </c>
      <c r="AW91" s="319" t="str">
        <f t="shared" si="40"/>
        <v/>
      </c>
      <c r="AX91" s="319" t="str">
        <f t="shared" si="40"/>
        <v/>
      </c>
      <c r="AY91" s="319" t="str">
        <f t="shared" si="40"/>
        <v/>
      </c>
      <c r="AZ91" s="319" t="str">
        <f t="shared" si="40"/>
        <v/>
      </c>
    </row>
    <row r="92" spans="1:52">
      <c r="A92" s="207"/>
      <c r="B92" s="832"/>
      <c r="C92" s="259" t="s">
        <v>53</v>
      </c>
      <c r="D92" s="260" t="s">
        <v>54</v>
      </c>
      <c r="E92" s="253" t="str">
        <f t="shared" si="31"/>
        <v>NSW</v>
      </c>
      <c r="F92" s="39"/>
      <c r="G92" s="795"/>
      <c r="H92" s="795"/>
      <c r="I92" s="795"/>
      <c r="J92" s="795"/>
      <c r="K92" s="795"/>
      <c r="L92" s="795"/>
      <c r="M92" s="795"/>
      <c r="N92" s="795"/>
      <c r="O92" s="795"/>
      <c r="P92" s="795"/>
      <c r="Q92" s="795"/>
      <c r="R92" s="795"/>
      <c r="S92" s="795"/>
      <c r="T92" s="795"/>
      <c r="U92" s="795"/>
      <c r="V92" s="795"/>
      <c r="W92" s="795"/>
      <c r="X92" s="795"/>
      <c r="Y92" s="795"/>
      <c r="Z92" s="795"/>
      <c r="AB92" s="176" t="s">
        <v>125</v>
      </c>
      <c r="AC92" s="69" t="s">
        <v>1208</v>
      </c>
      <c r="AD92" s="190" t="str">
        <f t="shared" si="28"/>
        <v>NSW</v>
      </c>
      <c r="AE92" s="317">
        <f>IF(SUMIFS('A-methods'!Z:Z,'A-methods'!$X:$X,$AD92,'A-methods'!$AF:$AF,$AC92)&gt;0,0,SUMIFS('A-methods'!Y:Y,'A-methods'!$X:$X,$AD92,'A-methods'!$AF:$AF,$AC92))</f>
        <v>0</v>
      </c>
      <c r="AF92" s="319">
        <f>IF(COUNTBLANK(F92:F94)&gt;0,IF(SUMIFS('A-methods'!Z:Z,'A-methods'!$X:$X,$AD92,'A-methods'!$AF:$AF,$AC92)&gt;0,SUMIFS('A-methods'!Z:Z,'A-methods'!$X:$X,$AD92,'A-methods'!$AF:$AF,$AC92),""),SUM(F92:F94))</f>
        <v>95156.189705552184</v>
      </c>
      <c r="AG92" s="319" t="str">
        <f t="shared" ref="AG92:AP93" si="41">IF(ISBLANK(G122),"",G122)</f>
        <v/>
      </c>
      <c r="AH92" s="319" t="str">
        <f t="shared" si="41"/>
        <v/>
      </c>
      <c r="AI92" s="319" t="str">
        <f t="shared" si="41"/>
        <v/>
      </c>
      <c r="AJ92" s="319" t="str">
        <f t="shared" si="41"/>
        <v/>
      </c>
      <c r="AK92" s="319" t="str">
        <f t="shared" si="41"/>
        <v/>
      </c>
      <c r="AL92" s="319" t="str">
        <f t="shared" si="41"/>
        <v/>
      </c>
      <c r="AM92" s="319" t="str">
        <f t="shared" si="41"/>
        <v/>
      </c>
      <c r="AN92" s="319" t="str">
        <f t="shared" si="41"/>
        <v/>
      </c>
      <c r="AO92" s="319" t="str">
        <f t="shared" si="41"/>
        <v/>
      </c>
      <c r="AP92" s="319" t="str">
        <f t="shared" si="41"/>
        <v/>
      </c>
      <c r="AQ92" s="319" t="str">
        <f t="shared" ref="AQ92:AZ93" si="42">IF(ISBLANK(Q122),"",Q122)</f>
        <v/>
      </c>
      <c r="AR92" s="319" t="str">
        <f t="shared" si="42"/>
        <v/>
      </c>
      <c r="AS92" s="319" t="str">
        <f t="shared" si="42"/>
        <v/>
      </c>
      <c r="AT92" s="319" t="str">
        <f t="shared" si="42"/>
        <v/>
      </c>
      <c r="AU92" s="319" t="str">
        <f t="shared" si="42"/>
        <v/>
      </c>
      <c r="AV92" s="319" t="str">
        <f t="shared" si="42"/>
        <v/>
      </c>
      <c r="AW92" s="319" t="str">
        <f t="shared" si="42"/>
        <v/>
      </c>
      <c r="AX92" s="319" t="str">
        <f t="shared" si="42"/>
        <v/>
      </c>
      <c r="AY92" s="319" t="str">
        <f t="shared" si="42"/>
        <v/>
      </c>
      <c r="AZ92" s="319" t="str">
        <f t="shared" si="42"/>
        <v/>
      </c>
    </row>
    <row r="93" spans="1:52">
      <c r="A93" s="207"/>
      <c r="B93" s="832"/>
      <c r="C93" s="259" t="s">
        <v>55</v>
      </c>
      <c r="D93" s="260" t="s">
        <v>56</v>
      </c>
      <c r="E93" s="253" t="str">
        <f t="shared" si="31"/>
        <v>NSW</v>
      </c>
      <c r="F93" s="39"/>
      <c r="G93" s="795"/>
      <c r="H93" s="795"/>
      <c r="I93" s="795"/>
      <c r="J93" s="795"/>
      <c r="K93" s="795"/>
      <c r="L93" s="795"/>
      <c r="M93" s="795"/>
      <c r="N93" s="795"/>
      <c r="O93" s="795"/>
      <c r="P93" s="795"/>
      <c r="Q93" s="795"/>
      <c r="R93" s="795"/>
      <c r="S93" s="795"/>
      <c r="T93" s="795"/>
      <c r="U93" s="795"/>
      <c r="V93" s="795"/>
      <c r="W93" s="795"/>
      <c r="X93" s="795"/>
      <c r="Y93" s="795"/>
      <c r="Z93" s="795"/>
      <c r="AB93" s="176" t="s">
        <v>127</v>
      </c>
      <c r="AC93" s="69" t="s">
        <v>128</v>
      </c>
      <c r="AD93" s="190" t="str">
        <f t="shared" si="28"/>
        <v>NSW</v>
      </c>
      <c r="AE93" s="317">
        <f>IF(SUMIFS('A-methods'!Z:Z,'A-methods'!$X:$X,$AD93,'A-methods'!$AF:$AF,$AC93)&gt;0,0,SUMIFS('A-methods'!Y:Y,'A-methods'!$X:$X,$AD93,'A-methods'!$AF:$AF,$AC93))</f>
        <v>0</v>
      </c>
      <c r="AF93" s="319">
        <f>IF(COUNTBLANK(F93:F95)&gt;0,IF(SUMIFS('A-methods'!Z:Z,'A-methods'!$X:$X,$AD93,'A-methods'!$AF:$AF,$AC93)&gt;0,SUMIFS('A-methods'!Z:Z,'A-methods'!$X:$X,$AD93,'A-methods'!$AF:$AF,$AC93),""),SUM(F93:F95))</f>
        <v>170620.42008065325</v>
      </c>
      <c r="AG93" s="319" t="str">
        <f t="shared" si="41"/>
        <v/>
      </c>
      <c r="AH93" s="319" t="str">
        <f t="shared" si="41"/>
        <v/>
      </c>
      <c r="AI93" s="319" t="str">
        <f t="shared" si="41"/>
        <v/>
      </c>
      <c r="AJ93" s="319" t="str">
        <f t="shared" si="41"/>
        <v/>
      </c>
      <c r="AK93" s="319" t="str">
        <f t="shared" si="41"/>
        <v/>
      </c>
      <c r="AL93" s="319" t="str">
        <f t="shared" si="41"/>
        <v/>
      </c>
      <c r="AM93" s="319" t="str">
        <f t="shared" si="41"/>
        <v/>
      </c>
      <c r="AN93" s="319" t="str">
        <f t="shared" si="41"/>
        <v/>
      </c>
      <c r="AO93" s="319" t="str">
        <f t="shared" si="41"/>
        <v/>
      </c>
      <c r="AP93" s="319" t="str">
        <f t="shared" si="41"/>
        <v/>
      </c>
      <c r="AQ93" s="319" t="str">
        <f t="shared" si="42"/>
        <v/>
      </c>
      <c r="AR93" s="319" t="str">
        <f t="shared" si="42"/>
        <v/>
      </c>
      <c r="AS93" s="319" t="str">
        <f t="shared" si="42"/>
        <v/>
      </c>
      <c r="AT93" s="319" t="str">
        <f t="shared" si="42"/>
        <v/>
      </c>
      <c r="AU93" s="319" t="str">
        <f t="shared" si="42"/>
        <v/>
      </c>
      <c r="AV93" s="319" t="str">
        <f t="shared" si="42"/>
        <v/>
      </c>
      <c r="AW93" s="319" t="str">
        <f t="shared" si="42"/>
        <v/>
      </c>
      <c r="AX93" s="319" t="str">
        <f t="shared" si="42"/>
        <v/>
      </c>
      <c r="AY93" s="319" t="str">
        <f t="shared" si="42"/>
        <v/>
      </c>
      <c r="AZ93" s="319" t="str">
        <f t="shared" si="42"/>
        <v/>
      </c>
    </row>
    <row r="94" spans="1:52">
      <c r="A94" s="207"/>
      <c r="B94" s="832"/>
      <c r="C94" s="259" t="s">
        <v>57</v>
      </c>
      <c r="D94" s="260" t="s">
        <v>58</v>
      </c>
      <c r="E94" s="253" t="str">
        <f t="shared" si="31"/>
        <v>NSW</v>
      </c>
      <c r="F94" s="39"/>
      <c r="G94" s="795"/>
      <c r="H94" s="795"/>
      <c r="I94" s="795"/>
      <c r="J94" s="795"/>
      <c r="K94" s="795"/>
      <c r="L94" s="795"/>
      <c r="M94" s="795"/>
      <c r="N94" s="795"/>
      <c r="O94" s="795"/>
      <c r="P94" s="795"/>
      <c r="Q94" s="795"/>
      <c r="R94" s="795"/>
      <c r="S94" s="795"/>
      <c r="T94" s="795"/>
      <c r="U94" s="795"/>
      <c r="V94" s="795"/>
      <c r="W94" s="795"/>
      <c r="X94" s="795"/>
      <c r="Y94" s="795"/>
      <c r="Z94" s="795"/>
      <c r="AB94" s="176" t="s">
        <v>254</v>
      </c>
      <c r="AC94" s="69" t="s">
        <v>202</v>
      </c>
      <c r="AD94" s="190" t="str">
        <f t="shared" si="28"/>
        <v>NSW</v>
      </c>
      <c r="AE94" s="317">
        <f>IF(SUMIFS('A-methods'!Z:Z,'A-methods'!$X:$X,$AD94,'A-methods'!$AF:$AF,$AC94)&gt;0,0,SUMIFS('A-methods'!Y:Y,'A-methods'!$X:$X,$AD94,'A-methods'!$AF:$AF,$AC94))</f>
        <v>0</v>
      </c>
      <c r="AF94" s="319" t="str">
        <f>IF(COUNTBLANK(F94:F96)&gt;0,IF(SUMIFS('A-methods'!Z:Z,'A-methods'!$X:$X,$AD94,'A-methods'!$AF:$AF,$AC94)&gt;0,SUMIFS('A-methods'!Z:Z,'A-methods'!$X:$X,$AD94,'A-methods'!$AF:$AF,$AC94),""),SUM(F94:F96))</f>
        <v/>
      </c>
      <c r="AG94" s="319" t="str">
        <f t="shared" ref="AG94:AZ94" si="43">IF(COUNTBLANK(G124:G125)&gt;0,"",SUM(G124:G125))</f>
        <v/>
      </c>
      <c r="AH94" s="319" t="str">
        <f t="shared" si="43"/>
        <v/>
      </c>
      <c r="AI94" s="319" t="str">
        <f t="shared" si="43"/>
        <v/>
      </c>
      <c r="AJ94" s="319" t="str">
        <f t="shared" si="43"/>
        <v/>
      </c>
      <c r="AK94" s="319" t="str">
        <f t="shared" si="43"/>
        <v/>
      </c>
      <c r="AL94" s="319" t="str">
        <f t="shared" si="43"/>
        <v/>
      </c>
      <c r="AM94" s="319" t="str">
        <f t="shared" si="43"/>
        <v/>
      </c>
      <c r="AN94" s="319" t="str">
        <f t="shared" si="43"/>
        <v/>
      </c>
      <c r="AO94" s="319" t="str">
        <f t="shared" si="43"/>
        <v/>
      </c>
      <c r="AP94" s="319" t="str">
        <f t="shared" si="43"/>
        <v/>
      </c>
      <c r="AQ94" s="319" t="str">
        <f t="shared" si="43"/>
        <v/>
      </c>
      <c r="AR94" s="319" t="str">
        <f t="shared" si="43"/>
        <v/>
      </c>
      <c r="AS94" s="319" t="str">
        <f t="shared" si="43"/>
        <v/>
      </c>
      <c r="AT94" s="319" t="str">
        <f t="shared" si="43"/>
        <v/>
      </c>
      <c r="AU94" s="319" t="str">
        <f t="shared" si="43"/>
        <v/>
      </c>
      <c r="AV94" s="319" t="str">
        <f t="shared" si="43"/>
        <v/>
      </c>
      <c r="AW94" s="319" t="str">
        <f t="shared" si="43"/>
        <v/>
      </c>
      <c r="AX94" s="319" t="str">
        <f t="shared" si="43"/>
        <v/>
      </c>
      <c r="AY94" s="319" t="str">
        <f t="shared" si="43"/>
        <v/>
      </c>
      <c r="AZ94" s="319" t="str">
        <f t="shared" si="43"/>
        <v/>
      </c>
    </row>
    <row r="95" spans="1:52">
      <c r="A95" s="207"/>
      <c r="B95" s="832"/>
      <c r="C95" s="259" t="s">
        <v>59</v>
      </c>
      <c r="D95" s="260" t="s">
        <v>60</v>
      </c>
      <c r="E95" s="253" t="str">
        <f t="shared" si="31"/>
        <v>NSW</v>
      </c>
      <c r="F95" s="39"/>
      <c r="G95" s="795"/>
      <c r="H95" s="795"/>
      <c r="I95" s="795"/>
      <c r="J95" s="795"/>
      <c r="K95" s="795"/>
      <c r="L95" s="795"/>
      <c r="M95" s="795"/>
      <c r="N95" s="795"/>
      <c r="O95" s="795"/>
      <c r="P95" s="795"/>
      <c r="Q95" s="795"/>
      <c r="R95" s="795"/>
      <c r="S95" s="795"/>
      <c r="T95" s="795"/>
      <c r="U95" s="795"/>
      <c r="V95" s="795"/>
      <c r="W95" s="795"/>
      <c r="X95" s="795"/>
      <c r="Y95" s="795"/>
      <c r="Z95" s="795"/>
      <c r="AB95" s="176" t="s">
        <v>255</v>
      </c>
      <c r="AC95" s="69" t="s">
        <v>227</v>
      </c>
      <c r="AD95" s="190" t="str">
        <f t="shared" si="28"/>
        <v>NSW</v>
      </c>
      <c r="AE95" s="317">
        <f>IF(SUMIFS('A-methods'!Z:Z,'A-methods'!$X:$X,$AD95,'A-methods'!$AF:$AF,$AC95)&gt;0,0,SUMIFS('A-methods'!Y:Y,'A-methods'!$X:$X,$AD95,'A-methods'!$AF:$AF,$AC95))</f>
        <v>0</v>
      </c>
      <c r="AF95" s="798" t="str">
        <f>IF(COUNTBLANK(F95:F97)&gt;0,IF(SUMIFS('A-methods'!Z:Z,'A-methods'!$X:$X,$AD95,'A-methods'!$AF:$AF,$AC95)&gt;0,SUMIFS('A-methods'!Z:Z,'A-methods'!$X:$X,$AD95,'A-methods'!$AF:$AF,$AC95),""),SUM(F95:F97))</f>
        <v/>
      </c>
      <c r="AG95" s="798"/>
      <c r="AH95" s="798"/>
      <c r="AI95" s="798"/>
      <c r="AJ95" s="798"/>
      <c r="AK95" s="798"/>
      <c r="AL95" s="798"/>
      <c r="AM95" s="798"/>
      <c r="AN95" s="798"/>
      <c r="AO95" s="798"/>
      <c r="AP95" s="798"/>
      <c r="AQ95" s="798"/>
      <c r="AR95" s="798"/>
      <c r="AS95" s="798"/>
      <c r="AT95" s="798"/>
      <c r="AU95" s="798"/>
      <c r="AV95" s="798"/>
      <c r="AW95" s="798"/>
      <c r="AX95" s="798"/>
      <c r="AY95" s="798"/>
      <c r="AZ95" s="798"/>
    </row>
    <row r="96" spans="1:52">
      <c r="A96" s="207"/>
      <c r="B96" s="832"/>
      <c r="C96" s="259" t="s">
        <v>61</v>
      </c>
      <c r="D96" s="260" t="s">
        <v>62</v>
      </c>
      <c r="E96" s="253" t="str">
        <f t="shared" si="31"/>
        <v>NSW</v>
      </c>
      <c r="F96" s="39"/>
      <c r="G96" s="795"/>
      <c r="H96" s="795"/>
      <c r="I96" s="795"/>
      <c r="J96" s="795"/>
      <c r="K96" s="795"/>
      <c r="L96" s="795"/>
      <c r="M96" s="795"/>
      <c r="N96" s="795"/>
      <c r="O96" s="795"/>
      <c r="P96" s="795"/>
      <c r="Q96" s="795"/>
      <c r="R96" s="795"/>
      <c r="S96" s="795"/>
      <c r="T96" s="795"/>
      <c r="U96" s="795"/>
      <c r="V96" s="795"/>
      <c r="W96" s="795"/>
      <c r="X96" s="795"/>
      <c r="Y96" s="795"/>
      <c r="Z96" s="795"/>
      <c r="AB96" s="176" t="s">
        <v>256</v>
      </c>
      <c r="AC96" s="69" t="s">
        <v>372</v>
      </c>
      <c r="AD96" s="190" t="str">
        <f t="shared" si="28"/>
        <v>NSW</v>
      </c>
      <c r="AE96" s="317">
        <f>IF(SUMIFS('A-methods'!Z:Z,'A-methods'!$X:$X,$AD96,'A-methods'!$AF:$AF,$AC96)&gt;0,0,SUMIFS('A-methods'!Y:Y,'A-methods'!$X:$X,$AD96,'A-methods'!$AF:$AF,$AC96))</f>
        <v>0</v>
      </c>
      <c r="AF96" s="798" t="str">
        <f>IF(COUNTBLANK(F96:F98)&gt;0,IF(SUMIFS('A-methods'!Z:Z,'A-methods'!$X:$X,$AD96,'A-methods'!$AF:$AF,$AC96)&gt;0,SUMIFS('A-methods'!Z:Z,'A-methods'!$X:$X,$AD96,'A-methods'!$AF:$AF,$AC96),""),SUM(F96:F98))</f>
        <v/>
      </c>
      <c r="AG96" s="798"/>
      <c r="AH96" s="798"/>
      <c r="AI96" s="798"/>
      <c r="AJ96" s="798"/>
      <c r="AK96" s="798"/>
      <c r="AL96" s="798"/>
      <c r="AM96" s="798"/>
      <c r="AN96" s="798"/>
      <c r="AO96" s="798"/>
      <c r="AP96" s="798"/>
      <c r="AQ96" s="798"/>
      <c r="AR96" s="798"/>
      <c r="AS96" s="798"/>
      <c r="AT96" s="798"/>
      <c r="AU96" s="798"/>
      <c r="AV96" s="798"/>
      <c r="AW96" s="798"/>
      <c r="AX96" s="798"/>
      <c r="AY96" s="798"/>
      <c r="AZ96" s="798"/>
    </row>
    <row r="97" spans="1:52">
      <c r="A97" s="207"/>
      <c r="B97" s="832"/>
      <c r="C97" s="259" t="s">
        <v>63</v>
      </c>
      <c r="D97" s="260" t="s">
        <v>64</v>
      </c>
      <c r="E97" s="253" t="str">
        <f t="shared" si="31"/>
        <v>NSW</v>
      </c>
      <c r="F97" s="39"/>
      <c r="G97" s="795"/>
      <c r="H97" s="795"/>
      <c r="I97" s="795"/>
      <c r="J97" s="795"/>
      <c r="K97" s="795"/>
      <c r="L97" s="795"/>
      <c r="M97" s="795"/>
      <c r="N97" s="795"/>
      <c r="O97" s="795"/>
      <c r="P97" s="795"/>
      <c r="Q97" s="795"/>
      <c r="R97" s="795"/>
      <c r="S97" s="795"/>
      <c r="T97" s="795"/>
      <c r="U97" s="795"/>
      <c r="V97" s="795"/>
      <c r="W97" s="795"/>
      <c r="X97" s="795"/>
      <c r="Y97" s="795"/>
      <c r="Z97" s="795"/>
      <c r="AB97" s="176" t="s">
        <v>370</v>
      </c>
      <c r="AC97" s="69" t="s">
        <v>371</v>
      </c>
      <c r="AD97" s="190" t="str">
        <f t="shared" si="28"/>
        <v>NSW</v>
      </c>
      <c r="AE97" s="317">
        <f>IF(SUMIFS('A-methods'!Z:Z,'A-methods'!$X:$X,$AD97,'A-methods'!$AF:$AF,$AC97)&gt;0,0,SUMIFS('A-methods'!Y:Y,'A-methods'!$X:$X,$AD97,'A-methods'!$AF:$AF,$AC97))</f>
        <v>0</v>
      </c>
      <c r="AF97" s="798" t="str">
        <f>IF(COUNTBLANK(F97:F99)&gt;0,IF(SUMIFS('A-methods'!Z:Z,'A-methods'!$X:$X,$AD97,'A-methods'!$AF:$AF,$AC97)&gt;0,SUMIFS('A-methods'!Z:Z,'A-methods'!$X:$X,$AD97,'A-methods'!$AF:$AF,$AC97),""),SUM(F97:F99))</f>
        <v/>
      </c>
      <c r="AG97" s="798"/>
      <c r="AH97" s="798"/>
      <c r="AI97" s="798"/>
      <c r="AJ97" s="798"/>
      <c r="AK97" s="798"/>
      <c r="AL97" s="798"/>
      <c r="AM97" s="798"/>
      <c r="AN97" s="798"/>
      <c r="AO97" s="798"/>
      <c r="AP97" s="798"/>
      <c r="AQ97" s="798"/>
      <c r="AR97" s="798"/>
      <c r="AS97" s="798"/>
      <c r="AT97" s="798"/>
      <c r="AU97" s="798"/>
      <c r="AV97" s="798"/>
      <c r="AW97" s="798"/>
      <c r="AX97" s="798"/>
      <c r="AY97" s="798"/>
      <c r="AZ97" s="798"/>
    </row>
    <row r="98" spans="1:52">
      <c r="A98" s="207"/>
      <c r="B98" s="832"/>
      <c r="C98" s="259" t="s">
        <v>65</v>
      </c>
      <c r="D98" s="260" t="s">
        <v>66</v>
      </c>
      <c r="E98" s="253" t="str">
        <f t="shared" si="31"/>
        <v>NSW</v>
      </c>
      <c r="F98" s="39"/>
      <c r="G98" s="795"/>
      <c r="H98" s="795"/>
      <c r="I98" s="795"/>
      <c r="J98" s="795"/>
      <c r="K98" s="795"/>
      <c r="L98" s="795"/>
      <c r="M98" s="795"/>
      <c r="N98" s="795"/>
      <c r="O98" s="795"/>
      <c r="P98" s="795"/>
      <c r="Q98" s="795"/>
      <c r="R98" s="795"/>
      <c r="S98" s="795"/>
      <c r="T98" s="795"/>
      <c r="U98" s="795"/>
      <c r="V98" s="795"/>
      <c r="W98" s="795"/>
      <c r="X98" s="795"/>
      <c r="Y98" s="795"/>
      <c r="Z98" s="795"/>
      <c r="AB98" s="176" t="s">
        <v>381</v>
      </c>
      <c r="AC98" s="69" t="s">
        <v>382</v>
      </c>
      <c r="AD98" s="190" t="str">
        <f t="shared" si="28"/>
        <v>NSW</v>
      </c>
      <c r="AE98" s="317">
        <f>IF(SUMIFS('A-methods'!Z:Z,'A-methods'!$X:$X,$AD98,'A-methods'!$AF:$AF,$AC98)&gt;0,0,SUMIFS('A-methods'!Y:Y,'A-methods'!$X:$X,$AD98,'A-methods'!$AF:$AF,$AC98))</f>
        <v>0</v>
      </c>
      <c r="AF98" s="798" t="str">
        <f>IF(COUNTBLANK(F98:F100)&gt;0,IF(SUMIFS('A-methods'!Z:Z,'A-methods'!$X:$X,$AD98,'A-methods'!$AF:$AF,$AC98)&gt;0,SUMIFS('A-methods'!Z:Z,'A-methods'!$X:$X,$AD98,'A-methods'!$AF:$AF,$AC98),""),SUM(F98:F100))</f>
        <v/>
      </c>
      <c r="AG98" s="798"/>
      <c r="AH98" s="798"/>
      <c r="AI98" s="798"/>
      <c r="AJ98" s="798"/>
      <c r="AK98" s="798"/>
      <c r="AL98" s="798"/>
      <c r="AM98" s="798"/>
      <c r="AN98" s="798"/>
      <c r="AO98" s="798"/>
      <c r="AP98" s="798"/>
      <c r="AQ98" s="798"/>
      <c r="AR98" s="798"/>
      <c r="AS98" s="798"/>
      <c r="AT98" s="798"/>
      <c r="AU98" s="798"/>
      <c r="AV98" s="798"/>
      <c r="AW98" s="798"/>
      <c r="AX98" s="798"/>
      <c r="AY98" s="798"/>
      <c r="AZ98" s="798"/>
    </row>
    <row r="99" spans="1:52">
      <c r="A99" s="207"/>
      <c r="B99" s="832"/>
      <c r="C99" s="259" t="s">
        <v>67</v>
      </c>
      <c r="D99" s="260" t="s">
        <v>68</v>
      </c>
      <c r="E99" s="253" t="str">
        <f t="shared" si="31"/>
        <v>NSW</v>
      </c>
      <c r="F99" s="39"/>
      <c r="G99" s="795"/>
      <c r="H99" s="795"/>
      <c r="I99" s="795"/>
      <c r="J99" s="795"/>
      <c r="K99" s="795"/>
      <c r="L99" s="795"/>
      <c r="M99" s="795"/>
      <c r="N99" s="795"/>
      <c r="O99" s="795"/>
      <c r="P99" s="795"/>
      <c r="Q99" s="795"/>
      <c r="R99" s="795"/>
      <c r="S99" s="795"/>
      <c r="T99" s="795"/>
      <c r="U99" s="795"/>
      <c r="V99" s="795"/>
      <c r="W99" s="795"/>
      <c r="X99" s="795"/>
      <c r="Y99" s="795"/>
      <c r="Z99" s="795"/>
      <c r="AB99" s="176" t="s">
        <v>257</v>
      </c>
      <c r="AC99" s="69" t="s">
        <v>194</v>
      </c>
      <c r="AD99" s="190" t="str">
        <f t="shared" si="28"/>
        <v>NSW</v>
      </c>
      <c r="AE99" s="317">
        <f>IF(SUMIFS('A-methods'!Z:Z,'A-methods'!$X:$X,$AD99,'A-methods'!$AF:$AF,$AC99)&gt;0,0,SUMIFS('A-methods'!Y:Y,'A-methods'!$X:$X,$AD99,'A-methods'!$AF:$AF,$AC99))</f>
        <v>0</v>
      </c>
      <c r="AF99" s="319">
        <f>IF(COUNTBLANK(F99:F101)&gt;0,IF(SUMIFS('A-methods'!Z:Z,'A-methods'!$X:$X,$AD99,'A-methods'!$AF:$AF,$AC99)&gt;0,SUMIFS('A-methods'!Z:Z,'A-methods'!$X:$X,$AD99,'A-methods'!$AF:$AF,$AC99),""),SUM(F99:F101))</f>
        <v>12737.133860000016</v>
      </c>
      <c r="AG99" s="319"/>
      <c r="AH99" s="319"/>
      <c r="AI99" s="319"/>
      <c r="AJ99" s="319"/>
      <c r="AK99" s="319"/>
      <c r="AL99" s="319"/>
      <c r="AM99" s="319"/>
      <c r="AN99" s="319"/>
      <c r="AO99" s="319"/>
      <c r="AP99" s="319"/>
      <c r="AQ99" s="319"/>
      <c r="AR99" s="319"/>
      <c r="AS99" s="319"/>
      <c r="AT99" s="319"/>
      <c r="AU99" s="319"/>
      <c r="AV99" s="319"/>
      <c r="AW99" s="319"/>
      <c r="AX99" s="319"/>
      <c r="AY99" s="319"/>
      <c r="AZ99" s="319"/>
    </row>
    <row r="100" spans="1:52">
      <c r="A100" s="207"/>
      <c r="B100" s="832"/>
      <c r="C100" s="259" t="s">
        <v>69</v>
      </c>
      <c r="D100" s="260" t="s">
        <v>70</v>
      </c>
      <c r="E100" s="253" t="str">
        <f t="shared" si="31"/>
        <v>NSW</v>
      </c>
      <c r="F100" s="39"/>
      <c r="G100" s="795"/>
      <c r="H100" s="795"/>
      <c r="I100" s="795"/>
      <c r="J100" s="795"/>
      <c r="K100" s="795"/>
      <c r="L100" s="795"/>
      <c r="M100" s="795"/>
      <c r="N100" s="795"/>
      <c r="O100" s="795"/>
      <c r="P100" s="795"/>
      <c r="Q100" s="795"/>
      <c r="R100" s="795"/>
      <c r="S100" s="795"/>
      <c r="T100" s="795"/>
      <c r="U100" s="795"/>
      <c r="V100" s="795"/>
      <c r="W100" s="795"/>
      <c r="X100" s="795"/>
      <c r="Y100" s="795"/>
      <c r="Z100" s="795"/>
      <c r="AB100" s="176" t="s">
        <v>159</v>
      </c>
      <c r="AC100" s="69" t="s">
        <v>203</v>
      </c>
      <c r="AD100" s="190" t="str">
        <f t="shared" si="28"/>
        <v>NSW</v>
      </c>
      <c r="AE100" s="317">
        <f>IF(SUMIFS('A-methods'!Z:Z,'A-methods'!$X:$X,$AD100,'A-methods'!$AF:$AF,$AC100)&gt;0,0,SUMIFS('A-methods'!Y:Y,'A-methods'!$X:$X,$AD100,'A-methods'!$AF:$AF,$AC100))</f>
        <v>0</v>
      </c>
      <c r="AF100" s="798">
        <f>IF(COUNTBLANK(F100:F102)&gt;0,IF(SUMIFS('A-methods'!Z:Z,'A-methods'!$X:$X,$AD100,'A-methods'!$AF:$AF,$AC100)&gt;0,SUMIFS('A-methods'!Z:Z,'A-methods'!$X:$X,$AD100,'A-methods'!$AF:$AF,$AC100),""),SUM(F100:F102))</f>
        <v>555300</v>
      </c>
      <c r="AG100" s="798" t="str">
        <f t="shared" ref="AG100:AZ100" si="44">IF(ISBLANK(G137),"",G137)</f>
        <v/>
      </c>
      <c r="AH100" s="798" t="str">
        <f t="shared" si="44"/>
        <v/>
      </c>
      <c r="AI100" s="798" t="str">
        <f t="shared" si="44"/>
        <v/>
      </c>
      <c r="AJ100" s="798" t="str">
        <f t="shared" si="44"/>
        <v/>
      </c>
      <c r="AK100" s="798" t="str">
        <f t="shared" si="44"/>
        <v/>
      </c>
      <c r="AL100" s="798" t="str">
        <f t="shared" si="44"/>
        <v/>
      </c>
      <c r="AM100" s="798" t="str">
        <f t="shared" si="44"/>
        <v/>
      </c>
      <c r="AN100" s="798" t="str">
        <f t="shared" si="44"/>
        <v/>
      </c>
      <c r="AO100" s="798" t="str">
        <f t="shared" si="44"/>
        <v/>
      </c>
      <c r="AP100" s="798" t="str">
        <f t="shared" si="44"/>
        <v/>
      </c>
      <c r="AQ100" s="798" t="str">
        <f t="shared" si="44"/>
        <v/>
      </c>
      <c r="AR100" s="798" t="str">
        <f t="shared" si="44"/>
        <v/>
      </c>
      <c r="AS100" s="798" t="str">
        <f t="shared" si="44"/>
        <v/>
      </c>
      <c r="AT100" s="798" t="str">
        <f t="shared" si="44"/>
        <v/>
      </c>
      <c r="AU100" s="798" t="str">
        <f t="shared" si="44"/>
        <v/>
      </c>
      <c r="AV100" s="798" t="str">
        <f t="shared" si="44"/>
        <v/>
      </c>
      <c r="AW100" s="798" t="str">
        <f t="shared" si="44"/>
        <v/>
      </c>
      <c r="AX100" s="798" t="str">
        <f t="shared" si="44"/>
        <v/>
      </c>
      <c r="AY100" s="798" t="str">
        <f t="shared" si="44"/>
        <v/>
      </c>
      <c r="AZ100" s="798" t="str">
        <f t="shared" si="44"/>
        <v/>
      </c>
    </row>
    <row r="101" spans="1:52">
      <c r="A101" s="207"/>
      <c r="B101" s="832"/>
      <c r="C101" s="259" t="s">
        <v>71</v>
      </c>
      <c r="D101" s="260" t="s">
        <v>72</v>
      </c>
      <c r="E101" s="253" t="str">
        <f t="shared" si="31"/>
        <v>NSW</v>
      </c>
      <c r="F101" s="39"/>
      <c r="G101" s="795"/>
      <c r="H101" s="795"/>
      <c r="I101" s="795"/>
      <c r="J101" s="795"/>
      <c r="K101" s="795"/>
      <c r="L101" s="795"/>
      <c r="M101" s="795"/>
      <c r="N101" s="795"/>
      <c r="O101" s="795"/>
      <c r="P101" s="795"/>
      <c r="Q101" s="795"/>
      <c r="R101" s="795"/>
      <c r="S101" s="795"/>
      <c r="T101" s="795"/>
      <c r="U101" s="795"/>
      <c r="V101" s="795"/>
      <c r="W101" s="795"/>
      <c r="X101" s="795"/>
      <c r="Y101" s="795"/>
      <c r="Z101" s="795"/>
      <c r="AB101" s="176" t="s">
        <v>258</v>
      </c>
      <c r="AC101" s="69" t="s">
        <v>766</v>
      </c>
      <c r="AD101" s="190" t="str">
        <f t="shared" si="28"/>
        <v>NSW</v>
      </c>
      <c r="AE101" s="317">
        <f>IF(SUMIFS('A-methods'!Z:Z,'A-methods'!$X:$X,$AD101,'A-methods'!$AF:$AF,$AC101)&gt;0,0,SUMIFS('A-methods'!Y:Y,'A-methods'!$X:$X,$AD101,'A-methods'!$AF:$AF,$AC101))</f>
        <v>0</v>
      </c>
      <c r="AF101" s="200" t="str">
        <f>IF(COUNTBLANK(F101:F103)&gt;0,IF(SUMIFS('A-methods'!Z:Z,'A-methods'!$X:$X,$AD101,'A-methods'!$AF:$AF,$AC101)&gt;0,SUMIFS('A-methods'!Z:Z,'A-methods'!$X:$X,$AD101,'A-methods'!$AF:$AF,$AC101),""),SUM(F101:F103))</f>
        <v/>
      </c>
    </row>
    <row r="102" spans="1:52">
      <c r="A102" s="207"/>
      <c r="B102" s="832"/>
      <c r="C102" s="259" t="s">
        <v>73</v>
      </c>
      <c r="D102" s="260" t="s">
        <v>74</v>
      </c>
      <c r="E102" s="253" t="str">
        <f t="shared" si="31"/>
        <v>NSW</v>
      </c>
      <c r="F102" s="39"/>
      <c r="G102" s="795"/>
      <c r="H102" s="795"/>
      <c r="I102" s="795"/>
      <c r="J102" s="795"/>
      <c r="K102" s="795"/>
      <c r="L102" s="795"/>
      <c r="M102" s="795"/>
      <c r="N102" s="795"/>
      <c r="O102" s="795"/>
      <c r="P102" s="795"/>
      <c r="Q102" s="795"/>
      <c r="R102" s="795"/>
      <c r="S102" s="795"/>
      <c r="T102" s="795"/>
      <c r="U102" s="795"/>
      <c r="V102" s="795"/>
      <c r="W102" s="795"/>
      <c r="X102" s="795"/>
      <c r="Y102" s="795"/>
      <c r="Z102" s="795"/>
      <c r="AB102" s="176" t="s">
        <v>259</v>
      </c>
      <c r="AC102" s="69" t="s">
        <v>263</v>
      </c>
      <c r="AD102" s="190" t="str">
        <f t="shared" si="28"/>
        <v>NSW</v>
      </c>
      <c r="AE102" s="317">
        <f>IF(SUMIFS('A-methods'!Z:Z,'A-methods'!$X:$X,$AD102,'A-methods'!$AF:$AF,$AC102)&gt;0,0,SUMIFS('A-methods'!Y:Y,'A-methods'!$X:$X,$AD102,'A-methods'!$AF:$AF,$AC102))</f>
        <v>0</v>
      </c>
      <c r="AF102" s="319">
        <f>IF(COUNTBLANK(F102:F104)&gt;0,IF(SUMIFS('A-methods'!Z:Z,'A-methods'!$X:$X,$AD102,'A-methods'!$AF:$AF,$AC102)&gt;0,SUMIFS('A-methods'!Z:Z,'A-methods'!$X:$X,$AD102,'A-methods'!$AF:$AF,$AC102),""),SUM(F102:F104))</f>
        <v>24539.075080000031</v>
      </c>
      <c r="AG102" s="319" t="str">
        <f t="shared" ref="AG102:AP103" si="45">IF(ISBLANK(G142),"",G142)</f>
        <v/>
      </c>
      <c r="AH102" s="319" t="str">
        <f t="shared" si="45"/>
        <v/>
      </c>
      <c r="AI102" s="319" t="str">
        <f t="shared" si="45"/>
        <v/>
      </c>
      <c r="AJ102" s="319" t="str">
        <f t="shared" si="45"/>
        <v/>
      </c>
      <c r="AK102" s="319" t="str">
        <f t="shared" si="45"/>
        <v/>
      </c>
      <c r="AL102" s="319" t="str">
        <f t="shared" si="45"/>
        <v/>
      </c>
      <c r="AM102" s="319" t="str">
        <f t="shared" si="45"/>
        <v/>
      </c>
      <c r="AN102" s="319" t="str">
        <f t="shared" si="45"/>
        <v/>
      </c>
      <c r="AO102" s="319" t="str">
        <f t="shared" si="45"/>
        <v/>
      </c>
      <c r="AP102" s="319" t="str">
        <f t="shared" si="45"/>
        <v/>
      </c>
      <c r="AQ102" s="319" t="str">
        <f t="shared" ref="AQ102:AZ103" si="46">IF(ISBLANK(Q142),"",Q142)</f>
        <v/>
      </c>
      <c r="AR102" s="319" t="str">
        <f t="shared" si="46"/>
        <v/>
      </c>
      <c r="AS102" s="319" t="str">
        <f t="shared" si="46"/>
        <v/>
      </c>
      <c r="AT102" s="319" t="str">
        <f t="shared" si="46"/>
        <v/>
      </c>
      <c r="AU102" s="319" t="str">
        <f t="shared" si="46"/>
        <v/>
      </c>
      <c r="AV102" s="319" t="str">
        <f t="shared" si="46"/>
        <v/>
      </c>
      <c r="AW102" s="319" t="str">
        <f t="shared" si="46"/>
        <v/>
      </c>
      <c r="AX102" s="319" t="str">
        <f t="shared" si="46"/>
        <v/>
      </c>
      <c r="AY102" s="319" t="str">
        <f t="shared" si="46"/>
        <v/>
      </c>
      <c r="AZ102" s="319" t="str">
        <f t="shared" si="46"/>
        <v/>
      </c>
    </row>
    <row r="103" spans="1:52">
      <c r="A103" s="207"/>
      <c r="B103" s="832"/>
      <c r="C103" s="259" t="s">
        <v>75</v>
      </c>
      <c r="D103" s="260" t="s">
        <v>76</v>
      </c>
      <c r="E103" s="253" t="str">
        <f t="shared" si="31"/>
        <v>NSW</v>
      </c>
      <c r="F103" s="39"/>
      <c r="G103" s="795"/>
      <c r="H103" s="795"/>
      <c r="I103" s="795"/>
      <c r="J103" s="795"/>
      <c r="K103" s="795"/>
      <c r="L103" s="795"/>
      <c r="M103" s="795"/>
      <c r="N103" s="795"/>
      <c r="O103" s="795"/>
      <c r="P103" s="795"/>
      <c r="Q103" s="795"/>
      <c r="R103" s="795"/>
      <c r="S103" s="795"/>
      <c r="T103" s="795"/>
      <c r="U103" s="795"/>
      <c r="V103" s="795"/>
      <c r="W103" s="795"/>
      <c r="X103" s="795"/>
      <c r="Y103" s="795"/>
      <c r="Z103" s="795"/>
      <c r="AB103" s="176" t="s">
        <v>171</v>
      </c>
      <c r="AC103" s="69" t="s">
        <v>172</v>
      </c>
      <c r="AD103" s="190" t="str">
        <f t="shared" si="28"/>
        <v>NSW</v>
      </c>
      <c r="AE103" s="317">
        <f>IF(SUMIFS('A-methods'!Z:Z,'A-methods'!$X:$X,$AD103,'A-methods'!$AF:$AF,$AC103)&gt;0,0,SUMIFS('A-methods'!Y:Y,'A-methods'!$X:$X,$AD103,'A-methods'!$AF:$AF,$AC103))</f>
        <v>0</v>
      </c>
      <c r="AF103" s="319">
        <f>IF(COUNTBLANK(F103:F105)&gt;0,IF(SUMIFS('A-methods'!Z:Z,'A-methods'!$X:$X,$AD103,'A-methods'!$AF:$AF,$AC103)&gt;0,SUMIFS('A-methods'!Z:Z,'A-methods'!$X:$X,$AD103,'A-methods'!$AF:$AF,$AC103),""),SUM(F103:F105))</f>
        <v>531100</v>
      </c>
      <c r="AG103" s="319" t="str">
        <f t="shared" si="45"/>
        <v/>
      </c>
      <c r="AH103" s="319" t="str">
        <f t="shared" si="45"/>
        <v/>
      </c>
      <c r="AI103" s="319" t="str">
        <f t="shared" si="45"/>
        <v/>
      </c>
      <c r="AJ103" s="319" t="str">
        <f t="shared" si="45"/>
        <v/>
      </c>
      <c r="AK103" s="319" t="str">
        <f t="shared" si="45"/>
        <v/>
      </c>
      <c r="AL103" s="319" t="str">
        <f t="shared" si="45"/>
        <v/>
      </c>
      <c r="AM103" s="319" t="str">
        <f t="shared" si="45"/>
        <v/>
      </c>
      <c r="AN103" s="319" t="str">
        <f t="shared" si="45"/>
        <v/>
      </c>
      <c r="AO103" s="319" t="str">
        <f t="shared" si="45"/>
        <v/>
      </c>
      <c r="AP103" s="319" t="str">
        <f t="shared" si="45"/>
        <v/>
      </c>
      <c r="AQ103" s="319" t="str">
        <f t="shared" si="46"/>
        <v/>
      </c>
      <c r="AR103" s="319" t="str">
        <f t="shared" si="46"/>
        <v/>
      </c>
      <c r="AS103" s="319" t="str">
        <f t="shared" si="46"/>
        <v/>
      </c>
      <c r="AT103" s="319" t="str">
        <f t="shared" si="46"/>
        <v/>
      </c>
      <c r="AU103" s="319" t="str">
        <f t="shared" si="46"/>
        <v/>
      </c>
      <c r="AV103" s="319" t="str">
        <f t="shared" si="46"/>
        <v/>
      </c>
      <c r="AW103" s="319" t="str">
        <f t="shared" si="46"/>
        <v/>
      </c>
      <c r="AX103" s="319" t="str">
        <f t="shared" si="46"/>
        <v/>
      </c>
      <c r="AY103" s="319" t="str">
        <f t="shared" si="46"/>
        <v/>
      </c>
      <c r="AZ103" s="319" t="str">
        <f t="shared" si="46"/>
        <v/>
      </c>
    </row>
    <row r="104" spans="1:52">
      <c r="A104" s="207"/>
      <c r="B104" s="832"/>
      <c r="C104" s="259" t="s">
        <v>77</v>
      </c>
      <c r="D104" s="260" t="s">
        <v>78</v>
      </c>
      <c r="E104" s="253" t="str">
        <f t="shared" si="31"/>
        <v>NSW</v>
      </c>
      <c r="F104" s="39"/>
      <c r="G104" s="795"/>
      <c r="H104" s="795"/>
      <c r="I104" s="795"/>
      <c r="J104" s="795"/>
      <c r="K104" s="795"/>
      <c r="L104" s="795"/>
      <c r="M104" s="795"/>
      <c r="N104" s="795"/>
      <c r="O104" s="795"/>
      <c r="P104" s="795"/>
      <c r="Q104" s="795"/>
      <c r="R104" s="795"/>
      <c r="S104" s="795"/>
      <c r="T104" s="795"/>
      <c r="U104" s="795"/>
      <c r="V104" s="795"/>
      <c r="W104" s="795"/>
      <c r="X104" s="795"/>
      <c r="Y104" s="795"/>
      <c r="Z104" s="795"/>
      <c r="AB104" s="176" t="s">
        <v>260</v>
      </c>
      <c r="AC104" s="69" t="s">
        <v>264</v>
      </c>
      <c r="AD104" s="190" t="str">
        <f t="shared" si="28"/>
        <v>NSW</v>
      </c>
      <c r="AE104" s="317">
        <f>IF(SUMIFS('A-methods'!Z:Z,'A-methods'!$X:$X,$AD104,'A-methods'!$AF:$AF,$AC104)&gt;0,0,SUMIFS('A-methods'!Y:Y,'A-methods'!$X:$X,$AD104,'A-methods'!$AF:$AF,$AC104))</f>
        <v>0</v>
      </c>
      <c r="AF104" s="319">
        <f>IF(COUNTBLANK(F104:F106)&gt;0,IF(SUMIFS('A-methods'!Z:Z,'A-methods'!$X:$X,$AD104,'A-methods'!$AF:$AF,$AC104)&gt;0,SUMIFS('A-methods'!Z:Z,'A-methods'!$X:$X,$AD104,'A-methods'!$AF:$AF,$AC104),""),SUM(F104:F106))</f>
        <v>29828.024946999907</v>
      </c>
      <c r="AG104" s="319" t="str">
        <f t="shared" ref="AG104:AZ104" si="47">IF(OR(ISBLANK(G136),COUNTBLANK(G138:G141)&gt;0,ISBLANK(G144)),"",SUM(G136,G138:G141,G144))</f>
        <v/>
      </c>
      <c r="AH104" s="319" t="str">
        <f t="shared" si="47"/>
        <v/>
      </c>
      <c r="AI104" s="319" t="str">
        <f t="shared" si="47"/>
        <v/>
      </c>
      <c r="AJ104" s="319" t="str">
        <f t="shared" si="47"/>
        <v/>
      </c>
      <c r="AK104" s="319" t="str">
        <f t="shared" si="47"/>
        <v/>
      </c>
      <c r="AL104" s="319" t="str">
        <f t="shared" si="47"/>
        <v/>
      </c>
      <c r="AM104" s="319" t="str">
        <f t="shared" si="47"/>
        <v/>
      </c>
      <c r="AN104" s="319" t="str">
        <f t="shared" si="47"/>
        <v/>
      </c>
      <c r="AO104" s="319" t="str">
        <f t="shared" si="47"/>
        <v/>
      </c>
      <c r="AP104" s="319" t="str">
        <f t="shared" si="47"/>
        <v/>
      </c>
      <c r="AQ104" s="319" t="str">
        <f t="shared" si="47"/>
        <v/>
      </c>
      <c r="AR104" s="319" t="str">
        <f t="shared" si="47"/>
        <v/>
      </c>
      <c r="AS104" s="319" t="str">
        <f t="shared" si="47"/>
        <v/>
      </c>
      <c r="AT104" s="319" t="str">
        <f t="shared" si="47"/>
        <v/>
      </c>
      <c r="AU104" s="319" t="str">
        <f t="shared" si="47"/>
        <v/>
      </c>
      <c r="AV104" s="319" t="str">
        <f t="shared" si="47"/>
        <v/>
      </c>
      <c r="AW104" s="319" t="str">
        <f t="shared" si="47"/>
        <v/>
      </c>
      <c r="AX104" s="319" t="str">
        <f t="shared" si="47"/>
        <v/>
      </c>
      <c r="AY104" s="319" t="str">
        <f t="shared" si="47"/>
        <v/>
      </c>
      <c r="AZ104" s="319" t="str">
        <f t="shared" si="47"/>
        <v/>
      </c>
    </row>
    <row r="105" spans="1:52">
      <c r="A105" s="207"/>
      <c r="B105" s="832"/>
      <c r="C105" s="259" t="s">
        <v>79</v>
      </c>
      <c r="D105" s="260" t="s">
        <v>80</v>
      </c>
      <c r="E105" s="253" t="str">
        <f t="shared" si="31"/>
        <v>NSW</v>
      </c>
      <c r="F105" s="39"/>
      <c r="G105" s="795"/>
      <c r="H105" s="795"/>
      <c r="I105" s="795"/>
      <c r="J105" s="795"/>
      <c r="K105" s="795"/>
      <c r="L105" s="795"/>
      <c r="M105" s="795"/>
      <c r="N105" s="795"/>
      <c r="O105" s="795"/>
      <c r="P105" s="795"/>
      <c r="Q105" s="795"/>
      <c r="R105" s="795"/>
      <c r="S105" s="795"/>
      <c r="T105" s="795"/>
      <c r="U105" s="795"/>
      <c r="V105" s="795"/>
      <c r="W105" s="795"/>
      <c r="X105" s="795"/>
      <c r="Y105" s="795"/>
      <c r="Z105" s="795"/>
      <c r="AB105" s="176" t="s">
        <v>175</v>
      </c>
      <c r="AC105" s="69" t="s">
        <v>373</v>
      </c>
      <c r="AD105" s="190" t="str">
        <f t="shared" si="28"/>
        <v>NSW</v>
      </c>
      <c r="AE105" s="317">
        <f>IF(SUMIFS('A-methods'!Z:Z,'A-methods'!$X:$X,$AD105,'A-methods'!$AF:$AF,$AC105)&gt;0,0,SUMIFS('A-methods'!Y:Y,'A-methods'!$X:$X,$AD105,'A-methods'!$AF:$AF,$AC105))</f>
        <v>0</v>
      </c>
      <c r="AF105" s="319">
        <f>IF(COUNTBLANK(F105:F107)&gt;0,IF(SUMIFS('A-methods'!Z:Z,'A-methods'!$X:$X,$AD105,'A-methods'!$AF:$AF,$AC105)&gt;0,SUMIFS('A-methods'!Z:Z,'A-methods'!$X:$X,$AD105,'A-methods'!$AF:$AF,$AC105),""),SUM(F105:F107))</f>
        <v>22791.445912175896</v>
      </c>
      <c r="AG105" s="319" t="str">
        <f t="shared" ref="AG105:AZ105" si="48">IF(COUNTBLANK(G145:G147)&gt;0,"",SUM(G145:G147))</f>
        <v/>
      </c>
      <c r="AH105" s="319" t="str">
        <f t="shared" si="48"/>
        <v/>
      </c>
      <c r="AI105" s="319" t="str">
        <f t="shared" si="48"/>
        <v/>
      </c>
      <c r="AJ105" s="319" t="str">
        <f t="shared" si="48"/>
        <v/>
      </c>
      <c r="AK105" s="319" t="str">
        <f t="shared" si="48"/>
        <v/>
      </c>
      <c r="AL105" s="319" t="str">
        <f t="shared" si="48"/>
        <v/>
      </c>
      <c r="AM105" s="319" t="str">
        <f t="shared" si="48"/>
        <v/>
      </c>
      <c r="AN105" s="319" t="str">
        <f t="shared" si="48"/>
        <v/>
      </c>
      <c r="AO105" s="319" t="str">
        <f t="shared" si="48"/>
        <v/>
      </c>
      <c r="AP105" s="319" t="str">
        <f t="shared" si="48"/>
        <v/>
      </c>
      <c r="AQ105" s="319" t="str">
        <f t="shared" si="48"/>
        <v/>
      </c>
      <c r="AR105" s="319" t="str">
        <f t="shared" si="48"/>
        <v/>
      </c>
      <c r="AS105" s="319" t="str">
        <f t="shared" si="48"/>
        <v/>
      </c>
      <c r="AT105" s="319" t="str">
        <f t="shared" si="48"/>
        <v/>
      </c>
      <c r="AU105" s="319" t="str">
        <f t="shared" si="48"/>
        <v/>
      </c>
      <c r="AV105" s="319" t="str">
        <f t="shared" si="48"/>
        <v/>
      </c>
      <c r="AW105" s="319" t="str">
        <f t="shared" si="48"/>
        <v/>
      </c>
      <c r="AX105" s="319" t="str">
        <f t="shared" si="48"/>
        <v/>
      </c>
      <c r="AY105" s="319" t="str">
        <f t="shared" si="48"/>
        <v/>
      </c>
      <c r="AZ105" s="319" t="str">
        <f t="shared" si="48"/>
        <v/>
      </c>
    </row>
    <row r="106" spans="1:52">
      <c r="A106" s="207"/>
      <c r="B106" s="832"/>
      <c r="C106" s="259" t="s">
        <v>81</v>
      </c>
      <c r="D106" s="260" t="s">
        <v>82</v>
      </c>
      <c r="E106" s="253" t="str">
        <f t="shared" si="31"/>
        <v>NSW</v>
      </c>
      <c r="F106" s="39"/>
      <c r="G106" s="795"/>
      <c r="H106" s="795"/>
      <c r="I106" s="795"/>
      <c r="J106" s="795"/>
      <c r="K106" s="795"/>
      <c r="L106" s="795"/>
      <c r="M106" s="795"/>
      <c r="N106" s="795"/>
      <c r="O106" s="795"/>
      <c r="P106" s="795"/>
      <c r="Q106" s="795"/>
      <c r="R106" s="795"/>
      <c r="S106" s="795"/>
      <c r="T106" s="795"/>
      <c r="U106" s="795"/>
      <c r="V106" s="795"/>
      <c r="W106" s="795"/>
      <c r="X106" s="795"/>
      <c r="Y106" s="795"/>
      <c r="Z106" s="795"/>
      <c r="AB106" s="176" t="s">
        <v>189</v>
      </c>
      <c r="AC106" s="69" t="s">
        <v>190</v>
      </c>
      <c r="AD106" s="190" t="str">
        <f t="shared" si="28"/>
        <v>NSW</v>
      </c>
      <c r="AE106" s="317">
        <f>IF(SUMIFS('A-methods'!Z:Z,'A-methods'!$X:$X,$AD106,'A-methods'!$AF:$AF,$AC106)&gt;0,0,SUMIFS('A-methods'!Y:Y,'A-methods'!$X:$X,$AD106,'A-methods'!$AF:$AF,$AC106))</f>
        <v>0</v>
      </c>
      <c r="AF106" s="319">
        <f>IF(COUNTBLANK(F106:F108)&gt;0,IF(SUMIFS('A-methods'!Z:Z,'A-methods'!$X:$X,$AD106,'A-methods'!$AF:$AF,$AC106)&gt;0,SUMIFS('A-methods'!Z:Z,'A-methods'!$X:$X,$AD106,'A-methods'!$AF:$AF,$AC106),""),SUM(F106:F108))</f>
        <v>104598.35083283768</v>
      </c>
      <c r="AG106" s="319" t="str">
        <f t="shared" ref="AG106:AZ106" si="49">IF(ISBLANK(G150),"",G150)</f>
        <v/>
      </c>
      <c r="AH106" s="319" t="str">
        <f t="shared" si="49"/>
        <v/>
      </c>
      <c r="AI106" s="319" t="str">
        <f t="shared" si="49"/>
        <v/>
      </c>
      <c r="AJ106" s="319" t="str">
        <f t="shared" si="49"/>
        <v/>
      </c>
      <c r="AK106" s="319" t="str">
        <f t="shared" si="49"/>
        <v/>
      </c>
      <c r="AL106" s="319" t="str">
        <f t="shared" si="49"/>
        <v/>
      </c>
      <c r="AM106" s="319" t="str">
        <f t="shared" si="49"/>
        <v/>
      </c>
      <c r="AN106" s="319" t="str">
        <f t="shared" si="49"/>
        <v/>
      </c>
      <c r="AO106" s="319" t="str">
        <f t="shared" si="49"/>
        <v/>
      </c>
      <c r="AP106" s="319" t="str">
        <f t="shared" si="49"/>
        <v/>
      </c>
      <c r="AQ106" s="319" t="str">
        <f t="shared" si="49"/>
        <v/>
      </c>
      <c r="AR106" s="319" t="str">
        <f t="shared" si="49"/>
        <v/>
      </c>
      <c r="AS106" s="319" t="str">
        <f t="shared" si="49"/>
        <v/>
      </c>
      <c r="AT106" s="319" t="str">
        <f t="shared" si="49"/>
        <v/>
      </c>
      <c r="AU106" s="319" t="str">
        <f t="shared" si="49"/>
        <v/>
      </c>
      <c r="AV106" s="319" t="str">
        <f t="shared" si="49"/>
        <v/>
      </c>
      <c r="AW106" s="319" t="str">
        <f t="shared" si="49"/>
        <v/>
      </c>
      <c r="AX106" s="319" t="str">
        <f t="shared" si="49"/>
        <v/>
      </c>
      <c r="AY106" s="319" t="str">
        <f t="shared" si="49"/>
        <v/>
      </c>
      <c r="AZ106" s="319" t="str">
        <f t="shared" si="49"/>
        <v/>
      </c>
    </row>
    <row r="107" spans="1:52">
      <c r="A107" s="207"/>
      <c r="B107" s="832"/>
      <c r="C107" s="259" t="s">
        <v>83</v>
      </c>
      <c r="D107" s="260" t="s">
        <v>84</v>
      </c>
      <c r="E107" s="253" t="str">
        <f t="shared" si="31"/>
        <v>NSW</v>
      </c>
      <c r="F107" s="39"/>
      <c r="G107" s="795"/>
      <c r="H107" s="795"/>
      <c r="I107" s="795"/>
      <c r="J107" s="795"/>
      <c r="K107" s="795"/>
      <c r="L107" s="795"/>
      <c r="M107" s="795"/>
      <c r="N107" s="795"/>
      <c r="O107" s="795"/>
      <c r="P107" s="795"/>
      <c r="Q107" s="795"/>
      <c r="R107" s="795"/>
      <c r="S107" s="795"/>
      <c r="T107" s="795"/>
      <c r="U107" s="795"/>
      <c r="V107" s="795"/>
      <c r="W107" s="795"/>
      <c r="X107" s="795"/>
      <c r="Y107" s="795"/>
      <c r="Z107" s="795"/>
      <c r="AB107" s="183" t="s">
        <v>262</v>
      </c>
      <c r="AC107" s="184" t="s">
        <v>265</v>
      </c>
      <c r="AD107" s="191" t="str">
        <f t="shared" si="28"/>
        <v>NSW</v>
      </c>
      <c r="AE107" s="318">
        <f>IF(SUMIFS('A-methods'!Z:Z,'A-methods'!$X:$X,$AD107,'A-methods'!$AF:$AF,$AC107)&gt;0,0,SUMIFS('A-methods'!Y:Y,'A-methods'!$X:$X,$AD107,'A-methods'!$AF:$AF,$AC107))</f>
        <v>0</v>
      </c>
      <c r="AF107" s="320">
        <f>IF(COUNTBLANK(F107:F109)&gt;0,IF(SUMIFS('A-methods'!Z:Z,'A-methods'!$X:$X,$AD107,'A-methods'!$AF:$AF,$AC107)&gt;0,SUMIFS('A-methods'!Z:Z,'A-methods'!$X:$X,$AD107,'A-methods'!$AF:$AF,$AC107),""),SUM(F107:F109))</f>
        <v>2354.1447849999954</v>
      </c>
      <c r="AG107" s="320" t="str">
        <f t="shared" ref="AG107:AZ107" si="50">IF(OR(COUNTBLANK(G148:G149)&gt;0,ISBLANK(G151)),"",SUM(G148:G149,G151))</f>
        <v/>
      </c>
      <c r="AH107" s="320" t="str">
        <f t="shared" si="50"/>
        <v/>
      </c>
      <c r="AI107" s="320" t="str">
        <f t="shared" si="50"/>
        <v/>
      </c>
      <c r="AJ107" s="320" t="str">
        <f t="shared" si="50"/>
        <v/>
      </c>
      <c r="AK107" s="320" t="str">
        <f t="shared" si="50"/>
        <v/>
      </c>
      <c r="AL107" s="320" t="str">
        <f t="shared" si="50"/>
        <v/>
      </c>
      <c r="AM107" s="320" t="str">
        <f t="shared" si="50"/>
        <v/>
      </c>
      <c r="AN107" s="320" t="str">
        <f t="shared" si="50"/>
        <v/>
      </c>
      <c r="AO107" s="320" t="str">
        <f t="shared" si="50"/>
        <v/>
      </c>
      <c r="AP107" s="320" t="str">
        <f t="shared" si="50"/>
        <v/>
      </c>
      <c r="AQ107" s="320" t="str">
        <f t="shared" si="50"/>
        <v/>
      </c>
      <c r="AR107" s="320" t="str">
        <f t="shared" si="50"/>
        <v/>
      </c>
      <c r="AS107" s="320" t="str">
        <f t="shared" si="50"/>
        <v/>
      </c>
      <c r="AT107" s="320" t="str">
        <f t="shared" si="50"/>
        <v/>
      </c>
      <c r="AU107" s="320" t="str">
        <f t="shared" si="50"/>
        <v/>
      </c>
      <c r="AV107" s="320" t="str">
        <f t="shared" si="50"/>
        <v/>
      </c>
      <c r="AW107" s="320" t="str">
        <f t="shared" si="50"/>
        <v/>
      </c>
      <c r="AX107" s="320" t="str">
        <f t="shared" si="50"/>
        <v/>
      </c>
      <c r="AY107" s="320" t="str">
        <f t="shared" si="50"/>
        <v/>
      </c>
      <c r="AZ107" s="320" t="str">
        <f t="shared" si="50"/>
        <v/>
      </c>
    </row>
    <row r="108" spans="1:52">
      <c r="A108" s="207"/>
      <c r="B108" s="832"/>
      <c r="C108" s="261" t="s">
        <v>85</v>
      </c>
      <c r="D108" s="262" t="s">
        <v>86</v>
      </c>
      <c r="E108" s="253" t="str">
        <f t="shared" si="31"/>
        <v>NSW</v>
      </c>
      <c r="F108" s="39"/>
      <c r="G108" s="795"/>
      <c r="H108" s="795"/>
      <c r="I108" s="795"/>
      <c r="J108" s="795"/>
      <c r="K108" s="795"/>
      <c r="L108" s="795"/>
      <c r="M108" s="795"/>
      <c r="N108" s="795"/>
      <c r="O108" s="795"/>
      <c r="P108" s="795"/>
      <c r="Q108" s="795"/>
      <c r="R108" s="795"/>
      <c r="S108" s="795"/>
      <c r="T108" s="795"/>
      <c r="U108" s="795"/>
      <c r="V108" s="795"/>
      <c r="W108" s="795"/>
      <c r="X108" s="795"/>
      <c r="Y108" s="795"/>
      <c r="Z108" s="795"/>
      <c r="AB108" s="32"/>
      <c r="AC108" s="321"/>
      <c r="AD108" s="322"/>
      <c r="AE108" s="323"/>
      <c r="AF108" s="1"/>
      <c r="AG108" s="1"/>
      <c r="AH108" s="1"/>
      <c r="AI108" s="1"/>
      <c r="AJ108" s="1"/>
      <c r="AK108" s="1"/>
      <c r="AL108" s="1"/>
      <c r="AM108" s="1"/>
      <c r="AN108" s="1"/>
      <c r="AO108" s="1"/>
      <c r="AP108" s="1"/>
      <c r="AQ108" s="1"/>
      <c r="AR108" s="1"/>
      <c r="AS108" s="1"/>
      <c r="AT108" s="1"/>
      <c r="AU108" s="1"/>
      <c r="AV108" s="1"/>
      <c r="AW108" s="1"/>
      <c r="AX108" s="1"/>
      <c r="AY108" s="1"/>
      <c r="AZ108" s="1"/>
    </row>
    <row r="109" spans="1:52">
      <c r="A109" s="209" t="s">
        <v>87</v>
      </c>
      <c r="B109" s="220" t="s">
        <v>88</v>
      </c>
      <c r="C109" s="225" t="s">
        <v>89</v>
      </c>
      <c r="D109" s="264" t="s">
        <v>90</v>
      </c>
      <c r="E109" s="253" t="str">
        <f t="shared" si="31"/>
        <v>NSW</v>
      </c>
      <c r="F109" s="39"/>
      <c r="G109" s="795"/>
      <c r="H109" s="795"/>
      <c r="I109" s="795"/>
      <c r="J109" s="795"/>
      <c r="K109" s="795"/>
      <c r="L109" s="795"/>
      <c r="M109" s="795"/>
      <c r="N109" s="795"/>
      <c r="O109" s="795"/>
      <c r="P109" s="795"/>
      <c r="Q109" s="795"/>
      <c r="R109" s="795"/>
      <c r="S109" s="795"/>
      <c r="T109" s="795"/>
      <c r="U109" s="795"/>
      <c r="V109" s="795"/>
      <c r="W109" s="795"/>
      <c r="X109" s="795"/>
      <c r="Y109" s="795"/>
      <c r="Z109" s="795"/>
      <c r="AB109" s="214"/>
      <c r="AC109" s="214"/>
      <c r="AD109" s="250"/>
    </row>
    <row r="110" spans="1:52">
      <c r="A110" s="207" t="s">
        <v>91</v>
      </c>
      <c r="B110" s="832" t="s">
        <v>92</v>
      </c>
      <c r="C110" s="257" t="s">
        <v>93</v>
      </c>
      <c r="D110" s="258" t="s">
        <v>94</v>
      </c>
      <c r="E110" s="253" t="str">
        <f t="shared" si="31"/>
        <v>NSW</v>
      </c>
      <c r="F110" s="39"/>
      <c r="G110" s="795"/>
      <c r="H110" s="795"/>
      <c r="I110" s="795"/>
      <c r="J110" s="795"/>
      <c r="K110" s="795"/>
      <c r="L110" s="795"/>
      <c r="M110" s="795"/>
      <c r="N110" s="795"/>
      <c r="O110" s="795"/>
      <c r="P110" s="795"/>
      <c r="Q110" s="795"/>
      <c r="R110" s="795"/>
      <c r="S110" s="795"/>
      <c r="T110" s="795"/>
      <c r="U110" s="795"/>
      <c r="V110" s="795"/>
      <c r="W110" s="795"/>
      <c r="X110" s="795"/>
      <c r="Y110" s="795"/>
      <c r="Z110" s="795"/>
      <c r="AB110" s="214"/>
      <c r="AC110" s="214"/>
      <c r="AD110" s="250"/>
    </row>
    <row r="111" spans="1:52">
      <c r="A111" s="207"/>
      <c r="B111" s="832"/>
      <c r="C111" s="261" t="s">
        <v>95</v>
      </c>
      <c r="D111" s="262" t="s">
        <v>96</v>
      </c>
      <c r="E111" s="253" t="str">
        <f t="shared" si="31"/>
        <v>NSW</v>
      </c>
      <c r="F111" s="39"/>
      <c r="G111" s="795"/>
      <c r="H111" s="795"/>
      <c r="I111" s="795"/>
      <c r="J111" s="795"/>
      <c r="K111" s="795"/>
      <c r="L111" s="795"/>
      <c r="M111" s="795"/>
      <c r="N111" s="795"/>
      <c r="O111" s="795"/>
      <c r="P111" s="795"/>
      <c r="Q111" s="795"/>
      <c r="R111" s="795"/>
      <c r="S111" s="795"/>
      <c r="T111" s="795"/>
      <c r="U111" s="795"/>
      <c r="V111" s="795"/>
      <c r="W111" s="795"/>
      <c r="X111" s="795"/>
      <c r="Y111" s="795"/>
      <c r="Z111" s="795"/>
      <c r="AB111" s="214"/>
      <c r="AC111" s="214"/>
      <c r="AD111" s="250"/>
    </row>
    <row r="112" spans="1:52">
      <c r="A112" s="206" t="s">
        <v>97</v>
      </c>
      <c r="B112" s="832" t="s">
        <v>98</v>
      </c>
      <c r="C112" s="257" t="s">
        <v>99</v>
      </c>
      <c r="D112" s="258" t="s">
        <v>100</v>
      </c>
      <c r="E112" s="253" t="str">
        <f t="shared" si="31"/>
        <v>NSW</v>
      </c>
      <c r="F112" s="39"/>
      <c r="G112" s="795"/>
      <c r="H112" s="795"/>
      <c r="I112" s="795"/>
      <c r="J112" s="795"/>
      <c r="K112" s="795"/>
      <c r="L112" s="795"/>
      <c r="M112" s="795"/>
      <c r="N112" s="795"/>
      <c r="O112" s="795"/>
      <c r="P112" s="795"/>
      <c r="Q112" s="795"/>
      <c r="R112" s="795"/>
      <c r="S112" s="795"/>
      <c r="T112" s="795"/>
      <c r="U112" s="795"/>
      <c r="V112" s="795"/>
      <c r="W112" s="795"/>
      <c r="X112" s="795"/>
      <c r="Y112" s="795"/>
      <c r="Z112" s="795"/>
      <c r="AB112" s="214"/>
      <c r="AC112" s="214"/>
      <c r="AD112" s="250"/>
    </row>
    <row r="113" spans="1:30">
      <c r="A113" s="207"/>
      <c r="B113" s="832"/>
      <c r="C113" s="259" t="s">
        <v>101</v>
      </c>
      <c r="D113" s="260" t="s">
        <v>102</v>
      </c>
      <c r="E113" s="253" t="str">
        <f t="shared" si="31"/>
        <v>NSW</v>
      </c>
      <c r="F113" s="39"/>
      <c r="G113" s="795"/>
      <c r="H113" s="795"/>
      <c r="I113" s="795"/>
      <c r="J113" s="795"/>
      <c r="K113" s="795"/>
      <c r="L113" s="795"/>
      <c r="M113" s="795"/>
      <c r="N113" s="795"/>
      <c r="O113" s="795"/>
      <c r="P113" s="795"/>
      <c r="Q113" s="795"/>
      <c r="R113" s="795"/>
      <c r="S113" s="795"/>
      <c r="T113" s="795"/>
      <c r="U113" s="795"/>
      <c r="V113" s="795"/>
      <c r="W113" s="795"/>
      <c r="X113" s="795"/>
      <c r="Y113" s="795"/>
      <c r="Z113" s="795"/>
      <c r="AB113" s="214"/>
      <c r="AC113" s="214"/>
      <c r="AD113" s="250"/>
    </row>
    <row r="114" spans="1:30">
      <c r="A114" s="207"/>
      <c r="B114" s="832"/>
      <c r="C114" s="259" t="s">
        <v>103</v>
      </c>
      <c r="D114" s="260" t="s">
        <v>104</v>
      </c>
      <c r="E114" s="253" t="str">
        <f t="shared" si="31"/>
        <v>NSW</v>
      </c>
      <c r="F114" s="39"/>
      <c r="G114" s="795"/>
      <c r="H114" s="795"/>
      <c r="I114" s="795"/>
      <c r="J114" s="795"/>
      <c r="K114" s="795"/>
      <c r="L114" s="795"/>
      <c r="M114" s="795"/>
      <c r="N114" s="795"/>
      <c r="O114" s="795"/>
      <c r="P114" s="795"/>
      <c r="Q114" s="795"/>
      <c r="R114" s="795"/>
      <c r="S114" s="795"/>
      <c r="T114" s="795"/>
      <c r="U114" s="795"/>
      <c r="V114" s="795"/>
      <c r="W114" s="795"/>
      <c r="X114" s="795"/>
      <c r="Y114" s="795"/>
      <c r="Z114" s="795"/>
      <c r="AB114" s="214"/>
      <c r="AC114" s="214"/>
      <c r="AD114" s="250"/>
    </row>
    <row r="115" spans="1:30">
      <c r="A115" s="208"/>
      <c r="B115" s="832"/>
      <c r="C115" s="261" t="s">
        <v>105</v>
      </c>
      <c r="D115" s="262" t="s">
        <v>106</v>
      </c>
      <c r="E115" s="253" t="str">
        <f t="shared" si="31"/>
        <v>NSW</v>
      </c>
      <c r="F115" s="39"/>
      <c r="G115" s="795"/>
      <c r="H115" s="795"/>
      <c r="I115" s="795"/>
      <c r="J115" s="795"/>
      <c r="K115" s="795"/>
      <c r="L115" s="795"/>
      <c r="M115" s="795"/>
      <c r="N115" s="795"/>
      <c r="O115" s="795"/>
      <c r="P115" s="795"/>
      <c r="Q115" s="795"/>
      <c r="R115" s="795"/>
      <c r="S115" s="795"/>
      <c r="T115" s="795"/>
      <c r="U115" s="795"/>
      <c r="V115" s="795"/>
      <c r="W115" s="795"/>
      <c r="X115" s="795"/>
      <c r="Y115" s="795"/>
      <c r="Z115" s="795"/>
      <c r="AB115" s="214"/>
      <c r="AC115" s="214"/>
      <c r="AD115" s="250"/>
    </row>
    <row r="116" spans="1:30">
      <c r="A116" s="207" t="s">
        <v>107</v>
      </c>
      <c r="B116" s="832" t="s">
        <v>108</v>
      </c>
      <c r="C116" s="257" t="s">
        <v>109</v>
      </c>
      <c r="D116" s="258" t="s">
        <v>110</v>
      </c>
      <c r="E116" s="253" t="str">
        <f t="shared" si="31"/>
        <v>NSW</v>
      </c>
      <c r="F116" s="39"/>
      <c r="G116" s="795"/>
      <c r="H116" s="795"/>
      <c r="I116" s="795"/>
      <c r="J116" s="795"/>
      <c r="K116" s="795"/>
      <c r="L116" s="795"/>
      <c r="M116" s="795"/>
      <c r="N116" s="795"/>
      <c r="O116" s="795"/>
      <c r="P116" s="795"/>
      <c r="Q116" s="795"/>
      <c r="R116" s="795"/>
      <c r="S116" s="795"/>
      <c r="T116" s="795"/>
      <c r="U116" s="795"/>
      <c r="V116" s="795"/>
      <c r="W116" s="795"/>
      <c r="X116" s="795"/>
      <c r="Y116" s="795"/>
      <c r="Z116" s="795"/>
      <c r="AB116" s="214"/>
      <c r="AC116" s="214"/>
      <c r="AD116" s="250"/>
    </row>
    <row r="117" spans="1:30">
      <c r="A117" s="207"/>
      <c r="B117" s="832"/>
      <c r="C117" s="259" t="s">
        <v>111</v>
      </c>
      <c r="D117" s="260" t="s">
        <v>112</v>
      </c>
      <c r="E117" s="253" t="str">
        <f t="shared" si="31"/>
        <v>NSW</v>
      </c>
      <c r="F117" s="39"/>
      <c r="G117" s="795"/>
      <c r="H117" s="795"/>
      <c r="I117" s="795"/>
      <c r="J117" s="795"/>
      <c r="K117" s="795"/>
      <c r="L117" s="795"/>
      <c r="M117" s="795"/>
      <c r="N117" s="795"/>
      <c r="O117" s="795"/>
      <c r="P117" s="795"/>
      <c r="Q117" s="795"/>
      <c r="R117" s="795"/>
      <c r="S117" s="795"/>
      <c r="T117" s="795"/>
      <c r="U117" s="795"/>
      <c r="V117" s="795"/>
      <c r="W117" s="795"/>
      <c r="X117" s="795"/>
      <c r="Y117" s="795"/>
      <c r="Z117" s="795"/>
      <c r="AB117" s="214"/>
      <c r="AC117" s="214"/>
      <c r="AD117" s="250"/>
    </row>
    <row r="118" spans="1:30">
      <c r="A118" s="207"/>
      <c r="B118" s="832"/>
      <c r="C118" s="261" t="s">
        <v>113</v>
      </c>
      <c r="D118" s="262" t="s">
        <v>114</v>
      </c>
      <c r="E118" s="253" t="str">
        <f t="shared" si="31"/>
        <v>NSW</v>
      </c>
      <c r="F118" s="39"/>
      <c r="G118" s="795"/>
      <c r="H118" s="795"/>
      <c r="I118" s="795"/>
      <c r="J118" s="795"/>
      <c r="K118" s="795"/>
      <c r="L118" s="795"/>
      <c r="M118" s="795"/>
      <c r="N118" s="795"/>
      <c r="O118" s="795"/>
      <c r="P118" s="795"/>
      <c r="Q118" s="795"/>
      <c r="R118" s="795"/>
      <c r="S118" s="795"/>
      <c r="T118" s="795"/>
      <c r="U118" s="795"/>
      <c r="V118" s="795"/>
      <c r="W118" s="795"/>
      <c r="X118" s="795"/>
      <c r="Y118" s="795"/>
      <c r="Z118" s="795"/>
      <c r="AB118" s="214"/>
      <c r="AC118" s="214"/>
      <c r="AD118" s="250"/>
    </row>
    <row r="119" spans="1:30">
      <c r="A119" s="206" t="s">
        <v>115</v>
      </c>
      <c r="B119" s="832" t="s">
        <v>116</v>
      </c>
      <c r="C119" s="257" t="s">
        <v>117</v>
      </c>
      <c r="D119" s="258" t="s">
        <v>118</v>
      </c>
      <c r="E119" s="253" t="str">
        <f t="shared" si="31"/>
        <v>NSW</v>
      </c>
      <c r="F119" s="39"/>
      <c r="G119" s="795"/>
      <c r="H119" s="795"/>
      <c r="I119" s="795"/>
      <c r="J119" s="795"/>
      <c r="K119" s="795"/>
      <c r="L119" s="795"/>
      <c r="M119" s="795"/>
      <c r="N119" s="795"/>
      <c r="O119" s="795"/>
      <c r="P119" s="795"/>
      <c r="Q119" s="795"/>
      <c r="R119" s="795"/>
      <c r="S119" s="795"/>
      <c r="T119" s="795"/>
      <c r="U119" s="795"/>
      <c r="V119" s="795"/>
      <c r="W119" s="795"/>
      <c r="X119" s="795"/>
      <c r="Y119" s="795"/>
      <c r="Z119" s="795"/>
      <c r="AB119" s="214"/>
      <c r="AC119" s="214"/>
      <c r="AD119" s="250"/>
    </row>
    <row r="120" spans="1:30">
      <c r="A120" s="207"/>
      <c r="B120" s="832"/>
      <c r="C120" s="259" t="s">
        <v>119</v>
      </c>
      <c r="D120" s="260" t="s">
        <v>120</v>
      </c>
      <c r="E120" s="253" t="str">
        <f t="shared" si="31"/>
        <v>NSW</v>
      </c>
      <c r="F120" s="39"/>
      <c r="G120" s="795"/>
      <c r="H120" s="795"/>
      <c r="I120" s="795"/>
      <c r="J120" s="795"/>
      <c r="K120" s="795"/>
      <c r="L120" s="795"/>
      <c r="M120" s="795"/>
      <c r="N120" s="795"/>
      <c r="O120" s="795"/>
      <c r="P120" s="795"/>
      <c r="Q120" s="795"/>
      <c r="R120" s="795"/>
      <c r="S120" s="795"/>
      <c r="T120" s="795"/>
      <c r="U120" s="795"/>
      <c r="V120" s="795"/>
      <c r="W120" s="795"/>
      <c r="X120" s="795"/>
      <c r="Y120" s="795"/>
      <c r="Z120" s="795"/>
      <c r="AB120" s="214"/>
      <c r="AC120" s="214"/>
      <c r="AD120" s="250"/>
    </row>
    <row r="121" spans="1:30">
      <c r="A121" s="208"/>
      <c r="B121" s="832"/>
      <c r="C121" s="261" t="s">
        <v>121</v>
      </c>
      <c r="D121" s="262" t="s">
        <v>122</v>
      </c>
      <c r="E121" s="253" t="str">
        <f t="shared" si="31"/>
        <v>NSW</v>
      </c>
      <c r="F121" s="39"/>
      <c r="G121" s="795"/>
      <c r="H121" s="795"/>
      <c r="I121" s="795"/>
      <c r="J121" s="795"/>
      <c r="K121" s="795"/>
      <c r="L121" s="795"/>
      <c r="M121" s="795"/>
      <c r="N121" s="795"/>
      <c r="O121" s="795"/>
      <c r="P121" s="795"/>
      <c r="Q121" s="795"/>
      <c r="R121" s="795"/>
      <c r="S121" s="795"/>
      <c r="T121" s="795"/>
      <c r="U121" s="795"/>
      <c r="V121" s="795"/>
      <c r="W121" s="795"/>
      <c r="X121" s="795"/>
      <c r="Y121" s="795"/>
      <c r="Z121" s="795"/>
      <c r="AB121" s="214"/>
      <c r="AC121" s="214"/>
      <c r="AD121" s="250"/>
    </row>
    <row r="122" spans="1:30">
      <c r="A122" s="207" t="s">
        <v>123</v>
      </c>
      <c r="B122" s="832" t="s">
        <v>124</v>
      </c>
      <c r="C122" s="257" t="s">
        <v>125</v>
      </c>
      <c r="D122" s="748" t="s">
        <v>1207</v>
      </c>
      <c r="E122" s="253" t="str">
        <f t="shared" si="31"/>
        <v>NSW</v>
      </c>
      <c r="F122" s="39"/>
      <c r="G122" s="795"/>
      <c r="H122" s="795"/>
      <c r="I122" s="795"/>
      <c r="J122" s="795"/>
      <c r="K122" s="795"/>
      <c r="L122" s="795"/>
      <c r="M122" s="795"/>
      <c r="N122" s="795"/>
      <c r="O122" s="795"/>
      <c r="P122" s="795"/>
      <c r="Q122" s="795"/>
      <c r="R122" s="795"/>
      <c r="S122" s="795"/>
      <c r="T122" s="795"/>
      <c r="U122" s="795"/>
      <c r="V122" s="795"/>
      <c r="W122" s="795"/>
      <c r="X122" s="795"/>
      <c r="Y122" s="795"/>
      <c r="Z122" s="795"/>
      <c r="AB122" s="214"/>
      <c r="AC122" s="214"/>
      <c r="AD122" s="250"/>
    </row>
    <row r="123" spans="1:30">
      <c r="A123" s="207"/>
      <c r="B123" s="832"/>
      <c r="C123" s="259" t="s">
        <v>127</v>
      </c>
      <c r="D123" s="260" t="s">
        <v>128</v>
      </c>
      <c r="E123" s="253" t="str">
        <f t="shared" si="31"/>
        <v>NSW</v>
      </c>
      <c r="F123" s="39"/>
      <c r="G123" s="795"/>
      <c r="H123" s="795"/>
      <c r="I123" s="795"/>
      <c r="J123" s="795"/>
      <c r="K123" s="795"/>
      <c r="L123" s="795"/>
      <c r="M123" s="795"/>
      <c r="N123" s="795"/>
      <c r="O123" s="795"/>
      <c r="P123" s="795"/>
      <c r="Q123" s="795"/>
      <c r="R123" s="795"/>
      <c r="S123" s="795"/>
      <c r="T123" s="795"/>
      <c r="U123" s="795"/>
      <c r="V123" s="795"/>
      <c r="W123" s="795"/>
      <c r="X123" s="795"/>
      <c r="Y123" s="795"/>
      <c r="Z123" s="795"/>
      <c r="AB123" s="214"/>
      <c r="AC123" s="214"/>
      <c r="AD123" s="250"/>
    </row>
    <row r="124" spans="1:30">
      <c r="A124" s="207"/>
      <c r="B124" s="832"/>
      <c r="C124" s="259" t="s">
        <v>129</v>
      </c>
      <c r="D124" s="260" t="s">
        <v>130</v>
      </c>
      <c r="E124" s="253" t="str">
        <f t="shared" si="31"/>
        <v>NSW</v>
      </c>
      <c r="F124" s="39"/>
      <c r="G124" s="795"/>
      <c r="H124" s="795"/>
      <c r="I124" s="795"/>
      <c r="J124" s="795"/>
      <c r="K124" s="795"/>
      <c r="L124" s="795"/>
      <c r="M124" s="795"/>
      <c r="N124" s="795"/>
      <c r="O124" s="795"/>
      <c r="P124" s="795"/>
      <c r="Q124" s="795"/>
      <c r="R124" s="795"/>
      <c r="S124" s="795"/>
      <c r="T124" s="795"/>
      <c r="U124" s="795"/>
      <c r="V124" s="795"/>
      <c r="W124" s="795"/>
      <c r="X124" s="795"/>
      <c r="Y124" s="795"/>
      <c r="Z124" s="795"/>
      <c r="AB124" s="214"/>
      <c r="AC124" s="214"/>
      <c r="AD124" s="250"/>
    </row>
    <row r="125" spans="1:30">
      <c r="A125" s="207"/>
      <c r="B125" s="832"/>
      <c r="C125" s="261" t="s">
        <v>131</v>
      </c>
      <c r="D125" s="262" t="s">
        <v>132</v>
      </c>
      <c r="E125" s="253" t="str">
        <f t="shared" si="31"/>
        <v>NSW</v>
      </c>
      <c r="F125" s="39"/>
      <c r="G125" s="795"/>
      <c r="H125" s="795"/>
      <c r="I125" s="795"/>
      <c r="J125" s="795"/>
      <c r="K125" s="795"/>
      <c r="L125" s="795"/>
      <c r="M125" s="795"/>
      <c r="N125" s="795"/>
      <c r="O125" s="795"/>
      <c r="P125" s="795"/>
      <c r="Q125" s="795"/>
      <c r="R125" s="795"/>
      <c r="S125" s="795"/>
      <c r="T125" s="795"/>
      <c r="U125" s="795"/>
      <c r="V125" s="795"/>
      <c r="W125" s="795"/>
      <c r="X125" s="795"/>
      <c r="Y125" s="795"/>
      <c r="Z125" s="795"/>
      <c r="AB125" s="214"/>
      <c r="AC125" s="214"/>
      <c r="AD125" s="250"/>
    </row>
    <row r="126" spans="1:30">
      <c r="A126" s="206" t="s">
        <v>133</v>
      </c>
      <c r="B126" s="832" t="s">
        <v>134</v>
      </c>
      <c r="C126" s="257" t="s">
        <v>135</v>
      </c>
      <c r="D126" s="258" t="s">
        <v>136</v>
      </c>
      <c r="E126" s="253" t="str">
        <f t="shared" si="31"/>
        <v>NSW</v>
      </c>
      <c r="F126" s="39"/>
      <c r="G126" s="795"/>
      <c r="H126" s="795"/>
      <c r="I126" s="795"/>
      <c r="J126" s="795"/>
      <c r="K126" s="795"/>
      <c r="L126" s="795"/>
      <c r="M126" s="795"/>
      <c r="N126" s="795"/>
      <c r="O126" s="795"/>
      <c r="P126" s="795"/>
      <c r="Q126" s="795"/>
      <c r="R126" s="795"/>
      <c r="S126" s="795"/>
      <c r="T126" s="795"/>
      <c r="U126" s="795"/>
      <c r="V126" s="795"/>
      <c r="W126" s="795"/>
      <c r="X126" s="795"/>
      <c r="Y126" s="795"/>
      <c r="Z126" s="795"/>
      <c r="AB126" s="214"/>
      <c r="AC126" s="214"/>
      <c r="AD126" s="250"/>
    </row>
    <row r="127" spans="1:30">
      <c r="A127" s="207"/>
      <c r="B127" s="832"/>
      <c r="C127" s="259" t="s">
        <v>137</v>
      </c>
      <c r="D127" s="260" t="s">
        <v>138</v>
      </c>
      <c r="E127" s="253" t="str">
        <f t="shared" si="31"/>
        <v>NSW</v>
      </c>
      <c r="F127" s="39"/>
      <c r="G127" s="795"/>
      <c r="H127" s="795"/>
      <c r="I127" s="795"/>
      <c r="J127" s="795"/>
      <c r="K127" s="795"/>
      <c r="L127" s="795"/>
      <c r="M127" s="795"/>
      <c r="N127" s="795"/>
      <c r="O127" s="795"/>
      <c r="P127" s="795"/>
      <c r="Q127" s="795"/>
      <c r="R127" s="795"/>
      <c r="S127" s="795"/>
      <c r="T127" s="795"/>
      <c r="U127" s="795"/>
      <c r="V127" s="795"/>
      <c r="W127" s="795"/>
      <c r="X127" s="795"/>
      <c r="Y127" s="795"/>
      <c r="Z127" s="795"/>
      <c r="AB127" s="214"/>
      <c r="AC127" s="214"/>
      <c r="AD127" s="250"/>
    </row>
    <row r="128" spans="1:30">
      <c r="A128" s="207"/>
      <c r="B128" s="832"/>
      <c r="C128" s="259" t="s">
        <v>139</v>
      </c>
      <c r="D128" s="260" t="s">
        <v>140</v>
      </c>
      <c r="E128" s="253" t="str">
        <f t="shared" si="31"/>
        <v>NSW</v>
      </c>
      <c r="F128" s="39"/>
      <c r="G128" s="795"/>
      <c r="H128" s="795"/>
      <c r="I128" s="795"/>
      <c r="J128" s="795"/>
      <c r="K128" s="795"/>
      <c r="L128" s="795"/>
      <c r="M128" s="795"/>
      <c r="N128" s="795"/>
      <c r="O128" s="795"/>
      <c r="P128" s="795"/>
      <c r="Q128" s="795"/>
      <c r="R128" s="795"/>
      <c r="S128" s="795"/>
      <c r="T128" s="795"/>
      <c r="U128" s="795"/>
      <c r="V128" s="795"/>
      <c r="W128" s="795"/>
      <c r="X128" s="795"/>
      <c r="Y128" s="795"/>
      <c r="Z128" s="795"/>
      <c r="AB128" s="214"/>
      <c r="AC128" s="214"/>
      <c r="AD128" s="250"/>
    </row>
    <row r="129" spans="1:30">
      <c r="A129" s="207"/>
      <c r="B129" s="832"/>
      <c r="C129" s="259" t="s">
        <v>141</v>
      </c>
      <c r="D129" s="260" t="s">
        <v>142</v>
      </c>
      <c r="E129" s="253" t="str">
        <f t="shared" si="31"/>
        <v>NSW</v>
      </c>
      <c r="F129" s="39"/>
      <c r="G129" s="795"/>
      <c r="H129" s="795"/>
      <c r="I129" s="795"/>
      <c r="J129" s="795"/>
      <c r="K129" s="795"/>
      <c r="L129" s="795"/>
      <c r="M129" s="795"/>
      <c r="N129" s="795"/>
      <c r="O129" s="795"/>
      <c r="P129" s="795"/>
      <c r="Q129" s="795"/>
      <c r="R129" s="795"/>
      <c r="S129" s="795"/>
      <c r="T129" s="795"/>
      <c r="U129" s="795"/>
      <c r="V129" s="795"/>
      <c r="W129" s="795"/>
      <c r="X129" s="795"/>
      <c r="Y129" s="795"/>
      <c r="Z129" s="795"/>
      <c r="AB129" s="214"/>
      <c r="AC129" s="214"/>
      <c r="AD129" s="250"/>
    </row>
    <row r="130" spans="1:30">
      <c r="A130" s="207"/>
      <c r="B130" s="832"/>
      <c r="C130" s="259" t="s">
        <v>143</v>
      </c>
      <c r="D130" s="260" t="s">
        <v>144</v>
      </c>
      <c r="E130" s="253" t="str">
        <f t="shared" si="31"/>
        <v>NSW</v>
      </c>
      <c r="F130" s="39"/>
      <c r="G130" s="795"/>
      <c r="H130" s="795"/>
      <c r="I130" s="795"/>
      <c r="J130" s="795"/>
      <c r="K130" s="795"/>
      <c r="L130" s="795"/>
      <c r="M130" s="795"/>
      <c r="N130" s="795"/>
      <c r="O130" s="795"/>
      <c r="P130" s="795"/>
      <c r="Q130" s="795"/>
      <c r="R130" s="795"/>
      <c r="S130" s="795"/>
      <c r="T130" s="795"/>
      <c r="U130" s="795"/>
      <c r="V130" s="795"/>
      <c r="W130" s="795"/>
      <c r="X130" s="795"/>
      <c r="Y130" s="795"/>
      <c r="Z130" s="795"/>
      <c r="AB130" s="214"/>
      <c r="AC130" s="214"/>
      <c r="AD130" s="250"/>
    </row>
    <row r="131" spans="1:30">
      <c r="A131" s="207"/>
      <c r="B131" s="832"/>
      <c r="C131" s="259" t="s">
        <v>145</v>
      </c>
      <c r="D131" s="260" t="s">
        <v>146</v>
      </c>
      <c r="E131" s="253" t="str">
        <f t="shared" si="31"/>
        <v>NSW</v>
      </c>
      <c r="F131" s="39"/>
      <c r="G131" s="795"/>
      <c r="H131" s="795"/>
      <c r="I131" s="795"/>
      <c r="J131" s="795"/>
      <c r="K131" s="795"/>
      <c r="L131" s="795"/>
      <c r="M131" s="795"/>
      <c r="N131" s="795"/>
      <c r="O131" s="795"/>
      <c r="P131" s="795"/>
      <c r="Q131" s="795"/>
      <c r="R131" s="795"/>
      <c r="S131" s="795"/>
      <c r="T131" s="795"/>
      <c r="U131" s="795"/>
      <c r="V131" s="795"/>
      <c r="W131" s="795"/>
      <c r="X131" s="795"/>
      <c r="Y131" s="795"/>
      <c r="Z131" s="795"/>
      <c r="AB131" s="214"/>
      <c r="AC131" s="214"/>
      <c r="AD131" s="250"/>
    </row>
    <row r="132" spans="1:30">
      <c r="A132" s="207"/>
      <c r="B132" s="832"/>
      <c r="C132" s="259" t="s">
        <v>147</v>
      </c>
      <c r="D132" s="260" t="s">
        <v>148</v>
      </c>
      <c r="E132" s="253" t="str">
        <f t="shared" si="31"/>
        <v>NSW</v>
      </c>
      <c r="F132" s="39"/>
      <c r="G132" s="795"/>
      <c r="H132" s="795"/>
      <c r="I132" s="795"/>
      <c r="J132" s="795"/>
      <c r="K132" s="795"/>
      <c r="L132" s="795"/>
      <c r="M132" s="795"/>
      <c r="N132" s="795"/>
      <c r="O132" s="795"/>
      <c r="P132" s="795"/>
      <c r="Q132" s="795"/>
      <c r="R132" s="795"/>
      <c r="S132" s="795"/>
      <c r="T132" s="795"/>
      <c r="U132" s="795"/>
      <c r="V132" s="795"/>
      <c r="W132" s="795"/>
      <c r="X132" s="795"/>
      <c r="Y132" s="795"/>
      <c r="Z132" s="795"/>
      <c r="AB132" s="214"/>
      <c r="AC132" s="214"/>
      <c r="AD132" s="250"/>
    </row>
    <row r="133" spans="1:30">
      <c r="A133" s="207"/>
      <c r="B133" s="832"/>
      <c r="C133" s="259" t="s">
        <v>149</v>
      </c>
      <c r="D133" s="260" t="s">
        <v>150</v>
      </c>
      <c r="E133" s="253" t="str">
        <f t="shared" si="31"/>
        <v>NSW</v>
      </c>
      <c r="F133" s="39"/>
      <c r="G133" s="795"/>
      <c r="H133" s="795"/>
      <c r="I133" s="795"/>
      <c r="J133" s="795"/>
      <c r="K133" s="795"/>
      <c r="L133" s="795"/>
      <c r="M133" s="795"/>
      <c r="N133" s="795"/>
      <c r="O133" s="795"/>
      <c r="P133" s="795"/>
      <c r="Q133" s="795"/>
      <c r="R133" s="795"/>
      <c r="S133" s="795"/>
      <c r="T133" s="795"/>
      <c r="U133" s="795"/>
      <c r="V133" s="795"/>
      <c r="W133" s="795"/>
      <c r="X133" s="795"/>
      <c r="Y133" s="795"/>
      <c r="Z133" s="795"/>
      <c r="AB133" s="214"/>
      <c r="AC133" s="214"/>
      <c r="AD133" s="250"/>
    </row>
    <row r="134" spans="1:30">
      <c r="A134" s="207"/>
      <c r="B134" s="832"/>
      <c r="C134" s="259" t="s">
        <v>151</v>
      </c>
      <c r="D134" s="260" t="s">
        <v>152</v>
      </c>
      <c r="E134" s="253" t="str">
        <f t="shared" si="31"/>
        <v>NSW</v>
      </c>
      <c r="F134" s="39"/>
      <c r="G134" s="795"/>
      <c r="H134" s="795"/>
      <c r="I134" s="795"/>
      <c r="J134" s="795"/>
      <c r="K134" s="795"/>
      <c r="L134" s="795"/>
      <c r="M134" s="795"/>
      <c r="N134" s="795"/>
      <c r="O134" s="795"/>
      <c r="P134" s="795"/>
      <c r="Q134" s="795"/>
      <c r="R134" s="795"/>
      <c r="S134" s="795"/>
      <c r="T134" s="795"/>
      <c r="U134" s="795"/>
      <c r="V134" s="795"/>
      <c r="W134" s="795"/>
      <c r="X134" s="795"/>
      <c r="Y134" s="795"/>
      <c r="Z134" s="795"/>
      <c r="AB134" s="214"/>
      <c r="AC134" s="214"/>
      <c r="AD134" s="250"/>
    </row>
    <row r="135" spans="1:30">
      <c r="A135" s="208"/>
      <c r="B135" s="832"/>
      <c r="C135" s="261" t="s">
        <v>153</v>
      </c>
      <c r="D135" s="262" t="s">
        <v>154</v>
      </c>
      <c r="E135" s="253" t="str">
        <f t="shared" si="31"/>
        <v>NSW</v>
      </c>
      <c r="F135" s="39"/>
      <c r="G135" s="795"/>
      <c r="H135" s="795"/>
      <c r="I135" s="795"/>
      <c r="J135" s="795"/>
      <c r="K135" s="795"/>
      <c r="L135" s="795"/>
      <c r="M135" s="795"/>
      <c r="N135" s="795"/>
      <c r="O135" s="795"/>
      <c r="P135" s="795"/>
      <c r="Q135" s="795"/>
      <c r="R135" s="795"/>
      <c r="S135" s="795"/>
      <c r="T135" s="795"/>
      <c r="U135" s="795"/>
      <c r="V135" s="795"/>
      <c r="W135" s="795"/>
      <c r="X135" s="795"/>
      <c r="Y135" s="795"/>
      <c r="Z135" s="795"/>
      <c r="AB135" s="214"/>
      <c r="AC135" s="214"/>
      <c r="AD135" s="250"/>
    </row>
    <row r="136" spans="1:30">
      <c r="A136" s="207" t="s">
        <v>155</v>
      </c>
      <c r="B136" s="832" t="s">
        <v>156</v>
      </c>
      <c r="C136" s="257" t="s">
        <v>157</v>
      </c>
      <c r="D136" s="258" t="s">
        <v>158</v>
      </c>
      <c r="E136" s="253" t="str">
        <f t="shared" si="31"/>
        <v>NSW</v>
      </c>
      <c r="F136" s="39"/>
      <c r="G136" s="795"/>
      <c r="H136" s="795"/>
      <c r="I136" s="795"/>
      <c r="J136" s="795"/>
      <c r="K136" s="795"/>
      <c r="L136" s="795"/>
      <c r="M136" s="795"/>
      <c r="N136" s="795"/>
      <c r="O136" s="795"/>
      <c r="P136" s="795"/>
      <c r="Q136" s="795"/>
      <c r="R136" s="795"/>
      <c r="S136" s="795"/>
      <c r="T136" s="795"/>
      <c r="U136" s="795"/>
      <c r="V136" s="795"/>
      <c r="W136" s="795"/>
      <c r="X136" s="795"/>
      <c r="Y136" s="795"/>
      <c r="Z136" s="795"/>
      <c r="AB136" s="214"/>
      <c r="AC136" s="214"/>
      <c r="AD136" s="250"/>
    </row>
    <row r="137" spans="1:30">
      <c r="A137" s="207"/>
      <c r="B137" s="832"/>
      <c r="C137" s="259" t="s">
        <v>159</v>
      </c>
      <c r="D137" s="260" t="s">
        <v>160</v>
      </c>
      <c r="E137" s="253" t="str">
        <f t="shared" si="31"/>
        <v>NSW</v>
      </c>
      <c r="F137" s="39"/>
      <c r="G137" s="795"/>
      <c r="H137" s="795"/>
      <c r="I137" s="795"/>
      <c r="J137" s="795"/>
      <c r="K137" s="795"/>
      <c r="L137" s="795"/>
      <c r="M137" s="795"/>
      <c r="N137" s="795"/>
      <c r="O137" s="795"/>
      <c r="P137" s="795"/>
      <c r="Q137" s="795"/>
      <c r="R137" s="795"/>
      <c r="S137" s="795"/>
      <c r="T137" s="795"/>
      <c r="U137" s="795"/>
      <c r="V137" s="795"/>
      <c r="W137" s="795"/>
      <c r="X137" s="795"/>
      <c r="Y137" s="795"/>
      <c r="Z137" s="795"/>
      <c r="AB137" s="214"/>
      <c r="AC137" s="214"/>
      <c r="AD137" s="250"/>
    </row>
    <row r="138" spans="1:30">
      <c r="A138" s="207"/>
      <c r="B138" s="832"/>
      <c r="C138" s="259" t="s">
        <v>161</v>
      </c>
      <c r="D138" s="260" t="s">
        <v>162</v>
      </c>
      <c r="E138" s="253" t="str">
        <f t="shared" si="31"/>
        <v>NSW</v>
      </c>
      <c r="F138" s="39"/>
      <c r="G138" s="795"/>
      <c r="H138" s="795"/>
      <c r="I138" s="795"/>
      <c r="J138" s="795"/>
      <c r="K138" s="795"/>
      <c r="L138" s="795"/>
      <c r="M138" s="795"/>
      <c r="N138" s="795"/>
      <c r="O138" s="795"/>
      <c r="P138" s="795"/>
      <c r="Q138" s="795"/>
      <c r="R138" s="795"/>
      <c r="S138" s="795"/>
      <c r="T138" s="795"/>
      <c r="U138" s="795"/>
      <c r="V138" s="795"/>
      <c r="W138" s="795"/>
      <c r="X138" s="795"/>
      <c r="Y138" s="795"/>
      <c r="Z138" s="795"/>
      <c r="AB138" s="214"/>
      <c r="AC138" s="214"/>
      <c r="AD138" s="250"/>
    </row>
    <row r="139" spans="1:30">
      <c r="A139" s="207"/>
      <c r="B139" s="832"/>
      <c r="C139" s="259" t="s">
        <v>163</v>
      </c>
      <c r="D139" s="260" t="s">
        <v>164</v>
      </c>
      <c r="E139" s="253" t="str">
        <f t="shared" si="31"/>
        <v>NSW</v>
      </c>
      <c r="F139" s="39"/>
      <c r="G139" s="795"/>
      <c r="H139" s="795"/>
      <c r="I139" s="795"/>
      <c r="J139" s="795"/>
      <c r="K139" s="795"/>
      <c r="L139" s="795"/>
      <c r="M139" s="795"/>
      <c r="N139" s="795"/>
      <c r="O139" s="795"/>
      <c r="P139" s="795"/>
      <c r="Q139" s="795"/>
      <c r="R139" s="795"/>
      <c r="S139" s="795"/>
      <c r="T139" s="795"/>
      <c r="U139" s="795"/>
      <c r="V139" s="795"/>
      <c r="W139" s="795"/>
      <c r="X139" s="795"/>
      <c r="Y139" s="795"/>
      <c r="Z139" s="795"/>
      <c r="AB139" s="214"/>
      <c r="AC139" s="214"/>
      <c r="AD139" s="250"/>
    </row>
    <row r="140" spans="1:30">
      <c r="A140" s="207"/>
      <c r="B140" s="832"/>
      <c r="C140" s="259" t="s">
        <v>165</v>
      </c>
      <c r="D140" s="260" t="s">
        <v>166</v>
      </c>
      <c r="E140" s="253" t="str">
        <f t="shared" si="31"/>
        <v>NSW</v>
      </c>
      <c r="F140" s="39"/>
      <c r="G140" s="795"/>
      <c r="H140" s="795"/>
      <c r="I140" s="795"/>
      <c r="J140" s="795"/>
      <c r="K140" s="795"/>
      <c r="L140" s="795"/>
      <c r="M140" s="795"/>
      <c r="N140" s="795"/>
      <c r="O140" s="795"/>
      <c r="P140" s="795"/>
      <c r="Q140" s="795"/>
      <c r="R140" s="795"/>
      <c r="S140" s="795"/>
      <c r="T140" s="795"/>
      <c r="U140" s="795"/>
      <c r="V140" s="795"/>
      <c r="W140" s="795"/>
      <c r="X140" s="795"/>
      <c r="Y140" s="795"/>
      <c r="Z140" s="795"/>
      <c r="AB140" s="214"/>
      <c r="AC140" s="214"/>
      <c r="AD140" s="250"/>
    </row>
    <row r="141" spans="1:30">
      <c r="A141" s="207"/>
      <c r="B141" s="832"/>
      <c r="C141" s="259" t="s">
        <v>167</v>
      </c>
      <c r="D141" s="260" t="s">
        <v>168</v>
      </c>
      <c r="E141" s="253" t="str">
        <f t="shared" si="31"/>
        <v>NSW</v>
      </c>
      <c r="F141" s="39"/>
      <c r="G141" s="795"/>
      <c r="H141" s="795"/>
      <c r="I141" s="795"/>
      <c r="J141" s="795"/>
      <c r="K141" s="795"/>
      <c r="L141" s="795"/>
      <c r="M141" s="795"/>
      <c r="N141" s="795"/>
      <c r="O141" s="795"/>
      <c r="P141" s="795"/>
      <c r="Q141" s="795"/>
      <c r="R141" s="795"/>
      <c r="S141" s="795"/>
      <c r="T141" s="795"/>
      <c r="U141" s="795"/>
      <c r="V141" s="795"/>
      <c r="W141" s="795"/>
      <c r="X141" s="795"/>
      <c r="Y141" s="795"/>
      <c r="Z141" s="795"/>
      <c r="AB141" s="214"/>
      <c r="AC141" s="214"/>
      <c r="AD141" s="250"/>
    </row>
    <row r="142" spans="1:30">
      <c r="A142" s="207"/>
      <c r="B142" s="832"/>
      <c r="C142" s="259" t="s">
        <v>169</v>
      </c>
      <c r="D142" s="260" t="s">
        <v>170</v>
      </c>
      <c r="E142" s="253" t="str">
        <f t="shared" si="31"/>
        <v>NSW</v>
      </c>
      <c r="F142" s="39"/>
      <c r="G142" s="795"/>
      <c r="H142" s="795"/>
      <c r="I142" s="795"/>
      <c r="J142" s="795"/>
      <c r="K142" s="795"/>
      <c r="L142" s="795"/>
      <c r="M142" s="795"/>
      <c r="N142" s="795"/>
      <c r="O142" s="795"/>
      <c r="P142" s="795"/>
      <c r="Q142" s="795"/>
      <c r="R142" s="795"/>
      <c r="S142" s="795"/>
      <c r="T142" s="795"/>
      <c r="U142" s="795"/>
      <c r="V142" s="795"/>
      <c r="W142" s="795"/>
      <c r="X142" s="795"/>
      <c r="Y142" s="795"/>
      <c r="Z142" s="795"/>
      <c r="AB142" s="214"/>
      <c r="AC142" s="214"/>
      <c r="AD142" s="250"/>
    </row>
    <row r="143" spans="1:30">
      <c r="A143" s="207"/>
      <c r="B143" s="832"/>
      <c r="C143" s="259" t="s">
        <v>171</v>
      </c>
      <c r="D143" s="260" t="s">
        <v>172</v>
      </c>
      <c r="E143" s="253" t="str">
        <f t="shared" si="31"/>
        <v>NSW</v>
      </c>
      <c r="F143" s="39"/>
      <c r="G143" s="795"/>
      <c r="H143" s="795"/>
      <c r="I143" s="795"/>
      <c r="J143" s="795"/>
      <c r="K143" s="795"/>
      <c r="L143" s="795"/>
      <c r="M143" s="795"/>
      <c r="N143" s="795"/>
      <c r="O143" s="795"/>
      <c r="P143" s="795"/>
      <c r="Q143" s="795"/>
      <c r="R143" s="795"/>
      <c r="S143" s="795"/>
      <c r="T143" s="795"/>
      <c r="U143" s="795"/>
      <c r="V143" s="795"/>
      <c r="W143" s="795"/>
      <c r="X143" s="795"/>
      <c r="Y143" s="795"/>
      <c r="Z143" s="795"/>
      <c r="AB143" s="214"/>
      <c r="AC143" s="214"/>
      <c r="AD143" s="250"/>
    </row>
    <row r="144" spans="1:30">
      <c r="A144" s="207"/>
      <c r="B144" s="832"/>
      <c r="C144" s="261" t="s">
        <v>173</v>
      </c>
      <c r="D144" s="262" t="s">
        <v>174</v>
      </c>
      <c r="E144" s="253" t="str">
        <f t="shared" si="31"/>
        <v>NSW</v>
      </c>
      <c r="F144" s="39"/>
      <c r="G144" s="795"/>
      <c r="H144" s="795"/>
      <c r="I144" s="795"/>
      <c r="J144" s="795"/>
      <c r="K144" s="795"/>
      <c r="L144" s="795"/>
      <c r="M144" s="795"/>
      <c r="N144" s="795"/>
      <c r="O144" s="795"/>
      <c r="P144" s="795"/>
      <c r="Q144" s="795"/>
      <c r="R144" s="795"/>
      <c r="S144" s="795"/>
      <c r="T144" s="795"/>
      <c r="U144" s="795"/>
      <c r="V144" s="795"/>
      <c r="W144" s="795"/>
      <c r="X144" s="795"/>
      <c r="Y144" s="795"/>
      <c r="Z144" s="795"/>
      <c r="AB144" s="214"/>
      <c r="AC144" s="214"/>
      <c r="AD144" s="250"/>
    </row>
    <row r="145" spans="1:52">
      <c r="A145" s="206" t="s">
        <v>175</v>
      </c>
      <c r="B145" s="832" t="s">
        <v>176</v>
      </c>
      <c r="C145" s="257" t="s">
        <v>177</v>
      </c>
      <c r="D145" s="258" t="s">
        <v>178</v>
      </c>
      <c r="E145" s="253" t="str">
        <f t="shared" si="31"/>
        <v>NSW</v>
      </c>
      <c r="F145" s="39"/>
      <c r="G145" s="795"/>
      <c r="H145" s="795"/>
      <c r="I145" s="795"/>
      <c r="J145" s="795"/>
      <c r="K145" s="795"/>
      <c r="L145" s="795"/>
      <c r="M145" s="795"/>
      <c r="N145" s="795"/>
      <c r="O145" s="795"/>
      <c r="P145" s="795"/>
      <c r="Q145" s="795"/>
      <c r="R145" s="795"/>
      <c r="S145" s="795"/>
      <c r="T145" s="795"/>
      <c r="U145" s="795"/>
      <c r="V145" s="795"/>
      <c r="W145" s="795"/>
      <c r="X145" s="795"/>
      <c r="Y145" s="795"/>
      <c r="Z145" s="795"/>
      <c r="AB145" s="214"/>
      <c r="AC145" s="214"/>
      <c r="AD145" s="250"/>
    </row>
    <row r="146" spans="1:52">
      <c r="A146" s="207"/>
      <c r="B146" s="832"/>
      <c r="C146" s="259" t="s">
        <v>179</v>
      </c>
      <c r="D146" s="260" t="s">
        <v>180</v>
      </c>
      <c r="E146" s="253" t="str">
        <f t="shared" ref="E146:E151" si="51">E145</f>
        <v>NSW</v>
      </c>
      <c r="F146" s="39"/>
      <c r="G146" s="795"/>
      <c r="H146" s="795"/>
      <c r="I146" s="795"/>
      <c r="J146" s="795"/>
      <c r="K146" s="795"/>
      <c r="L146" s="795"/>
      <c r="M146" s="795"/>
      <c r="N146" s="795"/>
      <c r="O146" s="795"/>
      <c r="P146" s="795"/>
      <c r="Q146" s="795"/>
      <c r="R146" s="795"/>
      <c r="S146" s="795"/>
      <c r="T146" s="795"/>
      <c r="U146" s="795"/>
      <c r="V146" s="795"/>
      <c r="W146" s="795"/>
      <c r="X146" s="795"/>
      <c r="Y146" s="795"/>
      <c r="Z146" s="795"/>
      <c r="AB146" s="214"/>
      <c r="AC146" s="214"/>
      <c r="AD146" s="250"/>
    </row>
    <row r="147" spans="1:52">
      <c r="A147" s="208"/>
      <c r="B147" s="832"/>
      <c r="C147" s="259" t="s">
        <v>181</v>
      </c>
      <c r="D147" s="260" t="s">
        <v>182</v>
      </c>
      <c r="E147" s="253" t="str">
        <f t="shared" si="51"/>
        <v>NSW</v>
      </c>
      <c r="F147" s="39"/>
      <c r="G147" s="795"/>
      <c r="H147" s="795"/>
      <c r="I147" s="795"/>
      <c r="J147" s="795"/>
      <c r="K147" s="795"/>
      <c r="L147" s="795"/>
      <c r="M147" s="795"/>
      <c r="N147" s="795"/>
      <c r="O147" s="795"/>
      <c r="P147" s="795"/>
      <c r="Q147" s="795"/>
      <c r="R147" s="795"/>
      <c r="S147" s="795"/>
      <c r="T147" s="795"/>
      <c r="U147" s="795"/>
      <c r="V147" s="795"/>
      <c r="W147" s="795"/>
      <c r="X147" s="795"/>
      <c r="Y147" s="795"/>
      <c r="Z147" s="795"/>
      <c r="AB147" s="214"/>
      <c r="AC147" s="214"/>
      <c r="AD147" s="250"/>
    </row>
    <row r="148" spans="1:52">
      <c r="A148" s="207" t="s">
        <v>183</v>
      </c>
      <c r="B148" s="832" t="s">
        <v>184</v>
      </c>
      <c r="C148" s="257" t="s">
        <v>185</v>
      </c>
      <c r="D148" s="258" t="s">
        <v>186</v>
      </c>
      <c r="E148" s="253" t="str">
        <f t="shared" si="51"/>
        <v>NSW</v>
      </c>
      <c r="F148" s="39"/>
      <c r="G148" s="795"/>
      <c r="H148" s="795"/>
      <c r="I148" s="795"/>
      <c r="J148" s="795"/>
      <c r="K148" s="795"/>
      <c r="L148" s="795"/>
      <c r="M148" s="795"/>
      <c r="N148" s="795"/>
      <c r="O148" s="795"/>
      <c r="P148" s="795"/>
      <c r="Q148" s="795"/>
      <c r="R148" s="795"/>
      <c r="S148" s="795"/>
      <c r="T148" s="795"/>
      <c r="U148" s="795"/>
      <c r="V148" s="795"/>
      <c r="W148" s="795"/>
      <c r="X148" s="795"/>
      <c r="Y148" s="795"/>
      <c r="Z148" s="795"/>
      <c r="AB148" s="214"/>
      <c r="AC148" s="214"/>
      <c r="AD148" s="250"/>
    </row>
    <row r="149" spans="1:52">
      <c r="A149" s="207"/>
      <c r="B149" s="832"/>
      <c r="C149" s="259" t="s">
        <v>187</v>
      </c>
      <c r="D149" s="260" t="s">
        <v>188</v>
      </c>
      <c r="E149" s="253" t="str">
        <f t="shared" si="51"/>
        <v>NSW</v>
      </c>
      <c r="F149" s="39"/>
      <c r="G149" s="795"/>
      <c r="H149" s="795"/>
      <c r="I149" s="795"/>
      <c r="J149" s="795"/>
      <c r="K149" s="795"/>
      <c r="L149" s="795"/>
      <c r="M149" s="795"/>
      <c r="N149" s="795"/>
      <c r="O149" s="795"/>
      <c r="P149" s="795"/>
      <c r="Q149" s="795"/>
      <c r="R149" s="795"/>
      <c r="S149" s="795"/>
      <c r="T149" s="795"/>
      <c r="U149" s="795"/>
      <c r="V149" s="795"/>
      <c r="W149" s="795"/>
      <c r="X149" s="795"/>
      <c r="Y149" s="795"/>
      <c r="Z149" s="795"/>
      <c r="AB149" s="214"/>
      <c r="AC149" s="214"/>
      <c r="AD149" s="250"/>
    </row>
    <row r="150" spans="1:52">
      <c r="A150" s="207"/>
      <c r="B150" s="832"/>
      <c r="C150" s="259" t="s">
        <v>189</v>
      </c>
      <c r="D150" s="260" t="s">
        <v>190</v>
      </c>
      <c r="E150" s="253" t="str">
        <f t="shared" si="51"/>
        <v>NSW</v>
      </c>
      <c r="F150" s="39"/>
      <c r="G150" s="795"/>
      <c r="H150" s="795"/>
      <c r="I150" s="795"/>
      <c r="J150" s="795"/>
      <c r="K150" s="795"/>
      <c r="L150" s="795"/>
      <c r="M150" s="795"/>
      <c r="N150" s="795"/>
      <c r="O150" s="795"/>
      <c r="P150" s="795"/>
      <c r="Q150" s="795"/>
      <c r="R150" s="795"/>
      <c r="S150" s="795"/>
      <c r="T150" s="795"/>
      <c r="U150" s="795"/>
      <c r="V150" s="795"/>
      <c r="W150" s="795"/>
      <c r="X150" s="795"/>
      <c r="Y150" s="795"/>
      <c r="Z150" s="795"/>
      <c r="AB150" s="214"/>
      <c r="AC150" s="214"/>
      <c r="AD150" s="250"/>
    </row>
    <row r="151" spans="1:52">
      <c r="A151" s="208"/>
      <c r="B151" s="832"/>
      <c r="C151" s="261" t="s">
        <v>191</v>
      </c>
      <c r="D151" s="262" t="s">
        <v>192</v>
      </c>
      <c r="E151" s="253" t="str">
        <f t="shared" si="51"/>
        <v>NSW</v>
      </c>
      <c r="F151" s="39"/>
      <c r="G151" s="795"/>
      <c r="H151" s="795"/>
      <c r="I151" s="795"/>
      <c r="J151" s="795"/>
      <c r="K151" s="795"/>
      <c r="L151" s="795"/>
      <c r="M151" s="795"/>
      <c r="N151" s="795"/>
      <c r="O151" s="795"/>
      <c r="P151" s="795"/>
      <c r="Q151" s="795"/>
      <c r="R151" s="795"/>
      <c r="S151" s="795"/>
      <c r="T151" s="795"/>
      <c r="U151" s="795"/>
      <c r="V151" s="795"/>
      <c r="W151" s="795"/>
      <c r="X151" s="795"/>
      <c r="Y151" s="795"/>
      <c r="Z151" s="795"/>
      <c r="AB151" s="214"/>
      <c r="AC151" s="214"/>
      <c r="AD151" s="250"/>
    </row>
    <row r="152" spans="1:52">
      <c r="G152" s="796"/>
      <c r="H152" s="796"/>
      <c r="I152" s="796"/>
      <c r="J152" s="796"/>
      <c r="K152" s="796"/>
      <c r="L152" s="796"/>
      <c r="M152" s="796"/>
      <c r="N152" s="796"/>
      <c r="O152" s="796"/>
      <c r="P152" s="796"/>
      <c r="Q152" s="796"/>
      <c r="R152" s="796"/>
      <c r="S152" s="796"/>
      <c r="T152" s="796"/>
      <c r="U152" s="796"/>
      <c r="V152" s="796"/>
      <c r="W152" s="796"/>
      <c r="X152" s="796"/>
      <c r="Y152" s="796"/>
      <c r="Z152" s="796"/>
      <c r="AB152" s="214"/>
      <c r="AC152" s="214"/>
      <c r="AD152" s="250"/>
    </row>
    <row r="153" spans="1:52" s="268" customFormat="1" ht="18.75">
      <c r="A153" s="187" t="s">
        <v>507</v>
      </c>
      <c r="B153" s="265"/>
      <c r="C153" s="265"/>
      <c r="D153" s="266"/>
      <c r="E153" s="267"/>
      <c r="F153" s="267"/>
      <c r="G153" s="797"/>
      <c r="H153" s="797"/>
      <c r="I153" s="797"/>
      <c r="J153" s="797"/>
      <c r="K153" s="797"/>
      <c r="L153" s="797"/>
      <c r="M153" s="797"/>
      <c r="N153" s="797"/>
      <c r="O153" s="797"/>
      <c r="P153" s="797"/>
      <c r="Q153" s="797"/>
      <c r="R153" s="797"/>
      <c r="S153" s="797"/>
      <c r="T153" s="797"/>
      <c r="U153" s="797"/>
      <c r="V153" s="797"/>
      <c r="W153" s="797"/>
      <c r="X153" s="797"/>
      <c r="Y153" s="797"/>
      <c r="Z153" s="797"/>
      <c r="AB153" s="182" t="s">
        <v>507</v>
      </c>
      <c r="AC153" s="180"/>
      <c r="AD153" s="180"/>
      <c r="AE153" s="181"/>
      <c r="AF153" s="181"/>
      <c r="AG153" s="181"/>
      <c r="AH153" s="181"/>
      <c r="AI153" s="181"/>
      <c r="AJ153" s="181"/>
      <c r="AK153" s="181"/>
      <c r="AL153" s="181"/>
      <c r="AM153" s="181"/>
      <c r="AN153" s="181"/>
      <c r="AO153" s="181"/>
      <c r="AP153" s="181"/>
      <c r="AQ153" s="181"/>
      <c r="AR153" s="181"/>
      <c r="AS153" s="181"/>
      <c r="AT153" s="181"/>
      <c r="AU153" s="181"/>
      <c r="AV153" s="181"/>
      <c r="AW153" s="181"/>
      <c r="AX153" s="181"/>
      <c r="AY153" s="181"/>
      <c r="AZ153" s="181"/>
    </row>
    <row r="154" spans="1:52">
      <c r="A154" s="207" t="s">
        <v>21</v>
      </c>
      <c r="B154" s="833" t="s">
        <v>22</v>
      </c>
      <c r="C154" s="259" t="s">
        <v>23</v>
      </c>
      <c r="D154" s="260" t="s">
        <v>24</v>
      </c>
      <c r="E154" s="269" t="str">
        <f>A153</f>
        <v>NT</v>
      </c>
      <c r="F154" s="270"/>
      <c r="G154" s="794"/>
      <c r="H154" s="794"/>
      <c r="I154" s="794"/>
      <c r="J154" s="794"/>
      <c r="K154" s="794"/>
      <c r="L154" s="794"/>
      <c r="M154" s="794"/>
      <c r="N154" s="794"/>
      <c r="O154" s="794"/>
      <c r="P154" s="794"/>
      <c r="Q154" s="794"/>
      <c r="R154" s="794"/>
      <c r="S154" s="794"/>
      <c r="T154" s="794"/>
      <c r="U154" s="794"/>
      <c r="V154" s="794"/>
      <c r="W154" s="794"/>
      <c r="X154" s="794"/>
      <c r="Y154" s="794"/>
      <c r="Z154" s="795"/>
      <c r="AB154" s="185" t="s">
        <v>21</v>
      </c>
      <c r="AC154" s="186" t="s">
        <v>198</v>
      </c>
      <c r="AD154" s="189" t="str">
        <f>AB153</f>
        <v>NT</v>
      </c>
      <c r="AE154" s="317">
        <f>IF(SUMIFS('A-methods'!Z:Z,'A-methods'!$X:$X,$AD154,'A-methods'!$AF:$AF,$AC154)&gt;0,0,SUMIFS('A-methods'!Y:Y,'A-methods'!$X:$X,$AD154,'A-methods'!$AF:$AF,$AC154))</f>
        <v>0</v>
      </c>
      <c r="AF154" s="319" t="str">
        <f>IF(COUNTBLANK(F154:F156)&gt;0,IF(SUMIFS('A-methods'!Z:Z,'A-methods'!$X:$X,$AD154,'A-methods'!$AF:$AF,$AC154)&gt;0,SUMIFS('A-methods'!Z:Z,'A-methods'!$X:$X,$AD154,'A-methods'!$AF:$AF,$AC154),""),SUM(F154:F156))</f>
        <v/>
      </c>
      <c r="AG154" s="319" t="str">
        <f t="shared" ref="AG154:AZ154" si="52">IF(COUNTBLANK(G154:G156)&gt;0,"",SUM(G154:G156))</f>
        <v/>
      </c>
      <c r="AH154" s="319" t="str">
        <f t="shared" si="52"/>
        <v/>
      </c>
      <c r="AI154" s="319" t="str">
        <f t="shared" si="52"/>
        <v/>
      </c>
      <c r="AJ154" s="319" t="str">
        <f t="shared" si="52"/>
        <v/>
      </c>
      <c r="AK154" s="319" t="str">
        <f t="shared" si="52"/>
        <v/>
      </c>
      <c r="AL154" s="319" t="str">
        <f t="shared" si="52"/>
        <v/>
      </c>
      <c r="AM154" s="319" t="str">
        <f t="shared" si="52"/>
        <v/>
      </c>
      <c r="AN154" s="319" t="str">
        <f t="shared" si="52"/>
        <v/>
      </c>
      <c r="AO154" s="319" t="str">
        <f t="shared" si="52"/>
        <v/>
      </c>
      <c r="AP154" s="319" t="str">
        <f t="shared" si="52"/>
        <v/>
      </c>
      <c r="AQ154" s="319" t="str">
        <f t="shared" si="52"/>
        <v/>
      </c>
      <c r="AR154" s="319" t="str">
        <f t="shared" si="52"/>
        <v/>
      </c>
      <c r="AS154" s="319" t="str">
        <f t="shared" si="52"/>
        <v/>
      </c>
      <c r="AT154" s="319" t="str">
        <f t="shared" si="52"/>
        <v/>
      </c>
      <c r="AU154" s="319" t="str">
        <f t="shared" si="52"/>
        <v/>
      </c>
      <c r="AV154" s="319" t="str">
        <f t="shared" si="52"/>
        <v/>
      </c>
      <c r="AW154" s="319" t="str">
        <f t="shared" si="52"/>
        <v/>
      </c>
      <c r="AX154" s="319" t="str">
        <f t="shared" si="52"/>
        <v/>
      </c>
      <c r="AY154" s="319" t="str">
        <f t="shared" si="52"/>
        <v/>
      </c>
      <c r="AZ154" s="319" t="str">
        <f t="shared" si="52"/>
        <v/>
      </c>
    </row>
    <row r="155" spans="1:52">
      <c r="A155" s="207"/>
      <c r="B155" s="832"/>
      <c r="C155" s="259" t="s">
        <v>25</v>
      </c>
      <c r="D155" s="260" t="s">
        <v>26</v>
      </c>
      <c r="E155" s="253" t="str">
        <f>E154</f>
        <v>NT</v>
      </c>
      <c r="F155" s="270"/>
      <c r="G155" s="794"/>
      <c r="H155" s="794"/>
      <c r="I155" s="794"/>
      <c r="J155" s="794"/>
      <c r="K155" s="794"/>
      <c r="L155" s="794"/>
      <c r="M155" s="794"/>
      <c r="N155" s="794"/>
      <c r="O155" s="794"/>
      <c r="P155" s="794"/>
      <c r="Q155" s="794"/>
      <c r="R155" s="794"/>
      <c r="S155" s="794"/>
      <c r="T155" s="794"/>
      <c r="U155" s="794"/>
      <c r="V155" s="794"/>
      <c r="W155" s="794"/>
      <c r="X155" s="794"/>
      <c r="Y155" s="794"/>
      <c r="Z155" s="795"/>
      <c r="AB155" s="176" t="s">
        <v>29</v>
      </c>
      <c r="AC155" s="69" t="s">
        <v>30</v>
      </c>
      <c r="AD155" s="190" t="str">
        <f t="shared" ref="AD155:AD181" si="53">AD154</f>
        <v>NT</v>
      </c>
      <c r="AE155" s="317">
        <f>IF(SUMIFS('A-methods'!Z:Z,'A-methods'!$X:$X,$AD155,'A-methods'!$AF:$AF,$AC155)&gt;0,0,SUMIFS('A-methods'!Y:Y,'A-methods'!$X:$X,$AD155,'A-methods'!$AF:$AF,$AC155))</f>
        <v>13.629999999999999</v>
      </c>
      <c r="AF155" s="319" t="str">
        <f>IF(COUNTBLANK(F155:F157)&gt;0,IF(SUMIFS('A-methods'!Z:Z,'A-methods'!$X:$X,$AD155,'A-methods'!$AF:$AF,$AC155)&gt;0,SUMIFS('A-methods'!Z:Z,'A-methods'!$X:$X,$AD155,'A-methods'!$AF:$AF,$AC155),""),SUM(F155:F157))</f>
        <v/>
      </c>
      <c r="AG155" s="319" t="str">
        <f t="shared" ref="AG155:AP156" si="54">IF(ISBLANK(G157),"",G157)</f>
        <v/>
      </c>
      <c r="AH155" s="319" t="str">
        <f t="shared" si="54"/>
        <v/>
      </c>
      <c r="AI155" s="319" t="str">
        <f t="shared" si="54"/>
        <v/>
      </c>
      <c r="AJ155" s="319" t="str">
        <f t="shared" si="54"/>
        <v/>
      </c>
      <c r="AK155" s="319" t="str">
        <f t="shared" si="54"/>
        <v/>
      </c>
      <c r="AL155" s="319" t="str">
        <f t="shared" si="54"/>
        <v/>
      </c>
      <c r="AM155" s="319" t="str">
        <f t="shared" si="54"/>
        <v/>
      </c>
      <c r="AN155" s="319" t="str">
        <f t="shared" si="54"/>
        <v/>
      </c>
      <c r="AO155" s="319" t="str">
        <f t="shared" si="54"/>
        <v/>
      </c>
      <c r="AP155" s="319" t="str">
        <f t="shared" si="54"/>
        <v/>
      </c>
      <c r="AQ155" s="319" t="str">
        <f t="shared" ref="AQ155:AZ156" si="55">IF(ISBLANK(Q157),"",Q157)</f>
        <v/>
      </c>
      <c r="AR155" s="319" t="str">
        <f t="shared" si="55"/>
        <v/>
      </c>
      <c r="AS155" s="319" t="str">
        <f t="shared" si="55"/>
        <v/>
      </c>
      <c r="AT155" s="319" t="str">
        <f t="shared" si="55"/>
        <v/>
      </c>
      <c r="AU155" s="319" t="str">
        <f t="shared" si="55"/>
        <v/>
      </c>
      <c r="AV155" s="319" t="str">
        <f t="shared" si="55"/>
        <v/>
      </c>
      <c r="AW155" s="319" t="str">
        <f t="shared" si="55"/>
        <v/>
      </c>
      <c r="AX155" s="319" t="str">
        <f t="shared" si="55"/>
        <v/>
      </c>
      <c r="AY155" s="319" t="str">
        <f t="shared" si="55"/>
        <v/>
      </c>
      <c r="AZ155" s="319" t="str">
        <f t="shared" si="55"/>
        <v/>
      </c>
    </row>
    <row r="156" spans="1:52">
      <c r="A156" s="207"/>
      <c r="B156" s="832"/>
      <c r="C156" s="261" t="s">
        <v>27</v>
      </c>
      <c r="D156" s="262" t="s">
        <v>28</v>
      </c>
      <c r="E156" s="253" t="str">
        <f t="shared" ref="E156:E219" si="56">E155</f>
        <v>NT</v>
      </c>
      <c r="F156" s="270"/>
      <c r="G156" s="794"/>
      <c r="H156" s="794"/>
      <c r="I156" s="794"/>
      <c r="J156" s="794"/>
      <c r="K156" s="794"/>
      <c r="L156" s="794"/>
      <c r="M156" s="794"/>
      <c r="N156" s="794"/>
      <c r="O156" s="794"/>
      <c r="P156" s="794"/>
      <c r="Q156" s="794"/>
      <c r="R156" s="794"/>
      <c r="S156" s="794"/>
      <c r="T156" s="794"/>
      <c r="U156" s="794"/>
      <c r="V156" s="794"/>
      <c r="W156" s="794"/>
      <c r="X156" s="794"/>
      <c r="Y156" s="794"/>
      <c r="Z156" s="795"/>
      <c r="AB156" s="176" t="s">
        <v>33</v>
      </c>
      <c r="AC156" s="69" t="s">
        <v>34</v>
      </c>
      <c r="AD156" s="190" t="str">
        <f t="shared" si="53"/>
        <v>NT</v>
      </c>
      <c r="AE156" s="317">
        <f>IF(SUMIFS('A-methods'!Z:Z,'A-methods'!$X:$X,$AD156,'A-methods'!$AF:$AF,$AC156)&gt;0,0,SUMIFS('A-methods'!Y:Y,'A-methods'!$X:$X,$AD156,'A-methods'!$AF:$AF,$AC156))</f>
        <v>126.79</v>
      </c>
      <c r="AF156" s="319" t="str">
        <f>IF(COUNTBLANK(F156:F158)&gt;0,IF(SUMIFS('A-methods'!Z:Z,'A-methods'!$X:$X,$AD156,'A-methods'!$AF:$AF,$AC156)&gt;0,SUMIFS('A-methods'!Z:Z,'A-methods'!$X:$X,$AD156,'A-methods'!$AF:$AF,$AC156),""),SUM(F156:F158))</f>
        <v/>
      </c>
      <c r="AG156" s="319" t="str">
        <f t="shared" si="54"/>
        <v/>
      </c>
      <c r="AH156" s="319" t="str">
        <f t="shared" si="54"/>
        <v/>
      </c>
      <c r="AI156" s="319" t="str">
        <f t="shared" si="54"/>
        <v/>
      </c>
      <c r="AJ156" s="319" t="str">
        <f t="shared" si="54"/>
        <v/>
      </c>
      <c r="AK156" s="319" t="str">
        <f t="shared" si="54"/>
        <v/>
      </c>
      <c r="AL156" s="319" t="str">
        <f t="shared" si="54"/>
        <v/>
      </c>
      <c r="AM156" s="319" t="str">
        <f t="shared" si="54"/>
        <v/>
      </c>
      <c r="AN156" s="319" t="str">
        <f t="shared" si="54"/>
        <v/>
      </c>
      <c r="AO156" s="319" t="str">
        <f t="shared" si="54"/>
        <v/>
      </c>
      <c r="AP156" s="319" t="str">
        <f t="shared" si="54"/>
        <v/>
      </c>
      <c r="AQ156" s="319" t="str">
        <f t="shared" si="55"/>
        <v/>
      </c>
      <c r="AR156" s="319" t="str">
        <f t="shared" si="55"/>
        <v/>
      </c>
      <c r="AS156" s="319" t="str">
        <f t="shared" si="55"/>
        <v/>
      </c>
      <c r="AT156" s="319" t="str">
        <f t="shared" si="55"/>
        <v/>
      </c>
      <c r="AU156" s="319" t="str">
        <f t="shared" si="55"/>
        <v/>
      </c>
      <c r="AV156" s="319" t="str">
        <f t="shared" si="55"/>
        <v/>
      </c>
      <c r="AW156" s="319" t="str">
        <f t="shared" si="55"/>
        <v/>
      </c>
      <c r="AX156" s="319" t="str">
        <f t="shared" si="55"/>
        <v/>
      </c>
      <c r="AY156" s="319" t="str">
        <f t="shared" si="55"/>
        <v/>
      </c>
      <c r="AZ156" s="319" t="str">
        <f t="shared" si="55"/>
        <v/>
      </c>
    </row>
    <row r="157" spans="1:52">
      <c r="A157" s="209" t="s">
        <v>29</v>
      </c>
      <c r="B157" s="220" t="s">
        <v>30</v>
      </c>
      <c r="C157" s="225" t="s">
        <v>31</v>
      </c>
      <c r="D157" s="264" t="s">
        <v>32</v>
      </c>
      <c r="E157" s="253" t="str">
        <f t="shared" si="56"/>
        <v>NT</v>
      </c>
      <c r="F157" s="39"/>
      <c r="G157" s="795"/>
      <c r="H157" s="795"/>
      <c r="I157" s="795"/>
      <c r="J157" s="795"/>
      <c r="K157" s="795"/>
      <c r="L157" s="795"/>
      <c r="M157" s="795"/>
      <c r="N157" s="795"/>
      <c r="O157" s="795"/>
      <c r="P157" s="795"/>
      <c r="Q157" s="795"/>
      <c r="R157" s="795"/>
      <c r="S157" s="795"/>
      <c r="T157" s="795"/>
      <c r="U157" s="795"/>
      <c r="V157" s="795"/>
      <c r="W157" s="795"/>
      <c r="X157" s="795"/>
      <c r="Y157" s="795"/>
      <c r="Z157" s="795"/>
      <c r="AB157" s="176" t="s">
        <v>43</v>
      </c>
      <c r="AC157" s="69" t="s">
        <v>44</v>
      </c>
      <c r="AD157" s="190" t="str">
        <f t="shared" si="53"/>
        <v>NT</v>
      </c>
      <c r="AE157" s="317">
        <f>IF(SUMIFS('A-methods'!Z:Z,'A-methods'!$X:$X,$AD157,'A-methods'!$AF:$AF,$AC157)&gt;0,0,SUMIFS('A-methods'!Y:Y,'A-methods'!$X:$X,$AD157,'A-methods'!$AF:$AF,$AC157))</f>
        <v>21.53</v>
      </c>
      <c r="AF157" s="319" t="str">
        <f>IF(COUNTBLANK(F157:F159)&gt;0,IF(SUMIFS('A-methods'!Z:Z,'A-methods'!$X:$X,$AD157,'A-methods'!$AF:$AF,$AC157)&gt;0,SUMIFS('A-methods'!Z:Z,'A-methods'!$X:$X,$AD157,'A-methods'!$AF:$AF,$AC157),""),SUM(F157:F159))</f>
        <v/>
      </c>
      <c r="AG157" s="319" t="str">
        <f t="shared" ref="AG157:AZ157" si="57">IF(ISBLANK(G161),"",G161)</f>
        <v/>
      </c>
      <c r="AH157" s="319" t="str">
        <f t="shared" si="57"/>
        <v/>
      </c>
      <c r="AI157" s="319" t="str">
        <f t="shared" si="57"/>
        <v/>
      </c>
      <c r="AJ157" s="319" t="str">
        <f t="shared" si="57"/>
        <v/>
      </c>
      <c r="AK157" s="319" t="str">
        <f t="shared" si="57"/>
        <v/>
      </c>
      <c r="AL157" s="319" t="str">
        <f t="shared" si="57"/>
        <v/>
      </c>
      <c r="AM157" s="319" t="str">
        <f t="shared" si="57"/>
        <v/>
      </c>
      <c r="AN157" s="319" t="str">
        <f t="shared" si="57"/>
        <v/>
      </c>
      <c r="AO157" s="319" t="str">
        <f t="shared" si="57"/>
        <v/>
      </c>
      <c r="AP157" s="319" t="str">
        <f t="shared" si="57"/>
        <v/>
      </c>
      <c r="AQ157" s="319" t="str">
        <f t="shared" si="57"/>
        <v/>
      </c>
      <c r="AR157" s="319" t="str">
        <f t="shared" si="57"/>
        <v/>
      </c>
      <c r="AS157" s="319" t="str">
        <f t="shared" si="57"/>
        <v/>
      </c>
      <c r="AT157" s="319" t="str">
        <f t="shared" si="57"/>
        <v/>
      </c>
      <c r="AU157" s="319" t="str">
        <f t="shared" si="57"/>
        <v/>
      </c>
      <c r="AV157" s="319" t="str">
        <f t="shared" si="57"/>
        <v/>
      </c>
      <c r="AW157" s="319" t="str">
        <f t="shared" si="57"/>
        <v/>
      </c>
      <c r="AX157" s="319" t="str">
        <f t="shared" si="57"/>
        <v/>
      </c>
      <c r="AY157" s="319" t="str">
        <f t="shared" si="57"/>
        <v/>
      </c>
      <c r="AZ157" s="319" t="str">
        <f t="shared" si="57"/>
        <v/>
      </c>
    </row>
    <row r="158" spans="1:52">
      <c r="A158" s="209" t="s">
        <v>33</v>
      </c>
      <c r="B158" s="220" t="s">
        <v>34</v>
      </c>
      <c r="C158" s="225" t="s">
        <v>35</v>
      </c>
      <c r="D158" s="264" t="s">
        <v>36</v>
      </c>
      <c r="E158" s="253" t="str">
        <f t="shared" si="56"/>
        <v>NT</v>
      </c>
      <c r="F158" s="39"/>
      <c r="G158" s="795"/>
      <c r="H158" s="795"/>
      <c r="I158" s="795"/>
      <c r="J158" s="795"/>
      <c r="K158" s="795"/>
      <c r="L158" s="795"/>
      <c r="M158" s="795"/>
      <c r="N158" s="795"/>
      <c r="O158" s="795"/>
      <c r="P158" s="795"/>
      <c r="Q158" s="795"/>
      <c r="R158" s="795"/>
      <c r="S158" s="795"/>
      <c r="T158" s="795"/>
      <c r="U158" s="795"/>
      <c r="V158" s="795"/>
      <c r="W158" s="795"/>
      <c r="X158" s="795"/>
      <c r="Y158" s="795"/>
      <c r="Z158" s="795"/>
      <c r="AB158" s="176" t="s">
        <v>63</v>
      </c>
      <c r="AC158" s="69" t="s">
        <v>64</v>
      </c>
      <c r="AD158" s="190" t="str">
        <f t="shared" si="53"/>
        <v>NT</v>
      </c>
      <c r="AE158" s="317">
        <f>IF(SUMIFS('A-methods'!Z:Z,'A-methods'!$X:$X,$AD158,'A-methods'!$AF:$AF,$AC158)&gt;0,0,SUMIFS('A-methods'!Y:Y,'A-methods'!$X:$X,$AD158,'A-methods'!$AF:$AF,$AC158))</f>
        <v>409.77</v>
      </c>
      <c r="AF158" s="319" t="str">
        <f>IF(COUNTBLANK(F158:F160)&gt;0,IF(SUMIFS('A-methods'!Z:Z,'A-methods'!$X:$X,$AD158,'A-methods'!$AF:$AF,$AC158)&gt;0,SUMIFS('A-methods'!Z:Z,'A-methods'!$X:$X,$AD158,'A-methods'!$AF:$AF,$AC158),""),SUM(F158:F160))</f>
        <v/>
      </c>
      <c r="AG158" s="319" t="str">
        <f t="shared" ref="AG158:AZ158" si="58">IF(ISBLANK(G171),"",G171)</f>
        <v/>
      </c>
      <c r="AH158" s="319" t="str">
        <f t="shared" si="58"/>
        <v/>
      </c>
      <c r="AI158" s="319" t="str">
        <f t="shared" si="58"/>
        <v/>
      </c>
      <c r="AJ158" s="319" t="str">
        <f t="shared" si="58"/>
        <v/>
      </c>
      <c r="AK158" s="319" t="str">
        <f t="shared" si="58"/>
        <v/>
      </c>
      <c r="AL158" s="319" t="str">
        <f t="shared" si="58"/>
        <v/>
      </c>
      <c r="AM158" s="319" t="str">
        <f t="shared" si="58"/>
        <v/>
      </c>
      <c r="AN158" s="319" t="str">
        <f t="shared" si="58"/>
        <v/>
      </c>
      <c r="AO158" s="319" t="str">
        <f t="shared" si="58"/>
        <v/>
      </c>
      <c r="AP158" s="319" t="str">
        <f t="shared" si="58"/>
        <v/>
      </c>
      <c r="AQ158" s="319" t="str">
        <f t="shared" si="58"/>
        <v/>
      </c>
      <c r="AR158" s="319" t="str">
        <f t="shared" si="58"/>
        <v/>
      </c>
      <c r="AS158" s="319" t="str">
        <f t="shared" si="58"/>
        <v/>
      </c>
      <c r="AT158" s="319" t="str">
        <f t="shared" si="58"/>
        <v/>
      </c>
      <c r="AU158" s="319" t="str">
        <f t="shared" si="58"/>
        <v/>
      </c>
      <c r="AV158" s="319" t="str">
        <f t="shared" si="58"/>
        <v/>
      </c>
      <c r="AW158" s="319" t="str">
        <f t="shared" si="58"/>
        <v/>
      </c>
      <c r="AX158" s="319" t="str">
        <f t="shared" si="58"/>
        <v/>
      </c>
      <c r="AY158" s="319" t="str">
        <f t="shared" si="58"/>
        <v/>
      </c>
      <c r="AZ158" s="319" t="str">
        <f t="shared" si="58"/>
        <v/>
      </c>
    </row>
    <row r="159" spans="1:52">
      <c r="A159" s="207" t="s">
        <v>37</v>
      </c>
      <c r="B159" s="832" t="s">
        <v>38</v>
      </c>
      <c r="C159" s="257" t="s">
        <v>39</v>
      </c>
      <c r="D159" s="258" t="s">
        <v>40</v>
      </c>
      <c r="E159" s="253" t="str">
        <f t="shared" si="56"/>
        <v>NT</v>
      </c>
      <c r="F159" s="39"/>
      <c r="G159" s="795"/>
      <c r="H159" s="795"/>
      <c r="I159" s="795"/>
      <c r="J159" s="795"/>
      <c r="K159" s="795"/>
      <c r="L159" s="795"/>
      <c r="M159" s="795"/>
      <c r="N159" s="795"/>
      <c r="O159" s="795"/>
      <c r="P159" s="795"/>
      <c r="Q159" s="795"/>
      <c r="R159" s="795"/>
      <c r="S159" s="795"/>
      <c r="T159" s="795"/>
      <c r="U159" s="795"/>
      <c r="V159" s="795"/>
      <c r="W159" s="795"/>
      <c r="X159" s="795"/>
      <c r="Y159" s="795"/>
      <c r="Z159" s="795"/>
      <c r="AB159" s="176" t="s">
        <v>75</v>
      </c>
      <c r="AC159" s="69" t="s">
        <v>76</v>
      </c>
      <c r="AD159" s="190" t="str">
        <f t="shared" si="53"/>
        <v>NT</v>
      </c>
      <c r="AE159" s="317">
        <f>IF(SUMIFS('A-methods'!Z:Z,'A-methods'!$X:$X,$AD159,'A-methods'!$AF:$AF,$AC159)&gt;0,0,SUMIFS('A-methods'!Y:Y,'A-methods'!$X:$X,$AD159,'A-methods'!$AF:$AF,$AC159))</f>
        <v>0</v>
      </c>
      <c r="AF159" s="319" t="str">
        <f>IF(COUNTBLANK(F159:F161)&gt;0,IF(SUMIFS('A-methods'!Z:Z,'A-methods'!$X:$X,$AD159,'A-methods'!$AF:$AF,$AC159)&gt;0,SUMIFS('A-methods'!Z:Z,'A-methods'!$X:$X,$AD159,'A-methods'!$AF:$AF,$AC159),""),SUM(F159:F161))</f>
        <v/>
      </c>
      <c r="AG159" s="319" t="str">
        <f t="shared" ref="AG159:AZ159" si="59">IF(ISBLANK(G177),"",G177)</f>
        <v/>
      </c>
      <c r="AH159" s="319" t="str">
        <f t="shared" si="59"/>
        <v/>
      </c>
      <c r="AI159" s="319" t="str">
        <f t="shared" si="59"/>
        <v/>
      </c>
      <c r="AJ159" s="319" t="str">
        <f t="shared" si="59"/>
        <v/>
      </c>
      <c r="AK159" s="319" t="str">
        <f t="shared" si="59"/>
        <v/>
      </c>
      <c r="AL159" s="319" t="str">
        <f t="shared" si="59"/>
        <v/>
      </c>
      <c r="AM159" s="319" t="str">
        <f t="shared" si="59"/>
        <v/>
      </c>
      <c r="AN159" s="319" t="str">
        <f t="shared" si="59"/>
        <v/>
      </c>
      <c r="AO159" s="319" t="str">
        <f t="shared" si="59"/>
        <v/>
      </c>
      <c r="AP159" s="319" t="str">
        <f t="shared" si="59"/>
        <v/>
      </c>
      <c r="AQ159" s="319" t="str">
        <f t="shared" si="59"/>
        <v/>
      </c>
      <c r="AR159" s="319" t="str">
        <f t="shared" si="59"/>
        <v/>
      </c>
      <c r="AS159" s="319" t="str">
        <f t="shared" si="59"/>
        <v/>
      </c>
      <c r="AT159" s="319" t="str">
        <f t="shared" si="59"/>
        <v/>
      </c>
      <c r="AU159" s="319" t="str">
        <f t="shared" si="59"/>
        <v/>
      </c>
      <c r="AV159" s="319" t="str">
        <f t="shared" si="59"/>
        <v/>
      </c>
      <c r="AW159" s="319" t="str">
        <f t="shared" si="59"/>
        <v/>
      </c>
      <c r="AX159" s="319" t="str">
        <f t="shared" si="59"/>
        <v/>
      </c>
      <c r="AY159" s="319" t="str">
        <f t="shared" si="59"/>
        <v/>
      </c>
      <c r="AZ159" s="319" t="str">
        <f t="shared" si="59"/>
        <v/>
      </c>
    </row>
    <row r="160" spans="1:52" ht="14.25">
      <c r="A160" s="207"/>
      <c r="B160" s="832"/>
      <c r="C160" s="259" t="s">
        <v>41</v>
      </c>
      <c r="D160" s="263" t="s">
        <v>219</v>
      </c>
      <c r="E160" s="253" t="str">
        <f t="shared" si="56"/>
        <v>NT</v>
      </c>
      <c r="F160" s="39"/>
      <c r="G160" s="795"/>
      <c r="H160" s="795"/>
      <c r="I160" s="795"/>
      <c r="J160" s="795"/>
      <c r="K160" s="795"/>
      <c r="L160" s="795"/>
      <c r="M160" s="795"/>
      <c r="N160" s="795"/>
      <c r="O160" s="795"/>
      <c r="P160" s="795"/>
      <c r="Q160" s="795"/>
      <c r="R160" s="795"/>
      <c r="S160" s="795"/>
      <c r="T160" s="795"/>
      <c r="U160" s="795"/>
      <c r="V160" s="795"/>
      <c r="W160" s="795"/>
      <c r="X160" s="795"/>
      <c r="Y160" s="795"/>
      <c r="Z160" s="795"/>
      <c r="AB160" s="176" t="s">
        <v>253</v>
      </c>
      <c r="AC160" s="69" t="s">
        <v>193</v>
      </c>
      <c r="AD160" s="190" t="str">
        <f t="shared" si="53"/>
        <v>NT</v>
      </c>
      <c r="AE160" s="317">
        <f>IF(SUMIFS('A-methods'!Z:Z,'A-methods'!$X:$X,$AD160,'A-methods'!$AF:$AF,$AC160)&gt;0,0,SUMIFS('A-methods'!Y:Y,'A-methods'!$X:$X,$AD160,'A-methods'!$AF:$AF,$AC160))</f>
        <v>27.85</v>
      </c>
      <c r="AF160" s="319" t="str">
        <f>IF(COUNTBLANK(F160:F162)&gt;0,IF(SUMIFS('A-methods'!Z:Z,'A-methods'!$X:$X,$AD160,'A-methods'!$AF:$AF,$AC160)&gt;0,SUMIFS('A-methods'!Z:Z,'A-methods'!$X:$X,$AD160,'A-methods'!$AF:$AF,$AC160),""),SUM(F160:F162))</f>
        <v/>
      </c>
      <c r="AG160" s="319" t="str">
        <f t="shared" ref="AG160:AZ160" si="60">IF(OR(COUNTBLANK(G159:G160)&gt;0,COUNTBLANK(G162:G170)&gt;0,COUNTBLANK(G172:G176)&gt;0,COUNTBLANK(G178:G182)&gt;0),"",SUM(G159:G160,G162:G170,G172:G176,G178:G182))</f>
        <v/>
      </c>
      <c r="AH160" s="319" t="str">
        <f t="shared" si="60"/>
        <v/>
      </c>
      <c r="AI160" s="319" t="str">
        <f t="shared" si="60"/>
        <v/>
      </c>
      <c r="AJ160" s="319" t="str">
        <f t="shared" si="60"/>
        <v/>
      </c>
      <c r="AK160" s="319" t="str">
        <f t="shared" si="60"/>
        <v/>
      </c>
      <c r="AL160" s="319" t="str">
        <f t="shared" si="60"/>
        <v/>
      </c>
      <c r="AM160" s="319" t="str">
        <f t="shared" si="60"/>
        <v/>
      </c>
      <c r="AN160" s="319" t="str">
        <f t="shared" si="60"/>
        <v/>
      </c>
      <c r="AO160" s="319" t="str">
        <f t="shared" si="60"/>
        <v/>
      </c>
      <c r="AP160" s="319" t="str">
        <f t="shared" si="60"/>
        <v/>
      </c>
      <c r="AQ160" s="319" t="str">
        <f t="shared" si="60"/>
        <v/>
      </c>
      <c r="AR160" s="319" t="str">
        <f t="shared" si="60"/>
        <v/>
      </c>
      <c r="AS160" s="319" t="str">
        <f t="shared" si="60"/>
        <v/>
      </c>
      <c r="AT160" s="319" t="str">
        <f t="shared" si="60"/>
        <v/>
      </c>
      <c r="AU160" s="319" t="str">
        <f t="shared" si="60"/>
        <v/>
      </c>
      <c r="AV160" s="319" t="str">
        <f t="shared" si="60"/>
        <v/>
      </c>
      <c r="AW160" s="319" t="str">
        <f t="shared" si="60"/>
        <v/>
      </c>
      <c r="AX160" s="319" t="str">
        <f t="shared" si="60"/>
        <v/>
      </c>
      <c r="AY160" s="319" t="str">
        <f t="shared" si="60"/>
        <v/>
      </c>
      <c r="AZ160" s="319" t="str">
        <f t="shared" si="60"/>
        <v/>
      </c>
    </row>
    <row r="161" spans="1:52">
      <c r="A161" s="207"/>
      <c r="B161" s="832"/>
      <c r="C161" s="259" t="s">
        <v>43</v>
      </c>
      <c r="D161" s="260" t="s">
        <v>44</v>
      </c>
      <c r="E161" s="253" t="str">
        <f t="shared" si="56"/>
        <v>NT</v>
      </c>
      <c r="F161" s="39"/>
      <c r="G161" s="795"/>
      <c r="H161" s="795"/>
      <c r="I161" s="795"/>
      <c r="J161" s="795"/>
      <c r="K161" s="795"/>
      <c r="L161" s="795"/>
      <c r="M161" s="795"/>
      <c r="N161" s="795"/>
      <c r="O161" s="795"/>
      <c r="P161" s="795"/>
      <c r="Q161" s="795"/>
      <c r="R161" s="795"/>
      <c r="S161" s="795"/>
      <c r="T161" s="795"/>
      <c r="U161" s="795"/>
      <c r="V161" s="795"/>
      <c r="W161" s="795"/>
      <c r="X161" s="795"/>
      <c r="Y161" s="795"/>
      <c r="Z161" s="795"/>
      <c r="AB161" s="177" t="s">
        <v>87</v>
      </c>
      <c r="AC161" s="69" t="s">
        <v>88</v>
      </c>
      <c r="AD161" s="190" t="str">
        <f t="shared" si="53"/>
        <v>NT</v>
      </c>
      <c r="AE161" s="317">
        <f>IF(SUMIFS('A-methods'!Z:Z,'A-methods'!$X:$X,$AD161,'A-methods'!$AF:$AF,$AC161)&gt;0,0,SUMIFS('A-methods'!Y:Y,'A-methods'!$X:$X,$AD161,'A-methods'!$AF:$AF,$AC161))</f>
        <v>0</v>
      </c>
      <c r="AF161" s="319" t="str">
        <f>IF(COUNTBLANK(F161:F163)&gt;0,IF(SUMIFS('A-methods'!Z:Z,'A-methods'!$X:$X,$AD161,'A-methods'!$AF:$AF,$AC161)&gt;0,SUMIFS('A-methods'!Z:Z,'A-methods'!$X:$X,$AD161,'A-methods'!$AF:$AF,$AC161),""),SUM(F161:F163))</f>
        <v/>
      </c>
      <c r="AG161" s="319" t="str">
        <f t="shared" ref="AG161:AZ161" si="61">IF(ISBLANK(G183),"",G183)</f>
        <v/>
      </c>
      <c r="AH161" s="319" t="str">
        <f t="shared" si="61"/>
        <v/>
      </c>
      <c r="AI161" s="319" t="str">
        <f t="shared" si="61"/>
        <v/>
      </c>
      <c r="AJ161" s="319" t="str">
        <f t="shared" si="61"/>
        <v/>
      </c>
      <c r="AK161" s="319" t="str">
        <f t="shared" si="61"/>
        <v/>
      </c>
      <c r="AL161" s="319" t="str">
        <f t="shared" si="61"/>
        <v/>
      </c>
      <c r="AM161" s="319" t="str">
        <f t="shared" si="61"/>
        <v/>
      </c>
      <c r="AN161" s="319" t="str">
        <f t="shared" si="61"/>
        <v/>
      </c>
      <c r="AO161" s="319" t="str">
        <f t="shared" si="61"/>
        <v/>
      </c>
      <c r="AP161" s="319" t="str">
        <f t="shared" si="61"/>
        <v/>
      </c>
      <c r="AQ161" s="319" t="str">
        <f t="shared" si="61"/>
        <v/>
      </c>
      <c r="AR161" s="319" t="str">
        <f t="shared" si="61"/>
        <v/>
      </c>
      <c r="AS161" s="319" t="str">
        <f t="shared" si="61"/>
        <v/>
      </c>
      <c r="AT161" s="319" t="str">
        <f t="shared" si="61"/>
        <v/>
      </c>
      <c r="AU161" s="319" t="str">
        <f t="shared" si="61"/>
        <v/>
      </c>
      <c r="AV161" s="319" t="str">
        <f t="shared" si="61"/>
        <v/>
      </c>
      <c r="AW161" s="319" t="str">
        <f t="shared" si="61"/>
        <v/>
      </c>
      <c r="AX161" s="319" t="str">
        <f t="shared" si="61"/>
        <v/>
      </c>
      <c r="AY161" s="319" t="str">
        <f t="shared" si="61"/>
        <v/>
      </c>
      <c r="AZ161" s="319" t="str">
        <f t="shared" si="61"/>
        <v/>
      </c>
    </row>
    <row r="162" spans="1:52">
      <c r="A162" s="207"/>
      <c r="B162" s="832"/>
      <c r="C162" s="259" t="s">
        <v>45</v>
      </c>
      <c r="D162" s="260" t="s">
        <v>46</v>
      </c>
      <c r="E162" s="253" t="str">
        <f t="shared" si="56"/>
        <v>NT</v>
      </c>
      <c r="F162" s="39"/>
      <c r="G162" s="795"/>
      <c r="H162" s="795"/>
      <c r="I162" s="795"/>
      <c r="J162" s="795"/>
      <c r="K162" s="795"/>
      <c r="L162" s="795"/>
      <c r="M162" s="795"/>
      <c r="N162" s="795"/>
      <c r="O162" s="795"/>
      <c r="P162" s="795"/>
      <c r="Q162" s="795"/>
      <c r="R162" s="795"/>
      <c r="S162" s="795"/>
      <c r="T162" s="795"/>
      <c r="U162" s="795"/>
      <c r="V162" s="795"/>
      <c r="W162" s="795"/>
      <c r="X162" s="795"/>
      <c r="Y162" s="795"/>
      <c r="Z162" s="795"/>
      <c r="AB162" s="176" t="s">
        <v>91</v>
      </c>
      <c r="AC162" s="69" t="s">
        <v>92</v>
      </c>
      <c r="AD162" s="190" t="str">
        <f t="shared" si="53"/>
        <v>NT</v>
      </c>
      <c r="AE162" s="317">
        <f>IF(SUMIFS('A-methods'!Z:Z,'A-methods'!$X:$X,$AD162,'A-methods'!$AF:$AF,$AC162)&gt;0,0,SUMIFS('A-methods'!Y:Y,'A-methods'!$X:$X,$AD162,'A-methods'!$AF:$AF,$AC162))</f>
        <v>36.86</v>
      </c>
      <c r="AF162" s="319" t="str">
        <f>IF(COUNTBLANK(F162:F164)&gt;0,IF(SUMIFS('A-methods'!Z:Z,'A-methods'!$X:$X,$AD162,'A-methods'!$AF:$AF,$AC162)&gt;0,SUMIFS('A-methods'!Z:Z,'A-methods'!$X:$X,$AD162,'A-methods'!$AF:$AF,$AC162),""),SUM(F162:F164))</f>
        <v/>
      </c>
      <c r="AG162" s="319" t="str">
        <f t="shared" ref="AG162:AZ162" si="62">IF(COUNTBLANK(G184:G185)&gt;0,"",SUM(G184:G185))</f>
        <v/>
      </c>
      <c r="AH162" s="319" t="str">
        <f t="shared" si="62"/>
        <v/>
      </c>
      <c r="AI162" s="319" t="str">
        <f t="shared" si="62"/>
        <v/>
      </c>
      <c r="AJ162" s="319" t="str">
        <f t="shared" si="62"/>
        <v/>
      </c>
      <c r="AK162" s="319" t="str">
        <f t="shared" si="62"/>
        <v/>
      </c>
      <c r="AL162" s="319" t="str">
        <f t="shared" si="62"/>
        <v/>
      </c>
      <c r="AM162" s="319" t="str">
        <f t="shared" si="62"/>
        <v/>
      </c>
      <c r="AN162" s="319" t="str">
        <f t="shared" si="62"/>
        <v/>
      </c>
      <c r="AO162" s="319" t="str">
        <f t="shared" si="62"/>
        <v/>
      </c>
      <c r="AP162" s="319" t="str">
        <f t="shared" si="62"/>
        <v/>
      </c>
      <c r="AQ162" s="319" t="str">
        <f t="shared" si="62"/>
        <v/>
      </c>
      <c r="AR162" s="319" t="str">
        <f t="shared" si="62"/>
        <v/>
      </c>
      <c r="AS162" s="319" t="str">
        <f t="shared" si="62"/>
        <v/>
      </c>
      <c r="AT162" s="319" t="str">
        <f t="shared" si="62"/>
        <v/>
      </c>
      <c r="AU162" s="319" t="str">
        <f t="shared" si="62"/>
        <v/>
      </c>
      <c r="AV162" s="319" t="str">
        <f t="shared" si="62"/>
        <v/>
      </c>
      <c r="AW162" s="319" t="str">
        <f t="shared" si="62"/>
        <v/>
      </c>
      <c r="AX162" s="319" t="str">
        <f t="shared" si="62"/>
        <v/>
      </c>
      <c r="AY162" s="319" t="str">
        <f t="shared" si="62"/>
        <v/>
      </c>
      <c r="AZ162" s="319" t="str">
        <f t="shared" si="62"/>
        <v/>
      </c>
    </row>
    <row r="163" spans="1:52">
      <c r="A163" s="207"/>
      <c r="B163" s="832"/>
      <c r="C163" s="259" t="s">
        <v>47</v>
      </c>
      <c r="D163" s="260" t="s">
        <v>48</v>
      </c>
      <c r="E163" s="253" t="str">
        <f t="shared" si="56"/>
        <v>NT</v>
      </c>
      <c r="F163" s="39"/>
      <c r="G163" s="795"/>
      <c r="H163" s="795"/>
      <c r="I163" s="795"/>
      <c r="J163" s="795"/>
      <c r="K163" s="795"/>
      <c r="L163" s="795"/>
      <c r="M163" s="795"/>
      <c r="N163" s="795"/>
      <c r="O163" s="795"/>
      <c r="P163" s="795"/>
      <c r="Q163" s="795"/>
      <c r="R163" s="795"/>
      <c r="S163" s="795"/>
      <c r="T163" s="795"/>
      <c r="U163" s="795"/>
      <c r="V163" s="795"/>
      <c r="W163" s="795"/>
      <c r="X163" s="795"/>
      <c r="Y163" s="795"/>
      <c r="Z163" s="795"/>
      <c r="AB163" s="176" t="s">
        <v>97</v>
      </c>
      <c r="AC163" s="69" t="s">
        <v>98</v>
      </c>
      <c r="AD163" s="190" t="str">
        <f t="shared" si="53"/>
        <v>NT</v>
      </c>
      <c r="AE163" s="317">
        <f>IF(SUMIFS('A-methods'!Z:Z,'A-methods'!$X:$X,$AD163,'A-methods'!$AF:$AF,$AC163)&gt;0,0,SUMIFS('A-methods'!Y:Y,'A-methods'!$X:$X,$AD163,'A-methods'!$AF:$AF,$AC163))</f>
        <v>7.8199999999999994</v>
      </c>
      <c r="AF163" s="319" t="str">
        <f>IF(COUNTBLANK(F163:F165)&gt;0,IF(SUMIFS('A-methods'!Z:Z,'A-methods'!$X:$X,$AD163,'A-methods'!$AF:$AF,$AC163)&gt;0,SUMIFS('A-methods'!Z:Z,'A-methods'!$X:$X,$AD163,'A-methods'!$AF:$AF,$AC163),""),SUM(F163:F165))</f>
        <v/>
      </c>
      <c r="AG163" s="319" t="str">
        <f t="shared" ref="AG163:AZ163" si="63">IF(COUNTBLANK(G186:G189)&gt;0,"",SUM(G186:G189))</f>
        <v/>
      </c>
      <c r="AH163" s="319" t="str">
        <f t="shared" si="63"/>
        <v/>
      </c>
      <c r="AI163" s="319" t="str">
        <f t="shared" si="63"/>
        <v/>
      </c>
      <c r="AJ163" s="319" t="str">
        <f t="shared" si="63"/>
        <v/>
      </c>
      <c r="AK163" s="319" t="str">
        <f t="shared" si="63"/>
        <v/>
      </c>
      <c r="AL163" s="319" t="str">
        <f t="shared" si="63"/>
        <v/>
      </c>
      <c r="AM163" s="319" t="str">
        <f t="shared" si="63"/>
        <v/>
      </c>
      <c r="AN163" s="319" t="str">
        <f t="shared" si="63"/>
        <v/>
      </c>
      <c r="AO163" s="319" t="str">
        <f t="shared" si="63"/>
        <v/>
      </c>
      <c r="AP163" s="319" t="str">
        <f t="shared" si="63"/>
        <v/>
      </c>
      <c r="AQ163" s="319" t="str">
        <f t="shared" si="63"/>
        <v/>
      </c>
      <c r="AR163" s="319" t="str">
        <f t="shared" si="63"/>
        <v/>
      </c>
      <c r="AS163" s="319" t="str">
        <f t="shared" si="63"/>
        <v/>
      </c>
      <c r="AT163" s="319" t="str">
        <f t="shared" si="63"/>
        <v/>
      </c>
      <c r="AU163" s="319" t="str">
        <f t="shared" si="63"/>
        <v/>
      </c>
      <c r="AV163" s="319" t="str">
        <f t="shared" si="63"/>
        <v/>
      </c>
      <c r="AW163" s="319" t="str">
        <f t="shared" si="63"/>
        <v/>
      </c>
      <c r="AX163" s="319" t="str">
        <f t="shared" si="63"/>
        <v/>
      </c>
      <c r="AY163" s="319" t="str">
        <f t="shared" si="63"/>
        <v/>
      </c>
      <c r="AZ163" s="319" t="str">
        <f t="shared" si="63"/>
        <v/>
      </c>
    </row>
    <row r="164" spans="1:52">
      <c r="A164" s="207"/>
      <c r="B164" s="832"/>
      <c r="C164" s="259" t="s">
        <v>49</v>
      </c>
      <c r="D164" s="260" t="s">
        <v>50</v>
      </c>
      <c r="E164" s="253" t="str">
        <f t="shared" si="56"/>
        <v>NT</v>
      </c>
      <c r="F164" s="39"/>
      <c r="G164" s="795"/>
      <c r="H164" s="795"/>
      <c r="I164" s="795"/>
      <c r="J164" s="795"/>
      <c r="K164" s="795"/>
      <c r="L164" s="795"/>
      <c r="M164" s="795"/>
      <c r="N164" s="795"/>
      <c r="O164" s="795"/>
      <c r="P164" s="795"/>
      <c r="Q164" s="795"/>
      <c r="R164" s="795"/>
      <c r="S164" s="795"/>
      <c r="T164" s="795"/>
      <c r="U164" s="795"/>
      <c r="V164" s="795"/>
      <c r="W164" s="795"/>
      <c r="X164" s="795"/>
      <c r="Y164" s="795"/>
      <c r="Z164" s="795"/>
      <c r="AB164" s="176" t="s">
        <v>107</v>
      </c>
      <c r="AC164" s="69" t="s">
        <v>108</v>
      </c>
      <c r="AD164" s="190" t="str">
        <f t="shared" si="53"/>
        <v>NT</v>
      </c>
      <c r="AE164" s="317">
        <f>IF(SUMIFS('A-methods'!Z:Z,'A-methods'!$X:$X,$AD164,'A-methods'!$AF:$AF,$AC164)&gt;0,0,SUMIFS('A-methods'!Y:Y,'A-methods'!$X:$X,$AD164,'A-methods'!$AF:$AF,$AC164))</f>
        <v>0</v>
      </c>
      <c r="AF164" s="319" t="str">
        <f>IF(COUNTBLANK(F164:F166)&gt;0,IF(SUMIFS('A-methods'!Z:Z,'A-methods'!$X:$X,$AD164,'A-methods'!$AF:$AF,$AC164)&gt;0,SUMIFS('A-methods'!Z:Z,'A-methods'!$X:$X,$AD164,'A-methods'!$AF:$AF,$AC164),""),SUM(F164:F166))</f>
        <v/>
      </c>
      <c r="AG164" s="319" t="str">
        <f t="shared" ref="AG164:AZ164" si="64">IF(COUNTBLANK(G190:G192)&gt;0,"",SUM(G190:G192))</f>
        <v/>
      </c>
      <c r="AH164" s="319" t="str">
        <f t="shared" si="64"/>
        <v/>
      </c>
      <c r="AI164" s="319" t="str">
        <f t="shared" si="64"/>
        <v/>
      </c>
      <c r="AJ164" s="319" t="str">
        <f t="shared" si="64"/>
        <v/>
      </c>
      <c r="AK164" s="319" t="str">
        <f t="shared" si="64"/>
        <v/>
      </c>
      <c r="AL164" s="319" t="str">
        <f t="shared" si="64"/>
        <v/>
      </c>
      <c r="AM164" s="319" t="str">
        <f t="shared" si="64"/>
        <v/>
      </c>
      <c r="AN164" s="319" t="str">
        <f t="shared" si="64"/>
        <v/>
      </c>
      <c r="AO164" s="319" t="str">
        <f t="shared" si="64"/>
        <v/>
      </c>
      <c r="AP164" s="319" t="str">
        <f t="shared" si="64"/>
        <v/>
      </c>
      <c r="AQ164" s="319" t="str">
        <f t="shared" si="64"/>
        <v/>
      </c>
      <c r="AR164" s="319" t="str">
        <f t="shared" si="64"/>
        <v/>
      </c>
      <c r="AS164" s="319" t="str">
        <f t="shared" si="64"/>
        <v/>
      </c>
      <c r="AT164" s="319" t="str">
        <f t="shared" si="64"/>
        <v/>
      </c>
      <c r="AU164" s="319" t="str">
        <f t="shared" si="64"/>
        <v/>
      </c>
      <c r="AV164" s="319" t="str">
        <f t="shared" si="64"/>
        <v/>
      </c>
      <c r="AW164" s="319" t="str">
        <f t="shared" si="64"/>
        <v/>
      </c>
      <c r="AX164" s="319" t="str">
        <f t="shared" si="64"/>
        <v/>
      </c>
      <c r="AY164" s="319" t="str">
        <f t="shared" si="64"/>
        <v/>
      </c>
      <c r="AZ164" s="319" t="str">
        <f t="shared" si="64"/>
        <v/>
      </c>
    </row>
    <row r="165" spans="1:52">
      <c r="A165" s="207"/>
      <c r="B165" s="832"/>
      <c r="C165" s="259" t="s">
        <v>51</v>
      </c>
      <c r="D165" s="260" t="s">
        <v>52</v>
      </c>
      <c r="E165" s="253" t="str">
        <f t="shared" si="56"/>
        <v>NT</v>
      </c>
      <c r="F165" s="39"/>
      <c r="G165" s="795"/>
      <c r="H165" s="795"/>
      <c r="I165" s="795"/>
      <c r="J165" s="795"/>
      <c r="K165" s="795"/>
      <c r="L165" s="795"/>
      <c r="M165" s="795"/>
      <c r="N165" s="795"/>
      <c r="O165" s="795"/>
      <c r="P165" s="795"/>
      <c r="Q165" s="795"/>
      <c r="R165" s="795"/>
      <c r="S165" s="795"/>
      <c r="T165" s="795"/>
      <c r="U165" s="795"/>
      <c r="V165" s="795"/>
      <c r="W165" s="795"/>
      <c r="X165" s="795"/>
      <c r="Y165" s="795"/>
      <c r="Z165" s="795"/>
      <c r="AB165" s="176" t="s">
        <v>115</v>
      </c>
      <c r="AC165" s="69" t="s">
        <v>116</v>
      </c>
      <c r="AD165" s="190" t="str">
        <f t="shared" si="53"/>
        <v>NT</v>
      </c>
      <c r="AE165" s="317">
        <f>IF(SUMIFS('A-methods'!Z:Z,'A-methods'!$X:$X,$AD165,'A-methods'!$AF:$AF,$AC165)&gt;0,0,SUMIFS('A-methods'!Y:Y,'A-methods'!$X:$X,$AD165,'A-methods'!$AF:$AF,$AC165))</f>
        <v>795.36</v>
      </c>
      <c r="AF165" s="319" t="str">
        <f>IF(COUNTBLANK(F165:F167)&gt;0,IF(SUMIFS('A-methods'!Z:Z,'A-methods'!$X:$X,$AD165,'A-methods'!$AF:$AF,$AC165)&gt;0,SUMIFS('A-methods'!Z:Z,'A-methods'!$X:$X,$AD165,'A-methods'!$AF:$AF,$AC165),""),SUM(F165:F167))</f>
        <v/>
      </c>
      <c r="AG165" s="319" t="str">
        <f t="shared" ref="AG165:AZ165" si="65">IF(COUNTBLANK(G193:G195)&gt;0,"",SUM(G193:G195))</f>
        <v/>
      </c>
      <c r="AH165" s="319" t="str">
        <f t="shared" si="65"/>
        <v/>
      </c>
      <c r="AI165" s="319" t="str">
        <f t="shared" si="65"/>
        <v/>
      </c>
      <c r="AJ165" s="319" t="str">
        <f t="shared" si="65"/>
        <v/>
      </c>
      <c r="AK165" s="319" t="str">
        <f t="shared" si="65"/>
        <v/>
      </c>
      <c r="AL165" s="319" t="str">
        <f t="shared" si="65"/>
        <v/>
      </c>
      <c r="AM165" s="319" t="str">
        <f t="shared" si="65"/>
        <v/>
      </c>
      <c r="AN165" s="319" t="str">
        <f t="shared" si="65"/>
        <v/>
      </c>
      <c r="AO165" s="319" t="str">
        <f t="shared" si="65"/>
        <v/>
      </c>
      <c r="AP165" s="319" t="str">
        <f t="shared" si="65"/>
        <v/>
      </c>
      <c r="AQ165" s="319" t="str">
        <f t="shared" si="65"/>
        <v/>
      </c>
      <c r="AR165" s="319" t="str">
        <f t="shared" si="65"/>
        <v/>
      </c>
      <c r="AS165" s="319" t="str">
        <f t="shared" si="65"/>
        <v/>
      </c>
      <c r="AT165" s="319" t="str">
        <f t="shared" si="65"/>
        <v/>
      </c>
      <c r="AU165" s="319" t="str">
        <f t="shared" si="65"/>
        <v/>
      </c>
      <c r="AV165" s="319" t="str">
        <f t="shared" si="65"/>
        <v/>
      </c>
      <c r="AW165" s="319" t="str">
        <f t="shared" si="65"/>
        <v/>
      </c>
      <c r="AX165" s="319" t="str">
        <f t="shared" si="65"/>
        <v/>
      </c>
      <c r="AY165" s="319" t="str">
        <f t="shared" si="65"/>
        <v/>
      </c>
      <c r="AZ165" s="319" t="str">
        <f t="shared" si="65"/>
        <v/>
      </c>
    </row>
    <row r="166" spans="1:52">
      <c r="A166" s="207"/>
      <c r="B166" s="832"/>
      <c r="C166" s="259" t="s">
        <v>53</v>
      </c>
      <c r="D166" s="260" t="s">
        <v>54</v>
      </c>
      <c r="E166" s="253" t="str">
        <f t="shared" si="56"/>
        <v>NT</v>
      </c>
      <c r="F166" s="39"/>
      <c r="G166" s="795"/>
      <c r="H166" s="795"/>
      <c r="I166" s="795"/>
      <c r="J166" s="795"/>
      <c r="K166" s="795"/>
      <c r="L166" s="795"/>
      <c r="M166" s="795"/>
      <c r="N166" s="795"/>
      <c r="O166" s="795"/>
      <c r="P166" s="795"/>
      <c r="Q166" s="795"/>
      <c r="R166" s="795"/>
      <c r="S166" s="795"/>
      <c r="T166" s="795"/>
      <c r="U166" s="795"/>
      <c r="V166" s="795"/>
      <c r="W166" s="795"/>
      <c r="X166" s="795"/>
      <c r="Y166" s="795"/>
      <c r="Z166" s="795"/>
      <c r="AB166" s="176" t="s">
        <v>125</v>
      </c>
      <c r="AC166" s="69" t="s">
        <v>1208</v>
      </c>
      <c r="AD166" s="190" t="str">
        <f t="shared" si="53"/>
        <v>NT</v>
      </c>
      <c r="AE166" s="317">
        <f>IF(SUMIFS('A-methods'!Z:Z,'A-methods'!$X:$X,$AD166,'A-methods'!$AF:$AF,$AC166)&gt;0,0,SUMIFS('A-methods'!Y:Y,'A-methods'!$X:$X,$AD166,'A-methods'!$AF:$AF,$AC166))</f>
        <v>3095.1161515323006</v>
      </c>
      <c r="AF166" s="319" t="str">
        <f>IF(COUNTBLANK(F166:F168)&gt;0,IF(SUMIFS('A-methods'!Z:Z,'A-methods'!$X:$X,$AD166,'A-methods'!$AF:$AF,$AC166)&gt;0,SUMIFS('A-methods'!Z:Z,'A-methods'!$X:$X,$AD166,'A-methods'!$AF:$AF,$AC166),""),SUM(F166:F168))</f>
        <v/>
      </c>
      <c r="AG166" s="319" t="str">
        <f t="shared" ref="AG166:AP167" si="66">IF(ISBLANK(G196),"",G196)</f>
        <v/>
      </c>
      <c r="AH166" s="319" t="str">
        <f t="shared" si="66"/>
        <v/>
      </c>
      <c r="AI166" s="319" t="str">
        <f t="shared" si="66"/>
        <v/>
      </c>
      <c r="AJ166" s="319" t="str">
        <f t="shared" si="66"/>
        <v/>
      </c>
      <c r="AK166" s="319" t="str">
        <f t="shared" si="66"/>
        <v/>
      </c>
      <c r="AL166" s="319" t="str">
        <f t="shared" si="66"/>
        <v/>
      </c>
      <c r="AM166" s="319" t="str">
        <f t="shared" si="66"/>
        <v/>
      </c>
      <c r="AN166" s="319" t="str">
        <f t="shared" si="66"/>
        <v/>
      </c>
      <c r="AO166" s="319" t="str">
        <f t="shared" si="66"/>
        <v/>
      </c>
      <c r="AP166" s="319" t="str">
        <f t="shared" si="66"/>
        <v/>
      </c>
      <c r="AQ166" s="319" t="str">
        <f t="shared" ref="AQ166:AZ167" si="67">IF(ISBLANK(Q196),"",Q196)</f>
        <v/>
      </c>
      <c r="AR166" s="319" t="str">
        <f t="shared" si="67"/>
        <v/>
      </c>
      <c r="AS166" s="319" t="str">
        <f t="shared" si="67"/>
        <v/>
      </c>
      <c r="AT166" s="319" t="str">
        <f t="shared" si="67"/>
        <v/>
      </c>
      <c r="AU166" s="319" t="str">
        <f t="shared" si="67"/>
        <v/>
      </c>
      <c r="AV166" s="319" t="str">
        <f t="shared" si="67"/>
        <v/>
      </c>
      <c r="AW166" s="319" t="str">
        <f t="shared" si="67"/>
        <v/>
      </c>
      <c r="AX166" s="319" t="str">
        <f t="shared" si="67"/>
        <v/>
      </c>
      <c r="AY166" s="319" t="str">
        <f t="shared" si="67"/>
        <v/>
      </c>
      <c r="AZ166" s="319" t="str">
        <f t="shared" si="67"/>
        <v/>
      </c>
    </row>
    <row r="167" spans="1:52">
      <c r="A167" s="207"/>
      <c r="B167" s="832"/>
      <c r="C167" s="259" t="s">
        <v>55</v>
      </c>
      <c r="D167" s="260" t="s">
        <v>56</v>
      </c>
      <c r="E167" s="253" t="str">
        <f t="shared" si="56"/>
        <v>NT</v>
      </c>
      <c r="F167" s="39"/>
      <c r="G167" s="795"/>
      <c r="H167" s="795"/>
      <c r="I167" s="795"/>
      <c r="J167" s="795"/>
      <c r="K167" s="795"/>
      <c r="L167" s="795"/>
      <c r="M167" s="795"/>
      <c r="N167" s="795"/>
      <c r="O167" s="795"/>
      <c r="P167" s="795"/>
      <c r="Q167" s="795"/>
      <c r="R167" s="795"/>
      <c r="S167" s="795"/>
      <c r="T167" s="795"/>
      <c r="U167" s="795"/>
      <c r="V167" s="795"/>
      <c r="W167" s="795"/>
      <c r="X167" s="795"/>
      <c r="Y167" s="795"/>
      <c r="Z167" s="795"/>
      <c r="AB167" s="176" t="s">
        <v>127</v>
      </c>
      <c r="AC167" s="69" t="s">
        <v>128</v>
      </c>
      <c r="AD167" s="190" t="str">
        <f t="shared" si="53"/>
        <v>NT</v>
      </c>
      <c r="AE167" s="317">
        <f>IF(SUMIFS('A-methods'!Z:Z,'A-methods'!$X:$X,$AD167,'A-methods'!$AF:$AF,$AC167)&gt;0,0,SUMIFS('A-methods'!Y:Y,'A-methods'!$X:$X,$AD167,'A-methods'!$AF:$AF,$AC167))</f>
        <v>5549.7179910939922</v>
      </c>
      <c r="AF167" s="319" t="str">
        <f>IF(COUNTBLANK(F167:F169)&gt;0,IF(SUMIFS('A-methods'!Z:Z,'A-methods'!$X:$X,$AD167,'A-methods'!$AF:$AF,$AC167)&gt;0,SUMIFS('A-methods'!Z:Z,'A-methods'!$X:$X,$AD167,'A-methods'!$AF:$AF,$AC167),""),SUM(F167:F169))</f>
        <v/>
      </c>
      <c r="AG167" s="319" t="str">
        <f t="shared" si="66"/>
        <v/>
      </c>
      <c r="AH167" s="319" t="str">
        <f t="shared" si="66"/>
        <v/>
      </c>
      <c r="AI167" s="319" t="str">
        <f t="shared" si="66"/>
        <v/>
      </c>
      <c r="AJ167" s="319" t="str">
        <f t="shared" si="66"/>
        <v/>
      </c>
      <c r="AK167" s="319" t="str">
        <f t="shared" si="66"/>
        <v/>
      </c>
      <c r="AL167" s="319" t="str">
        <f t="shared" si="66"/>
        <v/>
      </c>
      <c r="AM167" s="319" t="str">
        <f t="shared" si="66"/>
        <v/>
      </c>
      <c r="AN167" s="319" t="str">
        <f t="shared" si="66"/>
        <v/>
      </c>
      <c r="AO167" s="319" t="str">
        <f t="shared" si="66"/>
        <v/>
      </c>
      <c r="AP167" s="319" t="str">
        <f t="shared" si="66"/>
        <v/>
      </c>
      <c r="AQ167" s="319" t="str">
        <f t="shared" si="67"/>
        <v/>
      </c>
      <c r="AR167" s="319" t="str">
        <f t="shared" si="67"/>
        <v/>
      </c>
      <c r="AS167" s="319" t="str">
        <f t="shared" si="67"/>
        <v/>
      </c>
      <c r="AT167" s="319" t="str">
        <f t="shared" si="67"/>
        <v/>
      </c>
      <c r="AU167" s="319" t="str">
        <f t="shared" si="67"/>
        <v/>
      </c>
      <c r="AV167" s="319" t="str">
        <f t="shared" si="67"/>
        <v/>
      </c>
      <c r="AW167" s="319" t="str">
        <f t="shared" si="67"/>
        <v/>
      </c>
      <c r="AX167" s="319" t="str">
        <f t="shared" si="67"/>
        <v/>
      </c>
      <c r="AY167" s="319" t="str">
        <f t="shared" si="67"/>
        <v/>
      </c>
      <c r="AZ167" s="319" t="str">
        <f t="shared" si="67"/>
        <v/>
      </c>
    </row>
    <row r="168" spans="1:52">
      <c r="A168" s="207"/>
      <c r="B168" s="832"/>
      <c r="C168" s="259" t="s">
        <v>57</v>
      </c>
      <c r="D168" s="260" t="s">
        <v>58</v>
      </c>
      <c r="E168" s="253" t="str">
        <f t="shared" si="56"/>
        <v>NT</v>
      </c>
      <c r="F168" s="39"/>
      <c r="G168" s="795"/>
      <c r="H168" s="795"/>
      <c r="I168" s="795"/>
      <c r="J168" s="795"/>
      <c r="K168" s="795"/>
      <c r="L168" s="795"/>
      <c r="M168" s="795"/>
      <c r="N168" s="795"/>
      <c r="O168" s="795"/>
      <c r="P168" s="795"/>
      <c r="Q168" s="795"/>
      <c r="R168" s="795"/>
      <c r="S168" s="795"/>
      <c r="T168" s="795"/>
      <c r="U168" s="795"/>
      <c r="V168" s="795"/>
      <c r="W168" s="795"/>
      <c r="X168" s="795"/>
      <c r="Y168" s="795"/>
      <c r="Z168" s="795"/>
      <c r="AB168" s="176" t="s">
        <v>254</v>
      </c>
      <c r="AC168" s="69" t="s">
        <v>202</v>
      </c>
      <c r="AD168" s="190" t="str">
        <f t="shared" si="53"/>
        <v>NT</v>
      </c>
      <c r="AE168" s="317">
        <f>IF(SUMIFS('A-methods'!Z:Z,'A-methods'!$X:$X,$AD168,'A-methods'!$AF:$AF,$AC168)&gt;0,0,SUMIFS('A-methods'!Y:Y,'A-methods'!$X:$X,$AD168,'A-methods'!$AF:$AF,$AC168))</f>
        <v>0</v>
      </c>
      <c r="AF168" s="319" t="str">
        <f>IF(COUNTBLANK(F168:F170)&gt;0,IF(SUMIFS('A-methods'!Z:Z,'A-methods'!$X:$X,$AD168,'A-methods'!$AF:$AF,$AC168)&gt;0,SUMIFS('A-methods'!Z:Z,'A-methods'!$X:$X,$AD168,'A-methods'!$AF:$AF,$AC168),""),SUM(F168:F170))</f>
        <v/>
      </c>
      <c r="AG168" s="319" t="str">
        <f t="shared" ref="AG168:AZ168" si="68">IF(COUNTBLANK(G198:G199)&gt;0,"",SUM(G198:G199))</f>
        <v/>
      </c>
      <c r="AH168" s="319" t="str">
        <f t="shared" si="68"/>
        <v/>
      </c>
      <c r="AI168" s="319" t="str">
        <f t="shared" si="68"/>
        <v/>
      </c>
      <c r="AJ168" s="319" t="str">
        <f t="shared" si="68"/>
        <v/>
      </c>
      <c r="AK168" s="319" t="str">
        <f t="shared" si="68"/>
        <v/>
      </c>
      <c r="AL168" s="319" t="str">
        <f t="shared" si="68"/>
        <v/>
      </c>
      <c r="AM168" s="319" t="str">
        <f t="shared" si="68"/>
        <v/>
      </c>
      <c r="AN168" s="319" t="str">
        <f t="shared" si="68"/>
        <v/>
      </c>
      <c r="AO168" s="319" t="str">
        <f t="shared" si="68"/>
        <v/>
      </c>
      <c r="AP168" s="319" t="str">
        <f t="shared" si="68"/>
        <v/>
      </c>
      <c r="AQ168" s="319" t="str">
        <f t="shared" si="68"/>
        <v/>
      </c>
      <c r="AR168" s="319" t="str">
        <f t="shared" si="68"/>
        <v/>
      </c>
      <c r="AS168" s="319" t="str">
        <f t="shared" si="68"/>
        <v/>
      </c>
      <c r="AT168" s="319" t="str">
        <f t="shared" si="68"/>
        <v/>
      </c>
      <c r="AU168" s="319" t="str">
        <f t="shared" si="68"/>
        <v/>
      </c>
      <c r="AV168" s="319" t="str">
        <f t="shared" si="68"/>
        <v/>
      </c>
      <c r="AW168" s="319" t="str">
        <f t="shared" si="68"/>
        <v/>
      </c>
      <c r="AX168" s="319" t="str">
        <f t="shared" si="68"/>
        <v/>
      </c>
      <c r="AY168" s="319" t="str">
        <f t="shared" si="68"/>
        <v/>
      </c>
      <c r="AZ168" s="319" t="str">
        <f t="shared" si="68"/>
        <v/>
      </c>
    </row>
    <row r="169" spans="1:52">
      <c r="A169" s="207"/>
      <c r="B169" s="832"/>
      <c r="C169" s="259" t="s">
        <v>59</v>
      </c>
      <c r="D169" s="260" t="s">
        <v>60</v>
      </c>
      <c r="E169" s="253" t="str">
        <f t="shared" si="56"/>
        <v>NT</v>
      </c>
      <c r="F169" s="39"/>
      <c r="G169" s="795"/>
      <c r="H169" s="795"/>
      <c r="I169" s="795"/>
      <c r="J169" s="795"/>
      <c r="K169" s="795"/>
      <c r="L169" s="795"/>
      <c r="M169" s="795"/>
      <c r="N169" s="795"/>
      <c r="O169" s="795"/>
      <c r="P169" s="795"/>
      <c r="Q169" s="795"/>
      <c r="R169" s="795"/>
      <c r="S169" s="795"/>
      <c r="T169" s="795"/>
      <c r="U169" s="795"/>
      <c r="V169" s="795"/>
      <c r="W169" s="795"/>
      <c r="X169" s="795"/>
      <c r="Y169" s="795"/>
      <c r="Z169" s="795"/>
      <c r="AB169" s="176" t="s">
        <v>255</v>
      </c>
      <c r="AC169" s="69" t="s">
        <v>227</v>
      </c>
      <c r="AD169" s="190" t="str">
        <f t="shared" si="53"/>
        <v>NT</v>
      </c>
      <c r="AE169" s="317">
        <f>IF(SUMIFS('A-methods'!Z:Z,'A-methods'!$X:$X,$AD169,'A-methods'!$AF:$AF,$AC169)&gt;0,0,SUMIFS('A-methods'!Y:Y,'A-methods'!$X:$X,$AD169,'A-methods'!$AF:$AF,$AC169))</f>
        <v>0</v>
      </c>
      <c r="AF169" s="798" t="str">
        <f>IF(COUNTBLANK(F169:F171)&gt;0,IF(SUMIFS('A-methods'!Z:Z,'A-methods'!$X:$X,$AD169,'A-methods'!$AF:$AF,$AC169)&gt;0,SUMIFS('A-methods'!Z:Z,'A-methods'!$X:$X,$AD169,'A-methods'!$AF:$AF,$AC169),""),SUM(F169:F171))</f>
        <v/>
      </c>
      <c r="AG169" s="798"/>
      <c r="AH169" s="798"/>
      <c r="AI169" s="798"/>
      <c r="AJ169" s="798"/>
      <c r="AK169" s="798"/>
      <c r="AL169" s="798"/>
      <c r="AM169" s="798"/>
      <c r="AN169" s="798"/>
      <c r="AO169" s="798"/>
      <c r="AP169" s="798"/>
      <c r="AQ169" s="798"/>
      <c r="AR169" s="798"/>
      <c r="AS169" s="798"/>
      <c r="AT169" s="798"/>
      <c r="AU169" s="798"/>
      <c r="AV169" s="798"/>
      <c r="AW169" s="798"/>
      <c r="AX169" s="798"/>
      <c r="AY169" s="798"/>
      <c r="AZ169" s="798"/>
    </row>
    <row r="170" spans="1:52">
      <c r="A170" s="207"/>
      <c r="B170" s="832"/>
      <c r="C170" s="259" t="s">
        <v>61</v>
      </c>
      <c r="D170" s="260" t="s">
        <v>62</v>
      </c>
      <c r="E170" s="253" t="str">
        <f t="shared" si="56"/>
        <v>NT</v>
      </c>
      <c r="F170" s="39"/>
      <c r="G170" s="795"/>
      <c r="H170" s="795"/>
      <c r="I170" s="795"/>
      <c r="J170" s="795"/>
      <c r="K170" s="795"/>
      <c r="L170" s="795"/>
      <c r="M170" s="795"/>
      <c r="N170" s="795"/>
      <c r="O170" s="795"/>
      <c r="P170" s="795"/>
      <c r="Q170" s="795"/>
      <c r="R170" s="795"/>
      <c r="S170" s="795"/>
      <c r="T170" s="795"/>
      <c r="U170" s="795"/>
      <c r="V170" s="795"/>
      <c r="W170" s="795"/>
      <c r="X170" s="795"/>
      <c r="Y170" s="795"/>
      <c r="Z170" s="795"/>
      <c r="AB170" s="176" t="s">
        <v>256</v>
      </c>
      <c r="AC170" s="69" t="s">
        <v>372</v>
      </c>
      <c r="AD170" s="190" t="str">
        <f t="shared" si="53"/>
        <v>NT</v>
      </c>
      <c r="AE170" s="317">
        <f>IF(SUMIFS('A-methods'!Z:Z,'A-methods'!$X:$X,$AD170,'A-methods'!$AF:$AF,$AC170)&gt;0,0,SUMIFS('A-methods'!Y:Y,'A-methods'!$X:$X,$AD170,'A-methods'!$AF:$AF,$AC170))</f>
        <v>0</v>
      </c>
      <c r="AF170" s="798" t="str">
        <f>IF(COUNTBLANK(F170:F172)&gt;0,IF(SUMIFS('A-methods'!Z:Z,'A-methods'!$X:$X,$AD170,'A-methods'!$AF:$AF,$AC170)&gt;0,SUMIFS('A-methods'!Z:Z,'A-methods'!$X:$X,$AD170,'A-methods'!$AF:$AF,$AC170),""),SUM(F170:F172))</f>
        <v/>
      </c>
      <c r="AG170" s="798"/>
      <c r="AH170" s="798"/>
      <c r="AI170" s="798"/>
      <c r="AJ170" s="798"/>
      <c r="AK170" s="798"/>
      <c r="AL170" s="798"/>
      <c r="AM170" s="798"/>
      <c r="AN170" s="798"/>
      <c r="AO170" s="798"/>
      <c r="AP170" s="798"/>
      <c r="AQ170" s="798"/>
      <c r="AR170" s="798"/>
      <c r="AS170" s="798"/>
      <c r="AT170" s="798"/>
      <c r="AU170" s="798"/>
      <c r="AV170" s="798"/>
      <c r="AW170" s="798"/>
      <c r="AX170" s="798"/>
      <c r="AY170" s="798"/>
      <c r="AZ170" s="798"/>
    </row>
    <row r="171" spans="1:52">
      <c r="A171" s="207"/>
      <c r="B171" s="832"/>
      <c r="C171" s="259" t="s">
        <v>63</v>
      </c>
      <c r="D171" s="260" t="s">
        <v>64</v>
      </c>
      <c r="E171" s="253" t="str">
        <f t="shared" si="56"/>
        <v>NT</v>
      </c>
      <c r="F171" s="39"/>
      <c r="G171" s="795"/>
      <c r="H171" s="795"/>
      <c r="I171" s="795"/>
      <c r="J171" s="795"/>
      <c r="K171" s="795"/>
      <c r="L171" s="795"/>
      <c r="M171" s="795"/>
      <c r="N171" s="795"/>
      <c r="O171" s="795"/>
      <c r="P171" s="795"/>
      <c r="Q171" s="795"/>
      <c r="R171" s="795"/>
      <c r="S171" s="795"/>
      <c r="T171" s="795"/>
      <c r="U171" s="795"/>
      <c r="V171" s="795"/>
      <c r="W171" s="795"/>
      <c r="X171" s="795"/>
      <c r="Y171" s="795"/>
      <c r="Z171" s="795"/>
      <c r="AB171" s="176" t="s">
        <v>370</v>
      </c>
      <c r="AC171" s="69" t="s">
        <v>371</v>
      </c>
      <c r="AD171" s="190" t="str">
        <f t="shared" si="53"/>
        <v>NT</v>
      </c>
      <c r="AE171" s="317">
        <f>IF(SUMIFS('A-methods'!Z:Z,'A-methods'!$X:$X,$AD171,'A-methods'!$AF:$AF,$AC171)&gt;0,0,SUMIFS('A-methods'!Y:Y,'A-methods'!$X:$X,$AD171,'A-methods'!$AF:$AF,$AC171))</f>
        <v>0</v>
      </c>
      <c r="AF171" s="798" t="str">
        <f>IF(COUNTBLANK(F171:F173)&gt;0,IF(SUMIFS('A-methods'!Z:Z,'A-methods'!$X:$X,$AD171,'A-methods'!$AF:$AF,$AC171)&gt;0,SUMIFS('A-methods'!Z:Z,'A-methods'!$X:$X,$AD171,'A-methods'!$AF:$AF,$AC171),""),SUM(F171:F173))</f>
        <v/>
      </c>
      <c r="AG171" s="798"/>
      <c r="AH171" s="798"/>
      <c r="AI171" s="798"/>
      <c r="AJ171" s="798"/>
      <c r="AK171" s="798"/>
      <c r="AL171" s="798"/>
      <c r="AM171" s="798"/>
      <c r="AN171" s="798"/>
      <c r="AO171" s="798"/>
      <c r="AP171" s="798"/>
      <c r="AQ171" s="798"/>
      <c r="AR171" s="798"/>
      <c r="AS171" s="798"/>
      <c r="AT171" s="798"/>
      <c r="AU171" s="798"/>
      <c r="AV171" s="798"/>
      <c r="AW171" s="798"/>
      <c r="AX171" s="798"/>
      <c r="AY171" s="798"/>
      <c r="AZ171" s="798"/>
    </row>
    <row r="172" spans="1:52">
      <c r="A172" s="207"/>
      <c r="B172" s="832"/>
      <c r="C172" s="259" t="s">
        <v>65</v>
      </c>
      <c r="D172" s="260" t="s">
        <v>66</v>
      </c>
      <c r="E172" s="253" t="str">
        <f t="shared" si="56"/>
        <v>NT</v>
      </c>
      <c r="F172" s="39"/>
      <c r="G172" s="795"/>
      <c r="H172" s="795"/>
      <c r="I172" s="795"/>
      <c r="J172" s="795"/>
      <c r="K172" s="795"/>
      <c r="L172" s="795"/>
      <c r="M172" s="795"/>
      <c r="N172" s="795"/>
      <c r="O172" s="795"/>
      <c r="P172" s="795"/>
      <c r="Q172" s="795"/>
      <c r="R172" s="795"/>
      <c r="S172" s="795"/>
      <c r="T172" s="795"/>
      <c r="U172" s="795"/>
      <c r="V172" s="795"/>
      <c r="W172" s="795"/>
      <c r="X172" s="795"/>
      <c r="Y172" s="795"/>
      <c r="Z172" s="795"/>
      <c r="AB172" s="176" t="s">
        <v>381</v>
      </c>
      <c r="AC172" s="69" t="s">
        <v>382</v>
      </c>
      <c r="AD172" s="190" t="str">
        <f t="shared" si="53"/>
        <v>NT</v>
      </c>
      <c r="AE172" s="317">
        <f>IF(SUMIFS('A-methods'!Z:Z,'A-methods'!$X:$X,$AD172,'A-methods'!$AF:$AF,$AC172)&gt;0,0,SUMIFS('A-methods'!Y:Y,'A-methods'!$X:$X,$AD172,'A-methods'!$AF:$AF,$AC172))</f>
        <v>0</v>
      </c>
      <c r="AF172" s="798" t="str">
        <f>IF(COUNTBLANK(F172:F174)&gt;0,IF(SUMIFS('A-methods'!Z:Z,'A-methods'!$X:$X,$AD172,'A-methods'!$AF:$AF,$AC172)&gt;0,SUMIFS('A-methods'!Z:Z,'A-methods'!$X:$X,$AD172,'A-methods'!$AF:$AF,$AC172),""),SUM(F172:F174))</f>
        <v/>
      </c>
      <c r="AG172" s="798"/>
      <c r="AH172" s="798"/>
      <c r="AI172" s="798"/>
      <c r="AJ172" s="798"/>
      <c r="AK172" s="798"/>
      <c r="AL172" s="798"/>
      <c r="AM172" s="798"/>
      <c r="AN172" s="798"/>
      <c r="AO172" s="798"/>
      <c r="AP172" s="798"/>
      <c r="AQ172" s="798"/>
      <c r="AR172" s="798"/>
      <c r="AS172" s="798"/>
      <c r="AT172" s="798"/>
      <c r="AU172" s="798"/>
      <c r="AV172" s="798"/>
      <c r="AW172" s="798"/>
      <c r="AX172" s="798"/>
      <c r="AY172" s="798"/>
      <c r="AZ172" s="798"/>
    </row>
    <row r="173" spans="1:52">
      <c r="A173" s="207"/>
      <c r="B173" s="832"/>
      <c r="C173" s="259" t="s">
        <v>67</v>
      </c>
      <c r="D173" s="260" t="s">
        <v>68</v>
      </c>
      <c r="E173" s="253" t="str">
        <f t="shared" si="56"/>
        <v>NT</v>
      </c>
      <c r="F173" s="39"/>
      <c r="G173" s="795"/>
      <c r="H173" s="795"/>
      <c r="I173" s="795"/>
      <c r="J173" s="795"/>
      <c r="K173" s="795"/>
      <c r="L173" s="795"/>
      <c r="M173" s="795"/>
      <c r="N173" s="795"/>
      <c r="O173" s="795"/>
      <c r="P173" s="795"/>
      <c r="Q173" s="795"/>
      <c r="R173" s="795"/>
      <c r="S173" s="795"/>
      <c r="T173" s="795"/>
      <c r="U173" s="795"/>
      <c r="V173" s="795"/>
      <c r="W173" s="795"/>
      <c r="X173" s="795"/>
      <c r="Y173" s="795"/>
      <c r="Z173" s="795"/>
      <c r="AB173" s="176" t="s">
        <v>257</v>
      </c>
      <c r="AC173" s="69" t="s">
        <v>194</v>
      </c>
      <c r="AD173" s="190" t="str">
        <f t="shared" si="53"/>
        <v>NT</v>
      </c>
      <c r="AE173" s="317">
        <f>IF(SUMIFS('A-methods'!Z:Z,'A-methods'!$X:$X,$AD173,'A-methods'!$AF:$AF,$AC173)&gt;0,0,SUMIFS('A-methods'!Y:Y,'A-methods'!$X:$X,$AD173,'A-methods'!$AF:$AF,$AC173))</f>
        <v>82.09</v>
      </c>
      <c r="AF173" s="319" t="str">
        <f>IF(COUNTBLANK(F173:F175)&gt;0,IF(SUMIFS('A-methods'!Z:Z,'A-methods'!$X:$X,$AD173,'A-methods'!$AF:$AF,$AC173)&gt;0,SUMIFS('A-methods'!Z:Z,'A-methods'!$X:$X,$AD173,'A-methods'!$AF:$AF,$AC173),""),SUM(F173:F175))</f>
        <v/>
      </c>
      <c r="AG173" s="319"/>
      <c r="AH173" s="319"/>
      <c r="AI173" s="319"/>
      <c r="AJ173" s="319"/>
      <c r="AK173" s="319"/>
      <c r="AL173" s="319"/>
      <c r="AM173" s="319"/>
      <c r="AN173" s="319"/>
      <c r="AO173" s="319"/>
      <c r="AP173" s="319"/>
      <c r="AQ173" s="319"/>
      <c r="AR173" s="319"/>
      <c r="AS173" s="319"/>
      <c r="AT173" s="319"/>
      <c r="AU173" s="319"/>
      <c r="AV173" s="319"/>
      <c r="AW173" s="319"/>
      <c r="AX173" s="319"/>
      <c r="AY173" s="319"/>
      <c r="AZ173" s="319"/>
    </row>
    <row r="174" spans="1:52">
      <c r="A174" s="207"/>
      <c r="B174" s="832"/>
      <c r="C174" s="259" t="s">
        <v>69</v>
      </c>
      <c r="D174" s="260" t="s">
        <v>70</v>
      </c>
      <c r="E174" s="253" t="str">
        <f t="shared" si="56"/>
        <v>NT</v>
      </c>
      <c r="F174" s="39"/>
      <c r="G174" s="795"/>
      <c r="H174" s="795"/>
      <c r="I174" s="795"/>
      <c r="J174" s="795"/>
      <c r="K174" s="795"/>
      <c r="L174" s="795"/>
      <c r="M174" s="795"/>
      <c r="N174" s="795"/>
      <c r="O174" s="795"/>
      <c r="P174" s="795"/>
      <c r="Q174" s="795"/>
      <c r="R174" s="795"/>
      <c r="S174" s="795"/>
      <c r="T174" s="795"/>
      <c r="U174" s="795"/>
      <c r="V174" s="795"/>
      <c r="W174" s="795"/>
      <c r="X174" s="795"/>
      <c r="Y174" s="795"/>
      <c r="Z174" s="795"/>
      <c r="AB174" s="176" t="s">
        <v>159</v>
      </c>
      <c r="AC174" s="69" t="s">
        <v>203</v>
      </c>
      <c r="AD174" s="190" t="str">
        <f t="shared" si="53"/>
        <v>NT</v>
      </c>
      <c r="AE174" s="317">
        <f>IF(SUMIFS('A-methods'!Z:Z,'A-methods'!$X:$X,$AD174,'A-methods'!$AF:$AF,$AC174)&gt;0,0,SUMIFS('A-methods'!Y:Y,'A-methods'!$X:$X,$AD174,'A-methods'!$AF:$AF,$AC174))</f>
        <v>12380.565924510995</v>
      </c>
      <c r="AF174" s="798" t="str">
        <f>IF(COUNTBLANK(F174:F176)&gt;0,IF(SUMIFS('A-methods'!Z:Z,'A-methods'!$X:$X,$AD174,'A-methods'!$AF:$AF,$AC174)&gt;0,SUMIFS('A-methods'!Z:Z,'A-methods'!$X:$X,$AD174,'A-methods'!$AF:$AF,$AC174),""),SUM(F174:F176))</f>
        <v/>
      </c>
      <c r="AG174" s="798" t="str">
        <f t="shared" ref="AG174:AZ174" si="69">IF(ISBLANK(G211),"",G211)</f>
        <v/>
      </c>
      <c r="AH174" s="798" t="str">
        <f t="shared" si="69"/>
        <v/>
      </c>
      <c r="AI174" s="798" t="str">
        <f t="shared" si="69"/>
        <v/>
      </c>
      <c r="AJ174" s="798" t="str">
        <f t="shared" si="69"/>
        <v/>
      </c>
      <c r="AK174" s="798" t="str">
        <f t="shared" si="69"/>
        <v/>
      </c>
      <c r="AL174" s="798" t="str">
        <f t="shared" si="69"/>
        <v/>
      </c>
      <c r="AM174" s="798" t="str">
        <f t="shared" si="69"/>
        <v/>
      </c>
      <c r="AN174" s="798" t="str">
        <f t="shared" si="69"/>
        <v/>
      </c>
      <c r="AO174" s="798" t="str">
        <f t="shared" si="69"/>
        <v/>
      </c>
      <c r="AP174" s="798" t="str">
        <f t="shared" si="69"/>
        <v/>
      </c>
      <c r="AQ174" s="798" t="str">
        <f t="shared" si="69"/>
        <v/>
      </c>
      <c r="AR174" s="798" t="str">
        <f t="shared" si="69"/>
        <v/>
      </c>
      <c r="AS174" s="798" t="str">
        <f t="shared" si="69"/>
        <v/>
      </c>
      <c r="AT174" s="798" t="str">
        <f t="shared" si="69"/>
        <v/>
      </c>
      <c r="AU174" s="798" t="str">
        <f t="shared" si="69"/>
        <v/>
      </c>
      <c r="AV174" s="798" t="str">
        <f t="shared" si="69"/>
        <v/>
      </c>
      <c r="AW174" s="798" t="str">
        <f t="shared" si="69"/>
        <v/>
      </c>
      <c r="AX174" s="798" t="str">
        <f t="shared" si="69"/>
        <v/>
      </c>
      <c r="AY174" s="798" t="str">
        <f t="shared" si="69"/>
        <v/>
      </c>
      <c r="AZ174" s="798" t="str">
        <f t="shared" si="69"/>
        <v/>
      </c>
    </row>
    <row r="175" spans="1:52">
      <c r="A175" s="207"/>
      <c r="B175" s="832"/>
      <c r="C175" s="259" t="s">
        <v>71</v>
      </c>
      <c r="D175" s="260" t="s">
        <v>72</v>
      </c>
      <c r="E175" s="253" t="str">
        <f t="shared" si="56"/>
        <v>NT</v>
      </c>
      <c r="F175" s="39"/>
      <c r="G175" s="795"/>
      <c r="H175" s="795"/>
      <c r="I175" s="795"/>
      <c r="J175" s="795"/>
      <c r="K175" s="795"/>
      <c r="L175" s="795"/>
      <c r="M175" s="795"/>
      <c r="N175" s="795"/>
      <c r="O175" s="795"/>
      <c r="P175" s="795"/>
      <c r="Q175" s="795"/>
      <c r="R175" s="795"/>
      <c r="S175" s="795"/>
      <c r="T175" s="795"/>
      <c r="U175" s="795"/>
      <c r="V175" s="795"/>
      <c r="W175" s="795"/>
      <c r="X175" s="795"/>
      <c r="Y175" s="795"/>
      <c r="Z175" s="795"/>
      <c r="AB175" s="176" t="s">
        <v>258</v>
      </c>
      <c r="AC175" s="69" t="s">
        <v>766</v>
      </c>
      <c r="AD175" s="190" t="str">
        <f t="shared" si="53"/>
        <v>NT</v>
      </c>
      <c r="AE175" s="317">
        <f>IF(SUMIFS('A-methods'!Z:Z,'A-methods'!$X:$X,$AD175,'A-methods'!$AF:$AF,$AC175)&gt;0,0,SUMIFS('A-methods'!Y:Y,'A-methods'!$X:$X,$AD175,'A-methods'!$AF:$AF,$AC175))</f>
        <v>0</v>
      </c>
      <c r="AF175" s="200" t="str">
        <f>IF(COUNTBLANK(F175:F177)&gt;0,IF(SUMIFS('A-methods'!Z:Z,'A-methods'!$X:$X,$AD175,'A-methods'!$AF:$AF,$AC175)&gt;0,SUMIFS('A-methods'!Z:Z,'A-methods'!$X:$X,$AD175,'A-methods'!$AF:$AF,$AC175),""),SUM(F175:F177))</f>
        <v/>
      </c>
    </row>
    <row r="176" spans="1:52">
      <c r="A176" s="207"/>
      <c r="B176" s="832"/>
      <c r="C176" s="259" t="s">
        <v>73</v>
      </c>
      <c r="D176" s="260" t="s">
        <v>74</v>
      </c>
      <c r="E176" s="253" t="str">
        <f t="shared" si="56"/>
        <v>NT</v>
      </c>
      <c r="F176" s="39"/>
      <c r="G176" s="795"/>
      <c r="H176" s="795"/>
      <c r="I176" s="795"/>
      <c r="J176" s="795"/>
      <c r="K176" s="795"/>
      <c r="L176" s="795"/>
      <c r="M176" s="795"/>
      <c r="N176" s="795"/>
      <c r="O176" s="795"/>
      <c r="P176" s="795"/>
      <c r="Q176" s="795"/>
      <c r="R176" s="795"/>
      <c r="S176" s="795"/>
      <c r="T176" s="795"/>
      <c r="U176" s="795"/>
      <c r="V176" s="795"/>
      <c r="W176" s="795"/>
      <c r="X176" s="795"/>
      <c r="Y176" s="795"/>
      <c r="Z176" s="795"/>
      <c r="AB176" s="176" t="s">
        <v>259</v>
      </c>
      <c r="AC176" s="69" t="s">
        <v>263</v>
      </c>
      <c r="AD176" s="190" t="str">
        <f t="shared" si="53"/>
        <v>NT</v>
      </c>
      <c r="AE176" s="317">
        <f>IF(SUMIFS('A-methods'!Z:Z,'A-methods'!$X:$X,$AD176,'A-methods'!$AF:$AF,$AC176)&gt;0,0,SUMIFS('A-methods'!Y:Y,'A-methods'!$X:$X,$AD176,'A-methods'!$AF:$AF,$AC176))</f>
        <v>0</v>
      </c>
      <c r="AF176" s="319" t="str">
        <f>IF(COUNTBLANK(F176:F178)&gt;0,IF(SUMIFS('A-methods'!Z:Z,'A-methods'!$X:$X,$AD176,'A-methods'!$AF:$AF,$AC176)&gt;0,SUMIFS('A-methods'!Z:Z,'A-methods'!$X:$X,$AD176,'A-methods'!$AF:$AF,$AC176),""),SUM(F176:F178))</f>
        <v/>
      </c>
      <c r="AG176" s="319" t="str">
        <f t="shared" ref="AG176:AP177" si="70">IF(ISBLANK(G216),"",G216)</f>
        <v/>
      </c>
      <c r="AH176" s="319" t="str">
        <f t="shared" si="70"/>
        <v/>
      </c>
      <c r="AI176" s="319" t="str">
        <f t="shared" si="70"/>
        <v/>
      </c>
      <c r="AJ176" s="319" t="str">
        <f t="shared" si="70"/>
        <v/>
      </c>
      <c r="AK176" s="319" t="str">
        <f t="shared" si="70"/>
        <v/>
      </c>
      <c r="AL176" s="319" t="str">
        <f t="shared" si="70"/>
        <v/>
      </c>
      <c r="AM176" s="319" t="str">
        <f t="shared" si="70"/>
        <v/>
      </c>
      <c r="AN176" s="319" t="str">
        <f t="shared" si="70"/>
        <v/>
      </c>
      <c r="AO176" s="319" t="str">
        <f t="shared" si="70"/>
        <v/>
      </c>
      <c r="AP176" s="319" t="str">
        <f t="shared" si="70"/>
        <v/>
      </c>
      <c r="AQ176" s="319" t="str">
        <f t="shared" ref="AQ176:AZ177" si="71">IF(ISBLANK(Q216),"",Q216)</f>
        <v/>
      </c>
      <c r="AR176" s="319" t="str">
        <f t="shared" si="71"/>
        <v/>
      </c>
      <c r="AS176" s="319" t="str">
        <f t="shared" si="71"/>
        <v/>
      </c>
      <c r="AT176" s="319" t="str">
        <f t="shared" si="71"/>
        <v/>
      </c>
      <c r="AU176" s="319" t="str">
        <f t="shared" si="71"/>
        <v/>
      </c>
      <c r="AV176" s="319" t="str">
        <f t="shared" si="71"/>
        <v/>
      </c>
      <c r="AW176" s="319" t="str">
        <f t="shared" si="71"/>
        <v/>
      </c>
      <c r="AX176" s="319" t="str">
        <f t="shared" si="71"/>
        <v/>
      </c>
      <c r="AY176" s="319" t="str">
        <f t="shared" si="71"/>
        <v/>
      </c>
      <c r="AZ176" s="319" t="str">
        <f t="shared" si="71"/>
        <v/>
      </c>
    </row>
    <row r="177" spans="1:52">
      <c r="A177" s="207"/>
      <c r="B177" s="832"/>
      <c r="C177" s="259" t="s">
        <v>75</v>
      </c>
      <c r="D177" s="260" t="s">
        <v>76</v>
      </c>
      <c r="E177" s="253" t="str">
        <f t="shared" si="56"/>
        <v>NT</v>
      </c>
      <c r="F177" s="39"/>
      <c r="G177" s="795"/>
      <c r="H177" s="795"/>
      <c r="I177" s="795"/>
      <c r="J177" s="795"/>
      <c r="K177" s="795"/>
      <c r="L177" s="795"/>
      <c r="M177" s="795"/>
      <c r="N177" s="795"/>
      <c r="O177" s="795"/>
      <c r="P177" s="795"/>
      <c r="Q177" s="795"/>
      <c r="R177" s="795"/>
      <c r="S177" s="795"/>
      <c r="T177" s="795"/>
      <c r="U177" s="795"/>
      <c r="V177" s="795"/>
      <c r="W177" s="795"/>
      <c r="X177" s="795"/>
      <c r="Y177" s="795"/>
      <c r="Z177" s="795"/>
      <c r="AB177" s="176" t="s">
        <v>171</v>
      </c>
      <c r="AC177" s="69" t="s">
        <v>172</v>
      </c>
      <c r="AD177" s="190" t="str">
        <f t="shared" si="53"/>
        <v>NT</v>
      </c>
      <c r="AE177" s="317">
        <f>IF(SUMIFS('A-methods'!Z:Z,'A-methods'!$X:$X,$AD177,'A-methods'!$AF:$AF,$AC177)&gt;0,0,SUMIFS('A-methods'!Y:Y,'A-methods'!$X:$X,$AD177,'A-methods'!$AF:$AF,$AC177))</f>
        <v>8856.9272831961534</v>
      </c>
      <c r="AF177" s="319" t="str">
        <f>IF(COUNTBLANK(F177:F179)&gt;0,IF(SUMIFS('A-methods'!Z:Z,'A-methods'!$X:$X,$AD177,'A-methods'!$AF:$AF,$AC177)&gt;0,SUMIFS('A-methods'!Z:Z,'A-methods'!$X:$X,$AD177,'A-methods'!$AF:$AF,$AC177),""),SUM(F177:F179))</f>
        <v/>
      </c>
      <c r="AG177" s="319" t="str">
        <f t="shared" si="70"/>
        <v/>
      </c>
      <c r="AH177" s="319" t="str">
        <f t="shared" si="70"/>
        <v/>
      </c>
      <c r="AI177" s="319" t="str">
        <f t="shared" si="70"/>
        <v/>
      </c>
      <c r="AJ177" s="319" t="str">
        <f t="shared" si="70"/>
        <v/>
      </c>
      <c r="AK177" s="319" t="str">
        <f t="shared" si="70"/>
        <v/>
      </c>
      <c r="AL177" s="319" t="str">
        <f t="shared" si="70"/>
        <v/>
      </c>
      <c r="AM177" s="319" t="str">
        <f t="shared" si="70"/>
        <v/>
      </c>
      <c r="AN177" s="319" t="str">
        <f t="shared" si="70"/>
        <v/>
      </c>
      <c r="AO177" s="319" t="str">
        <f t="shared" si="70"/>
        <v/>
      </c>
      <c r="AP177" s="319" t="str">
        <f t="shared" si="70"/>
        <v/>
      </c>
      <c r="AQ177" s="319" t="str">
        <f t="shared" si="71"/>
        <v/>
      </c>
      <c r="AR177" s="319" t="str">
        <f t="shared" si="71"/>
        <v/>
      </c>
      <c r="AS177" s="319" t="str">
        <f t="shared" si="71"/>
        <v/>
      </c>
      <c r="AT177" s="319" t="str">
        <f t="shared" si="71"/>
        <v/>
      </c>
      <c r="AU177" s="319" t="str">
        <f t="shared" si="71"/>
        <v/>
      </c>
      <c r="AV177" s="319" t="str">
        <f t="shared" si="71"/>
        <v/>
      </c>
      <c r="AW177" s="319" t="str">
        <f t="shared" si="71"/>
        <v/>
      </c>
      <c r="AX177" s="319" t="str">
        <f t="shared" si="71"/>
        <v/>
      </c>
      <c r="AY177" s="319" t="str">
        <f t="shared" si="71"/>
        <v/>
      </c>
      <c r="AZ177" s="319" t="str">
        <f t="shared" si="71"/>
        <v/>
      </c>
    </row>
    <row r="178" spans="1:52">
      <c r="A178" s="207"/>
      <c r="B178" s="832"/>
      <c r="C178" s="259" t="s">
        <v>77</v>
      </c>
      <c r="D178" s="260" t="s">
        <v>78</v>
      </c>
      <c r="E178" s="253" t="str">
        <f t="shared" si="56"/>
        <v>NT</v>
      </c>
      <c r="F178" s="39"/>
      <c r="G178" s="795"/>
      <c r="H178" s="795"/>
      <c r="I178" s="795"/>
      <c r="J178" s="795"/>
      <c r="K178" s="795"/>
      <c r="L178" s="795"/>
      <c r="M178" s="795"/>
      <c r="N178" s="795"/>
      <c r="O178" s="795"/>
      <c r="P178" s="795"/>
      <c r="Q178" s="795"/>
      <c r="R178" s="795"/>
      <c r="S178" s="795"/>
      <c r="T178" s="795"/>
      <c r="U178" s="795"/>
      <c r="V178" s="795"/>
      <c r="W178" s="795"/>
      <c r="X178" s="795"/>
      <c r="Y178" s="795"/>
      <c r="Z178" s="795"/>
      <c r="AB178" s="176" t="s">
        <v>260</v>
      </c>
      <c r="AC178" s="69" t="s">
        <v>264</v>
      </c>
      <c r="AD178" s="190" t="str">
        <f t="shared" si="53"/>
        <v>NT</v>
      </c>
      <c r="AE178" s="317">
        <f>IF(SUMIFS('A-methods'!Z:Z,'A-methods'!$X:$X,$AD178,'A-methods'!$AF:$AF,$AC178)&gt;0,0,SUMIFS('A-methods'!Y:Y,'A-methods'!$X:$X,$AD178,'A-methods'!$AF:$AF,$AC178))</f>
        <v>29.06</v>
      </c>
      <c r="AF178" s="319" t="str">
        <f>IF(COUNTBLANK(F178:F180)&gt;0,IF(SUMIFS('A-methods'!Z:Z,'A-methods'!$X:$X,$AD178,'A-methods'!$AF:$AF,$AC178)&gt;0,SUMIFS('A-methods'!Z:Z,'A-methods'!$X:$X,$AD178,'A-methods'!$AF:$AF,$AC178),""),SUM(F178:F180))</f>
        <v/>
      </c>
      <c r="AG178" s="319" t="str">
        <f t="shared" ref="AG178:AZ178" si="72">IF(OR(ISBLANK(G210),COUNTBLANK(G212:G215)&gt;0,ISBLANK(G218)),"",SUM(G210,G212:G215,G218))</f>
        <v/>
      </c>
      <c r="AH178" s="319" t="str">
        <f t="shared" si="72"/>
        <v/>
      </c>
      <c r="AI178" s="319" t="str">
        <f t="shared" si="72"/>
        <v/>
      </c>
      <c r="AJ178" s="319" t="str">
        <f t="shared" si="72"/>
        <v/>
      </c>
      <c r="AK178" s="319" t="str">
        <f t="shared" si="72"/>
        <v/>
      </c>
      <c r="AL178" s="319" t="str">
        <f t="shared" si="72"/>
        <v/>
      </c>
      <c r="AM178" s="319" t="str">
        <f t="shared" si="72"/>
        <v/>
      </c>
      <c r="AN178" s="319" t="str">
        <f t="shared" si="72"/>
        <v/>
      </c>
      <c r="AO178" s="319" t="str">
        <f t="shared" si="72"/>
        <v/>
      </c>
      <c r="AP178" s="319" t="str">
        <f t="shared" si="72"/>
        <v/>
      </c>
      <c r="AQ178" s="319" t="str">
        <f t="shared" si="72"/>
        <v/>
      </c>
      <c r="AR178" s="319" t="str">
        <f t="shared" si="72"/>
        <v/>
      </c>
      <c r="AS178" s="319" t="str">
        <f t="shared" si="72"/>
        <v/>
      </c>
      <c r="AT178" s="319" t="str">
        <f t="shared" si="72"/>
        <v/>
      </c>
      <c r="AU178" s="319" t="str">
        <f t="shared" si="72"/>
        <v/>
      </c>
      <c r="AV178" s="319" t="str">
        <f t="shared" si="72"/>
        <v/>
      </c>
      <c r="AW178" s="319" t="str">
        <f t="shared" si="72"/>
        <v/>
      </c>
      <c r="AX178" s="319" t="str">
        <f t="shared" si="72"/>
        <v/>
      </c>
      <c r="AY178" s="319" t="str">
        <f t="shared" si="72"/>
        <v/>
      </c>
      <c r="AZ178" s="319" t="str">
        <f t="shared" si="72"/>
        <v/>
      </c>
    </row>
    <row r="179" spans="1:52">
      <c r="A179" s="207"/>
      <c r="B179" s="832"/>
      <c r="C179" s="259" t="s">
        <v>79</v>
      </c>
      <c r="D179" s="260" t="s">
        <v>80</v>
      </c>
      <c r="E179" s="253" t="str">
        <f t="shared" si="56"/>
        <v>NT</v>
      </c>
      <c r="F179" s="39"/>
      <c r="G179" s="795"/>
      <c r="H179" s="795"/>
      <c r="I179" s="795"/>
      <c r="J179" s="795"/>
      <c r="K179" s="795"/>
      <c r="L179" s="795"/>
      <c r="M179" s="795"/>
      <c r="N179" s="795"/>
      <c r="O179" s="795"/>
      <c r="P179" s="795"/>
      <c r="Q179" s="795"/>
      <c r="R179" s="795"/>
      <c r="S179" s="795"/>
      <c r="T179" s="795"/>
      <c r="U179" s="795"/>
      <c r="V179" s="795"/>
      <c r="W179" s="795"/>
      <c r="X179" s="795"/>
      <c r="Y179" s="795"/>
      <c r="Z179" s="795"/>
      <c r="AB179" s="176" t="s">
        <v>175</v>
      </c>
      <c r="AC179" s="69" t="s">
        <v>373</v>
      </c>
      <c r="AD179" s="190" t="str">
        <f t="shared" si="53"/>
        <v>NT</v>
      </c>
      <c r="AE179" s="317">
        <f>IF(SUMIFS('A-methods'!Z:Z,'A-methods'!$X:$X,$AD179,'A-methods'!$AF:$AF,$AC179)&gt;0,0,SUMIFS('A-methods'!Y:Y,'A-methods'!$X:$X,$AD179,'A-methods'!$AF:$AF,$AC179))</f>
        <v>124.47</v>
      </c>
      <c r="AF179" s="319" t="str">
        <f>IF(COUNTBLANK(F179:F181)&gt;0,IF(SUMIFS('A-methods'!Z:Z,'A-methods'!$X:$X,$AD179,'A-methods'!$AF:$AF,$AC179)&gt;0,SUMIFS('A-methods'!Z:Z,'A-methods'!$X:$X,$AD179,'A-methods'!$AF:$AF,$AC179),""),SUM(F179:F181))</f>
        <v/>
      </c>
      <c r="AG179" s="319" t="str">
        <f t="shared" ref="AG179:AZ179" si="73">IF(COUNTBLANK(G219:G221)&gt;0,"",SUM(G219:G221))</f>
        <v/>
      </c>
      <c r="AH179" s="319" t="str">
        <f t="shared" si="73"/>
        <v/>
      </c>
      <c r="AI179" s="319" t="str">
        <f t="shared" si="73"/>
        <v/>
      </c>
      <c r="AJ179" s="319" t="str">
        <f t="shared" si="73"/>
        <v/>
      </c>
      <c r="AK179" s="319" t="str">
        <f t="shared" si="73"/>
        <v/>
      </c>
      <c r="AL179" s="319" t="str">
        <f t="shared" si="73"/>
        <v/>
      </c>
      <c r="AM179" s="319" t="str">
        <f t="shared" si="73"/>
        <v/>
      </c>
      <c r="AN179" s="319" t="str">
        <f t="shared" si="73"/>
        <v/>
      </c>
      <c r="AO179" s="319" t="str">
        <f t="shared" si="73"/>
        <v/>
      </c>
      <c r="AP179" s="319" t="str">
        <f t="shared" si="73"/>
        <v/>
      </c>
      <c r="AQ179" s="319" t="str">
        <f t="shared" si="73"/>
        <v/>
      </c>
      <c r="AR179" s="319" t="str">
        <f t="shared" si="73"/>
        <v/>
      </c>
      <c r="AS179" s="319" t="str">
        <f t="shared" si="73"/>
        <v/>
      </c>
      <c r="AT179" s="319" t="str">
        <f t="shared" si="73"/>
        <v/>
      </c>
      <c r="AU179" s="319" t="str">
        <f t="shared" si="73"/>
        <v/>
      </c>
      <c r="AV179" s="319" t="str">
        <f t="shared" si="73"/>
        <v/>
      </c>
      <c r="AW179" s="319" t="str">
        <f t="shared" si="73"/>
        <v/>
      </c>
      <c r="AX179" s="319" t="str">
        <f t="shared" si="73"/>
        <v/>
      </c>
      <c r="AY179" s="319" t="str">
        <f t="shared" si="73"/>
        <v/>
      </c>
      <c r="AZ179" s="319" t="str">
        <f t="shared" si="73"/>
        <v/>
      </c>
    </row>
    <row r="180" spans="1:52">
      <c r="A180" s="207"/>
      <c r="B180" s="832"/>
      <c r="C180" s="259" t="s">
        <v>81</v>
      </c>
      <c r="D180" s="260" t="s">
        <v>82</v>
      </c>
      <c r="E180" s="253" t="str">
        <f t="shared" si="56"/>
        <v>NT</v>
      </c>
      <c r="F180" s="39"/>
      <c r="G180" s="795"/>
      <c r="H180" s="795"/>
      <c r="I180" s="795"/>
      <c r="J180" s="795"/>
      <c r="K180" s="795"/>
      <c r="L180" s="795"/>
      <c r="M180" s="795"/>
      <c r="N180" s="795"/>
      <c r="O180" s="795"/>
      <c r="P180" s="795"/>
      <c r="Q180" s="795"/>
      <c r="R180" s="795"/>
      <c r="S180" s="795"/>
      <c r="T180" s="795"/>
      <c r="U180" s="795"/>
      <c r="V180" s="795"/>
      <c r="W180" s="795"/>
      <c r="X180" s="795"/>
      <c r="Y180" s="795"/>
      <c r="Z180" s="795"/>
      <c r="AB180" s="176" t="s">
        <v>189</v>
      </c>
      <c r="AC180" s="69" t="s">
        <v>190</v>
      </c>
      <c r="AD180" s="190" t="str">
        <f t="shared" si="53"/>
        <v>NT</v>
      </c>
      <c r="AE180" s="317">
        <f>IF(SUMIFS('A-methods'!Z:Z,'A-methods'!$X:$X,$AD180,'A-methods'!$AF:$AF,$AC180)&gt;0,0,SUMIFS('A-methods'!Y:Y,'A-methods'!$X:$X,$AD180,'A-methods'!$AF:$AF,$AC180))</f>
        <v>5661.6269358117152</v>
      </c>
      <c r="AF180" s="319" t="str">
        <f>IF(COUNTBLANK(F180:F182)&gt;0,IF(SUMIFS('A-methods'!Z:Z,'A-methods'!$X:$X,$AD180,'A-methods'!$AF:$AF,$AC180)&gt;0,SUMIFS('A-methods'!Z:Z,'A-methods'!$X:$X,$AD180,'A-methods'!$AF:$AF,$AC180),""),SUM(F180:F182))</f>
        <v/>
      </c>
      <c r="AG180" s="319" t="str">
        <f t="shared" ref="AG180:AZ180" si="74">IF(ISBLANK(G224),"",G224)</f>
        <v/>
      </c>
      <c r="AH180" s="319" t="str">
        <f t="shared" si="74"/>
        <v/>
      </c>
      <c r="AI180" s="319" t="str">
        <f t="shared" si="74"/>
        <v/>
      </c>
      <c r="AJ180" s="319" t="str">
        <f t="shared" si="74"/>
        <v/>
      </c>
      <c r="AK180" s="319" t="str">
        <f t="shared" si="74"/>
        <v/>
      </c>
      <c r="AL180" s="319" t="str">
        <f t="shared" si="74"/>
        <v/>
      </c>
      <c r="AM180" s="319" t="str">
        <f t="shared" si="74"/>
        <v/>
      </c>
      <c r="AN180" s="319" t="str">
        <f t="shared" si="74"/>
        <v/>
      </c>
      <c r="AO180" s="319" t="str">
        <f t="shared" si="74"/>
        <v/>
      </c>
      <c r="AP180" s="319" t="str">
        <f t="shared" si="74"/>
        <v/>
      </c>
      <c r="AQ180" s="319" t="str">
        <f t="shared" si="74"/>
        <v/>
      </c>
      <c r="AR180" s="319" t="str">
        <f t="shared" si="74"/>
        <v/>
      </c>
      <c r="AS180" s="319" t="str">
        <f t="shared" si="74"/>
        <v/>
      </c>
      <c r="AT180" s="319" t="str">
        <f t="shared" si="74"/>
        <v/>
      </c>
      <c r="AU180" s="319" t="str">
        <f t="shared" si="74"/>
        <v/>
      </c>
      <c r="AV180" s="319" t="str">
        <f t="shared" si="74"/>
        <v/>
      </c>
      <c r="AW180" s="319" t="str">
        <f t="shared" si="74"/>
        <v/>
      </c>
      <c r="AX180" s="319" t="str">
        <f t="shared" si="74"/>
        <v/>
      </c>
      <c r="AY180" s="319" t="str">
        <f t="shared" si="74"/>
        <v/>
      </c>
      <c r="AZ180" s="319" t="str">
        <f t="shared" si="74"/>
        <v/>
      </c>
    </row>
    <row r="181" spans="1:52">
      <c r="A181" s="207"/>
      <c r="B181" s="832"/>
      <c r="C181" s="259" t="s">
        <v>83</v>
      </c>
      <c r="D181" s="260" t="s">
        <v>84</v>
      </c>
      <c r="E181" s="253" t="str">
        <f t="shared" si="56"/>
        <v>NT</v>
      </c>
      <c r="F181" s="39"/>
      <c r="G181" s="795"/>
      <c r="H181" s="795"/>
      <c r="I181" s="795"/>
      <c r="J181" s="795"/>
      <c r="K181" s="795"/>
      <c r="L181" s="795"/>
      <c r="M181" s="795"/>
      <c r="N181" s="795"/>
      <c r="O181" s="795"/>
      <c r="P181" s="795"/>
      <c r="Q181" s="795"/>
      <c r="R181" s="795"/>
      <c r="S181" s="795"/>
      <c r="T181" s="795"/>
      <c r="U181" s="795"/>
      <c r="V181" s="795"/>
      <c r="W181" s="795"/>
      <c r="X181" s="795"/>
      <c r="Y181" s="795"/>
      <c r="Z181" s="795"/>
      <c r="AB181" s="183" t="s">
        <v>262</v>
      </c>
      <c r="AC181" s="184" t="s">
        <v>265</v>
      </c>
      <c r="AD181" s="191" t="str">
        <f t="shared" si="53"/>
        <v>NT</v>
      </c>
      <c r="AE181" s="318">
        <f>IF(SUMIFS('A-methods'!Z:Z,'A-methods'!$X:$X,$AD181,'A-methods'!$AF:$AF,$AC181)&gt;0,0,SUMIFS('A-methods'!Y:Y,'A-methods'!$X:$X,$AD181,'A-methods'!$AF:$AF,$AC181))</f>
        <v>124.24000000000001</v>
      </c>
      <c r="AF181" s="320" t="str">
        <f>IF(COUNTBLANK(F181:F183)&gt;0,IF(SUMIFS('A-methods'!Z:Z,'A-methods'!$X:$X,$AD181,'A-methods'!$AF:$AF,$AC181)&gt;0,SUMIFS('A-methods'!Z:Z,'A-methods'!$X:$X,$AD181,'A-methods'!$AF:$AF,$AC181),""),SUM(F181:F183))</f>
        <v/>
      </c>
      <c r="AG181" s="320" t="str">
        <f t="shared" ref="AG181:AZ181" si="75">IF(OR(COUNTBLANK(G222:G223)&gt;0,ISBLANK(G225)),"",SUM(G222:G223,G225))</f>
        <v/>
      </c>
      <c r="AH181" s="320" t="str">
        <f t="shared" si="75"/>
        <v/>
      </c>
      <c r="AI181" s="320" t="str">
        <f t="shared" si="75"/>
        <v/>
      </c>
      <c r="AJ181" s="320" t="str">
        <f t="shared" si="75"/>
        <v/>
      </c>
      <c r="AK181" s="320" t="str">
        <f t="shared" si="75"/>
        <v/>
      </c>
      <c r="AL181" s="320" t="str">
        <f t="shared" si="75"/>
        <v/>
      </c>
      <c r="AM181" s="320" t="str">
        <f t="shared" si="75"/>
        <v/>
      </c>
      <c r="AN181" s="320" t="str">
        <f t="shared" si="75"/>
        <v/>
      </c>
      <c r="AO181" s="320" t="str">
        <f t="shared" si="75"/>
        <v/>
      </c>
      <c r="AP181" s="320" t="str">
        <f t="shared" si="75"/>
        <v/>
      </c>
      <c r="AQ181" s="320" t="str">
        <f t="shared" si="75"/>
        <v/>
      </c>
      <c r="AR181" s="320" t="str">
        <f t="shared" si="75"/>
        <v/>
      </c>
      <c r="AS181" s="320" t="str">
        <f t="shared" si="75"/>
        <v/>
      </c>
      <c r="AT181" s="320" t="str">
        <f t="shared" si="75"/>
        <v/>
      </c>
      <c r="AU181" s="320" t="str">
        <f t="shared" si="75"/>
        <v/>
      </c>
      <c r="AV181" s="320" t="str">
        <f t="shared" si="75"/>
        <v/>
      </c>
      <c r="AW181" s="320" t="str">
        <f t="shared" si="75"/>
        <v/>
      </c>
      <c r="AX181" s="320" t="str">
        <f t="shared" si="75"/>
        <v/>
      </c>
      <c r="AY181" s="320" t="str">
        <f t="shared" si="75"/>
        <v/>
      </c>
      <c r="AZ181" s="320" t="str">
        <f t="shared" si="75"/>
        <v/>
      </c>
    </row>
    <row r="182" spans="1:52">
      <c r="A182" s="207"/>
      <c r="B182" s="832"/>
      <c r="C182" s="261" t="s">
        <v>85</v>
      </c>
      <c r="D182" s="262" t="s">
        <v>86</v>
      </c>
      <c r="E182" s="253" t="str">
        <f t="shared" si="56"/>
        <v>NT</v>
      </c>
      <c r="F182" s="39"/>
      <c r="G182" s="795"/>
      <c r="H182" s="795"/>
      <c r="I182" s="795"/>
      <c r="J182" s="795"/>
      <c r="K182" s="795"/>
      <c r="L182" s="795"/>
      <c r="M182" s="795"/>
      <c r="N182" s="795"/>
      <c r="O182" s="795"/>
      <c r="P182" s="795"/>
      <c r="Q182" s="795"/>
      <c r="R182" s="795"/>
      <c r="S182" s="795"/>
      <c r="T182" s="795"/>
      <c r="U182" s="795"/>
      <c r="V182" s="795"/>
      <c r="W182" s="795"/>
      <c r="X182" s="795"/>
      <c r="Y182" s="795"/>
      <c r="Z182" s="795"/>
      <c r="AB182" s="32"/>
      <c r="AC182" s="32"/>
      <c r="AD182" s="190"/>
      <c r="AE182" s="1"/>
      <c r="AF182" s="1"/>
      <c r="AG182" s="1"/>
      <c r="AH182" s="1"/>
      <c r="AI182" s="1"/>
      <c r="AJ182" s="1"/>
      <c r="AK182" s="1"/>
      <c r="AL182" s="1"/>
      <c r="AM182" s="1"/>
      <c r="AN182" s="1"/>
      <c r="AO182" s="1"/>
      <c r="AP182" s="1"/>
      <c r="AQ182" s="1"/>
      <c r="AR182" s="1"/>
      <c r="AS182" s="1"/>
      <c r="AT182" s="1"/>
      <c r="AU182" s="1"/>
      <c r="AV182" s="1"/>
      <c r="AW182" s="1"/>
      <c r="AX182" s="1"/>
      <c r="AY182" s="1"/>
      <c r="AZ182" s="1"/>
    </row>
    <row r="183" spans="1:52">
      <c r="A183" s="209" t="s">
        <v>87</v>
      </c>
      <c r="B183" s="220" t="s">
        <v>88</v>
      </c>
      <c r="C183" s="225" t="s">
        <v>89</v>
      </c>
      <c r="D183" s="264" t="s">
        <v>90</v>
      </c>
      <c r="E183" s="253" t="str">
        <f t="shared" si="56"/>
        <v>NT</v>
      </c>
      <c r="F183" s="39"/>
      <c r="G183" s="795"/>
      <c r="H183" s="795"/>
      <c r="I183" s="795"/>
      <c r="J183" s="795"/>
      <c r="K183" s="795"/>
      <c r="L183" s="795"/>
      <c r="M183" s="795"/>
      <c r="N183" s="795"/>
      <c r="O183" s="795"/>
      <c r="P183" s="795"/>
      <c r="Q183" s="795"/>
      <c r="R183" s="795"/>
      <c r="S183" s="795"/>
      <c r="T183" s="795"/>
      <c r="U183" s="795"/>
      <c r="V183" s="795"/>
      <c r="W183" s="795"/>
      <c r="X183" s="795"/>
      <c r="Y183" s="795"/>
      <c r="Z183" s="795"/>
      <c r="AB183" s="214"/>
      <c r="AC183" s="214"/>
      <c r="AD183" s="250"/>
    </row>
    <row r="184" spans="1:52">
      <c r="A184" s="207" t="s">
        <v>91</v>
      </c>
      <c r="B184" s="832" t="s">
        <v>92</v>
      </c>
      <c r="C184" s="257" t="s">
        <v>93</v>
      </c>
      <c r="D184" s="258" t="s">
        <v>94</v>
      </c>
      <c r="E184" s="253" t="str">
        <f t="shared" si="56"/>
        <v>NT</v>
      </c>
      <c r="F184" s="39"/>
      <c r="G184" s="795"/>
      <c r="H184" s="795"/>
      <c r="I184" s="795"/>
      <c r="J184" s="795"/>
      <c r="K184" s="795"/>
      <c r="L184" s="795"/>
      <c r="M184" s="795"/>
      <c r="N184" s="795"/>
      <c r="O184" s="795"/>
      <c r="P184" s="795"/>
      <c r="Q184" s="795"/>
      <c r="R184" s="795"/>
      <c r="S184" s="795"/>
      <c r="T184" s="795"/>
      <c r="U184" s="795"/>
      <c r="V184" s="795"/>
      <c r="W184" s="795"/>
      <c r="X184" s="795"/>
      <c r="Y184" s="795"/>
      <c r="Z184" s="795"/>
      <c r="AB184" s="214"/>
      <c r="AC184" s="214"/>
      <c r="AD184" s="250"/>
    </row>
    <row r="185" spans="1:52">
      <c r="A185" s="207"/>
      <c r="B185" s="832"/>
      <c r="C185" s="261" t="s">
        <v>95</v>
      </c>
      <c r="D185" s="262" t="s">
        <v>96</v>
      </c>
      <c r="E185" s="253" t="str">
        <f t="shared" si="56"/>
        <v>NT</v>
      </c>
      <c r="F185" s="39"/>
      <c r="G185" s="795"/>
      <c r="H185" s="795"/>
      <c r="I185" s="795"/>
      <c r="J185" s="795"/>
      <c r="K185" s="795"/>
      <c r="L185" s="795"/>
      <c r="M185" s="795"/>
      <c r="N185" s="795"/>
      <c r="O185" s="795"/>
      <c r="P185" s="795"/>
      <c r="Q185" s="795"/>
      <c r="R185" s="795"/>
      <c r="S185" s="795"/>
      <c r="T185" s="795"/>
      <c r="U185" s="795"/>
      <c r="V185" s="795"/>
      <c r="W185" s="795"/>
      <c r="X185" s="795"/>
      <c r="Y185" s="795"/>
      <c r="Z185" s="795"/>
      <c r="AB185" s="214"/>
      <c r="AC185" s="214"/>
      <c r="AD185" s="250"/>
    </row>
    <row r="186" spans="1:52">
      <c r="A186" s="206" t="s">
        <v>97</v>
      </c>
      <c r="B186" s="832" t="s">
        <v>98</v>
      </c>
      <c r="C186" s="257" t="s">
        <v>99</v>
      </c>
      <c r="D186" s="258" t="s">
        <v>100</v>
      </c>
      <c r="E186" s="253" t="str">
        <f t="shared" si="56"/>
        <v>NT</v>
      </c>
      <c r="F186" s="39"/>
      <c r="G186" s="795"/>
      <c r="H186" s="795"/>
      <c r="I186" s="795"/>
      <c r="J186" s="795"/>
      <c r="K186" s="795"/>
      <c r="L186" s="795"/>
      <c r="M186" s="795"/>
      <c r="N186" s="795"/>
      <c r="O186" s="795"/>
      <c r="P186" s="795"/>
      <c r="Q186" s="795"/>
      <c r="R186" s="795"/>
      <c r="S186" s="795"/>
      <c r="T186" s="795"/>
      <c r="U186" s="795"/>
      <c r="V186" s="795"/>
      <c r="W186" s="795"/>
      <c r="X186" s="795"/>
      <c r="Y186" s="795"/>
      <c r="Z186" s="795"/>
      <c r="AB186" s="214"/>
      <c r="AC186" s="214"/>
      <c r="AD186" s="250"/>
    </row>
    <row r="187" spans="1:52">
      <c r="A187" s="207"/>
      <c r="B187" s="832"/>
      <c r="C187" s="259" t="s">
        <v>101</v>
      </c>
      <c r="D187" s="260" t="s">
        <v>102</v>
      </c>
      <c r="E187" s="253" t="str">
        <f t="shared" si="56"/>
        <v>NT</v>
      </c>
      <c r="F187" s="39"/>
      <c r="G187" s="795"/>
      <c r="H187" s="795"/>
      <c r="I187" s="795"/>
      <c r="J187" s="795"/>
      <c r="K187" s="795"/>
      <c r="L187" s="795"/>
      <c r="M187" s="795"/>
      <c r="N187" s="795"/>
      <c r="O187" s="795"/>
      <c r="P187" s="795"/>
      <c r="Q187" s="795"/>
      <c r="R187" s="795"/>
      <c r="S187" s="795"/>
      <c r="T187" s="795"/>
      <c r="U187" s="795"/>
      <c r="V187" s="795"/>
      <c r="W187" s="795"/>
      <c r="X187" s="795"/>
      <c r="Y187" s="795"/>
      <c r="Z187" s="795"/>
      <c r="AB187" s="214"/>
      <c r="AC187" s="214"/>
      <c r="AD187" s="250"/>
    </row>
    <row r="188" spans="1:52">
      <c r="A188" s="207"/>
      <c r="B188" s="832"/>
      <c r="C188" s="259" t="s">
        <v>103</v>
      </c>
      <c r="D188" s="260" t="s">
        <v>104</v>
      </c>
      <c r="E188" s="253" t="str">
        <f t="shared" si="56"/>
        <v>NT</v>
      </c>
      <c r="F188" s="39"/>
      <c r="G188" s="795"/>
      <c r="H188" s="795"/>
      <c r="I188" s="795"/>
      <c r="J188" s="795"/>
      <c r="K188" s="795"/>
      <c r="L188" s="795"/>
      <c r="M188" s="795"/>
      <c r="N188" s="795"/>
      <c r="O188" s="795"/>
      <c r="P188" s="795"/>
      <c r="Q188" s="795"/>
      <c r="R188" s="795"/>
      <c r="S188" s="795"/>
      <c r="T188" s="795"/>
      <c r="U188" s="795"/>
      <c r="V188" s="795"/>
      <c r="W188" s="795"/>
      <c r="X188" s="795"/>
      <c r="Y188" s="795"/>
      <c r="Z188" s="795"/>
      <c r="AB188" s="214"/>
      <c r="AC188" s="214"/>
      <c r="AD188" s="250"/>
    </row>
    <row r="189" spans="1:52">
      <c r="A189" s="208"/>
      <c r="B189" s="832"/>
      <c r="C189" s="261" t="s">
        <v>105</v>
      </c>
      <c r="D189" s="262" t="s">
        <v>106</v>
      </c>
      <c r="E189" s="253" t="str">
        <f t="shared" si="56"/>
        <v>NT</v>
      </c>
      <c r="F189" s="39"/>
      <c r="G189" s="795"/>
      <c r="H189" s="795"/>
      <c r="I189" s="795"/>
      <c r="J189" s="795"/>
      <c r="K189" s="795"/>
      <c r="L189" s="795"/>
      <c r="M189" s="795"/>
      <c r="N189" s="795"/>
      <c r="O189" s="795"/>
      <c r="P189" s="795"/>
      <c r="Q189" s="795"/>
      <c r="R189" s="795"/>
      <c r="S189" s="795"/>
      <c r="T189" s="795"/>
      <c r="U189" s="795"/>
      <c r="V189" s="795"/>
      <c r="W189" s="795"/>
      <c r="X189" s="795"/>
      <c r="Y189" s="795"/>
      <c r="Z189" s="795"/>
      <c r="AB189" s="214"/>
      <c r="AC189" s="214"/>
      <c r="AD189" s="250"/>
    </row>
    <row r="190" spans="1:52">
      <c r="A190" s="207" t="s">
        <v>107</v>
      </c>
      <c r="B190" s="832" t="s">
        <v>108</v>
      </c>
      <c r="C190" s="257" t="s">
        <v>109</v>
      </c>
      <c r="D190" s="258" t="s">
        <v>110</v>
      </c>
      <c r="E190" s="253" t="str">
        <f t="shared" si="56"/>
        <v>NT</v>
      </c>
      <c r="F190" s="39"/>
      <c r="G190" s="795"/>
      <c r="H190" s="795"/>
      <c r="I190" s="795"/>
      <c r="J190" s="795"/>
      <c r="K190" s="795"/>
      <c r="L190" s="795"/>
      <c r="M190" s="795"/>
      <c r="N190" s="795"/>
      <c r="O190" s="795"/>
      <c r="P190" s="795"/>
      <c r="Q190" s="795"/>
      <c r="R190" s="795"/>
      <c r="S190" s="795"/>
      <c r="T190" s="795"/>
      <c r="U190" s="795"/>
      <c r="V190" s="795"/>
      <c r="W190" s="795"/>
      <c r="X190" s="795"/>
      <c r="Y190" s="795"/>
      <c r="Z190" s="795"/>
      <c r="AB190" s="214"/>
      <c r="AC190" s="214"/>
      <c r="AD190" s="250"/>
    </row>
    <row r="191" spans="1:52">
      <c r="A191" s="207"/>
      <c r="B191" s="832"/>
      <c r="C191" s="259" t="s">
        <v>111</v>
      </c>
      <c r="D191" s="260" t="s">
        <v>112</v>
      </c>
      <c r="E191" s="253" t="str">
        <f t="shared" si="56"/>
        <v>NT</v>
      </c>
      <c r="F191" s="39"/>
      <c r="G191" s="795"/>
      <c r="H191" s="795"/>
      <c r="I191" s="795"/>
      <c r="J191" s="795"/>
      <c r="K191" s="795"/>
      <c r="L191" s="795"/>
      <c r="M191" s="795"/>
      <c r="N191" s="795"/>
      <c r="O191" s="795"/>
      <c r="P191" s="795"/>
      <c r="Q191" s="795"/>
      <c r="R191" s="795"/>
      <c r="S191" s="795"/>
      <c r="T191" s="795"/>
      <c r="U191" s="795"/>
      <c r="V191" s="795"/>
      <c r="W191" s="795"/>
      <c r="X191" s="795"/>
      <c r="Y191" s="795"/>
      <c r="Z191" s="795"/>
      <c r="AB191" s="214"/>
      <c r="AC191" s="214"/>
      <c r="AD191" s="250"/>
    </row>
    <row r="192" spans="1:52">
      <c r="A192" s="207"/>
      <c r="B192" s="832"/>
      <c r="C192" s="261" t="s">
        <v>113</v>
      </c>
      <c r="D192" s="262" t="s">
        <v>114</v>
      </c>
      <c r="E192" s="253" t="str">
        <f t="shared" si="56"/>
        <v>NT</v>
      </c>
      <c r="F192" s="39"/>
      <c r="G192" s="795"/>
      <c r="H192" s="795"/>
      <c r="I192" s="795"/>
      <c r="J192" s="795"/>
      <c r="K192" s="795"/>
      <c r="L192" s="795"/>
      <c r="M192" s="795"/>
      <c r="N192" s="795"/>
      <c r="O192" s="795"/>
      <c r="P192" s="795"/>
      <c r="Q192" s="795"/>
      <c r="R192" s="795"/>
      <c r="S192" s="795"/>
      <c r="T192" s="795"/>
      <c r="U192" s="795"/>
      <c r="V192" s="795"/>
      <c r="W192" s="795"/>
      <c r="X192" s="795"/>
      <c r="Y192" s="795"/>
      <c r="Z192" s="795"/>
      <c r="AB192" s="214"/>
      <c r="AC192" s="214"/>
      <c r="AD192" s="250"/>
    </row>
    <row r="193" spans="1:30">
      <c r="A193" s="206" t="s">
        <v>115</v>
      </c>
      <c r="B193" s="832" t="s">
        <v>116</v>
      </c>
      <c r="C193" s="257" t="s">
        <v>117</v>
      </c>
      <c r="D193" s="258" t="s">
        <v>118</v>
      </c>
      <c r="E193" s="253" t="str">
        <f t="shared" si="56"/>
        <v>NT</v>
      </c>
      <c r="F193" s="39"/>
      <c r="G193" s="795"/>
      <c r="H193" s="795"/>
      <c r="I193" s="795"/>
      <c r="J193" s="795"/>
      <c r="K193" s="795"/>
      <c r="L193" s="795"/>
      <c r="M193" s="795"/>
      <c r="N193" s="795"/>
      <c r="O193" s="795"/>
      <c r="P193" s="795"/>
      <c r="Q193" s="795"/>
      <c r="R193" s="795"/>
      <c r="S193" s="795"/>
      <c r="T193" s="795"/>
      <c r="U193" s="795"/>
      <c r="V193" s="795"/>
      <c r="W193" s="795"/>
      <c r="X193" s="795"/>
      <c r="Y193" s="795"/>
      <c r="Z193" s="795"/>
      <c r="AB193" s="214"/>
      <c r="AC193" s="214"/>
      <c r="AD193" s="250"/>
    </row>
    <row r="194" spans="1:30">
      <c r="A194" s="207"/>
      <c r="B194" s="832"/>
      <c r="C194" s="259" t="s">
        <v>119</v>
      </c>
      <c r="D194" s="260" t="s">
        <v>120</v>
      </c>
      <c r="E194" s="253" t="str">
        <f t="shared" si="56"/>
        <v>NT</v>
      </c>
      <c r="F194" s="39"/>
      <c r="G194" s="795"/>
      <c r="H194" s="795"/>
      <c r="I194" s="795"/>
      <c r="J194" s="795"/>
      <c r="K194" s="795"/>
      <c r="L194" s="795"/>
      <c r="M194" s="795"/>
      <c r="N194" s="795"/>
      <c r="O194" s="795"/>
      <c r="P194" s="795"/>
      <c r="Q194" s="795"/>
      <c r="R194" s="795"/>
      <c r="S194" s="795"/>
      <c r="T194" s="795"/>
      <c r="U194" s="795"/>
      <c r="V194" s="795"/>
      <c r="W194" s="795"/>
      <c r="X194" s="795"/>
      <c r="Y194" s="795"/>
      <c r="Z194" s="795"/>
      <c r="AB194" s="214"/>
      <c r="AC194" s="214"/>
      <c r="AD194" s="250"/>
    </row>
    <row r="195" spans="1:30">
      <c r="A195" s="208"/>
      <c r="B195" s="832"/>
      <c r="C195" s="261" t="s">
        <v>121</v>
      </c>
      <c r="D195" s="262" t="s">
        <v>122</v>
      </c>
      <c r="E195" s="253" t="str">
        <f t="shared" si="56"/>
        <v>NT</v>
      </c>
      <c r="F195" s="39"/>
      <c r="G195" s="795"/>
      <c r="H195" s="795"/>
      <c r="I195" s="795"/>
      <c r="J195" s="795"/>
      <c r="K195" s="795"/>
      <c r="L195" s="795"/>
      <c r="M195" s="795"/>
      <c r="N195" s="795"/>
      <c r="O195" s="795"/>
      <c r="P195" s="795"/>
      <c r="Q195" s="795"/>
      <c r="R195" s="795"/>
      <c r="S195" s="795"/>
      <c r="T195" s="795"/>
      <c r="U195" s="795"/>
      <c r="V195" s="795"/>
      <c r="W195" s="795"/>
      <c r="X195" s="795"/>
      <c r="Y195" s="795"/>
      <c r="Z195" s="795"/>
      <c r="AB195" s="214"/>
      <c r="AC195" s="214"/>
      <c r="AD195" s="250"/>
    </row>
    <row r="196" spans="1:30">
      <c r="A196" s="207" t="s">
        <v>123</v>
      </c>
      <c r="B196" s="832" t="s">
        <v>124</v>
      </c>
      <c r="C196" s="257" t="s">
        <v>125</v>
      </c>
      <c r="D196" s="748" t="s">
        <v>1209</v>
      </c>
      <c r="E196" s="253" t="str">
        <f t="shared" si="56"/>
        <v>NT</v>
      </c>
      <c r="F196" s="39"/>
      <c r="G196" s="795"/>
      <c r="H196" s="795"/>
      <c r="I196" s="795"/>
      <c r="J196" s="795"/>
      <c r="K196" s="795"/>
      <c r="L196" s="795"/>
      <c r="M196" s="795"/>
      <c r="N196" s="795"/>
      <c r="O196" s="795"/>
      <c r="P196" s="795"/>
      <c r="Q196" s="795"/>
      <c r="R196" s="795"/>
      <c r="S196" s="795"/>
      <c r="T196" s="795"/>
      <c r="U196" s="795"/>
      <c r="V196" s="795"/>
      <c r="W196" s="795"/>
      <c r="X196" s="795"/>
      <c r="Y196" s="795"/>
      <c r="Z196" s="795"/>
      <c r="AB196" s="214"/>
      <c r="AC196" s="214"/>
      <c r="AD196" s="250"/>
    </row>
    <row r="197" spans="1:30">
      <c r="A197" s="207"/>
      <c r="B197" s="832"/>
      <c r="C197" s="259" t="s">
        <v>127</v>
      </c>
      <c r="D197" s="260" t="s">
        <v>128</v>
      </c>
      <c r="E197" s="253" t="str">
        <f t="shared" si="56"/>
        <v>NT</v>
      </c>
      <c r="F197" s="39"/>
      <c r="G197" s="795"/>
      <c r="H197" s="795"/>
      <c r="I197" s="795"/>
      <c r="J197" s="795"/>
      <c r="K197" s="795"/>
      <c r="L197" s="795"/>
      <c r="M197" s="795"/>
      <c r="N197" s="795"/>
      <c r="O197" s="795"/>
      <c r="P197" s="795"/>
      <c r="Q197" s="795"/>
      <c r="R197" s="795"/>
      <c r="S197" s="795"/>
      <c r="T197" s="795"/>
      <c r="U197" s="795"/>
      <c r="V197" s="795"/>
      <c r="W197" s="795"/>
      <c r="X197" s="795"/>
      <c r="Y197" s="795"/>
      <c r="Z197" s="795"/>
      <c r="AB197" s="214"/>
      <c r="AC197" s="214"/>
      <c r="AD197" s="250"/>
    </row>
    <row r="198" spans="1:30">
      <c r="A198" s="207"/>
      <c r="B198" s="832"/>
      <c r="C198" s="259" t="s">
        <v>129</v>
      </c>
      <c r="D198" s="260" t="s">
        <v>130</v>
      </c>
      <c r="E198" s="253" t="str">
        <f t="shared" si="56"/>
        <v>NT</v>
      </c>
      <c r="F198" s="39"/>
      <c r="G198" s="795"/>
      <c r="H198" s="795"/>
      <c r="I198" s="795"/>
      <c r="J198" s="795"/>
      <c r="K198" s="795"/>
      <c r="L198" s="795"/>
      <c r="M198" s="795"/>
      <c r="N198" s="795"/>
      <c r="O198" s="795"/>
      <c r="P198" s="795"/>
      <c r="Q198" s="795"/>
      <c r="R198" s="795"/>
      <c r="S198" s="795"/>
      <c r="T198" s="795"/>
      <c r="U198" s="795"/>
      <c r="V198" s="795"/>
      <c r="W198" s="795"/>
      <c r="X198" s="795"/>
      <c r="Y198" s="795"/>
      <c r="Z198" s="795"/>
      <c r="AB198" s="214"/>
      <c r="AC198" s="214"/>
      <c r="AD198" s="250"/>
    </row>
    <row r="199" spans="1:30">
      <c r="A199" s="207"/>
      <c r="B199" s="832"/>
      <c r="C199" s="261" t="s">
        <v>131</v>
      </c>
      <c r="D199" s="262" t="s">
        <v>132</v>
      </c>
      <c r="E199" s="253" t="str">
        <f t="shared" si="56"/>
        <v>NT</v>
      </c>
      <c r="F199" s="39"/>
      <c r="G199" s="795"/>
      <c r="H199" s="795"/>
      <c r="I199" s="795"/>
      <c r="J199" s="795"/>
      <c r="K199" s="795"/>
      <c r="L199" s="795"/>
      <c r="M199" s="795"/>
      <c r="N199" s="795"/>
      <c r="O199" s="795"/>
      <c r="P199" s="795"/>
      <c r="Q199" s="795"/>
      <c r="R199" s="795"/>
      <c r="S199" s="795"/>
      <c r="T199" s="795"/>
      <c r="U199" s="795"/>
      <c r="V199" s="795"/>
      <c r="W199" s="795"/>
      <c r="X199" s="795"/>
      <c r="Y199" s="795"/>
      <c r="Z199" s="795"/>
      <c r="AB199" s="214"/>
      <c r="AC199" s="214"/>
      <c r="AD199" s="250"/>
    </row>
    <row r="200" spans="1:30">
      <c r="A200" s="206" t="s">
        <v>133</v>
      </c>
      <c r="B200" s="832" t="s">
        <v>134</v>
      </c>
      <c r="C200" s="257" t="s">
        <v>135</v>
      </c>
      <c r="D200" s="258" t="s">
        <v>136</v>
      </c>
      <c r="E200" s="253" t="str">
        <f t="shared" si="56"/>
        <v>NT</v>
      </c>
      <c r="F200" s="39"/>
      <c r="G200" s="795"/>
      <c r="H200" s="795"/>
      <c r="I200" s="795"/>
      <c r="J200" s="795"/>
      <c r="K200" s="795"/>
      <c r="L200" s="795"/>
      <c r="M200" s="795"/>
      <c r="N200" s="795"/>
      <c r="O200" s="795"/>
      <c r="P200" s="795"/>
      <c r="Q200" s="795"/>
      <c r="R200" s="795"/>
      <c r="S200" s="795"/>
      <c r="T200" s="795"/>
      <c r="U200" s="795"/>
      <c r="V200" s="795"/>
      <c r="W200" s="795"/>
      <c r="X200" s="795"/>
      <c r="Y200" s="795"/>
      <c r="Z200" s="795"/>
      <c r="AB200" s="214"/>
      <c r="AC200" s="214"/>
      <c r="AD200" s="250"/>
    </row>
    <row r="201" spans="1:30">
      <c r="A201" s="207"/>
      <c r="B201" s="832"/>
      <c r="C201" s="259" t="s">
        <v>137</v>
      </c>
      <c r="D201" s="260" t="s">
        <v>138</v>
      </c>
      <c r="E201" s="253" t="str">
        <f t="shared" si="56"/>
        <v>NT</v>
      </c>
      <c r="F201" s="39"/>
      <c r="G201" s="795"/>
      <c r="H201" s="795"/>
      <c r="I201" s="795"/>
      <c r="J201" s="795"/>
      <c r="K201" s="795"/>
      <c r="L201" s="795"/>
      <c r="M201" s="795"/>
      <c r="N201" s="795"/>
      <c r="O201" s="795"/>
      <c r="P201" s="795"/>
      <c r="Q201" s="795"/>
      <c r="R201" s="795"/>
      <c r="S201" s="795"/>
      <c r="T201" s="795"/>
      <c r="U201" s="795"/>
      <c r="V201" s="795"/>
      <c r="W201" s="795"/>
      <c r="X201" s="795"/>
      <c r="Y201" s="795"/>
      <c r="Z201" s="795"/>
      <c r="AB201" s="214"/>
      <c r="AC201" s="214"/>
      <c r="AD201" s="250"/>
    </row>
    <row r="202" spans="1:30">
      <c r="A202" s="207"/>
      <c r="B202" s="832"/>
      <c r="C202" s="259" t="s">
        <v>139</v>
      </c>
      <c r="D202" s="260" t="s">
        <v>140</v>
      </c>
      <c r="E202" s="253" t="str">
        <f t="shared" si="56"/>
        <v>NT</v>
      </c>
      <c r="F202" s="39"/>
      <c r="G202" s="795"/>
      <c r="H202" s="795"/>
      <c r="I202" s="795"/>
      <c r="J202" s="795"/>
      <c r="K202" s="795"/>
      <c r="L202" s="795"/>
      <c r="M202" s="795"/>
      <c r="N202" s="795"/>
      <c r="O202" s="795"/>
      <c r="P202" s="795"/>
      <c r="Q202" s="795"/>
      <c r="R202" s="795"/>
      <c r="S202" s="795"/>
      <c r="T202" s="795"/>
      <c r="U202" s="795"/>
      <c r="V202" s="795"/>
      <c r="W202" s="795"/>
      <c r="X202" s="795"/>
      <c r="Y202" s="795"/>
      <c r="Z202" s="795"/>
      <c r="AB202" s="214"/>
      <c r="AC202" s="214"/>
      <c r="AD202" s="250"/>
    </row>
    <row r="203" spans="1:30">
      <c r="A203" s="207"/>
      <c r="B203" s="832"/>
      <c r="C203" s="259" t="s">
        <v>141</v>
      </c>
      <c r="D203" s="260" t="s">
        <v>142</v>
      </c>
      <c r="E203" s="253" t="str">
        <f t="shared" si="56"/>
        <v>NT</v>
      </c>
      <c r="F203" s="39"/>
      <c r="G203" s="795"/>
      <c r="H203" s="795"/>
      <c r="I203" s="795"/>
      <c r="J203" s="795"/>
      <c r="K203" s="795"/>
      <c r="L203" s="795"/>
      <c r="M203" s="795"/>
      <c r="N203" s="795"/>
      <c r="O203" s="795"/>
      <c r="P203" s="795"/>
      <c r="Q203" s="795"/>
      <c r="R203" s="795"/>
      <c r="S203" s="795"/>
      <c r="T203" s="795"/>
      <c r="U203" s="795"/>
      <c r="V203" s="795"/>
      <c r="W203" s="795"/>
      <c r="X203" s="795"/>
      <c r="Y203" s="795"/>
      <c r="Z203" s="795"/>
      <c r="AB203" s="214"/>
      <c r="AC203" s="214"/>
      <c r="AD203" s="250"/>
    </row>
    <row r="204" spans="1:30">
      <c r="A204" s="207"/>
      <c r="B204" s="832"/>
      <c r="C204" s="259" t="s">
        <v>143</v>
      </c>
      <c r="D204" s="260" t="s">
        <v>144</v>
      </c>
      <c r="E204" s="253" t="str">
        <f t="shared" si="56"/>
        <v>NT</v>
      </c>
      <c r="F204" s="39"/>
      <c r="G204" s="795"/>
      <c r="H204" s="795"/>
      <c r="I204" s="795"/>
      <c r="J204" s="795"/>
      <c r="K204" s="795"/>
      <c r="L204" s="795"/>
      <c r="M204" s="795"/>
      <c r="N204" s="795"/>
      <c r="O204" s="795"/>
      <c r="P204" s="795"/>
      <c r="Q204" s="795"/>
      <c r="R204" s="795"/>
      <c r="S204" s="795"/>
      <c r="T204" s="795"/>
      <c r="U204" s="795"/>
      <c r="V204" s="795"/>
      <c r="W204" s="795"/>
      <c r="X204" s="795"/>
      <c r="Y204" s="795"/>
      <c r="Z204" s="795"/>
      <c r="AB204" s="214"/>
      <c r="AC204" s="214"/>
      <c r="AD204" s="250"/>
    </row>
    <row r="205" spans="1:30">
      <c r="A205" s="207"/>
      <c r="B205" s="832"/>
      <c r="C205" s="259" t="s">
        <v>145</v>
      </c>
      <c r="D205" s="260" t="s">
        <v>146</v>
      </c>
      <c r="E205" s="253" t="str">
        <f t="shared" si="56"/>
        <v>NT</v>
      </c>
      <c r="F205" s="39"/>
      <c r="G205" s="795"/>
      <c r="H205" s="795"/>
      <c r="I205" s="795"/>
      <c r="J205" s="795"/>
      <c r="K205" s="795"/>
      <c r="L205" s="795"/>
      <c r="M205" s="795"/>
      <c r="N205" s="795"/>
      <c r="O205" s="795"/>
      <c r="P205" s="795"/>
      <c r="Q205" s="795"/>
      <c r="R205" s="795"/>
      <c r="S205" s="795"/>
      <c r="T205" s="795"/>
      <c r="U205" s="795"/>
      <c r="V205" s="795"/>
      <c r="W205" s="795"/>
      <c r="X205" s="795"/>
      <c r="Y205" s="795"/>
      <c r="Z205" s="795"/>
      <c r="AB205" s="214"/>
      <c r="AC205" s="214"/>
      <c r="AD205" s="250"/>
    </row>
    <row r="206" spans="1:30">
      <c r="A206" s="207"/>
      <c r="B206" s="832"/>
      <c r="C206" s="259" t="s">
        <v>147</v>
      </c>
      <c r="D206" s="260" t="s">
        <v>148</v>
      </c>
      <c r="E206" s="253" t="str">
        <f t="shared" si="56"/>
        <v>NT</v>
      </c>
      <c r="F206" s="39"/>
      <c r="G206" s="795"/>
      <c r="H206" s="795"/>
      <c r="I206" s="795"/>
      <c r="J206" s="795"/>
      <c r="K206" s="795"/>
      <c r="L206" s="795"/>
      <c r="M206" s="795"/>
      <c r="N206" s="795"/>
      <c r="O206" s="795"/>
      <c r="P206" s="795"/>
      <c r="Q206" s="795"/>
      <c r="R206" s="795"/>
      <c r="S206" s="795"/>
      <c r="T206" s="795"/>
      <c r="U206" s="795"/>
      <c r="V206" s="795"/>
      <c r="W206" s="795"/>
      <c r="X206" s="795"/>
      <c r="Y206" s="795"/>
      <c r="Z206" s="795"/>
      <c r="AB206" s="214"/>
      <c r="AC206" s="214"/>
      <c r="AD206" s="250"/>
    </row>
    <row r="207" spans="1:30">
      <c r="A207" s="207"/>
      <c r="B207" s="832"/>
      <c r="C207" s="259" t="s">
        <v>149</v>
      </c>
      <c r="D207" s="260" t="s">
        <v>150</v>
      </c>
      <c r="E207" s="253" t="str">
        <f t="shared" si="56"/>
        <v>NT</v>
      </c>
      <c r="F207" s="39"/>
      <c r="G207" s="795"/>
      <c r="H207" s="795"/>
      <c r="I207" s="795"/>
      <c r="J207" s="795"/>
      <c r="K207" s="795"/>
      <c r="L207" s="795"/>
      <c r="M207" s="795"/>
      <c r="N207" s="795"/>
      <c r="O207" s="795"/>
      <c r="P207" s="795"/>
      <c r="Q207" s="795"/>
      <c r="R207" s="795"/>
      <c r="S207" s="795"/>
      <c r="T207" s="795"/>
      <c r="U207" s="795"/>
      <c r="V207" s="795"/>
      <c r="W207" s="795"/>
      <c r="X207" s="795"/>
      <c r="Y207" s="795"/>
      <c r="Z207" s="795"/>
      <c r="AB207" s="214"/>
      <c r="AC207" s="214"/>
      <c r="AD207" s="250"/>
    </row>
    <row r="208" spans="1:30">
      <c r="A208" s="207"/>
      <c r="B208" s="832"/>
      <c r="C208" s="259" t="s">
        <v>151</v>
      </c>
      <c r="D208" s="260" t="s">
        <v>152</v>
      </c>
      <c r="E208" s="253" t="str">
        <f t="shared" si="56"/>
        <v>NT</v>
      </c>
      <c r="F208" s="39"/>
      <c r="G208" s="795"/>
      <c r="H208" s="795"/>
      <c r="I208" s="795"/>
      <c r="J208" s="795"/>
      <c r="K208" s="795"/>
      <c r="L208" s="795"/>
      <c r="M208" s="795"/>
      <c r="N208" s="795"/>
      <c r="O208" s="795"/>
      <c r="P208" s="795"/>
      <c r="Q208" s="795"/>
      <c r="R208" s="795"/>
      <c r="S208" s="795"/>
      <c r="T208" s="795"/>
      <c r="U208" s="795"/>
      <c r="V208" s="795"/>
      <c r="W208" s="795"/>
      <c r="X208" s="795"/>
      <c r="Y208" s="795"/>
      <c r="Z208" s="795"/>
      <c r="AB208" s="214"/>
      <c r="AC208" s="214"/>
      <c r="AD208" s="250"/>
    </row>
    <row r="209" spans="1:30">
      <c r="A209" s="208"/>
      <c r="B209" s="832"/>
      <c r="C209" s="261" t="s">
        <v>153</v>
      </c>
      <c r="D209" s="262" t="s">
        <v>154</v>
      </c>
      <c r="E209" s="253" t="str">
        <f t="shared" si="56"/>
        <v>NT</v>
      </c>
      <c r="F209" s="39"/>
      <c r="G209" s="795"/>
      <c r="H209" s="795"/>
      <c r="I209" s="795"/>
      <c r="J209" s="795"/>
      <c r="K209" s="795"/>
      <c r="L209" s="795"/>
      <c r="M209" s="795"/>
      <c r="N209" s="795"/>
      <c r="O209" s="795"/>
      <c r="P209" s="795"/>
      <c r="Q209" s="795"/>
      <c r="R209" s="795"/>
      <c r="S209" s="795"/>
      <c r="T209" s="795"/>
      <c r="U209" s="795"/>
      <c r="V209" s="795"/>
      <c r="W209" s="795"/>
      <c r="X209" s="795"/>
      <c r="Y209" s="795"/>
      <c r="Z209" s="795"/>
      <c r="AB209" s="214"/>
      <c r="AC209" s="214"/>
      <c r="AD209" s="250"/>
    </row>
    <row r="210" spans="1:30">
      <c r="A210" s="207" t="s">
        <v>155</v>
      </c>
      <c r="B210" s="832" t="s">
        <v>156</v>
      </c>
      <c r="C210" s="257" t="s">
        <v>157</v>
      </c>
      <c r="D210" s="258" t="s">
        <v>158</v>
      </c>
      <c r="E210" s="253" t="str">
        <f t="shared" si="56"/>
        <v>NT</v>
      </c>
      <c r="F210" s="39"/>
      <c r="G210" s="795"/>
      <c r="H210" s="795"/>
      <c r="I210" s="795"/>
      <c r="J210" s="795"/>
      <c r="K210" s="795"/>
      <c r="L210" s="795"/>
      <c r="M210" s="795"/>
      <c r="N210" s="795"/>
      <c r="O210" s="795"/>
      <c r="P210" s="795"/>
      <c r="Q210" s="795"/>
      <c r="R210" s="795"/>
      <c r="S210" s="795"/>
      <c r="T210" s="795"/>
      <c r="U210" s="795"/>
      <c r="V210" s="795"/>
      <c r="W210" s="795"/>
      <c r="X210" s="795"/>
      <c r="Y210" s="795"/>
      <c r="Z210" s="795"/>
      <c r="AB210" s="214"/>
      <c r="AC210" s="214"/>
      <c r="AD210" s="250"/>
    </row>
    <row r="211" spans="1:30">
      <c r="A211" s="207"/>
      <c r="B211" s="832"/>
      <c r="C211" s="259" t="s">
        <v>159</v>
      </c>
      <c r="D211" s="260" t="s">
        <v>160</v>
      </c>
      <c r="E211" s="253" t="str">
        <f t="shared" si="56"/>
        <v>NT</v>
      </c>
      <c r="F211" s="39"/>
      <c r="G211" s="795"/>
      <c r="H211" s="795"/>
      <c r="I211" s="795"/>
      <c r="J211" s="795"/>
      <c r="K211" s="795"/>
      <c r="L211" s="795"/>
      <c r="M211" s="795"/>
      <c r="N211" s="795"/>
      <c r="O211" s="795"/>
      <c r="P211" s="795"/>
      <c r="Q211" s="795"/>
      <c r="R211" s="795"/>
      <c r="S211" s="795"/>
      <c r="T211" s="795"/>
      <c r="U211" s="795"/>
      <c r="V211" s="795"/>
      <c r="W211" s="795"/>
      <c r="X211" s="795"/>
      <c r="Y211" s="795"/>
      <c r="Z211" s="795"/>
      <c r="AB211" s="214"/>
      <c r="AC211" s="214"/>
      <c r="AD211" s="250"/>
    </row>
    <row r="212" spans="1:30">
      <c r="A212" s="207"/>
      <c r="B212" s="832"/>
      <c r="C212" s="259" t="s">
        <v>161</v>
      </c>
      <c r="D212" s="260" t="s">
        <v>162</v>
      </c>
      <c r="E212" s="253" t="str">
        <f t="shared" si="56"/>
        <v>NT</v>
      </c>
      <c r="F212" s="39"/>
      <c r="G212" s="795"/>
      <c r="H212" s="795"/>
      <c r="I212" s="795"/>
      <c r="J212" s="795"/>
      <c r="K212" s="795"/>
      <c r="L212" s="795"/>
      <c r="M212" s="795"/>
      <c r="N212" s="795"/>
      <c r="O212" s="795"/>
      <c r="P212" s="795"/>
      <c r="Q212" s="795"/>
      <c r="R212" s="795"/>
      <c r="S212" s="795"/>
      <c r="T212" s="795"/>
      <c r="U212" s="795"/>
      <c r="V212" s="795"/>
      <c r="W212" s="795"/>
      <c r="X212" s="795"/>
      <c r="Y212" s="795"/>
      <c r="Z212" s="795"/>
      <c r="AB212" s="214"/>
      <c r="AC212" s="214"/>
      <c r="AD212" s="250"/>
    </row>
    <row r="213" spans="1:30">
      <c r="A213" s="207"/>
      <c r="B213" s="832"/>
      <c r="C213" s="259" t="s">
        <v>163</v>
      </c>
      <c r="D213" s="260" t="s">
        <v>164</v>
      </c>
      <c r="E213" s="253" t="str">
        <f t="shared" si="56"/>
        <v>NT</v>
      </c>
      <c r="F213" s="39"/>
      <c r="G213" s="795"/>
      <c r="H213" s="795"/>
      <c r="I213" s="795"/>
      <c r="J213" s="795"/>
      <c r="K213" s="795"/>
      <c r="L213" s="795"/>
      <c r="M213" s="795"/>
      <c r="N213" s="795"/>
      <c r="O213" s="795"/>
      <c r="P213" s="795"/>
      <c r="Q213" s="795"/>
      <c r="R213" s="795"/>
      <c r="S213" s="795"/>
      <c r="T213" s="795"/>
      <c r="U213" s="795"/>
      <c r="V213" s="795"/>
      <c r="W213" s="795"/>
      <c r="X213" s="795"/>
      <c r="Y213" s="795"/>
      <c r="Z213" s="795"/>
      <c r="AB213" s="214"/>
      <c r="AC213" s="214"/>
      <c r="AD213" s="250"/>
    </row>
    <row r="214" spans="1:30">
      <c r="A214" s="207"/>
      <c r="B214" s="832"/>
      <c r="C214" s="259" t="s">
        <v>165</v>
      </c>
      <c r="D214" s="260" t="s">
        <v>166</v>
      </c>
      <c r="E214" s="253" t="str">
        <f t="shared" si="56"/>
        <v>NT</v>
      </c>
      <c r="F214" s="39"/>
      <c r="G214" s="795"/>
      <c r="H214" s="795"/>
      <c r="I214" s="795"/>
      <c r="J214" s="795"/>
      <c r="K214" s="795"/>
      <c r="L214" s="795"/>
      <c r="M214" s="795"/>
      <c r="N214" s="795"/>
      <c r="O214" s="795"/>
      <c r="P214" s="795"/>
      <c r="Q214" s="795"/>
      <c r="R214" s="795"/>
      <c r="S214" s="795"/>
      <c r="T214" s="795"/>
      <c r="U214" s="795"/>
      <c r="V214" s="795"/>
      <c r="W214" s="795"/>
      <c r="X214" s="795"/>
      <c r="Y214" s="795"/>
      <c r="Z214" s="795"/>
      <c r="AB214" s="214"/>
      <c r="AC214" s="214"/>
      <c r="AD214" s="250"/>
    </row>
    <row r="215" spans="1:30">
      <c r="A215" s="207"/>
      <c r="B215" s="832"/>
      <c r="C215" s="259" t="s">
        <v>167</v>
      </c>
      <c r="D215" s="260" t="s">
        <v>168</v>
      </c>
      <c r="E215" s="253" t="str">
        <f t="shared" si="56"/>
        <v>NT</v>
      </c>
      <c r="F215" s="39"/>
      <c r="G215" s="795"/>
      <c r="H215" s="795"/>
      <c r="I215" s="795"/>
      <c r="J215" s="795"/>
      <c r="K215" s="795"/>
      <c r="L215" s="795"/>
      <c r="M215" s="795"/>
      <c r="N215" s="795"/>
      <c r="O215" s="795"/>
      <c r="P215" s="795"/>
      <c r="Q215" s="795"/>
      <c r="R215" s="795"/>
      <c r="S215" s="795"/>
      <c r="T215" s="795"/>
      <c r="U215" s="795"/>
      <c r="V215" s="795"/>
      <c r="W215" s="795"/>
      <c r="X215" s="795"/>
      <c r="Y215" s="795"/>
      <c r="Z215" s="795"/>
      <c r="AB215" s="214"/>
      <c r="AC215" s="214"/>
      <c r="AD215" s="250"/>
    </row>
    <row r="216" spans="1:30">
      <c r="A216" s="207"/>
      <c r="B216" s="832"/>
      <c r="C216" s="259" t="s">
        <v>169</v>
      </c>
      <c r="D216" s="260" t="s">
        <v>170</v>
      </c>
      <c r="E216" s="253" t="str">
        <f t="shared" si="56"/>
        <v>NT</v>
      </c>
      <c r="F216" s="39"/>
      <c r="G216" s="795"/>
      <c r="H216" s="795"/>
      <c r="I216" s="795"/>
      <c r="J216" s="795"/>
      <c r="K216" s="795"/>
      <c r="L216" s="795"/>
      <c r="M216" s="795"/>
      <c r="N216" s="795"/>
      <c r="O216" s="795"/>
      <c r="P216" s="795"/>
      <c r="Q216" s="795"/>
      <c r="R216" s="795"/>
      <c r="S216" s="795"/>
      <c r="T216" s="795"/>
      <c r="U216" s="795"/>
      <c r="V216" s="795"/>
      <c r="W216" s="795"/>
      <c r="X216" s="795"/>
      <c r="Y216" s="795"/>
      <c r="Z216" s="795"/>
      <c r="AB216" s="214"/>
      <c r="AC216" s="214"/>
      <c r="AD216" s="250"/>
    </row>
    <row r="217" spans="1:30">
      <c r="A217" s="207"/>
      <c r="B217" s="832"/>
      <c r="C217" s="259" t="s">
        <v>171</v>
      </c>
      <c r="D217" s="260" t="s">
        <v>172</v>
      </c>
      <c r="E217" s="253" t="str">
        <f t="shared" si="56"/>
        <v>NT</v>
      </c>
      <c r="F217" s="39"/>
      <c r="G217" s="795"/>
      <c r="H217" s="795"/>
      <c r="I217" s="795"/>
      <c r="J217" s="795"/>
      <c r="K217" s="795"/>
      <c r="L217" s="795"/>
      <c r="M217" s="795"/>
      <c r="N217" s="795"/>
      <c r="O217" s="795"/>
      <c r="P217" s="795"/>
      <c r="Q217" s="795"/>
      <c r="R217" s="795"/>
      <c r="S217" s="795"/>
      <c r="T217" s="795"/>
      <c r="U217" s="795"/>
      <c r="V217" s="795"/>
      <c r="W217" s="795"/>
      <c r="X217" s="795"/>
      <c r="Y217" s="795"/>
      <c r="Z217" s="795"/>
      <c r="AB217" s="214"/>
      <c r="AC217" s="214"/>
      <c r="AD217" s="250"/>
    </row>
    <row r="218" spans="1:30">
      <c r="A218" s="207"/>
      <c r="B218" s="832"/>
      <c r="C218" s="261" t="s">
        <v>173</v>
      </c>
      <c r="D218" s="262" t="s">
        <v>174</v>
      </c>
      <c r="E218" s="253" t="str">
        <f t="shared" si="56"/>
        <v>NT</v>
      </c>
      <c r="F218" s="39"/>
      <c r="G218" s="795"/>
      <c r="H218" s="795"/>
      <c r="I218" s="795"/>
      <c r="J218" s="795"/>
      <c r="K218" s="795"/>
      <c r="L218" s="795"/>
      <c r="M218" s="795"/>
      <c r="N218" s="795"/>
      <c r="O218" s="795"/>
      <c r="P218" s="795"/>
      <c r="Q218" s="795"/>
      <c r="R218" s="795"/>
      <c r="S218" s="795"/>
      <c r="T218" s="795"/>
      <c r="U218" s="795"/>
      <c r="V218" s="795"/>
      <c r="W218" s="795"/>
      <c r="X218" s="795"/>
      <c r="Y218" s="795"/>
      <c r="Z218" s="795"/>
      <c r="AB218" s="214"/>
      <c r="AC218" s="214"/>
      <c r="AD218" s="250"/>
    </row>
    <row r="219" spans="1:30">
      <c r="A219" s="206" t="s">
        <v>175</v>
      </c>
      <c r="B219" s="832" t="s">
        <v>176</v>
      </c>
      <c r="C219" s="257" t="s">
        <v>177</v>
      </c>
      <c r="D219" s="258" t="s">
        <v>178</v>
      </c>
      <c r="E219" s="253" t="str">
        <f t="shared" si="56"/>
        <v>NT</v>
      </c>
      <c r="F219" s="39"/>
      <c r="G219" s="795"/>
      <c r="H219" s="795"/>
      <c r="I219" s="795"/>
      <c r="J219" s="795"/>
      <c r="K219" s="795"/>
      <c r="L219" s="795"/>
      <c r="M219" s="795"/>
      <c r="N219" s="795"/>
      <c r="O219" s="795"/>
      <c r="P219" s="795"/>
      <c r="Q219" s="795"/>
      <c r="R219" s="795"/>
      <c r="S219" s="795"/>
      <c r="T219" s="795"/>
      <c r="U219" s="795"/>
      <c r="V219" s="795"/>
      <c r="W219" s="795"/>
      <c r="X219" s="795"/>
      <c r="Y219" s="795"/>
      <c r="Z219" s="795"/>
      <c r="AB219" s="214"/>
      <c r="AC219" s="214"/>
      <c r="AD219" s="250"/>
    </row>
    <row r="220" spans="1:30">
      <c r="A220" s="207"/>
      <c r="B220" s="832"/>
      <c r="C220" s="259" t="s">
        <v>179</v>
      </c>
      <c r="D220" s="260" t="s">
        <v>180</v>
      </c>
      <c r="E220" s="253" t="str">
        <f t="shared" ref="E220:E225" si="76">E219</f>
        <v>NT</v>
      </c>
      <c r="F220" s="39"/>
      <c r="G220" s="795"/>
      <c r="H220" s="795"/>
      <c r="I220" s="795"/>
      <c r="J220" s="795"/>
      <c r="K220" s="795"/>
      <c r="L220" s="795"/>
      <c r="M220" s="795"/>
      <c r="N220" s="795"/>
      <c r="O220" s="795"/>
      <c r="P220" s="795"/>
      <c r="Q220" s="795"/>
      <c r="R220" s="795"/>
      <c r="S220" s="795"/>
      <c r="T220" s="795"/>
      <c r="U220" s="795"/>
      <c r="V220" s="795"/>
      <c r="W220" s="795"/>
      <c r="X220" s="795"/>
      <c r="Y220" s="795"/>
      <c r="Z220" s="795"/>
      <c r="AB220" s="214"/>
      <c r="AC220" s="214"/>
      <c r="AD220" s="250"/>
    </row>
    <row r="221" spans="1:30">
      <c r="A221" s="208"/>
      <c r="B221" s="832"/>
      <c r="C221" s="259" t="s">
        <v>181</v>
      </c>
      <c r="D221" s="260" t="s">
        <v>182</v>
      </c>
      <c r="E221" s="253" t="str">
        <f t="shared" si="76"/>
        <v>NT</v>
      </c>
      <c r="F221" s="39"/>
      <c r="G221" s="795"/>
      <c r="H221" s="795"/>
      <c r="I221" s="795"/>
      <c r="J221" s="795"/>
      <c r="K221" s="795"/>
      <c r="L221" s="795"/>
      <c r="M221" s="795"/>
      <c r="N221" s="795"/>
      <c r="O221" s="795"/>
      <c r="P221" s="795"/>
      <c r="Q221" s="795"/>
      <c r="R221" s="795"/>
      <c r="S221" s="795"/>
      <c r="T221" s="795"/>
      <c r="U221" s="795"/>
      <c r="V221" s="795"/>
      <c r="W221" s="795"/>
      <c r="X221" s="795"/>
      <c r="Y221" s="795"/>
      <c r="Z221" s="795"/>
      <c r="AB221" s="214"/>
      <c r="AC221" s="214"/>
      <c r="AD221" s="250"/>
    </row>
    <row r="222" spans="1:30">
      <c r="A222" s="207" t="s">
        <v>183</v>
      </c>
      <c r="B222" s="832" t="s">
        <v>184</v>
      </c>
      <c r="C222" s="257" t="s">
        <v>185</v>
      </c>
      <c r="D222" s="258" t="s">
        <v>186</v>
      </c>
      <c r="E222" s="253" t="str">
        <f t="shared" si="76"/>
        <v>NT</v>
      </c>
      <c r="F222" s="39"/>
      <c r="G222" s="795"/>
      <c r="H222" s="795"/>
      <c r="I222" s="795"/>
      <c r="J222" s="795"/>
      <c r="K222" s="795"/>
      <c r="L222" s="795"/>
      <c r="M222" s="795"/>
      <c r="N222" s="795"/>
      <c r="O222" s="795"/>
      <c r="P222" s="795"/>
      <c r="Q222" s="795"/>
      <c r="R222" s="795"/>
      <c r="S222" s="795"/>
      <c r="T222" s="795"/>
      <c r="U222" s="795"/>
      <c r="V222" s="795"/>
      <c r="W222" s="795"/>
      <c r="X222" s="795"/>
      <c r="Y222" s="795"/>
      <c r="Z222" s="795"/>
      <c r="AB222" s="214"/>
      <c r="AC222" s="214"/>
      <c r="AD222" s="250"/>
    </row>
    <row r="223" spans="1:30">
      <c r="A223" s="207"/>
      <c r="B223" s="832"/>
      <c r="C223" s="259" t="s">
        <v>187</v>
      </c>
      <c r="D223" s="260" t="s">
        <v>188</v>
      </c>
      <c r="E223" s="253" t="str">
        <f t="shared" si="76"/>
        <v>NT</v>
      </c>
      <c r="F223" s="39"/>
      <c r="G223" s="795"/>
      <c r="H223" s="795"/>
      <c r="I223" s="795"/>
      <c r="J223" s="795"/>
      <c r="K223" s="795"/>
      <c r="L223" s="795"/>
      <c r="M223" s="795"/>
      <c r="N223" s="795"/>
      <c r="O223" s="795"/>
      <c r="P223" s="795"/>
      <c r="Q223" s="795"/>
      <c r="R223" s="795"/>
      <c r="S223" s="795"/>
      <c r="T223" s="795"/>
      <c r="U223" s="795"/>
      <c r="V223" s="795"/>
      <c r="W223" s="795"/>
      <c r="X223" s="795"/>
      <c r="Y223" s="795"/>
      <c r="Z223" s="795"/>
      <c r="AB223" s="214"/>
      <c r="AC223" s="214"/>
      <c r="AD223" s="250"/>
    </row>
    <row r="224" spans="1:30">
      <c r="A224" s="207"/>
      <c r="B224" s="832"/>
      <c r="C224" s="259" t="s">
        <v>189</v>
      </c>
      <c r="D224" s="260" t="s">
        <v>190</v>
      </c>
      <c r="E224" s="253" t="str">
        <f t="shared" si="76"/>
        <v>NT</v>
      </c>
      <c r="F224" s="39"/>
      <c r="G224" s="795"/>
      <c r="H224" s="795"/>
      <c r="I224" s="795"/>
      <c r="J224" s="795"/>
      <c r="K224" s="795"/>
      <c r="L224" s="795"/>
      <c r="M224" s="795"/>
      <c r="N224" s="795"/>
      <c r="O224" s="795"/>
      <c r="P224" s="795"/>
      <c r="Q224" s="795"/>
      <c r="R224" s="795"/>
      <c r="S224" s="795"/>
      <c r="T224" s="795"/>
      <c r="U224" s="795"/>
      <c r="V224" s="795"/>
      <c r="W224" s="795"/>
      <c r="X224" s="795"/>
      <c r="Y224" s="795"/>
      <c r="Z224" s="795"/>
      <c r="AB224" s="214"/>
      <c r="AC224" s="214"/>
      <c r="AD224" s="250"/>
    </row>
    <row r="225" spans="1:52">
      <c r="A225" s="208"/>
      <c r="B225" s="832"/>
      <c r="C225" s="261" t="s">
        <v>191</v>
      </c>
      <c r="D225" s="262" t="s">
        <v>192</v>
      </c>
      <c r="E225" s="253" t="str">
        <f t="shared" si="76"/>
        <v>NT</v>
      </c>
      <c r="F225" s="39"/>
      <c r="G225" s="795"/>
      <c r="H225" s="795"/>
      <c r="I225" s="795"/>
      <c r="J225" s="795"/>
      <c r="K225" s="795"/>
      <c r="L225" s="795"/>
      <c r="M225" s="795"/>
      <c r="N225" s="795"/>
      <c r="O225" s="795"/>
      <c r="P225" s="795"/>
      <c r="Q225" s="795"/>
      <c r="R225" s="795"/>
      <c r="S225" s="795"/>
      <c r="T225" s="795"/>
      <c r="U225" s="795"/>
      <c r="V225" s="795"/>
      <c r="W225" s="795"/>
      <c r="X225" s="795"/>
      <c r="Y225" s="795"/>
      <c r="Z225" s="795"/>
      <c r="AB225" s="214"/>
      <c r="AC225" s="214"/>
      <c r="AD225" s="250"/>
    </row>
    <row r="226" spans="1:52">
      <c r="AB226" s="214"/>
      <c r="AC226" s="214"/>
      <c r="AD226" s="250"/>
    </row>
    <row r="227" spans="1:52" s="268" customFormat="1" ht="18.75">
      <c r="A227" s="187" t="s">
        <v>414</v>
      </c>
      <c r="B227" s="265"/>
      <c r="C227" s="265"/>
      <c r="D227" s="266"/>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c r="AB227" s="182" t="s">
        <v>414</v>
      </c>
      <c r="AC227" s="180"/>
      <c r="AD227" s="180"/>
      <c r="AE227" s="181"/>
      <c r="AF227" s="181"/>
      <c r="AG227" s="181"/>
      <c r="AH227" s="181"/>
      <c r="AI227" s="181"/>
      <c r="AJ227" s="181"/>
      <c r="AK227" s="181"/>
      <c r="AL227" s="181"/>
      <c r="AM227" s="181"/>
      <c r="AN227" s="181"/>
      <c r="AO227" s="181"/>
      <c r="AP227" s="181"/>
      <c r="AQ227" s="181"/>
      <c r="AR227" s="181"/>
      <c r="AS227" s="181"/>
      <c r="AT227" s="181"/>
      <c r="AU227" s="181"/>
      <c r="AV227" s="181"/>
      <c r="AW227" s="181"/>
      <c r="AX227" s="181"/>
      <c r="AY227" s="181"/>
      <c r="AZ227" s="181"/>
    </row>
    <row r="228" spans="1:52">
      <c r="A228" s="207" t="s">
        <v>21</v>
      </c>
      <c r="B228" s="833" t="s">
        <v>22</v>
      </c>
      <c r="C228" s="259" t="s">
        <v>23</v>
      </c>
      <c r="D228" s="260" t="s">
        <v>24</v>
      </c>
      <c r="E228" s="269" t="str">
        <f>A227</f>
        <v>Qld</v>
      </c>
      <c r="F228" s="270"/>
      <c r="G228" s="794"/>
      <c r="H228" s="794"/>
      <c r="I228" s="794"/>
      <c r="J228" s="794"/>
      <c r="K228" s="794"/>
      <c r="L228" s="794"/>
      <c r="M228" s="794"/>
      <c r="N228" s="794"/>
      <c r="O228" s="794"/>
      <c r="P228" s="794"/>
      <c r="Q228" s="794"/>
      <c r="R228" s="794"/>
      <c r="S228" s="794"/>
      <c r="T228" s="794"/>
      <c r="U228" s="794"/>
      <c r="V228" s="794"/>
      <c r="W228" s="794"/>
      <c r="X228" s="794"/>
      <c r="Y228" s="794"/>
      <c r="Z228" s="795"/>
      <c r="AB228" s="185" t="s">
        <v>21</v>
      </c>
      <c r="AC228" s="186" t="s">
        <v>198</v>
      </c>
      <c r="AD228" s="189" t="str">
        <f>AB227</f>
        <v>Qld</v>
      </c>
      <c r="AE228" s="317">
        <f>IF(SUMIFS('A-methods'!Z:Z,'A-methods'!$X:$X,$AD228,'A-methods'!$AF:$AF,$AC228)&gt;0,0,SUMIFS('A-methods'!Y:Y,'A-methods'!$X:$X,$AD228,'A-methods'!$AF:$AF,$AC228))</f>
        <v>4825.9839999999995</v>
      </c>
      <c r="AF228" s="319" t="str">
        <f>IF(COUNTBLANK(F228:F230)&gt;0,IF(SUMIFS('A-methods'!Z:Z,'A-methods'!$X:$X,$AD228,'A-methods'!$AF:$AF,$AC228)&gt;0,SUMIFS('A-methods'!Z:Z,'A-methods'!$X:$X,$AD228,'A-methods'!$AF:$AF,$AC228),""),SUM(F228:F230))</f>
        <v/>
      </c>
      <c r="AG228" s="319" t="str">
        <f t="shared" ref="AG228:AZ228" si="77">IF(COUNTBLANK(G228:G230)&gt;0,"",SUM(G228:G230))</f>
        <v/>
      </c>
      <c r="AH228" s="319" t="str">
        <f t="shared" si="77"/>
        <v/>
      </c>
      <c r="AI228" s="319" t="str">
        <f t="shared" si="77"/>
        <v/>
      </c>
      <c r="AJ228" s="319" t="str">
        <f t="shared" si="77"/>
        <v/>
      </c>
      <c r="AK228" s="319" t="str">
        <f t="shared" si="77"/>
        <v/>
      </c>
      <c r="AL228" s="319" t="str">
        <f t="shared" si="77"/>
        <v/>
      </c>
      <c r="AM228" s="319" t="str">
        <f t="shared" si="77"/>
        <v/>
      </c>
      <c r="AN228" s="319" t="str">
        <f t="shared" si="77"/>
        <v/>
      </c>
      <c r="AO228" s="319" t="str">
        <f t="shared" si="77"/>
        <v/>
      </c>
      <c r="AP228" s="319" t="str">
        <f t="shared" si="77"/>
        <v/>
      </c>
      <c r="AQ228" s="319" t="str">
        <f t="shared" si="77"/>
        <v/>
      </c>
      <c r="AR228" s="319" t="str">
        <f t="shared" si="77"/>
        <v/>
      </c>
      <c r="AS228" s="319" t="str">
        <f t="shared" si="77"/>
        <v/>
      </c>
      <c r="AT228" s="319" t="str">
        <f t="shared" si="77"/>
        <v/>
      </c>
      <c r="AU228" s="319" t="str">
        <f t="shared" si="77"/>
        <v/>
      </c>
      <c r="AV228" s="319" t="str">
        <f t="shared" si="77"/>
        <v/>
      </c>
      <c r="AW228" s="319" t="str">
        <f t="shared" si="77"/>
        <v/>
      </c>
      <c r="AX228" s="319" t="str">
        <f t="shared" si="77"/>
        <v/>
      </c>
      <c r="AY228" s="319" t="str">
        <f t="shared" si="77"/>
        <v/>
      </c>
      <c r="AZ228" s="319" t="str">
        <f t="shared" si="77"/>
        <v/>
      </c>
    </row>
    <row r="229" spans="1:52">
      <c r="A229" s="207"/>
      <c r="B229" s="832"/>
      <c r="C229" s="259" t="s">
        <v>25</v>
      </c>
      <c r="D229" s="260" t="s">
        <v>26</v>
      </c>
      <c r="E229" s="253" t="str">
        <f>E228</f>
        <v>Qld</v>
      </c>
      <c r="F229" s="270"/>
      <c r="G229" s="794"/>
      <c r="H229" s="794"/>
      <c r="I229" s="794"/>
      <c r="J229" s="794"/>
      <c r="K229" s="794"/>
      <c r="L229" s="794"/>
      <c r="M229" s="794"/>
      <c r="N229" s="794"/>
      <c r="O229" s="794"/>
      <c r="P229" s="794"/>
      <c r="Q229" s="794"/>
      <c r="R229" s="794"/>
      <c r="S229" s="794"/>
      <c r="T229" s="794"/>
      <c r="U229" s="794"/>
      <c r="V229" s="794"/>
      <c r="W229" s="794"/>
      <c r="X229" s="794"/>
      <c r="Y229" s="794"/>
      <c r="Z229" s="795"/>
      <c r="AB229" s="176" t="s">
        <v>29</v>
      </c>
      <c r="AC229" s="69" t="s">
        <v>30</v>
      </c>
      <c r="AD229" s="190" t="str">
        <f t="shared" ref="AD229:AD255" si="78">AD228</f>
        <v>Qld</v>
      </c>
      <c r="AE229" s="317">
        <f>IF(SUMIFS('A-methods'!Z:Z,'A-methods'!$X:$X,$AD229,'A-methods'!$AF:$AF,$AC229)&gt;0,0,SUMIFS('A-methods'!Y:Y,'A-methods'!$X:$X,$AD229,'A-methods'!$AF:$AF,$AC229))</f>
        <v>13019.030999999999</v>
      </c>
      <c r="AF229" s="319" t="str">
        <f>IF(COUNTBLANK(F229:F231)&gt;0,IF(SUMIFS('A-methods'!Z:Z,'A-methods'!$X:$X,$AD229,'A-methods'!$AF:$AF,$AC229)&gt;0,SUMIFS('A-methods'!Z:Z,'A-methods'!$X:$X,$AD229,'A-methods'!$AF:$AF,$AC229),""),SUM(F229:F231))</f>
        <v/>
      </c>
      <c r="AG229" s="319" t="str">
        <f t="shared" ref="AG229:AP230" si="79">IF(ISBLANK(G231),"",G231)</f>
        <v/>
      </c>
      <c r="AH229" s="319" t="str">
        <f t="shared" si="79"/>
        <v/>
      </c>
      <c r="AI229" s="319" t="str">
        <f t="shared" si="79"/>
        <v/>
      </c>
      <c r="AJ229" s="319" t="str">
        <f t="shared" si="79"/>
        <v/>
      </c>
      <c r="AK229" s="319" t="str">
        <f t="shared" si="79"/>
        <v/>
      </c>
      <c r="AL229" s="319" t="str">
        <f t="shared" si="79"/>
        <v/>
      </c>
      <c r="AM229" s="319" t="str">
        <f t="shared" si="79"/>
        <v/>
      </c>
      <c r="AN229" s="319" t="str">
        <f t="shared" si="79"/>
        <v/>
      </c>
      <c r="AO229" s="319" t="str">
        <f t="shared" si="79"/>
        <v/>
      </c>
      <c r="AP229" s="319" t="str">
        <f t="shared" si="79"/>
        <v/>
      </c>
      <c r="AQ229" s="319" t="str">
        <f t="shared" ref="AQ229:AZ230" si="80">IF(ISBLANK(Q231),"",Q231)</f>
        <v/>
      </c>
      <c r="AR229" s="319" t="str">
        <f t="shared" si="80"/>
        <v/>
      </c>
      <c r="AS229" s="319" t="str">
        <f t="shared" si="80"/>
        <v/>
      </c>
      <c r="AT229" s="319" t="str">
        <f t="shared" si="80"/>
        <v/>
      </c>
      <c r="AU229" s="319" t="str">
        <f t="shared" si="80"/>
        <v/>
      </c>
      <c r="AV229" s="319" t="str">
        <f t="shared" si="80"/>
        <v/>
      </c>
      <c r="AW229" s="319" t="str">
        <f t="shared" si="80"/>
        <v/>
      </c>
      <c r="AX229" s="319" t="str">
        <f t="shared" si="80"/>
        <v/>
      </c>
      <c r="AY229" s="319" t="str">
        <f t="shared" si="80"/>
        <v/>
      </c>
      <c r="AZ229" s="319" t="str">
        <f t="shared" si="80"/>
        <v/>
      </c>
    </row>
    <row r="230" spans="1:52">
      <c r="A230" s="207"/>
      <c r="B230" s="832"/>
      <c r="C230" s="261" t="s">
        <v>27</v>
      </c>
      <c r="D230" s="262" t="s">
        <v>28</v>
      </c>
      <c r="E230" s="253" t="str">
        <f t="shared" ref="E230:E293" si="81">E229</f>
        <v>Qld</v>
      </c>
      <c r="F230" s="270"/>
      <c r="G230" s="794"/>
      <c r="H230" s="794"/>
      <c r="I230" s="794"/>
      <c r="J230" s="794"/>
      <c r="K230" s="794"/>
      <c r="L230" s="794"/>
      <c r="M230" s="794"/>
      <c r="N230" s="794"/>
      <c r="O230" s="794"/>
      <c r="P230" s="794"/>
      <c r="Q230" s="794"/>
      <c r="R230" s="794"/>
      <c r="S230" s="794"/>
      <c r="T230" s="794"/>
      <c r="U230" s="794"/>
      <c r="V230" s="794"/>
      <c r="W230" s="794"/>
      <c r="X230" s="794"/>
      <c r="Y230" s="794"/>
      <c r="Z230" s="795"/>
      <c r="AB230" s="176" t="s">
        <v>33</v>
      </c>
      <c r="AC230" s="69" t="s">
        <v>34</v>
      </c>
      <c r="AD230" s="190" t="str">
        <f t="shared" si="78"/>
        <v>Qld</v>
      </c>
      <c r="AE230" s="317">
        <f>IF(SUMIFS('A-methods'!Z:Z,'A-methods'!$X:$X,$AD230,'A-methods'!$AF:$AF,$AC230)&gt;0,0,SUMIFS('A-methods'!Y:Y,'A-methods'!$X:$X,$AD230,'A-methods'!$AF:$AF,$AC230))</f>
        <v>167387.77099999998</v>
      </c>
      <c r="AF230" s="319" t="str">
        <f>IF(COUNTBLANK(F230:F232)&gt;0,IF(SUMIFS('A-methods'!Z:Z,'A-methods'!$X:$X,$AD230,'A-methods'!$AF:$AF,$AC230)&gt;0,SUMIFS('A-methods'!Z:Z,'A-methods'!$X:$X,$AD230,'A-methods'!$AF:$AF,$AC230),""),SUM(F230:F232))</f>
        <v/>
      </c>
      <c r="AG230" s="319" t="str">
        <f t="shared" si="79"/>
        <v/>
      </c>
      <c r="AH230" s="319" t="str">
        <f t="shared" si="79"/>
        <v/>
      </c>
      <c r="AI230" s="319" t="str">
        <f t="shared" si="79"/>
        <v/>
      </c>
      <c r="AJ230" s="319" t="str">
        <f t="shared" si="79"/>
        <v/>
      </c>
      <c r="AK230" s="319" t="str">
        <f t="shared" si="79"/>
        <v/>
      </c>
      <c r="AL230" s="319" t="str">
        <f t="shared" si="79"/>
        <v/>
      </c>
      <c r="AM230" s="319" t="str">
        <f t="shared" si="79"/>
        <v/>
      </c>
      <c r="AN230" s="319" t="str">
        <f t="shared" si="79"/>
        <v/>
      </c>
      <c r="AO230" s="319" t="str">
        <f t="shared" si="79"/>
        <v/>
      </c>
      <c r="AP230" s="319" t="str">
        <f t="shared" si="79"/>
        <v/>
      </c>
      <c r="AQ230" s="319" t="str">
        <f t="shared" si="80"/>
        <v/>
      </c>
      <c r="AR230" s="319" t="str">
        <f t="shared" si="80"/>
        <v/>
      </c>
      <c r="AS230" s="319" t="str">
        <f t="shared" si="80"/>
        <v/>
      </c>
      <c r="AT230" s="319" t="str">
        <f t="shared" si="80"/>
        <v/>
      </c>
      <c r="AU230" s="319" t="str">
        <f t="shared" si="80"/>
        <v/>
      </c>
      <c r="AV230" s="319" t="str">
        <f t="shared" si="80"/>
        <v/>
      </c>
      <c r="AW230" s="319" t="str">
        <f t="shared" si="80"/>
        <v/>
      </c>
      <c r="AX230" s="319" t="str">
        <f t="shared" si="80"/>
        <v/>
      </c>
      <c r="AY230" s="319" t="str">
        <f t="shared" si="80"/>
        <v/>
      </c>
      <c r="AZ230" s="319" t="str">
        <f t="shared" si="80"/>
        <v/>
      </c>
    </row>
    <row r="231" spans="1:52">
      <c r="A231" s="209" t="s">
        <v>29</v>
      </c>
      <c r="B231" s="220" t="s">
        <v>30</v>
      </c>
      <c r="C231" s="225" t="s">
        <v>31</v>
      </c>
      <c r="D231" s="264" t="s">
        <v>32</v>
      </c>
      <c r="E231" s="253" t="str">
        <f t="shared" si="81"/>
        <v>Qld</v>
      </c>
      <c r="F231" s="39"/>
      <c r="G231" s="795"/>
      <c r="H231" s="795"/>
      <c r="I231" s="795"/>
      <c r="J231" s="795"/>
      <c r="K231" s="795"/>
      <c r="L231" s="795"/>
      <c r="M231" s="795"/>
      <c r="N231" s="795"/>
      <c r="O231" s="795"/>
      <c r="P231" s="795"/>
      <c r="Q231" s="795"/>
      <c r="R231" s="795"/>
      <c r="S231" s="795"/>
      <c r="T231" s="795"/>
      <c r="U231" s="795"/>
      <c r="V231" s="795"/>
      <c r="W231" s="795"/>
      <c r="X231" s="795"/>
      <c r="Y231" s="795"/>
      <c r="Z231" s="795"/>
      <c r="AB231" s="176" t="s">
        <v>43</v>
      </c>
      <c r="AC231" s="69" t="s">
        <v>44</v>
      </c>
      <c r="AD231" s="190" t="str">
        <f t="shared" si="78"/>
        <v>Qld</v>
      </c>
      <c r="AE231" s="317">
        <f>IF(SUMIFS('A-methods'!Z:Z,'A-methods'!$X:$X,$AD231,'A-methods'!$AF:$AF,$AC231)&gt;0,0,SUMIFS('A-methods'!Y:Y,'A-methods'!$X:$X,$AD231,'A-methods'!$AF:$AF,$AC231))</f>
        <v>315.00800000000004</v>
      </c>
      <c r="AF231" s="319" t="str">
        <f>IF(COUNTBLANK(F231:F233)&gt;0,IF(SUMIFS('A-methods'!Z:Z,'A-methods'!$X:$X,$AD231,'A-methods'!$AF:$AF,$AC231)&gt;0,SUMIFS('A-methods'!Z:Z,'A-methods'!$X:$X,$AD231,'A-methods'!$AF:$AF,$AC231),""),SUM(F231:F233))</f>
        <v/>
      </c>
      <c r="AG231" s="319" t="str">
        <f t="shared" ref="AG231:AZ231" si="82">IF(ISBLANK(G235),"",G235)</f>
        <v/>
      </c>
      <c r="AH231" s="319" t="str">
        <f t="shared" si="82"/>
        <v/>
      </c>
      <c r="AI231" s="319" t="str">
        <f t="shared" si="82"/>
        <v/>
      </c>
      <c r="AJ231" s="319" t="str">
        <f t="shared" si="82"/>
        <v/>
      </c>
      <c r="AK231" s="319" t="str">
        <f t="shared" si="82"/>
        <v/>
      </c>
      <c r="AL231" s="319" t="str">
        <f t="shared" si="82"/>
        <v/>
      </c>
      <c r="AM231" s="319" t="str">
        <f t="shared" si="82"/>
        <v/>
      </c>
      <c r="AN231" s="319" t="str">
        <f t="shared" si="82"/>
        <v/>
      </c>
      <c r="AO231" s="319" t="str">
        <f t="shared" si="82"/>
        <v/>
      </c>
      <c r="AP231" s="319" t="str">
        <f t="shared" si="82"/>
        <v/>
      </c>
      <c r="AQ231" s="319" t="str">
        <f t="shared" si="82"/>
        <v/>
      </c>
      <c r="AR231" s="319" t="str">
        <f t="shared" si="82"/>
        <v/>
      </c>
      <c r="AS231" s="319" t="str">
        <f t="shared" si="82"/>
        <v/>
      </c>
      <c r="AT231" s="319" t="str">
        <f t="shared" si="82"/>
        <v/>
      </c>
      <c r="AU231" s="319" t="str">
        <f t="shared" si="82"/>
        <v/>
      </c>
      <c r="AV231" s="319" t="str">
        <f t="shared" si="82"/>
        <v/>
      </c>
      <c r="AW231" s="319" t="str">
        <f t="shared" si="82"/>
        <v/>
      </c>
      <c r="AX231" s="319" t="str">
        <f t="shared" si="82"/>
        <v/>
      </c>
      <c r="AY231" s="319" t="str">
        <f t="shared" si="82"/>
        <v/>
      </c>
      <c r="AZ231" s="319" t="str">
        <f t="shared" si="82"/>
        <v/>
      </c>
    </row>
    <row r="232" spans="1:52">
      <c r="A232" s="209" t="s">
        <v>33</v>
      </c>
      <c r="B232" s="220" t="s">
        <v>34</v>
      </c>
      <c r="C232" s="225" t="s">
        <v>35</v>
      </c>
      <c r="D232" s="264" t="s">
        <v>36</v>
      </c>
      <c r="E232" s="253" t="str">
        <f t="shared" si="81"/>
        <v>Qld</v>
      </c>
      <c r="F232" s="39"/>
      <c r="G232" s="795"/>
      <c r="H232" s="795"/>
      <c r="I232" s="795"/>
      <c r="J232" s="795"/>
      <c r="K232" s="795"/>
      <c r="L232" s="795"/>
      <c r="M232" s="795"/>
      <c r="N232" s="795"/>
      <c r="O232" s="795"/>
      <c r="P232" s="795"/>
      <c r="Q232" s="795"/>
      <c r="R232" s="795"/>
      <c r="S232" s="795"/>
      <c r="T232" s="795"/>
      <c r="U232" s="795"/>
      <c r="V232" s="795"/>
      <c r="W232" s="795"/>
      <c r="X232" s="795"/>
      <c r="Y232" s="795"/>
      <c r="Z232" s="795"/>
      <c r="AB232" s="176" t="s">
        <v>63</v>
      </c>
      <c r="AC232" s="69" t="s">
        <v>64</v>
      </c>
      <c r="AD232" s="190" t="str">
        <f t="shared" si="78"/>
        <v>Qld</v>
      </c>
      <c r="AE232" s="317">
        <f>IF(SUMIFS('A-methods'!Z:Z,'A-methods'!$X:$X,$AD232,'A-methods'!$AF:$AF,$AC232)&gt;0,0,SUMIFS('A-methods'!Y:Y,'A-methods'!$X:$X,$AD232,'A-methods'!$AF:$AF,$AC232))</f>
        <v>7527.8620000000001</v>
      </c>
      <c r="AF232" s="319" t="str">
        <f>IF(COUNTBLANK(F232:F234)&gt;0,IF(SUMIFS('A-methods'!Z:Z,'A-methods'!$X:$X,$AD232,'A-methods'!$AF:$AF,$AC232)&gt;0,SUMIFS('A-methods'!Z:Z,'A-methods'!$X:$X,$AD232,'A-methods'!$AF:$AF,$AC232),""),SUM(F232:F234))</f>
        <v/>
      </c>
      <c r="AG232" s="319" t="str">
        <f t="shared" ref="AG232:AZ232" si="83">IF(ISBLANK(G245),"",G245)</f>
        <v/>
      </c>
      <c r="AH232" s="319" t="str">
        <f t="shared" si="83"/>
        <v/>
      </c>
      <c r="AI232" s="319" t="str">
        <f t="shared" si="83"/>
        <v/>
      </c>
      <c r="AJ232" s="319" t="str">
        <f t="shared" si="83"/>
        <v/>
      </c>
      <c r="AK232" s="319" t="str">
        <f t="shared" si="83"/>
        <v/>
      </c>
      <c r="AL232" s="319" t="str">
        <f t="shared" si="83"/>
        <v/>
      </c>
      <c r="AM232" s="319" t="str">
        <f t="shared" si="83"/>
        <v/>
      </c>
      <c r="AN232" s="319" t="str">
        <f t="shared" si="83"/>
        <v/>
      </c>
      <c r="AO232" s="319" t="str">
        <f t="shared" si="83"/>
        <v/>
      </c>
      <c r="AP232" s="319" t="str">
        <f t="shared" si="83"/>
        <v/>
      </c>
      <c r="AQ232" s="319" t="str">
        <f t="shared" si="83"/>
        <v/>
      </c>
      <c r="AR232" s="319" t="str">
        <f t="shared" si="83"/>
        <v/>
      </c>
      <c r="AS232" s="319" t="str">
        <f t="shared" si="83"/>
        <v/>
      </c>
      <c r="AT232" s="319" t="str">
        <f t="shared" si="83"/>
        <v/>
      </c>
      <c r="AU232" s="319" t="str">
        <f t="shared" si="83"/>
        <v/>
      </c>
      <c r="AV232" s="319" t="str">
        <f t="shared" si="83"/>
        <v/>
      </c>
      <c r="AW232" s="319" t="str">
        <f t="shared" si="83"/>
        <v/>
      </c>
      <c r="AX232" s="319" t="str">
        <f t="shared" si="83"/>
        <v/>
      </c>
      <c r="AY232" s="319" t="str">
        <f t="shared" si="83"/>
        <v/>
      </c>
      <c r="AZ232" s="319" t="str">
        <f t="shared" si="83"/>
        <v/>
      </c>
    </row>
    <row r="233" spans="1:52">
      <c r="A233" s="207" t="s">
        <v>37</v>
      </c>
      <c r="B233" s="832" t="s">
        <v>38</v>
      </c>
      <c r="C233" s="257" t="s">
        <v>39</v>
      </c>
      <c r="D233" s="258" t="s">
        <v>40</v>
      </c>
      <c r="E233" s="253" t="str">
        <f t="shared" si="81"/>
        <v>Qld</v>
      </c>
      <c r="F233" s="39"/>
      <c r="G233" s="795"/>
      <c r="H233" s="795"/>
      <c r="I233" s="795"/>
      <c r="J233" s="795"/>
      <c r="K233" s="795"/>
      <c r="L233" s="795"/>
      <c r="M233" s="795"/>
      <c r="N233" s="795"/>
      <c r="O233" s="795"/>
      <c r="P233" s="795"/>
      <c r="Q233" s="795"/>
      <c r="R233" s="795"/>
      <c r="S233" s="795"/>
      <c r="T233" s="795"/>
      <c r="U233" s="795"/>
      <c r="V233" s="795"/>
      <c r="W233" s="795"/>
      <c r="X233" s="795"/>
      <c r="Y233" s="795"/>
      <c r="Z233" s="795"/>
      <c r="AB233" s="176" t="s">
        <v>75</v>
      </c>
      <c r="AC233" s="69" t="s">
        <v>76</v>
      </c>
      <c r="AD233" s="190" t="str">
        <f t="shared" si="78"/>
        <v>Qld</v>
      </c>
      <c r="AE233" s="317">
        <f>IF(SUMIFS('A-methods'!Z:Z,'A-methods'!$X:$X,$AD233,'A-methods'!$AF:$AF,$AC233)&gt;0,0,SUMIFS('A-methods'!Y:Y,'A-methods'!$X:$X,$AD233,'A-methods'!$AF:$AF,$AC233))</f>
        <v>40426.008999999998</v>
      </c>
      <c r="AF233" s="319" t="str">
        <f>IF(COUNTBLANK(F233:F235)&gt;0,IF(SUMIFS('A-methods'!Z:Z,'A-methods'!$X:$X,$AD233,'A-methods'!$AF:$AF,$AC233)&gt;0,SUMIFS('A-methods'!Z:Z,'A-methods'!$X:$X,$AD233,'A-methods'!$AF:$AF,$AC233),""),SUM(F233:F235))</f>
        <v/>
      </c>
      <c r="AG233" s="319" t="str">
        <f t="shared" ref="AG233:AZ233" si="84">IF(ISBLANK(G251),"",G251)</f>
        <v/>
      </c>
      <c r="AH233" s="319" t="str">
        <f t="shared" si="84"/>
        <v/>
      </c>
      <c r="AI233" s="319" t="str">
        <f t="shared" si="84"/>
        <v/>
      </c>
      <c r="AJ233" s="319" t="str">
        <f t="shared" si="84"/>
        <v/>
      </c>
      <c r="AK233" s="319" t="str">
        <f t="shared" si="84"/>
        <v/>
      </c>
      <c r="AL233" s="319" t="str">
        <f t="shared" si="84"/>
        <v/>
      </c>
      <c r="AM233" s="319" t="str">
        <f t="shared" si="84"/>
        <v/>
      </c>
      <c r="AN233" s="319" t="str">
        <f t="shared" si="84"/>
        <v/>
      </c>
      <c r="AO233" s="319" t="str">
        <f t="shared" si="84"/>
        <v/>
      </c>
      <c r="AP233" s="319" t="str">
        <f t="shared" si="84"/>
        <v/>
      </c>
      <c r="AQ233" s="319" t="str">
        <f t="shared" si="84"/>
        <v/>
      </c>
      <c r="AR233" s="319" t="str">
        <f t="shared" si="84"/>
        <v/>
      </c>
      <c r="AS233" s="319" t="str">
        <f t="shared" si="84"/>
        <v/>
      </c>
      <c r="AT233" s="319" t="str">
        <f t="shared" si="84"/>
        <v/>
      </c>
      <c r="AU233" s="319" t="str">
        <f t="shared" si="84"/>
        <v/>
      </c>
      <c r="AV233" s="319" t="str">
        <f t="shared" si="84"/>
        <v/>
      </c>
      <c r="AW233" s="319" t="str">
        <f t="shared" si="84"/>
        <v/>
      </c>
      <c r="AX233" s="319" t="str">
        <f t="shared" si="84"/>
        <v/>
      </c>
      <c r="AY233" s="319" t="str">
        <f t="shared" si="84"/>
        <v/>
      </c>
      <c r="AZ233" s="319" t="str">
        <f t="shared" si="84"/>
        <v/>
      </c>
    </row>
    <row r="234" spans="1:52" ht="14.25">
      <c r="A234" s="207"/>
      <c r="B234" s="832"/>
      <c r="C234" s="259" t="s">
        <v>41</v>
      </c>
      <c r="D234" s="263" t="s">
        <v>219</v>
      </c>
      <c r="E234" s="253" t="str">
        <f t="shared" si="81"/>
        <v>Qld</v>
      </c>
      <c r="F234" s="39"/>
      <c r="G234" s="795"/>
      <c r="H234" s="795"/>
      <c r="I234" s="795"/>
      <c r="J234" s="795"/>
      <c r="K234" s="795"/>
      <c r="L234" s="795"/>
      <c r="M234" s="795"/>
      <c r="N234" s="795"/>
      <c r="O234" s="795"/>
      <c r="P234" s="795"/>
      <c r="Q234" s="795"/>
      <c r="R234" s="795"/>
      <c r="S234" s="795"/>
      <c r="T234" s="795"/>
      <c r="U234" s="795"/>
      <c r="V234" s="795"/>
      <c r="W234" s="795"/>
      <c r="X234" s="795"/>
      <c r="Y234" s="795"/>
      <c r="Z234" s="795"/>
      <c r="AB234" s="176" t="s">
        <v>253</v>
      </c>
      <c r="AC234" s="69" t="s">
        <v>193</v>
      </c>
      <c r="AD234" s="190" t="str">
        <f t="shared" si="78"/>
        <v>Qld</v>
      </c>
      <c r="AE234" s="317">
        <f>IF(SUMIFS('A-methods'!Z:Z,'A-methods'!$X:$X,$AD234,'A-methods'!$AF:$AF,$AC234)&gt;0,0,SUMIFS('A-methods'!Y:Y,'A-methods'!$X:$X,$AD234,'A-methods'!$AF:$AF,$AC234))</f>
        <v>4374.7439999999997</v>
      </c>
      <c r="AF234" s="319" t="str">
        <f>IF(COUNTBLANK(F234:F236)&gt;0,IF(SUMIFS('A-methods'!Z:Z,'A-methods'!$X:$X,$AD234,'A-methods'!$AF:$AF,$AC234)&gt;0,SUMIFS('A-methods'!Z:Z,'A-methods'!$X:$X,$AD234,'A-methods'!$AF:$AF,$AC234),""),SUM(F234:F236))</f>
        <v/>
      </c>
      <c r="AG234" s="319" t="str">
        <f t="shared" ref="AG234:AZ234" si="85">IF(OR(COUNTBLANK(G233:G234)&gt;0,COUNTBLANK(G236:G244)&gt;0,COUNTBLANK(G246:G250)&gt;0,COUNTBLANK(G252:G256)&gt;0),"",SUM(G233:G234,G236:G244,G246:G250,G252:G256))</f>
        <v/>
      </c>
      <c r="AH234" s="319" t="str">
        <f t="shared" si="85"/>
        <v/>
      </c>
      <c r="AI234" s="319" t="str">
        <f t="shared" si="85"/>
        <v/>
      </c>
      <c r="AJ234" s="319" t="str">
        <f t="shared" si="85"/>
        <v/>
      </c>
      <c r="AK234" s="319" t="str">
        <f t="shared" si="85"/>
        <v/>
      </c>
      <c r="AL234" s="319" t="str">
        <f t="shared" si="85"/>
        <v/>
      </c>
      <c r="AM234" s="319" t="str">
        <f t="shared" si="85"/>
        <v/>
      </c>
      <c r="AN234" s="319" t="str">
        <f t="shared" si="85"/>
        <v/>
      </c>
      <c r="AO234" s="319" t="str">
        <f t="shared" si="85"/>
        <v/>
      </c>
      <c r="AP234" s="319" t="str">
        <f t="shared" si="85"/>
        <v/>
      </c>
      <c r="AQ234" s="319" t="str">
        <f t="shared" si="85"/>
        <v/>
      </c>
      <c r="AR234" s="319" t="str">
        <f t="shared" si="85"/>
        <v/>
      </c>
      <c r="AS234" s="319" t="str">
        <f t="shared" si="85"/>
        <v/>
      </c>
      <c r="AT234" s="319" t="str">
        <f t="shared" si="85"/>
        <v/>
      </c>
      <c r="AU234" s="319" t="str">
        <f t="shared" si="85"/>
        <v/>
      </c>
      <c r="AV234" s="319" t="str">
        <f t="shared" si="85"/>
        <v/>
      </c>
      <c r="AW234" s="319" t="str">
        <f t="shared" si="85"/>
        <v/>
      </c>
      <c r="AX234" s="319" t="str">
        <f t="shared" si="85"/>
        <v/>
      </c>
      <c r="AY234" s="319" t="str">
        <f t="shared" si="85"/>
        <v/>
      </c>
      <c r="AZ234" s="319" t="str">
        <f t="shared" si="85"/>
        <v/>
      </c>
    </row>
    <row r="235" spans="1:52">
      <c r="A235" s="207"/>
      <c r="B235" s="832"/>
      <c r="C235" s="259" t="s">
        <v>43</v>
      </c>
      <c r="D235" s="260" t="s">
        <v>44</v>
      </c>
      <c r="E235" s="253" t="str">
        <f t="shared" si="81"/>
        <v>Qld</v>
      </c>
      <c r="F235" s="39"/>
      <c r="G235" s="795"/>
      <c r="H235" s="795"/>
      <c r="I235" s="795"/>
      <c r="J235" s="795"/>
      <c r="K235" s="795"/>
      <c r="L235" s="795"/>
      <c r="M235" s="795"/>
      <c r="N235" s="795"/>
      <c r="O235" s="795"/>
      <c r="P235" s="795"/>
      <c r="Q235" s="795"/>
      <c r="R235" s="795"/>
      <c r="S235" s="795"/>
      <c r="T235" s="795"/>
      <c r="U235" s="795"/>
      <c r="V235" s="795"/>
      <c r="W235" s="795"/>
      <c r="X235" s="795"/>
      <c r="Y235" s="795"/>
      <c r="Z235" s="795"/>
      <c r="AB235" s="177" t="s">
        <v>87</v>
      </c>
      <c r="AC235" s="69" t="s">
        <v>88</v>
      </c>
      <c r="AD235" s="190" t="str">
        <f t="shared" si="78"/>
        <v>Qld</v>
      </c>
      <c r="AE235" s="317">
        <f>IF(SUMIFS('A-methods'!Z:Z,'A-methods'!$X:$X,$AD235,'A-methods'!$AF:$AF,$AC235)&gt;0,0,SUMIFS('A-methods'!Y:Y,'A-methods'!$X:$X,$AD235,'A-methods'!$AF:$AF,$AC235))</f>
        <v>48.08</v>
      </c>
      <c r="AF235" s="319" t="str">
        <f>IF(COUNTBLANK(F235:F237)&gt;0,IF(SUMIFS('A-methods'!Z:Z,'A-methods'!$X:$X,$AD235,'A-methods'!$AF:$AF,$AC235)&gt;0,SUMIFS('A-methods'!Z:Z,'A-methods'!$X:$X,$AD235,'A-methods'!$AF:$AF,$AC235),""),SUM(F235:F237))</f>
        <v/>
      </c>
      <c r="AG235" s="319" t="str">
        <f t="shared" ref="AG235:AZ235" si="86">IF(ISBLANK(G257),"",G257)</f>
        <v/>
      </c>
      <c r="AH235" s="319" t="str">
        <f t="shared" si="86"/>
        <v/>
      </c>
      <c r="AI235" s="319" t="str">
        <f t="shared" si="86"/>
        <v/>
      </c>
      <c r="AJ235" s="319" t="str">
        <f t="shared" si="86"/>
        <v/>
      </c>
      <c r="AK235" s="319" t="str">
        <f t="shared" si="86"/>
        <v/>
      </c>
      <c r="AL235" s="319" t="str">
        <f t="shared" si="86"/>
        <v/>
      </c>
      <c r="AM235" s="319" t="str">
        <f t="shared" si="86"/>
        <v/>
      </c>
      <c r="AN235" s="319" t="str">
        <f t="shared" si="86"/>
        <v/>
      </c>
      <c r="AO235" s="319" t="str">
        <f t="shared" si="86"/>
        <v/>
      </c>
      <c r="AP235" s="319" t="str">
        <f t="shared" si="86"/>
        <v/>
      </c>
      <c r="AQ235" s="319" t="str">
        <f t="shared" si="86"/>
        <v/>
      </c>
      <c r="AR235" s="319" t="str">
        <f t="shared" si="86"/>
        <v/>
      </c>
      <c r="AS235" s="319" t="str">
        <f t="shared" si="86"/>
        <v/>
      </c>
      <c r="AT235" s="319" t="str">
        <f t="shared" si="86"/>
        <v/>
      </c>
      <c r="AU235" s="319" t="str">
        <f t="shared" si="86"/>
        <v/>
      </c>
      <c r="AV235" s="319" t="str">
        <f t="shared" si="86"/>
        <v/>
      </c>
      <c r="AW235" s="319" t="str">
        <f t="shared" si="86"/>
        <v/>
      </c>
      <c r="AX235" s="319" t="str">
        <f t="shared" si="86"/>
        <v/>
      </c>
      <c r="AY235" s="319" t="str">
        <f t="shared" si="86"/>
        <v/>
      </c>
      <c r="AZ235" s="319" t="str">
        <f t="shared" si="86"/>
        <v/>
      </c>
    </row>
    <row r="236" spans="1:52">
      <c r="A236" s="207"/>
      <c r="B236" s="832"/>
      <c r="C236" s="259" t="s">
        <v>45</v>
      </c>
      <c r="D236" s="260" t="s">
        <v>46</v>
      </c>
      <c r="E236" s="253" t="str">
        <f t="shared" si="81"/>
        <v>Qld</v>
      </c>
      <c r="F236" s="39"/>
      <c r="G236" s="795"/>
      <c r="H236" s="795"/>
      <c r="I236" s="795"/>
      <c r="J236" s="795"/>
      <c r="K236" s="795"/>
      <c r="L236" s="795"/>
      <c r="M236" s="795"/>
      <c r="N236" s="795"/>
      <c r="O236" s="795"/>
      <c r="P236" s="795"/>
      <c r="Q236" s="795"/>
      <c r="R236" s="795"/>
      <c r="S236" s="795"/>
      <c r="T236" s="795"/>
      <c r="U236" s="795"/>
      <c r="V236" s="795"/>
      <c r="W236" s="795"/>
      <c r="X236" s="795"/>
      <c r="Y236" s="795"/>
      <c r="Z236" s="795"/>
      <c r="AB236" s="176" t="s">
        <v>91</v>
      </c>
      <c r="AC236" s="69" t="s">
        <v>92</v>
      </c>
      <c r="AD236" s="190" t="str">
        <f t="shared" si="78"/>
        <v>Qld</v>
      </c>
      <c r="AE236" s="317">
        <f>IF(SUMIFS('A-methods'!Z:Z,'A-methods'!$X:$X,$AD236,'A-methods'!$AF:$AF,$AC236)&gt;0,0,SUMIFS('A-methods'!Y:Y,'A-methods'!$X:$X,$AD236,'A-methods'!$AF:$AF,$AC236))</f>
        <v>11665.687</v>
      </c>
      <c r="AF236" s="319" t="str">
        <f>IF(COUNTBLANK(F236:F238)&gt;0,IF(SUMIFS('A-methods'!Z:Z,'A-methods'!$X:$X,$AD236,'A-methods'!$AF:$AF,$AC236)&gt;0,SUMIFS('A-methods'!Z:Z,'A-methods'!$X:$X,$AD236,'A-methods'!$AF:$AF,$AC236),""),SUM(F236:F238))</f>
        <v/>
      </c>
      <c r="AG236" s="319" t="str">
        <f t="shared" ref="AG236:AZ236" si="87">IF(COUNTBLANK(G258:G259)&gt;0,"",SUM(G258:G259))</f>
        <v/>
      </c>
      <c r="AH236" s="319" t="str">
        <f t="shared" si="87"/>
        <v/>
      </c>
      <c r="AI236" s="319" t="str">
        <f t="shared" si="87"/>
        <v/>
      </c>
      <c r="AJ236" s="319" t="str">
        <f t="shared" si="87"/>
        <v/>
      </c>
      <c r="AK236" s="319" t="str">
        <f t="shared" si="87"/>
        <v/>
      </c>
      <c r="AL236" s="319" t="str">
        <f t="shared" si="87"/>
        <v/>
      </c>
      <c r="AM236" s="319" t="str">
        <f t="shared" si="87"/>
        <v/>
      </c>
      <c r="AN236" s="319" t="str">
        <f t="shared" si="87"/>
        <v/>
      </c>
      <c r="AO236" s="319" t="str">
        <f t="shared" si="87"/>
        <v/>
      </c>
      <c r="AP236" s="319" t="str">
        <f t="shared" si="87"/>
        <v/>
      </c>
      <c r="AQ236" s="319" t="str">
        <f t="shared" si="87"/>
        <v/>
      </c>
      <c r="AR236" s="319" t="str">
        <f t="shared" si="87"/>
        <v/>
      </c>
      <c r="AS236" s="319" t="str">
        <f t="shared" si="87"/>
        <v/>
      </c>
      <c r="AT236" s="319" t="str">
        <f t="shared" si="87"/>
        <v/>
      </c>
      <c r="AU236" s="319" t="str">
        <f t="shared" si="87"/>
        <v/>
      </c>
      <c r="AV236" s="319" t="str">
        <f t="shared" si="87"/>
        <v/>
      </c>
      <c r="AW236" s="319" t="str">
        <f t="shared" si="87"/>
        <v/>
      </c>
      <c r="AX236" s="319" t="str">
        <f t="shared" si="87"/>
        <v/>
      </c>
      <c r="AY236" s="319" t="str">
        <f t="shared" si="87"/>
        <v/>
      </c>
      <c r="AZ236" s="319" t="str">
        <f t="shared" si="87"/>
        <v/>
      </c>
    </row>
    <row r="237" spans="1:52">
      <c r="A237" s="207"/>
      <c r="B237" s="832"/>
      <c r="C237" s="259" t="s">
        <v>47</v>
      </c>
      <c r="D237" s="260" t="s">
        <v>48</v>
      </c>
      <c r="E237" s="253" t="str">
        <f t="shared" si="81"/>
        <v>Qld</v>
      </c>
      <c r="F237" s="39"/>
      <c r="G237" s="795"/>
      <c r="H237" s="795"/>
      <c r="I237" s="795"/>
      <c r="J237" s="795"/>
      <c r="K237" s="795"/>
      <c r="L237" s="795"/>
      <c r="M237" s="795"/>
      <c r="N237" s="795"/>
      <c r="O237" s="795"/>
      <c r="P237" s="795"/>
      <c r="Q237" s="795"/>
      <c r="R237" s="795"/>
      <c r="S237" s="795"/>
      <c r="T237" s="795"/>
      <c r="U237" s="795"/>
      <c r="V237" s="795"/>
      <c r="W237" s="795"/>
      <c r="X237" s="795"/>
      <c r="Y237" s="795"/>
      <c r="Z237" s="795"/>
      <c r="AB237" s="176" t="s">
        <v>97</v>
      </c>
      <c r="AC237" s="69" t="s">
        <v>98</v>
      </c>
      <c r="AD237" s="190" t="str">
        <f t="shared" si="78"/>
        <v>Qld</v>
      </c>
      <c r="AE237" s="317">
        <f>IF(SUMIFS('A-methods'!Z:Z,'A-methods'!$X:$X,$AD237,'A-methods'!$AF:$AF,$AC237)&gt;0,0,SUMIFS('A-methods'!Y:Y,'A-methods'!$X:$X,$AD237,'A-methods'!$AF:$AF,$AC237))</f>
        <v>12957.48</v>
      </c>
      <c r="AF237" s="319" t="str">
        <f>IF(COUNTBLANK(F237:F239)&gt;0,IF(SUMIFS('A-methods'!Z:Z,'A-methods'!$X:$X,$AD237,'A-methods'!$AF:$AF,$AC237)&gt;0,SUMIFS('A-methods'!Z:Z,'A-methods'!$X:$X,$AD237,'A-methods'!$AF:$AF,$AC237),""),SUM(F237:F239))</f>
        <v/>
      </c>
      <c r="AG237" s="319" t="str">
        <f t="shared" ref="AG237:AZ237" si="88">IF(COUNTBLANK(G260:G263)&gt;0,"",SUM(G260:G263))</f>
        <v/>
      </c>
      <c r="AH237" s="319" t="str">
        <f t="shared" si="88"/>
        <v/>
      </c>
      <c r="AI237" s="319" t="str">
        <f t="shared" si="88"/>
        <v/>
      </c>
      <c r="AJ237" s="319" t="str">
        <f t="shared" si="88"/>
        <v/>
      </c>
      <c r="AK237" s="319" t="str">
        <f t="shared" si="88"/>
        <v/>
      </c>
      <c r="AL237" s="319" t="str">
        <f t="shared" si="88"/>
        <v/>
      </c>
      <c r="AM237" s="319" t="str">
        <f t="shared" si="88"/>
        <v/>
      </c>
      <c r="AN237" s="319" t="str">
        <f t="shared" si="88"/>
        <v/>
      </c>
      <c r="AO237" s="319" t="str">
        <f t="shared" si="88"/>
        <v/>
      </c>
      <c r="AP237" s="319" t="str">
        <f t="shared" si="88"/>
        <v/>
      </c>
      <c r="AQ237" s="319" t="str">
        <f t="shared" si="88"/>
        <v/>
      </c>
      <c r="AR237" s="319" t="str">
        <f t="shared" si="88"/>
        <v/>
      </c>
      <c r="AS237" s="319" t="str">
        <f t="shared" si="88"/>
        <v/>
      </c>
      <c r="AT237" s="319" t="str">
        <f t="shared" si="88"/>
        <v/>
      </c>
      <c r="AU237" s="319" t="str">
        <f t="shared" si="88"/>
        <v/>
      </c>
      <c r="AV237" s="319" t="str">
        <f t="shared" si="88"/>
        <v/>
      </c>
      <c r="AW237" s="319" t="str">
        <f t="shared" si="88"/>
        <v/>
      </c>
      <c r="AX237" s="319" t="str">
        <f t="shared" si="88"/>
        <v/>
      </c>
      <c r="AY237" s="319" t="str">
        <f t="shared" si="88"/>
        <v/>
      </c>
      <c r="AZ237" s="319" t="str">
        <f t="shared" si="88"/>
        <v/>
      </c>
    </row>
    <row r="238" spans="1:52">
      <c r="A238" s="207"/>
      <c r="B238" s="832"/>
      <c r="C238" s="259" t="s">
        <v>49</v>
      </c>
      <c r="D238" s="260" t="s">
        <v>50</v>
      </c>
      <c r="E238" s="253" t="str">
        <f t="shared" si="81"/>
        <v>Qld</v>
      </c>
      <c r="F238" s="39"/>
      <c r="G238" s="795"/>
      <c r="H238" s="795"/>
      <c r="I238" s="795"/>
      <c r="J238" s="795"/>
      <c r="K238" s="795"/>
      <c r="L238" s="795"/>
      <c r="M238" s="795"/>
      <c r="N238" s="795"/>
      <c r="O238" s="795"/>
      <c r="P238" s="795"/>
      <c r="Q238" s="795"/>
      <c r="R238" s="795"/>
      <c r="S238" s="795"/>
      <c r="T238" s="795"/>
      <c r="U238" s="795"/>
      <c r="V238" s="795"/>
      <c r="W238" s="795"/>
      <c r="X238" s="795"/>
      <c r="Y238" s="795"/>
      <c r="Z238" s="795"/>
      <c r="AB238" s="176" t="s">
        <v>107</v>
      </c>
      <c r="AC238" s="69" t="s">
        <v>108</v>
      </c>
      <c r="AD238" s="190" t="str">
        <f t="shared" si="78"/>
        <v>Qld</v>
      </c>
      <c r="AE238" s="317">
        <f>IF(SUMIFS('A-methods'!Z:Z,'A-methods'!$X:$X,$AD238,'A-methods'!$AF:$AF,$AC238)&gt;0,0,SUMIFS('A-methods'!Y:Y,'A-methods'!$X:$X,$AD238,'A-methods'!$AF:$AF,$AC238))</f>
        <v>1150.384</v>
      </c>
      <c r="AF238" s="319" t="str">
        <f>IF(COUNTBLANK(F238:F240)&gt;0,IF(SUMIFS('A-methods'!Z:Z,'A-methods'!$X:$X,$AD238,'A-methods'!$AF:$AF,$AC238)&gt;0,SUMIFS('A-methods'!Z:Z,'A-methods'!$X:$X,$AD238,'A-methods'!$AF:$AF,$AC238),""),SUM(F238:F240))</f>
        <v/>
      </c>
      <c r="AG238" s="319" t="str">
        <f t="shared" ref="AG238:AZ238" si="89">IF(COUNTBLANK(G264:G266)&gt;0,"",SUM(G264:G266))</f>
        <v/>
      </c>
      <c r="AH238" s="319" t="str">
        <f t="shared" si="89"/>
        <v/>
      </c>
      <c r="AI238" s="319" t="str">
        <f t="shared" si="89"/>
        <v/>
      </c>
      <c r="AJ238" s="319" t="str">
        <f t="shared" si="89"/>
        <v/>
      </c>
      <c r="AK238" s="319" t="str">
        <f t="shared" si="89"/>
        <v/>
      </c>
      <c r="AL238" s="319" t="str">
        <f t="shared" si="89"/>
        <v/>
      </c>
      <c r="AM238" s="319" t="str">
        <f t="shared" si="89"/>
        <v/>
      </c>
      <c r="AN238" s="319" t="str">
        <f t="shared" si="89"/>
        <v/>
      </c>
      <c r="AO238" s="319" t="str">
        <f t="shared" si="89"/>
        <v/>
      </c>
      <c r="AP238" s="319" t="str">
        <f t="shared" si="89"/>
        <v/>
      </c>
      <c r="AQ238" s="319" t="str">
        <f t="shared" si="89"/>
        <v/>
      </c>
      <c r="AR238" s="319" t="str">
        <f t="shared" si="89"/>
        <v/>
      </c>
      <c r="AS238" s="319" t="str">
        <f t="shared" si="89"/>
        <v/>
      </c>
      <c r="AT238" s="319" t="str">
        <f t="shared" si="89"/>
        <v/>
      </c>
      <c r="AU238" s="319" t="str">
        <f t="shared" si="89"/>
        <v/>
      </c>
      <c r="AV238" s="319" t="str">
        <f t="shared" si="89"/>
        <v/>
      </c>
      <c r="AW238" s="319" t="str">
        <f t="shared" si="89"/>
        <v/>
      </c>
      <c r="AX238" s="319" t="str">
        <f t="shared" si="89"/>
        <v/>
      </c>
      <c r="AY238" s="319" t="str">
        <f t="shared" si="89"/>
        <v/>
      </c>
      <c r="AZ238" s="319" t="str">
        <f t="shared" si="89"/>
        <v/>
      </c>
    </row>
    <row r="239" spans="1:52">
      <c r="A239" s="207"/>
      <c r="B239" s="832"/>
      <c r="C239" s="259" t="s">
        <v>51</v>
      </c>
      <c r="D239" s="260" t="s">
        <v>52</v>
      </c>
      <c r="E239" s="253" t="str">
        <f t="shared" si="81"/>
        <v>Qld</v>
      </c>
      <c r="F239" s="39"/>
      <c r="G239" s="795"/>
      <c r="H239" s="795"/>
      <c r="I239" s="795"/>
      <c r="J239" s="795"/>
      <c r="K239" s="795"/>
      <c r="L239" s="795"/>
      <c r="M239" s="795"/>
      <c r="N239" s="795"/>
      <c r="O239" s="795"/>
      <c r="P239" s="795"/>
      <c r="Q239" s="795"/>
      <c r="R239" s="795"/>
      <c r="S239" s="795"/>
      <c r="T239" s="795"/>
      <c r="U239" s="795"/>
      <c r="V239" s="795"/>
      <c r="W239" s="795"/>
      <c r="X239" s="795"/>
      <c r="Y239" s="795"/>
      <c r="Z239" s="795"/>
      <c r="AB239" s="176" t="s">
        <v>115</v>
      </c>
      <c r="AC239" s="69" t="s">
        <v>116</v>
      </c>
      <c r="AD239" s="190" t="str">
        <f t="shared" si="78"/>
        <v>Qld</v>
      </c>
      <c r="AE239" s="317">
        <f>IF(SUMIFS('A-methods'!Z:Z,'A-methods'!$X:$X,$AD239,'A-methods'!$AF:$AF,$AC239)&gt;0,0,SUMIFS('A-methods'!Y:Y,'A-methods'!$X:$X,$AD239,'A-methods'!$AF:$AF,$AC239))</f>
        <v>250979.96799999999</v>
      </c>
      <c r="AF239" s="319" t="str">
        <f>IF(COUNTBLANK(F239:F241)&gt;0,IF(SUMIFS('A-methods'!Z:Z,'A-methods'!$X:$X,$AD239,'A-methods'!$AF:$AF,$AC239)&gt;0,SUMIFS('A-methods'!Z:Z,'A-methods'!$X:$X,$AD239,'A-methods'!$AF:$AF,$AC239),""),SUM(F239:F241))</f>
        <v/>
      </c>
      <c r="AG239" s="319" t="str">
        <f t="shared" ref="AG239:AZ239" si="90">IF(COUNTBLANK(G267:G269)&gt;0,"",SUM(G267:G269))</f>
        <v/>
      </c>
      <c r="AH239" s="319" t="str">
        <f t="shared" si="90"/>
        <v/>
      </c>
      <c r="AI239" s="319" t="str">
        <f t="shared" si="90"/>
        <v/>
      </c>
      <c r="AJ239" s="319" t="str">
        <f t="shared" si="90"/>
        <v/>
      </c>
      <c r="AK239" s="319" t="str">
        <f t="shared" si="90"/>
        <v/>
      </c>
      <c r="AL239" s="319" t="str">
        <f t="shared" si="90"/>
        <v/>
      </c>
      <c r="AM239" s="319" t="str">
        <f t="shared" si="90"/>
        <v/>
      </c>
      <c r="AN239" s="319" t="str">
        <f t="shared" si="90"/>
        <v/>
      </c>
      <c r="AO239" s="319" t="str">
        <f t="shared" si="90"/>
        <v/>
      </c>
      <c r="AP239" s="319" t="str">
        <f t="shared" si="90"/>
        <v/>
      </c>
      <c r="AQ239" s="319" t="str">
        <f t="shared" si="90"/>
        <v/>
      </c>
      <c r="AR239" s="319" t="str">
        <f t="shared" si="90"/>
        <v/>
      </c>
      <c r="AS239" s="319" t="str">
        <f t="shared" si="90"/>
        <v/>
      </c>
      <c r="AT239" s="319" t="str">
        <f t="shared" si="90"/>
        <v/>
      </c>
      <c r="AU239" s="319" t="str">
        <f t="shared" si="90"/>
        <v/>
      </c>
      <c r="AV239" s="319" t="str">
        <f t="shared" si="90"/>
        <v/>
      </c>
      <c r="AW239" s="319" t="str">
        <f t="shared" si="90"/>
        <v/>
      </c>
      <c r="AX239" s="319" t="str">
        <f t="shared" si="90"/>
        <v/>
      </c>
      <c r="AY239" s="319" t="str">
        <f t="shared" si="90"/>
        <v/>
      </c>
      <c r="AZ239" s="319" t="str">
        <f t="shared" si="90"/>
        <v/>
      </c>
    </row>
    <row r="240" spans="1:52">
      <c r="A240" s="207"/>
      <c r="B240" s="832"/>
      <c r="C240" s="259" t="s">
        <v>53</v>
      </c>
      <c r="D240" s="260" t="s">
        <v>54</v>
      </c>
      <c r="E240" s="253" t="str">
        <f t="shared" si="81"/>
        <v>Qld</v>
      </c>
      <c r="F240" s="39"/>
      <c r="G240" s="795"/>
      <c r="H240" s="795"/>
      <c r="I240" s="795"/>
      <c r="J240" s="795"/>
      <c r="K240" s="795"/>
      <c r="L240" s="795"/>
      <c r="M240" s="795"/>
      <c r="N240" s="795"/>
      <c r="O240" s="795"/>
      <c r="P240" s="795"/>
      <c r="Q240" s="795"/>
      <c r="R240" s="795"/>
      <c r="S240" s="795"/>
      <c r="T240" s="795"/>
      <c r="U240" s="795"/>
      <c r="V240" s="795"/>
      <c r="W240" s="795"/>
      <c r="X240" s="795"/>
      <c r="Y240" s="795"/>
      <c r="Z240" s="795"/>
      <c r="AB240" s="176" t="s">
        <v>125</v>
      </c>
      <c r="AC240" s="69" t="s">
        <v>1208</v>
      </c>
      <c r="AD240" s="190" t="str">
        <f t="shared" si="78"/>
        <v>Qld</v>
      </c>
      <c r="AE240" s="317">
        <f>IF(SUMIFS('A-methods'!Z:Z,'A-methods'!$X:$X,$AD240,'A-methods'!$AF:$AF,$AC240)&gt;0,0,SUMIFS('A-methods'!Y:Y,'A-methods'!$X:$X,$AD240,'A-methods'!$AF:$AF,$AC240))</f>
        <v>109724.22100000001</v>
      </c>
      <c r="AF240" s="319" t="str">
        <f>IF(COUNTBLANK(F240:F242)&gt;0,IF(SUMIFS('A-methods'!Z:Z,'A-methods'!$X:$X,$AD240,'A-methods'!$AF:$AF,$AC240)&gt;0,SUMIFS('A-methods'!Z:Z,'A-methods'!$X:$X,$AD240,'A-methods'!$AF:$AF,$AC240),""),SUM(F240:F242))</f>
        <v/>
      </c>
      <c r="AG240" s="319" t="str">
        <f t="shared" ref="AG240:AP241" si="91">IF(ISBLANK(G270),"",G270)</f>
        <v/>
      </c>
      <c r="AH240" s="319" t="str">
        <f t="shared" si="91"/>
        <v/>
      </c>
      <c r="AI240" s="319" t="str">
        <f t="shared" si="91"/>
        <v/>
      </c>
      <c r="AJ240" s="319" t="str">
        <f t="shared" si="91"/>
        <v/>
      </c>
      <c r="AK240" s="319" t="str">
        <f t="shared" si="91"/>
        <v/>
      </c>
      <c r="AL240" s="319" t="str">
        <f t="shared" si="91"/>
        <v/>
      </c>
      <c r="AM240" s="319" t="str">
        <f t="shared" si="91"/>
        <v/>
      </c>
      <c r="AN240" s="319" t="str">
        <f t="shared" si="91"/>
        <v/>
      </c>
      <c r="AO240" s="319" t="str">
        <f t="shared" si="91"/>
        <v/>
      </c>
      <c r="AP240" s="319" t="str">
        <f t="shared" si="91"/>
        <v/>
      </c>
      <c r="AQ240" s="319" t="str">
        <f t="shared" ref="AQ240:AZ241" si="92">IF(ISBLANK(Q270),"",Q270)</f>
        <v/>
      </c>
      <c r="AR240" s="319" t="str">
        <f t="shared" si="92"/>
        <v/>
      </c>
      <c r="AS240" s="319" t="str">
        <f t="shared" si="92"/>
        <v/>
      </c>
      <c r="AT240" s="319" t="str">
        <f t="shared" si="92"/>
        <v/>
      </c>
      <c r="AU240" s="319" t="str">
        <f t="shared" si="92"/>
        <v/>
      </c>
      <c r="AV240" s="319" t="str">
        <f t="shared" si="92"/>
        <v/>
      </c>
      <c r="AW240" s="319" t="str">
        <f t="shared" si="92"/>
        <v/>
      </c>
      <c r="AX240" s="319" t="str">
        <f t="shared" si="92"/>
        <v/>
      </c>
      <c r="AY240" s="319" t="str">
        <f t="shared" si="92"/>
        <v/>
      </c>
      <c r="AZ240" s="319" t="str">
        <f t="shared" si="92"/>
        <v/>
      </c>
    </row>
    <row r="241" spans="1:52">
      <c r="A241" s="207"/>
      <c r="B241" s="832"/>
      <c r="C241" s="259" t="s">
        <v>55</v>
      </c>
      <c r="D241" s="260" t="s">
        <v>56</v>
      </c>
      <c r="E241" s="253" t="str">
        <f t="shared" si="81"/>
        <v>Qld</v>
      </c>
      <c r="F241" s="39"/>
      <c r="G241" s="795"/>
      <c r="H241" s="795"/>
      <c r="I241" s="795"/>
      <c r="J241" s="795"/>
      <c r="K241" s="795"/>
      <c r="L241" s="795"/>
      <c r="M241" s="795"/>
      <c r="N241" s="795"/>
      <c r="O241" s="795"/>
      <c r="P241" s="795"/>
      <c r="Q241" s="795"/>
      <c r="R241" s="795"/>
      <c r="S241" s="795"/>
      <c r="T241" s="795"/>
      <c r="U241" s="795"/>
      <c r="V241" s="795"/>
      <c r="W241" s="795"/>
      <c r="X241" s="795"/>
      <c r="Y241" s="795"/>
      <c r="Z241" s="795"/>
      <c r="AB241" s="176" t="s">
        <v>127</v>
      </c>
      <c r="AC241" s="69" t="s">
        <v>128</v>
      </c>
      <c r="AD241" s="190" t="str">
        <f t="shared" si="78"/>
        <v>Qld</v>
      </c>
      <c r="AE241" s="317">
        <f>IF(SUMIFS('A-methods'!Z:Z,'A-methods'!$X:$X,$AD241,'A-methods'!$AF:$AF,$AC241)&gt;0,0,SUMIFS('A-methods'!Y:Y,'A-methods'!$X:$X,$AD241,'A-methods'!$AF:$AF,$AC241))</f>
        <v>133180.52699999997</v>
      </c>
      <c r="AF241" s="319" t="str">
        <f>IF(COUNTBLANK(F241:F243)&gt;0,IF(SUMIFS('A-methods'!Z:Z,'A-methods'!$X:$X,$AD241,'A-methods'!$AF:$AF,$AC241)&gt;0,SUMIFS('A-methods'!Z:Z,'A-methods'!$X:$X,$AD241,'A-methods'!$AF:$AF,$AC241),""),SUM(F241:F243))</f>
        <v/>
      </c>
      <c r="AG241" s="319" t="str">
        <f t="shared" si="91"/>
        <v/>
      </c>
      <c r="AH241" s="319" t="str">
        <f t="shared" si="91"/>
        <v/>
      </c>
      <c r="AI241" s="319" t="str">
        <f t="shared" si="91"/>
        <v/>
      </c>
      <c r="AJ241" s="319" t="str">
        <f t="shared" si="91"/>
        <v/>
      </c>
      <c r="AK241" s="319" t="str">
        <f t="shared" si="91"/>
        <v/>
      </c>
      <c r="AL241" s="319" t="str">
        <f t="shared" si="91"/>
        <v/>
      </c>
      <c r="AM241" s="319" t="str">
        <f t="shared" si="91"/>
        <v/>
      </c>
      <c r="AN241" s="319" t="str">
        <f t="shared" si="91"/>
        <v/>
      </c>
      <c r="AO241" s="319" t="str">
        <f t="shared" si="91"/>
        <v/>
      </c>
      <c r="AP241" s="319" t="str">
        <f t="shared" si="91"/>
        <v/>
      </c>
      <c r="AQ241" s="319" t="str">
        <f t="shared" si="92"/>
        <v/>
      </c>
      <c r="AR241" s="319" t="str">
        <f t="shared" si="92"/>
        <v/>
      </c>
      <c r="AS241" s="319" t="str">
        <f t="shared" si="92"/>
        <v/>
      </c>
      <c r="AT241" s="319" t="str">
        <f t="shared" si="92"/>
        <v/>
      </c>
      <c r="AU241" s="319" t="str">
        <f t="shared" si="92"/>
        <v/>
      </c>
      <c r="AV241" s="319" t="str">
        <f t="shared" si="92"/>
        <v/>
      </c>
      <c r="AW241" s="319" t="str">
        <f t="shared" si="92"/>
        <v/>
      </c>
      <c r="AX241" s="319" t="str">
        <f t="shared" si="92"/>
        <v/>
      </c>
      <c r="AY241" s="319" t="str">
        <f t="shared" si="92"/>
        <v/>
      </c>
      <c r="AZ241" s="319" t="str">
        <f t="shared" si="92"/>
        <v/>
      </c>
    </row>
    <row r="242" spans="1:52">
      <c r="A242" s="207"/>
      <c r="B242" s="832"/>
      <c r="C242" s="259" t="s">
        <v>57</v>
      </c>
      <c r="D242" s="260" t="s">
        <v>58</v>
      </c>
      <c r="E242" s="253" t="str">
        <f t="shared" si="81"/>
        <v>Qld</v>
      </c>
      <c r="F242" s="39"/>
      <c r="G242" s="795"/>
      <c r="H242" s="795"/>
      <c r="I242" s="795"/>
      <c r="J242" s="795"/>
      <c r="K242" s="795"/>
      <c r="L242" s="795"/>
      <c r="M242" s="795"/>
      <c r="N242" s="795"/>
      <c r="O242" s="795"/>
      <c r="P242" s="795"/>
      <c r="Q242" s="795"/>
      <c r="R242" s="795"/>
      <c r="S242" s="795"/>
      <c r="T242" s="795"/>
      <c r="U242" s="795"/>
      <c r="V242" s="795"/>
      <c r="W242" s="795"/>
      <c r="X242" s="795"/>
      <c r="Y242" s="795"/>
      <c r="Z242" s="795"/>
      <c r="AB242" s="176" t="s">
        <v>254</v>
      </c>
      <c r="AC242" s="69" t="s">
        <v>202</v>
      </c>
      <c r="AD242" s="190" t="str">
        <f t="shared" si="78"/>
        <v>Qld</v>
      </c>
      <c r="AE242" s="812" t="s">
        <v>1255</v>
      </c>
      <c r="AF242" s="319" t="str">
        <f>IF(COUNTBLANK(F242:F244)&gt;0,IF(SUMIFS('A-methods'!Z:Z,'A-methods'!$X:$X,$AD242,'A-methods'!$AF:$AF,$AC242)&gt;0,SUMIFS('A-methods'!Z:Z,'A-methods'!$X:$X,$AD242,'A-methods'!$AF:$AF,$AC242),""),SUM(F242:F244))</f>
        <v/>
      </c>
      <c r="AG242" s="319" t="str">
        <f t="shared" ref="AG242:AZ242" si="93">IF(COUNTBLANK(G272:G273)&gt;0,"",SUM(G272:G273))</f>
        <v/>
      </c>
      <c r="AH242" s="319" t="str">
        <f t="shared" si="93"/>
        <v/>
      </c>
      <c r="AI242" s="319" t="str">
        <f t="shared" si="93"/>
        <v/>
      </c>
      <c r="AJ242" s="319" t="str">
        <f t="shared" si="93"/>
        <v/>
      </c>
      <c r="AK242" s="319" t="str">
        <f t="shared" si="93"/>
        <v/>
      </c>
      <c r="AL242" s="319" t="str">
        <f t="shared" si="93"/>
        <v/>
      </c>
      <c r="AM242" s="319" t="str">
        <f t="shared" si="93"/>
        <v/>
      </c>
      <c r="AN242" s="319" t="str">
        <f t="shared" si="93"/>
        <v/>
      </c>
      <c r="AO242" s="319" t="str">
        <f t="shared" si="93"/>
        <v/>
      </c>
      <c r="AP242" s="319" t="str">
        <f t="shared" si="93"/>
        <v/>
      </c>
      <c r="AQ242" s="319" t="str">
        <f t="shared" si="93"/>
        <v/>
      </c>
      <c r="AR242" s="319" t="str">
        <f t="shared" si="93"/>
        <v/>
      </c>
      <c r="AS242" s="319" t="str">
        <f t="shared" si="93"/>
        <v/>
      </c>
      <c r="AT242" s="319" t="str">
        <f t="shared" si="93"/>
        <v/>
      </c>
      <c r="AU242" s="319" t="str">
        <f t="shared" si="93"/>
        <v/>
      </c>
      <c r="AV242" s="319" t="str">
        <f t="shared" si="93"/>
        <v/>
      </c>
      <c r="AW242" s="319" t="str">
        <f t="shared" si="93"/>
        <v/>
      </c>
      <c r="AX242" s="319" t="str">
        <f t="shared" si="93"/>
        <v/>
      </c>
      <c r="AY242" s="319" t="str">
        <f t="shared" si="93"/>
        <v/>
      </c>
      <c r="AZ242" s="319" t="str">
        <f t="shared" si="93"/>
        <v/>
      </c>
    </row>
    <row r="243" spans="1:52">
      <c r="A243" s="207"/>
      <c r="B243" s="832"/>
      <c r="C243" s="259" t="s">
        <v>59</v>
      </c>
      <c r="D243" s="260" t="s">
        <v>60</v>
      </c>
      <c r="E243" s="253" t="str">
        <f t="shared" si="81"/>
        <v>Qld</v>
      </c>
      <c r="F243" s="39"/>
      <c r="G243" s="795"/>
      <c r="H243" s="795"/>
      <c r="I243" s="795"/>
      <c r="J243" s="795"/>
      <c r="K243" s="795"/>
      <c r="L243" s="795"/>
      <c r="M243" s="795"/>
      <c r="N243" s="795"/>
      <c r="O243" s="795"/>
      <c r="P243" s="795"/>
      <c r="Q243" s="795"/>
      <c r="R243" s="795"/>
      <c r="S243" s="795"/>
      <c r="T243" s="795"/>
      <c r="U243" s="795"/>
      <c r="V243" s="795"/>
      <c r="W243" s="795"/>
      <c r="X243" s="795"/>
      <c r="Y243" s="795"/>
      <c r="Z243" s="795"/>
      <c r="AB243" s="176" t="s">
        <v>255</v>
      </c>
      <c r="AC243" s="69" t="s">
        <v>227</v>
      </c>
      <c r="AD243" s="190" t="str">
        <f t="shared" si="78"/>
        <v>Qld</v>
      </c>
      <c r="AE243" s="317">
        <f>IF(SUMIFS('A-methods'!Z:Z,'A-methods'!$X:$X,$AD243,'A-methods'!$AF:$AF,$AC243)&gt;0,0,SUMIFS('A-methods'!Y:Y,'A-methods'!$X:$X,$AD243,'A-methods'!$AF:$AF,$AC243))</f>
        <v>0</v>
      </c>
      <c r="AF243" s="798" t="str">
        <f>IF(COUNTBLANK(F243:F245)&gt;0,IF(SUMIFS('A-methods'!Z:Z,'A-methods'!$X:$X,$AD243,'A-methods'!$AF:$AF,$AC243)&gt;0,SUMIFS('A-methods'!Z:Z,'A-methods'!$X:$X,$AD243,'A-methods'!$AF:$AF,$AC243),""),SUM(F243:F245))</f>
        <v/>
      </c>
      <c r="AG243" s="798"/>
      <c r="AH243" s="798"/>
      <c r="AI243" s="798"/>
      <c r="AJ243" s="798"/>
      <c r="AK243" s="798"/>
      <c r="AL243" s="798"/>
      <c r="AM243" s="798"/>
      <c r="AN243" s="798"/>
      <c r="AO243" s="798"/>
      <c r="AP243" s="798"/>
      <c r="AQ243" s="798"/>
      <c r="AR243" s="798"/>
      <c r="AS243" s="798"/>
      <c r="AT243" s="798"/>
      <c r="AU243" s="798"/>
      <c r="AV243" s="798"/>
      <c r="AW243" s="798"/>
      <c r="AX243" s="798"/>
      <c r="AY243" s="798"/>
      <c r="AZ243" s="798"/>
    </row>
    <row r="244" spans="1:52">
      <c r="A244" s="207"/>
      <c r="B244" s="832"/>
      <c r="C244" s="259" t="s">
        <v>61</v>
      </c>
      <c r="D244" s="260" t="s">
        <v>62</v>
      </c>
      <c r="E244" s="253" t="str">
        <f t="shared" si="81"/>
        <v>Qld</v>
      </c>
      <c r="F244" s="39"/>
      <c r="G244" s="795"/>
      <c r="H244" s="795"/>
      <c r="I244" s="795"/>
      <c r="J244" s="795"/>
      <c r="K244" s="795"/>
      <c r="L244" s="795"/>
      <c r="M244" s="795"/>
      <c r="N244" s="795"/>
      <c r="O244" s="795"/>
      <c r="P244" s="795"/>
      <c r="Q244" s="795"/>
      <c r="R244" s="795"/>
      <c r="S244" s="795"/>
      <c r="T244" s="795"/>
      <c r="U244" s="795"/>
      <c r="V244" s="795"/>
      <c r="W244" s="795"/>
      <c r="X244" s="795"/>
      <c r="Y244" s="795"/>
      <c r="Z244" s="795"/>
      <c r="AB244" s="176" t="s">
        <v>256</v>
      </c>
      <c r="AC244" s="69" t="s">
        <v>372</v>
      </c>
      <c r="AD244" s="190" t="str">
        <f t="shared" si="78"/>
        <v>Qld</v>
      </c>
      <c r="AE244" s="317">
        <f>IF(SUMIFS('A-methods'!Z:Z,'A-methods'!$X:$X,$AD244,'A-methods'!$AF:$AF,$AC244)&gt;0,0,SUMIFS('A-methods'!Y:Y,'A-methods'!$X:$X,$AD244,'A-methods'!$AF:$AF,$AC244))</f>
        <v>0</v>
      </c>
      <c r="AF244" s="798" t="str">
        <f>IF(COUNTBLANK(F244:F246)&gt;0,IF(SUMIFS('A-methods'!Z:Z,'A-methods'!$X:$X,$AD244,'A-methods'!$AF:$AF,$AC244)&gt;0,SUMIFS('A-methods'!Z:Z,'A-methods'!$X:$X,$AD244,'A-methods'!$AF:$AF,$AC244),""),SUM(F244:F246))</f>
        <v/>
      </c>
      <c r="AG244" s="798"/>
      <c r="AH244" s="798"/>
      <c r="AI244" s="798"/>
      <c r="AJ244" s="798"/>
      <c r="AK244" s="798"/>
      <c r="AL244" s="798"/>
      <c r="AM244" s="798"/>
      <c r="AN244" s="798"/>
      <c r="AO244" s="798"/>
      <c r="AP244" s="798"/>
      <c r="AQ244" s="798"/>
      <c r="AR244" s="798"/>
      <c r="AS244" s="798"/>
      <c r="AT244" s="798"/>
      <c r="AU244" s="798"/>
      <c r="AV244" s="798"/>
      <c r="AW244" s="798"/>
      <c r="AX244" s="798"/>
      <c r="AY244" s="798"/>
      <c r="AZ244" s="798"/>
    </row>
    <row r="245" spans="1:52">
      <c r="A245" s="207"/>
      <c r="B245" s="832"/>
      <c r="C245" s="259" t="s">
        <v>63</v>
      </c>
      <c r="D245" s="260" t="s">
        <v>64</v>
      </c>
      <c r="E245" s="253" t="str">
        <f t="shared" si="81"/>
        <v>Qld</v>
      </c>
      <c r="F245" s="39"/>
      <c r="G245" s="795"/>
      <c r="H245" s="795"/>
      <c r="I245" s="795"/>
      <c r="J245" s="795"/>
      <c r="K245" s="795"/>
      <c r="L245" s="795"/>
      <c r="M245" s="795"/>
      <c r="N245" s="795"/>
      <c r="O245" s="795"/>
      <c r="P245" s="795"/>
      <c r="Q245" s="795"/>
      <c r="R245" s="795"/>
      <c r="S245" s="795"/>
      <c r="T245" s="795"/>
      <c r="U245" s="795"/>
      <c r="V245" s="795"/>
      <c r="W245" s="795"/>
      <c r="X245" s="795"/>
      <c r="Y245" s="795"/>
      <c r="Z245" s="795"/>
      <c r="AB245" s="176" t="s">
        <v>370</v>
      </c>
      <c r="AC245" s="69" t="s">
        <v>371</v>
      </c>
      <c r="AD245" s="190" t="str">
        <f t="shared" si="78"/>
        <v>Qld</v>
      </c>
      <c r="AE245" s="317">
        <f>IF(SUMIFS('A-methods'!Z:Z,'A-methods'!$X:$X,$AD245,'A-methods'!$AF:$AF,$AC245)&gt;0,0,SUMIFS('A-methods'!Y:Y,'A-methods'!$X:$X,$AD245,'A-methods'!$AF:$AF,$AC245))</f>
        <v>0</v>
      </c>
      <c r="AF245" s="798" t="str">
        <f>IF(COUNTBLANK(F245:F247)&gt;0,IF(SUMIFS('A-methods'!Z:Z,'A-methods'!$X:$X,$AD245,'A-methods'!$AF:$AF,$AC245)&gt;0,SUMIFS('A-methods'!Z:Z,'A-methods'!$X:$X,$AD245,'A-methods'!$AF:$AF,$AC245),""),SUM(F245:F247))</f>
        <v/>
      </c>
      <c r="AG245" s="798"/>
      <c r="AH245" s="798"/>
      <c r="AI245" s="798"/>
      <c r="AJ245" s="798"/>
      <c r="AK245" s="798"/>
      <c r="AL245" s="798"/>
      <c r="AM245" s="798"/>
      <c r="AN245" s="798"/>
      <c r="AO245" s="798"/>
      <c r="AP245" s="798"/>
      <c r="AQ245" s="798"/>
      <c r="AR245" s="798"/>
      <c r="AS245" s="798"/>
      <c r="AT245" s="798"/>
      <c r="AU245" s="798"/>
      <c r="AV245" s="798"/>
      <c r="AW245" s="798"/>
      <c r="AX245" s="798"/>
      <c r="AY245" s="798"/>
      <c r="AZ245" s="798"/>
    </row>
    <row r="246" spans="1:52">
      <c r="A246" s="207"/>
      <c r="B246" s="832"/>
      <c r="C246" s="259" t="s">
        <v>65</v>
      </c>
      <c r="D246" s="260" t="s">
        <v>66</v>
      </c>
      <c r="E246" s="253" t="str">
        <f t="shared" si="81"/>
        <v>Qld</v>
      </c>
      <c r="F246" s="39"/>
      <c r="G246" s="795"/>
      <c r="H246" s="795"/>
      <c r="I246" s="795"/>
      <c r="J246" s="795"/>
      <c r="K246" s="795"/>
      <c r="L246" s="795"/>
      <c r="M246" s="795"/>
      <c r="N246" s="795"/>
      <c r="O246" s="795"/>
      <c r="P246" s="795"/>
      <c r="Q246" s="795"/>
      <c r="R246" s="795"/>
      <c r="S246" s="795"/>
      <c r="T246" s="795"/>
      <c r="U246" s="795"/>
      <c r="V246" s="795"/>
      <c r="W246" s="795"/>
      <c r="X246" s="795"/>
      <c r="Y246" s="795"/>
      <c r="Z246" s="795"/>
      <c r="AB246" s="176" t="s">
        <v>381</v>
      </c>
      <c r="AC246" s="69" t="s">
        <v>382</v>
      </c>
      <c r="AD246" s="190" t="str">
        <f t="shared" si="78"/>
        <v>Qld</v>
      </c>
      <c r="AE246" s="317">
        <f>IF(SUMIFS('A-methods'!Z:Z,'A-methods'!$X:$X,$AD246,'A-methods'!$AF:$AF,$AC246)&gt;0,0,SUMIFS('A-methods'!Y:Y,'A-methods'!$X:$X,$AD246,'A-methods'!$AF:$AF,$AC246))</f>
        <v>0</v>
      </c>
      <c r="AF246" s="798" t="str">
        <f>IF(COUNTBLANK(F246:F248)&gt;0,IF(SUMIFS('A-methods'!Z:Z,'A-methods'!$X:$X,$AD246,'A-methods'!$AF:$AF,$AC246)&gt;0,SUMIFS('A-methods'!Z:Z,'A-methods'!$X:$X,$AD246,'A-methods'!$AF:$AF,$AC246),""),SUM(F246:F248))</f>
        <v/>
      </c>
      <c r="AG246" s="798"/>
      <c r="AH246" s="798"/>
      <c r="AI246" s="798"/>
      <c r="AJ246" s="798"/>
      <c r="AK246" s="798"/>
      <c r="AL246" s="798"/>
      <c r="AM246" s="798"/>
      <c r="AN246" s="798"/>
      <c r="AO246" s="798"/>
      <c r="AP246" s="798"/>
      <c r="AQ246" s="798"/>
      <c r="AR246" s="798"/>
      <c r="AS246" s="798"/>
      <c r="AT246" s="798"/>
      <c r="AU246" s="798"/>
      <c r="AV246" s="798"/>
      <c r="AW246" s="798"/>
      <c r="AX246" s="798"/>
      <c r="AY246" s="798"/>
      <c r="AZ246" s="798"/>
    </row>
    <row r="247" spans="1:52">
      <c r="A247" s="207"/>
      <c r="B247" s="832"/>
      <c r="C247" s="259" t="s">
        <v>67</v>
      </c>
      <c r="D247" s="260" t="s">
        <v>68</v>
      </c>
      <c r="E247" s="253" t="str">
        <f t="shared" si="81"/>
        <v>Qld</v>
      </c>
      <c r="F247" s="39"/>
      <c r="G247" s="795"/>
      <c r="H247" s="795"/>
      <c r="I247" s="795"/>
      <c r="J247" s="795"/>
      <c r="K247" s="795"/>
      <c r="L247" s="795"/>
      <c r="M247" s="795"/>
      <c r="N247" s="795"/>
      <c r="O247" s="795"/>
      <c r="P247" s="795"/>
      <c r="Q247" s="795"/>
      <c r="R247" s="795"/>
      <c r="S247" s="795"/>
      <c r="T247" s="795"/>
      <c r="U247" s="795"/>
      <c r="V247" s="795"/>
      <c r="W247" s="795"/>
      <c r="X247" s="795"/>
      <c r="Y247" s="795"/>
      <c r="Z247" s="795"/>
      <c r="AB247" s="176" t="s">
        <v>257</v>
      </c>
      <c r="AC247" s="69" t="s">
        <v>194</v>
      </c>
      <c r="AD247" s="190" t="str">
        <f t="shared" si="78"/>
        <v>Qld</v>
      </c>
      <c r="AE247" s="317">
        <f>IF(SUMIFS('A-methods'!Z:Z,'A-methods'!$X:$X,$AD247,'A-methods'!$AF:$AF,$AC247)&gt;0,0,SUMIFS('A-methods'!Y:Y,'A-methods'!$X:$X,$AD247,'A-methods'!$AF:$AF,$AC247))</f>
        <v>3571.7080000000001</v>
      </c>
      <c r="AF247" s="319" t="str">
        <f>IF(COUNTBLANK(F247:F249)&gt;0,IF(SUMIFS('A-methods'!Z:Z,'A-methods'!$X:$X,$AD247,'A-methods'!$AF:$AF,$AC247)&gt;0,SUMIFS('A-methods'!Z:Z,'A-methods'!$X:$X,$AD247,'A-methods'!$AF:$AF,$AC247),""),SUM(F247:F249))</f>
        <v/>
      </c>
      <c r="AG247" s="319"/>
      <c r="AH247" s="319"/>
      <c r="AI247" s="319"/>
      <c r="AJ247" s="319"/>
      <c r="AK247" s="319"/>
      <c r="AL247" s="319"/>
      <c r="AM247" s="319"/>
      <c r="AN247" s="319"/>
      <c r="AO247" s="319"/>
      <c r="AP247" s="319"/>
      <c r="AQ247" s="319"/>
      <c r="AR247" s="319"/>
      <c r="AS247" s="319"/>
      <c r="AT247" s="319"/>
      <c r="AU247" s="319"/>
      <c r="AV247" s="319"/>
      <c r="AW247" s="319"/>
      <c r="AX247" s="319"/>
      <c r="AY247" s="319"/>
      <c r="AZ247" s="319"/>
    </row>
    <row r="248" spans="1:52">
      <c r="A248" s="207"/>
      <c r="B248" s="832"/>
      <c r="C248" s="259" t="s">
        <v>69</v>
      </c>
      <c r="D248" s="260" t="s">
        <v>70</v>
      </c>
      <c r="E248" s="253" t="str">
        <f t="shared" si="81"/>
        <v>Qld</v>
      </c>
      <c r="F248" s="39"/>
      <c r="G248" s="795"/>
      <c r="H248" s="795"/>
      <c r="I248" s="795"/>
      <c r="J248" s="795"/>
      <c r="K248" s="795"/>
      <c r="L248" s="795"/>
      <c r="M248" s="795"/>
      <c r="N248" s="795"/>
      <c r="O248" s="795"/>
      <c r="P248" s="795"/>
      <c r="Q248" s="795"/>
      <c r="R248" s="795"/>
      <c r="S248" s="795"/>
      <c r="T248" s="795"/>
      <c r="U248" s="795"/>
      <c r="V248" s="795"/>
      <c r="W248" s="795"/>
      <c r="X248" s="795"/>
      <c r="Y248" s="795"/>
      <c r="Z248" s="795"/>
      <c r="AB248" s="176" t="s">
        <v>159</v>
      </c>
      <c r="AC248" s="69" t="s">
        <v>203</v>
      </c>
      <c r="AD248" s="190" t="str">
        <f t="shared" si="78"/>
        <v>Qld</v>
      </c>
      <c r="AE248" s="317">
        <f>IF(SUMIFS('A-methods'!Z:Z,'A-methods'!$X:$X,$AD248,'A-methods'!$AF:$AF,$AC248)&gt;0,0,SUMIFS('A-methods'!Y:Y,'A-methods'!$X:$X,$AD248,'A-methods'!$AF:$AF,$AC248))</f>
        <v>327585</v>
      </c>
      <c r="AF248" s="798" t="str">
        <f>IF(COUNTBLANK(F248:F250)&gt;0,IF(SUMIFS('A-methods'!Z:Z,'A-methods'!$X:$X,$AD248,'A-methods'!$AF:$AF,$AC248)&gt;0,SUMIFS('A-methods'!Z:Z,'A-methods'!$X:$X,$AD248,'A-methods'!$AF:$AF,$AC248),""),SUM(F248:F250))</f>
        <v/>
      </c>
      <c r="AG248" s="798" t="str">
        <f t="shared" ref="AG248:AZ248" si="94">IF(ISBLANK(G285),"",G285)</f>
        <v/>
      </c>
      <c r="AH248" s="798" t="str">
        <f t="shared" si="94"/>
        <v/>
      </c>
      <c r="AI248" s="798" t="str">
        <f t="shared" si="94"/>
        <v/>
      </c>
      <c r="AJ248" s="798" t="str">
        <f t="shared" si="94"/>
        <v/>
      </c>
      <c r="AK248" s="798" t="str">
        <f t="shared" si="94"/>
        <v/>
      </c>
      <c r="AL248" s="798" t="str">
        <f t="shared" si="94"/>
        <v/>
      </c>
      <c r="AM248" s="798" t="str">
        <f t="shared" si="94"/>
        <v/>
      </c>
      <c r="AN248" s="798" t="str">
        <f t="shared" si="94"/>
        <v/>
      </c>
      <c r="AO248" s="798" t="str">
        <f t="shared" si="94"/>
        <v/>
      </c>
      <c r="AP248" s="798" t="str">
        <f t="shared" si="94"/>
        <v/>
      </c>
      <c r="AQ248" s="798" t="str">
        <f t="shared" si="94"/>
        <v/>
      </c>
      <c r="AR248" s="798" t="str">
        <f t="shared" si="94"/>
        <v/>
      </c>
      <c r="AS248" s="798" t="str">
        <f t="shared" si="94"/>
        <v/>
      </c>
      <c r="AT248" s="798" t="str">
        <f t="shared" si="94"/>
        <v/>
      </c>
      <c r="AU248" s="798" t="str">
        <f t="shared" si="94"/>
        <v/>
      </c>
      <c r="AV248" s="798" t="str">
        <f t="shared" si="94"/>
        <v/>
      </c>
      <c r="AW248" s="798" t="str">
        <f t="shared" si="94"/>
        <v/>
      </c>
      <c r="AX248" s="798" t="str">
        <f t="shared" si="94"/>
        <v/>
      </c>
      <c r="AY248" s="798" t="str">
        <f t="shared" si="94"/>
        <v/>
      </c>
      <c r="AZ248" s="798" t="str">
        <f t="shared" si="94"/>
        <v/>
      </c>
    </row>
    <row r="249" spans="1:52">
      <c r="A249" s="207"/>
      <c r="B249" s="832"/>
      <c r="C249" s="259" t="s">
        <v>71</v>
      </c>
      <c r="D249" s="260" t="s">
        <v>72</v>
      </c>
      <c r="E249" s="253" t="str">
        <f t="shared" si="81"/>
        <v>Qld</v>
      </c>
      <c r="F249" s="39"/>
      <c r="G249" s="795"/>
      <c r="H249" s="795"/>
      <c r="I249" s="795"/>
      <c r="J249" s="795"/>
      <c r="K249" s="795"/>
      <c r="L249" s="795"/>
      <c r="M249" s="795"/>
      <c r="N249" s="795"/>
      <c r="O249" s="795"/>
      <c r="P249" s="795"/>
      <c r="Q249" s="795"/>
      <c r="R249" s="795"/>
      <c r="S249" s="795"/>
      <c r="T249" s="795"/>
      <c r="U249" s="795"/>
      <c r="V249" s="795"/>
      <c r="W249" s="795"/>
      <c r="X249" s="795"/>
      <c r="Y249" s="795"/>
      <c r="Z249" s="795"/>
      <c r="AB249" s="176" t="s">
        <v>258</v>
      </c>
      <c r="AC249" s="69" t="s">
        <v>766</v>
      </c>
      <c r="AD249" s="190" t="str">
        <f t="shared" si="78"/>
        <v>Qld</v>
      </c>
      <c r="AE249" s="317">
        <f>IF(SUMIFS('A-methods'!Z:Z,'A-methods'!$X:$X,$AD249,'A-methods'!$AF:$AF,$AC249)&gt;0,0,SUMIFS('A-methods'!Y:Y,'A-methods'!$X:$X,$AD249,'A-methods'!$AF:$AF,$AC249))</f>
        <v>0</v>
      </c>
      <c r="AF249" s="200" t="str">
        <f>IF(COUNTBLANK(F249:F251)&gt;0,IF(SUMIFS('A-methods'!Z:Z,'A-methods'!$X:$X,$AD249,'A-methods'!$AF:$AF,$AC249)&gt;0,SUMIFS('A-methods'!Z:Z,'A-methods'!$X:$X,$AD249,'A-methods'!$AF:$AF,$AC249),""),SUM(F249:F251))</f>
        <v/>
      </c>
    </row>
    <row r="250" spans="1:52">
      <c r="A250" s="207"/>
      <c r="B250" s="832"/>
      <c r="C250" s="259" t="s">
        <v>73</v>
      </c>
      <c r="D250" s="260" t="s">
        <v>74</v>
      </c>
      <c r="E250" s="253" t="str">
        <f t="shared" si="81"/>
        <v>Qld</v>
      </c>
      <c r="F250" s="39"/>
      <c r="G250" s="795"/>
      <c r="H250" s="795"/>
      <c r="I250" s="795"/>
      <c r="J250" s="795"/>
      <c r="K250" s="795"/>
      <c r="L250" s="795"/>
      <c r="M250" s="795"/>
      <c r="N250" s="795"/>
      <c r="O250" s="795"/>
      <c r="P250" s="795"/>
      <c r="Q250" s="795"/>
      <c r="R250" s="795"/>
      <c r="S250" s="795"/>
      <c r="T250" s="795"/>
      <c r="U250" s="795"/>
      <c r="V250" s="795"/>
      <c r="W250" s="795"/>
      <c r="X250" s="795"/>
      <c r="Y250" s="795"/>
      <c r="Z250" s="795"/>
      <c r="AB250" s="176" t="s">
        <v>259</v>
      </c>
      <c r="AC250" s="69" t="s">
        <v>263</v>
      </c>
      <c r="AD250" s="190" t="str">
        <f t="shared" si="78"/>
        <v>Qld</v>
      </c>
      <c r="AE250" s="317">
        <f>IF(SUMIFS('A-methods'!Z:Z,'A-methods'!$X:$X,$AD250,'A-methods'!$AF:$AF,$AC250)&gt;0,0,SUMIFS('A-methods'!Y:Y,'A-methods'!$X:$X,$AD250,'A-methods'!$AF:$AF,$AC250))</f>
        <v>128879.88916666666</v>
      </c>
      <c r="AF250" s="319" t="str">
        <f>IF(COUNTBLANK(F250:F252)&gt;0,IF(SUMIFS('A-methods'!Z:Z,'A-methods'!$X:$X,$AD250,'A-methods'!$AF:$AF,$AC250)&gt;0,SUMIFS('A-methods'!Z:Z,'A-methods'!$X:$X,$AD250,'A-methods'!$AF:$AF,$AC250),""),SUM(F250:F252))</f>
        <v/>
      </c>
      <c r="AG250" s="319" t="str">
        <f t="shared" ref="AG250:AP251" si="95">IF(ISBLANK(G290),"",G290)</f>
        <v/>
      </c>
      <c r="AH250" s="319" t="str">
        <f t="shared" si="95"/>
        <v/>
      </c>
      <c r="AI250" s="319" t="str">
        <f t="shared" si="95"/>
        <v/>
      </c>
      <c r="AJ250" s="319" t="str">
        <f t="shared" si="95"/>
        <v/>
      </c>
      <c r="AK250" s="319" t="str">
        <f t="shared" si="95"/>
        <v/>
      </c>
      <c r="AL250" s="319" t="str">
        <f t="shared" si="95"/>
        <v/>
      </c>
      <c r="AM250" s="319" t="str">
        <f t="shared" si="95"/>
        <v/>
      </c>
      <c r="AN250" s="319" t="str">
        <f t="shared" si="95"/>
        <v/>
      </c>
      <c r="AO250" s="319" t="str">
        <f t="shared" si="95"/>
        <v/>
      </c>
      <c r="AP250" s="319" t="str">
        <f t="shared" si="95"/>
        <v/>
      </c>
      <c r="AQ250" s="319" t="str">
        <f t="shared" ref="AQ250:AZ251" si="96">IF(ISBLANK(Q290),"",Q290)</f>
        <v/>
      </c>
      <c r="AR250" s="319" t="str">
        <f t="shared" si="96"/>
        <v/>
      </c>
      <c r="AS250" s="319" t="str">
        <f t="shared" si="96"/>
        <v/>
      </c>
      <c r="AT250" s="319" t="str">
        <f t="shared" si="96"/>
        <v/>
      </c>
      <c r="AU250" s="319" t="str">
        <f t="shared" si="96"/>
        <v/>
      </c>
      <c r="AV250" s="319" t="str">
        <f t="shared" si="96"/>
        <v/>
      </c>
      <c r="AW250" s="319" t="str">
        <f t="shared" si="96"/>
        <v/>
      </c>
      <c r="AX250" s="319" t="str">
        <f t="shared" si="96"/>
        <v/>
      </c>
      <c r="AY250" s="319" t="str">
        <f t="shared" si="96"/>
        <v/>
      </c>
      <c r="AZ250" s="319" t="str">
        <f t="shared" si="96"/>
        <v/>
      </c>
    </row>
    <row r="251" spans="1:52">
      <c r="A251" s="207"/>
      <c r="B251" s="832"/>
      <c r="C251" s="259" t="s">
        <v>75</v>
      </c>
      <c r="D251" s="260" t="s">
        <v>76</v>
      </c>
      <c r="E251" s="253" t="str">
        <f t="shared" si="81"/>
        <v>Qld</v>
      </c>
      <c r="F251" s="39"/>
      <c r="G251" s="795"/>
      <c r="H251" s="795"/>
      <c r="I251" s="795"/>
      <c r="J251" s="795"/>
      <c r="K251" s="795"/>
      <c r="L251" s="795"/>
      <c r="M251" s="795"/>
      <c r="N251" s="795"/>
      <c r="O251" s="795"/>
      <c r="P251" s="795"/>
      <c r="Q251" s="795"/>
      <c r="R251" s="795"/>
      <c r="S251" s="795"/>
      <c r="T251" s="795"/>
      <c r="U251" s="795"/>
      <c r="V251" s="795"/>
      <c r="W251" s="795"/>
      <c r="X251" s="795"/>
      <c r="Y251" s="795"/>
      <c r="Z251" s="795"/>
      <c r="AB251" s="176" t="s">
        <v>171</v>
      </c>
      <c r="AC251" s="69" t="s">
        <v>172</v>
      </c>
      <c r="AD251" s="190" t="str">
        <f t="shared" si="78"/>
        <v>Qld</v>
      </c>
      <c r="AE251" s="317">
        <f>IF(SUMIFS('A-methods'!Z:Z,'A-methods'!$X:$X,$AD251,'A-methods'!$AF:$AF,$AC251)&gt;0,0,SUMIFS('A-methods'!Y:Y,'A-methods'!$X:$X,$AD251,'A-methods'!$AF:$AF,$AC251))</f>
        <v>113408.401</v>
      </c>
      <c r="AF251" s="319" t="str">
        <f>IF(COUNTBLANK(F251:F253)&gt;0,IF(SUMIFS('A-methods'!Z:Z,'A-methods'!$X:$X,$AD251,'A-methods'!$AF:$AF,$AC251)&gt;0,SUMIFS('A-methods'!Z:Z,'A-methods'!$X:$X,$AD251,'A-methods'!$AF:$AF,$AC251),""),SUM(F251:F253))</f>
        <v/>
      </c>
      <c r="AG251" s="319" t="str">
        <f t="shared" si="95"/>
        <v/>
      </c>
      <c r="AH251" s="319" t="str">
        <f t="shared" si="95"/>
        <v/>
      </c>
      <c r="AI251" s="319" t="str">
        <f t="shared" si="95"/>
        <v/>
      </c>
      <c r="AJ251" s="319" t="str">
        <f t="shared" si="95"/>
        <v/>
      </c>
      <c r="AK251" s="319" t="str">
        <f t="shared" si="95"/>
        <v/>
      </c>
      <c r="AL251" s="319" t="str">
        <f t="shared" si="95"/>
        <v/>
      </c>
      <c r="AM251" s="319" t="str">
        <f t="shared" si="95"/>
        <v/>
      </c>
      <c r="AN251" s="319" t="str">
        <f t="shared" si="95"/>
        <v/>
      </c>
      <c r="AO251" s="319" t="str">
        <f t="shared" si="95"/>
        <v/>
      </c>
      <c r="AP251" s="319" t="str">
        <f t="shared" si="95"/>
        <v/>
      </c>
      <c r="AQ251" s="319" t="str">
        <f t="shared" si="96"/>
        <v/>
      </c>
      <c r="AR251" s="319" t="str">
        <f t="shared" si="96"/>
        <v/>
      </c>
      <c r="AS251" s="319" t="str">
        <f t="shared" si="96"/>
        <v/>
      </c>
      <c r="AT251" s="319" t="str">
        <f t="shared" si="96"/>
        <v/>
      </c>
      <c r="AU251" s="319" t="str">
        <f t="shared" si="96"/>
        <v/>
      </c>
      <c r="AV251" s="319" t="str">
        <f t="shared" si="96"/>
        <v/>
      </c>
      <c r="AW251" s="319" t="str">
        <f t="shared" si="96"/>
        <v/>
      </c>
      <c r="AX251" s="319" t="str">
        <f t="shared" si="96"/>
        <v/>
      </c>
      <c r="AY251" s="319" t="str">
        <f t="shared" si="96"/>
        <v/>
      </c>
      <c r="AZ251" s="319" t="str">
        <f t="shared" si="96"/>
        <v/>
      </c>
    </row>
    <row r="252" spans="1:52">
      <c r="A252" s="207"/>
      <c r="B252" s="832"/>
      <c r="C252" s="259" t="s">
        <v>77</v>
      </c>
      <c r="D252" s="260" t="s">
        <v>78</v>
      </c>
      <c r="E252" s="253" t="str">
        <f t="shared" si="81"/>
        <v>Qld</v>
      </c>
      <c r="F252" s="39"/>
      <c r="G252" s="795"/>
      <c r="H252" s="795"/>
      <c r="I252" s="795"/>
      <c r="J252" s="795"/>
      <c r="K252" s="795"/>
      <c r="L252" s="795"/>
      <c r="M252" s="795"/>
      <c r="N252" s="795"/>
      <c r="O252" s="795"/>
      <c r="P252" s="795"/>
      <c r="Q252" s="795"/>
      <c r="R252" s="795"/>
      <c r="S252" s="795"/>
      <c r="T252" s="795"/>
      <c r="U252" s="795"/>
      <c r="V252" s="795"/>
      <c r="W252" s="795"/>
      <c r="X252" s="795"/>
      <c r="Y252" s="795"/>
      <c r="Z252" s="795"/>
      <c r="AB252" s="176" t="s">
        <v>260</v>
      </c>
      <c r="AC252" s="69" t="s">
        <v>264</v>
      </c>
      <c r="AD252" s="190" t="str">
        <f t="shared" si="78"/>
        <v>Qld</v>
      </c>
      <c r="AE252" s="317">
        <f>IF(SUMIFS('A-methods'!Z:Z,'A-methods'!$X:$X,$AD252,'A-methods'!$AF:$AF,$AC252)&gt;0,0,SUMIFS('A-methods'!Y:Y,'A-methods'!$X:$X,$AD252,'A-methods'!$AF:$AF,$AC252))</f>
        <v>24674.798999999999</v>
      </c>
      <c r="AF252" s="319" t="str">
        <f>IF(COUNTBLANK(F252:F254)&gt;0,IF(SUMIFS('A-methods'!Z:Z,'A-methods'!$X:$X,$AD252,'A-methods'!$AF:$AF,$AC252)&gt;0,SUMIFS('A-methods'!Z:Z,'A-methods'!$X:$X,$AD252,'A-methods'!$AF:$AF,$AC252),""),SUM(F252:F254))</f>
        <v/>
      </c>
      <c r="AG252" s="319" t="str">
        <f t="shared" ref="AG252:AZ252" si="97">IF(OR(ISBLANK(G284),COUNTBLANK(G286:G289)&gt;0,ISBLANK(G292)),"",SUM(G284,G286:G289,G292))</f>
        <v/>
      </c>
      <c r="AH252" s="319" t="str">
        <f t="shared" si="97"/>
        <v/>
      </c>
      <c r="AI252" s="319" t="str">
        <f t="shared" si="97"/>
        <v/>
      </c>
      <c r="AJ252" s="319" t="str">
        <f t="shared" si="97"/>
        <v/>
      </c>
      <c r="AK252" s="319" t="str">
        <f t="shared" si="97"/>
        <v/>
      </c>
      <c r="AL252" s="319" t="str">
        <f t="shared" si="97"/>
        <v/>
      </c>
      <c r="AM252" s="319" t="str">
        <f t="shared" si="97"/>
        <v/>
      </c>
      <c r="AN252" s="319" t="str">
        <f t="shared" si="97"/>
        <v/>
      </c>
      <c r="AO252" s="319" t="str">
        <f t="shared" si="97"/>
        <v/>
      </c>
      <c r="AP252" s="319" t="str">
        <f t="shared" si="97"/>
        <v/>
      </c>
      <c r="AQ252" s="319" t="str">
        <f t="shared" si="97"/>
        <v/>
      </c>
      <c r="AR252" s="319" t="str">
        <f t="shared" si="97"/>
        <v/>
      </c>
      <c r="AS252" s="319" t="str">
        <f t="shared" si="97"/>
        <v/>
      </c>
      <c r="AT252" s="319" t="str">
        <f t="shared" si="97"/>
        <v/>
      </c>
      <c r="AU252" s="319" t="str">
        <f t="shared" si="97"/>
        <v/>
      </c>
      <c r="AV252" s="319" t="str">
        <f t="shared" si="97"/>
        <v/>
      </c>
      <c r="AW252" s="319" t="str">
        <f t="shared" si="97"/>
        <v/>
      </c>
      <c r="AX252" s="319" t="str">
        <f t="shared" si="97"/>
        <v/>
      </c>
      <c r="AY252" s="319" t="str">
        <f t="shared" si="97"/>
        <v/>
      </c>
      <c r="AZ252" s="319" t="str">
        <f t="shared" si="97"/>
        <v/>
      </c>
    </row>
    <row r="253" spans="1:52">
      <c r="A253" s="207"/>
      <c r="B253" s="832"/>
      <c r="C253" s="259" t="s">
        <v>79</v>
      </c>
      <c r="D253" s="260" t="s">
        <v>80</v>
      </c>
      <c r="E253" s="253" t="str">
        <f t="shared" si="81"/>
        <v>Qld</v>
      </c>
      <c r="F253" s="39"/>
      <c r="G253" s="795"/>
      <c r="H253" s="795"/>
      <c r="I253" s="795"/>
      <c r="J253" s="795"/>
      <c r="K253" s="795"/>
      <c r="L253" s="795"/>
      <c r="M253" s="795"/>
      <c r="N253" s="795"/>
      <c r="O253" s="795"/>
      <c r="P253" s="795"/>
      <c r="Q253" s="795"/>
      <c r="R253" s="795"/>
      <c r="S253" s="795"/>
      <c r="T253" s="795"/>
      <c r="U253" s="795"/>
      <c r="V253" s="795"/>
      <c r="W253" s="795"/>
      <c r="X253" s="795"/>
      <c r="Y253" s="795"/>
      <c r="Z253" s="795"/>
      <c r="AB253" s="176" t="s">
        <v>175</v>
      </c>
      <c r="AC253" s="69" t="s">
        <v>373</v>
      </c>
      <c r="AD253" s="190" t="str">
        <f t="shared" si="78"/>
        <v>Qld</v>
      </c>
      <c r="AE253" s="317">
        <f>IF(SUMIFS('A-methods'!Z:Z,'A-methods'!$X:$X,$AD253,'A-methods'!$AF:$AF,$AC253)&gt;0,0,SUMIFS('A-methods'!Y:Y,'A-methods'!$X:$X,$AD253,'A-methods'!$AF:$AF,$AC253))</f>
        <v>26257.516</v>
      </c>
      <c r="AF253" s="319" t="str">
        <f>IF(COUNTBLANK(F253:F255)&gt;0,IF(SUMIFS('A-methods'!Z:Z,'A-methods'!$X:$X,$AD253,'A-methods'!$AF:$AF,$AC253)&gt;0,SUMIFS('A-methods'!Z:Z,'A-methods'!$X:$X,$AD253,'A-methods'!$AF:$AF,$AC253),""),SUM(F253:F255))</f>
        <v/>
      </c>
      <c r="AG253" s="319" t="str">
        <f t="shared" ref="AG253:AZ253" si="98">IF(COUNTBLANK(G293:G295)&gt;0,"",SUM(G293:G295))</f>
        <v/>
      </c>
      <c r="AH253" s="319" t="str">
        <f t="shared" si="98"/>
        <v/>
      </c>
      <c r="AI253" s="319" t="str">
        <f t="shared" si="98"/>
        <v/>
      </c>
      <c r="AJ253" s="319" t="str">
        <f t="shared" si="98"/>
        <v/>
      </c>
      <c r="AK253" s="319" t="str">
        <f t="shared" si="98"/>
        <v/>
      </c>
      <c r="AL253" s="319" t="str">
        <f t="shared" si="98"/>
        <v/>
      </c>
      <c r="AM253" s="319" t="str">
        <f t="shared" si="98"/>
        <v/>
      </c>
      <c r="AN253" s="319" t="str">
        <f t="shared" si="98"/>
        <v/>
      </c>
      <c r="AO253" s="319" t="str">
        <f t="shared" si="98"/>
        <v/>
      </c>
      <c r="AP253" s="319" t="str">
        <f t="shared" si="98"/>
        <v/>
      </c>
      <c r="AQ253" s="319" t="str">
        <f t="shared" si="98"/>
        <v/>
      </c>
      <c r="AR253" s="319" t="str">
        <f t="shared" si="98"/>
        <v/>
      </c>
      <c r="AS253" s="319" t="str">
        <f t="shared" si="98"/>
        <v/>
      </c>
      <c r="AT253" s="319" t="str">
        <f t="shared" si="98"/>
        <v/>
      </c>
      <c r="AU253" s="319" t="str">
        <f t="shared" si="98"/>
        <v/>
      </c>
      <c r="AV253" s="319" t="str">
        <f t="shared" si="98"/>
        <v/>
      </c>
      <c r="AW253" s="319" t="str">
        <f t="shared" si="98"/>
        <v/>
      </c>
      <c r="AX253" s="319" t="str">
        <f t="shared" si="98"/>
        <v/>
      </c>
      <c r="AY253" s="319" t="str">
        <f t="shared" si="98"/>
        <v/>
      </c>
      <c r="AZ253" s="319" t="str">
        <f t="shared" si="98"/>
        <v/>
      </c>
    </row>
    <row r="254" spans="1:52">
      <c r="A254" s="207"/>
      <c r="B254" s="832"/>
      <c r="C254" s="259" t="s">
        <v>81</v>
      </c>
      <c r="D254" s="260" t="s">
        <v>82</v>
      </c>
      <c r="E254" s="253" t="str">
        <f t="shared" si="81"/>
        <v>Qld</v>
      </c>
      <c r="F254" s="39"/>
      <c r="G254" s="795"/>
      <c r="H254" s="795"/>
      <c r="I254" s="795"/>
      <c r="J254" s="795"/>
      <c r="K254" s="795"/>
      <c r="L254" s="795"/>
      <c r="M254" s="795"/>
      <c r="N254" s="795"/>
      <c r="O254" s="795"/>
      <c r="P254" s="795"/>
      <c r="Q254" s="795"/>
      <c r="R254" s="795"/>
      <c r="S254" s="795"/>
      <c r="T254" s="795"/>
      <c r="U254" s="795"/>
      <c r="V254" s="795"/>
      <c r="W254" s="795"/>
      <c r="X254" s="795"/>
      <c r="Y254" s="795"/>
      <c r="Z254" s="795"/>
      <c r="AB254" s="176" t="s">
        <v>189</v>
      </c>
      <c r="AC254" s="69" t="s">
        <v>190</v>
      </c>
      <c r="AD254" s="190" t="str">
        <f t="shared" si="78"/>
        <v>Qld</v>
      </c>
      <c r="AE254" s="317">
        <f>IF(SUMIFS('A-methods'!Z:Z,'A-methods'!$X:$X,$AD254,'A-methods'!$AF:$AF,$AC254)&gt;0,0,SUMIFS('A-methods'!Y:Y,'A-methods'!$X:$X,$AD254,'A-methods'!$AF:$AF,$AC254))</f>
        <v>92922.933270691807</v>
      </c>
      <c r="AF254" s="319" t="str">
        <f>IF(COUNTBLANK(F254:F256)&gt;0,IF(SUMIFS('A-methods'!Z:Z,'A-methods'!$X:$X,$AD254,'A-methods'!$AF:$AF,$AC254)&gt;0,SUMIFS('A-methods'!Z:Z,'A-methods'!$X:$X,$AD254,'A-methods'!$AF:$AF,$AC254),""),SUM(F254:F256))</f>
        <v/>
      </c>
      <c r="AG254" s="319" t="str">
        <f t="shared" ref="AG254:AZ254" si="99">IF(ISBLANK(G298),"",G298)</f>
        <v/>
      </c>
      <c r="AH254" s="319" t="str">
        <f t="shared" si="99"/>
        <v/>
      </c>
      <c r="AI254" s="319" t="str">
        <f t="shared" si="99"/>
        <v/>
      </c>
      <c r="AJ254" s="319" t="str">
        <f t="shared" si="99"/>
        <v/>
      </c>
      <c r="AK254" s="319" t="str">
        <f t="shared" si="99"/>
        <v/>
      </c>
      <c r="AL254" s="319" t="str">
        <f t="shared" si="99"/>
        <v/>
      </c>
      <c r="AM254" s="319" t="str">
        <f t="shared" si="99"/>
        <v/>
      </c>
      <c r="AN254" s="319" t="str">
        <f t="shared" si="99"/>
        <v/>
      </c>
      <c r="AO254" s="319" t="str">
        <f t="shared" si="99"/>
        <v/>
      </c>
      <c r="AP254" s="319" t="str">
        <f t="shared" si="99"/>
        <v/>
      </c>
      <c r="AQ254" s="319" t="str">
        <f t="shared" si="99"/>
        <v/>
      </c>
      <c r="AR254" s="319" t="str">
        <f t="shared" si="99"/>
        <v/>
      </c>
      <c r="AS254" s="319" t="str">
        <f t="shared" si="99"/>
        <v/>
      </c>
      <c r="AT254" s="319" t="str">
        <f t="shared" si="99"/>
        <v/>
      </c>
      <c r="AU254" s="319" t="str">
        <f t="shared" si="99"/>
        <v/>
      </c>
      <c r="AV254" s="319" t="str">
        <f t="shared" si="99"/>
        <v/>
      </c>
      <c r="AW254" s="319" t="str">
        <f t="shared" si="99"/>
        <v/>
      </c>
      <c r="AX254" s="319" t="str">
        <f t="shared" si="99"/>
        <v/>
      </c>
      <c r="AY254" s="319" t="str">
        <f t="shared" si="99"/>
        <v/>
      </c>
      <c r="AZ254" s="319" t="str">
        <f t="shared" si="99"/>
        <v/>
      </c>
    </row>
    <row r="255" spans="1:52">
      <c r="A255" s="207"/>
      <c r="B255" s="832"/>
      <c r="C255" s="259" t="s">
        <v>83</v>
      </c>
      <c r="D255" s="260" t="s">
        <v>84</v>
      </c>
      <c r="E255" s="253" t="str">
        <f t="shared" si="81"/>
        <v>Qld</v>
      </c>
      <c r="F255" s="39"/>
      <c r="G255" s="795"/>
      <c r="H255" s="795"/>
      <c r="I255" s="795"/>
      <c r="J255" s="795"/>
      <c r="K255" s="795"/>
      <c r="L255" s="795"/>
      <c r="M255" s="795"/>
      <c r="N255" s="795"/>
      <c r="O255" s="795"/>
      <c r="P255" s="795"/>
      <c r="Q255" s="795"/>
      <c r="R255" s="795"/>
      <c r="S255" s="795"/>
      <c r="T255" s="795"/>
      <c r="U255" s="795"/>
      <c r="V255" s="795"/>
      <c r="W255" s="795"/>
      <c r="X255" s="795"/>
      <c r="Y255" s="795"/>
      <c r="Z255" s="795"/>
      <c r="AB255" s="183" t="s">
        <v>262</v>
      </c>
      <c r="AC255" s="184" t="s">
        <v>265</v>
      </c>
      <c r="AD255" s="191" t="str">
        <f t="shared" si="78"/>
        <v>Qld</v>
      </c>
      <c r="AE255" s="318">
        <f>IF(SUMIFS('A-methods'!Z:Z,'A-methods'!$X:$X,$AD255,'A-methods'!$AF:$AF,$AC255)&gt;0,0,SUMIFS('A-methods'!Y:Y,'A-methods'!$X:$X,$AD255,'A-methods'!$AF:$AF,$AC255))</f>
        <v>2729.3209999999999</v>
      </c>
      <c r="AF255" s="320" t="str">
        <f>IF(COUNTBLANK(F255:F257)&gt;0,IF(SUMIFS('A-methods'!Z:Z,'A-methods'!$X:$X,$AD255,'A-methods'!$AF:$AF,$AC255)&gt;0,SUMIFS('A-methods'!Z:Z,'A-methods'!$X:$X,$AD255,'A-methods'!$AF:$AF,$AC255),""),SUM(F255:F257))</f>
        <v/>
      </c>
      <c r="AG255" s="320" t="str">
        <f t="shared" ref="AG255:AZ255" si="100">IF(OR(COUNTBLANK(G296:G297)&gt;0,ISBLANK(G299)),"",SUM(G296:G297,G299))</f>
        <v/>
      </c>
      <c r="AH255" s="320" t="str">
        <f t="shared" si="100"/>
        <v/>
      </c>
      <c r="AI255" s="320" t="str">
        <f t="shared" si="100"/>
        <v/>
      </c>
      <c r="AJ255" s="320" t="str">
        <f t="shared" si="100"/>
        <v/>
      </c>
      <c r="AK255" s="320" t="str">
        <f t="shared" si="100"/>
        <v/>
      </c>
      <c r="AL255" s="320" t="str">
        <f t="shared" si="100"/>
        <v/>
      </c>
      <c r="AM255" s="320" t="str">
        <f t="shared" si="100"/>
        <v/>
      </c>
      <c r="AN255" s="320" t="str">
        <f t="shared" si="100"/>
        <v/>
      </c>
      <c r="AO255" s="320" t="str">
        <f t="shared" si="100"/>
        <v/>
      </c>
      <c r="AP255" s="320" t="str">
        <f t="shared" si="100"/>
        <v/>
      </c>
      <c r="AQ255" s="320" t="str">
        <f t="shared" si="100"/>
        <v/>
      </c>
      <c r="AR255" s="320" t="str">
        <f t="shared" si="100"/>
        <v/>
      </c>
      <c r="AS255" s="320" t="str">
        <f t="shared" si="100"/>
        <v/>
      </c>
      <c r="AT255" s="320" t="str">
        <f t="shared" si="100"/>
        <v/>
      </c>
      <c r="AU255" s="320" t="str">
        <f t="shared" si="100"/>
        <v/>
      </c>
      <c r="AV255" s="320" t="str">
        <f t="shared" si="100"/>
        <v/>
      </c>
      <c r="AW255" s="320" t="str">
        <f t="shared" si="100"/>
        <v/>
      </c>
      <c r="AX255" s="320" t="str">
        <f t="shared" si="100"/>
        <v/>
      </c>
      <c r="AY255" s="320" t="str">
        <f t="shared" si="100"/>
        <v/>
      </c>
      <c r="AZ255" s="320" t="str">
        <f t="shared" si="100"/>
        <v/>
      </c>
    </row>
    <row r="256" spans="1:52">
      <c r="A256" s="207"/>
      <c r="B256" s="832"/>
      <c r="C256" s="261" t="s">
        <v>85</v>
      </c>
      <c r="D256" s="262" t="s">
        <v>86</v>
      </c>
      <c r="E256" s="253" t="str">
        <f t="shared" si="81"/>
        <v>Qld</v>
      </c>
      <c r="F256" s="39"/>
      <c r="G256" s="795"/>
      <c r="H256" s="795"/>
      <c r="I256" s="795"/>
      <c r="J256" s="795"/>
      <c r="K256" s="795"/>
      <c r="L256" s="795"/>
      <c r="M256" s="795"/>
      <c r="N256" s="795"/>
      <c r="O256" s="795"/>
      <c r="P256" s="795"/>
      <c r="Q256" s="795"/>
      <c r="R256" s="795"/>
      <c r="S256" s="795"/>
      <c r="T256" s="795"/>
      <c r="U256" s="795"/>
      <c r="V256" s="795"/>
      <c r="W256" s="795"/>
      <c r="X256" s="795"/>
      <c r="Y256" s="795"/>
      <c r="Z256" s="795"/>
      <c r="AB256" s="32"/>
      <c r="AC256" s="32"/>
      <c r="AD256" s="32"/>
      <c r="AE256" s="1"/>
      <c r="AF256" s="1"/>
      <c r="AG256" s="1"/>
      <c r="AH256" s="1"/>
      <c r="AI256" s="1"/>
      <c r="AJ256" s="1"/>
      <c r="AK256" s="1"/>
      <c r="AL256" s="1"/>
      <c r="AM256" s="1"/>
      <c r="AN256" s="1"/>
      <c r="AO256" s="1"/>
      <c r="AP256" s="1"/>
      <c r="AQ256" s="1"/>
      <c r="AR256" s="1"/>
      <c r="AS256" s="1"/>
      <c r="AT256" s="1"/>
      <c r="AU256" s="1"/>
      <c r="AV256" s="1"/>
      <c r="AW256" s="1"/>
      <c r="AX256" s="1"/>
      <c r="AY256" s="1"/>
      <c r="AZ256" s="1"/>
    </row>
    <row r="257" spans="1:30">
      <c r="A257" s="209" t="s">
        <v>87</v>
      </c>
      <c r="B257" s="220" t="s">
        <v>88</v>
      </c>
      <c r="C257" s="225" t="s">
        <v>89</v>
      </c>
      <c r="D257" s="264" t="s">
        <v>90</v>
      </c>
      <c r="E257" s="253" t="str">
        <f t="shared" si="81"/>
        <v>Qld</v>
      </c>
      <c r="F257" s="39"/>
      <c r="G257" s="795"/>
      <c r="H257" s="795"/>
      <c r="I257" s="795"/>
      <c r="J257" s="795"/>
      <c r="K257" s="795"/>
      <c r="L257" s="795"/>
      <c r="M257" s="795"/>
      <c r="N257" s="795"/>
      <c r="O257" s="795"/>
      <c r="P257" s="795"/>
      <c r="Q257" s="795"/>
      <c r="R257" s="795"/>
      <c r="S257" s="795"/>
      <c r="T257" s="795"/>
      <c r="U257" s="795"/>
      <c r="V257" s="795"/>
      <c r="W257" s="795"/>
      <c r="X257" s="795"/>
      <c r="Y257" s="795"/>
      <c r="Z257" s="795"/>
      <c r="AB257" s="214"/>
      <c r="AC257" s="214"/>
      <c r="AD257" s="214"/>
    </row>
    <row r="258" spans="1:30">
      <c r="A258" s="207" t="s">
        <v>91</v>
      </c>
      <c r="B258" s="832" t="s">
        <v>92</v>
      </c>
      <c r="C258" s="257" t="s">
        <v>93</v>
      </c>
      <c r="D258" s="258" t="s">
        <v>94</v>
      </c>
      <c r="E258" s="253" t="str">
        <f t="shared" si="81"/>
        <v>Qld</v>
      </c>
      <c r="F258" s="39"/>
      <c r="G258" s="795"/>
      <c r="H258" s="795"/>
      <c r="I258" s="795"/>
      <c r="J258" s="795"/>
      <c r="K258" s="795"/>
      <c r="L258" s="795"/>
      <c r="M258" s="795"/>
      <c r="N258" s="795"/>
      <c r="O258" s="795"/>
      <c r="P258" s="795"/>
      <c r="Q258" s="795"/>
      <c r="R258" s="795"/>
      <c r="S258" s="795"/>
      <c r="T258" s="795"/>
      <c r="U258" s="795"/>
      <c r="V258" s="795"/>
      <c r="W258" s="795"/>
      <c r="X258" s="795"/>
      <c r="Y258" s="795"/>
      <c r="Z258" s="795"/>
      <c r="AB258" s="214"/>
      <c r="AC258" s="214"/>
      <c r="AD258" s="214"/>
    </row>
    <row r="259" spans="1:30">
      <c r="A259" s="207"/>
      <c r="B259" s="832"/>
      <c r="C259" s="261" t="s">
        <v>95</v>
      </c>
      <c r="D259" s="262" t="s">
        <v>96</v>
      </c>
      <c r="E259" s="253" t="str">
        <f t="shared" si="81"/>
        <v>Qld</v>
      </c>
      <c r="F259" s="39"/>
      <c r="G259" s="795"/>
      <c r="H259" s="795"/>
      <c r="I259" s="795"/>
      <c r="J259" s="795"/>
      <c r="K259" s="795"/>
      <c r="L259" s="795"/>
      <c r="M259" s="795"/>
      <c r="N259" s="795"/>
      <c r="O259" s="795"/>
      <c r="P259" s="795"/>
      <c r="Q259" s="795"/>
      <c r="R259" s="795"/>
      <c r="S259" s="795"/>
      <c r="T259" s="795"/>
      <c r="U259" s="795"/>
      <c r="V259" s="795"/>
      <c r="W259" s="795"/>
      <c r="X259" s="795"/>
      <c r="Y259" s="795"/>
      <c r="Z259" s="795"/>
      <c r="AB259" s="214"/>
      <c r="AC259" s="214"/>
      <c r="AD259" s="214"/>
    </row>
    <row r="260" spans="1:30">
      <c r="A260" s="206" t="s">
        <v>97</v>
      </c>
      <c r="B260" s="832" t="s">
        <v>98</v>
      </c>
      <c r="C260" s="257" t="s">
        <v>99</v>
      </c>
      <c r="D260" s="258" t="s">
        <v>100</v>
      </c>
      <c r="E260" s="253" t="str">
        <f t="shared" si="81"/>
        <v>Qld</v>
      </c>
      <c r="F260" s="39"/>
      <c r="G260" s="795"/>
      <c r="H260" s="795"/>
      <c r="I260" s="795"/>
      <c r="J260" s="795"/>
      <c r="K260" s="795"/>
      <c r="L260" s="795"/>
      <c r="M260" s="795"/>
      <c r="N260" s="795"/>
      <c r="O260" s="795"/>
      <c r="P260" s="795"/>
      <c r="Q260" s="795"/>
      <c r="R260" s="795"/>
      <c r="S260" s="795"/>
      <c r="T260" s="795"/>
      <c r="U260" s="795"/>
      <c r="V260" s="795"/>
      <c r="W260" s="795"/>
      <c r="X260" s="795"/>
      <c r="Y260" s="795"/>
      <c r="Z260" s="795"/>
      <c r="AB260" s="214"/>
      <c r="AC260" s="214"/>
      <c r="AD260" s="214"/>
    </row>
    <row r="261" spans="1:30">
      <c r="A261" s="207"/>
      <c r="B261" s="832"/>
      <c r="C261" s="259" t="s">
        <v>101</v>
      </c>
      <c r="D261" s="260" t="s">
        <v>102</v>
      </c>
      <c r="E261" s="253" t="str">
        <f t="shared" si="81"/>
        <v>Qld</v>
      </c>
      <c r="F261" s="39"/>
      <c r="G261" s="795"/>
      <c r="H261" s="795"/>
      <c r="I261" s="795"/>
      <c r="J261" s="795"/>
      <c r="K261" s="795"/>
      <c r="L261" s="795"/>
      <c r="M261" s="795"/>
      <c r="N261" s="795"/>
      <c r="O261" s="795"/>
      <c r="P261" s="795"/>
      <c r="Q261" s="795"/>
      <c r="R261" s="795"/>
      <c r="S261" s="795"/>
      <c r="T261" s="795"/>
      <c r="U261" s="795"/>
      <c r="V261" s="795"/>
      <c r="W261" s="795"/>
      <c r="X261" s="795"/>
      <c r="Y261" s="795"/>
      <c r="Z261" s="795"/>
      <c r="AB261" s="214"/>
      <c r="AC261" s="214"/>
      <c r="AD261" s="214"/>
    </row>
    <row r="262" spans="1:30">
      <c r="A262" s="207"/>
      <c r="B262" s="832"/>
      <c r="C262" s="259" t="s">
        <v>103</v>
      </c>
      <c r="D262" s="260" t="s">
        <v>104</v>
      </c>
      <c r="E262" s="253" t="str">
        <f t="shared" si="81"/>
        <v>Qld</v>
      </c>
      <c r="F262" s="39"/>
      <c r="G262" s="795"/>
      <c r="H262" s="795"/>
      <c r="I262" s="795"/>
      <c r="J262" s="795"/>
      <c r="K262" s="795"/>
      <c r="L262" s="795"/>
      <c r="M262" s="795"/>
      <c r="N262" s="795"/>
      <c r="O262" s="795"/>
      <c r="P262" s="795"/>
      <c r="Q262" s="795"/>
      <c r="R262" s="795"/>
      <c r="S262" s="795"/>
      <c r="T262" s="795"/>
      <c r="U262" s="795"/>
      <c r="V262" s="795"/>
      <c r="W262" s="795"/>
      <c r="X262" s="795"/>
      <c r="Y262" s="795"/>
      <c r="Z262" s="795"/>
      <c r="AB262" s="214"/>
      <c r="AC262" s="214"/>
      <c r="AD262" s="214"/>
    </row>
    <row r="263" spans="1:30">
      <c r="A263" s="208"/>
      <c r="B263" s="832"/>
      <c r="C263" s="261" t="s">
        <v>105</v>
      </c>
      <c r="D263" s="262" t="s">
        <v>106</v>
      </c>
      <c r="E263" s="253" t="str">
        <f t="shared" si="81"/>
        <v>Qld</v>
      </c>
      <c r="F263" s="39"/>
      <c r="G263" s="795"/>
      <c r="H263" s="795"/>
      <c r="I263" s="795"/>
      <c r="J263" s="795"/>
      <c r="K263" s="795"/>
      <c r="L263" s="795"/>
      <c r="M263" s="795"/>
      <c r="N263" s="795"/>
      <c r="O263" s="795"/>
      <c r="P263" s="795"/>
      <c r="Q263" s="795"/>
      <c r="R263" s="795"/>
      <c r="S263" s="795"/>
      <c r="T263" s="795"/>
      <c r="U263" s="795"/>
      <c r="V263" s="795"/>
      <c r="W263" s="795"/>
      <c r="X263" s="795"/>
      <c r="Y263" s="795"/>
      <c r="Z263" s="795"/>
      <c r="AB263" s="214"/>
      <c r="AC263" s="214"/>
      <c r="AD263" s="214"/>
    </row>
    <row r="264" spans="1:30">
      <c r="A264" s="207" t="s">
        <v>107</v>
      </c>
      <c r="B264" s="832" t="s">
        <v>108</v>
      </c>
      <c r="C264" s="257" t="s">
        <v>109</v>
      </c>
      <c r="D264" s="258" t="s">
        <v>110</v>
      </c>
      <c r="E264" s="253" t="str">
        <f t="shared" si="81"/>
        <v>Qld</v>
      </c>
      <c r="F264" s="39"/>
      <c r="G264" s="795"/>
      <c r="H264" s="795"/>
      <c r="I264" s="795"/>
      <c r="J264" s="795"/>
      <c r="K264" s="795"/>
      <c r="L264" s="795"/>
      <c r="M264" s="795"/>
      <c r="N264" s="795"/>
      <c r="O264" s="795"/>
      <c r="P264" s="795"/>
      <c r="Q264" s="795"/>
      <c r="R264" s="795"/>
      <c r="S264" s="795"/>
      <c r="T264" s="795"/>
      <c r="U264" s="795"/>
      <c r="V264" s="795"/>
      <c r="W264" s="795"/>
      <c r="X264" s="795"/>
      <c r="Y264" s="795"/>
      <c r="Z264" s="795"/>
      <c r="AB264" s="214"/>
      <c r="AC264" s="214"/>
      <c r="AD264" s="214"/>
    </row>
    <row r="265" spans="1:30">
      <c r="A265" s="207"/>
      <c r="B265" s="832"/>
      <c r="C265" s="259" t="s">
        <v>111</v>
      </c>
      <c r="D265" s="260" t="s">
        <v>112</v>
      </c>
      <c r="E265" s="253" t="str">
        <f t="shared" si="81"/>
        <v>Qld</v>
      </c>
      <c r="F265" s="39"/>
      <c r="G265" s="795"/>
      <c r="H265" s="795"/>
      <c r="I265" s="795"/>
      <c r="J265" s="795"/>
      <c r="K265" s="795"/>
      <c r="L265" s="795"/>
      <c r="M265" s="795"/>
      <c r="N265" s="795"/>
      <c r="O265" s="795"/>
      <c r="P265" s="795"/>
      <c r="Q265" s="795"/>
      <c r="R265" s="795"/>
      <c r="S265" s="795"/>
      <c r="T265" s="795"/>
      <c r="U265" s="795"/>
      <c r="V265" s="795"/>
      <c r="W265" s="795"/>
      <c r="X265" s="795"/>
      <c r="Y265" s="795"/>
      <c r="Z265" s="795"/>
      <c r="AB265" s="214"/>
      <c r="AC265" s="214"/>
      <c r="AD265" s="214"/>
    </row>
    <row r="266" spans="1:30">
      <c r="A266" s="207"/>
      <c r="B266" s="832"/>
      <c r="C266" s="261" t="s">
        <v>113</v>
      </c>
      <c r="D266" s="262" t="s">
        <v>114</v>
      </c>
      <c r="E266" s="253" t="str">
        <f t="shared" si="81"/>
        <v>Qld</v>
      </c>
      <c r="F266" s="39"/>
      <c r="G266" s="795"/>
      <c r="H266" s="795"/>
      <c r="I266" s="795"/>
      <c r="J266" s="795"/>
      <c r="K266" s="795"/>
      <c r="L266" s="795"/>
      <c r="M266" s="795"/>
      <c r="N266" s="795"/>
      <c r="O266" s="795"/>
      <c r="P266" s="795"/>
      <c r="Q266" s="795"/>
      <c r="R266" s="795"/>
      <c r="S266" s="795"/>
      <c r="T266" s="795"/>
      <c r="U266" s="795"/>
      <c r="V266" s="795"/>
      <c r="W266" s="795"/>
      <c r="X266" s="795"/>
      <c r="Y266" s="795"/>
      <c r="Z266" s="795"/>
      <c r="AB266" s="214"/>
      <c r="AC266" s="214"/>
      <c r="AD266" s="214"/>
    </row>
    <row r="267" spans="1:30">
      <c r="A267" s="206" t="s">
        <v>115</v>
      </c>
      <c r="B267" s="832" t="s">
        <v>116</v>
      </c>
      <c r="C267" s="257" t="s">
        <v>117</v>
      </c>
      <c r="D267" s="258" t="s">
        <v>118</v>
      </c>
      <c r="E267" s="253" t="str">
        <f t="shared" si="81"/>
        <v>Qld</v>
      </c>
      <c r="F267" s="39"/>
      <c r="G267" s="795"/>
      <c r="H267" s="795"/>
      <c r="I267" s="795"/>
      <c r="J267" s="795"/>
      <c r="K267" s="795"/>
      <c r="L267" s="795"/>
      <c r="M267" s="795"/>
      <c r="N267" s="795"/>
      <c r="O267" s="795"/>
      <c r="P267" s="795"/>
      <c r="Q267" s="795"/>
      <c r="R267" s="795"/>
      <c r="S267" s="795"/>
      <c r="T267" s="795"/>
      <c r="U267" s="795"/>
      <c r="V267" s="795"/>
      <c r="W267" s="795"/>
      <c r="X267" s="795"/>
      <c r="Y267" s="795"/>
      <c r="Z267" s="795"/>
      <c r="AB267" s="214"/>
      <c r="AC267" s="214"/>
      <c r="AD267" s="214"/>
    </row>
    <row r="268" spans="1:30">
      <c r="A268" s="207"/>
      <c r="B268" s="832"/>
      <c r="C268" s="259" t="s">
        <v>119</v>
      </c>
      <c r="D268" s="260" t="s">
        <v>120</v>
      </c>
      <c r="E268" s="253" t="str">
        <f t="shared" si="81"/>
        <v>Qld</v>
      </c>
      <c r="F268" s="39"/>
      <c r="G268" s="795"/>
      <c r="H268" s="795"/>
      <c r="I268" s="795"/>
      <c r="J268" s="795"/>
      <c r="K268" s="795"/>
      <c r="L268" s="795"/>
      <c r="M268" s="795"/>
      <c r="N268" s="795"/>
      <c r="O268" s="795"/>
      <c r="P268" s="795"/>
      <c r="Q268" s="795"/>
      <c r="R268" s="795"/>
      <c r="S268" s="795"/>
      <c r="T268" s="795"/>
      <c r="U268" s="795"/>
      <c r="V268" s="795"/>
      <c r="W268" s="795"/>
      <c r="X268" s="795"/>
      <c r="Y268" s="795"/>
      <c r="Z268" s="795"/>
      <c r="AB268" s="214"/>
      <c r="AC268" s="214"/>
      <c r="AD268" s="214"/>
    </row>
    <row r="269" spans="1:30">
      <c r="A269" s="208"/>
      <c r="B269" s="832"/>
      <c r="C269" s="261" t="s">
        <v>121</v>
      </c>
      <c r="D269" s="262" t="s">
        <v>122</v>
      </c>
      <c r="E269" s="253" t="str">
        <f t="shared" si="81"/>
        <v>Qld</v>
      </c>
      <c r="F269" s="39"/>
      <c r="G269" s="795"/>
      <c r="H269" s="795"/>
      <c r="I269" s="795"/>
      <c r="J269" s="795"/>
      <c r="K269" s="795"/>
      <c r="L269" s="795"/>
      <c r="M269" s="795"/>
      <c r="N269" s="795"/>
      <c r="O269" s="795"/>
      <c r="P269" s="795"/>
      <c r="Q269" s="795"/>
      <c r="R269" s="795"/>
      <c r="S269" s="795"/>
      <c r="T269" s="795"/>
      <c r="U269" s="795"/>
      <c r="V269" s="795"/>
      <c r="W269" s="795"/>
      <c r="X269" s="795"/>
      <c r="Y269" s="795"/>
      <c r="Z269" s="795"/>
      <c r="AB269" s="214"/>
      <c r="AC269" s="214"/>
      <c r="AD269" s="214"/>
    </row>
    <row r="270" spans="1:30">
      <c r="A270" s="207" t="s">
        <v>123</v>
      </c>
      <c r="B270" s="832" t="s">
        <v>124</v>
      </c>
      <c r="C270" s="257" t="s">
        <v>125</v>
      </c>
      <c r="D270" s="748" t="s">
        <v>1209</v>
      </c>
      <c r="E270" s="253" t="str">
        <f t="shared" si="81"/>
        <v>Qld</v>
      </c>
      <c r="F270" s="39"/>
      <c r="G270" s="795"/>
      <c r="H270" s="795"/>
      <c r="I270" s="795"/>
      <c r="J270" s="795"/>
      <c r="K270" s="795"/>
      <c r="L270" s="795"/>
      <c r="M270" s="795"/>
      <c r="N270" s="795"/>
      <c r="O270" s="795"/>
      <c r="P270" s="795"/>
      <c r="Q270" s="795"/>
      <c r="R270" s="795"/>
      <c r="S270" s="795"/>
      <c r="T270" s="795"/>
      <c r="U270" s="795"/>
      <c r="V270" s="795"/>
      <c r="W270" s="795"/>
      <c r="X270" s="795"/>
      <c r="Y270" s="795"/>
      <c r="Z270" s="795"/>
      <c r="AB270" s="214"/>
      <c r="AC270" s="214"/>
      <c r="AD270" s="214"/>
    </row>
    <row r="271" spans="1:30">
      <c r="A271" s="207"/>
      <c r="B271" s="832"/>
      <c r="C271" s="259" t="s">
        <v>127</v>
      </c>
      <c r="D271" s="260" t="s">
        <v>128</v>
      </c>
      <c r="E271" s="253" t="str">
        <f t="shared" si="81"/>
        <v>Qld</v>
      </c>
      <c r="F271" s="39"/>
      <c r="G271" s="795"/>
      <c r="H271" s="795"/>
      <c r="I271" s="795"/>
      <c r="J271" s="795"/>
      <c r="K271" s="795"/>
      <c r="L271" s="795"/>
      <c r="M271" s="795"/>
      <c r="N271" s="795"/>
      <c r="O271" s="795"/>
      <c r="P271" s="795"/>
      <c r="Q271" s="795"/>
      <c r="R271" s="795"/>
      <c r="S271" s="795"/>
      <c r="T271" s="795"/>
      <c r="U271" s="795"/>
      <c r="V271" s="795"/>
      <c r="W271" s="795"/>
      <c r="X271" s="795"/>
      <c r="Y271" s="795"/>
      <c r="Z271" s="795"/>
      <c r="AB271" s="214"/>
      <c r="AC271" s="214"/>
      <c r="AD271" s="214"/>
    </row>
    <row r="272" spans="1:30">
      <c r="A272" s="207"/>
      <c r="B272" s="832"/>
      <c r="C272" s="259" t="s">
        <v>129</v>
      </c>
      <c r="D272" s="260" t="s">
        <v>130</v>
      </c>
      <c r="E272" s="253" t="str">
        <f t="shared" si="81"/>
        <v>Qld</v>
      </c>
      <c r="F272" s="39"/>
      <c r="G272" s="795"/>
      <c r="H272" s="795"/>
      <c r="I272" s="795"/>
      <c r="J272" s="795"/>
      <c r="K272" s="795"/>
      <c r="L272" s="795"/>
      <c r="M272" s="795"/>
      <c r="N272" s="795"/>
      <c r="O272" s="795"/>
      <c r="P272" s="795"/>
      <c r="Q272" s="795"/>
      <c r="R272" s="795"/>
      <c r="S272" s="795"/>
      <c r="T272" s="795"/>
      <c r="U272" s="795"/>
      <c r="V272" s="795"/>
      <c r="W272" s="795"/>
      <c r="X272" s="795"/>
      <c r="Y272" s="795"/>
      <c r="Z272" s="795"/>
      <c r="AB272" s="214"/>
      <c r="AC272" s="214"/>
      <c r="AD272" s="214"/>
    </row>
    <row r="273" spans="1:30">
      <c r="A273" s="207"/>
      <c r="B273" s="832"/>
      <c r="C273" s="261" t="s">
        <v>131</v>
      </c>
      <c r="D273" s="262" t="s">
        <v>132</v>
      </c>
      <c r="E273" s="253" t="str">
        <f t="shared" si="81"/>
        <v>Qld</v>
      </c>
      <c r="F273" s="39"/>
      <c r="G273" s="795"/>
      <c r="H273" s="795"/>
      <c r="I273" s="795"/>
      <c r="J273" s="795"/>
      <c r="K273" s="795"/>
      <c r="L273" s="795"/>
      <c r="M273" s="795"/>
      <c r="N273" s="795"/>
      <c r="O273" s="795"/>
      <c r="P273" s="795"/>
      <c r="Q273" s="795"/>
      <c r="R273" s="795"/>
      <c r="S273" s="795"/>
      <c r="T273" s="795"/>
      <c r="U273" s="795"/>
      <c r="V273" s="795"/>
      <c r="W273" s="795"/>
      <c r="X273" s="795"/>
      <c r="Y273" s="795"/>
      <c r="Z273" s="795"/>
      <c r="AB273" s="214"/>
      <c r="AC273" s="214"/>
      <c r="AD273" s="214"/>
    </row>
    <row r="274" spans="1:30">
      <c r="A274" s="206" t="s">
        <v>133</v>
      </c>
      <c r="B274" s="832" t="s">
        <v>134</v>
      </c>
      <c r="C274" s="257" t="s">
        <v>135</v>
      </c>
      <c r="D274" s="258" t="s">
        <v>136</v>
      </c>
      <c r="E274" s="253" t="str">
        <f t="shared" si="81"/>
        <v>Qld</v>
      </c>
      <c r="F274" s="39"/>
      <c r="G274" s="795"/>
      <c r="H274" s="795"/>
      <c r="I274" s="795"/>
      <c r="J274" s="795"/>
      <c r="K274" s="795"/>
      <c r="L274" s="795"/>
      <c r="M274" s="795"/>
      <c r="N274" s="795"/>
      <c r="O274" s="795"/>
      <c r="P274" s="795"/>
      <c r="Q274" s="795"/>
      <c r="R274" s="795"/>
      <c r="S274" s="795"/>
      <c r="T274" s="795"/>
      <c r="U274" s="795"/>
      <c r="V274" s="795"/>
      <c r="W274" s="795"/>
      <c r="X274" s="795"/>
      <c r="Y274" s="795"/>
      <c r="Z274" s="795"/>
      <c r="AB274" s="214"/>
      <c r="AC274" s="214"/>
      <c r="AD274" s="214"/>
    </row>
    <row r="275" spans="1:30">
      <c r="A275" s="207"/>
      <c r="B275" s="832"/>
      <c r="C275" s="259" t="s">
        <v>137</v>
      </c>
      <c r="D275" s="260" t="s">
        <v>138</v>
      </c>
      <c r="E275" s="253" t="str">
        <f t="shared" si="81"/>
        <v>Qld</v>
      </c>
      <c r="F275" s="39"/>
      <c r="G275" s="795"/>
      <c r="H275" s="795"/>
      <c r="I275" s="795"/>
      <c r="J275" s="795"/>
      <c r="K275" s="795"/>
      <c r="L275" s="795"/>
      <c r="M275" s="795"/>
      <c r="N275" s="795"/>
      <c r="O275" s="795"/>
      <c r="P275" s="795"/>
      <c r="Q275" s="795"/>
      <c r="R275" s="795"/>
      <c r="S275" s="795"/>
      <c r="T275" s="795"/>
      <c r="U275" s="795"/>
      <c r="V275" s="795"/>
      <c r="W275" s="795"/>
      <c r="X275" s="795"/>
      <c r="Y275" s="795"/>
      <c r="Z275" s="795"/>
      <c r="AB275" s="214"/>
      <c r="AC275" s="214"/>
      <c r="AD275" s="214"/>
    </row>
    <row r="276" spans="1:30">
      <c r="A276" s="207"/>
      <c r="B276" s="832"/>
      <c r="C276" s="259" t="s">
        <v>139</v>
      </c>
      <c r="D276" s="260" t="s">
        <v>140</v>
      </c>
      <c r="E276" s="253" t="str">
        <f t="shared" si="81"/>
        <v>Qld</v>
      </c>
      <c r="F276" s="39"/>
      <c r="G276" s="795"/>
      <c r="H276" s="795"/>
      <c r="I276" s="795"/>
      <c r="J276" s="795"/>
      <c r="K276" s="795"/>
      <c r="L276" s="795"/>
      <c r="M276" s="795"/>
      <c r="N276" s="795"/>
      <c r="O276" s="795"/>
      <c r="P276" s="795"/>
      <c r="Q276" s="795"/>
      <c r="R276" s="795"/>
      <c r="S276" s="795"/>
      <c r="T276" s="795"/>
      <c r="U276" s="795"/>
      <c r="V276" s="795"/>
      <c r="W276" s="795"/>
      <c r="X276" s="795"/>
      <c r="Y276" s="795"/>
      <c r="Z276" s="795"/>
      <c r="AB276" s="214"/>
      <c r="AC276" s="214"/>
      <c r="AD276" s="214"/>
    </row>
    <row r="277" spans="1:30">
      <c r="A277" s="207"/>
      <c r="B277" s="832"/>
      <c r="C277" s="259" t="s">
        <v>141</v>
      </c>
      <c r="D277" s="260" t="s">
        <v>142</v>
      </c>
      <c r="E277" s="253" t="str">
        <f t="shared" si="81"/>
        <v>Qld</v>
      </c>
      <c r="F277" s="39"/>
      <c r="G277" s="795"/>
      <c r="H277" s="795"/>
      <c r="I277" s="795"/>
      <c r="J277" s="795"/>
      <c r="K277" s="795"/>
      <c r="L277" s="795"/>
      <c r="M277" s="795"/>
      <c r="N277" s="795"/>
      <c r="O277" s="795"/>
      <c r="P277" s="795"/>
      <c r="Q277" s="795"/>
      <c r="R277" s="795"/>
      <c r="S277" s="795"/>
      <c r="T277" s="795"/>
      <c r="U277" s="795"/>
      <c r="V277" s="795"/>
      <c r="W277" s="795"/>
      <c r="X277" s="795"/>
      <c r="Y277" s="795"/>
      <c r="Z277" s="795"/>
      <c r="AB277" s="214"/>
      <c r="AC277" s="214"/>
      <c r="AD277" s="214"/>
    </row>
    <row r="278" spans="1:30">
      <c r="A278" s="207"/>
      <c r="B278" s="832"/>
      <c r="C278" s="259" t="s">
        <v>143</v>
      </c>
      <c r="D278" s="260" t="s">
        <v>144</v>
      </c>
      <c r="E278" s="253" t="str">
        <f t="shared" si="81"/>
        <v>Qld</v>
      </c>
      <c r="F278" s="39"/>
      <c r="G278" s="795"/>
      <c r="H278" s="795"/>
      <c r="I278" s="795"/>
      <c r="J278" s="795"/>
      <c r="K278" s="795"/>
      <c r="L278" s="795"/>
      <c r="M278" s="795"/>
      <c r="N278" s="795"/>
      <c r="O278" s="795"/>
      <c r="P278" s="795"/>
      <c r="Q278" s="795"/>
      <c r="R278" s="795"/>
      <c r="S278" s="795"/>
      <c r="T278" s="795"/>
      <c r="U278" s="795"/>
      <c r="V278" s="795"/>
      <c r="W278" s="795"/>
      <c r="X278" s="795"/>
      <c r="Y278" s="795"/>
      <c r="Z278" s="795"/>
      <c r="AB278" s="214"/>
      <c r="AC278" s="214"/>
      <c r="AD278" s="214"/>
    </row>
    <row r="279" spans="1:30">
      <c r="A279" s="207"/>
      <c r="B279" s="832"/>
      <c r="C279" s="259" t="s">
        <v>145</v>
      </c>
      <c r="D279" s="260" t="s">
        <v>146</v>
      </c>
      <c r="E279" s="253" t="str">
        <f t="shared" si="81"/>
        <v>Qld</v>
      </c>
      <c r="F279" s="39"/>
      <c r="G279" s="795"/>
      <c r="H279" s="795"/>
      <c r="I279" s="795"/>
      <c r="J279" s="795"/>
      <c r="K279" s="795"/>
      <c r="L279" s="795"/>
      <c r="M279" s="795"/>
      <c r="N279" s="795"/>
      <c r="O279" s="795"/>
      <c r="P279" s="795"/>
      <c r="Q279" s="795"/>
      <c r="R279" s="795"/>
      <c r="S279" s="795"/>
      <c r="T279" s="795"/>
      <c r="U279" s="795"/>
      <c r="V279" s="795"/>
      <c r="W279" s="795"/>
      <c r="X279" s="795"/>
      <c r="Y279" s="795"/>
      <c r="Z279" s="795"/>
      <c r="AB279" s="214"/>
      <c r="AC279" s="214"/>
      <c r="AD279" s="214"/>
    </row>
    <row r="280" spans="1:30">
      <c r="A280" s="207"/>
      <c r="B280" s="832"/>
      <c r="C280" s="259" t="s">
        <v>147</v>
      </c>
      <c r="D280" s="260" t="s">
        <v>148</v>
      </c>
      <c r="E280" s="253" t="str">
        <f t="shared" si="81"/>
        <v>Qld</v>
      </c>
      <c r="F280" s="39"/>
      <c r="G280" s="795"/>
      <c r="H280" s="795"/>
      <c r="I280" s="795"/>
      <c r="J280" s="795"/>
      <c r="K280" s="795"/>
      <c r="L280" s="795"/>
      <c r="M280" s="795"/>
      <c r="N280" s="795"/>
      <c r="O280" s="795"/>
      <c r="P280" s="795"/>
      <c r="Q280" s="795"/>
      <c r="R280" s="795"/>
      <c r="S280" s="795"/>
      <c r="T280" s="795"/>
      <c r="U280" s="795"/>
      <c r="V280" s="795"/>
      <c r="W280" s="795"/>
      <c r="X280" s="795"/>
      <c r="Y280" s="795"/>
      <c r="Z280" s="795"/>
      <c r="AB280" s="214"/>
      <c r="AC280" s="214"/>
      <c r="AD280" s="214"/>
    </row>
    <row r="281" spans="1:30">
      <c r="A281" s="207"/>
      <c r="B281" s="832"/>
      <c r="C281" s="259" t="s">
        <v>149</v>
      </c>
      <c r="D281" s="260" t="s">
        <v>150</v>
      </c>
      <c r="E281" s="253" t="str">
        <f t="shared" si="81"/>
        <v>Qld</v>
      </c>
      <c r="F281" s="39"/>
      <c r="G281" s="795"/>
      <c r="H281" s="795"/>
      <c r="I281" s="795"/>
      <c r="J281" s="795"/>
      <c r="K281" s="795"/>
      <c r="L281" s="795"/>
      <c r="M281" s="795"/>
      <c r="N281" s="795"/>
      <c r="O281" s="795"/>
      <c r="P281" s="795"/>
      <c r="Q281" s="795"/>
      <c r="R281" s="795"/>
      <c r="S281" s="795"/>
      <c r="T281" s="795"/>
      <c r="U281" s="795"/>
      <c r="V281" s="795"/>
      <c r="W281" s="795"/>
      <c r="X281" s="795"/>
      <c r="Y281" s="795"/>
      <c r="Z281" s="795"/>
      <c r="AB281" s="214"/>
      <c r="AC281" s="214"/>
      <c r="AD281" s="214"/>
    </row>
    <row r="282" spans="1:30">
      <c r="A282" s="207"/>
      <c r="B282" s="832"/>
      <c r="C282" s="259" t="s">
        <v>151</v>
      </c>
      <c r="D282" s="260" t="s">
        <v>152</v>
      </c>
      <c r="E282" s="253" t="str">
        <f t="shared" si="81"/>
        <v>Qld</v>
      </c>
      <c r="F282" s="39"/>
      <c r="G282" s="795"/>
      <c r="H282" s="795"/>
      <c r="I282" s="795"/>
      <c r="J282" s="795"/>
      <c r="K282" s="795"/>
      <c r="L282" s="795"/>
      <c r="M282" s="795"/>
      <c r="N282" s="795"/>
      <c r="O282" s="795"/>
      <c r="P282" s="795"/>
      <c r="Q282" s="795"/>
      <c r="R282" s="795"/>
      <c r="S282" s="795"/>
      <c r="T282" s="795"/>
      <c r="U282" s="795"/>
      <c r="V282" s="795"/>
      <c r="W282" s="795"/>
      <c r="X282" s="795"/>
      <c r="Y282" s="795"/>
      <c r="Z282" s="795"/>
      <c r="AB282" s="214"/>
      <c r="AC282" s="214"/>
      <c r="AD282" s="214"/>
    </row>
    <row r="283" spans="1:30">
      <c r="A283" s="208"/>
      <c r="B283" s="832"/>
      <c r="C283" s="261" t="s">
        <v>153</v>
      </c>
      <c r="D283" s="262" t="s">
        <v>154</v>
      </c>
      <c r="E283" s="253" t="str">
        <f t="shared" si="81"/>
        <v>Qld</v>
      </c>
      <c r="F283" s="39"/>
      <c r="G283" s="795"/>
      <c r="H283" s="795"/>
      <c r="I283" s="795"/>
      <c r="J283" s="795"/>
      <c r="K283" s="795"/>
      <c r="L283" s="795"/>
      <c r="M283" s="795"/>
      <c r="N283" s="795"/>
      <c r="O283" s="795"/>
      <c r="P283" s="795"/>
      <c r="Q283" s="795"/>
      <c r="R283" s="795"/>
      <c r="S283" s="795"/>
      <c r="T283" s="795"/>
      <c r="U283" s="795"/>
      <c r="V283" s="795"/>
      <c r="W283" s="795"/>
      <c r="X283" s="795"/>
      <c r="Y283" s="795"/>
      <c r="Z283" s="795"/>
      <c r="AB283" s="214"/>
      <c r="AC283" s="214"/>
      <c r="AD283" s="214"/>
    </row>
    <row r="284" spans="1:30">
      <c r="A284" s="207" t="s">
        <v>155</v>
      </c>
      <c r="B284" s="832" t="s">
        <v>156</v>
      </c>
      <c r="C284" s="257" t="s">
        <v>157</v>
      </c>
      <c r="D284" s="258" t="s">
        <v>158</v>
      </c>
      <c r="E284" s="253" t="str">
        <f t="shared" si="81"/>
        <v>Qld</v>
      </c>
      <c r="F284" s="39"/>
      <c r="G284" s="795"/>
      <c r="H284" s="795"/>
      <c r="I284" s="795"/>
      <c r="J284" s="795"/>
      <c r="K284" s="795"/>
      <c r="L284" s="795"/>
      <c r="M284" s="795"/>
      <c r="N284" s="795"/>
      <c r="O284" s="795"/>
      <c r="P284" s="795"/>
      <c r="Q284" s="795"/>
      <c r="R284" s="795"/>
      <c r="S284" s="795"/>
      <c r="T284" s="795"/>
      <c r="U284" s="795"/>
      <c r="V284" s="795"/>
      <c r="W284" s="795"/>
      <c r="X284" s="795"/>
      <c r="Y284" s="795"/>
      <c r="Z284" s="795"/>
      <c r="AB284" s="214"/>
      <c r="AC284" s="214"/>
      <c r="AD284" s="214"/>
    </row>
    <row r="285" spans="1:30">
      <c r="A285" s="207"/>
      <c r="B285" s="832"/>
      <c r="C285" s="259" t="s">
        <v>159</v>
      </c>
      <c r="D285" s="260" t="s">
        <v>160</v>
      </c>
      <c r="E285" s="253" t="str">
        <f t="shared" si="81"/>
        <v>Qld</v>
      </c>
      <c r="F285" s="39"/>
      <c r="G285" s="795"/>
      <c r="H285" s="795"/>
      <c r="I285" s="795"/>
      <c r="J285" s="795"/>
      <c r="K285" s="795"/>
      <c r="L285" s="795"/>
      <c r="M285" s="795"/>
      <c r="N285" s="795"/>
      <c r="O285" s="795"/>
      <c r="P285" s="795"/>
      <c r="Q285" s="795"/>
      <c r="R285" s="795"/>
      <c r="S285" s="795"/>
      <c r="T285" s="795"/>
      <c r="U285" s="795"/>
      <c r="V285" s="795"/>
      <c r="W285" s="795"/>
      <c r="X285" s="795"/>
      <c r="Y285" s="795"/>
      <c r="Z285" s="795"/>
      <c r="AB285" s="214"/>
      <c r="AC285" s="214"/>
      <c r="AD285" s="214"/>
    </row>
    <row r="286" spans="1:30">
      <c r="A286" s="207"/>
      <c r="B286" s="832"/>
      <c r="C286" s="259" t="s">
        <v>161</v>
      </c>
      <c r="D286" s="260" t="s">
        <v>162</v>
      </c>
      <c r="E286" s="253" t="str">
        <f t="shared" si="81"/>
        <v>Qld</v>
      </c>
      <c r="F286" s="39"/>
      <c r="G286" s="795"/>
      <c r="H286" s="795"/>
      <c r="I286" s="795"/>
      <c r="J286" s="795"/>
      <c r="K286" s="795"/>
      <c r="L286" s="795"/>
      <c r="M286" s="795"/>
      <c r="N286" s="795"/>
      <c r="O286" s="795"/>
      <c r="P286" s="795"/>
      <c r="Q286" s="795"/>
      <c r="R286" s="795"/>
      <c r="S286" s="795"/>
      <c r="T286" s="795"/>
      <c r="U286" s="795"/>
      <c r="V286" s="795"/>
      <c r="W286" s="795"/>
      <c r="X286" s="795"/>
      <c r="Y286" s="795"/>
      <c r="Z286" s="795"/>
      <c r="AB286" s="214"/>
      <c r="AC286" s="214"/>
      <c r="AD286" s="214"/>
    </row>
    <row r="287" spans="1:30">
      <c r="A287" s="207"/>
      <c r="B287" s="832"/>
      <c r="C287" s="259" t="s">
        <v>163</v>
      </c>
      <c r="D287" s="260" t="s">
        <v>164</v>
      </c>
      <c r="E287" s="253" t="str">
        <f t="shared" si="81"/>
        <v>Qld</v>
      </c>
      <c r="F287" s="39"/>
      <c r="G287" s="795"/>
      <c r="H287" s="795"/>
      <c r="I287" s="795"/>
      <c r="J287" s="795"/>
      <c r="K287" s="795"/>
      <c r="L287" s="795"/>
      <c r="M287" s="795"/>
      <c r="N287" s="795"/>
      <c r="O287" s="795"/>
      <c r="P287" s="795"/>
      <c r="Q287" s="795"/>
      <c r="R287" s="795"/>
      <c r="S287" s="795"/>
      <c r="T287" s="795"/>
      <c r="U287" s="795"/>
      <c r="V287" s="795"/>
      <c r="W287" s="795"/>
      <c r="X287" s="795"/>
      <c r="Y287" s="795"/>
      <c r="Z287" s="795"/>
      <c r="AB287" s="214"/>
      <c r="AC287" s="214"/>
      <c r="AD287" s="214"/>
    </row>
    <row r="288" spans="1:30">
      <c r="A288" s="207"/>
      <c r="B288" s="832"/>
      <c r="C288" s="259" t="s">
        <v>165</v>
      </c>
      <c r="D288" s="260" t="s">
        <v>166</v>
      </c>
      <c r="E288" s="253" t="str">
        <f t="shared" si="81"/>
        <v>Qld</v>
      </c>
      <c r="F288" s="39"/>
      <c r="G288" s="795"/>
      <c r="H288" s="795"/>
      <c r="I288" s="795"/>
      <c r="J288" s="795"/>
      <c r="K288" s="795"/>
      <c r="L288" s="795"/>
      <c r="M288" s="795"/>
      <c r="N288" s="795"/>
      <c r="O288" s="795"/>
      <c r="P288" s="795"/>
      <c r="Q288" s="795"/>
      <c r="R288" s="795"/>
      <c r="S288" s="795"/>
      <c r="T288" s="795"/>
      <c r="U288" s="795"/>
      <c r="V288" s="795"/>
      <c r="W288" s="795"/>
      <c r="X288" s="795"/>
      <c r="Y288" s="795"/>
      <c r="Z288" s="795"/>
      <c r="AB288" s="214"/>
      <c r="AC288" s="214"/>
      <c r="AD288" s="214"/>
    </row>
    <row r="289" spans="1:52">
      <c r="A289" s="207"/>
      <c r="B289" s="832"/>
      <c r="C289" s="259" t="s">
        <v>167</v>
      </c>
      <c r="D289" s="260" t="s">
        <v>168</v>
      </c>
      <c r="E289" s="253" t="str">
        <f t="shared" si="81"/>
        <v>Qld</v>
      </c>
      <c r="F289" s="39"/>
      <c r="G289" s="795"/>
      <c r="H289" s="795"/>
      <c r="I289" s="795"/>
      <c r="J289" s="795"/>
      <c r="K289" s="795"/>
      <c r="L289" s="795"/>
      <c r="M289" s="795"/>
      <c r="N289" s="795"/>
      <c r="O289" s="795"/>
      <c r="P289" s="795"/>
      <c r="Q289" s="795"/>
      <c r="R289" s="795"/>
      <c r="S289" s="795"/>
      <c r="T289" s="795"/>
      <c r="U289" s="795"/>
      <c r="V289" s="795"/>
      <c r="W289" s="795"/>
      <c r="X289" s="795"/>
      <c r="Y289" s="795"/>
      <c r="Z289" s="795"/>
      <c r="AB289" s="214"/>
      <c r="AC289" s="214"/>
      <c r="AD289" s="214"/>
    </row>
    <row r="290" spans="1:52">
      <c r="A290" s="207"/>
      <c r="B290" s="832"/>
      <c r="C290" s="259" t="s">
        <v>169</v>
      </c>
      <c r="D290" s="260" t="s">
        <v>170</v>
      </c>
      <c r="E290" s="253" t="str">
        <f t="shared" si="81"/>
        <v>Qld</v>
      </c>
      <c r="F290" s="39"/>
      <c r="G290" s="795"/>
      <c r="H290" s="795"/>
      <c r="I290" s="795"/>
      <c r="J290" s="795"/>
      <c r="K290" s="795"/>
      <c r="L290" s="795"/>
      <c r="M290" s="795"/>
      <c r="N290" s="795"/>
      <c r="O290" s="795"/>
      <c r="P290" s="795"/>
      <c r="Q290" s="795"/>
      <c r="R290" s="795"/>
      <c r="S290" s="795"/>
      <c r="T290" s="795"/>
      <c r="U290" s="795"/>
      <c r="V290" s="795"/>
      <c r="W290" s="795"/>
      <c r="X290" s="795"/>
      <c r="Y290" s="795"/>
      <c r="Z290" s="795"/>
      <c r="AB290" s="214"/>
      <c r="AC290" s="214"/>
      <c r="AD290" s="214"/>
    </row>
    <row r="291" spans="1:52">
      <c r="A291" s="207"/>
      <c r="B291" s="832"/>
      <c r="C291" s="259" t="s">
        <v>171</v>
      </c>
      <c r="D291" s="260" t="s">
        <v>172</v>
      </c>
      <c r="E291" s="253" t="str">
        <f t="shared" si="81"/>
        <v>Qld</v>
      </c>
      <c r="F291" s="39"/>
      <c r="G291" s="795"/>
      <c r="H291" s="795"/>
      <c r="I291" s="795"/>
      <c r="J291" s="795"/>
      <c r="K291" s="795"/>
      <c r="L291" s="795"/>
      <c r="M291" s="795"/>
      <c r="N291" s="795"/>
      <c r="O291" s="795"/>
      <c r="P291" s="795"/>
      <c r="Q291" s="795"/>
      <c r="R291" s="795"/>
      <c r="S291" s="795"/>
      <c r="T291" s="795"/>
      <c r="U291" s="795"/>
      <c r="V291" s="795"/>
      <c r="W291" s="795"/>
      <c r="X291" s="795"/>
      <c r="Y291" s="795"/>
      <c r="Z291" s="795"/>
      <c r="AB291" s="214"/>
      <c r="AC291" s="214"/>
      <c r="AD291" s="214"/>
    </row>
    <row r="292" spans="1:52">
      <c r="A292" s="207"/>
      <c r="B292" s="832"/>
      <c r="C292" s="261" t="s">
        <v>173</v>
      </c>
      <c r="D292" s="262" t="s">
        <v>174</v>
      </c>
      <c r="E292" s="253" t="str">
        <f t="shared" si="81"/>
        <v>Qld</v>
      </c>
      <c r="F292" s="39"/>
      <c r="G292" s="795"/>
      <c r="H292" s="795"/>
      <c r="I292" s="795"/>
      <c r="J292" s="795"/>
      <c r="K292" s="795"/>
      <c r="L292" s="795"/>
      <c r="M292" s="795"/>
      <c r="N292" s="795"/>
      <c r="O292" s="795"/>
      <c r="P292" s="795"/>
      <c r="Q292" s="795"/>
      <c r="R292" s="795"/>
      <c r="S292" s="795"/>
      <c r="T292" s="795"/>
      <c r="U292" s="795"/>
      <c r="V292" s="795"/>
      <c r="W292" s="795"/>
      <c r="X292" s="795"/>
      <c r="Y292" s="795"/>
      <c r="Z292" s="795"/>
      <c r="AB292" s="214"/>
      <c r="AC292" s="214"/>
      <c r="AD292" s="214"/>
    </row>
    <row r="293" spans="1:52">
      <c r="A293" s="206" t="s">
        <v>175</v>
      </c>
      <c r="B293" s="832" t="s">
        <v>176</v>
      </c>
      <c r="C293" s="257" t="s">
        <v>177</v>
      </c>
      <c r="D293" s="258" t="s">
        <v>178</v>
      </c>
      <c r="E293" s="253" t="str">
        <f t="shared" si="81"/>
        <v>Qld</v>
      </c>
      <c r="F293" s="39"/>
      <c r="G293" s="795"/>
      <c r="H293" s="795"/>
      <c r="I293" s="795"/>
      <c r="J293" s="795"/>
      <c r="K293" s="795"/>
      <c r="L293" s="795"/>
      <c r="M293" s="795"/>
      <c r="N293" s="795"/>
      <c r="O293" s="795"/>
      <c r="P293" s="795"/>
      <c r="Q293" s="795"/>
      <c r="R293" s="795"/>
      <c r="S293" s="795"/>
      <c r="T293" s="795"/>
      <c r="U293" s="795"/>
      <c r="V293" s="795"/>
      <c r="W293" s="795"/>
      <c r="X293" s="795"/>
      <c r="Y293" s="795"/>
      <c r="Z293" s="795"/>
      <c r="AB293" s="214"/>
      <c r="AC293" s="214"/>
      <c r="AD293" s="214"/>
    </row>
    <row r="294" spans="1:52">
      <c r="A294" s="207"/>
      <c r="B294" s="832"/>
      <c r="C294" s="259" t="s">
        <v>179</v>
      </c>
      <c r="D294" s="260" t="s">
        <v>180</v>
      </c>
      <c r="E294" s="253" t="str">
        <f t="shared" ref="E294:E299" si="101">E293</f>
        <v>Qld</v>
      </c>
      <c r="F294" s="39"/>
      <c r="G294" s="795"/>
      <c r="H294" s="795"/>
      <c r="I294" s="795"/>
      <c r="J294" s="795"/>
      <c r="K294" s="795"/>
      <c r="L294" s="795"/>
      <c r="M294" s="795"/>
      <c r="N294" s="795"/>
      <c r="O294" s="795"/>
      <c r="P294" s="795"/>
      <c r="Q294" s="795"/>
      <c r="R294" s="795"/>
      <c r="S294" s="795"/>
      <c r="T294" s="795"/>
      <c r="U294" s="795"/>
      <c r="V294" s="795"/>
      <c r="W294" s="795"/>
      <c r="X294" s="795"/>
      <c r="Y294" s="795"/>
      <c r="Z294" s="795"/>
      <c r="AB294" s="214"/>
      <c r="AC294" s="214"/>
      <c r="AD294" s="214"/>
    </row>
    <row r="295" spans="1:52">
      <c r="A295" s="208"/>
      <c r="B295" s="832"/>
      <c r="C295" s="259" t="s">
        <v>181</v>
      </c>
      <c r="D295" s="260" t="s">
        <v>182</v>
      </c>
      <c r="E295" s="253" t="str">
        <f t="shared" si="101"/>
        <v>Qld</v>
      </c>
      <c r="F295" s="39"/>
      <c r="G295" s="795"/>
      <c r="H295" s="795"/>
      <c r="I295" s="795"/>
      <c r="J295" s="795"/>
      <c r="K295" s="795"/>
      <c r="L295" s="795"/>
      <c r="M295" s="795"/>
      <c r="N295" s="795"/>
      <c r="O295" s="795"/>
      <c r="P295" s="795"/>
      <c r="Q295" s="795"/>
      <c r="R295" s="795"/>
      <c r="S295" s="795"/>
      <c r="T295" s="795"/>
      <c r="U295" s="795"/>
      <c r="V295" s="795"/>
      <c r="W295" s="795"/>
      <c r="X295" s="795"/>
      <c r="Y295" s="795"/>
      <c r="Z295" s="795"/>
      <c r="AB295" s="214"/>
      <c r="AC295" s="214"/>
      <c r="AD295" s="214"/>
    </row>
    <row r="296" spans="1:52">
      <c r="A296" s="207" t="s">
        <v>183</v>
      </c>
      <c r="B296" s="832" t="s">
        <v>184</v>
      </c>
      <c r="C296" s="257" t="s">
        <v>185</v>
      </c>
      <c r="D296" s="258" t="s">
        <v>186</v>
      </c>
      <c r="E296" s="253" t="str">
        <f t="shared" si="101"/>
        <v>Qld</v>
      </c>
      <c r="F296" s="39"/>
      <c r="G296" s="795"/>
      <c r="H296" s="795"/>
      <c r="I296" s="795"/>
      <c r="J296" s="795"/>
      <c r="K296" s="795"/>
      <c r="L296" s="795"/>
      <c r="M296" s="795"/>
      <c r="N296" s="795"/>
      <c r="O296" s="795"/>
      <c r="P296" s="795"/>
      <c r="Q296" s="795"/>
      <c r="R296" s="795"/>
      <c r="S296" s="795"/>
      <c r="T296" s="795"/>
      <c r="U296" s="795"/>
      <c r="V296" s="795"/>
      <c r="W296" s="795"/>
      <c r="X296" s="795"/>
      <c r="Y296" s="795"/>
      <c r="Z296" s="795"/>
      <c r="AB296" s="214"/>
      <c r="AC296" s="214"/>
      <c r="AD296" s="214"/>
    </row>
    <row r="297" spans="1:52">
      <c r="A297" s="207"/>
      <c r="B297" s="832"/>
      <c r="C297" s="259" t="s">
        <v>187</v>
      </c>
      <c r="D297" s="260" t="s">
        <v>188</v>
      </c>
      <c r="E297" s="253" t="str">
        <f t="shared" si="101"/>
        <v>Qld</v>
      </c>
      <c r="F297" s="39"/>
      <c r="G297" s="795"/>
      <c r="H297" s="795"/>
      <c r="I297" s="795"/>
      <c r="J297" s="795"/>
      <c r="K297" s="795"/>
      <c r="L297" s="795"/>
      <c r="M297" s="795"/>
      <c r="N297" s="795"/>
      <c r="O297" s="795"/>
      <c r="P297" s="795"/>
      <c r="Q297" s="795"/>
      <c r="R297" s="795"/>
      <c r="S297" s="795"/>
      <c r="T297" s="795"/>
      <c r="U297" s="795"/>
      <c r="V297" s="795"/>
      <c r="W297" s="795"/>
      <c r="X297" s="795"/>
      <c r="Y297" s="795"/>
      <c r="Z297" s="795"/>
      <c r="AB297" s="214"/>
      <c r="AC297" s="214"/>
      <c r="AD297" s="214"/>
    </row>
    <row r="298" spans="1:52">
      <c r="A298" s="207"/>
      <c r="B298" s="832"/>
      <c r="C298" s="259" t="s">
        <v>189</v>
      </c>
      <c r="D298" s="260" t="s">
        <v>190</v>
      </c>
      <c r="E298" s="253" t="str">
        <f t="shared" si="101"/>
        <v>Qld</v>
      </c>
      <c r="F298" s="39"/>
      <c r="G298" s="795"/>
      <c r="H298" s="795"/>
      <c r="I298" s="795"/>
      <c r="J298" s="795"/>
      <c r="K298" s="795"/>
      <c r="L298" s="795"/>
      <c r="M298" s="795"/>
      <c r="N298" s="795"/>
      <c r="O298" s="795"/>
      <c r="P298" s="795"/>
      <c r="Q298" s="795"/>
      <c r="R298" s="795"/>
      <c r="S298" s="795"/>
      <c r="T298" s="795"/>
      <c r="U298" s="795"/>
      <c r="V298" s="795"/>
      <c r="W298" s="795"/>
      <c r="X298" s="795"/>
      <c r="Y298" s="795"/>
      <c r="Z298" s="795"/>
      <c r="AB298" s="214"/>
      <c r="AC298" s="214"/>
      <c r="AD298" s="214"/>
    </row>
    <row r="299" spans="1:52">
      <c r="A299" s="208"/>
      <c r="B299" s="832"/>
      <c r="C299" s="261" t="s">
        <v>191</v>
      </c>
      <c r="D299" s="262" t="s">
        <v>192</v>
      </c>
      <c r="E299" s="253" t="str">
        <f t="shared" si="101"/>
        <v>Qld</v>
      </c>
      <c r="F299" s="39"/>
      <c r="G299" s="795"/>
      <c r="H299" s="795"/>
      <c r="I299" s="795"/>
      <c r="J299" s="795"/>
      <c r="K299" s="795"/>
      <c r="L299" s="795"/>
      <c r="M299" s="795"/>
      <c r="N299" s="795"/>
      <c r="O299" s="795"/>
      <c r="P299" s="795"/>
      <c r="Q299" s="795"/>
      <c r="R299" s="795"/>
      <c r="S299" s="795"/>
      <c r="T299" s="795"/>
      <c r="U299" s="795"/>
      <c r="V299" s="795"/>
      <c r="W299" s="795"/>
      <c r="X299" s="795"/>
      <c r="Y299" s="795"/>
      <c r="Z299" s="795"/>
      <c r="AB299" s="214"/>
      <c r="AC299" s="214"/>
      <c r="AD299" s="214"/>
    </row>
    <row r="300" spans="1:52">
      <c r="AB300" s="214"/>
      <c r="AC300" s="214"/>
      <c r="AD300" s="214"/>
    </row>
    <row r="301" spans="1:52" s="268" customFormat="1" ht="18.75">
      <c r="A301" s="187" t="s">
        <v>415</v>
      </c>
      <c r="B301" s="265"/>
      <c r="C301" s="265"/>
      <c r="D301" s="266"/>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B301" s="182" t="s">
        <v>415</v>
      </c>
      <c r="AC301" s="180"/>
      <c r="AD301" s="180"/>
      <c r="AE301" s="181"/>
      <c r="AF301" s="181"/>
      <c r="AG301" s="181"/>
      <c r="AH301" s="181"/>
      <c r="AI301" s="181"/>
      <c r="AJ301" s="181"/>
      <c r="AK301" s="181"/>
      <c r="AL301" s="181"/>
      <c r="AM301" s="181"/>
      <c r="AN301" s="181"/>
      <c r="AO301" s="181"/>
      <c r="AP301" s="181"/>
      <c r="AQ301" s="181"/>
      <c r="AR301" s="181"/>
      <c r="AS301" s="181"/>
      <c r="AT301" s="181"/>
      <c r="AU301" s="181"/>
      <c r="AV301" s="181"/>
      <c r="AW301" s="181"/>
      <c r="AX301" s="181"/>
      <c r="AY301" s="181"/>
      <c r="AZ301" s="181"/>
    </row>
    <row r="302" spans="1:52">
      <c r="A302" s="207" t="s">
        <v>21</v>
      </c>
      <c r="B302" s="833" t="s">
        <v>22</v>
      </c>
      <c r="C302" s="259" t="s">
        <v>23</v>
      </c>
      <c r="D302" s="260" t="s">
        <v>24</v>
      </c>
      <c r="E302" s="269" t="str">
        <f>A301</f>
        <v>SA</v>
      </c>
      <c r="F302" s="270"/>
      <c r="G302" s="794"/>
      <c r="H302" s="794"/>
      <c r="I302" s="794"/>
      <c r="J302" s="794"/>
      <c r="K302" s="794"/>
      <c r="L302" s="794"/>
      <c r="M302" s="794"/>
      <c r="N302" s="794"/>
      <c r="O302" s="794"/>
      <c r="P302" s="794"/>
      <c r="Q302" s="794"/>
      <c r="R302" s="794"/>
      <c r="S302" s="794"/>
      <c r="T302" s="794"/>
      <c r="U302" s="794"/>
      <c r="V302" s="794"/>
      <c r="W302" s="794"/>
      <c r="X302" s="794"/>
      <c r="Y302" s="794"/>
      <c r="Z302" s="795"/>
      <c r="AB302" s="185" t="s">
        <v>21</v>
      </c>
      <c r="AC302" s="186" t="s">
        <v>198</v>
      </c>
      <c r="AD302" s="189" t="str">
        <f>AB301</f>
        <v>SA</v>
      </c>
      <c r="AE302" s="317">
        <f>IF(SUMIFS('A-methods'!Z:Z,'A-methods'!$X:$X,$AD302,'A-methods'!$AF:$AF,$AC302)&gt;0,0,SUMIFS('A-methods'!Y:Y,'A-methods'!$X:$X,$AD302,'A-methods'!$AF:$AF,$AC302))</f>
        <v>0</v>
      </c>
      <c r="AF302" s="319">
        <f>IF(COUNTBLANK(F302:F304)&gt;0,IF(SUMIFS('A-methods'!Z:Z,'A-methods'!$X:$X,$AD302,'A-methods'!$AF:$AF,$AC302)&gt;0,SUMIFS('A-methods'!Z:Z,'A-methods'!$X:$X,$AD302,'A-methods'!$AF:$AF,$AC302),""),SUM(F302:F304))</f>
        <v>185.86</v>
      </c>
      <c r="AG302" s="319" t="str">
        <f t="shared" ref="AG302:AZ302" si="102">IF(COUNTBLANK(G302:G304)&gt;0,"",SUM(G302:G304))</f>
        <v/>
      </c>
      <c r="AH302" s="319" t="str">
        <f t="shared" si="102"/>
        <v/>
      </c>
      <c r="AI302" s="319" t="str">
        <f t="shared" si="102"/>
        <v/>
      </c>
      <c r="AJ302" s="319" t="str">
        <f t="shared" si="102"/>
        <v/>
      </c>
      <c r="AK302" s="319" t="str">
        <f t="shared" si="102"/>
        <v/>
      </c>
      <c r="AL302" s="319" t="str">
        <f t="shared" si="102"/>
        <v/>
      </c>
      <c r="AM302" s="319" t="str">
        <f t="shared" si="102"/>
        <v/>
      </c>
      <c r="AN302" s="319" t="str">
        <f t="shared" si="102"/>
        <v/>
      </c>
      <c r="AO302" s="319" t="str">
        <f t="shared" si="102"/>
        <v/>
      </c>
      <c r="AP302" s="319" t="str">
        <f t="shared" si="102"/>
        <v/>
      </c>
      <c r="AQ302" s="319" t="str">
        <f t="shared" si="102"/>
        <v/>
      </c>
      <c r="AR302" s="319" t="str">
        <f t="shared" si="102"/>
        <v/>
      </c>
      <c r="AS302" s="319" t="str">
        <f t="shared" si="102"/>
        <v/>
      </c>
      <c r="AT302" s="319" t="str">
        <f t="shared" si="102"/>
        <v/>
      </c>
      <c r="AU302" s="319" t="str">
        <f t="shared" si="102"/>
        <v/>
      </c>
      <c r="AV302" s="319" t="str">
        <f t="shared" si="102"/>
        <v/>
      </c>
      <c r="AW302" s="319" t="str">
        <f t="shared" si="102"/>
        <v/>
      </c>
      <c r="AX302" s="319" t="str">
        <f t="shared" si="102"/>
        <v/>
      </c>
      <c r="AY302" s="319" t="str">
        <f t="shared" si="102"/>
        <v/>
      </c>
      <c r="AZ302" s="319" t="str">
        <f t="shared" si="102"/>
        <v/>
      </c>
    </row>
    <row r="303" spans="1:52">
      <c r="A303" s="207"/>
      <c r="B303" s="832"/>
      <c r="C303" s="259" t="s">
        <v>25</v>
      </c>
      <c r="D303" s="260" t="s">
        <v>26</v>
      </c>
      <c r="E303" s="253" t="str">
        <f>E302</f>
        <v>SA</v>
      </c>
      <c r="F303" s="270"/>
      <c r="G303" s="794"/>
      <c r="H303" s="794"/>
      <c r="I303" s="794"/>
      <c r="J303" s="794"/>
      <c r="K303" s="794"/>
      <c r="L303" s="794"/>
      <c r="M303" s="794"/>
      <c r="N303" s="794"/>
      <c r="O303" s="794"/>
      <c r="P303" s="794"/>
      <c r="Q303" s="794"/>
      <c r="R303" s="794"/>
      <c r="S303" s="794"/>
      <c r="T303" s="794"/>
      <c r="U303" s="794"/>
      <c r="V303" s="794"/>
      <c r="W303" s="794"/>
      <c r="X303" s="794"/>
      <c r="Y303" s="794"/>
      <c r="Z303" s="795"/>
      <c r="AB303" s="176" t="s">
        <v>29</v>
      </c>
      <c r="AC303" s="69" t="s">
        <v>30</v>
      </c>
      <c r="AD303" s="190" t="str">
        <f t="shared" ref="AD303:AD329" si="103">AD302</f>
        <v>SA</v>
      </c>
      <c r="AE303" s="317">
        <f>IF(SUMIFS('A-methods'!Z:Z,'A-methods'!$X:$X,$AD303,'A-methods'!$AF:$AF,$AC303)&gt;0,0,SUMIFS('A-methods'!Y:Y,'A-methods'!$X:$X,$AD303,'A-methods'!$AF:$AF,$AC303))</f>
        <v>0</v>
      </c>
      <c r="AF303" s="319">
        <f>IF(COUNTBLANK(F303:F305)&gt;0,IF(SUMIFS('A-methods'!Z:Z,'A-methods'!$X:$X,$AD303,'A-methods'!$AF:$AF,$AC303)&gt;0,SUMIFS('A-methods'!Z:Z,'A-methods'!$X:$X,$AD303,'A-methods'!$AF:$AF,$AC303),""),SUM(F303:F305))</f>
        <v>672.92</v>
      </c>
      <c r="AG303" s="319" t="str">
        <f t="shared" ref="AG303:AP304" si="104">IF(ISBLANK(G305),"",G305)</f>
        <v/>
      </c>
      <c r="AH303" s="319" t="str">
        <f t="shared" si="104"/>
        <v/>
      </c>
      <c r="AI303" s="319" t="str">
        <f t="shared" si="104"/>
        <v/>
      </c>
      <c r="AJ303" s="319" t="str">
        <f t="shared" si="104"/>
        <v/>
      </c>
      <c r="AK303" s="319" t="str">
        <f t="shared" si="104"/>
        <v/>
      </c>
      <c r="AL303" s="319" t="str">
        <f t="shared" si="104"/>
        <v/>
      </c>
      <c r="AM303" s="319" t="str">
        <f t="shared" si="104"/>
        <v/>
      </c>
      <c r="AN303" s="319" t="str">
        <f t="shared" si="104"/>
        <v/>
      </c>
      <c r="AO303" s="319" t="str">
        <f t="shared" si="104"/>
        <v/>
      </c>
      <c r="AP303" s="319" t="str">
        <f t="shared" si="104"/>
        <v/>
      </c>
      <c r="AQ303" s="319" t="str">
        <f t="shared" ref="AQ303:AZ304" si="105">IF(ISBLANK(Q305),"",Q305)</f>
        <v/>
      </c>
      <c r="AR303" s="319" t="str">
        <f t="shared" si="105"/>
        <v/>
      </c>
      <c r="AS303" s="319" t="str">
        <f t="shared" si="105"/>
        <v/>
      </c>
      <c r="AT303" s="319" t="str">
        <f t="shared" si="105"/>
        <v/>
      </c>
      <c r="AU303" s="319" t="str">
        <f t="shared" si="105"/>
        <v/>
      </c>
      <c r="AV303" s="319" t="str">
        <f t="shared" si="105"/>
        <v/>
      </c>
      <c r="AW303" s="319" t="str">
        <f t="shared" si="105"/>
        <v/>
      </c>
      <c r="AX303" s="319" t="str">
        <f t="shared" si="105"/>
        <v/>
      </c>
      <c r="AY303" s="319" t="str">
        <f t="shared" si="105"/>
        <v/>
      </c>
      <c r="AZ303" s="319" t="str">
        <f t="shared" si="105"/>
        <v/>
      </c>
    </row>
    <row r="304" spans="1:52">
      <c r="A304" s="207"/>
      <c r="B304" s="832"/>
      <c r="C304" s="261" t="s">
        <v>27</v>
      </c>
      <c r="D304" s="262" t="s">
        <v>28</v>
      </c>
      <c r="E304" s="253" t="str">
        <f t="shared" ref="E304:E367" si="106">E303</f>
        <v>SA</v>
      </c>
      <c r="F304" s="270"/>
      <c r="G304" s="794"/>
      <c r="H304" s="794"/>
      <c r="I304" s="794"/>
      <c r="J304" s="794"/>
      <c r="K304" s="794"/>
      <c r="L304" s="794"/>
      <c r="M304" s="794"/>
      <c r="N304" s="794"/>
      <c r="O304" s="794"/>
      <c r="P304" s="794"/>
      <c r="Q304" s="794"/>
      <c r="R304" s="794"/>
      <c r="S304" s="794"/>
      <c r="T304" s="794"/>
      <c r="U304" s="794"/>
      <c r="V304" s="794"/>
      <c r="W304" s="794"/>
      <c r="X304" s="794"/>
      <c r="Y304" s="794"/>
      <c r="Z304" s="795"/>
      <c r="AB304" s="176" t="s">
        <v>33</v>
      </c>
      <c r="AC304" s="69" t="s">
        <v>34</v>
      </c>
      <c r="AD304" s="190" t="str">
        <f t="shared" si="103"/>
        <v>SA</v>
      </c>
      <c r="AE304" s="317">
        <f>IF(SUMIFS('A-methods'!Z:Z,'A-methods'!$X:$X,$AD304,'A-methods'!$AF:$AF,$AC304)&gt;0,0,SUMIFS('A-methods'!Y:Y,'A-methods'!$X:$X,$AD304,'A-methods'!$AF:$AF,$AC304))</f>
        <v>0</v>
      </c>
      <c r="AF304" s="319">
        <f>IF(COUNTBLANK(F304:F306)&gt;0,IF(SUMIFS('A-methods'!Z:Z,'A-methods'!$X:$X,$AD304,'A-methods'!$AF:$AF,$AC304)&gt;0,SUMIFS('A-methods'!Z:Z,'A-methods'!$X:$X,$AD304,'A-methods'!$AF:$AF,$AC304),""),SUM(F304:F306))</f>
        <v>24764.039999999997</v>
      </c>
      <c r="AG304" s="319" t="str">
        <f t="shared" si="104"/>
        <v/>
      </c>
      <c r="AH304" s="319" t="str">
        <f t="shared" si="104"/>
        <v/>
      </c>
      <c r="AI304" s="319" t="str">
        <f t="shared" si="104"/>
        <v/>
      </c>
      <c r="AJ304" s="319" t="str">
        <f t="shared" si="104"/>
        <v/>
      </c>
      <c r="AK304" s="319" t="str">
        <f t="shared" si="104"/>
        <v/>
      </c>
      <c r="AL304" s="319" t="str">
        <f t="shared" si="104"/>
        <v/>
      </c>
      <c r="AM304" s="319" t="str">
        <f t="shared" si="104"/>
        <v/>
      </c>
      <c r="AN304" s="319" t="str">
        <f t="shared" si="104"/>
        <v/>
      </c>
      <c r="AO304" s="319" t="str">
        <f t="shared" si="104"/>
        <v/>
      </c>
      <c r="AP304" s="319" t="str">
        <f t="shared" si="104"/>
        <v/>
      </c>
      <c r="AQ304" s="319" t="str">
        <f t="shared" si="105"/>
        <v/>
      </c>
      <c r="AR304" s="319" t="str">
        <f t="shared" si="105"/>
        <v/>
      </c>
      <c r="AS304" s="319" t="str">
        <f t="shared" si="105"/>
        <v/>
      </c>
      <c r="AT304" s="319" t="str">
        <f t="shared" si="105"/>
        <v/>
      </c>
      <c r="AU304" s="319" t="str">
        <f t="shared" si="105"/>
        <v/>
      </c>
      <c r="AV304" s="319" t="str">
        <f t="shared" si="105"/>
        <v/>
      </c>
      <c r="AW304" s="319" t="str">
        <f t="shared" si="105"/>
        <v/>
      </c>
      <c r="AX304" s="319" t="str">
        <f t="shared" si="105"/>
        <v/>
      </c>
      <c r="AY304" s="319" t="str">
        <f t="shared" si="105"/>
        <v/>
      </c>
      <c r="AZ304" s="319" t="str">
        <f t="shared" si="105"/>
        <v/>
      </c>
    </row>
    <row r="305" spans="1:52">
      <c r="A305" s="209" t="s">
        <v>29</v>
      </c>
      <c r="B305" s="220" t="s">
        <v>30</v>
      </c>
      <c r="C305" s="225" t="s">
        <v>31</v>
      </c>
      <c r="D305" s="264" t="s">
        <v>32</v>
      </c>
      <c r="E305" s="253" t="str">
        <f t="shared" si="106"/>
        <v>SA</v>
      </c>
      <c r="F305" s="39"/>
      <c r="G305" s="795"/>
      <c r="H305" s="795"/>
      <c r="I305" s="795"/>
      <c r="J305" s="795"/>
      <c r="K305" s="795"/>
      <c r="L305" s="795"/>
      <c r="M305" s="795"/>
      <c r="N305" s="795"/>
      <c r="O305" s="795"/>
      <c r="P305" s="795"/>
      <c r="Q305" s="795"/>
      <c r="R305" s="795"/>
      <c r="S305" s="795"/>
      <c r="T305" s="795"/>
      <c r="U305" s="795"/>
      <c r="V305" s="795"/>
      <c r="W305" s="795"/>
      <c r="X305" s="795"/>
      <c r="Y305" s="795"/>
      <c r="Z305" s="795"/>
      <c r="AB305" s="176" t="s">
        <v>43</v>
      </c>
      <c r="AC305" s="69" t="s">
        <v>44</v>
      </c>
      <c r="AD305" s="190" t="str">
        <f t="shared" si="103"/>
        <v>SA</v>
      </c>
      <c r="AE305" s="317">
        <f>IF(SUMIFS('A-methods'!Z:Z,'A-methods'!$X:$X,$AD305,'A-methods'!$AF:$AF,$AC305)&gt;0,0,SUMIFS('A-methods'!Y:Y,'A-methods'!$X:$X,$AD305,'A-methods'!$AF:$AF,$AC305))</f>
        <v>0</v>
      </c>
      <c r="AF305" s="319">
        <f>IF(COUNTBLANK(F305:F307)&gt;0,IF(SUMIFS('A-methods'!Z:Z,'A-methods'!$X:$X,$AD305,'A-methods'!$AF:$AF,$AC305)&gt;0,SUMIFS('A-methods'!Z:Z,'A-methods'!$X:$X,$AD305,'A-methods'!$AF:$AF,$AC305),""),SUM(F305:F307))</f>
        <v>74.94</v>
      </c>
      <c r="AG305" s="319" t="str">
        <f t="shared" ref="AG305:AZ305" si="107">IF(ISBLANK(G309),"",G309)</f>
        <v/>
      </c>
      <c r="AH305" s="319" t="str">
        <f t="shared" si="107"/>
        <v/>
      </c>
      <c r="AI305" s="319" t="str">
        <f t="shared" si="107"/>
        <v/>
      </c>
      <c r="AJ305" s="319" t="str">
        <f t="shared" si="107"/>
        <v/>
      </c>
      <c r="AK305" s="319" t="str">
        <f t="shared" si="107"/>
        <v/>
      </c>
      <c r="AL305" s="319" t="str">
        <f t="shared" si="107"/>
        <v/>
      </c>
      <c r="AM305" s="319" t="str">
        <f t="shared" si="107"/>
        <v/>
      </c>
      <c r="AN305" s="319" t="str">
        <f t="shared" si="107"/>
        <v/>
      </c>
      <c r="AO305" s="319" t="str">
        <f t="shared" si="107"/>
        <v/>
      </c>
      <c r="AP305" s="319" t="str">
        <f t="shared" si="107"/>
        <v/>
      </c>
      <c r="AQ305" s="319" t="str">
        <f t="shared" si="107"/>
        <v/>
      </c>
      <c r="AR305" s="319" t="str">
        <f t="shared" si="107"/>
        <v/>
      </c>
      <c r="AS305" s="319" t="str">
        <f t="shared" si="107"/>
        <v/>
      </c>
      <c r="AT305" s="319" t="str">
        <f t="shared" si="107"/>
        <v/>
      </c>
      <c r="AU305" s="319" t="str">
        <f t="shared" si="107"/>
        <v/>
      </c>
      <c r="AV305" s="319" t="str">
        <f t="shared" si="107"/>
        <v/>
      </c>
      <c r="AW305" s="319" t="str">
        <f t="shared" si="107"/>
        <v/>
      </c>
      <c r="AX305" s="319" t="str">
        <f t="shared" si="107"/>
        <v/>
      </c>
      <c r="AY305" s="319" t="str">
        <f t="shared" si="107"/>
        <v/>
      </c>
      <c r="AZ305" s="319" t="str">
        <f t="shared" si="107"/>
        <v/>
      </c>
    </row>
    <row r="306" spans="1:52">
      <c r="A306" s="209" t="s">
        <v>33</v>
      </c>
      <c r="B306" s="220" t="s">
        <v>34</v>
      </c>
      <c r="C306" s="225" t="s">
        <v>35</v>
      </c>
      <c r="D306" s="264" t="s">
        <v>36</v>
      </c>
      <c r="E306" s="253" t="str">
        <f t="shared" si="106"/>
        <v>SA</v>
      </c>
      <c r="F306" s="39"/>
      <c r="G306" s="795"/>
      <c r="H306" s="795"/>
      <c r="I306" s="795"/>
      <c r="J306" s="795"/>
      <c r="K306" s="795"/>
      <c r="L306" s="795"/>
      <c r="M306" s="795"/>
      <c r="N306" s="795"/>
      <c r="O306" s="795"/>
      <c r="P306" s="795"/>
      <c r="Q306" s="795"/>
      <c r="R306" s="795"/>
      <c r="S306" s="795"/>
      <c r="T306" s="795"/>
      <c r="U306" s="795"/>
      <c r="V306" s="795"/>
      <c r="W306" s="795"/>
      <c r="X306" s="795"/>
      <c r="Y306" s="795"/>
      <c r="Z306" s="795"/>
      <c r="AB306" s="176" t="s">
        <v>63</v>
      </c>
      <c r="AC306" s="69" t="s">
        <v>64</v>
      </c>
      <c r="AD306" s="190" t="str">
        <f t="shared" si="103"/>
        <v>SA</v>
      </c>
      <c r="AE306" s="317">
        <f>IF(SUMIFS('A-methods'!Z:Z,'A-methods'!$X:$X,$AD306,'A-methods'!$AF:$AF,$AC306)&gt;0,0,SUMIFS('A-methods'!Y:Y,'A-methods'!$X:$X,$AD306,'A-methods'!$AF:$AF,$AC306))</f>
        <v>0</v>
      </c>
      <c r="AF306" s="319">
        <f>IF(COUNTBLANK(F306:F308)&gt;0,IF(SUMIFS('A-methods'!Z:Z,'A-methods'!$X:$X,$AD306,'A-methods'!$AF:$AF,$AC306)&gt;0,SUMIFS('A-methods'!Z:Z,'A-methods'!$X:$X,$AD306,'A-methods'!$AF:$AF,$AC306),""),SUM(F306:F308))</f>
        <v>37300.626666666671</v>
      </c>
      <c r="AG306" s="319" t="str">
        <f t="shared" ref="AG306:AZ306" si="108">IF(ISBLANK(G319),"",G319)</f>
        <v/>
      </c>
      <c r="AH306" s="319" t="str">
        <f t="shared" si="108"/>
        <v/>
      </c>
      <c r="AI306" s="319" t="str">
        <f t="shared" si="108"/>
        <v/>
      </c>
      <c r="AJ306" s="319" t="str">
        <f t="shared" si="108"/>
        <v/>
      </c>
      <c r="AK306" s="319" t="str">
        <f t="shared" si="108"/>
        <v/>
      </c>
      <c r="AL306" s="319" t="str">
        <f t="shared" si="108"/>
        <v/>
      </c>
      <c r="AM306" s="319" t="str">
        <f t="shared" si="108"/>
        <v/>
      </c>
      <c r="AN306" s="319" t="str">
        <f t="shared" si="108"/>
        <v/>
      </c>
      <c r="AO306" s="319" t="str">
        <f t="shared" si="108"/>
        <v/>
      </c>
      <c r="AP306" s="319" t="str">
        <f t="shared" si="108"/>
        <v/>
      </c>
      <c r="AQ306" s="319" t="str">
        <f t="shared" si="108"/>
        <v/>
      </c>
      <c r="AR306" s="319" t="str">
        <f t="shared" si="108"/>
        <v/>
      </c>
      <c r="AS306" s="319" t="str">
        <f t="shared" si="108"/>
        <v/>
      </c>
      <c r="AT306" s="319" t="str">
        <f t="shared" si="108"/>
        <v/>
      </c>
      <c r="AU306" s="319" t="str">
        <f t="shared" si="108"/>
        <v/>
      </c>
      <c r="AV306" s="319" t="str">
        <f t="shared" si="108"/>
        <v/>
      </c>
      <c r="AW306" s="319" t="str">
        <f t="shared" si="108"/>
        <v/>
      </c>
      <c r="AX306" s="319" t="str">
        <f t="shared" si="108"/>
        <v/>
      </c>
      <c r="AY306" s="319" t="str">
        <f t="shared" si="108"/>
        <v/>
      </c>
      <c r="AZ306" s="319" t="str">
        <f t="shared" si="108"/>
        <v/>
      </c>
    </row>
    <row r="307" spans="1:52">
      <c r="A307" s="207" t="s">
        <v>37</v>
      </c>
      <c r="B307" s="832" t="s">
        <v>38</v>
      </c>
      <c r="C307" s="257" t="s">
        <v>39</v>
      </c>
      <c r="D307" s="258" t="s">
        <v>40</v>
      </c>
      <c r="E307" s="253" t="str">
        <f t="shared" si="106"/>
        <v>SA</v>
      </c>
      <c r="F307" s="39"/>
      <c r="G307" s="795"/>
      <c r="H307" s="795"/>
      <c r="I307" s="795"/>
      <c r="J307" s="795"/>
      <c r="K307" s="795"/>
      <c r="L307" s="795"/>
      <c r="M307" s="795"/>
      <c r="N307" s="795"/>
      <c r="O307" s="795"/>
      <c r="P307" s="795"/>
      <c r="Q307" s="795"/>
      <c r="R307" s="795"/>
      <c r="S307" s="795"/>
      <c r="T307" s="795"/>
      <c r="U307" s="795"/>
      <c r="V307" s="795"/>
      <c r="W307" s="795"/>
      <c r="X307" s="795"/>
      <c r="Y307" s="795"/>
      <c r="Z307" s="795"/>
      <c r="AB307" s="176" t="s">
        <v>75</v>
      </c>
      <c r="AC307" s="69" t="s">
        <v>76</v>
      </c>
      <c r="AD307" s="190" t="str">
        <f t="shared" si="103"/>
        <v>SA</v>
      </c>
      <c r="AE307" s="317">
        <f>IF(SUMIFS('A-methods'!Z:Z,'A-methods'!$X:$X,$AD307,'A-methods'!$AF:$AF,$AC307)&gt;0,0,SUMIFS('A-methods'!Y:Y,'A-methods'!$X:$X,$AD307,'A-methods'!$AF:$AF,$AC307))</f>
        <v>0</v>
      </c>
      <c r="AF307" s="319">
        <f>IF(COUNTBLANK(F307:F309)&gt;0,IF(SUMIFS('A-methods'!Z:Z,'A-methods'!$X:$X,$AD307,'A-methods'!$AF:$AF,$AC307)&gt;0,SUMIFS('A-methods'!Z:Z,'A-methods'!$X:$X,$AD307,'A-methods'!$AF:$AF,$AC307),""),SUM(F307:F309))</f>
        <v>361.90999999999997</v>
      </c>
      <c r="AG307" s="319" t="str">
        <f t="shared" ref="AG307:AZ307" si="109">IF(ISBLANK(G325),"",G325)</f>
        <v/>
      </c>
      <c r="AH307" s="319" t="str">
        <f t="shared" si="109"/>
        <v/>
      </c>
      <c r="AI307" s="319" t="str">
        <f t="shared" si="109"/>
        <v/>
      </c>
      <c r="AJ307" s="319" t="str">
        <f t="shared" si="109"/>
        <v/>
      </c>
      <c r="AK307" s="319" t="str">
        <f t="shared" si="109"/>
        <v/>
      </c>
      <c r="AL307" s="319" t="str">
        <f t="shared" si="109"/>
        <v/>
      </c>
      <c r="AM307" s="319" t="str">
        <f t="shared" si="109"/>
        <v/>
      </c>
      <c r="AN307" s="319" t="str">
        <f t="shared" si="109"/>
        <v/>
      </c>
      <c r="AO307" s="319" t="str">
        <f t="shared" si="109"/>
        <v/>
      </c>
      <c r="AP307" s="319" t="str">
        <f t="shared" si="109"/>
        <v/>
      </c>
      <c r="AQ307" s="319" t="str">
        <f t="shared" si="109"/>
        <v/>
      </c>
      <c r="AR307" s="319" t="str">
        <f t="shared" si="109"/>
        <v/>
      </c>
      <c r="AS307" s="319" t="str">
        <f t="shared" si="109"/>
        <v/>
      </c>
      <c r="AT307" s="319" t="str">
        <f t="shared" si="109"/>
        <v/>
      </c>
      <c r="AU307" s="319" t="str">
        <f t="shared" si="109"/>
        <v/>
      </c>
      <c r="AV307" s="319" t="str">
        <f t="shared" si="109"/>
        <v/>
      </c>
      <c r="AW307" s="319" t="str">
        <f t="shared" si="109"/>
        <v/>
      </c>
      <c r="AX307" s="319" t="str">
        <f t="shared" si="109"/>
        <v/>
      </c>
      <c r="AY307" s="319" t="str">
        <f t="shared" si="109"/>
        <v/>
      </c>
      <c r="AZ307" s="319" t="str">
        <f t="shared" si="109"/>
        <v/>
      </c>
    </row>
    <row r="308" spans="1:52" ht="14.25">
      <c r="A308" s="207"/>
      <c r="B308" s="832"/>
      <c r="C308" s="259" t="s">
        <v>41</v>
      </c>
      <c r="D308" s="263" t="s">
        <v>219</v>
      </c>
      <c r="E308" s="253" t="str">
        <f t="shared" si="106"/>
        <v>SA</v>
      </c>
      <c r="F308" s="39"/>
      <c r="G308" s="795"/>
      <c r="H308" s="795"/>
      <c r="I308" s="795"/>
      <c r="J308" s="795"/>
      <c r="K308" s="795"/>
      <c r="L308" s="795"/>
      <c r="M308" s="795"/>
      <c r="N308" s="795"/>
      <c r="O308" s="795"/>
      <c r="P308" s="795"/>
      <c r="Q308" s="795"/>
      <c r="R308" s="795"/>
      <c r="S308" s="795"/>
      <c r="T308" s="795"/>
      <c r="U308" s="795"/>
      <c r="V308" s="795"/>
      <c r="W308" s="795"/>
      <c r="X308" s="795"/>
      <c r="Y308" s="795"/>
      <c r="Z308" s="795"/>
      <c r="AB308" s="176" t="s">
        <v>253</v>
      </c>
      <c r="AC308" s="69" t="s">
        <v>193</v>
      </c>
      <c r="AD308" s="190" t="str">
        <f t="shared" si="103"/>
        <v>SA</v>
      </c>
      <c r="AE308" s="317">
        <f>IF(SUMIFS('A-methods'!Z:Z,'A-methods'!$X:$X,$AD308,'A-methods'!$AF:$AF,$AC308)&gt;0,0,SUMIFS('A-methods'!Y:Y,'A-methods'!$X:$X,$AD308,'A-methods'!$AF:$AF,$AC308))</f>
        <v>0</v>
      </c>
      <c r="AF308" s="319">
        <f>IF(COUNTBLANK(F308:F310)&gt;0,IF(SUMIFS('A-methods'!Z:Z,'A-methods'!$X:$X,$AD308,'A-methods'!$AF:$AF,$AC308)&gt;0,SUMIFS('A-methods'!Z:Z,'A-methods'!$X:$X,$AD308,'A-methods'!$AF:$AF,$AC308),""),SUM(F308:F310))</f>
        <v>73379.659999999989</v>
      </c>
      <c r="AG308" s="319" t="str">
        <f t="shared" ref="AG308:AZ308" si="110">IF(OR(COUNTBLANK(G307:G308)&gt;0,COUNTBLANK(G310:G318)&gt;0,COUNTBLANK(G320:G324)&gt;0,COUNTBLANK(G326:G330)&gt;0),"",SUM(G307:G308,G310:G318,G320:G324,G326:G330))</f>
        <v/>
      </c>
      <c r="AH308" s="319" t="str">
        <f t="shared" si="110"/>
        <v/>
      </c>
      <c r="AI308" s="319" t="str">
        <f t="shared" si="110"/>
        <v/>
      </c>
      <c r="AJ308" s="319" t="str">
        <f t="shared" si="110"/>
        <v/>
      </c>
      <c r="AK308" s="319" t="str">
        <f t="shared" si="110"/>
        <v/>
      </c>
      <c r="AL308" s="319" t="str">
        <f t="shared" si="110"/>
        <v/>
      </c>
      <c r="AM308" s="319" t="str">
        <f t="shared" si="110"/>
        <v/>
      </c>
      <c r="AN308" s="319" t="str">
        <f t="shared" si="110"/>
        <v/>
      </c>
      <c r="AO308" s="319" t="str">
        <f t="shared" si="110"/>
        <v/>
      </c>
      <c r="AP308" s="319" t="str">
        <f t="shared" si="110"/>
        <v/>
      </c>
      <c r="AQ308" s="319" t="str">
        <f t="shared" si="110"/>
        <v/>
      </c>
      <c r="AR308" s="319" t="str">
        <f t="shared" si="110"/>
        <v/>
      </c>
      <c r="AS308" s="319" t="str">
        <f t="shared" si="110"/>
        <v/>
      </c>
      <c r="AT308" s="319" t="str">
        <f t="shared" si="110"/>
        <v/>
      </c>
      <c r="AU308" s="319" t="str">
        <f t="shared" si="110"/>
        <v/>
      </c>
      <c r="AV308" s="319" t="str">
        <f t="shared" si="110"/>
        <v/>
      </c>
      <c r="AW308" s="319" t="str">
        <f t="shared" si="110"/>
        <v/>
      </c>
      <c r="AX308" s="319" t="str">
        <f t="shared" si="110"/>
        <v/>
      </c>
      <c r="AY308" s="319" t="str">
        <f t="shared" si="110"/>
        <v/>
      </c>
      <c r="AZ308" s="319" t="str">
        <f t="shared" si="110"/>
        <v/>
      </c>
    </row>
    <row r="309" spans="1:52">
      <c r="A309" s="207"/>
      <c r="B309" s="832"/>
      <c r="C309" s="259" t="s">
        <v>43</v>
      </c>
      <c r="D309" s="260" t="s">
        <v>44</v>
      </c>
      <c r="E309" s="253" t="str">
        <f t="shared" si="106"/>
        <v>SA</v>
      </c>
      <c r="F309" s="39"/>
      <c r="G309" s="795"/>
      <c r="H309" s="795"/>
      <c r="I309" s="795"/>
      <c r="J309" s="795"/>
      <c r="K309" s="795"/>
      <c r="L309" s="795"/>
      <c r="M309" s="795"/>
      <c r="N309" s="795"/>
      <c r="O309" s="795"/>
      <c r="P309" s="795"/>
      <c r="Q309" s="795"/>
      <c r="R309" s="795"/>
      <c r="S309" s="795"/>
      <c r="T309" s="795"/>
      <c r="U309" s="795"/>
      <c r="V309" s="795"/>
      <c r="W309" s="795"/>
      <c r="X309" s="795"/>
      <c r="Y309" s="795"/>
      <c r="Z309" s="795"/>
      <c r="AB309" s="177" t="s">
        <v>87</v>
      </c>
      <c r="AC309" s="69" t="s">
        <v>88</v>
      </c>
      <c r="AD309" s="190" t="str">
        <f t="shared" si="103"/>
        <v>SA</v>
      </c>
      <c r="AE309" s="317">
        <f>IF(SUMIFS('A-methods'!Z:Z,'A-methods'!$X:$X,$AD309,'A-methods'!$AF:$AF,$AC309)&gt;0,0,SUMIFS('A-methods'!Y:Y,'A-methods'!$X:$X,$AD309,'A-methods'!$AF:$AF,$AC309))</f>
        <v>0</v>
      </c>
      <c r="AF309" s="319">
        <f>IF(COUNTBLANK(F309:F311)&gt;0,IF(SUMIFS('A-methods'!Z:Z,'A-methods'!$X:$X,$AD309,'A-methods'!$AF:$AF,$AC309)&gt;0,SUMIFS('A-methods'!Z:Z,'A-methods'!$X:$X,$AD309,'A-methods'!$AF:$AF,$AC309),""),SUM(F309:F311))</f>
        <v>5.09</v>
      </c>
      <c r="AG309" s="319" t="str">
        <f t="shared" ref="AG309:AZ309" si="111">IF(ISBLANK(G331),"",G331)</f>
        <v/>
      </c>
      <c r="AH309" s="319" t="str">
        <f t="shared" si="111"/>
        <v/>
      </c>
      <c r="AI309" s="319" t="str">
        <f t="shared" si="111"/>
        <v/>
      </c>
      <c r="AJ309" s="319" t="str">
        <f t="shared" si="111"/>
        <v/>
      </c>
      <c r="AK309" s="319" t="str">
        <f t="shared" si="111"/>
        <v/>
      </c>
      <c r="AL309" s="319" t="str">
        <f t="shared" si="111"/>
        <v/>
      </c>
      <c r="AM309" s="319" t="str">
        <f t="shared" si="111"/>
        <v/>
      </c>
      <c r="AN309" s="319" t="str">
        <f t="shared" si="111"/>
        <v/>
      </c>
      <c r="AO309" s="319" t="str">
        <f t="shared" si="111"/>
        <v/>
      </c>
      <c r="AP309" s="319" t="str">
        <f t="shared" si="111"/>
        <v/>
      </c>
      <c r="AQ309" s="319" t="str">
        <f t="shared" si="111"/>
        <v/>
      </c>
      <c r="AR309" s="319" t="str">
        <f t="shared" si="111"/>
        <v/>
      </c>
      <c r="AS309" s="319" t="str">
        <f t="shared" si="111"/>
        <v/>
      </c>
      <c r="AT309" s="319" t="str">
        <f t="shared" si="111"/>
        <v/>
      </c>
      <c r="AU309" s="319" t="str">
        <f t="shared" si="111"/>
        <v/>
      </c>
      <c r="AV309" s="319" t="str">
        <f t="shared" si="111"/>
        <v/>
      </c>
      <c r="AW309" s="319" t="str">
        <f t="shared" si="111"/>
        <v/>
      </c>
      <c r="AX309" s="319" t="str">
        <f t="shared" si="111"/>
        <v/>
      </c>
      <c r="AY309" s="319" t="str">
        <f t="shared" si="111"/>
        <v/>
      </c>
      <c r="AZ309" s="319" t="str">
        <f t="shared" si="111"/>
        <v/>
      </c>
    </row>
    <row r="310" spans="1:52">
      <c r="A310" s="207"/>
      <c r="B310" s="832"/>
      <c r="C310" s="259" t="s">
        <v>45</v>
      </c>
      <c r="D310" s="260" t="s">
        <v>46</v>
      </c>
      <c r="E310" s="253" t="str">
        <f t="shared" si="106"/>
        <v>SA</v>
      </c>
      <c r="F310" s="39"/>
      <c r="G310" s="795"/>
      <c r="H310" s="795"/>
      <c r="I310" s="795"/>
      <c r="J310" s="795"/>
      <c r="K310" s="795"/>
      <c r="L310" s="795"/>
      <c r="M310" s="795"/>
      <c r="N310" s="795"/>
      <c r="O310" s="795"/>
      <c r="P310" s="795"/>
      <c r="Q310" s="795"/>
      <c r="R310" s="795"/>
      <c r="S310" s="795"/>
      <c r="T310" s="795"/>
      <c r="U310" s="795"/>
      <c r="V310" s="795"/>
      <c r="W310" s="795"/>
      <c r="X310" s="795"/>
      <c r="Y310" s="795"/>
      <c r="Z310" s="795"/>
      <c r="AB310" s="176" t="s">
        <v>91</v>
      </c>
      <c r="AC310" s="69" t="s">
        <v>92</v>
      </c>
      <c r="AD310" s="190" t="str">
        <f t="shared" si="103"/>
        <v>SA</v>
      </c>
      <c r="AE310" s="317">
        <f>IF(SUMIFS('A-methods'!Z:Z,'A-methods'!$X:$X,$AD310,'A-methods'!$AF:$AF,$AC310)&gt;0,0,SUMIFS('A-methods'!Y:Y,'A-methods'!$X:$X,$AD310,'A-methods'!$AF:$AF,$AC310))</f>
        <v>0</v>
      </c>
      <c r="AF310" s="319">
        <f>IF(COUNTBLANK(F310:F312)&gt;0,IF(SUMIFS('A-methods'!Z:Z,'A-methods'!$X:$X,$AD310,'A-methods'!$AF:$AF,$AC310)&gt;0,SUMIFS('A-methods'!Z:Z,'A-methods'!$X:$X,$AD310,'A-methods'!$AF:$AF,$AC310),""),SUM(F310:F312))</f>
        <v>2896.6</v>
      </c>
      <c r="AG310" s="319" t="str">
        <f t="shared" ref="AG310:AZ310" si="112">IF(COUNTBLANK(G332:G333)&gt;0,"",SUM(G332:G333))</f>
        <v/>
      </c>
      <c r="AH310" s="319" t="str">
        <f t="shared" si="112"/>
        <v/>
      </c>
      <c r="AI310" s="319" t="str">
        <f t="shared" si="112"/>
        <v/>
      </c>
      <c r="AJ310" s="319" t="str">
        <f t="shared" si="112"/>
        <v/>
      </c>
      <c r="AK310" s="319" t="str">
        <f t="shared" si="112"/>
        <v/>
      </c>
      <c r="AL310" s="319" t="str">
        <f t="shared" si="112"/>
        <v/>
      </c>
      <c r="AM310" s="319" t="str">
        <f t="shared" si="112"/>
        <v/>
      </c>
      <c r="AN310" s="319" t="str">
        <f t="shared" si="112"/>
        <v/>
      </c>
      <c r="AO310" s="319" t="str">
        <f t="shared" si="112"/>
        <v/>
      </c>
      <c r="AP310" s="319" t="str">
        <f t="shared" si="112"/>
        <v/>
      </c>
      <c r="AQ310" s="319" t="str">
        <f t="shared" si="112"/>
        <v/>
      </c>
      <c r="AR310" s="319" t="str">
        <f t="shared" si="112"/>
        <v/>
      </c>
      <c r="AS310" s="319" t="str">
        <f t="shared" si="112"/>
        <v/>
      </c>
      <c r="AT310" s="319" t="str">
        <f t="shared" si="112"/>
        <v/>
      </c>
      <c r="AU310" s="319" t="str">
        <f t="shared" si="112"/>
        <v/>
      </c>
      <c r="AV310" s="319" t="str">
        <f t="shared" si="112"/>
        <v/>
      </c>
      <c r="AW310" s="319" t="str">
        <f t="shared" si="112"/>
        <v/>
      </c>
      <c r="AX310" s="319" t="str">
        <f t="shared" si="112"/>
        <v/>
      </c>
      <c r="AY310" s="319" t="str">
        <f t="shared" si="112"/>
        <v/>
      </c>
      <c r="AZ310" s="319" t="str">
        <f t="shared" si="112"/>
        <v/>
      </c>
    </row>
    <row r="311" spans="1:52">
      <c r="A311" s="207"/>
      <c r="B311" s="832"/>
      <c r="C311" s="259" t="s">
        <v>47</v>
      </c>
      <c r="D311" s="260" t="s">
        <v>48</v>
      </c>
      <c r="E311" s="253" t="str">
        <f t="shared" si="106"/>
        <v>SA</v>
      </c>
      <c r="F311" s="39"/>
      <c r="G311" s="795"/>
      <c r="H311" s="795"/>
      <c r="I311" s="795"/>
      <c r="J311" s="795"/>
      <c r="K311" s="795"/>
      <c r="L311" s="795"/>
      <c r="M311" s="795"/>
      <c r="N311" s="795"/>
      <c r="O311" s="795"/>
      <c r="P311" s="795"/>
      <c r="Q311" s="795"/>
      <c r="R311" s="795"/>
      <c r="S311" s="795"/>
      <c r="T311" s="795"/>
      <c r="U311" s="795"/>
      <c r="V311" s="795"/>
      <c r="W311" s="795"/>
      <c r="X311" s="795"/>
      <c r="Y311" s="795"/>
      <c r="Z311" s="795"/>
      <c r="AB311" s="176" t="s">
        <v>97</v>
      </c>
      <c r="AC311" s="69" t="s">
        <v>98</v>
      </c>
      <c r="AD311" s="190" t="str">
        <f t="shared" si="103"/>
        <v>SA</v>
      </c>
      <c r="AE311" s="317">
        <f>IF(SUMIFS('A-methods'!Z:Z,'A-methods'!$X:$X,$AD311,'A-methods'!$AF:$AF,$AC311)&gt;0,0,SUMIFS('A-methods'!Y:Y,'A-methods'!$X:$X,$AD311,'A-methods'!$AF:$AF,$AC311))</f>
        <v>0</v>
      </c>
      <c r="AF311" s="319">
        <f>IF(COUNTBLANK(F311:F313)&gt;0,IF(SUMIFS('A-methods'!Z:Z,'A-methods'!$X:$X,$AD311,'A-methods'!$AF:$AF,$AC311)&gt;0,SUMIFS('A-methods'!Z:Z,'A-methods'!$X:$X,$AD311,'A-methods'!$AF:$AF,$AC311),""),SUM(F311:F313))</f>
        <v>372.8</v>
      </c>
      <c r="AG311" s="319" t="str">
        <f t="shared" ref="AG311:AZ311" si="113">IF(COUNTBLANK(G334:G337)&gt;0,"",SUM(G334:G337))</f>
        <v/>
      </c>
      <c r="AH311" s="319" t="str">
        <f t="shared" si="113"/>
        <v/>
      </c>
      <c r="AI311" s="319" t="str">
        <f t="shared" si="113"/>
        <v/>
      </c>
      <c r="AJ311" s="319" t="str">
        <f t="shared" si="113"/>
        <v/>
      </c>
      <c r="AK311" s="319" t="str">
        <f t="shared" si="113"/>
        <v/>
      </c>
      <c r="AL311" s="319" t="str">
        <f t="shared" si="113"/>
        <v/>
      </c>
      <c r="AM311" s="319" t="str">
        <f t="shared" si="113"/>
        <v/>
      </c>
      <c r="AN311" s="319" t="str">
        <f t="shared" si="113"/>
        <v/>
      </c>
      <c r="AO311" s="319" t="str">
        <f t="shared" si="113"/>
        <v/>
      </c>
      <c r="AP311" s="319" t="str">
        <f t="shared" si="113"/>
        <v/>
      </c>
      <c r="AQ311" s="319" t="str">
        <f t="shared" si="113"/>
        <v/>
      </c>
      <c r="AR311" s="319" t="str">
        <f t="shared" si="113"/>
        <v/>
      </c>
      <c r="AS311" s="319" t="str">
        <f t="shared" si="113"/>
        <v/>
      </c>
      <c r="AT311" s="319" t="str">
        <f t="shared" si="113"/>
        <v/>
      </c>
      <c r="AU311" s="319" t="str">
        <f t="shared" si="113"/>
        <v/>
      </c>
      <c r="AV311" s="319" t="str">
        <f t="shared" si="113"/>
        <v/>
      </c>
      <c r="AW311" s="319" t="str">
        <f t="shared" si="113"/>
        <v/>
      </c>
      <c r="AX311" s="319" t="str">
        <f t="shared" si="113"/>
        <v/>
      </c>
      <c r="AY311" s="319" t="str">
        <f t="shared" si="113"/>
        <v/>
      </c>
      <c r="AZ311" s="319" t="str">
        <f t="shared" si="113"/>
        <v/>
      </c>
    </row>
    <row r="312" spans="1:52">
      <c r="A312" s="207"/>
      <c r="B312" s="832"/>
      <c r="C312" s="259" t="s">
        <v>49</v>
      </c>
      <c r="D312" s="260" t="s">
        <v>50</v>
      </c>
      <c r="E312" s="253" t="str">
        <f t="shared" si="106"/>
        <v>SA</v>
      </c>
      <c r="F312" s="39"/>
      <c r="G312" s="795"/>
      <c r="H312" s="795"/>
      <c r="I312" s="795"/>
      <c r="J312" s="795"/>
      <c r="K312" s="795"/>
      <c r="L312" s="795"/>
      <c r="M312" s="795"/>
      <c r="N312" s="795"/>
      <c r="O312" s="795"/>
      <c r="P312" s="795"/>
      <c r="Q312" s="795"/>
      <c r="R312" s="795"/>
      <c r="S312" s="795"/>
      <c r="T312" s="795"/>
      <c r="U312" s="795"/>
      <c r="V312" s="795"/>
      <c r="W312" s="795"/>
      <c r="X312" s="795"/>
      <c r="Y312" s="795"/>
      <c r="Z312" s="795"/>
      <c r="AB312" s="176" t="s">
        <v>107</v>
      </c>
      <c r="AC312" s="69" t="s">
        <v>108</v>
      </c>
      <c r="AD312" s="190" t="str">
        <f t="shared" si="103"/>
        <v>SA</v>
      </c>
      <c r="AE312" s="317">
        <f>IF(SUMIFS('A-methods'!Z:Z,'A-methods'!$X:$X,$AD312,'A-methods'!$AF:$AF,$AC312)&gt;0,0,SUMIFS('A-methods'!Y:Y,'A-methods'!$X:$X,$AD312,'A-methods'!$AF:$AF,$AC312))</f>
        <v>0</v>
      </c>
      <c r="AF312" s="319">
        <f>IF(COUNTBLANK(F312:F314)&gt;0,IF(SUMIFS('A-methods'!Z:Z,'A-methods'!$X:$X,$AD312,'A-methods'!$AF:$AF,$AC312)&gt;0,SUMIFS('A-methods'!Z:Z,'A-methods'!$X:$X,$AD312,'A-methods'!$AF:$AF,$AC312),""),SUM(F312:F314))</f>
        <v>379.87</v>
      </c>
      <c r="AG312" s="319" t="str">
        <f t="shared" ref="AG312:AZ312" si="114">IF(COUNTBLANK(G338:G340)&gt;0,"",SUM(G338:G340))</f>
        <v/>
      </c>
      <c r="AH312" s="319" t="str">
        <f t="shared" si="114"/>
        <v/>
      </c>
      <c r="AI312" s="319" t="str">
        <f t="shared" si="114"/>
        <v/>
      </c>
      <c r="AJ312" s="319" t="str">
        <f t="shared" si="114"/>
        <v/>
      </c>
      <c r="AK312" s="319" t="str">
        <f t="shared" si="114"/>
        <v/>
      </c>
      <c r="AL312" s="319" t="str">
        <f t="shared" si="114"/>
        <v/>
      </c>
      <c r="AM312" s="319" t="str">
        <f t="shared" si="114"/>
        <v/>
      </c>
      <c r="AN312" s="319" t="str">
        <f t="shared" si="114"/>
        <v/>
      </c>
      <c r="AO312" s="319" t="str">
        <f t="shared" si="114"/>
        <v/>
      </c>
      <c r="AP312" s="319" t="str">
        <f t="shared" si="114"/>
        <v/>
      </c>
      <c r="AQ312" s="319" t="str">
        <f t="shared" si="114"/>
        <v/>
      </c>
      <c r="AR312" s="319" t="str">
        <f t="shared" si="114"/>
        <v/>
      </c>
      <c r="AS312" s="319" t="str">
        <f t="shared" si="114"/>
        <v/>
      </c>
      <c r="AT312" s="319" t="str">
        <f t="shared" si="114"/>
        <v/>
      </c>
      <c r="AU312" s="319" t="str">
        <f t="shared" si="114"/>
        <v/>
      </c>
      <c r="AV312" s="319" t="str">
        <f t="shared" si="114"/>
        <v/>
      </c>
      <c r="AW312" s="319" t="str">
        <f t="shared" si="114"/>
        <v/>
      </c>
      <c r="AX312" s="319" t="str">
        <f t="shared" si="114"/>
        <v/>
      </c>
      <c r="AY312" s="319" t="str">
        <f t="shared" si="114"/>
        <v/>
      </c>
      <c r="AZ312" s="319" t="str">
        <f t="shared" si="114"/>
        <v/>
      </c>
    </row>
    <row r="313" spans="1:52">
      <c r="A313" s="207"/>
      <c r="B313" s="832"/>
      <c r="C313" s="259" t="s">
        <v>51</v>
      </c>
      <c r="D313" s="260" t="s">
        <v>52</v>
      </c>
      <c r="E313" s="253" t="str">
        <f t="shared" si="106"/>
        <v>SA</v>
      </c>
      <c r="F313" s="39"/>
      <c r="G313" s="795"/>
      <c r="H313" s="795"/>
      <c r="I313" s="795"/>
      <c r="J313" s="795"/>
      <c r="K313" s="795"/>
      <c r="L313" s="795"/>
      <c r="M313" s="795"/>
      <c r="N313" s="795"/>
      <c r="O313" s="795"/>
      <c r="P313" s="795"/>
      <c r="Q313" s="795"/>
      <c r="R313" s="795"/>
      <c r="S313" s="795"/>
      <c r="T313" s="795"/>
      <c r="U313" s="795"/>
      <c r="V313" s="795"/>
      <c r="W313" s="795"/>
      <c r="X313" s="795"/>
      <c r="Y313" s="795"/>
      <c r="Z313" s="795"/>
      <c r="AB313" s="176" t="s">
        <v>115</v>
      </c>
      <c r="AC313" s="69" t="s">
        <v>116</v>
      </c>
      <c r="AD313" s="190" t="str">
        <f t="shared" si="103"/>
        <v>SA</v>
      </c>
      <c r="AE313" s="317">
        <f>IF(SUMIFS('A-methods'!Z:Z,'A-methods'!$X:$X,$AD313,'A-methods'!$AF:$AF,$AC313)&gt;0,0,SUMIFS('A-methods'!Y:Y,'A-methods'!$X:$X,$AD313,'A-methods'!$AF:$AF,$AC313))</f>
        <v>0</v>
      </c>
      <c r="AF313" s="319">
        <f>IF(COUNTBLANK(F313:F315)&gt;0,IF(SUMIFS('A-methods'!Z:Z,'A-methods'!$X:$X,$AD313,'A-methods'!$AF:$AF,$AC313)&gt;0,SUMIFS('A-methods'!Z:Z,'A-methods'!$X:$X,$AD313,'A-methods'!$AF:$AF,$AC313),""),SUM(F313:F315))</f>
        <v>10135.34</v>
      </c>
      <c r="AG313" s="319" t="str">
        <f t="shared" ref="AG313:AZ313" si="115">IF(COUNTBLANK(G341:G343)&gt;0,"",SUM(G341:G343))</f>
        <v/>
      </c>
      <c r="AH313" s="319" t="str">
        <f t="shared" si="115"/>
        <v/>
      </c>
      <c r="AI313" s="319" t="str">
        <f t="shared" si="115"/>
        <v/>
      </c>
      <c r="AJ313" s="319" t="str">
        <f t="shared" si="115"/>
        <v/>
      </c>
      <c r="AK313" s="319" t="str">
        <f t="shared" si="115"/>
        <v/>
      </c>
      <c r="AL313" s="319" t="str">
        <f t="shared" si="115"/>
        <v/>
      </c>
      <c r="AM313" s="319" t="str">
        <f t="shared" si="115"/>
        <v/>
      </c>
      <c r="AN313" s="319" t="str">
        <f t="shared" si="115"/>
        <v/>
      </c>
      <c r="AO313" s="319" t="str">
        <f t="shared" si="115"/>
        <v/>
      </c>
      <c r="AP313" s="319" t="str">
        <f t="shared" si="115"/>
        <v/>
      </c>
      <c r="AQ313" s="319" t="str">
        <f t="shared" si="115"/>
        <v/>
      </c>
      <c r="AR313" s="319" t="str">
        <f t="shared" si="115"/>
        <v/>
      </c>
      <c r="AS313" s="319" t="str">
        <f t="shared" si="115"/>
        <v/>
      </c>
      <c r="AT313" s="319" t="str">
        <f t="shared" si="115"/>
        <v/>
      </c>
      <c r="AU313" s="319" t="str">
        <f t="shared" si="115"/>
        <v/>
      </c>
      <c r="AV313" s="319" t="str">
        <f t="shared" si="115"/>
        <v/>
      </c>
      <c r="AW313" s="319" t="str">
        <f t="shared" si="115"/>
        <v/>
      </c>
      <c r="AX313" s="319" t="str">
        <f t="shared" si="115"/>
        <v/>
      </c>
      <c r="AY313" s="319" t="str">
        <f t="shared" si="115"/>
        <v/>
      </c>
      <c r="AZ313" s="319" t="str">
        <f t="shared" si="115"/>
        <v/>
      </c>
    </row>
    <row r="314" spans="1:52">
      <c r="A314" s="207"/>
      <c r="B314" s="832"/>
      <c r="C314" s="259" t="s">
        <v>53</v>
      </c>
      <c r="D314" s="260" t="s">
        <v>54</v>
      </c>
      <c r="E314" s="253" t="str">
        <f t="shared" si="106"/>
        <v>SA</v>
      </c>
      <c r="F314" s="39"/>
      <c r="G314" s="795"/>
      <c r="H314" s="795"/>
      <c r="I314" s="795"/>
      <c r="J314" s="795"/>
      <c r="K314" s="795"/>
      <c r="L314" s="795"/>
      <c r="M314" s="795"/>
      <c r="N314" s="795"/>
      <c r="O314" s="795"/>
      <c r="P314" s="795"/>
      <c r="Q314" s="795"/>
      <c r="R314" s="795"/>
      <c r="S314" s="795"/>
      <c r="T314" s="795"/>
      <c r="U314" s="795"/>
      <c r="V314" s="795"/>
      <c r="W314" s="795"/>
      <c r="X314" s="795"/>
      <c r="Y314" s="795"/>
      <c r="Z314" s="795"/>
      <c r="AB314" s="176" t="s">
        <v>125</v>
      </c>
      <c r="AC314" s="69" t="s">
        <v>1208</v>
      </c>
      <c r="AD314" s="190" t="str">
        <f t="shared" si="103"/>
        <v>SA</v>
      </c>
      <c r="AE314" s="317">
        <f>IF(SUMIFS('A-methods'!Z:Z,'A-methods'!$X:$X,$AD314,'A-methods'!$AF:$AF,$AC314)&gt;0,0,SUMIFS('A-methods'!Y:Y,'A-methods'!$X:$X,$AD314,'A-methods'!$AF:$AF,$AC314))</f>
        <v>0</v>
      </c>
      <c r="AF314" s="319">
        <f>IF(COUNTBLANK(F314:F316)&gt;0,IF(SUMIFS('A-methods'!Z:Z,'A-methods'!$X:$X,$AD314,'A-methods'!$AF:$AF,$AC314)&gt;0,SUMIFS('A-methods'!Z:Z,'A-methods'!$X:$X,$AD314,'A-methods'!$AF:$AF,$AC314),""),SUM(F314:F316))</f>
        <v>21499.464181001342</v>
      </c>
      <c r="AG314" s="319" t="str">
        <f t="shared" ref="AG314:AP315" si="116">IF(ISBLANK(G344),"",G344)</f>
        <v/>
      </c>
      <c r="AH314" s="319" t="str">
        <f t="shared" si="116"/>
        <v/>
      </c>
      <c r="AI314" s="319" t="str">
        <f t="shared" si="116"/>
        <v/>
      </c>
      <c r="AJ314" s="319" t="str">
        <f t="shared" si="116"/>
        <v/>
      </c>
      <c r="AK314" s="319" t="str">
        <f t="shared" si="116"/>
        <v/>
      </c>
      <c r="AL314" s="319" t="str">
        <f t="shared" si="116"/>
        <v/>
      </c>
      <c r="AM314" s="319" t="str">
        <f t="shared" si="116"/>
        <v/>
      </c>
      <c r="AN314" s="319" t="str">
        <f t="shared" si="116"/>
        <v/>
      </c>
      <c r="AO314" s="319" t="str">
        <f t="shared" si="116"/>
        <v/>
      </c>
      <c r="AP314" s="319" t="str">
        <f t="shared" si="116"/>
        <v/>
      </c>
      <c r="AQ314" s="319" t="str">
        <f t="shared" ref="AQ314:AZ315" si="117">IF(ISBLANK(Q344),"",Q344)</f>
        <v/>
      </c>
      <c r="AR314" s="319" t="str">
        <f t="shared" si="117"/>
        <v/>
      </c>
      <c r="AS314" s="319" t="str">
        <f t="shared" si="117"/>
        <v/>
      </c>
      <c r="AT314" s="319" t="str">
        <f t="shared" si="117"/>
        <v/>
      </c>
      <c r="AU314" s="319" t="str">
        <f t="shared" si="117"/>
        <v/>
      </c>
      <c r="AV314" s="319" t="str">
        <f t="shared" si="117"/>
        <v/>
      </c>
      <c r="AW314" s="319" t="str">
        <f t="shared" si="117"/>
        <v/>
      </c>
      <c r="AX314" s="319" t="str">
        <f t="shared" si="117"/>
        <v/>
      </c>
      <c r="AY314" s="319" t="str">
        <f t="shared" si="117"/>
        <v/>
      </c>
      <c r="AZ314" s="319" t="str">
        <f t="shared" si="117"/>
        <v/>
      </c>
    </row>
    <row r="315" spans="1:52">
      <c r="A315" s="207"/>
      <c r="B315" s="832"/>
      <c r="C315" s="259" t="s">
        <v>55</v>
      </c>
      <c r="D315" s="260" t="s">
        <v>56</v>
      </c>
      <c r="E315" s="253" t="str">
        <f t="shared" si="106"/>
        <v>SA</v>
      </c>
      <c r="F315" s="39"/>
      <c r="G315" s="795"/>
      <c r="H315" s="795"/>
      <c r="I315" s="795"/>
      <c r="J315" s="795"/>
      <c r="K315" s="795"/>
      <c r="L315" s="795"/>
      <c r="M315" s="795"/>
      <c r="N315" s="795"/>
      <c r="O315" s="795"/>
      <c r="P315" s="795"/>
      <c r="Q315" s="795"/>
      <c r="R315" s="795"/>
      <c r="S315" s="795"/>
      <c r="T315" s="795"/>
      <c r="U315" s="795"/>
      <c r="V315" s="795"/>
      <c r="W315" s="795"/>
      <c r="X315" s="795"/>
      <c r="Y315" s="795"/>
      <c r="Z315" s="795"/>
      <c r="AB315" s="176" t="s">
        <v>127</v>
      </c>
      <c r="AC315" s="69" t="s">
        <v>128</v>
      </c>
      <c r="AD315" s="190" t="str">
        <f t="shared" si="103"/>
        <v>SA</v>
      </c>
      <c r="AE315" s="317">
        <f>IF(SUMIFS('A-methods'!Z:Z,'A-methods'!$X:$X,$AD315,'A-methods'!$AF:$AF,$AC315)&gt;0,0,SUMIFS('A-methods'!Y:Y,'A-methods'!$X:$X,$AD315,'A-methods'!$AF:$AF,$AC315))</f>
        <v>0</v>
      </c>
      <c r="AF315" s="319">
        <f>IF(COUNTBLANK(F315:F317)&gt;0,IF(SUMIFS('A-methods'!Z:Z,'A-methods'!$X:$X,$AD315,'A-methods'!$AF:$AF,$AC315)&gt;0,SUMIFS('A-methods'!Z:Z,'A-methods'!$X:$X,$AD315,'A-methods'!$AF:$AF,$AC315),""),SUM(F315:F317))</f>
        <v>38549.753005267419</v>
      </c>
      <c r="AG315" s="319" t="str">
        <f t="shared" si="116"/>
        <v/>
      </c>
      <c r="AH315" s="319" t="str">
        <f t="shared" si="116"/>
        <v/>
      </c>
      <c r="AI315" s="319" t="str">
        <f t="shared" si="116"/>
        <v/>
      </c>
      <c r="AJ315" s="319" t="str">
        <f t="shared" si="116"/>
        <v/>
      </c>
      <c r="AK315" s="319" t="str">
        <f t="shared" si="116"/>
        <v/>
      </c>
      <c r="AL315" s="319" t="str">
        <f t="shared" si="116"/>
        <v/>
      </c>
      <c r="AM315" s="319" t="str">
        <f t="shared" si="116"/>
        <v/>
      </c>
      <c r="AN315" s="319" t="str">
        <f t="shared" si="116"/>
        <v/>
      </c>
      <c r="AO315" s="319" t="str">
        <f t="shared" si="116"/>
        <v/>
      </c>
      <c r="AP315" s="319" t="str">
        <f t="shared" si="116"/>
        <v/>
      </c>
      <c r="AQ315" s="319" t="str">
        <f t="shared" si="117"/>
        <v/>
      </c>
      <c r="AR315" s="319" t="str">
        <f t="shared" si="117"/>
        <v/>
      </c>
      <c r="AS315" s="319" t="str">
        <f t="shared" si="117"/>
        <v/>
      </c>
      <c r="AT315" s="319" t="str">
        <f t="shared" si="117"/>
        <v/>
      </c>
      <c r="AU315" s="319" t="str">
        <f t="shared" si="117"/>
        <v/>
      </c>
      <c r="AV315" s="319" t="str">
        <f t="shared" si="117"/>
        <v/>
      </c>
      <c r="AW315" s="319" t="str">
        <f t="shared" si="117"/>
        <v/>
      </c>
      <c r="AX315" s="319" t="str">
        <f t="shared" si="117"/>
        <v/>
      </c>
      <c r="AY315" s="319" t="str">
        <f t="shared" si="117"/>
        <v/>
      </c>
      <c r="AZ315" s="319" t="str">
        <f t="shared" si="117"/>
        <v/>
      </c>
    </row>
    <row r="316" spans="1:52">
      <c r="A316" s="207"/>
      <c r="B316" s="832"/>
      <c r="C316" s="259" t="s">
        <v>57</v>
      </c>
      <c r="D316" s="260" t="s">
        <v>58</v>
      </c>
      <c r="E316" s="253" t="str">
        <f t="shared" si="106"/>
        <v>SA</v>
      </c>
      <c r="F316" s="39"/>
      <c r="G316" s="795"/>
      <c r="H316" s="795"/>
      <c r="I316" s="795"/>
      <c r="J316" s="795"/>
      <c r="K316" s="795"/>
      <c r="L316" s="795"/>
      <c r="M316" s="795"/>
      <c r="N316" s="795"/>
      <c r="O316" s="795"/>
      <c r="P316" s="795"/>
      <c r="Q316" s="795"/>
      <c r="R316" s="795"/>
      <c r="S316" s="795"/>
      <c r="T316" s="795"/>
      <c r="U316" s="795"/>
      <c r="V316" s="795"/>
      <c r="W316" s="795"/>
      <c r="X316" s="795"/>
      <c r="Y316" s="795"/>
      <c r="Z316" s="795"/>
      <c r="AB316" s="176" t="s">
        <v>254</v>
      </c>
      <c r="AC316" s="69" t="s">
        <v>202</v>
      </c>
      <c r="AD316" s="190" t="str">
        <f t="shared" si="103"/>
        <v>SA</v>
      </c>
      <c r="AE316" s="317">
        <f>IF(SUMIFS('A-methods'!Z:Z,'A-methods'!$X:$X,$AD316,'A-methods'!$AF:$AF,$AC316)&gt;0,0,SUMIFS('A-methods'!Y:Y,'A-methods'!$X:$X,$AD316,'A-methods'!$AF:$AF,$AC316))</f>
        <v>0</v>
      </c>
      <c r="AF316" s="319" t="str">
        <f>IF(COUNTBLANK(F316:F318)&gt;0,IF(SUMIFS('A-methods'!Z:Z,'A-methods'!$X:$X,$AD316,'A-methods'!$AF:$AF,$AC316)&gt;0,SUMIFS('A-methods'!Z:Z,'A-methods'!$X:$X,$AD316,'A-methods'!$AF:$AF,$AC316),""),SUM(F316:F318))</f>
        <v/>
      </c>
      <c r="AG316" s="319" t="str">
        <f t="shared" ref="AG316:AZ316" si="118">IF(COUNTBLANK(G346:G347)&gt;0,"",SUM(G346:G347))</f>
        <v/>
      </c>
      <c r="AH316" s="319" t="str">
        <f t="shared" si="118"/>
        <v/>
      </c>
      <c r="AI316" s="319" t="str">
        <f t="shared" si="118"/>
        <v/>
      </c>
      <c r="AJ316" s="319" t="str">
        <f t="shared" si="118"/>
        <v/>
      </c>
      <c r="AK316" s="319" t="str">
        <f t="shared" si="118"/>
        <v/>
      </c>
      <c r="AL316" s="319" t="str">
        <f t="shared" si="118"/>
        <v/>
      </c>
      <c r="AM316" s="319" t="str">
        <f t="shared" si="118"/>
        <v/>
      </c>
      <c r="AN316" s="319" t="str">
        <f t="shared" si="118"/>
        <v/>
      </c>
      <c r="AO316" s="319" t="str">
        <f t="shared" si="118"/>
        <v/>
      </c>
      <c r="AP316" s="319" t="str">
        <f t="shared" si="118"/>
        <v/>
      </c>
      <c r="AQ316" s="319" t="str">
        <f t="shared" si="118"/>
        <v/>
      </c>
      <c r="AR316" s="319" t="str">
        <f t="shared" si="118"/>
        <v/>
      </c>
      <c r="AS316" s="319" t="str">
        <f t="shared" si="118"/>
        <v/>
      </c>
      <c r="AT316" s="319" t="str">
        <f t="shared" si="118"/>
        <v/>
      </c>
      <c r="AU316" s="319" t="str">
        <f t="shared" si="118"/>
        <v/>
      </c>
      <c r="AV316" s="319" t="str">
        <f t="shared" si="118"/>
        <v/>
      </c>
      <c r="AW316" s="319" t="str">
        <f t="shared" si="118"/>
        <v/>
      </c>
      <c r="AX316" s="319" t="str">
        <f t="shared" si="118"/>
        <v/>
      </c>
      <c r="AY316" s="319" t="str">
        <f t="shared" si="118"/>
        <v/>
      </c>
      <c r="AZ316" s="319" t="str">
        <f t="shared" si="118"/>
        <v/>
      </c>
    </row>
    <row r="317" spans="1:52">
      <c r="A317" s="207"/>
      <c r="B317" s="832"/>
      <c r="C317" s="259" t="s">
        <v>59</v>
      </c>
      <c r="D317" s="260" t="s">
        <v>60</v>
      </c>
      <c r="E317" s="253" t="str">
        <f t="shared" si="106"/>
        <v>SA</v>
      </c>
      <c r="F317" s="39"/>
      <c r="G317" s="795"/>
      <c r="H317" s="795"/>
      <c r="I317" s="795"/>
      <c r="J317" s="795"/>
      <c r="K317" s="795"/>
      <c r="L317" s="795"/>
      <c r="M317" s="795"/>
      <c r="N317" s="795"/>
      <c r="O317" s="795"/>
      <c r="P317" s="795"/>
      <c r="Q317" s="795"/>
      <c r="R317" s="795"/>
      <c r="S317" s="795"/>
      <c r="T317" s="795"/>
      <c r="U317" s="795"/>
      <c r="V317" s="795"/>
      <c r="W317" s="795"/>
      <c r="X317" s="795"/>
      <c r="Y317" s="795"/>
      <c r="Z317" s="795"/>
      <c r="AB317" s="176" t="s">
        <v>255</v>
      </c>
      <c r="AC317" s="69" t="s">
        <v>227</v>
      </c>
      <c r="AD317" s="190" t="str">
        <f t="shared" si="103"/>
        <v>SA</v>
      </c>
      <c r="AE317" s="317">
        <f>IF(SUMIFS('A-methods'!Z:Z,'A-methods'!$X:$X,$AD317,'A-methods'!$AF:$AF,$AC317)&gt;0,0,SUMIFS('A-methods'!Y:Y,'A-methods'!$X:$X,$AD317,'A-methods'!$AF:$AF,$AC317))</f>
        <v>0</v>
      </c>
      <c r="AF317" s="798" t="str">
        <f>IF(COUNTBLANK(F317:F319)&gt;0,IF(SUMIFS('A-methods'!Z:Z,'A-methods'!$X:$X,$AD317,'A-methods'!$AF:$AF,$AC317)&gt;0,SUMIFS('A-methods'!Z:Z,'A-methods'!$X:$X,$AD317,'A-methods'!$AF:$AF,$AC317),""),SUM(F317:F319))</f>
        <v/>
      </c>
      <c r="AG317" s="798"/>
      <c r="AH317" s="798"/>
      <c r="AI317" s="798"/>
      <c r="AJ317" s="798"/>
      <c r="AK317" s="798"/>
      <c r="AL317" s="798"/>
      <c r="AM317" s="798"/>
      <c r="AN317" s="798"/>
      <c r="AO317" s="798"/>
      <c r="AP317" s="798"/>
      <c r="AQ317" s="798"/>
      <c r="AR317" s="798"/>
      <c r="AS317" s="798"/>
      <c r="AT317" s="798"/>
      <c r="AU317" s="798"/>
      <c r="AV317" s="798"/>
      <c r="AW317" s="798"/>
      <c r="AX317" s="798"/>
      <c r="AY317" s="798"/>
      <c r="AZ317" s="798"/>
    </row>
    <row r="318" spans="1:52">
      <c r="A318" s="207"/>
      <c r="B318" s="832"/>
      <c r="C318" s="259" t="s">
        <v>61</v>
      </c>
      <c r="D318" s="260" t="s">
        <v>62</v>
      </c>
      <c r="E318" s="253" t="str">
        <f t="shared" si="106"/>
        <v>SA</v>
      </c>
      <c r="F318" s="39"/>
      <c r="G318" s="795"/>
      <c r="H318" s="795"/>
      <c r="I318" s="795"/>
      <c r="J318" s="795"/>
      <c r="K318" s="795"/>
      <c r="L318" s="795"/>
      <c r="M318" s="795"/>
      <c r="N318" s="795"/>
      <c r="O318" s="795"/>
      <c r="P318" s="795"/>
      <c r="Q318" s="795"/>
      <c r="R318" s="795"/>
      <c r="S318" s="795"/>
      <c r="T318" s="795"/>
      <c r="U318" s="795"/>
      <c r="V318" s="795"/>
      <c r="W318" s="795"/>
      <c r="X318" s="795"/>
      <c r="Y318" s="795"/>
      <c r="Z318" s="795"/>
      <c r="AB318" s="176" t="s">
        <v>256</v>
      </c>
      <c r="AC318" s="69" t="s">
        <v>372</v>
      </c>
      <c r="AD318" s="190" t="str">
        <f t="shared" si="103"/>
        <v>SA</v>
      </c>
      <c r="AE318" s="317">
        <f>IF(SUMIFS('A-methods'!Z:Z,'A-methods'!$X:$X,$AD318,'A-methods'!$AF:$AF,$AC318)&gt;0,0,SUMIFS('A-methods'!Y:Y,'A-methods'!$X:$X,$AD318,'A-methods'!$AF:$AF,$AC318))</f>
        <v>0</v>
      </c>
      <c r="AF318" s="798" t="str">
        <f>IF(COUNTBLANK(F318:F320)&gt;0,IF(SUMIFS('A-methods'!Z:Z,'A-methods'!$X:$X,$AD318,'A-methods'!$AF:$AF,$AC318)&gt;0,SUMIFS('A-methods'!Z:Z,'A-methods'!$X:$X,$AD318,'A-methods'!$AF:$AF,$AC318),""),SUM(F318:F320))</f>
        <v/>
      </c>
      <c r="AG318" s="798"/>
      <c r="AH318" s="798"/>
      <c r="AI318" s="798"/>
      <c r="AJ318" s="798"/>
      <c r="AK318" s="798"/>
      <c r="AL318" s="798"/>
      <c r="AM318" s="798"/>
      <c r="AN318" s="798"/>
      <c r="AO318" s="798"/>
      <c r="AP318" s="798"/>
      <c r="AQ318" s="798"/>
      <c r="AR318" s="798"/>
      <c r="AS318" s="798"/>
      <c r="AT318" s="798"/>
      <c r="AU318" s="798"/>
      <c r="AV318" s="798"/>
      <c r="AW318" s="798"/>
      <c r="AX318" s="798"/>
      <c r="AY318" s="798"/>
      <c r="AZ318" s="798"/>
    </row>
    <row r="319" spans="1:52">
      <c r="A319" s="207"/>
      <c r="B319" s="832"/>
      <c r="C319" s="259" t="s">
        <v>63</v>
      </c>
      <c r="D319" s="260" t="s">
        <v>64</v>
      </c>
      <c r="E319" s="253" t="str">
        <f t="shared" si="106"/>
        <v>SA</v>
      </c>
      <c r="F319" s="39"/>
      <c r="G319" s="795"/>
      <c r="H319" s="795"/>
      <c r="I319" s="795"/>
      <c r="J319" s="795"/>
      <c r="K319" s="795"/>
      <c r="L319" s="795"/>
      <c r="M319" s="795"/>
      <c r="N319" s="795"/>
      <c r="O319" s="795"/>
      <c r="P319" s="795"/>
      <c r="Q319" s="795"/>
      <c r="R319" s="795"/>
      <c r="S319" s="795"/>
      <c r="T319" s="795"/>
      <c r="U319" s="795"/>
      <c r="V319" s="795"/>
      <c r="W319" s="795"/>
      <c r="X319" s="795"/>
      <c r="Y319" s="795"/>
      <c r="Z319" s="795"/>
      <c r="AB319" s="176" t="s">
        <v>370</v>
      </c>
      <c r="AC319" s="69" t="s">
        <v>371</v>
      </c>
      <c r="AD319" s="190" t="str">
        <f t="shared" si="103"/>
        <v>SA</v>
      </c>
      <c r="AE319" s="317">
        <f>IF(SUMIFS('A-methods'!Z:Z,'A-methods'!$X:$X,$AD319,'A-methods'!$AF:$AF,$AC319)&gt;0,0,SUMIFS('A-methods'!Y:Y,'A-methods'!$X:$X,$AD319,'A-methods'!$AF:$AF,$AC319))</f>
        <v>0</v>
      </c>
      <c r="AF319" s="798" t="str">
        <f>IF(COUNTBLANK(F319:F321)&gt;0,IF(SUMIFS('A-methods'!Z:Z,'A-methods'!$X:$X,$AD319,'A-methods'!$AF:$AF,$AC319)&gt;0,SUMIFS('A-methods'!Z:Z,'A-methods'!$X:$X,$AD319,'A-methods'!$AF:$AF,$AC319),""),SUM(F319:F321))</f>
        <v/>
      </c>
      <c r="AG319" s="798"/>
      <c r="AH319" s="798"/>
      <c r="AI319" s="798"/>
      <c r="AJ319" s="798"/>
      <c r="AK319" s="798"/>
      <c r="AL319" s="798"/>
      <c r="AM319" s="798"/>
      <c r="AN319" s="798"/>
      <c r="AO319" s="798"/>
      <c r="AP319" s="798"/>
      <c r="AQ319" s="798"/>
      <c r="AR319" s="798"/>
      <c r="AS319" s="798"/>
      <c r="AT319" s="798"/>
      <c r="AU319" s="798"/>
      <c r="AV319" s="798"/>
      <c r="AW319" s="798"/>
      <c r="AX319" s="798"/>
      <c r="AY319" s="798"/>
      <c r="AZ319" s="798"/>
    </row>
    <row r="320" spans="1:52">
      <c r="A320" s="207"/>
      <c r="B320" s="832"/>
      <c r="C320" s="259" t="s">
        <v>65</v>
      </c>
      <c r="D320" s="260" t="s">
        <v>66</v>
      </c>
      <c r="E320" s="253" t="str">
        <f t="shared" si="106"/>
        <v>SA</v>
      </c>
      <c r="F320" s="39"/>
      <c r="G320" s="795"/>
      <c r="H320" s="795"/>
      <c r="I320" s="795"/>
      <c r="J320" s="795"/>
      <c r="K320" s="795"/>
      <c r="L320" s="795"/>
      <c r="M320" s="795"/>
      <c r="N320" s="795"/>
      <c r="O320" s="795"/>
      <c r="P320" s="795"/>
      <c r="Q320" s="795"/>
      <c r="R320" s="795"/>
      <c r="S320" s="795"/>
      <c r="T320" s="795"/>
      <c r="U320" s="795"/>
      <c r="V320" s="795"/>
      <c r="W320" s="795"/>
      <c r="X320" s="795"/>
      <c r="Y320" s="795"/>
      <c r="Z320" s="795"/>
      <c r="AB320" s="176" t="s">
        <v>381</v>
      </c>
      <c r="AC320" s="69" t="s">
        <v>382</v>
      </c>
      <c r="AD320" s="190" t="str">
        <f t="shared" si="103"/>
        <v>SA</v>
      </c>
      <c r="AE320" s="317">
        <f>IF(SUMIFS('A-methods'!Z:Z,'A-methods'!$X:$X,$AD320,'A-methods'!$AF:$AF,$AC320)&gt;0,0,SUMIFS('A-methods'!Y:Y,'A-methods'!$X:$X,$AD320,'A-methods'!$AF:$AF,$AC320))</f>
        <v>0</v>
      </c>
      <c r="AF320" s="798" t="str">
        <f>IF(COUNTBLANK(F320:F322)&gt;0,IF(SUMIFS('A-methods'!Z:Z,'A-methods'!$X:$X,$AD320,'A-methods'!$AF:$AF,$AC320)&gt;0,SUMIFS('A-methods'!Z:Z,'A-methods'!$X:$X,$AD320,'A-methods'!$AF:$AF,$AC320),""),SUM(F320:F322))</f>
        <v/>
      </c>
      <c r="AG320" s="798"/>
      <c r="AH320" s="798"/>
      <c r="AI320" s="798"/>
      <c r="AJ320" s="798"/>
      <c r="AK320" s="798"/>
      <c r="AL320" s="798"/>
      <c r="AM320" s="798"/>
      <c r="AN320" s="798"/>
      <c r="AO320" s="798"/>
      <c r="AP320" s="798"/>
      <c r="AQ320" s="798"/>
      <c r="AR320" s="798"/>
      <c r="AS320" s="798"/>
      <c r="AT320" s="798"/>
      <c r="AU320" s="798"/>
      <c r="AV320" s="798"/>
      <c r="AW320" s="798"/>
      <c r="AX320" s="798"/>
      <c r="AY320" s="798"/>
      <c r="AZ320" s="798"/>
    </row>
    <row r="321" spans="1:52">
      <c r="A321" s="207"/>
      <c r="B321" s="832"/>
      <c r="C321" s="259" t="s">
        <v>67</v>
      </c>
      <c r="D321" s="260" t="s">
        <v>68</v>
      </c>
      <c r="E321" s="253" t="str">
        <f t="shared" si="106"/>
        <v>SA</v>
      </c>
      <c r="F321" s="39"/>
      <c r="G321" s="795"/>
      <c r="H321" s="795"/>
      <c r="I321" s="795"/>
      <c r="J321" s="795"/>
      <c r="K321" s="795"/>
      <c r="L321" s="795"/>
      <c r="M321" s="795"/>
      <c r="N321" s="795"/>
      <c r="O321" s="795"/>
      <c r="P321" s="795"/>
      <c r="Q321" s="795"/>
      <c r="R321" s="795"/>
      <c r="S321" s="795"/>
      <c r="T321" s="795"/>
      <c r="U321" s="795"/>
      <c r="V321" s="795"/>
      <c r="W321" s="795"/>
      <c r="X321" s="795"/>
      <c r="Y321" s="795"/>
      <c r="Z321" s="795"/>
      <c r="AB321" s="176" t="s">
        <v>257</v>
      </c>
      <c r="AC321" s="69" t="s">
        <v>194</v>
      </c>
      <c r="AD321" s="190" t="str">
        <f t="shared" si="103"/>
        <v>SA</v>
      </c>
      <c r="AE321" s="317">
        <f>IF(SUMIFS('A-methods'!Z:Z,'A-methods'!$X:$X,$AD321,'A-methods'!$AF:$AF,$AC321)&gt;0,0,SUMIFS('A-methods'!Y:Y,'A-methods'!$X:$X,$AD321,'A-methods'!$AF:$AF,$AC321))</f>
        <v>0</v>
      </c>
      <c r="AF321" s="319">
        <f>IF(COUNTBLANK(F321:F323)&gt;0,IF(SUMIFS('A-methods'!Z:Z,'A-methods'!$X:$X,$AD321,'A-methods'!$AF:$AF,$AC321)&gt;0,SUMIFS('A-methods'!Z:Z,'A-methods'!$X:$X,$AD321,'A-methods'!$AF:$AF,$AC321),""),SUM(F321:F323))</f>
        <v>2473.59</v>
      </c>
      <c r="AG321" s="319"/>
      <c r="AH321" s="319"/>
      <c r="AI321" s="319"/>
      <c r="AJ321" s="319"/>
      <c r="AK321" s="319"/>
      <c r="AL321" s="319"/>
      <c r="AM321" s="319"/>
      <c r="AN321" s="319"/>
      <c r="AO321" s="319"/>
      <c r="AP321" s="319"/>
      <c r="AQ321" s="319"/>
      <c r="AR321" s="319"/>
      <c r="AS321" s="319"/>
      <c r="AT321" s="319"/>
      <c r="AU321" s="319"/>
      <c r="AV321" s="319"/>
      <c r="AW321" s="319"/>
      <c r="AX321" s="319"/>
      <c r="AY321" s="319"/>
      <c r="AZ321" s="319"/>
    </row>
    <row r="322" spans="1:52">
      <c r="A322" s="207"/>
      <c r="B322" s="832"/>
      <c r="C322" s="259" t="s">
        <v>69</v>
      </c>
      <c r="D322" s="260" t="s">
        <v>70</v>
      </c>
      <c r="E322" s="253" t="str">
        <f t="shared" si="106"/>
        <v>SA</v>
      </c>
      <c r="F322" s="39"/>
      <c r="G322" s="795"/>
      <c r="H322" s="795"/>
      <c r="I322" s="795"/>
      <c r="J322" s="795"/>
      <c r="K322" s="795"/>
      <c r="L322" s="795"/>
      <c r="M322" s="795"/>
      <c r="N322" s="795"/>
      <c r="O322" s="795"/>
      <c r="P322" s="795"/>
      <c r="Q322" s="795"/>
      <c r="R322" s="795"/>
      <c r="S322" s="795"/>
      <c r="T322" s="795"/>
      <c r="U322" s="795"/>
      <c r="V322" s="795"/>
      <c r="W322" s="795"/>
      <c r="X322" s="795"/>
      <c r="Y322" s="795"/>
      <c r="Z322" s="795"/>
      <c r="AB322" s="176" t="s">
        <v>159</v>
      </c>
      <c r="AC322" s="69" t="s">
        <v>203</v>
      </c>
      <c r="AD322" s="190" t="str">
        <f t="shared" si="103"/>
        <v>SA</v>
      </c>
      <c r="AE322" s="317">
        <f>IF(SUMIFS('A-methods'!Z:Z,'A-methods'!$X:$X,$AD322,'A-methods'!$AF:$AF,$AC322)&gt;0,0,SUMIFS('A-methods'!Y:Y,'A-methods'!$X:$X,$AD322,'A-methods'!$AF:$AF,$AC322))</f>
        <v>0</v>
      </c>
      <c r="AF322" s="798">
        <f>IF(COUNTBLANK(F322:F324)&gt;0,IF(SUMIFS('A-methods'!Z:Z,'A-methods'!$X:$X,$AD322,'A-methods'!$AF:$AF,$AC322)&gt;0,SUMIFS('A-methods'!Z:Z,'A-methods'!$X:$X,$AD322,'A-methods'!$AF:$AF,$AC322),""),SUM(F322:F324))</f>
        <v>145386.85999999999</v>
      </c>
      <c r="AG322" s="798" t="str">
        <f t="shared" ref="AG322:AZ322" si="119">IF(ISBLANK(G359),"",G359)</f>
        <v/>
      </c>
      <c r="AH322" s="798" t="str">
        <f t="shared" si="119"/>
        <v/>
      </c>
      <c r="AI322" s="798" t="str">
        <f t="shared" si="119"/>
        <v/>
      </c>
      <c r="AJ322" s="798" t="str">
        <f t="shared" si="119"/>
        <v/>
      </c>
      <c r="AK322" s="798" t="str">
        <f t="shared" si="119"/>
        <v/>
      </c>
      <c r="AL322" s="798" t="str">
        <f t="shared" si="119"/>
        <v/>
      </c>
      <c r="AM322" s="798" t="str">
        <f t="shared" si="119"/>
        <v/>
      </c>
      <c r="AN322" s="798" t="str">
        <f t="shared" si="119"/>
        <v/>
      </c>
      <c r="AO322" s="798" t="str">
        <f t="shared" si="119"/>
        <v/>
      </c>
      <c r="AP322" s="798" t="str">
        <f t="shared" si="119"/>
        <v/>
      </c>
      <c r="AQ322" s="798" t="str">
        <f t="shared" si="119"/>
        <v/>
      </c>
      <c r="AR322" s="798" t="str">
        <f t="shared" si="119"/>
        <v/>
      </c>
      <c r="AS322" s="798" t="str">
        <f t="shared" si="119"/>
        <v/>
      </c>
      <c r="AT322" s="798" t="str">
        <f t="shared" si="119"/>
        <v/>
      </c>
      <c r="AU322" s="798" t="str">
        <f t="shared" si="119"/>
        <v/>
      </c>
      <c r="AV322" s="798" t="str">
        <f t="shared" si="119"/>
        <v/>
      </c>
      <c r="AW322" s="798" t="str">
        <f t="shared" si="119"/>
        <v/>
      </c>
      <c r="AX322" s="798" t="str">
        <f t="shared" si="119"/>
        <v/>
      </c>
      <c r="AY322" s="798" t="str">
        <f t="shared" si="119"/>
        <v/>
      </c>
      <c r="AZ322" s="798" t="str">
        <f t="shared" si="119"/>
        <v/>
      </c>
    </row>
    <row r="323" spans="1:52">
      <c r="A323" s="207"/>
      <c r="B323" s="832"/>
      <c r="C323" s="259" t="s">
        <v>71</v>
      </c>
      <c r="D323" s="260" t="s">
        <v>72</v>
      </c>
      <c r="E323" s="253" t="str">
        <f t="shared" si="106"/>
        <v>SA</v>
      </c>
      <c r="F323" s="39"/>
      <c r="G323" s="795"/>
      <c r="H323" s="795"/>
      <c r="I323" s="795"/>
      <c r="J323" s="795"/>
      <c r="K323" s="795"/>
      <c r="L323" s="795"/>
      <c r="M323" s="795"/>
      <c r="N323" s="795"/>
      <c r="O323" s="795"/>
      <c r="P323" s="795"/>
      <c r="Q323" s="795"/>
      <c r="R323" s="795"/>
      <c r="S323" s="795"/>
      <c r="T323" s="795"/>
      <c r="U323" s="795"/>
      <c r="V323" s="795"/>
      <c r="W323" s="795"/>
      <c r="X323" s="795"/>
      <c r="Y323" s="795"/>
      <c r="Z323" s="795"/>
      <c r="AB323" s="176" t="s">
        <v>258</v>
      </c>
      <c r="AC323" s="69" t="s">
        <v>766</v>
      </c>
      <c r="AD323" s="190" t="str">
        <f t="shared" si="103"/>
        <v>SA</v>
      </c>
      <c r="AE323" s="317">
        <f>IF(SUMIFS('A-methods'!Z:Z,'A-methods'!$X:$X,$AD323,'A-methods'!$AF:$AF,$AC323)&gt;0,0,SUMIFS('A-methods'!Y:Y,'A-methods'!$X:$X,$AD323,'A-methods'!$AF:$AF,$AC323))</f>
        <v>0</v>
      </c>
      <c r="AF323" s="200" t="str">
        <f>IF(COUNTBLANK(F323:F325)&gt;0,IF(SUMIFS('A-methods'!Z:Z,'A-methods'!$X:$X,$AD323,'A-methods'!$AF:$AF,$AC323)&gt;0,SUMIFS('A-methods'!Z:Z,'A-methods'!$X:$X,$AD323,'A-methods'!$AF:$AF,$AC323),""),SUM(F323:F325))</f>
        <v/>
      </c>
    </row>
    <row r="324" spans="1:52">
      <c r="A324" s="207"/>
      <c r="B324" s="832"/>
      <c r="C324" s="259" t="s">
        <v>73</v>
      </c>
      <c r="D324" s="260" t="s">
        <v>74</v>
      </c>
      <c r="E324" s="253" t="str">
        <f t="shared" si="106"/>
        <v>SA</v>
      </c>
      <c r="F324" s="39"/>
      <c r="G324" s="795"/>
      <c r="H324" s="795"/>
      <c r="I324" s="795"/>
      <c r="J324" s="795"/>
      <c r="K324" s="795"/>
      <c r="L324" s="795"/>
      <c r="M324" s="795"/>
      <c r="N324" s="795"/>
      <c r="O324" s="795"/>
      <c r="P324" s="795"/>
      <c r="Q324" s="795"/>
      <c r="R324" s="795"/>
      <c r="S324" s="795"/>
      <c r="T324" s="795"/>
      <c r="U324" s="795"/>
      <c r="V324" s="795"/>
      <c r="W324" s="795"/>
      <c r="X324" s="795"/>
      <c r="Y324" s="795"/>
      <c r="Z324" s="795"/>
      <c r="AB324" s="176" t="s">
        <v>259</v>
      </c>
      <c r="AC324" s="69" t="s">
        <v>263</v>
      </c>
      <c r="AD324" s="190" t="str">
        <f t="shared" si="103"/>
        <v>SA</v>
      </c>
      <c r="AE324" s="317">
        <f>IF(SUMIFS('A-methods'!Z:Z,'A-methods'!$X:$X,$AD324,'A-methods'!$AF:$AF,$AC324)&gt;0,0,SUMIFS('A-methods'!Y:Y,'A-methods'!$X:$X,$AD324,'A-methods'!$AF:$AF,$AC324))</f>
        <v>0</v>
      </c>
      <c r="AF324" s="319">
        <f>IF(COUNTBLANK(F324:F326)&gt;0,IF(SUMIFS('A-methods'!Z:Z,'A-methods'!$X:$X,$AD324,'A-methods'!$AF:$AF,$AC324)&gt;0,SUMIFS('A-methods'!Z:Z,'A-methods'!$X:$X,$AD324,'A-methods'!$AF:$AF,$AC324),""),SUM(F324:F326))</f>
        <v>47194.53666666666</v>
      </c>
      <c r="AG324" s="319" t="str">
        <f t="shared" ref="AG324:AP325" si="120">IF(ISBLANK(G364),"",G364)</f>
        <v/>
      </c>
      <c r="AH324" s="319" t="str">
        <f t="shared" si="120"/>
        <v/>
      </c>
      <c r="AI324" s="319" t="str">
        <f t="shared" si="120"/>
        <v/>
      </c>
      <c r="AJ324" s="319" t="str">
        <f t="shared" si="120"/>
        <v/>
      </c>
      <c r="AK324" s="319" t="str">
        <f t="shared" si="120"/>
        <v/>
      </c>
      <c r="AL324" s="319" t="str">
        <f t="shared" si="120"/>
        <v/>
      </c>
      <c r="AM324" s="319" t="str">
        <f t="shared" si="120"/>
        <v/>
      </c>
      <c r="AN324" s="319" t="str">
        <f t="shared" si="120"/>
        <v/>
      </c>
      <c r="AO324" s="319" t="str">
        <f t="shared" si="120"/>
        <v/>
      </c>
      <c r="AP324" s="319" t="str">
        <f t="shared" si="120"/>
        <v/>
      </c>
      <c r="AQ324" s="319" t="str">
        <f t="shared" ref="AQ324:AZ325" si="121">IF(ISBLANK(Q364),"",Q364)</f>
        <v/>
      </c>
      <c r="AR324" s="319" t="str">
        <f t="shared" si="121"/>
        <v/>
      </c>
      <c r="AS324" s="319" t="str">
        <f t="shared" si="121"/>
        <v/>
      </c>
      <c r="AT324" s="319" t="str">
        <f t="shared" si="121"/>
        <v/>
      </c>
      <c r="AU324" s="319" t="str">
        <f t="shared" si="121"/>
        <v/>
      </c>
      <c r="AV324" s="319" t="str">
        <f t="shared" si="121"/>
        <v/>
      </c>
      <c r="AW324" s="319" t="str">
        <f t="shared" si="121"/>
        <v/>
      </c>
      <c r="AX324" s="319" t="str">
        <f t="shared" si="121"/>
        <v/>
      </c>
      <c r="AY324" s="319" t="str">
        <f t="shared" si="121"/>
        <v/>
      </c>
      <c r="AZ324" s="319" t="str">
        <f t="shared" si="121"/>
        <v/>
      </c>
    </row>
    <row r="325" spans="1:52">
      <c r="A325" s="207"/>
      <c r="B325" s="832"/>
      <c r="C325" s="259" t="s">
        <v>75</v>
      </c>
      <c r="D325" s="260" t="s">
        <v>76</v>
      </c>
      <c r="E325" s="253" t="str">
        <f t="shared" si="106"/>
        <v>SA</v>
      </c>
      <c r="F325" s="39"/>
      <c r="G325" s="795"/>
      <c r="H325" s="795"/>
      <c r="I325" s="795"/>
      <c r="J325" s="795"/>
      <c r="K325" s="795"/>
      <c r="L325" s="795"/>
      <c r="M325" s="795"/>
      <c r="N325" s="795"/>
      <c r="O325" s="795"/>
      <c r="P325" s="795"/>
      <c r="Q325" s="795"/>
      <c r="R325" s="795"/>
      <c r="S325" s="795"/>
      <c r="T325" s="795"/>
      <c r="U325" s="795"/>
      <c r="V325" s="795"/>
      <c r="W325" s="795"/>
      <c r="X325" s="795"/>
      <c r="Y325" s="795"/>
      <c r="Z325" s="795"/>
      <c r="AB325" s="176" t="s">
        <v>171</v>
      </c>
      <c r="AC325" s="69" t="s">
        <v>172</v>
      </c>
      <c r="AD325" s="190" t="str">
        <f t="shared" si="103"/>
        <v>SA</v>
      </c>
      <c r="AE325" s="317">
        <f>IF(SUMIFS('A-methods'!Z:Z,'A-methods'!$X:$X,$AD325,'A-methods'!$AF:$AF,$AC325)&gt;0,0,SUMIFS('A-methods'!Y:Y,'A-methods'!$X:$X,$AD325,'A-methods'!$AF:$AF,$AC325))</f>
        <v>0</v>
      </c>
      <c r="AF325" s="319">
        <f>IF(COUNTBLANK(F325:F327)&gt;0,IF(SUMIFS('A-methods'!Z:Z,'A-methods'!$X:$X,$AD325,'A-methods'!$AF:$AF,$AC325)&gt;0,SUMIFS('A-methods'!Z:Z,'A-methods'!$X:$X,$AD325,'A-methods'!$AF:$AF,$AC325),""),SUM(F325:F327))</f>
        <v>15991.280000000002</v>
      </c>
      <c r="AG325" s="319" t="str">
        <f t="shared" si="120"/>
        <v/>
      </c>
      <c r="AH325" s="319" t="str">
        <f t="shared" si="120"/>
        <v/>
      </c>
      <c r="AI325" s="319" t="str">
        <f t="shared" si="120"/>
        <v/>
      </c>
      <c r="AJ325" s="319" t="str">
        <f t="shared" si="120"/>
        <v/>
      </c>
      <c r="AK325" s="319" t="str">
        <f t="shared" si="120"/>
        <v/>
      </c>
      <c r="AL325" s="319" t="str">
        <f t="shared" si="120"/>
        <v/>
      </c>
      <c r="AM325" s="319" t="str">
        <f t="shared" si="120"/>
        <v/>
      </c>
      <c r="AN325" s="319" t="str">
        <f t="shared" si="120"/>
        <v/>
      </c>
      <c r="AO325" s="319" t="str">
        <f t="shared" si="120"/>
        <v/>
      </c>
      <c r="AP325" s="319" t="str">
        <f t="shared" si="120"/>
        <v/>
      </c>
      <c r="AQ325" s="319" t="str">
        <f t="shared" si="121"/>
        <v/>
      </c>
      <c r="AR325" s="319" t="str">
        <f t="shared" si="121"/>
        <v/>
      </c>
      <c r="AS325" s="319" t="str">
        <f t="shared" si="121"/>
        <v/>
      </c>
      <c r="AT325" s="319" t="str">
        <f t="shared" si="121"/>
        <v/>
      </c>
      <c r="AU325" s="319" t="str">
        <f t="shared" si="121"/>
        <v/>
      </c>
      <c r="AV325" s="319" t="str">
        <f t="shared" si="121"/>
        <v/>
      </c>
      <c r="AW325" s="319" t="str">
        <f t="shared" si="121"/>
        <v/>
      </c>
      <c r="AX325" s="319" t="str">
        <f t="shared" si="121"/>
        <v/>
      </c>
      <c r="AY325" s="319" t="str">
        <f t="shared" si="121"/>
        <v/>
      </c>
      <c r="AZ325" s="319" t="str">
        <f t="shared" si="121"/>
        <v/>
      </c>
    </row>
    <row r="326" spans="1:52">
      <c r="A326" s="207"/>
      <c r="B326" s="832"/>
      <c r="C326" s="259" t="s">
        <v>77</v>
      </c>
      <c r="D326" s="260" t="s">
        <v>78</v>
      </c>
      <c r="E326" s="253" t="str">
        <f t="shared" si="106"/>
        <v>SA</v>
      </c>
      <c r="F326" s="39"/>
      <c r="G326" s="795"/>
      <c r="H326" s="795"/>
      <c r="I326" s="795"/>
      <c r="J326" s="795"/>
      <c r="K326" s="795"/>
      <c r="L326" s="795"/>
      <c r="M326" s="795"/>
      <c r="N326" s="795"/>
      <c r="O326" s="795"/>
      <c r="P326" s="795"/>
      <c r="Q326" s="795"/>
      <c r="R326" s="795"/>
      <c r="S326" s="795"/>
      <c r="T326" s="795"/>
      <c r="U326" s="795"/>
      <c r="V326" s="795"/>
      <c r="W326" s="795"/>
      <c r="X326" s="795"/>
      <c r="Y326" s="795"/>
      <c r="Z326" s="795"/>
      <c r="AB326" s="176" t="s">
        <v>260</v>
      </c>
      <c r="AC326" s="69" t="s">
        <v>264</v>
      </c>
      <c r="AD326" s="190" t="str">
        <f t="shared" si="103"/>
        <v>SA</v>
      </c>
      <c r="AE326" s="317">
        <f>IF(SUMIFS('A-methods'!Z:Z,'A-methods'!$X:$X,$AD326,'A-methods'!$AF:$AF,$AC326)&gt;0,0,SUMIFS('A-methods'!Y:Y,'A-methods'!$X:$X,$AD326,'A-methods'!$AF:$AF,$AC326))</f>
        <v>0</v>
      </c>
      <c r="AF326" s="319">
        <f>IF(COUNTBLANK(F326:F328)&gt;0,IF(SUMIFS('A-methods'!Z:Z,'A-methods'!$X:$X,$AD326,'A-methods'!$AF:$AF,$AC326)&gt;0,SUMIFS('A-methods'!Z:Z,'A-methods'!$X:$X,$AD326,'A-methods'!$AF:$AF,$AC326),""),SUM(F326:F328))</f>
        <v>2575.71234</v>
      </c>
      <c r="AG326" s="319" t="str">
        <f t="shared" ref="AG326:AZ326" si="122">IF(OR(ISBLANK(G358),COUNTBLANK(G360:G363)&gt;0,ISBLANK(G366)),"",SUM(G358,G360:G363,G366))</f>
        <v/>
      </c>
      <c r="AH326" s="319" t="str">
        <f t="shared" si="122"/>
        <v/>
      </c>
      <c r="AI326" s="319" t="str">
        <f t="shared" si="122"/>
        <v/>
      </c>
      <c r="AJ326" s="319" t="str">
        <f t="shared" si="122"/>
        <v/>
      </c>
      <c r="AK326" s="319" t="str">
        <f t="shared" si="122"/>
        <v/>
      </c>
      <c r="AL326" s="319" t="str">
        <f t="shared" si="122"/>
        <v/>
      </c>
      <c r="AM326" s="319" t="str">
        <f t="shared" si="122"/>
        <v/>
      </c>
      <c r="AN326" s="319" t="str">
        <f t="shared" si="122"/>
        <v/>
      </c>
      <c r="AO326" s="319" t="str">
        <f t="shared" si="122"/>
        <v/>
      </c>
      <c r="AP326" s="319" t="str">
        <f t="shared" si="122"/>
        <v/>
      </c>
      <c r="AQ326" s="319" t="str">
        <f t="shared" si="122"/>
        <v/>
      </c>
      <c r="AR326" s="319" t="str">
        <f t="shared" si="122"/>
        <v/>
      </c>
      <c r="AS326" s="319" t="str">
        <f t="shared" si="122"/>
        <v/>
      </c>
      <c r="AT326" s="319" t="str">
        <f t="shared" si="122"/>
        <v/>
      </c>
      <c r="AU326" s="319" t="str">
        <f t="shared" si="122"/>
        <v/>
      </c>
      <c r="AV326" s="319" t="str">
        <f t="shared" si="122"/>
        <v/>
      </c>
      <c r="AW326" s="319" t="str">
        <f t="shared" si="122"/>
        <v/>
      </c>
      <c r="AX326" s="319" t="str">
        <f t="shared" si="122"/>
        <v/>
      </c>
      <c r="AY326" s="319" t="str">
        <f t="shared" si="122"/>
        <v/>
      </c>
      <c r="AZ326" s="319" t="str">
        <f t="shared" si="122"/>
        <v/>
      </c>
    </row>
    <row r="327" spans="1:52">
      <c r="A327" s="207"/>
      <c r="B327" s="832"/>
      <c r="C327" s="259" t="s">
        <v>79</v>
      </c>
      <c r="D327" s="260" t="s">
        <v>80</v>
      </c>
      <c r="E327" s="253" t="str">
        <f t="shared" si="106"/>
        <v>SA</v>
      </c>
      <c r="F327" s="39"/>
      <c r="G327" s="795"/>
      <c r="H327" s="795"/>
      <c r="I327" s="795"/>
      <c r="J327" s="795"/>
      <c r="K327" s="795"/>
      <c r="L327" s="795"/>
      <c r="M327" s="795"/>
      <c r="N327" s="795"/>
      <c r="O327" s="795"/>
      <c r="P327" s="795"/>
      <c r="Q327" s="795"/>
      <c r="R327" s="795"/>
      <c r="S327" s="795"/>
      <c r="T327" s="795"/>
      <c r="U327" s="795"/>
      <c r="V327" s="795"/>
      <c r="W327" s="795"/>
      <c r="X327" s="795"/>
      <c r="Y327" s="795"/>
      <c r="Z327" s="795"/>
      <c r="AB327" s="176" t="s">
        <v>175</v>
      </c>
      <c r="AC327" s="69" t="s">
        <v>373</v>
      </c>
      <c r="AD327" s="190" t="str">
        <f t="shared" si="103"/>
        <v>SA</v>
      </c>
      <c r="AE327" s="317">
        <f>IF(SUMIFS('A-methods'!Z:Z,'A-methods'!$X:$X,$AD327,'A-methods'!$AF:$AF,$AC327)&gt;0,0,SUMIFS('A-methods'!Y:Y,'A-methods'!$X:$X,$AD327,'A-methods'!$AF:$AF,$AC327))</f>
        <v>0</v>
      </c>
      <c r="AF327" s="319">
        <f>IF(COUNTBLANK(F327:F329)&gt;0,IF(SUMIFS('A-methods'!Z:Z,'A-methods'!$X:$X,$AD327,'A-methods'!$AF:$AF,$AC327)&gt;0,SUMIFS('A-methods'!Z:Z,'A-methods'!$X:$X,$AD327,'A-methods'!$AF:$AF,$AC327),""),SUM(F327:F329))</f>
        <v>6311.21</v>
      </c>
      <c r="AG327" s="319" t="str">
        <f t="shared" ref="AG327:AZ327" si="123">IF(COUNTBLANK(G367:G369)&gt;0,"",SUM(G367:G369))</f>
        <v/>
      </c>
      <c r="AH327" s="319" t="str">
        <f t="shared" si="123"/>
        <v/>
      </c>
      <c r="AI327" s="319" t="str">
        <f t="shared" si="123"/>
        <v/>
      </c>
      <c r="AJ327" s="319" t="str">
        <f t="shared" si="123"/>
        <v/>
      </c>
      <c r="AK327" s="319" t="str">
        <f t="shared" si="123"/>
        <v/>
      </c>
      <c r="AL327" s="319" t="str">
        <f t="shared" si="123"/>
        <v/>
      </c>
      <c r="AM327" s="319" t="str">
        <f t="shared" si="123"/>
        <v/>
      </c>
      <c r="AN327" s="319" t="str">
        <f t="shared" si="123"/>
        <v/>
      </c>
      <c r="AO327" s="319" t="str">
        <f t="shared" si="123"/>
        <v/>
      </c>
      <c r="AP327" s="319" t="str">
        <f t="shared" si="123"/>
        <v/>
      </c>
      <c r="AQ327" s="319" t="str">
        <f t="shared" si="123"/>
        <v/>
      </c>
      <c r="AR327" s="319" t="str">
        <f t="shared" si="123"/>
        <v/>
      </c>
      <c r="AS327" s="319" t="str">
        <f t="shared" si="123"/>
        <v/>
      </c>
      <c r="AT327" s="319" t="str">
        <f t="shared" si="123"/>
        <v/>
      </c>
      <c r="AU327" s="319" t="str">
        <f t="shared" si="123"/>
        <v/>
      </c>
      <c r="AV327" s="319" t="str">
        <f t="shared" si="123"/>
        <v/>
      </c>
      <c r="AW327" s="319" t="str">
        <f t="shared" si="123"/>
        <v/>
      </c>
      <c r="AX327" s="319" t="str">
        <f t="shared" si="123"/>
        <v/>
      </c>
      <c r="AY327" s="319" t="str">
        <f t="shared" si="123"/>
        <v/>
      </c>
      <c r="AZ327" s="319" t="str">
        <f t="shared" si="123"/>
        <v/>
      </c>
    </row>
    <row r="328" spans="1:52">
      <c r="A328" s="207"/>
      <c r="B328" s="832"/>
      <c r="C328" s="259" t="s">
        <v>81</v>
      </c>
      <c r="D328" s="260" t="s">
        <v>82</v>
      </c>
      <c r="E328" s="253" t="str">
        <f t="shared" si="106"/>
        <v>SA</v>
      </c>
      <c r="F328" s="39"/>
      <c r="G328" s="795"/>
      <c r="H328" s="795"/>
      <c r="I328" s="795"/>
      <c r="J328" s="795"/>
      <c r="K328" s="795"/>
      <c r="L328" s="795"/>
      <c r="M328" s="795"/>
      <c r="N328" s="795"/>
      <c r="O328" s="795"/>
      <c r="P328" s="795"/>
      <c r="Q328" s="795"/>
      <c r="R328" s="795"/>
      <c r="S328" s="795"/>
      <c r="T328" s="795"/>
      <c r="U328" s="795"/>
      <c r="V328" s="795"/>
      <c r="W328" s="795"/>
      <c r="X328" s="795"/>
      <c r="Y328" s="795"/>
      <c r="Z328" s="795"/>
      <c r="AB328" s="176" t="s">
        <v>189</v>
      </c>
      <c r="AC328" s="69" t="s">
        <v>190</v>
      </c>
      <c r="AD328" s="190" t="str">
        <f t="shared" si="103"/>
        <v>SA</v>
      </c>
      <c r="AE328" s="317">
        <f>IF(SUMIFS('A-methods'!Z:Z,'A-methods'!$X:$X,$AD328,'A-methods'!$AF:$AF,$AC328)&gt;0,0,SUMIFS('A-methods'!Y:Y,'A-methods'!$X:$X,$AD328,'A-methods'!$AF:$AF,$AC328))</f>
        <v>0</v>
      </c>
      <c r="AF328" s="319">
        <f>IF(COUNTBLANK(F328:F330)&gt;0,IF(SUMIFS('A-methods'!Z:Z,'A-methods'!$X:$X,$AD328,'A-methods'!$AF:$AF,$AC328)&gt;0,SUMIFS('A-methods'!Z:Z,'A-methods'!$X:$X,$AD328,'A-methods'!$AF:$AF,$AC328),""),SUM(F328:F330))</f>
        <v>29561.112057047609</v>
      </c>
      <c r="AG328" s="319" t="str">
        <f t="shared" ref="AG328:AZ328" si="124">IF(ISBLANK(G372),"",G372)</f>
        <v/>
      </c>
      <c r="AH328" s="319" t="str">
        <f t="shared" si="124"/>
        <v/>
      </c>
      <c r="AI328" s="319" t="str">
        <f t="shared" si="124"/>
        <v/>
      </c>
      <c r="AJ328" s="319" t="str">
        <f t="shared" si="124"/>
        <v/>
      </c>
      <c r="AK328" s="319" t="str">
        <f t="shared" si="124"/>
        <v/>
      </c>
      <c r="AL328" s="319" t="str">
        <f t="shared" si="124"/>
        <v/>
      </c>
      <c r="AM328" s="319" t="str">
        <f t="shared" si="124"/>
        <v/>
      </c>
      <c r="AN328" s="319" t="str">
        <f t="shared" si="124"/>
        <v/>
      </c>
      <c r="AO328" s="319" t="str">
        <f t="shared" si="124"/>
        <v/>
      </c>
      <c r="AP328" s="319" t="str">
        <f t="shared" si="124"/>
        <v/>
      </c>
      <c r="AQ328" s="319" t="str">
        <f t="shared" si="124"/>
        <v/>
      </c>
      <c r="AR328" s="319" t="str">
        <f t="shared" si="124"/>
        <v/>
      </c>
      <c r="AS328" s="319" t="str">
        <f t="shared" si="124"/>
        <v/>
      </c>
      <c r="AT328" s="319" t="str">
        <f t="shared" si="124"/>
        <v/>
      </c>
      <c r="AU328" s="319" t="str">
        <f t="shared" si="124"/>
        <v/>
      </c>
      <c r="AV328" s="319" t="str">
        <f t="shared" si="124"/>
        <v/>
      </c>
      <c r="AW328" s="319" t="str">
        <f t="shared" si="124"/>
        <v/>
      </c>
      <c r="AX328" s="319" t="str">
        <f t="shared" si="124"/>
        <v/>
      </c>
      <c r="AY328" s="319" t="str">
        <f t="shared" si="124"/>
        <v/>
      </c>
      <c r="AZ328" s="319" t="str">
        <f t="shared" si="124"/>
        <v/>
      </c>
    </row>
    <row r="329" spans="1:52">
      <c r="A329" s="207"/>
      <c r="B329" s="832"/>
      <c r="C329" s="259" t="s">
        <v>83</v>
      </c>
      <c r="D329" s="260" t="s">
        <v>84</v>
      </c>
      <c r="E329" s="253" t="str">
        <f t="shared" si="106"/>
        <v>SA</v>
      </c>
      <c r="F329" s="39"/>
      <c r="G329" s="795"/>
      <c r="H329" s="795"/>
      <c r="I329" s="795"/>
      <c r="J329" s="795"/>
      <c r="K329" s="795"/>
      <c r="L329" s="795"/>
      <c r="M329" s="795"/>
      <c r="N329" s="795"/>
      <c r="O329" s="795"/>
      <c r="P329" s="795"/>
      <c r="Q329" s="795"/>
      <c r="R329" s="795"/>
      <c r="S329" s="795"/>
      <c r="T329" s="795"/>
      <c r="U329" s="795"/>
      <c r="V329" s="795"/>
      <c r="W329" s="795"/>
      <c r="X329" s="795"/>
      <c r="Y329" s="795"/>
      <c r="Z329" s="795"/>
      <c r="AB329" s="183" t="s">
        <v>262</v>
      </c>
      <c r="AC329" s="184" t="s">
        <v>265</v>
      </c>
      <c r="AD329" s="191" t="str">
        <f t="shared" si="103"/>
        <v>SA</v>
      </c>
      <c r="AE329" s="318">
        <f>IF(SUMIFS('A-methods'!Z:Z,'A-methods'!$X:$X,$AD329,'A-methods'!$AF:$AF,$AC329)&gt;0,0,SUMIFS('A-methods'!Y:Y,'A-methods'!$X:$X,$AD329,'A-methods'!$AF:$AF,$AC329))</f>
        <v>0</v>
      </c>
      <c r="AF329" s="320">
        <f>IF(COUNTBLANK(F329:F331)&gt;0,IF(SUMIFS('A-methods'!Z:Z,'A-methods'!$X:$X,$AD329,'A-methods'!$AF:$AF,$AC329)&gt;0,SUMIFS('A-methods'!Z:Z,'A-methods'!$X:$X,$AD329,'A-methods'!$AF:$AF,$AC329),""),SUM(F329:F331))</f>
        <v>366.69</v>
      </c>
      <c r="AG329" s="320" t="str">
        <f t="shared" ref="AG329:AZ329" si="125">IF(OR(COUNTBLANK(G370:G371)&gt;0,ISBLANK(G373)),"",SUM(G370:G371,G373))</f>
        <v/>
      </c>
      <c r="AH329" s="320" t="str">
        <f t="shared" si="125"/>
        <v/>
      </c>
      <c r="AI329" s="320" t="str">
        <f t="shared" si="125"/>
        <v/>
      </c>
      <c r="AJ329" s="320" t="str">
        <f t="shared" si="125"/>
        <v/>
      </c>
      <c r="AK329" s="320" t="str">
        <f t="shared" si="125"/>
        <v/>
      </c>
      <c r="AL329" s="320" t="str">
        <f t="shared" si="125"/>
        <v/>
      </c>
      <c r="AM329" s="320" t="str">
        <f t="shared" si="125"/>
        <v/>
      </c>
      <c r="AN329" s="320" t="str">
        <f t="shared" si="125"/>
        <v/>
      </c>
      <c r="AO329" s="320" t="str">
        <f t="shared" si="125"/>
        <v/>
      </c>
      <c r="AP329" s="320" t="str">
        <f t="shared" si="125"/>
        <v/>
      </c>
      <c r="AQ329" s="320" t="str">
        <f t="shared" si="125"/>
        <v/>
      </c>
      <c r="AR329" s="320" t="str">
        <f t="shared" si="125"/>
        <v/>
      </c>
      <c r="AS329" s="320" t="str">
        <f t="shared" si="125"/>
        <v/>
      </c>
      <c r="AT329" s="320" t="str">
        <f t="shared" si="125"/>
        <v/>
      </c>
      <c r="AU329" s="320" t="str">
        <f t="shared" si="125"/>
        <v/>
      </c>
      <c r="AV329" s="320" t="str">
        <f t="shared" si="125"/>
        <v/>
      </c>
      <c r="AW329" s="320" t="str">
        <f t="shared" si="125"/>
        <v/>
      </c>
      <c r="AX329" s="320" t="str">
        <f t="shared" si="125"/>
        <v/>
      </c>
      <c r="AY329" s="320" t="str">
        <f t="shared" si="125"/>
        <v/>
      </c>
      <c r="AZ329" s="320" t="str">
        <f t="shared" si="125"/>
        <v/>
      </c>
    </row>
    <row r="330" spans="1:52">
      <c r="A330" s="207"/>
      <c r="B330" s="832"/>
      <c r="C330" s="261" t="s">
        <v>85</v>
      </c>
      <c r="D330" s="262" t="s">
        <v>86</v>
      </c>
      <c r="E330" s="253" t="str">
        <f t="shared" si="106"/>
        <v>SA</v>
      </c>
      <c r="F330" s="39"/>
      <c r="G330" s="795"/>
      <c r="H330" s="795"/>
      <c r="I330" s="795"/>
      <c r="J330" s="795"/>
      <c r="K330" s="795"/>
      <c r="L330" s="795"/>
      <c r="M330" s="795"/>
      <c r="N330" s="795"/>
      <c r="O330" s="795"/>
      <c r="P330" s="795"/>
      <c r="Q330" s="795"/>
      <c r="R330" s="795"/>
      <c r="S330" s="795"/>
      <c r="T330" s="795"/>
      <c r="U330" s="795"/>
      <c r="V330" s="795"/>
      <c r="W330" s="795"/>
      <c r="X330" s="795"/>
      <c r="Y330" s="795"/>
      <c r="Z330" s="795"/>
      <c r="AB330" s="32"/>
      <c r="AC330" s="32"/>
      <c r="AD330" s="32"/>
      <c r="AE330" s="1"/>
      <c r="AF330" s="1"/>
      <c r="AG330" s="1"/>
      <c r="AH330" s="1"/>
      <c r="AI330" s="1"/>
      <c r="AJ330" s="1"/>
      <c r="AK330" s="1"/>
      <c r="AL330" s="1"/>
      <c r="AM330" s="1"/>
      <c r="AN330" s="1"/>
      <c r="AO330" s="1"/>
      <c r="AP330" s="1"/>
      <c r="AQ330" s="1"/>
      <c r="AR330" s="1"/>
      <c r="AS330" s="1"/>
      <c r="AT330" s="1"/>
      <c r="AU330" s="1"/>
      <c r="AV330" s="1"/>
      <c r="AW330" s="1"/>
      <c r="AX330" s="1"/>
      <c r="AY330" s="1"/>
      <c r="AZ330" s="1"/>
    </row>
    <row r="331" spans="1:52">
      <c r="A331" s="209" t="s">
        <v>87</v>
      </c>
      <c r="B331" s="220" t="s">
        <v>88</v>
      </c>
      <c r="C331" s="225" t="s">
        <v>89</v>
      </c>
      <c r="D331" s="264" t="s">
        <v>90</v>
      </c>
      <c r="E331" s="253" t="str">
        <f t="shared" si="106"/>
        <v>SA</v>
      </c>
      <c r="F331" s="39"/>
      <c r="G331" s="795"/>
      <c r="H331" s="795"/>
      <c r="I331" s="795"/>
      <c r="J331" s="795"/>
      <c r="K331" s="795"/>
      <c r="L331" s="795"/>
      <c r="M331" s="795"/>
      <c r="N331" s="795"/>
      <c r="O331" s="795"/>
      <c r="P331" s="795"/>
      <c r="Q331" s="795"/>
      <c r="R331" s="795"/>
      <c r="S331" s="795"/>
      <c r="T331" s="795"/>
      <c r="U331" s="795"/>
      <c r="V331" s="795"/>
      <c r="W331" s="795"/>
      <c r="X331" s="795"/>
      <c r="Y331" s="795"/>
      <c r="Z331" s="795"/>
      <c r="AB331" s="214"/>
      <c r="AC331" s="214"/>
      <c r="AD331" s="214"/>
    </row>
    <row r="332" spans="1:52">
      <c r="A332" s="207" t="s">
        <v>91</v>
      </c>
      <c r="B332" s="832" t="s">
        <v>92</v>
      </c>
      <c r="C332" s="257" t="s">
        <v>93</v>
      </c>
      <c r="D332" s="258" t="s">
        <v>94</v>
      </c>
      <c r="E332" s="253" t="str">
        <f t="shared" si="106"/>
        <v>SA</v>
      </c>
      <c r="F332" s="39"/>
      <c r="G332" s="795"/>
      <c r="H332" s="795"/>
      <c r="I332" s="795"/>
      <c r="J332" s="795"/>
      <c r="K332" s="795"/>
      <c r="L332" s="795"/>
      <c r="M332" s="795"/>
      <c r="N332" s="795"/>
      <c r="O332" s="795"/>
      <c r="P332" s="795"/>
      <c r="Q332" s="795"/>
      <c r="R332" s="795"/>
      <c r="S332" s="795"/>
      <c r="T332" s="795"/>
      <c r="U332" s="795"/>
      <c r="V332" s="795"/>
      <c r="W332" s="795"/>
      <c r="X332" s="795"/>
      <c r="Y332" s="795"/>
      <c r="Z332" s="795"/>
      <c r="AB332" s="214"/>
      <c r="AC332" s="214"/>
      <c r="AD332" s="214"/>
    </row>
    <row r="333" spans="1:52">
      <c r="A333" s="207"/>
      <c r="B333" s="832"/>
      <c r="C333" s="261" t="s">
        <v>95</v>
      </c>
      <c r="D333" s="262" t="s">
        <v>96</v>
      </c>
      <c r="E333" s="253" t="str">
        <f t="shared" si="106"/>
        <v>SA</v>
      </c>
      <c r="F333" s="39"/>
      <c r="G333" s="795"/>
      <c r="H333" s="795"/>
      <c r="I333" s="795"/>
      <c r="J333" s="795"/>
      <c r="K333" s="795"/>
      <c r="L333" s="795"/>
      <c r="M333" s="795"/>
      <c r="N333" s="795"/>
      <c r="O333" s="795"/>
      <c r="P333" s="795"/>
      <c r="Q333" s="795"/>
      <c r="R333" s="795"/>
      <c r="S333" s="795"/>
      <c r="T333" s="795"/>
      <c r="U333" s="795"/>
      <c r="V333" s="795"/>
      <c r="W333" s="795"/>
      <c r="X333" s="795"/>
      <c r="Y333" s="795"/>
      <c r="Z333" s="795"/>
      <c r="AB333" s="214"/>
      <c r="AC333" s="214"/>
      <c r="AD333" s="214"/>
    </row>
    <row r="334" spans="1:52">
      <c r="A334" s="206" t="s">
        <v>97</v>
      </c>
      <c r="B334" s="832" t="s">
        <v>98</v>
      </c>
      <c r="C334" s="257" t="s">
        <v>99</v>
      </c>
      <c r="D334" s="258" t="s">
        <v>100</v>
      </c>
      <c r="E334" s="253" t="str">
        <f t="shared" si="106"/>
        <v>SA</v>
      </c>
      <c r="F334" s="39"/>
      <c r="G334" s="795"/>
      <c r="H334" s="795"/>
      <c r="I334" s="795"/>
      <c r="J334" s="795"/>
      <c r="K334" s="795"/>
      <c r="L334" s="795"/>
      <c r="M334" s="795"/>
      <c r="N334" s="795"/>
      <c r="O334" s="795"/>
      <c r="P334" s="795"/>
      <c r="Q334" s="795"/>
      <c r="R334" s="795"/>
      <c r="S334" s="795"/>
      <c r="T334" s="795"/>
      <c r="U334" s="795"/>
      <c r="V334" s="795"/>
      <c r="W334" s="795"/>
      <c r="X334" s="795"/>
      <c r="Y334" s="795"/>
      <c r="Z334" s="795"/>
      <c r="AB334" s="214"/>
      <c r="AC334" s="214"/>
      <c r="AD334" s="214"/>
    </row>
    <row r="335" spans="1:52">
      <c r="A335" s="207"/>
      <c r="B335" s="832"/>
      <c r="C335" s="259" t="s">
        <v>101</v>
      </c>
      <c r="D335" s="260" t="s">
        <v>102</v>
      </c>
      <c r="E335" s="253" t="str">
        <f t="shared" si="106"/>
        <v>SA</v>
      </c>
      <c r="F335" s="39"/>
      <c r="G335" s="795"/>
      <c r="H335" s="795"/>
      <c r="I335" s="795"/>
      <c r="J335" s="795"/>
      <c r="K335" s="795"/>
      <c r="L335" s="795"/>
      <c r="M335" s="795"/>
      <c r="N335" s="795"/>
      <c r="O335" s="795"/>
      <c r="P335" s="795"/>
      <c r="Q335" s="795"/>
      <c r="R335" s="795"/>
      <c r="S335" s="795"/>
      <c r="T335" s="795"/>
      <c r="U335" s="795"/>
      <c r="V335" s="795"/>
      <c r="W335" s="795"/>
      <c r="X335" s="795"/>
      <c r="Y335" s="795"/>
      <c r="Z335" s="795"/>
      <c r="AB335" s="214"/>
      <c r="AC335" s="214"/>
      <c r="AD335" s="214"/>
    </row>
    <row r="336" spans="1:52">
      <c r="A336" s="207"/>
      <c r="B336" s="832"/>
      <c r="C336" s="259" t="s">
        <v>103</v>
      </c>
      <c r="D336" s="260" t="s">
        <v>104</v>
      </c>
      <c r="E336" s="253" t="str">
        <f t="shared" si="106"/>
        <v>SA</v>
      </c>
      <c r="F336" s="39"/>
      <c r="G336" s="795"/>
      <c r="H336" s="795"/>
      <c r="I336" s="795"/>
      <c r="J336" s="795"/>
      <c r="K336" s="795"/>
      <c r="L336" s="795"/>
      <c r="M336" s="795"/>
      <c r="N336" s="795"/>
      <c r="O336" s="795"/>
      <c r="P336" s="795"/>
      <c r="Q336" s="795"/>
      <c r="R336" s="795"/>
      <c r="S336" s="795"/>
      <c r="T336" s="795"/>
      <c r="U336" s="795"/>
      <c r="V336" s="795"/>
      <c r="W336" s="795"/>
      <c r="X336" s="795"/>
      <c r="Y336" s="795"/>
      <c r="Z336" s="795"/>
      <c r="AB336" s="214"/>
      <c r="AC336" s="214"/>
      <c r="AD336" s="214"/>
    </row>
    <row r="337" spans="1:30">
      <c r="A337" s="208"/>
      <c r="B337" s="832"/>
      <c r="C337" s="261" t="s">
        <v>105</v>
      </c>
      <c r="D337" s="262" t="s">
        <v>106</v>
      </c>
      <c r="E337" s="253" t="str">
        <f t="shared" si="106"/>
        <v>SA</v>
      </c>
      <c r="F337" s="39"/>
      <c r="G337" s="795"/>
      <c r="H337" s="795"/>
      <c r="I337" s="795"/>
      <c r="J337" s="795"/>
      <c r="K337" s="795"/>
      <c r="L337" s="795"/>
      <c r="M337" s="795"/>
      <c r="N337" s="795"/>
      <c r="O337" s="795"/>
      <c r="P337" s="795"/>
      <c r="Q337" s="795"/>
      <c r="R337" s="795"/>
      <c r="S337" s="795"/>
      <c r="T337" s="795"/>
      <c r="U337" s="795"/>
      <c r="V337" s="795"/>
      <c r="W337" s="795"/>
      <c r="X337" s="795"/>
      <c r="Y337" s="795"/>
      <c r="Z337" s="795"/>
      <c r="AB337" s="214"/>
      <c r="AC337" s="214"/>
      <c r="AD337" s="214"/>
    </row>
    <row r="338" spans="1:30">
      <c r="A338" s="207" t="s">
        <v>107</v>
      </c>
      <c r="B338" s="832" t="s">
        <v>108</v>
      </c>
      <c r="C338" s="257" t="s">
        <v>109</v>
      </c>
      <c r="D338" s="258" t="s">
        <v>110</v>
      </c>
      <c r="E338" s="253" t="str">
        <f t="shared" si="106"/>
        <v>SA</v>
      </c>
      <c r="F338" s="39"/>
      <c r="G338" s="795"/>
      <c r="H338" s="795"/>
      <c r="I338" s="795"/>
      <c r="J338" s="795"/>
      <c r="K338" s="795"/>
      <c r="L338" s="795"/>
      <c r="M338" s="795"/>
      <c r="N338" s="795"/>
      <c r="O338" s="795"/>
      <c r="P338" s="795"/>
      <c r="Q338" s="795"/>
      <c r="R338" s="795"/>
      <c r="S338" s="795"/>
      <c r="T338" s="795"/>
      <c r="U338" s="795"/>
      <c r="V338" s="795"/>
      <c r="W338" s="795"/>
      <c r="X338" s="795"/>
      <c r="Y338" s="795"/>
      <c r="Z338" s="795"/>
      <c r="AB338" s="214"/>
      <c r="AC338" s="214"/>
      <c r="AD338" s="214"/>
    </row>
    <row r="339" spans="1:30">
      <c r="A339" s="207"/>
      <c r="B339" s="832"/>
      <c r="C339" s="259" t="s">
        <v>111</v>
      </c>
      <c r="D339" s="260" t="s">
        <v>112</v>
      </c>
      <c r="E339" s="253" t="str">
        <f t="shared" si="106"/>
        <v>SA</v>
      </c>
      <c r="F339" s="39"/>
      <c r="G339" s="795"/>
      <c r="H339" s="795"/>
      <c r="I339" s="795"/>
      <c r="J339" s="795"/>
      <c r="K339" s="795"/>
      <c r="L339" s="795"/>
      <c r="M339" s="795"/>
      <c r="N339" s="795"/>
      <c r="O339" s="795"/>
      <c r="P339" s="795"/>
      <c r="Q339" s="795"/>
      <c r="R339" s="795"/>
      <c r="S339" s="795"/>
      <c r="T339" s="795"/>
      <c r="U339" s="795"/>
      <c r="V339" s="795"/>
      <c r="W339" s="795"/>
      <c r="X339" s="795"/>
      <c r="Y339" s="795"/>
      <c r="Z339" s="795"/>
      <c r="AB339" s="214"/>
      <c r="AC339" s="214"/>
      <c r="AD339" s="214"/>
    </row>
    <row r="340" spans="1:30">
      <c r="A340" s="207"/>
      <c r="B340" s="832"/>
      <c r="C340" s="261" t="s">
        <v>113</v>
      </c>
      <c r="D340" s="262" t="s">
        <v>114</v>
      </c>
      <c r="E340" s="253" t="str">
        <f t="shared" si="106"/>
        <v>SA</v>
      </c>
      <c r="F340" s="39"/>
      <c r="G340" s="795"/>
      <c r="H340" s="795"/>
      <c r="I340" s="795"/>
      <c r="J340" s="795"/>
      <c r="K340" s="795"/>
      <c r="L340" s="795"/>
      <c r="M340" s="795"/>
      <c r="N340" s="795"/>
      <c r="O340" s="795"/>
      <c r="P340" s="795"/>
      <c r="Q340" s="795"/>
      <c r="R340" s="795"/>
      <c r="S340" s="795"/>
      <c r="T340" s="795"/>
      <c r="U340" s="795"/>
      <c r="V340" s="795"/>
      <c r="W340" s="795"/>
      <c r="X340" s="795"/>
      <c r="Y340" s="795"/>
      <c r="Z340" s="795"/>
      <c r="AB340" s="214"/>
      <c r="AC340" s="214"/>
      <c r="AD340" s="214"/>
    </row>
    <row r="341" spans="1:30">
      <c r="A341" s="206" t="s">
        <v>115</v>
      </c>
      <c r="B341" s="832" t="s">
        <v>116</v>
      </c>
      <c r="C341" s="257" t="s">
        <v>117</v>
      </c>
      <c r="D341" s="258" t="s">
        <v>118</v>
      </c>
      <c r="E341" s="253" t="str">
        <f t="shared" si="106"/>
        <v>SA</v>
      </c>
      <c r="F341" s="39"/>
      <c r="G341" s="795"/>
      <c r="H341" s="795"/>
      <c r="I341" s="795"/>
      <c r="J341" s="795"/>
      <c r="K341" s="795"/>
      <c r="L341" s="795"/>
      <c r="M341" s="795"/>
      <c r="N341" s="795"/>
      <c r="O341" s="795"/>
      <c r="P341" s="795"/>
      <c r="Q341" s="795"/>
      <c r="R341" s="795"/>
      <c r="S341" s="795"/>
      <c r="T341" s="795"/>
      <c r="U341" s="795"/>
      <c r="V341" s="795"/>
      <c r="W341" s="795"/>
      <c r="X341" s="795"/>
      <c r="Y341" s="795"/>
      <c r="Z341" s="795"/>
      <c r="AB341" s="214"/>
      <c r="AC341" s="214"/>
      <c r="AD341" s="214"/>
    </row>
    <row r="342" spans="1:30">
      <c r="A342" s="207"/>
      <c r="B342" s="832"/>
      <c r="C342" s="259" t="s">
        <v>119</v>
      </c>
      <c r="D342" s="260" t="s">
        <v>120</v>
      </c>
      <c r="E342" s="253" t="str">
        <f t="shared" si="106"/>
        <v>SA</v>
      </c>
      <c r="F342" s="39"/>
      <c r="G342" s="795"/>
      <c r="H342" s="795"/>
      <c r="I342" s="795"/>
      <c r="J342" s="795"/>
      <c r="K342" s="795"/>
      <c r="L342" s="795"/>
      <c r="M342" s="795"/>
      <c r="N342" s="795"/>
      <c r="O342" s="795"/>
      <c r="P342" s="795"/>
      <c r="Q342" s="795"/>
      <c r="R342" s="795"/>
      <c r="S342" s="795"/>
      <c r="T342" s="795"/>
      <c r="U342" s="795"/>
      <c r="V342" s="795"/>
      <c r="W342" s="795"/>
      <c r="X342" s="795"/>
      <c r="Y342" s="795"/>
      <c r="Z342" s="795"/>
      <c r="AB342" s="214"/>
      <c r="AC342" s="214"/>
      <c r="AD342" s="214"/>
    </row>
    <row r="343" spans="1:30">
      <c r="A343" s="208"/>
      <c r="B343" s="832"/>
      <c r="C343" s="261" t="s">
        <v>121</v>
      </c>
      <c r="D343" s="262" t="s">
        <v>122</v>
      </c>
      <c r="E343" s="253" t="str">
        <f t="shared" si="106"/>
        <v>SA</v>
      </c>
      <c r="F343" s="39"/>
      <c r="G343" s="795"/>
      <c r="H343" s="795"/>
      <c r="I343" s="795"/>
      <c r="J343" s="795"/>
      <c r="K343" s="795"/>
      <c r="L343" s="795"/>
      <c r="M343" s="795"/>
      <c r="N343" s="795"/>
      <c r="O343" s="795"/>
      <c r="P343" s="795"/>
      <c r="Q343" s="795"/>
      <c r="R343" s="795"/>
      <c r="S343" s="795"/>
      <c r="T343" s="795"/>
      <c r="U343" s="795"/>
      <c r="V343" s="795"/>
      <c r="W343" s="795"/>
      <c r="X343" s="795"/>
      <c r="Y343" s="795"/>
      <c r="Z343" s="795"/>
      <c r="AB343" s="214"/>
      <c r="AC343" s="214"/>
      <c r="AD343" s="214"/>
    </row>
    <row r="344" spans="1:30">
      <c r="A344" s="207" t="s">
        <v>123</v>
      </c>
      <c r="B344" s="832" t="s">
        <v>124</v>
      </c>
      <c r="C344" s="257" t="s">
        <v>125</v>
      </c>
      <c r="D344" s="748" t="s">
        <v>1209</v>
      </c>
      <c r="E344" s="253" t="str">
        <f t="shared" si="106"/>
        <v>SA</v>
      </c>
      <c r="F344" s="39"/>
      <c r="G344" s="795"/>
      <c r="H344" s="795"/>
      <c r="I344" s="795"/>
      <c r="J344" s="795"/>
      <c r="K344" s="795"/>
      <c r="L344" s="795"/>
      <c r="M344" s="795"/>
      <c r="N344" s="795"/>
      <c r="O344" s="795"/>
      <c r="P344" s="795"/>
      <c r="Q344" s="795"/>
      <c r="R344" s="795"/>
      <c r="S344" s="795"/>
      <c r="T344" s="795"/>
      <c r="U344" s="795"/>
      <c r="V344" s="795"/>
      <c r="W344" s="795"/>
      <c r="X344" s="795"/>
      <c r="Y344" s="795"/>
      <c r="Z344" s="795"/>
      <c r="AB344" s="214"/>
      <c r="AC344" s="214"/>
      <c r="AD344" s="214"/>
    </row>
    <row r="345" spans="1:30">
      <c r="A345" s="207"/>
      <c r="B345" s="832"/>
      <c r="C345" s="259" t="s">
        <v>127</v>
      </c>
      <c r="D345" s="260" t="s">
        <v>128</v>
      </c>
      <c r="E345" s="253" t="str">
        <f t="shared" si="106"/>
        <v>SA</v>
      </c>
      <c r="F345" s="39"/>
      <c r="G345" s="795"/>
      <c r="H345" s="795"/>
      <c r="I345" s="795"/>
      <c r="J345" s="795"/>
      <c r="K345" s="795"/>
      <c r="L345" s="795"/>
      <c r="M345" s="795"/>
      <c r="N345" s="795"/>
      <c r="O345" s="795"/>
      <c r="P345" s="795"/>
      <c r="Q345" s="795"/>
      <c r="R345" s="795"/>
      <c r="S345" s="795"/>
      <c r="T345" s="795"/>
      <c r="U345" s="795"/>
      <c r="V345" s="795"/>
      <c r="W345" s="795"/>
      <c r="X345" s="795"/>
      <c r="Y345" s="795"/>
      <c r="Z345" s="795"/>
      <c r="AB345" s="214"/>
      <c r="AC345" s="214"/>
      <c r="AD345" s="214"/>
    </row>
    <row r="346" spans="1:30">
      <c r="A346" s="207"/>
      <c r="B346" s="832"/>
      <c r="C346" s="259" t="s">
        <v>129</v>
      </c>
      <c r="D346" s="260" t="s">
        <v>130</v>
      </c>
      <c r="E346" s="253" t="str">
        <f t="shared" si="106"/>
        <v>SA</v>
      </c>
      <c r="F346" s="39"/>
      <c r="G346" s="795"/>
      <c r="H346" s="795"/>
      <c r="I346" s="795"/>
      <c r="J346" s="795"/>
      <c r="K346" s="795"/>
      <c r="L346" s="795"/>
      <c r="M346" s="795"/>
      <c r="N346" s="795"/>
      <c r="O346" s="795"/>
      <c r="P346" s="795"/>
      <c r="Q346" s="795"/>
      <c r="R346" s="795"/>
      <c r="S346" s="795"/>
      <c r="T346" s="795"/>
      <c r="U346" s="795"/>
      <c r="V346" s="795"/>
      <c r="W346" s="795"/>
      <c r="X346" s="795"/>
      <c r="Y346" s="795"/>
      <c r="Z346" s="795"/>
      <c r="AB346" s="214"/>
      <c r="AC346" s="214"/>
      <c r="AD346" s="214"/>
    </row>
    <row r="347" spans="1:30">
      <c r="A347" s="207"/>
      <c r="B347" s="832"/>
      <c r="C347" s="261" t="s">
        <v>131</v>
      </c>
      <c r="D347" s="262" t="s">
        <v>132</v>
      </c>
      <c r="E347" s="253" t="str">
        <f t="shared" si="106"/>
        <v>SA</v>
      </c>
      <c r="F347" s="39"/>
      <c r="G347" s="795"/>
      <c r="H347" s="795"/>
      <c r="I347" s="795"/>
      <c r="J347" s="795"/>
      <c r="K347" s="795"/>
      <c r="L347" s="795"/>
      <c r="M347" s="795"/>
      <c r="N347" s="795"/>
      <c r="O347" s="795"/>
      <c r="P347" s="795"/>
      <c r="Q347" s="795"/>
      <c r="R347" s="795"/>
      <c r="S347" s="795"/>
      <c r="T347" s="795"/>
      <c r="U347" s="795"/>
      <c r="V347" s="795"/>
      <c r="W347" s="795"/>
      <c r="X347" s="795"/>
      <c r="Y347" s="795"/>
      <c r="Z347" s="795"/>
      <c r="AB347" s="214"/>
      <c r="AC347" s="214"/>
      <c r="AD347" s="214"/>
    </row>
    <row r="348" spans="1:30">
      <c r="A348" s="206" t="s">
        <v>133</v>
      </c>
      <c r="B348" s="832" t="s">
        <v>134</v>
      </c>
      <c r="C348" s="257" t="s">
        <v>135</v>
      </c>
      <c r="D348" s="258" t="s">
        <v>136</v>
      </c>
      <c r="E348" s="253" t="str">
        <f t="shared" si="106"/>
        <v>SA</v>
      </c>
      <c r="F348" s="39"/>
      <c r="G348" s="795"/>
      <c r="H348" s="795"/>
      <c r="I348" s="795"/>
      <c r="J348" s="795"/>
      <c r="K348" s="795"/>
      <c r="L348" s="795"/>
      <c r="M348" s="795"/>
      <c r="N348" s="795"/>
      <c r="O348" s="795"/>
      <c r="P348" s="795"/>
      <c r="Q348" s="795"/>
      <c r="R348" s="795"/>
      <c r="S348" s="795"/>
      <c r="T348" s="795"/>
      <c r="U348" s="795"/>
      <c r="V348" s="795"/>
      <c r="W348" s="795"/>
      <c r="X348" s="795"/>
      <c r="Y348" s="795"/>
      <c r="Z348" s="795"/>
      <c r="AB348" s="214"/>
      <c r="AC348" s="214"/>
      <c r="AD348" s="214"/>
    </row>
    <row r="349" spans="1:30">
      <c r="A349" s="207"/>
      <c r="B349" s="832"/>
      <c r="C349" s="259" t="s">
        <v>137</v>
      </c>
      <c r="D349" s="260" t="s">
        <v>138</v>
      </c>
      <c r="E349" s="253" t="str">
        <f t="shared" si="106"/>
        <v>SA</v>
      </c>
      <c r="F349" s="39"/>
      <c r="G349" s="795"/>
      <c r="H349" s="795"/>
      <c r="I349" s="795"/>
      <c r="J349" s="795"/>
      <c r="K349" s="795"/>
      <c r="L349" s="795"/>
      <c r="M349" s="795"/>
      <c r="N349" s="795"/>
      <c r="O349" s="795"/>
      <c r="P349" s="795"/>
      <c r="Q349" s="795"/>
      <c r="R349" s="795"/>
      <c r="S349" s="795"/>
      <c r="T349" s="795"/>
      <c r="U349" s="795"/>
      <c r="V349" s="795"/>
      <c r="W349" s="795"/>
      <c r="X349" s="795"/>
      <c r="Y349" s="795"/>
      <c r="Z349" s="795"/>
      <c r="AB349" s="214"/>
      <c r="AC349" s="214"/>
      <c r="AD349" s="214"/>
    </row>
    <row r="350" spans="1:30">
      <c r="A350" s="207"/>
      <c r="B350" s="832"/>
      <c r="C350" s="259" t="s">
        <v>139</v>
      </c>
      <c r="D350" s="260" t="s">
        <v>140</v>
      </c>
      <c r="E350" s="253" t="str">
        <f t="shared" si="106"/>
        <v>SA</v>
      </c>
      <c r="F350" s="39"/>
      <c r="G350" s="795"/>
      <c r="H350" s="795"/>
      <c r="I350" s="795"/>
      <c r="J350" s="795"/>
      <c r="K350" s="795"/>
      <c r="L350" s="795"/>
      <c r="M350" s="795"/>
      <c r="N350" s="795"/>
      <c r="O350" s="795"/>
      <c r="P350" s="795"/>
      <c r="Q350" s="795"/>
      <c r="R350" s="795"/>
      <c r="S350" s="795"/>
      <c r="T350" s="795"/>
      <c r="U350" s="795"/>
      <c r="V350" s="795"/>
      <c r="W350" s="795"/>
      <c r="X350" s="795"/>
      <c r="Y350" s="795"/>
      <c r="Z350" s="795"/>
      <c r="AB350" s="214"/>
      <c r="AC350" s="214"/>
      <c r="AD350" s="214"/>
    </row>
    <row r="351" spans="1:30">
      <c r="A351" s="207"/>
      <c r="B351" s="832"/>
      <c r="C351" s="259" t="s">
        <v>141</v>
      </c>
      <c r="D351" s="260" t="s">
        <v>142</v>
      </c>
      <c r="E351" s="253" t="str">
        <f t="shared" si="106"/>
        <v>SA</v>
      </c>
      <c r="F351" s="39"/>
      <c r="G351" s="795"/>
      <c r="H351" s="795"/>
      <c r="I351" s="795"/>
      <c r="J351" s="795"/>
      <c r="K351" s="795"/>
      <c r="L351" s="795"/>
      <c r="M351" s="795"/>
      <c r="N351" s="795"/>
      <c r="O351" s="795"/>
      <c r="P351" s="795"/>
      <c r="Q351" s="795"/>
      <c r="R351" s="795"/>
      <c r="S351" s="795"/>
      <c r="T351" s="795"/>
      <c r="U351" s="795"/>
      <c r="V351" s="795"/>
      <c r="W351" s="795"/>
      <c r="X351" s="795"/>
      <c r="Y351" s="795"/>
      <c r="Z351" s="795"/>
      <c r="AB351" s="214"/>
      <c r="AC351" s="214"/>
      <c r="AD351" s="214"/>
    </row>
    <row r="352" spans="1:30">
      <c r="A352" s="207"/>
      <c r="B352" s="832"/>
      <c r="C352" s="259" t="s">
        <v>143</v>
      </c>
      <c r="D352" s="260" t="s">
        <v>144</v>
      </c>
      <c r="E352" s="253" t="str">
        <f t="shared" si="106"/>
        <v>SA</v>
      </c>
      <c r="F352" s="39"/>
      <c r="G352" s="795"/>
      <c r="H352" s="795"/>
      <c r="I352" s="795"/>
      <c r="J352" s="795"/>
      <c r="K352" s="795"/>
      <c r="L352" s="795"/>
      <c r="M352" s="795"/>
      <c r="N352" s="795"/>
      <c r="O352" s="795"/>
      <c r="P352" s="795"/>
      <c r="Q352" s="795"/>
      <c r="R352" s="795"/>
      <c r="S352" s="795"/>
      <c r="T352" s="795"/>
      <c r="U352" s="795"/>
      <c r="V352" s="795"/>
      <c r="W352" s="795"/>
      <c r="X352" s="795"/>
      <c r="Y352" s="795"/>
      <c r="Z352" s="795"/>
      <c r="AB352" s="214"/>
      <c r="AC352" s="214"/>
      <c r="AD352" s="214"/>
    </row>
    <row r="353" spans="1:30">
      <c r="A353" s="207"/>
      <c r="B353" s="832"/>
      <c r="C353" s="259" t="s">
        <v>145</v>
      </c>
      <c r="D353" s="260" t="s">
        <v>146</v>
      </c>
      <c r="E353" s="253" t="str">
        <f t="shared" si="106"/>
        <v>SA</v>
      </c>
      <c r="F353" s="39"/>
      <c r="G353" s="795"/>
      <c r="H353" s="795"/>
      <c r="I353" s="795"/>
      <c r="J353" s="795"/>
      <c r="K353" s="795"/>
      <c r="L353" s="795"/>
      <c r="M353" s="795"/>
      <c r="N353" s="795"/>
      <c r="O353" s="795"/>
      <c r="P353" s="795"/>
      <c r="Q353" s="795"/>
      <c r="R353" s="795"/>
      <c r="S353" s="795"/>
      <c r="T353" s="795"/>
      <c r="U353" s="795"/>
      <c r="V353" s="795"/>
      <c r="W353" s="795"/>
      <c r="X353" s="795"/>
      <c r="Y353" s="795"/>
      <c r="Z353" s="795"/>
      <c r="AB353" s="214"/>
      <c r="AC353" s="214"/>
      <c r="AD353" s="214"/>
    </row>
    <row r="354" spans="1:30">
      <c r="A354" s="207"/>
      <c r="B354" s="832"/>
      <c r="C354" s="259" t="s">
        <v>147</v>
      </c>
      <c r="D354" s="260" t="s">
        <v>148</v>
      </c>
      <c r="E354" s="253" t="str">
        <f t="shared" si="106"/>
        <v>SA</v>
      </c>
      <c r="F354" s="39"/>
      <c r="G354" s="795"/>
      <c r="H354" s="795"/>
      <c r="I354" s="795"/>
      <c r="J354" s="795"/>
      <c r="K354" s="795"/>
      <c r="L354" s="795"/>
      <c r="M354" s="795"/>
      <c r="N354" s="795"/>
      <c r="O354" s="795"/>
      <c r="P354" s="795"/>
      <c r="Q354" s="795"/>
      <c r="R354" s="795"/>
      <c r="S354" s="795"/>
      <c r="T354" s="795"/>
      <c r="U354" s="795"/>
      <c r="V354" s="795"/>
      <c r="W354" s="795"/>
      <c r="X354" s="795"/>
      <c r="Y354" s="795"/>
      <c r="Z354" s="795"/>
      <c r="AB354" s="214"/>
      <c r="AC354" s="214"/>
      <c r="AD354" s="214"/>
    </row>
    <row r="355" spans="1:30">
      <c r="A355" s="207"/>
      <c r="B355" s="832"/>
      <c r="C355" s="259" t="s">
        <v>149</v>
      </c>
      <c r="D355" s="260" t="s">
        <v>150</v>
      </c>
      <c r="E355" s="253" t="str">
        <f t="shared" si="106"/>
        <v>SA</v>
      </c>
      <c r="F355" s="39"/>
      <c r="G355" s="795"/>
      <c r="H355" s="795"/>
      <c r="I355" s="795"/>
      <c r="J355" s="795"/>
      <c r="K355" s="795"/>
      <c r="L355" s="795"/>
      <c r="M355" s="795"/>
      <c r="N355" s="795"/>
      <c r="O355" s="795"/>
      <c r="P355" s="795"/>
      <c r="Q355" s="795"/>
      <c r="R355" s="795"/>
      <c r="S355" s="795"/>
      <c r="T355" s="795"/>
      <c r="U355" s="795"/>
      <c r="V355" s="795"/>
      <c r="W355" s="795"/>
      <c r="X355" s="795"/>
      <c r="Y355" s="795"/>
      <c r="Z355" s="795"/>
      <c r="AB355" s="214"/>
      <c r="AC355" s="214"/>
      <c r="AD355" s="214"/>
    </row>
    <row r="356" spans="1:30">
      <c r="A356" s="207"/>
      <c r="B356" s="832"/>
      <c r="C356" s="259" t="s">
        <v>151</v>
      </c>
      <c r="D356" s="260" t="s">
        <v>152</v>
      </c>
      <c r="E356" s="253" t="str">
        <f t="shared" si="106"/>
        <v>SA</v>
      </c>
      <c r="F356" s="39"/>
      <c r="G356" s="795"/>
      <c r="H356" s="795"/>
      <c r="I356" s="795"/>
      <c r="J356" s="795"/>
      <c r="K356" s="795"/>
      <c r="L356" s="795"/>
      <c r="M356" s="795"/>
      <c r="N356" s="795"/>
      <c r="O356" s="795"/>
      <c r="P356" s="795"/>
      <c r="Q356" s="795"/>
      <c r="R356" s="795"/>
      <c r="S356" s="795"/>
      <c r="T356" s="795"/>
      <c r="U356" s="795"/>
      <c r="V356" s="795"/>
      <c r="W356" s="795"/>
      <c r="X356" s="795"/>
      <c r="Y356" s="795"/>
      <c r="Z356" s="795"/>
      <c r="AB356" s="214"/>
      <c r="AC356" s="214"/>
      <c r="AD356" s="214"/>
    </row>
    <row r="357" spans="1:30">
      <c r="A357" s="208"/>
      <c r="B357" s="832"/>
      <c r="C357" s="261" t="s">
        <v>153</v>
      </c>
      <c r="D357" s="262" t="s">
        <v>154</v>
      </c>
      <c r="E357" s="253" t="str">
        <f t="shared" si="106"/>
        <v>SA</v>
      </c>
      <c r="F357" s="39"/>
      <c r="G357" s="795"/>
      <c r="H357" s="795"/>
      <c r="I357" s="795"/>
      <c r="J357" s="795"/>
      <c r="K357" s="795"/>
      <c r="L357" s="795"/>
      <c r="M357" s="795"/>
      <c r="N357" s="795"/>
      <c r="O357" s="795"/>
      <c r="P357" s="795"/>
      <c r="Q357" s="795"/>
      <c r="R357" s="795"/>
      <c r="S357" s="795"/>
      <c r="T357" s="795"/>
      <c r="U357" s="795"/>
      <c r="V357" s="795"/>
      <c r="W357" s="795"/>
      <c r="X357" s="795"/>
      <c r="Y357" s="795"/>
      <c r="Z357" s="795"/>
      <c r="AB357" s="214"/>
      <c r="AC357" s="214"/>
      <c r="AD357" s="214"/>
    </row>
    <row r="358" spans="1:30">
      <c r="A358" s="207" t="s">
        <v>155</v>
      </c>
      <c r="B358" s="832" t="s">
        <v>156</v>
      </c>
      <c r="C358" s="257" t="s">
        <v>157</v>
      </c>
      <c r="D358" s="258" t="s">
        <v>158</v>
      </c>
      <c r="E358" s="253" t="str">
        <f t="shared" si="106"/>
        <v>SA</v>
      </c>
      <c r="F358" s="39"/>
      <c r="G358" s="795"/>
      <c r="H358" s="795"/>
      <c r="I358" s="795"/>
      <c r="J358" s="795"/>
      <c r="K358" s="795"/>
      <c r="L358" s="795"/>
      <c r="M358" s="795"/>
      <c r="N358" s="795"/>
      <c r="O358" s="795"/>
      <c r="P358" s="795"/>
      <c r="Q358" s="795"/>
      <c r="R358" s="795"/>
      <c r="S358" s="795"/>
      <c r="T358" s="795"/>
      <c r="U358" s="795"/>
      <c r="V358" s="795"/>
      <c r="W358" s="795"/>
      <c r="X358" s="795"/>
      <c r="Y358" s="795"/>
      <c r="Z358" s="795"/>
      <c r="AB358" s="214"/>
      <c r="AC358" s="214"/>
      <c r="AD358" s="214"/>
    </row>
    <row r="359" spans="1:30">
      <c r="A359" s="207"/>
      <c r="B359" s="832"/>
      <c r="C359" s="259" t="s">
        <v>159</v>
      </c>
      <c r="D359" s="260" t="s">
        <v>160</v>
      </c>
      <c r="E359" s="253" t="str">
        <f t="shared" si="106"/>
        <v>SA</v>
      </c>
      <c r="F359" s="39"/>
      <c r="G359" s="795"/>
      <c r="H359" s="795"/>
      <c r="I359" s="795"/>
      <c r="J359" s="795"/>
      <c r="K359" s="795"/>
      <c r="L359" s="795"/>
      <c r="M359" s="795"/>
      <c r="N359" s="795"/>
      <c r="O359" s="795"/>
      <c r="P359" s="795"/>
      <c r="Q359" s="795"/>
      <c r="R359" s="795"/>
      <c r="S359" s="795"/>
      <c r="T359" s="795"/>
      <c r="U359" s="795"/>
      <c r="V359" s="795"/>
      <c r="W359" s="795"/>
      <c r="X359" s="795"/>
      <c r="Y359" s="795"/>
      <c r="Z359" s="795"/>
      <c r="AB359" s="214"/>
      <c r="AC359" s="214"/>
      <c r="AD359" s="214"/>
    </row>
    <row r="360" spans="1:30">
      <c r="A360" s="207"/>
      <c r="B360" s="832"/>
      <c r="C360" s="259" t="s">
        <v>161</v>
      </c>
      <c r="D360" s="260" t="s">
        <v>162</v>
      </c>
      <c r="E360" s="253" t="str">
        <f t="shared" si="106"/>
        <v>SA</v>
      </c>
      <c r="F360" s="39"/>
      <c r="G360" s="795"/>
      <c r="H360" s="795"/>
      <c r="I360" s="795"/>
      <c r="J360" s="795"/>
      <c r="K360" s="795"/>
      <c r="L360" s="795"/>
      <c r="M360" s="795"/>
      <c r="N360" s="795"/>
      <c r="O360" s="795"/>
      <c r="P360" s="795"/>
      <c r="Q360" s="795"/>
      <c r="R360" s="795"/>
      <c r="S360" s="795"/>
      <c r="T360" s="795"/>
      <c r="U360" s="795"/>
      <c r="V360" s="795"/>
      <c r="W360" s="795"/>
      <c r="X360" s="795"/>
      <c r="Y360" s="795"/>
      <c r="Z360" s="795"/>
      <c r="AB360" s="214"/>
      <c r="AC360" s="214"/>
      <c r="AD360" s="214"/>
    </row>
    <row r="361" spans="1:30">
      <c r="A361" s="207"/>
      <c r="B361" s="832"/>
      <c r="C361" s="259" t="s">
        <v>163</v>
      </c>
      <c r="D361" s="260" t="s">
        <v>164</v>
      </c>
      <c r="E361" s="253" t="str">
        <f t="shared" si="106"/>
        <v>SA</v>
      </c>
      <c r="F361" s="39"/>
      <c r="G361" s="795"/>
      <c r="H361" s="795"/>
      <c r="I361" s="795"/>
      <c r="J361" s="795"/>
      <c r="K361" s="795"/>
      <c r="L361" s="795"/>
      <c r="M361" s="795"/>
      <c r="N361" s="795"/>
      <c r="O361" s="795"/>
      <c r="P361" s="795"/>
      <c r="Q361" s="795"/>
      <c r="R361" s="795"/>
      <c r="S361" s="795"/>
      <c r="T361" s="795"/>
      <c r="U361" s="795"/>
      <c r="V361" s="795"/>
      <c r="W361" s="795"/>
      <c r="X361" s="795"/>
      <c r="Y361" s="795"/>
      <c r="Z361" s="795"/>
      <c r="AB361" s="214"/>
      <c r="AC361" s="214"/>
      <c r="AD361" s="214"/>
    </row>
    <row r="362" spans="1:30">
      <c r="A362" s="207"/>
      <c r="B362" s="832"/>
      <c r="C362" s="259" t="s">
        <v>165</v>
      </c>
      <c r="D362" s="260" t="s">
        <v>166</v>
      </c>
      <c r="E362" s="253" t="str">
        <f t="shared" si="106"/>
        <v>SA</v>
      </c>
      <c r="F362" s="39"/>
      <c r="G362" s="795"/>
      <c r="H362" s="795"/>
      <c r="I362" s="795"/>
      <c r="J362" s="795"/>
      <c r="K362" s="795"/>
      <c r="L362" s="795"/>
      <c r="M362" s="795"/>
      <c r="N362" s="795"/>
      <c r="O362" s="795"/>
      <c r="P362" s="795"/>
      <c r="Q362" s="795"/>
      <c r="R362" s="795"/>
      <c r="S362" s="795"/>
      <c r="T362" s="795"/>
      <c r="U362" s="795"/>
      <c r="V362" s="795"/>
      <c r="W362" s="795"/>
      <c r="X362" s="795"/>
      <c r="Y362" s="795"/>
      <c r="Z362" s="795"/>
      <c r="AB362" s="214"/>
      <c r="AC362" s="214"/>
      <c r="AD362" s="214"/>
    </row>
    <row r="363" spans="1:30">
      <c r="A363" s="207"/>
      <c r="B363" s="832"/>
      <c r="C363" s="259" t="s">
        <v>167</v>
      </c>
      <c r="D363" s="260" t="s">
        <v>168</v>
      </c>
      <c r="E363" s="253" t="str">
        <f t="shared" si="106"/>
        <v>SA</v>
      </c>
      <c r="F363" s="39"/>
      <c r="G363" s="795"/>
      <c r="H363" s="795"/>
      <c r="I363" s="795"/>
      <c r="J363" s="795"/>
      <c r="K363" s="795"/>
      <c r="L363" s="795"/>
      <c r="M363" s="795"/>
      <c r="N363" s="795"/>
      <c r="O363" s="795"/>
      <c r="P363" s="795"/>
      <c r="Q363" s="795"/>
      <c r="R363" s="795"/>
      <c r="S363" s="795"/>
      <c r="T363" s="795"/>
      <c r="U363" s="795"/>
      <c r="V363" s="795"/>
      <c r="W363" s="795"/>
      <c r="X363" s="795"/>
      <c r="Y363" s="795"/>
      <c r="Z363" s="795"/>
      <c r="AB363" s="214"/>
      <c r="AC363" s="214"/>
      <c r="AD363" s="214"/>
    </row>
    <row r="364" spans="1:30">
      <c r="A364" s="207"/>
      <c r="B364" s="832"/>
      <c r="C364" s="259" t="s">
        <v>169</v>
      </c>
      <c r="D364" s="260" t="s">
        <v>170</v>
      </c>
      <c r="E364" s="253" t="str">
        <f t="shared" si="106"/>
        <v>SA</v>
      </c>
      <c r="F364" s="39"/>
      <c r="G364" s="795"/>
      <c r="H364" s="795"/>
      <c r="I364" s="795"/>
      <c r="J364" s="795"/>
      <c r="K364" s="795"/>
      <c r="L364" s="795"/>
      <c r="M364" s="795"/>
      <c r="N364" s="795"/>
      <c r="O364" s="795"/>
      <c r="P364" s="795"/>
      <c r="Q364" s="795"/>
      <c r="R364" s="795"/>
      <c r="S364" s="795"/>
      <c r="T364" s="795"/>
      <c r="U364" s="795"/>
      <c r="V364" s="795"/>
      <c r="W364" s="795"/>
      <c r="X364" s="795"/>
      <c r="Y364" s="795"/>
      <c r="Z364" s="795"/>
      <c r="AB364" s="214"/>
      <c r="AC364" s="214"/>
      <c r="AD364" s="214"/>
    </row>
    <row r="365" spans="1:30">
      <c r="A365" s="207"/>
      <c r="B365" s="832"/>
      <c r="C365" s="259" t="s">
        <v>171</v>
      </c>
      <c r="D365" s="260" t="s">
        <v>172</v>
      </c>
      <c r="E365" s="253" t="str">
        <f t="shared" si="106"/>
        <v>SA</v>
      </c>
      <c r="F365" s="39"/>
      <c r="G365" s="795"/>
      <c r="H365" s="795"/>
      <c r="I365" s="795"/>
      <c r="J365" s="795"/>
      <c r="K365" s="795"/>
      <c r="L365" s="795"/>
      <c r="M365" s="795"/>
      <c r="N365" s="795"/>
      <c r="O365" s="795"/>
      <c r="P365" s="795"/>
      <c r="Q365" s="795"/>
      <c r="R365" s="795"/>
      <c r="S365" s="795"/>
      <c r="T365" s="795"/>
      <c r="U365" s="795"/>
      <c r="V365" s="795"/>
      <c r="W365" s="795"/>
      <c r="X365" s="795"/>
      <c r="Y365" s="795"/>
      <c r="Z365" s="795"/>
      <c r="AB365" s="214"/>
      <c r="AC365" s="214"/>
      <c r="AD365" s="214"/>
    </row>
    <row r="366" spans="1:30">
      <c r="A366" s="207"/>
      <c r="B366" s="832"/>
      <c r="C366" s="261" t="s">
        <v>173</v>
      </c>
      <c r="D366" s="262" t="s">
        <v>174</v>
      </c>
      <c r="E366" s="253" t="str">
        <f t="shared" si="106"/>
        <v>SA</v>
      </c>
      <c r="F366" s="39"/>
      <c r="G366" s="795"/>
      <c r="H366" s="795"/>
      <c r="I366" s="795"/>
      <c r="J366" s="795"/>
      <c r="K366" s="795"/>
      <c r="L366" s="795"/>
      <c r="M366" s="795"/>
      <c r="N366" s="795"/>
      <c r="O366" s="795"/>
      <c r="P366" s="795"/>
      <c r="Q366" s="795"/>
      <c r="R366" s="795"/>
      <c r="S366" s="795"/>
      <c r="T366" s="795"/>
      <c r="U366" s="795"/>
      <c r="V366" s="795"/>
      <c r="W366" s="795"/>
      <c r="X366" s="795"/>
      <c r="Y366" s="795"/>
      <c r="Z366" s="795"/>
      <c r="AB366" s="214"/>
      <c r="AC366" s="214"/>
      <c r="AD366" s="214"/>
    </row>
    <row r="367" spans="1:30">
      <c r="A367" s="206" t="s">
        <v>175</v>
      </c>
      <c r="B367" s="832" t="s">
        <v>176</v>
      </c>
      <c r="C367" s="257" t="s">
        <v>177</v>
      </c>
      <c r="D367" s="258" t="s">
        <v>178</v>
      </c>
      <c r="E367" s="253" t="str">
        <f t="shared" si="106"/>
        <v>SA</v>
      </c>
      <c r="F367" s="39"/>
      <c r="G367" s="795"/>
      <c r="H367" s="795"/>
      <c r="I367" s="795"/>
      <c r="J367" s="795"/>
      <c r="K367" s="795"/>
      <c r="L367" s="795"/>
      <c r="M367" s="795"/>
      <c r="N367" s="795"/>
      <c r="O367" s="795"/>
      <c r="P367" s="795"/>
      <c r="Q367" s="795"/>
      <c r="R367" s="795"/>
      <c r="S367" s="795"/>
      <c r="T367" s="795"/>
      <c r="U367" s="795"/>
      <c r="V367" s="795"/>
      <c r="W367" s="795"/>
      <c r="X367" s="795"/>
      <c r="Y367" s="795"/>
      <c r="Z367" s="795"/>
      <c r="AB367" s="214"/>
      <c r="AC367" s="214"/>
      <c r="AD367" s="214"/>
    </row>
    <row r="368" spans="1:30">
      <c r="A368" s="207"/>
      <c r="B368" s="832"/>
      <c r="C368" s="259" t="s">
        <v>179</v>
      </c>
      <c r="D368" s="260" t="s">
        <v>180</v>
      </c>
      <c r="E368" s="253" t="str">
        <f t="shared" ref="E368:E373" si="126">E367</f>
        <v>SA</v>
      </c>
      <c r="F368" s="39"/>
      <c r="G368" s="795"/>
      <c r="H368" s="795"/>
      <c r="I368" s="795"/>
      <c r="J368" s="795"/>
      <c r="K368" s="795"/>
      <c r="L368" s="795"/>
      <c r="M368" s="795"/>
      <c r="N368" s="795"/>
      <c r="O368" s="795"/>
      <c r="P368" s="795"/>
      <c r="Q368" s="795"/>
      <c r="R368" s="795"/>
      <c r="S368" s="795"/>
      <c r="T368" s="795"/>
      <c r="U368" s="795"/>
      <c r="V368" s="795"/>
      <c r="W368" s="795"/>
      <c r="X368" s="795"/>
      <c r="Y368" s="795"/>
      <c r="Z368" s="795"/>
      <c r="AB368" s="214"/>
      <c r="AC368" s="214"/>
      <c r="AD368" s="214"/>
    </row>
    <row r="369" spans="1:52">
      <c r="A369" s="208"/>
      <c r="B369" s="832"/>
      <c r="C369" s="259" t="s">
        <v>181</v>
      </c>
      <c r="D369" s="260" t="s">
        <v>182</v>
      </c>
      <c r="E369" s="253" t="str">
        <f t="shared" si="126"/>
        <v>SA</v>
      </c>
      <c r="F369" s="39"/>
      <c r="G369" s="795"/>
      <c r="H369" s="795"/>
      <c r="I369" s="795"/>
      <c r="J369" s="795"/>
      <c r="K369" s="795"/>
      <c r="L369" s="795"/>
      <c r="M369" s="795"/>
      <c r="N369" s="795"/>
      <c r="O369" s="795"/>
      <c r="P369" s="795"/>
      <c r="Q369" s="795"/>
      <c r="R369" s="795"/>
      <c r="S369" s="795"/>
      <c r="T369" s="795"/>
      <c r="U369" s="795"/>
      <c r="V369" s="795"/>
      <c r="W369" s="795"/>
      <c r="X369" s="795"/>
      <c r="Y369" s="795"/>
      <c r="Z369" s="795"/>
      <c r="AB369" s="214"/>
      <c r="AC369" s="214"/>
      <c r="AD369" s="214"/>
    </row>
    <row r="370" spans="1:52">
      <c r="A370" s="207" t="s">
        <v>183</v>
      </c>
      <c r="B370" s="832" t="s">
        <v>184</v>
      </c>
      <c r="C370" s="257" t="s">
        <v>185</v>
      </c>
      <c r="D370" s="258" t="s">
        <v>186</v>
      </c>
      <c r="E370" s="253" t="str">
        <f t="shared" si="126"/>
        <v>SA</v>
      </c>
      <c r="F370" s="39"/>
      <c r="G370" s="795"/>
      <c r="H370" s="795"/>
      <c r="I370" s="795"/>
      <c r="J370" s="795"/>
      <c r="K370" s="795"/>
      <c r="L370" s="795"/>
      <c r="M370" s="795"/>
      <c r="N370" s="795"/>
      <c r="O370" s="795"/>
      <c r="P370" s="795"/>
      <c r="Q370" s="795"/>
      <c r="R370" s="795"/>
      <c r="S370" s="795"/>
      <c r="T370" s="795"/>
      <c r="U370" s="795"/>
      <c r="V370" s="795"/>
      <c r="W370" s="795"/>
      <c r="X370" s="795"/>
      <c r="Y370" s="795"/>
      <c r="Z370" s="795"/>
      <c r="AB370" s="214"/>
      <c r="AC370" s="214"/>
      <c r="AD370" s="214"/>
    </row>
    <row r="371" spans="1:52">
      <c r="A371" s="207"/>
      <c r="B371" s="832"/>
      <c r="C371" s="259" t="s">
        <v>187</v>
      </c>
      <c r="D371" s="260" t="s">
        <v>188</v>
      </c>
      <c r="E371" s="253" t="str">
        <f t="shared" si="126"/>
        <v>SA</v>
      </c>
      <c r="F371" s="39"/>
      <c r="G371" s="795"/>
      <c r="H371" s="795"/>
      <c r="I371" s="795"/>
      <c r="J371" s="795"/>
      <c r="K371" s="795"/>
      <c r="L371" s="795"/>
      <c r="M371" s="795"/>
      <c r="N371" s="795"/>
      <c r="O371" s="795"/>
      <c r="P371" s="795"/>
      <c r="Q371" s="795"/>
      <c r="R371" s="795"/>
      <c r="S371" s="795"/>
      <c r="T371" s="795"/>
      <c r="U371" s="795"/>
      <c r="V371" s="795"/>
      <c r="W371" s="795"/>
      <c r="X371" s="795"/>
      <c r="Y371" s="795"/>
      <c r="Z371" s="795"/>
      <c r="AB371" s="214"/>
      <c r="AC371" s="214"/>
      <c r="AD371" s="214"/>
    </row>
    <row r="372" spans="1:52">
      <c r="A372" s="207"/>
      <c r="B372" s="832"/>
      <c r="C372" s="259" t="s">
        <v>189</v>
      </c>
      <c r="D372" s="260" t="s">
        <v>190</v>
      </c>
      <c r="E372" s="253" t="str">
        <f t="shared" si="126"/>
        <v>SA</v>
      </c>
      <c r="F372" s="39"/>
      <c r="G372" s="795"/>
      <c r="H372" s="795"/>
      <c r="I372" s="795"/>
      <c r="J372" s="795"/>
      <c r="K372" s="795"/>
      <c r="L372" s="795"/>
      <c r="M372" s="795"/>
      <c r="N372" s="795"/>
      <c r="O372" s="795"/>
      <c r="P372" s="795"/>
      <c r="Q372" s="795"/>
      <c r="R372" s="795"/>
      <c r="S372" s="795"/>
      <c r="T372" s="795"/>
      <c r="U372" s="795"/>
      <c r="V372" s="795"/>
      <c r="W372" s="795"/>
      <c r="X372" s="795"/>
      <c r="Y372" s="795"/>
      <c r="Z372" s="795"/>
      <c r="AB372" s="214"/>
      <c r="AC372" s="214"/>
      <c r="AD372" s="214"/>
    </row>
    <row r="373" spans="1:52">
      <c r="A373" s="208"/>
      <c r="B373" s="832"/>
      <c r="C373" s="261" t="s">
        <v>191</v>
      </c>
      <c r="D373" s="262" t="s">
        <v>192</v>
      </c>
      <c r="E373" s="253" t="str">
        <f t="shared" si="126"/>
        <v>SA</v>
      </c>
      <c r="F373" s="39"/>
      <c r="G373" s="795"/>
      <c r="H373" s="795"/>
      <c r="I373" s="795"/>
      <c r="J373" s="795"/>
      <c r="K373" s="795"/>
      <c r="L373" s="795"/>
      <c r="M373" s="795"/>
      <c r="N373" s="795"/>
      <c r="O373" s="795"/>
      <c r="P373" s="795"/>
      <c r="Q373" s="795"/>
      <c r="R373" s="795"/>
      <c r="S373" s="795"/>
      <c r="T373" s="795"/>
      <c r="U373" s="795"/>
      <c r="V373" s="795"/>
      <c r="W373" s="795"/>
      <c r="X373" s="795"/>
      <c r="Y373" s="795"/>
      <c r="Z373" s="795"/>
      <c r="AB373" s="214"/>
      <c r="AC373" s="214"/>
      <c r="AD373" s="214"/>
    </row>
    <row r="374" spans="1:52">
      <c r="AB374" s="214"/>
      <c r="AC374" s="214"/>
      <c r="AD374" s="214"/>
    </row>
    <row r="375" spans="1:52" s="268" customFormat="1" ht="18.75">
      <c r="A375" s="187" t="s">
        <v>508</v>
      </c>
      <c r="B375" s="265"/>
      <c r="C375" s="265"/>
      <c r="D375" s="266"/>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B375" s="182" t="s">
        <v>508</v>
      </c>
      <c r="AC375" s="180"/>
      <c r="AD375" s="180"/>
      <c r="AE375" s="181"/>
      <c r="AF375" s="181"/>
      <c r="AG375" s="181"/>
      <c r="AH375" s="181"/>
      <c r="AI375" s="181"/>
      <c r="AJ375" s="181"/>
      <c r="AK375" s="181"/>
      <c r="AL375" s="181"/>
      <c r="AM375" s="181"/>
      <c r="AN375" s="181"/>
      <c r="AO375" s="181"/>
      <c r="AP375" s="181"/>
      <c r="AQ375" s="181"/>
      <c r="AR375" s="181"/>
      <c r="AS375" s="181"/>
      <c r="AT375" s="181"/>
      <c r="AU375" s="181"/>
      <c r="AV375" s="181"/>
      <c r="AW375" s="181"/>
      <c r="AX375" s="181"/>
      <c r="AY375" s="181"/>
      <c r="AZ375" s="181"/>
    </row>
    <row r="376" spans="1:52">
      <c r="A376" s="207" t="s">
        <v>21</v>
      </c>
      <c r="B376" s="833" t="s">
        <v>22</v>
      </c>
      <c r="C376" s="259" t="s">
        <v>23</v>
      </c>
      <c r="D376" s="260" t="s">
        <v>24</v>
      </c>
      <c r="E376" s="269" t="str">
        <f>A375</f>
        <v>Tas</v>
      </c>
      <c r="F376" s="270"/>
      <c r="G376" s="794"/>
      <c r="H376" s="794"/>
      <c r="I376" s="794"/>
      <c r="J376" s="794"/>
      <c r="K376" s="794"/>
      <c r="L376" s="794"/>
      <c r="M376" s="794"/>
      <c r="N376" s="794"/>
      <c r="O376" s="794"/>
      <c r="P376" s="794"/>
      <c r="Q376" s="794"/>
      <c r="R376" s="794"/>
      <c r="S376" s="794"/>
      <c r="T376" s="794"/>
      <c r="U376" s="794"/>
      <c r="V376" s="794"/>
      <c r="W376" s="794"/>
      <c r="X376" s="794"/>
      <c r="Y376" s="794"/>
      <c r="Z376" s="795"/>
      <c r="AB376" s="185" t="s">
        <v>21</v>
      </c>
      <c r="AC376" s="186" t="s">
        <v>198</v>
      </c>
      <c r="AD376" s="189" t="str">
        <f>AB375</f>
        <v>Tas</v>
      </c>
      <c r="AE376" s="317">
        <f>IF(SUMIFS('A-methods'!Z:Z,'A-methods'!$X:$X,$AD376,'A-methods'!$AF:$AF,$AC376)&gt;0,0,SUMIFS('A-methods'!Y:Y,'A-methods'!$X:$X,$AD376,'A-methods'!$AF:$AF,$AC376))</f>
        <v>0</v>
      </c>
      <c r="AF376" s="319" t="str">
        <f>IF(COUNTBLANK(F376:F378)&gt;0,IF(SUMIFS('A-methods'!Z:Z,'A-methods'!$X:$X,$AD376,'A-methods'!$AF:$AF,$AC376)&gt;0,SUMIFS('A-methods'!Z:Z,'A-methods'!$X:$X,$AD376,'A-methods'!$AF:$AF,$AC376),""),SUM(F376:F378))</f>
        <v/>
      </c>
      <c r="AG376" s="319" t="str">
        <f t="shared" ref="AG376:AZ376" si="127">IF(COUNTBLANK(G376:G378)&gt;0,"",SUM(G376:G378))</f>
        <v/>
      </c>
      <c r="AH376" s="319" t="str">
        <f t="shared" si="127"/>
        <v/>
      </c>
      <c r="AI376" s="319" t="str">
        <f t="shared" si="127"/>
        <v/>
      </c>
      <c r="AJ376" s="319" t="str">
        <f t="shared" si="127"/>
        <v/>
      </c>
      <c r="AK376" s="319" t="str">
        <f t="shared" si="127"/>
        <v/>
      </c>
      <c r="AL376" s="319" t="str">
        <f t="shared" si="127"/>
        <v/>
      </c>
      <c r="AM376" s="319" t="str">
        <f t="shared" si="127"/>
        <v/>
      </c>
      <c r="AN376" s="319" t="str">
        <f t="shared" si="127"/>
        <v/>
      </c>
      <c r="AO376" s="319" t="str">
        <f t="shared" si="127"/>
        <v/>
      </c>
      <c r="AP376" s="319" t="str">
        <f t="shared" si="127"/>
        <v/>
      </c>
      <c r="AQ376" s="319" t="str">
        <f t="shared" si="127"/>
        <v/>
      </c>
      <c r="AR376" s="319" t="str">
        <f t="shared" si="127"/>
        <v/>
      </c>
      <c r="AS376" s="319" t="str">
        <f t="shared" si="127"/>
        <v/>
      </c>
      <c r="AT376" s="319" t="str">
        <f t="shared" si="127"/>
        <v/>
      </c>
      <c r="AU376" s="319" t="str">
        <f t="shared" si="127"/>
        <v/>
      </c>
      <c r="AV376" s="319" t="str">
        <f t="shared" si="127"/>
        <v/>
      </c>
      <c r="AW376" s="319" t="str">
        <f t="shared" si="127"/>
        <v/>
      </c>
      <c r="AX376" s="319" t="str">
        <f t="shared" si="127"/>
        <v/>
      </c>
      <c r="AY376" s="319" t="str">
        <f t="shared" si="127"/>
        <v/>
      </c>
      <c r="AZ376" s="319" t="str">
        <f t="shared" si="127"/>
        <v/>
      </c>
    </row>
    <row r="377" spans="1:52">
      <c r="A377" s="207"/>
      <c r="B377" s="832"/>
      <c r="C377" s="259" t="s">
        <v>25</v>
      </c>
      <c r="D377" s="260" t="s">
        <v>26</v>
      </c>
      <c r="E377" s="253" t="str">
        <f>E376</f>
        <v>Tas</v>
      </c>
      <c r="F377" s="270"/>
      <c r="G377" s="794"/>
      <c r="H377" s="794"/>
      <c r="I377" s="794"/>
      <c r="J377" s="794"/>
      <c r="K377" s="794"/>
      <c r="L377" s="794"/>
      <c r="M377" s="794"/>
      <c r="N377" s="794"/>
      <c r="O377" s="794"/>
      <c r="P377" s="794"/>
      <c r="Q377" s="794"/>
      <c r="R377" s="794"/>
      <c r="S377" s="794"/>
      <c r="T377" s="794"/>
      <c r="U377" s="794"/>
      <c r="V377" s="794"/>
      <c r="W377" s="794"/>
      <c r="X377" s="794"/>
      <c r="Y377" s="794"/>
      <c r="Z377" s="795"/>
      <c r="AB377" s="176" t="s">
        <v>29</v>
      </c>
      <c r="AC377" s="69" t="s">
        <v>30</v>
      </c>
      <c r="AD377" s="190" t="str">
        <f t="shared" ref="AD377:AD403" si="128">AD376</f>
        <v>Tas</v>
      </c>
      <c r="AE377" s="317">
        <f>IF(SUMIFS('A-methods'!Z:Z,'A-methods'!$X:$X,$AD377,'A-methods'!$AF:$AF,$AC377)&gt;0,0,SUMIFS('A-methods'!Y:Y,'A-methods'!$X:$X,$AD377,'A-methods'!$AF:$AF,$AC377))</f>
        <v>31.526</v>
      </c>
      <c r="AF377" s="319" t="str">
        <f>IF(COUNTBLANK(F377:F379)&gt;0,IF(SUMIFS('A-methods'!Z:Z,'A-methods'!$X:$X,$AD377,'A-methods'!$AF:$AF,$AC377)&gt;0,SUMIFS('A-methods'!Z:Z,'A-methods'!$X:$X,$AD377,'A-methods'!$AF:$AF,$AC377),""),SUM(F377:F379))</f>
        <v/>
      </c>
      <c r="AG377" s="319" t="str">
        <f t="shared" ref="AG377:AP378" si="129">IF(ISBLANK(G379),"",G379)</f>
        <v/>
      </c>
      <c r="AH377" s="319" t="str">
        <f t="shared" si="129"/>
        <v/>
      </c>
      <c r="AI377" s="319" t="str">
        <f t="shared" si="129"/>
        <v/>
      </c>
      <c r="AJ377" s="319" t="str">
        <f t="shared" si="129"/>
        <v/>
      </c>
      <c r="AK377" s="319" t="str">
        <f t="shared" si="129"/>
        <v/>
      </c>
      <c r="AL377" s="319" t="str">
        <f t="shared" si="129"/>
        <v/>
      </c>
      <c r="AM377" s="319" t="str">
        <f t="shared" si="129"/>
        <v/>
      </c>
      <c r="AN377" s="319" t="str">
        <f t="shared" si="129"/>
        <v/>
      </c>
      <c r="AO377" s="319" t="str">
        <f t="shared" si="129"/>
        <v/>
      </c>
      <c r="AP377" s="319" t="str">
        <f t="shared" si="129"/>
        <v/>
      </c>
      <c r="AQ377" s="319" t="str">
        <f t="shared" ref="AQ377:AZ378" si="130">IF(ISBLANK(Q379),"",Q379)</f>
        <v/>
      </c>
      <c r="AR377" s="319" t="str">
        <f t="shared" si="130"/>
        <v/>
      </c>
      <c r="AS377" s="319" t="str">
        <f t="shared" si="130"/>
        <v/>
      </c>
      <c r="AT377" s="319" t="str">
        <f t="shared" si="130"/>
        <v/>
      </c>
      <c r="AU377" s="319" t="str">
        <f t="shared" si="130"/>
        <v/>
      </c>
      <c r="AV377" s="319" t="str">
        <f t="shared" si="130"/>
        <v/>
      </c>
      <c r="AW377" s="319" t="str">
        <f t="shared" si="130"/>
        <v/>
      </c>
      <c r="AX377" s="319" t="str">
        <f t="shared" si="130"/>
        <v/>
      </c>
      <c r="AY377" s="319" t="str">
        <f t="shared" si="130"/>
        <v/>
      </c>
      <c r="AZ377" s="319" t="str">
        <f t="shared" si="130"/>
        <v/>
      </c>
    </row>
    <row r="378" spans="1:52">
      <c r="A378" s="207"/>
      <c r="B378" s="832"/>
      <c r="C378" s="261" t="s">
        <v>27</v>
      </c>
      <c r="D378" s="262" t="s">
        <v>28</v>
      </c>
      <c r="E378" s="253" t="str">
        <f t="shared" ref="E378:E441" si="131">E377</f>
        <v>Tas</v>
      </c>
      <c r="F378" s="270"/>
      <c r="G378" s="794"/>
      <c r="H378" s="794"/>
      <c r="I378" s="794"/>
      <c r="J378" s="794"/>
      <c r="K378" s="794"/>
      <c r="L378" s="794"/>
      <c r="M378" s="794"/>
      <c r="N378" s="794"/>
      <c r="O378" s="794"/>
      <c r="P378" s="794"/>
      <c r="Q378" s="794"/>
      <c r="R378" s="794"/>
      <c r="S378" s="794"/>
      <c r="T378" s="794"/>
      <c r="U378" s="794"/>
      <c r="V378" s="794"/>
      <c r="W378" s="794"/>
      <c r="X378" s="794"/>
      <c r="Y378" s="794"/>
      <c r="Z378" s="795"/>
      <c r="AB378" s="176" t="s">
        <v>33</v>
      </c>
      <c r="AC378" s="69" t="s">
        <v>34</v>
      </c>
      <c r="AD378" s="190" t="str">
        <f t="shared" si="128"/>
        <v>Tas</v>
      </c>
      <c r="AE378" s="317">
        <f>IF(SUMIFS('A-methods'!Z:Z,'A-methods'!$X:$X,$AD378,'A-methods'!$AF:$AF,$AC378)&gt;0,0,SUMIFS('A-methods'!Y:Y,'A-methods'!$X:$X,$AD378,'A-methods'!$AF:$AF,$AC378))</f>
        <v>1.2</v>
      </c>
      <c r="AF378" s="319" t="str">
        <f>IF(COUNTBLANK(F378:F380)&gt;0,IF(SUMIFS('A-methods'!Z:Z,'A-methods'!$X:$X,$AD378,'A-methods'!$AF:$AF,$AC378)&gt;0,SUMIFS('A-methods'!Z:Z,'A-methods'!$X:$X,$AD378,'A-methods'!$AF:$AF,$AC378),""),SUM(F378:F380))</f>
        <v/>
      </c>
      <c r="AG378" s="319" t="str">
        <f t="shared" si="129"/>
        <v/>
      </c>
      <c r="AH378" s="319" t="str">
        <f t="shared" si="129"/>
        <v/>
      </c>
      <c r="AI378" s="319" t="str">
        <f t="shared" si="129"/>
        <v/>
      </c>
      <c r="AJ378" s="319" t="str">
        <f t="shared" si="129"/>
        <v/>
      </c>
      <c r="AK378" s="319" t="str">
        <f t="shared" si="129"/>
        <v/>
      </c>
      <c r="AL378" s="319" t="str">
        <f t="shared" si="129"/>
        <v/>
      </c>
      <c r="AM378" s="319" t="str">
        <f t="shared" si="129"/>
        <v/>
      </c>
      <c r="AN378" s="319" t="str">
        <f t="shared" si="129"/>
        <v/>
      </c>
      <c r="AO378" s="319" t="str">
        <f t="shared" si="129"/>
        <v/>
      </c>
      <c r="AP378" s="319" t="str">
        <f t="shared" si="129"/>
        <v/>
      </c>
      <c r="AQ378" s="319" t="str">
        <f t="shared" si="130"/>
        <v/>
      </c>
      <c r="AR378" s="319" t="str">
        <f t="shared" si="130"/>
        <v/>
      </c>
      <c r="AS378" s="319" t="str">
        <f t="shared" si="130"/>
        <v/>
      </c>
      <c r="AT378" s="319" t="str">
        <f t="shared" si="130"/>
        <v/>
      </c>
      <c r="AU378" s="319" t="str">
        <f t="shared" si="130"/>
        <v/>
      </c>
      <c r="AV378" s="319" t="str">
        <f t="shared" si="130"/>
        <v/>
      </c>
      <c r="AW378" s="319" t="str">
        <f t="shared" si="130"/>
        <v/>
      </c>
      <c r="AX378" s="319" t="str">
        <f t="shared" si="130"/>
        <v/>
      </c>
      <c r="AY378" s="319" t="str">
        <f t="shared" si="130"/>
        <v/>
      </c>
      <c r="AZ378" s="319" t="str">
        <f t="shared" si="130"/>
        <v/>
      </c>
    </row>
    <row r="379" spans="1:52">
      <c r="A379" s="209" t="s">
        <v>29</v>
      </c>
      <c r="B379" s="220" t="s">
        <v>30</v>
      </c>
      <c r="C379" s="225" t="s">
        <v>31</v>
      </c>
      <c r="D379" s="264" t="s">
        <v>32</v>
      </c>
      <c r="E379" s="253" t="str">
        <f t="shared" si="131"/>
        <v>Tas</v>
      </c>
      <c r="F379" s="39"/>
      <c r="G379" s="795"/>
      <c r="H379" s="795"/>
      <c r="I379" s="795"/>
      <c r="J379" s="795"/>
      <c r="K379" s="795"/>
      <c r="L379" s="795"/>
      <c r="M379" s="795"/>
      <c r="N379" s="795"/>
      <c r="O379" s="795"/>
      <c r="P379" s="795"/>
      <c r="Q379" s="795"/>
      <c r="R379" s="795"/>
      <c r="S379" s="795"/>
      <c r="T379" s="795"/>
      <c r="U379" s="795"/>
      <c r="V379" s="795"/>
      <c r="W379" s="795"/>
      <c r="X379" s="795"/>
      <c r="Y379" s="795"/>
      <c r="Z379" s="795"/>
      <c r="AB379" s="176" t="s">
        <v>43</v>
      </c>
      <c r="AC379" s="69" t="s">
        <v>44</v>
      </c>
      <c r="AD379" s="190" t="str">
        <f t="shared" si="128"/>
        <v>Tas</v>
      </c>
      <c r="AE379" s="317">
        <f>IF(SUMIFS('A-methods'!Z:Z,'A-methods'!$X:$X,$AD379,'A-methods'!$AF:$AF,$AC379)&gt;0,0,SUMIFS('A-methods'!Y:Y,'A-methods'!$X:$X,$AD379,'A-methods'!$AF:$AF,$AC379))</f>
        <v>1.55E-2</v>
      </c>
      <c r="AF379" s="319" t="str">
        <f>IF(COUNTBLANK(F379:F381)&gt;0,IF(SUMIFS('A-methods'!Z:Z,'A-methods'!$X:$X,$AD379,'A-methods'!$AF:$AF,$AC379)&gt;0,SUMIFS('A-methods'!Z:Z,'A-methods'!$X:$X,$AD379,'A-methods'!$AF:$AF,$AC379),""),SUM(F379:F381))</f>
        <v/>
      </c>
      <c r="AG379" s="319" t="str">
        <f t="shared" ref="AG379:AZ379" si="132">IF(ISBLANK(G383),"",G383)</f>
        <v/>
      </c>
      <c r="AH379" s="319" t="str">
        <f t="shared" si="132"/>
        <v/>
      </c>
      <c r="AI379" s="319" t="str">
        <f t="shared" si="132"/>
        <v/>
      </c>
      <c r="AJ379" s="319" t="str">
        <f t="shared" si="132"/>
        <v/>
      </c>
      <c r="AK379" s="319" t="str">
        <f t="shared" si="132"/>
        <v/>
      </c>
      <c r="AL379" s="319" t="str">
        <f t="shared" si="132"/>
        <v/>
      </c>
      <c r="AM379" s="319" t="str">
        <f t="shared" si="132"/>
        <v/>
      </c>
      <c r="AN379" s="319" t="str">
        <f t="shared" si="132"/>
        <v/>
      </c>
      <c r="AO379" s="319" t="str">
        <f t="shared" si="132"/>
        <v/>
      </c>
      <c r="AP379" s="319" t="str">
        <f t="shared" si="132"/>
        <v/>
      </c>
      <c r="AQ379" s="319" t="str">
        <f t="shared" si="132"/>
        <v/>
      </c>
      <c r="AR379" s="319" t="str">
        <f t="shared" si="132"/>
        <v/>
      </c>
      <c r="AS379" s="319" t="str">
        <f t="shared" si="132"/>
        <v/>
      </c>
      <c r="AT379" s="319" t="str">
        <f t="shared" si="132"/>
        <v/>
      </c>
      <c r="AU379" s="319" t="str">
        <f t="shared" si="132"/>
        <v/>
      </c>
      <c r="AV379" s="319" t="str">
        <f t="shared" si="132"/>
        <v/>
      </c>
      <c r="AW379" s="319" t="str">
        <f t="shared" si="132"/>
        <v/>
      </c>
      <c r="AX379" s="319" t="str">
        <f t="shared" si="132"/>
        <v/>
      </c>
      <c r="AY379" s="319" t="str">
        <f t="shared" si="132"/>
        <v/>
      </c>
      <c r="AZ379" s="319" t="str">
        <f t="shared" si="132"/>
        <v/>
      </c>
    </row>
    <row r="380" spans="1:52">
      <c r="A380" s="209" t="s">
        <v>33</v>
      </c>
      <c r="B380" s="220" t="s">
        <v>34</v>
      </c>
      <c r="C380" s="225" t="s">
        <v>35</v>
      </c>
      <c r="D380" s="264" t="s">
        <v>36</v>
      </c>
      <c r="E380" s="253" t="str">
        <f t="shared" si="131"/>
        <v>Tas</v>
      </c>
      <c r="F380" s="39"/>
      <c r="G380" s="795"/>
      <c r="H380" s="795"/>
      <c r="I380" s="795"/>
      <c r="J380" s="795"/>
      <c r="K380" s="795"/>
      <c r="L380" s="795"/>
      <c r="M380" s="795"/>
      <c r="N380" s="795"/>
      <c r="O380" s="795"/>
      <c r="P380" s="795"/>
      <c r="Q380" s="795"/>
      <c r="R380" s="795"/>
      <c r="S380" s="795"/>
      <c r="T380" s="795"/>
      <c r="U380" s="795"/>
      <c r="V380" s="795"/>
      <c r="W380" s="795"/>
      <c r="X380" s="795"/>
      <c r="Y380" s="795"/>
      <c r="Z380" s="795"/>
      <c r="AB380" s="176" t="s">
        <v>63</v>
      </c>
      <c r="AC380" s="69" t="s">
        <v>64</v>
      </c>
      <c r="AD380" s="190" t="str">
        <f t="shared" si="128"/>
        <v>Tas</v>
      </c>
      <c r="AE380" s="317">
        <f>IF(SUMIFS('A-methods'!Z:Z,'A-methods'!$X:$X,$AD380,'A-methods'!$AF:$AF,$AC380)&gt;0,0,SUMIFS('A-methods'!Y:Y,'A-methods'!$X:$X,$AD380,'A-methods'!$AF:$AF,$AC380))</f>
        <v>10413.286</v>
      </c>
      <c r="AF380" s="319" t="str">
        <f>IF(COUNTBLANK(F380:F382)&gt;0,IF(SUMIFS('A-methods'!Z:Z,'A-methods'!$X:$X,$AD380,'A-methods'!$AF:$AF,$AC380)&gt;0,SUMIFS('A-methods'!Z:Z,'A-methods'!$X:$X,$AD380,'A-methods'!$AF:$AF,$AC380),""),SUM(F380:F382))</f>
        <v/>
      </c>
      <c r="AG380" s="319" t="str">
        <f t="shared" ref="AG380:AZ380" si="133">IF(ISBLANK(G393),"",G393)</f>
        <v/>
      </c>
      <c r="AH380" s="319" t="str">
        <f t="shared" si="133"/>
        <v/>
      </c>
      <c r="AI380" s="319" t="str">
        <f t="shared" si="133"/>
        <v/>
      </c>
      <c r="AJ380" s="319" t="str">
        <f t="shared" si="133"/>
        <v/>
      </c>
      <c r="AK380" s="319" t="str">
        <f t="shared" si="133"/>
        <v/>
      </c>
      <c r="AL380" s="319" t="str">
        <f t="shared" si="133"/>
        <v/>
      </c>
      <c r="AM380" s="319" t="str">
        <f t="shared" si="133"/>
        <v/>
      </c>
      <c r="AN380" s="319" t="str">
        <f t="shared" si="133"/>
        <v/>
      </c>
      <c r="AO380" s="319" t="str">
        <f t="shared" si="133"/>
        <v/>
      </c>
      <c r="AP380" s="319" t="str">
        <f t="shared" si="133"/>
        <v/>
      </c>
      <c r="AQ380" s="319" t="str">
        <f t="shared" si="133"/>
        <v/>
      </c>
      <c r="AR380" s="319" t="str">
        <f t="shared" si="133"/>
        <v/>
      </c>
      <c r="AS380" s="319" t="str">
        <f t="shared" si="133"/>
        <v/>
      </c>
      <c r="AT380" s="319" t="str">
        <f t="shared" si="133"/>
        <v/>
      </c>
      <c r="AU380" s="319" t="str">
        <f t="shared" si="133"/>
        <v/>
      </c>
      <c r="AV380" s="319" t="str">
        <f t="shared" si="133"/>
        <v/>
      </c>
      <c r="AW380" s="319" t="str">
        <f t="shared" si="133"/>
        <v/>
      </c>
      <c r="AX380" s="319" t="str">
        <f t="shared" si="133"/>
        <v/>
      </c>
      <c r="AY380" s="319" t="str">
        <f t="shared" si="133"/>
        <v/>
      </c>
      <c r="AZ380" s="319" t="str">
        <f t="shared" si="133"/>
        <v/>
      </c>
    </row>
    <row r="381" spans="1:52">
      <c r="A381" s="207" t="s">
        <v>37</v>
      </c>
      <c r="B381" s="832" t="s">
        <v>38</v>
      </c>
      <c r="C381" s="257" t="s">
        <v>39</v>
      </c>
      <c r="D381" s="258" t="s">
        <v>40</v>
      </c>
      <c r="E381" s="253" t="str">
        <f t="shared" si="131"/>
        <v>Tas</v>
      </c>
      <c r="F381" s="39"/>
      <c r="G381" s="795"/>
      <c r="H381" s="795"/>
      <c r="I381" s="795"/>
      <c r="J381" s="795"/>
      <c r="K381" s="795"/>
      <c r="L381" s="795"/>
      <c r="M381" s="795"/>
      <c r="N381" s="795"/>
      <c r="O381" s="795"/>
      <c r="P381" s="795"/>
      <c r="Q381" s="795"/>
      <c r="R381" s="795"/>
      <c r="S381" s="795"/>
      <c r="T381" s="795"/>
      <c r="U381" s="795"/>
      <c r="V381" s="795"/>
      <c r="W381" s="795"/>
      <c r="X381" s="795"/>
      <c r="Y381" s="795"/>
      <c r="Z381" s="795"/>
      <c r="AB381" s="176" t="s">
        <v>75</v>
      </c>
      <c r="AC381" s="69" t="s">
        <v>76</v>
      </c>
      <c r="AD381" s="190" t="str">
        <f t="shared" si="128"/>
        <v>Tas</v>
      </c>
      <c r="AE381" s="317">
        <f>IF(SUMIFS('A-methods'!Z:Z,'A-methods'!$X:$X,$AD381,'A-methods'!$AF:$AF,$AC381)&gt;0,0,SUMIFS('A-methods'!Y:Y,'A-methods'!$X:$X,$AD381,'A-methods'!$AF:$AF,$AC381))</f>
        <v>3780.1550000000002</v>
      </c>
      <c r="AF381" s="319" t="str">
        <f>IF(COUNTBLANK(F381:F383)&gt;0,IF(SUMIFS('A-methods'!Z:Z,'A-methods'!$X:$X,$AD381,'A-methods'!$AF:$AF,$AC381)&gt;0,SUMIFS('A-methods'!Z:Z,'A-methods'!$X:$X,$AD381,'A-methods'!$AF:$AF,$AC381),""),SUM(F381:F383))</f>
        <v/>
      </c>
      <c r="AG381" s="319" t="str">
        <f t="shared" ref="AG381:AZ381" si="134">IF(ISBLANK(G399),"",G399)</f>
        <v/>
      </c>
      <c r="AH381" s="319" t="str">
        <f t="shared" si="134"/>
        <v/>
      </c>
      <c r="AI381" s="319" t="str">
        <f t="shared" si="134"/>
        <v/>
      </c>
      <c r="AJ381" s="319" t="str">
        <f t="shared" si="134"/>
        <v/>
      </c>
      <c r="AK381" s="319" t="str">
        <f t="shared" si="134"/>
        <v/>
      </c>
      <c r="AL381" s="319" t="str">
        <f t="shared" si="134"/>
        <v/>
      </c>
      <c r="AM381" s="319" t="str">
        <f t="shared" si="134"/>
        <v/>
      </c>
      <c r="AN381" s="319" t="str">
        <f t="shared" si="134"/>
        <v/>
      </c>
      <c r="AO381" s="319" t="str">
        <f t="shared" si="134"/>
        <v/>
      </c>
      <c r="AP381" s="319" t="str">
        <f t="shared" si="134"/>
        <v/>
      </c>
      <c r="AQ381" s="319" t="str">
        <f t="shared" si="134"/>
        <v/>
      </c>
      <c r="AR381" s="319" t="str">
        <f t="shared" si="134"/>
        <v/>
      </c>
      <c r="AS381" s="319" t="str">
        <f t="shared" si="134"/>
        <v/>
      </c>
      <c r="AT381" s="319" t="str">
        <f t="shared" si="134"/>
        <v/>
      </c>
      <c r="AU381" s="319" t="str">
        <f t="shared" si="134"/>
        <v/>
      </c>
      <c r="AV381" s="319" t="str">
        <f t="shared" si="134"/>
        <v/>
      </c>
      <c r="AW381" s="319" t="str">
        <f t="shared" si="134"/>
        <v/>
      </c>
      <c r="AX381" s="319" t="str">
        <f t="shared" si="134"/>
        <v/>
      </c>
      <c r="AY381" s="319" t="str">
        <f t="shared" si="134"/>
        <v/>
      </c>
      <c r="AZ381" s="319" t="str">
        <f t="shared" si="134"/>
        <v/>
      </c>
    </row>
    <row r="382" spans="1:52" ht="14.25">
      <c r="A382" s="207"/>
      <c r="B382" s="832"/>
      <c r="C382" s="259" t="s">
        <v>41</v>
      </c>
      <c r="D382" s="263" t="s">
        <v>219</v>
      </c>
      <c r="E382" s="253" t="str">
        <f t="shared" si="131"/>
        <v>Tas</v>
      </c>
      <c r="F382" s="39"/>
      <c r="G382" s="795"/>
      <c r="H382" s="795"/>
      <c r="I382" s="795"/>
      <c r="J382" s="795"/>
      <c r="K382" s="795"/>
      <c r="L382" s="795"/>
      <c r="M382" s="795"/>
      <c r="N382" s="795"/>
      <c r="O382" s="795"/>
      <c r="P382" s="795"/>
      <c r="Q382" s="795"/>
      <c r="R382" s="795"/>
      <c r="S382" s="795"/>
      <c r="T382" s="795"/>
      <c r="U382" s="795"/>
      <c r="V382" s="795"/>
      <c r="W382" s="795"/>
      <c r="X382" s="795"/>
      <c r="Y382" s="795"/>
      <c r="Z382" s="795"/>
      <c r="AB382" s="176" t="s">
        <v>253</v>
      </c>
      <c r="AC382" s="69" t="s">
        <v>193</v>
      </c>
      <c r="AD382" s="190" t="str">
        <f t="shared" si="128"/>
        <v>Tas</v>
      </c>
      <c r="AE382" s="317">
        <f>IF(SUMIFS('A-methods'!Z:Z,'A-methods'!$X:$X,$AD382,'A-methods'!$AF:$AF,$AC382)&gt;0,0,SUMIFS('A-methods'!Y:Y,'A-methods'!$X:$X,$AD382,'A-methods'!$AF:$AF,$AC382))</f>
        <v>111268.402</v>
      </c>
      <c r="AF382" s="319" t="str">
        <f>IF(COUNTBLANK(F382:F384)&gt;0,IF(SUMIFS('A-methods'!Z:Z,'A-methods'!$X:$X,$AD382,'A-methods'!$AF:$AF,$AC382)&gt;0,SUMIFS('A-methods'!Z:Z,'A-methods'!$X:$X,$AD382,'A-methods'!$AF:$AF,$AC382),""),SUM(F382:F384))</f>
        <v/>
      </c>
      <c r="AG382" s="319" t="str">
        <f t="shared" ref="AG382:AZ382" si="135">IF(OR(COUNTBLANK(G381:G382)&gt;0,COUNTBLANK(G384:G392)&gt;0,COUNTBLANK(G394:G398)&gt;0,COUNTBLANK(G400:G404)&gt;0),"",SUM(G381:G382,G384:G392,G394:G398,G400:G404))</f>
        <v/>
      </c>
      <c r="AH382" s="319" t="str">
        <f t="shared" si="135"/>
        <v/>
      </c>
      <c r="AI382" s="319" t="str">
        <f t="shared" si="135"/>
        <v/>
      </c>
      <c r="AJ382" s="319" t="str">
        <f t="shared" si="135"/>
        <v/>
      </c>
      <c r="AK382" s="319" t="str">
        <f t="shared" si="135"/>
        <v/>
      </c>
      <c r="AL382" s="319" t="str">
        <f t="shared" si="135"/>
        <v/>
      </c>
      <c r="AM382" s="319" t="str">
        <f t="shared" si="135"/>
        <v/>
      </c>
      <c r="AN382" s="319" t="str">
        <f t="shared" si="135"/>
        <v/>
      </c>
      <c r="AO382" s="319" t="str">
        <f t="shared" si="135"/>
        <v/>
      </c>
      <c r="AP382" s="319" t="str">
        <f t="shared" si="135"/>
        <v/>
      </c>
      <c r="AQ382" s="319" t="str">
        <f t="shared" si="135"/>
        <v/>
      </c>
      <c r="AR382" s="319" t="str">
        <f t="shared" si="135"/>
        <v/>
      </c>
      <c r="AS382" s="319" t="str">
        <f t="shared" si="135"/>
        <v/>
      </c>
      <c r="AT382" s="319" t="str">
        <f t="shared" si="135"/>
        <v/>
      </c>
      <c r="AU382" s="319" t="str">
        <f t="shared" si="135"/>
        <v/>
      </c>
      <c r="AV382" s="319" t="str">
        <f t="shared" si="135"/>
        <v/>
      </c>
      <c r="AW382" s="319" t="str">
        <f t="shared" si="135"/>
        <v/>
      </c>
      <c r="AX382" s="319" t="str">
        <f t="shared" si="135"/>
        <v/>
      </c>
      <c r="AY382" s="319" t="str">
        <f t="shared" si="135"/>
        <v/>
      </c>
      <c r="AZ382" s="319" t="str">
        <f t="shared" si="135"/>
        <v/>
      </c>
    </row>
    <row r="383" spans="1:52">
      <c r="A383" s="207"/>
      <c r="B383" s="832"/>
      <c r="C383" s="259" t="s">
        <v>43</v>
      </c>
      <c r="D383" s="260" t="s">
        <v>44</v>
      </c>
      <c r="E383" s="253" t="str">
        <f t="shared" si="131"/>
        <v>Tas</v>
      </c>
      <c r="F383" s="39"/>
      <c r="G383" s="795"/>
      <c r="H383" s="795"/>
      <c r="I383" s="795"/>
      <c r="J383" s="795"/>
      <c r="K383" s="795"/>
      <c r="L383" s="795"/>
      <c r="M383" s="795"/>
      <c r="N383" s="795"/>
      <c r="O383" s="795"/>
      <c r="P383" s="795"/>
      <c r="Q383" s="795"/>
      <c r="R383" s="795"/>
      <c r="S383" s="795"/>
      <c r="T383" s="795"/>
      <c r="U383" s="795"/>
      <c r="V383" s="795"/>
      <c r="W383" s="795"/>
      <c r="X383" s="795"/>
      <c r="Y383" s="795"/>
      <c r="Z383" s="795"/>
      <c r="AB383" s="177" t="s">
        <v>87</v>
      </c>
      <c r="AC383" s="69" t="s">
        <v>88</v>
      </c>
      <c r="AD383" s="190" t="str">
        <f t="shared" si="128"/>
        <v>Tas</v>
      </c>
      <c r="AE383" s="317">
        <f>IF(SUMIFS('A-methods'!Z:Z,'A-methods'!$X:$X,$AD383,'A-methods'!$AF:$AF,$AC383)&gt;0,0,SUMIFS('A-methods'!Y:Y,'A-methods'!$X:$X,$AD383,'A-methods'!$AF:$AF,$AC383))</f>
        <v>0.24</v>
      </c>
      <c r="AF383" s="319" t="str">
        <f>IF(COUNTBLANK(F383:F385)&gt;0,IF(SUMIFS('A-methods'!Z:Z,'A-methods'!$X:$X,$AD383,'A-methods'!$AF:$AF,$AC383)&gt;0,SUMIFS('A-methods'!Z:Z,'A-methods'!$X:$X,$AD383,'A-methods'!$AF:$AF,$AC383),""),SUM(F383:F385))</f>
        <v/>
      </c>
      <c r="AG383" s="319" t="str">
        <f t="shared" ref="AG383:AZ383" si="136">IF(ISBLANK(G405),"",G405)</f>
        <v/>
      </c>
      <c r="AH383" s="319" t="str">
        <f t="shared" si="136"/>
        <v/>
      </c>
      <c r="AI383" s="319" t="str">
        <f t="shared" si="136"/>
        <v/>
      </c>
      <c r="AJ383" s="319" t="str">
        <f t="shared" si="136"/>
        <v/>
      </c>
      <c r="AK383" s="319" t="str">
        <f t="shared" si="136"/>
        <v/>
      </c>
      <c r="AL383" s="319" t="str">
        <f t="shared" si="136"/>
        <v/>
      </c>
      <c r="AM383" s="319" t="str">
        <f t="shared" si="136"/>
        <v/>
      </c>
      <c r="AN383" s="319" t="str">
        <f t="shared" si="136"/>
        <v/>
      </c>
      <c r="AO383" s="319" t="str">
        <f t="shared" si="136"/>
        <v/>
      </c>
      <c r="AP383" s="319" t="str">
        <f t="shared" si="136"/>
        <v/>
      </c>
      <c r="AQ383" s="319" t="str">
        <f t="shared" si="136"/>
        <v/>
      </c>
      <c r="AR383" s="319" t="str">
        <f t="shared" si="136"/>
        <v/>
      </c>
      <c r="AS383" s="319" t="str">
        <f t="shared" si="136"/>
        <v/>
      </c>
      <c r="AT383" s="319" t="str">
        <f t="shared" si="136"/>
        <v/>
      </c>
      <c r="AU383" s="319" t="str">
        <f t="shared" si="136"/>
        <v/>
      </c>
      <c r="AV383" s="319" t="str">
        <f t="shared" si="136"/>
        <v/>
      </c>
      <c r="AW383" s="319" t="str">
        <f t="shared" si="136"/>
        <v/>
      </c>
      <c r="AX383" s="319" t="str">
        <f t="shared" si="136"/>
        <v/>
      </c>
      <c r="AY383" s="319" t="str">
        <f t="shared" si="136"/>
        <v/>
      </c>
      <c r="AZ383" s="319" t="str">
        <f t="shared" si="136"/>
        <v/>
      </c>
    </row>
    <row r="384" spans="1:52">
      <c r="A384" s="207"/>
      <c r="B384" s="832"/>
      <c r="C384" s="259" t="s">
        <v>45</v>
      </c>
      <c r="D384" s="260" t="s">
        <v>46</v>
      </c>
      <c r="E384" s="253" t="str">
        <f t="shared" si="131"/>
        <v>Tas</v>
      </c>
      <c r="F384" s="39"/>
      <c r="G384" s="795"/>
      <c r="H384" s="795"/>
      <c r="I384" s="795"/>
      <c r="J384" s="795"/>
      <c r="K384" s="795"/>
      <c r="L384" s="795"/>
      <c r="M384" s="795"/>
      <c r="N384" s="795"/>
      <c r="O384" s="795"/>
      <c r="P384" s="795"/>
      <c r="Q384" s="795"/>
      <c r="R384" s="795"/>
      <c r="S384" s="795"/>
      <c r="T384" s="795"/>
      <c r="U384" s="795"/>
      <c r="V384" s="795"/>
      <c r="W384" s="795"/>
      <c r="X384" s="795"/>
      <c r="Y384" s="795"/>
      <c r="Z384" s="795"/>
      <c r="AB384" s="176" t="s">
        <v>91</v>
      </c>
      <c r="AC384" s="69" t="s">
        <v>92</v>
      </c>
      <c r="AD384" s="190" t="str">
        <f t="shared" si="128"/>
        <v>Tas</v>
      </c>
      <c r="AE384" s="317">
        <f>IF(SUMIFS('A-methods'!Z:Z,'A-methods'!$X:$X,$AD384,'A-methods'!$AF:$AF,$AC384)&gt;0,0,SUMIFS('A-methods'!Y:Y,'A-methods'!$X:$X,$AD384,'A-methods'!$AF:$AF,$AC384))</f>
        <v>0</v>
      </c>
      <c r="AF384" s="319" t="str">
        <f>IF(COUNTBLANK(F384:F386)&gt;0,IF(SUMIFS('A-methods'!Z:Z,'A-methods'!$X:$X,$AD384,'A-methods'!$AF:$AF,$AC384)&gt;0,SUMIFS('A-methods'!Z:Z,'A-methods'!$X:$X,$AD384,'A-methods'!$AF:$AF,$AC384),""),SUM(F384:F386))</f>
        <v/>
      </c>
      <c r="AG384" s="319" t="str">
        <f t="shared" ref="AG384:AZ384" si="137">IF(COUNTBLANK(G406:G407)&gt;0,"",SUM(G406:G407))</f>
        <v/>
      </c>
      <c r="AH384" s="319" t="str">
        <f t="shared" si="137"/>
        <v/>
      </c>
      <c r="AI384" s="319" t="str">
        <f t="shared" si="137"/>
        <v/>
      </c>
      <c r="AJ384" s="319" t="str">
        <f t="shared" si="137"/>
        <v/>
      </c>
      <c r="AK384" s="319" t="str">
        <f t="shared" si="137"/>
        <v/>
      </c>
      <c r="AL384" s="319" t="str">
        <f t="shared" si="137"/>
        <v/>
      </c>
      <c r="AM384" s="319" t="str">
        <f t="shared" si="137"/>
        <v/>
      </c>
      <c r="AN384" s="319" t="str">
        <f t="shared" si="137"/>
        <v/>
      </c>
      <c r="AO384" s="319" t="str">
        <f t="shared" si="137"/>
        <v/>
      </c>
      <c r="AP384" s="319" t="str">
        <f t="shared" si="137"/>
        <v/>
      </c>
      <c r="AQ384" s="319" t="str">
        <f t="shared" si="137"/>
        <v/>
      </c>
      <c r="AR384" s="319" t="str">
        <f t="shared" si="137"/>
        <v/>
      </c>
      <c r="AS384" s="319" t="str">
        <f t="shared" si="137"/>
        <v/>
      </c>
      <c r="AT384" s="319" t="str">
        <f t="shared" si="137"/>
        <v/>
      </c>
      <c r="AU384" s="319" t="str">
        <f t="shared" si="137"/>
        <v/>
      </c>
      <c r="AV384" s="319" t="str">
        <f t="shared" si="137"/>
        <v/>
      </c>
      <c r="AW384" s="319" t="str">
        <f t="shared" si="137"/>
        <v/>
      </c>
      <c r="AX384" s="319" t="str">
        <f t="shared" si="137"/>
        <v/>
      </c>
      <c r="AY384" s="319" t="str">
        <f t="shared" si="137"/>
        <v/>
      </c>
      <c r="AZ384" s="319" t="str">
        <f t="shared" si="137"/>
        <v/>
      </c>
    </row>
    <row r="385" spans="1:52">
      <c r="A385" s="207"/>
      <c r="B385" s="832"/>
      <c r="C385" s="259" t="s">
        <v>47</v>
      </c>
      <c r="D385" s="260" t="s">
        <v>48</v>
      </c>
      <c r="E385" s="253" t="str">
        <f t="shared" si="131"/>
        <v>Tas</v>
      </c>
      <c r="F385" s="39"/>
      <c r="G385" s="795"/>
      <c r="H385" s="795"/>
      <c r="I385" s="795"/>
      <c r="J385" s="795"/>
      <c r="K385" s="795"/>
      <c r="L385" s="795"/>
      <c r="M385" s="795"/>
      <c r="N385" s="795"/>
      <c r="O385" s="795"/>
      <c r="P385" s="795"/>
      <c r="Q385" s="795"/>
      <c r="R385" s="795"/>
      <c r="S385" s="795"/>
      <c r="T385" s="795"/>
      <c r="U385" s="795"/>
      <c r="V385" s="795"/>
      <c r="W385" s="795"/>
      <c r="X385" s="795"/>
      <c r="Y385" s="795"/>
      <c r="Z385" s="795"/>
      <c r="AB385" s="176" t="s">
        <v>97</v>
      </c>
      <c r="AC385" s="69" t="s">
        <v>98</v>
      </c>
      <c r="AD385" s="190" t="str">
        <f t="shared" si="128"/>
        <v>Tas</v>
      </c>
      <c r="AE385" s="317">
        <f>IF(SUMIFS('A-methods'!Z:Z,'A-methods'!$X:$X,$AD385,'A-methods'!$AF:$AF,$AC385)&gt;0,0,SUMIFS('A-methods'!Y:Y,'A-methods'!$X:$X,$AD385,'A-methods'!$AF:$AF,$AC385))</f>
        <v>238.63099999999997</v>
      </c>
      <c r="AF385" s="319" t="str">
        <f>IF(COUNTBLANK(F385:F387)&gt;0,IF(SUMIFS('A-methods'!Z:Z,'A-methods'!$X:$X,$AD385,'A-methods'!$AF:$AF,$AC385)&gt;0,SUMIFS('A-methods'!Z:Z,'A-methods'!$X:$X,$AD385,'A-methods'!$AF:$AF,$AC385),""),SUM(F385:F387))</f>
        <v/>
      </c>
      <c r="AG385" s="319" t="str">
        <f t="shared" ref="AG385:AZ385" si="138">IF(COUNTBLANK(G408:G411)&gt;0,"",SUM(G408:G411))</f>
        <v/>
      </c>
      <c r="AH385" s="319" t="str">
        <f t="shared" si="138"/>
        <v/>
      </c>
      <c r="AI385" s="319" t="str">
        <f t="shared" si="138"/>
        <v/>
      </c>
      <c r="AJ385" s="319" t="str">
        <f t="shared" si="138"/>
        <v/>
      </c>
      <c r="AK385" s="319" t="str">
        <f t="shared" si="138"/>
        <v/>
      </c>
      <c r="AL385" s="319" t="str">
        <f t="shared" si="138"/>
        <v/>
      </c>
      <c r="AM385" s="319" t="str">
        <f t="shared" si="138"/>
        <v/>
      </c>
      <c r="AN385" s="319" t="str">
        <f t="shared" si="138"/>
        <v/>
      </c>
      <c r="AO385" s="319" t="str">
        <f t="shared" si="138"/>
        <v/>
      </c>
      <c r="AP385" s="319" t="str">
        <f t="shared" si="138"/>
        <v/>
      </c>
      <c r="AQ385" s="319" t="str">
        <f t="shared" si="138"/>
        <v/>
      </c>
      <c r="AR385" s="319" t="str">
        <f t="shared" si="138"/>
        <v/>
      </c>
      <c r="AS385" s="319" t="str">
        <f t="shared" si="138"/>
        <v/>
      </c>
      <c r="AT385" s="319" t="str">
        <f t="shared" si="138"/>
        <v/>
      </c>
      <c r="AU385" s="319" t="str">
        <f t="shared" si="138"/>
        <v/>
      </c>
      <c r="AV385" s="319" t="str">
        <f t="shared" si="138"/>
        <v/>
      </c>
      <c r="AW385" s="319" t="str">
        <f t="shared" si="138"/>
        <v/>
      </c>
      <c r="AX385" s="319" t="str">
        <f t="shared" si="138"/>
        <v/>
      </c>
      <c r="AY385" s="319" t="str">
        <f t="shared" si="138"/>
        <v/>
      </c>
      <c r="AZ385" s="319" t="str">
        <f t="shared" si="138"/>
        <v/>
      </c>
    </row>
    <row r="386" spans="1:52">
      <c r="A386" s="207"/>
      <c r="B386" s="832"/>
      <c r="C386" s="259" t="s">
        <v>49</v>
      </c>
      <c r="D386" s="260" t="s">
        <v>50</v>
      </c>
      <c r="E386" s="253" t="str">
        <f t="shared" si="131"/>
        <v>Tas</v>
      </c>
      <c r="F386" s="39"/>
      <c r="G386" s="795"/>
      <c r="H386" s="795"/>
      <c r="I386" s="795"/>
      <c r="J386" s="795"/>
      <c r="K386" s="795"/>
      <c r="L386" s="795"/>
      <c r="M386" s="795"/>
      <c r="N386" s="795"/>
      <c r="O386" s="795"/>
      <c r="P386" s="795"/>
      <c r="Q386" s="795"/>
      <c r="R386" s="795"/>
      <c r="S386" s="795"/>
      <c r="T386" s="795"/>
      <c r="U386" s="795"/>
      <c r="V386" s="795"/>
      <c r="W386" s="795"/>
      <c r="X386" s="795"/>
      <c r="Y386" s="795"/>
      <c r="Z386" s="795"/>
      <c r="AB386" s="176" t="s">
        <v>107</v>
      </c>
      <c r="AC386" s="69" t="s">
        <v>108</v>
      </c>
      <c r="AD386" s="190" t="str">
        <f t="shared" si="128"/>
        <v>Tas</v>
      </c>
      <c r="AE386" s="317">
        <f>IF(SUMIFS('A-methods'!Z:Z,'A-methods'!$X:$X,$AD386,'A-methods'!$AF:$AF,$AC386)&gt;0,0,SUMIFS('A-methods'!Y:Y,'A-methods'!$X:$X,$AD386,'A-methods'!$AF:$AF,$AC386))</f>
        <v>0</v>
      </c>
      <c r="AF386" s="319" t="str">
        <f>IF(COUNTBLANK(F386:F388)&gt;0,IF(SUMIFS('A-methods'!Z:Z,'A-methods'!$X:$X,$AD386,'A-methods'!$AF:$AF,$AC386)&gt;0,SUMIFS('A-methods'!Z:Z,'A-methods'!$X:$X,$AD386,'A-methods'!$AF:$AF,$AC386),""),SUM(F386:F388))</f>
        <v/>
      </c>
      <c r="AG386" s="319" t="str">
        <f t="shared" ref="AG386:AZ386" si="139">IF(COUNTBLANK(G412:G414)&gt;0,"",SUM(G412:G414))</f>
        <v/>
      </c>
      <c r="AH386" s="319" t="str">
        <f t="shared" si="139"/>
        <v/>
      </c>
      <c r="AI386" s="319" t="str">
        <f t="shared" si="139"/>
        <v/>
      </c>
      <c r="AJ386" s="319" t="str">
        <f t="shared" si="139"/>
        <v/>
      </c>
      <c r="AK386" s="319" t="str">
        <f t="shared" si="139"/>
        <v/>
      </c>
      <c r="AL386" s="319" t="str">
        <f t="shared" si="139"/>
        <v/>
      </c>
      <c r="AM386" s="319" t="str">
        <f t="shared" si="139"/>
        <v/>
      </c>
      <c r="AN386" s="319" t="str">
        <f t="shared" si="139"/>
        <v/>
      </c>
      <c r="AO386" s="319" t="str">
        <f t="shared" si="139"/>
        <v/>
      </c>
      <c r="AP386" s="319" t="str">
        <f t="shared" si="139"/>
        <v/>
      </c>
      <c r="AQ386" s="319" t="str">
        <f t="shared" si="139"/>
        <v/>
      </c>
      <c r="AR386" s="319" t="str">
        <f t="shared" si="139"/>
        <v/>
      </c>
      <c r="AS386" s="319" t="str">
        <f t="shared" si="139"/>
        <v/>
      </c>
      <c r="AT386" s="319" t="str">
        <f t="shared" si="139"/>
        <v/>
      </c>
      <c r="AU386" s="319" t="str">
        <f t="shared" si="139"/>
        <v/>
      </c>
      <c r="AV386" s="319" t="str">
        <f t="shared" si="139"/>
        <v/>
      </c>
      <c r="AW386" s="319" t="str">
        <f t="shared" si="139"/>
        <v/>
      </c>
      <c r="AX386" s="319" t="str">
        <f t="shared" si="139"/>
        <v/>
      </c>
      <c r="AY386" s="319" t="str">
        <f t="shared" si="139"/>
        <v/>
      </c>
      <c r="AZ386" s="319" t="str">
        <f t="shared" si="139"/>
        <v/>
      </c>
    </row>
    <row r="387" spans="1:52">
      <c r="A387" s="207"/>
      <c r="B387" s="832"/>
      <c r="C387" s="259" t="s">
        <v>51</v>
      </c>
      <c r="D387" s="260" t="s">
        <v>52</v>
      </c>
      <c r="E387" s="253" t="str">
        <f t="shared" si="131"/>
        <v>Tas</v>
      </c>
      <c r="F387" s="39"/>
      <c r="G387" s="795"/>
      <c r="H387" s="795"/>
      <c r="I387" s="795"/>
      <c r="J387" s="795"/>
      <c r="K387" s="795"/>
      <c r="L387" s="795"/>
      <c r="M387" s="795"/>
      <c r="N387" s="795"/>
      <c r="O387" s="795"/>
      <c r="P387" s="795"/>
      <c r="Q387" s="795"/>
      <c r="R387" s="795"/>
      <c r="S387" s="795"/>
      <c r="T387" s="795"/>
      <c r="U387" s="795"/>
      <c r="V387" s="795"/>
      <c r="W387" s="795"/>
      <c r="X387" s="795"/>
      <c r="Y387" s="795"/>
      <c r="Z387" s="795"/>
      <c r="AB387" s="176" t="s">
        <v>115</v>
      </c>
      <c r="AC387" s="69" t="s">
        <v>116</v>
      </c>
      <c r="AD387" s="190" t="str">
        <f t="shared" si="128"/>
        <v>Tas</v>
      </c>
      <c r="AE387" s="317">
        <f>IF(SUMIFS('A-methods'!Z:Z,'A-methods'!$X:$X,$AD387,'A-methods'!$AF:$AF,$AC387)&gt;0,0,SUMIFS('A-methods'!Y:Y,'A-methods'!$X:$X,$AD387,'A-methods'!$AF:$AF,$AC387))</f>
        <v>356.18</v>
      </c>
      <c r="AF387" s="319" t="str">
        <f>IF(COUNTBLANK(F387:F389)&gt;0,IF(SUMIFS('A-methods'!Z:Z,'A-methods'!$X:$X,$AD387,'A-methods'!$AF:$AF,$AC387)&gt;0,SUMIFS('A-methods'!Z:Z,'A-methods'!$X:$X,$AD387,'A-methods'!$AF:$AF,$AC387),""),SUM(F387:F389))</f>
        <v/>
      </c>
      <c r="AG387" s="319" t="str">
        <f t="shared" ref="AG387:AZ387" si="140">IF(COUNTBLANK(G415:G417)&gt;0,"",SUM(G415:G417))</f>
        <v/>
      </c>
      <c r="AH387" s="319" t="str">
        <f t="shared" si="140"/>
        <v/>
      </c>
      <c r="AI387" s="319" t="str">
        <f t="shared" si="140"/>
        <v/>
      </c>
      <c r="AJ387" s="319" t="str">
        <f t="shared" si="140"/>
        <v/>
      </c>
      <c r="AK387" s="319" t="str">
        <f t="shared" si="140"/>
        <v/>
      </c>
      <c r="AL387" s="319" t="str">
        <f t="shared" si="140"/>
        <v/>
      </c>
      <c r="AM387" s="319" t="str">
        <f t="shared" si="140"/>
        <v/>
      </c>
      <c r="AN387" s="319" t="str">
        <f t="shared" si="140"/>
        <v/>
      </c>
      <c r="AO387" s="319" t="str">
        <f t="shared" si="140"/>
        <v/>
      </c>
      <c r="AP387" s="319" t="str">
        <f t="shared" si="140"/>
        <v/>
      </c>
      <c r="AQ387" s="319" t="str">
        <f t="shared" si="140"/>
        <v/>
      </c>
      <c r="AR387" s="319" t="str">
        <f t="shared" si="140"/>
        <v/>
      </c>
      <c r="AS387" s="319" t="str">
        <f t="shared" si="140"/>
        <v/>
      </c>
      <c r="AT387" s="319" t="str">
        <f t="shared" si="140"/>
        <v/>
      </c>
      <c r="AU387" s="319" t="str">
        <f t="shared" si="140"/>
        <v/>
      </c>
      <c r="AV387" s="319" t="str">
        <f t="shared" si="140"/>
        <v/>
      </c>
      <c r="AW387" s="319" t="str">
        <f t="shared" si="140"/>
        <v/>
      </c>
      <c r="AX387" s="319" t="str">
        <f t="shared" si="140"/>
        <v/>
      </c>
      <c r="AY387" s="319" t="str">
        <f t="shared" si="140"/>
        <v/>
      </c>
      <c r="AZ387" s="319" t="str">
        <f t="shared" si="140"/>
        <v/>
      </c>
    </row>
    <row r="388" spans="1:52">
      <c r="A388" s="207"/>
      <c r="B388" s="832"/>
      <c r="C388" s="259" t="s">
        <v>53</v>
      </c>
      <c r="D388" s="260" t="s">
        <v>54</v>
      </c>
      <c r="E388" s="253" t="str">
        <f t="shared" si="131"/>
        <v>Tas</v>
      </c>
      <c r="F388" s="39"/>
      <c r="G388" s="795"/>
      <c r="H388" s="795"/>
      <c r="I388" s="795"/>
      <c r="J388" s="795"/>
      <c r="K388" s="795"/>
      <c r="L388" s="795"/>
      <c r="M388" s="795"/>
      <c r="N388" s="795"/>
      <c r="O388" s="795"/>
      <c r="P388" s="795"/>
      <c r="Q388" s="795"/>
      <c r="R388" s="795"/>
      <c r="S388" s="795"/>
      <c r="T388" s="795"/>
      <c r="U388" s="795"/>
      <c r="V388" s="795"/>
      <c r="W388" s="795"/>
      <c r="X388" s="795"/>
      <c r="Y388" s="795"/>
      <c r="Z388" s="795"/>
      <c r="AB388" s="176" t="s">
        <v>125</v>
      </c>
      <c r="AC388" s="69" t="s">
        <v>1208</v>
      </c>
      <c r="AD388" s="190" t="str">
        <f t="shared" si="128"/>
        <v>Tas</v>
      </c>
      <c r="AE388" s="317">
        <f>IF(SUMIFS('A-methods'!Z:Z,'A-methods'!$X:$X,$AD388,'A-methods'!$AF:$AF,$AC388)&gt;0,0,SUMIFS('A-methods'!Y:Y,'A-methods'!$X:$X,$AD388,'A-methods'!$AF:$AF,$AC388))</f>
        <v>6628.5391600145249</v>
      </c>
      <c r="AF388" s="319" t="str">
        <f>IF(COUNTBLANK(F388:F390)&gt;0,IF(SUMIFS('A-methods'!Z:Z,'A-methods'!$X:$X,$AD388,'A-methods'!$AF:$AF,$AC388)&gt;0,SUMIFS('A-methods'!Z:Z,'A-methods'!$X:$X,$AD388,'A-methods'!$AF:$AF,$AC388),""),SUM(F388:F390))</f>
        <v/>
      </c>
      <c r="AG388" s="319" t="str">
        <f t="shared" ref="AG388:AP389" si="141">IF(ISBLANK(G418),"",G418)</f>
        <v/>
      </c>
      <c r="AH388" s="319" t="str">
        <f t="shared" si="141"/>
        <v/>
      </c>
      <c r="AI388" s="319" t="str">
        <f t="shared" si="141"/>
        <v/>
      </c>
      <c r="AJ388" s="319" t="str">
        <f t="shared" si="141"/>
        <v/>
      </c>
      <c r="AK388" s="319" t="str">
        <f t="shared" si="141"/>
        <v/>
      </c>
      <c r="AL388" s="319" t="str">
        <f t="shared" si="141"/>
        <v/>
      </c>
      <c r="AM388" s="319" t="str">
        <f t="shared" si="141"/>
        <v/>
      </c>
      <c r="AN388" s="319" t="str">
        <f t="shared" si="141"/>
        <v/>
      </c>
      <c r="AO388" s="319" t="str">
        <f t="shared" si="141"/>
        <v/>
      </c>
      <c r="AP388" s="319" t="str">
        <f t="shared" si="141"/>
        <v/>
      </c>
      <c r="AQ388" s="319" t="str">
        <f t="shared" ref="AQ388:AZ389" si="142">IF(ISBLANK(Q418),"",Q418)</f>
        <v/>
      </c>
      <c r="AR388" s="319" t="str">
        <f t="shared" si="142"/>
        <v/>
      </c>
      <c r="AS388" s="319" t="str">
        <f t="shared" si="142"/>
        <v/>
      </c>
      <c r="AT388" s="319" t="str">
        <f t="shared" si="142"/>
        <v/>
      </c>
      <c r="AU388" s="319" t="str">
        <f t="shared" si="142"/>
        <v/>
      </c>
      <c r="AV388" s="319" t="str">
        <f t="shared" si="142"/>
        <v/>
      </c>
      <c r="AW388" s="319" t="str">
        <f t="shared" si="142"/>
        <v/>
      </c>
      <c r="AX388" s="319" t="str">
        <f t="shared" si="142"/>
        <v/>
      </c>
      <c r="AY388" s="319" t="str">
        <f t="shared" si="142"/>
        <v/>
      </c>
      <c r="AZ388" s="319" t="str">
        <f t="shared" si="142"/>
        <v/>
      </c>
    </row>
    <row r="389" spans="1:52">
      <c r="A389" s="207"/>
      <c r="B389" s="832"/>
      <c r="C389" s="259" t="s">
        <v>55</v>
      </c>
      <c r="D389" s="260" t="s">
        <v>56</v>
      </c>
      <c r="E389" s="253" t="str">
        <f t="shared" si="131"/>
        <v>Tas</v>
      </c>
      <c r="F389" s="39"/>
      <c r="G389" s="795"/>
      <c r="H389" s="795"/>
      <c r="I389" s="795"/>
      <c r="J389" s="795"/>
      <c r="K389" s="795"/>
      <c r="L389" s="795"/>
      <c r="M389" s="795"/>
      <c r="N389" s="795"/>
      <c r="O389" s="795"/>
      <c r="P389" s="795"/>
      <c r="Q389" s="795"/>
      <c r="R389" s="795"/>
      <c r="S389" s="795"/>
      <c r="T389" s="795"/>
      <c r="U389" s="795"/>
      <c r="V389" s="795"/>
      <c r="W389" s="795"/>
      <c r="X389" s="795"/>
      <c r="Y389" s="795"/>
      <c r="Z389" s="795"/>
      <c r="AB389" s="176" t="s">
        <v>127</v>
      </c>
      <c r="AC389" s="69" t="s">
        <v>128</v>
      </c>
      <c r="AD389" s="190" t="str">
        <f t="shared" si="128"/>
        <v>Tas</v>
      </c>
      <c r="AE389" s="317">
        <f>IF(SUMIFS('A-methods'!Z:Z,'A-methods'!$X:$X,$AD389,'A-methods'!$AF:$AF,$AC389)&gt;0,0,SUMIFS('A-methods'!Y:Y,'A-methods'!$X:$X,$AD389,'A-methods'!$AF:$AF,$AC389))</f>
        <v>11885.344920833342</v>
      </c>
      <c r="AF389" s="319" t="str">
        <f>IF(COUNTBLANK(F389:F391)&gt;0,IF(SUMIFS('A-methods'!Z:Z,'A-methods'!$X:$X,$AD389,'A-methods'!$AF:$AF,$AC389)&gt;0,SUMIFS('A-methods'!Z:Z,'A-methods'!$X:$X,$AD389,'A-methods'!$AF:$AF,$AC389),""),SUM(F389:F391))</f>
        <v/>
      </c>
      <c r="AG389" s="319" t="str">
        <f t="shared" si="141"/>
        <v/>
      </c>
      <c r="AH389" s="319" t="str">
        <f t="shared" si="141"/>
        <v/>
      </c>
      <c r="AI389" s="319" t="str">
        <f t="shared" si="141"/>
        <v/>
      </c>
      <c r="AJ389" s="319" t="str">
        <f t="shared" si="141"/>
        <v/>
      </c>
      <c r="AK389" s="319" t="str">
        <f t="shared" si="141"/>
        <v/>
      </c>
      <c r="AL389" s="319" t="str">
        <f t="shared" si="141"/>
        <v/>
      </c>
      <c r="AM389" s="319" t="str">
        <f t="shared" si="141"/>
        <v/>
      </c>
      <c r="AN389" s="319" t="str">
        <f t="shared" si="141"/>
        <v/>
      </c>
      <c r="AO389" s="319" t="str">
        <f t="shared" si="141"/>
        <v/>
      </c>
      <c r="AP389" s="319" t="str">
        <f t="shared" si="141"/>
        <v/>
      </c>
      <c r="AQ389" s="319" t="str">
        <f t="shared" si="142"/>
        <v/>
      </c>
      <c r="AR389" s="319" t="str">
        <f t="shared" si="142"/>
        <v/>
      </c>
      <c r="AS389" s="319" t="str">
        <f t="shared" si="142"/>
        <v/>
      </c>
      <c r="AT389" s="319" t="str">
        <f t="shared" si="142"/>
        <v/>
      </c>
      <c r="AU389" s="319" t="str">
        <f t="shared" si="142"/>
        <v/>
      </c>
      <c r="AV389" s="319" t="str">
        <f t="shared" si="142"/>
        <v/>
      </c>
      <c r="AW389" s="319" t="str">
        <f t="shared" si="142"/>
        <v/>
      </c>
      <c r="AX389" s="319" t="str">
        <f t="shared" si="142"/>
        <v/>
      </c>
      <c r="AY389" s="319" t="str">
        <f t="shared" si="142"/>
        <v/>
      </c>
      <c r="AZ389" s="319" t="str">
        <f t="shared" si="142"/>
        <v/>
      </c>
    </row>
    <row r="390" spans="1:52">
      <c r="A390" s="207"/>
      <c r="B390" s="832"/>
      <c r="C390" s="259" t="s">
        <v>57</v>
      </c>
      <c r="D390" s="260" t="s">
        <v>58</v>
      </c>
      <c r="E390" s="253" t="str">
        <f t="shared" si="131"/>
        <v>Tas</v>
      </c>
      <c r="F390" s="39"/>
      <c r="G390" s="795"/>
      <c r="H390" s="795"/>
      <c r="I390" s="795"/>
      <c r="J390" s="795"/>
      <c r="K390" s="795"/>
      <c r="L390" s="795"/>
      <c r="M390" s="795"/>
      <c r="N390" s="795"/>
      <c r="O390" s="795"/>
      <c r="P390" s="795"/>
      <c r="Q390" s="795"/>
      <c r="R390" s="795"/>
      <c r="S390" s="795"/>
      <c r="T390" s="795"/>
      <c r="U390" s="795"/>
      <c r="V390" s="795"/>
      <c r="W390" s="795"/>
      <c r="X390" s="795"/>
      <c r="Y390" s="795"/>
      <c r="Z390" s="795"/>
      <c r="AB390" s="176" t="s">
        <v>254</v>
      </c>
      <c r="AC390" s="69" t="s">
        <v>202</v>
      </c>
      <c r="AD390" s="190" t="str">
        <f t="shared" si="128"/>
        <v>Tas</v>
      </c>
      <c r="AE390" s="317">
        <f>IF(SUMIFS('A-methods'!Z:Z,'A-methods'!$X:$X,$AD390,'A-methods'!$AF:$AF,$AC390)&gt;0,0,SUMIFS('A-methods'!Y:Y,'A-methods'!$X:$X,$AD390,'A-methods'!$AF:$AF,$AC390))</f>
        <v>0</v>
      </c>
      <c r="AF390" s="319" t="str">
        <f>IF(COUNTBLANK(F390:F392)&gt;0,IF(SUMIFS('A-methods'!Z:Z,'A-methods'!$X:$X,$AD390,'A-methods'!$AF:$AF,$AC390)&gt;0,SUMIFS('A-methods'!Z:Z,'A-methods'!$X:$X,$AD390,'A-methods'!$AF:$AF,$AC390),""),SUM(F390:F392))</f>
        <v/>
      </c>
      <c r="AG390" s="319" t="str">
        <f t="shared" ref="AG390:AZ390" si="143">IF(COUNTBLANK(G420:G421)&gt;0,"",SUM(G420:G421))</f>
        <v/>
      </c>
      <c r="AH390" s="319" t="str">
        <f t="shared" si="143"/>
        <v/>
      </c>
      <c r="AI390" s="319" t="str">
        <f t="shared" si="143"/>
        <v/>
      </c>
      <c r="AJ390" s="319" t="str">
        <f t="shared" si="143"/>
        <v/>
      </c>
      <c r="AK390" s="319" t="str">
        <f t="shared" si="143"/>
        <v/>
      </c>
      <c r="AL390" s="319" t="str">
        <f t="shared" si="143"/>
        <v/>
      </c>
      <c r="AM390" s="319" t="str">
        <f t="shared" si="143"/>
        <v/>
      </c>
      <c r="AN390" s="319" t="str">
        <f t="shared" si="143"/>
        <v/>
      </c>
      <c r="AO390" s="319" t="str">
        <f t="shared" si="143"/>
        <v/>
      </c>
      <c r="AP390" s="319" t="str">
        <f t="shared" si="143"/>
        <v/>
      </c>
      <c r="AQ390" s="319" t="str">
        <f t="shared" si="143"/>
        <v/>
      </c>
      <c r="AR390" s="319" t="str">
        <f t="shared" si="143"/>
        <v/>
      </c>
      <c r="AS390" s="319" t="str">
        <f t="shared" si="143"/>
        <v/>
      </c>
      <c r="AT390" s="319" t="str">
        <f t="shared" si="143"/>
        <v/>
      </c>
      <c r="AU390" s="319" t="str">
        <f t="shared" si="143"/>
        <v/>
      </c>
      <c r="AV390" s="319" t="str">
        <f t="shared" si="143"/>
        <v/>
      </c>
      <c r="AW390" s="319" t="str">
        <f t="shared" si="143"/>
        <v/>
      </c>
      <c r="AX390" s="319" t="str">
        <f t="shared" si="143"/>
        <v/>
      </c>
      <c r="AY390" s="319" t="str">
        <f t="shared" si="143"/>
        <v/>
      </c>
      <c r="AZ390" s="319" t="str">
        <f t="shared" si="143"/>
        <v/>
      </c>
    </row>
    <row r="391" spans="1:52">
      <c r="A391" s="207"/>
      <c r="B391" s="832"/>
      <c r="C391" s="259" t="s">
        <v>59</v>
      </c>
      <c r="D391" s="260" t="s">
        <v>60</v>
      </c>
      <c r="E391" s="253" t="str">
        <f t="shared" si="131"/>
        <v>Tas</v>
      </c>
      <c r="F391" s="39"/>
      <c r="G391" s="795"/>
      <c r="H391" s="795"/>
      <c r="I391" s="795"/>
      <c r="J391" s="795"/>
      <c r="K391" s="795"/>
      <c r="L391" s="795"/>
      <c r="M391" s="795"/>
      <c r="N391" s="795"/>
      <c r="O391" s="795"/>
      <c r="P391" s="795"/>
      <c r="Q391" s="795"/>
      <c r="R391" s="795"/>
      <c r="S391" s="795"/>
      <c r="T391" s="795"/>
      <c r="U391" s="795"/>
      <c r="V391" s="795"/>
      <c r="W391" s="795"/>
      <c r="X391" s="795"/>
      <c r="Y391" s="795"/>
      <c r="Z391" s="795"/>
      <c r="AB391" s="176" t="s">
        <v>255</v>
      </c>
      <c r="AC391" s="69" t="s">
        <v>227</v>
      </c>
      <c r="AD391" s="190" t="str">
        <f t="shared" si="128"/>
        <v>Tas</v>
      </c>
      <c r="AE391" s="317">
        <f>IF(SUMIFS('A-methods'!Z:Z,'A-methods'!$X:$X,$AD391,'A-methods'!$AF:$AF,$AC391)&gt;0,0,SUMIFS('A-methods'!Y:Y,'A-methods'!$X:$X,$AD391,'A-methods'!$AF:$AF,$AC391))</f>
        <v>0</v>
      </c>
      <c r="AF391" s="798" t="str">
        <f>IF(COUNTBLANK(F391:F393)&gt;0,IF(SUMIFS('A-methods'!Z:Z,'A-methods'!$X:$X,$AD391,'A-methods'!$AF:$AF,$AC391)&gt;0,SUMIFS('A-methods'!Z:Z,'A-methods'!$X:$X,$AD391,'A-methods'!$AF:$AF,$AC391),""),SUM(F391:F393))</f>
        <v/>
      </c>
      <c r="AG391" s="798"/>
      <c r="AH391" s="798"/>
      <c r="AI391" s="798"/>
      <c r="AJ391" s="798"/>
      <c r="AK391" s="798"/>
      <c r="AL391" s="798"/>
      <c r="AM391" s="798"/>
      <c r="AN391" s="798"/>
      <c r="AO391" s="798"/>
      <c r="AP391" s="798"/>
      <c r="AQ391" s="798"/>
      <c r="AR391" s="798"/>
      <c r="AS391" s="798"/>
      <c r="AT391" s="798"/>
      <c r="AU391" s="798"/>
      <c r="AV391" s="798"/>
      <c r="AW391" s="798"/>
      <c r="AX391" s="798"/>
      <c r="AY391" s="798"/>
      <c r="AZ391" s="798"/>
    </row>
    <row r="392" spans="1:52">
      <c r="A392" s="207"/>
      <c r="B392" s="832"/>
      <c r="C392" s="259" t="s">
        <v>61</v>
      </c>
      <c r="D392" s="260" t="s">
        <v>62</v>
      </c>
      <c r="E392" s="253" t="str">
        <f t="shared" si="131"/>
        <v>Tas</v>
      </c>
      <c r="F392" s="39"/>
      <c r="G392" s="795"/>
      <c r="H392" s="795"/>
      <c r="I392" s="795"/>
      <c r="J392" s="795"/>
      <c r="K392" s="795"/>
      <c r="L392" s="795"/>
      <c r="M392" s="795"/>
      <c r="N392" s="795"/>
      <c r="O392" s="795"/>
      <c r="P392" s="795"/>
      <c r="Q392" s="795"/>
      <c r="R392" s="795"/>
      <c r="S392" s="795"/>
      <c r="T392" s="795"/>
      <c r="U392" s="795"/>
      <c r="V392" s="795"/>
      <c r="W392" s="795"/>
      <c r="X392" s="795"/>
      <c r="Y392" s="795"/>
      <c r="Z392" s="795"/>
      <c r="AB392" s="176" t="s">
        <v>256</v>
      </c>
      <c r="AC392" s="69" t="s">
        <v>372</v>
      </c>
      <c r="AD392" s="190" t="str">
        <f t="shared" si="128"/>
        <v>Tas</v>
      </c>
      <c r="AE392" s="317">
        <f>IF(SUMIFS('A-methods'!Z:Z,'A-methods'!$X:$X,$AD392,'A-methods'!$AF:$AF,$AC392)&gt;0,0,SUMIFS('A-methods'!Y:Y,'A-methods'!$X:$X,$AD392,'A-methods'!$AF:$AF,$AC392))</f>
        <v>0</v>
      </c>
      <c r="AF392" s="798" t="str">
        <f>IF(COUNTBLANK(F392:F394)&gt;0,IF(SUMIFS('A-methods'!Z:Z,'A-methods'!$X:$X,$AD392,'A-methods'!$AF:$AF,$AC392)&gt;0,SUMIFS('A-methods'!Z:Z,'A-methods'!$X:$X,$AD392,'A-methods'!$AF:$AF,$AC392),""),SUM(F392:F394))</f>
        <v/>
      </c>
      <c r="AG392" s="798"/>
      <c r="AH392" s="798"/>
      <c r="AI392" s="798"/>
      <c r="AJ392" s="798"/>
      <c r="AK392" s="798"/>
      <c r="AL392" s="798"/>
      <c r="AM392" s="798"/>
      <c r="AN392" s="798"/>
      <c r="AO392" s="798"/>
      <c r="AP392" s="798"/>
      <c r="AQ392" s="798"/>
      <c r="AR392" s="798"/>
      <c r="AS392" s="798"/>
      <c r="AT392" s="798"/>
      <c r="AU392" s="798"/>
      <c r="AV392" s="798"/>
      <c r="AW392" s="798"/>
      <c r="AX392" s="798"/>
      <c r="AY392" s="798"/>
      <c r="AZ392" s="798"/>
    </row>
    <row r="393" spans="1:52">
      <c r="A393" s="207"/>
      <c r="B393" s="832"/>
      <c r="C393" s="259" t="s">
        <v>63</v>
      </c>
      <c r="D393" s="260" t="s">
        <v>64</v>
      </c>
      <c r="E393" s="253" t="str">
        <f t="shared" si="131"/>
        <v>Tas</v>
      </c>
      <c r="F393" s="39"/>
      <c r="G393" s="795"/>
      <c r="H393" s="795"/>
      <c r="I393" s="795"/>
      <c r="J393" s="795"/>
      <c r="K393" s="795"/>
      <c r="L393" s="795"/>
      <c r="M393" s="795"/>
      <c r="N393" s="795"/>
      <c r="O393" s="795"/>
      <c r="P393" s="795"/>
      <c r="Q393" s="795"/>
      <c r="R393" s="795"/>
      <c r="S393" s="795"/>
      <c r="T393" s="795"/>
      <c r="U393" s="795"/>
      <c r="V393" s="795"/>
      <c r="W393" s="795"/>
      <c r="X393" s="795"/>
      <c r="Y393" s="795"/>
      <c r="Z393" s="795"/>
      <c r="AB393" s="176" t="s">
        <v>370</v>
      </c>
      <c r="AC393" s="69" t="s">
        <v>371</v>
      </c>
      <c r="AD393" s="190" t="str">
        <f t="shared" si="128"/>
        <v>Tas</v>
      </c>
      <c r="AE393" s="317">
        <f>IF(SUMIFS('A-methods'!Z:Z,'A-methods'!$X:$X,$AD393,'A-methods'!$AF:$AF,$AC393)&gt;0,0,SUMIFS('A-methods'!Y:Y,'A-methods'!$X:$X,$AD393,'A-methods'!$AF:$AF,$AC393))</f>
        <v>0</v>
      </c>
      <c r="AF393" s="798" t="str">
        <f>IF(COUNTBLANK(F393:F395)&gt;0,IF(SUMIFS('A-methods'!Z:Z,'A-methods'!$X:$X,$AD393,'A-methods'!$AF:$AF,$AC393)&gt;0,SUMIFS('A-methods'!Z:Z,'A-methods'!$X:$X,$AD393,'A-methods'!$AF:$AF,$AC393),""),SUM(F393:F395))</f>
        <v/>
      </c>
      <c r="AG393" s="798"/>
      <c r="AH393" s="798"/>
      <c r="AI393" s="798"/>
      <c r="AJ393" s="798"/>
      <c r="AK393" s="798"/>
      <c r="AL393" s="798"/>
      <c r="AM393" s="798"/>
      <c r="AN393" s="798"/>
      <c r="AO393" s="798"/>
      <c r="AP393" s="798"/>
      <c r="AQ393" s="798"/>
      <c r="AR393" s="798"/>
      <c r="AS393" s="798"/>
      <c r="AT393" s="798"/>
      <c r="AU393" s="798"/>
      <c r="AV393" s="798"/>
      <c r="AW393" s="798"/>
      <c r="AX393" s="798"/>
      <c r="AY393" s="798"/>
      <c r="AZ393" s="798"/>
    </row>
    <row r="394" spans="1:52">
      <c r="A394" s="207"/>
      <c r="B394" s="832"/>
      <c r="C394" s="259" t="s">
        <v>65</v>
      </c>
      <c r="D394" s="260" t="s">
        <v>66</v>
      </c>
      <c r="E394" s="253" t="str">
        <f t="shared" si="131"/>
        <v>Tas</v>
      </c>
      <c r="F394" s="39"/>
      <c r="G394" s="795"/>
      <c r="H394" s="795"/>
      <c r="I394" s="795"/>
      <c r="J394" s="795"/>
      <c r="K394" s="795"/>
      <c r="L394" s="795"/>
      <c r="M394" s="795"/>
      <c r="N394" s="795"/>
      <c r="O394" s="795"/>
      <c r="P394" s="795"/>
      <c r="Q394" s="795"/>
      <c r="R394" s="795"/>
      <c r="S394" s="795"/>
      <c r="T394" s="795"/>
      <c r="U394" s="795"/>
      <c r="V394" s="795"/>
      <c r="W394" s="795"/>
      <c r="X394" s="795"/>
      <c r="Y394" s="795"/>
      <c r="Z394" s="795"/>
      <c r="AB394" s="176" t="s">
        <v>381</v>
      </c>
      <c r="AC394" s="69" t="s">
        <v>382</v>
      </c>
      <c r="AD394" s="190" t="str">
        <f t="shared" si="128"/>
        <v>Tas</v>
      </c>
      <c r="AE394" s="317">
        <f>IF(SUMIFS('A-methods'!Z:Z,'A-methods'!$X:$X,$AD394,'A-methods'!$AF:$AF,$AC394)&gt;0,0,SUMIFS('A-methods'!Y:Y,'A-methods'!$X:$X,$AD394,'A-methods'!$AF:$AF,$AC394))</f>
        <v>0</v>
      </c>
      <c r="AF394" s="798" t="str">
        <f>IF(COUNTBLANK(F394:F396)&gt;0,IF(SUMIFS('A-methods'!Z:Z,'A-methods'!$X:$X,$AD394,'A-methods'!$AF:$AF,$AC394)&gt;0,SUMIFS('A-methods'!Z:Z,'A-methods'!$X:$X,$AD394,'A-methods'!$AF:$AF,$AC394),""),SUM(F394:F396))</f>
        <v/>
      </c>
      <c r="AG394" s="798"/>
      <c r="AH394" s="798"/>
      <c r="AI394" s="798"/>
      <c r="AJ394" s="798"/>
      <c r="AK394" s="798"/>
      <c r="AL394" s="798"/>
      <c r="AM394" s="798"/>
      <c r="AN394" s="798"/>
      <c r="AO394" s="798"/>
      <c r="AP394" s="798"/>
      <c r="AQ394" s="798"/>
      <c r="AR394" s="798"/>
      <c r="AS394" s="798"/>
      <c r="AT394" s="798"/>
      <c r="AU394" s="798"/>
      <c r="AV394" s="798"/>
      <c r="AW394" s="798"/>
      <c r="AX394" s="798"/>
      <c r="AY394" s="798"/>
      <c r="AZ394" s="798"/>
    </row>
    <row r="395" spans="1:52">
      <c r="A395" s="207"/>
      <c r="B395" s="832"/>
      <c r="C395" s="259" t="s">
        <v>67</v>
      </c>
      <c r="D395" s="260" t="s">
        <v>68</v>
      </c>
      <c r="E395" s="253" t="str">
        <f t="shared" si="131"/>
        <v>Tas</v>
      </c>
      <c r="F395" s="39"/>
      <c r="G395" s="795"/>
      <c r="H395" s="795"/>
      <c r="I395" s="795"/>
      <c r="J395" s="795"/>
      <c r="K395" s="795"/>
      <c r="L395" s="795"/>
      <c r="M395" s="795"/>
      <c r="N395" s="795"/>
      <c r="O395" s="795"/>
      <c r="P395" s="795"/>
      <c r="Q395" s="795"/>
      <c r="R395" s="795"/>
      <c r="S395" s="795"/>
      <c r="T395" s="795"/>
      <c r="U395" s="795"/>
      <c r="V395" s="795"/>
      <c r="W395" s="795"/>
      <c r="X395" s="795"/>
      <c r="Y395" s="795"/>
      <c r="Z395" s="795"/>
      <c r="AB395" s="176" t="s">
        <v>257</v>
      </c>
      <c r="AC395" s="69" t="s">
        <v>194</v>
      </c>
      <c r="AD395" s="190" t="str">
        <f t="shared" si="128"/>
        <v>Tas</v>
      </c>
      <c r="AE395" s="317">
        <f>IF(SUMIFS('A-methods'!Z:Z,'A-methods'!$X:$X,$AD395,'A-methods'!$AF:$AF,$AC395)&gt;0,0,SUMIFS('A-methods'!Y:Y,'A-methods'!$X:$X,$AD395,'A-methods'!$AF:$AF,$AC395))</f>
        <v>31.8</v>
      </c>
      <c r="AF395" s="319" t="str">
        <f>IF(COUNTBLANK(F395:F397)&gt;0,IF(SUMIFS('A-methods'!Z:Z,'A-methods'!$X:$X,$AD395,'A-methods'!$AF:$AF,$AC395)&gt;0,SUMIFS('A-methods'!Z:Z,'A-methods'!$X:$X,$AD395,'A-methods'!$AF:$AF,$AC395),""),SUM(F395:F397))</f>
        <v/>
      </c>
      <c r="AG395" s="319"/>
      <c r="AH395" s="319"/>
      <c r="AI395" s="319"/>
      <c r="AJ395" s="319"/>
      <c r="AK395" s="319"/>
      <c r="AL395" s="319"/>
      <c r="AM395" s="319"/>
      <c r="AN395" s="319"/>
      <c r="AO395" s="319"/>
      <c r="AP395" s="319"/>
      <c r="AQ395" s="319"/>
      <c r="AR395" s="319"/>
      <c r="AS395" s="319"/>
      <c r="AT395" s="319"/>
      <c r="AU395" s="319"/>
      <c r="AV395" s="319"/>
      <c r="AW395" s="319"/>
      <c r="AX395" s="319"/>
      <c r="AY395" s="319"/>
      <c r="AZ395" s="319"/>
    </row>
    <row r="396" spans="1:52">
      <c r="A396" s="207"/>
      <c r="B396" s="832"/>
      <c r="C396" s="259" t="s">
        <v>69</v>
      </c>
      <c r="D396" s="260" t="s">
        <v>70</v>
      </c>
      <c r="E396" s="253" t="str">
        <f t="shared" si="131"/>
        <v>Tas</v>
      </c>
      <c r="F396" s="39"/>
      <c r="G396" s="795"/>
      <c r="H396" s="795"/>
      <c r="I396" s="795"/>
      <c r="J396" s="795"/>
      <c r="K396" s="795"/>
      <c r="L396" s="795"/>
      <c r="M396" s="795"/>
      <c r="N396" s="795"/>
      <c r="O396" s="795"/>
      <c r="P396" s="795"/>
      <c r="Q396" s="795"/>
      <c r="R396" s="795"/>
      <c r="S396" s="795"/>
      <c r="T396" s="795"/>
      <c r="U396" s="795"/>
      <c r="V396" s="795"/>
      <c r="W396" s="795"/>
      <c r="X396" s="795"/>
      <c r="Y396" s="795"/>
      <c r="Z396" s="795"/>
      <c r="AB396" s="176" t="s">
        <v>159</v>
      </c>
      <c r="AC396" s="69" t="s">
        <v>203</v>
      </c>
      <c r="AD396" s="190" t="str">
        <f t="shared" si="128"/>
        <v>Tas</v>
      </c>
      <c r="AE396" s="317">
        <f>IF(SUMIFS('A-methods'!Z:Z,'A-methods'!$X:$X,$AD396,'A-methods'!$AF:$AF,$AC396)&gt;0,0,SUMIFS('A-methods'!Y:Y,'A-methods'!$X:$X,$AD396,'A-methods'!$AF:$AF,$AC396))</f>
        <v>131.19999999999999</v>
      </c>
      <c r="AF396" s="798" t="str">
        <f>IF(COUNTBLANK(F396:F398)&gt;0,IF(SUMIFS('A-methods'!Z:Z,'A-methods'!$X:$X,$AD396,'A-methods'!$AF:$AF,$AC396)&gt;0,SUMIFS('A-methods'!Z:Z,'A-methods'!$X:$X,$AD396,'A-methods'!$AF:$AF,$AC396),""),SUM(F396:F398))</f>
        <v/>
      </c>
      <c r="AG396" s="798" t="str">
        <f t="shared" ref="AG396:AZ396" si="144">IF(ISBLANK(G433),"",G433)</f>
        <v/>
      </c>
      <c r="AH396" s="798" t="str">
        <f t="shared" si="144"/>
        <v/>
      </c>
      <c r="AI396" s="798" t="str">
        <f t="shared" si="144"/>
        <v/>
      </c>
      <c r="AJ396" s="798" t="str">
        <f t="shared" si="144"/>
        <v/>
      </c>
      <c r="AK396" s="798" t="str">
        <f t="shared" si="144"/>
        <v/>
      </c>
      <c r="AL396" s="798" t="str">
        <f t="shared" si="144"/>
        <v/>
      </c>
      <c r="AM396" s="798" t="str">
        <f t="shared" si="144"/>
        <v/>
      </c>
      <c r="AN396" s="798" t="str">
        <f t="shared" si="144"/>
        <v/>
      </c>
      <c r="AO396" s="798" t="str">
        <f t="shared" si="144"/>
        <v/>
      </c>
      <c r="AP396" s="798" t="str">
        <f t="shared" si="144"/>
        <v/>
      </c>
      <c r="AQ396" s="798" t="str">
        <f t="shared" si="144"/>
        <v/>
      </c>
      <c r="AR396" s="798" t="str">
        <f t="shared" si="144"/>
        <v/>
      </c>
      <c r="AS396" s="798" t="str">
        <f t="shared" si="144"/>
        <v/>
      </c>
      <c r="AT396" s="798" t="str">
        <f t="shared" si="144"/>
        <v/>
      </c>
      <c r="AU396" s="798" t="str">
        <f t="shared" si="144"/>
        <v/>
      </c>
      <c r="AV396" s="798" t="str">
        <f t="shared" si="144"/>
        <v/>
      </c>
      <c r="AW396" s="798" t="str">
        <f t="shared" si="144"/>
        <v/>
      </c>
      <c r="AX396" s="798" t="str">
        <f t="shared" si="144"/>
        <v/>
      </c>
      <c r="AY396" s="798" t="str">
        <f t="shared" si="144"/>
        <v/>
      </c>
      <c r="AZ396" s="798" t="str">
        <f t="shared" si="144"/>
        <v/>
      </c>
    </row>
    <row r="397" spans="1:52">
      <c r="A397" s="207"/>
      <c r="B397" s="832"/>
      <c r="C397" s="259" t="s">
        <v>71</v>
      </c>
      <c r="D397" s="260" t="s">
        <v>72</v>
      </c>
      <c r="E397" s="253" t="str">
        <f t="shared" si="131"/>
        <v>Tas</v>
      </c>
      <c r="F397" s="39"/>
      <c r="G397" s="795"/>
      <c r="H397" s="795"/>
      <c r="I397" s="795"/>
      <c r="J397" s="795"/>
      <c r="K397" s="795"/>
      <c r="L397" s="795"/>
      <c r="M397" s="795"/>
      <c r="N397" s="795"/>
      <c r="O397" s="795"/>
      <c r="P397" s="795"/>
      <c r="Q397" s="795"/>
      <c r="R397" s="795"/>
      <c r="S397" s="795"/>
      <c r="T397" s="795"/>
      <c r="U397" s="795"/>
      <c r="V397" s="795"/>
      <c r="W397" s="795"/>
      <c r="X397" s="795"/>
      <c r="Y397" s="795"/>
      <c r="Z397" s="795"/>
      <c r="AB397" s="176" t="s">
        <v>258</v>
      </c>
      <c r="AC397" s="69" t="s">
        <v>766</v>
      </c>
      <c r="AD397" s="190" t="str">
        <f t="shared" si="128"/>
        <v>Tas</v>
      </c>
      <c r="AE397" s="317">
        <f>IF(SUMIFS('A-methods'!Z:Z,'A-methods'!$X:$X,$AD397,'A-methods'!$AF:$AF,$AC397)&gt;0,0,SUMIFS('A-methods'!Y:Y,'A-methods'!$X:$X,$AD397,'A-methods'!$AF:$AF,$AC397))</f>
        <v>0</v>
      </c>
      <c r="AF397" s="200" t="str">
        <f>IF(COUNTBLANK(F397:F399)&gt;0,IF(SUMIFS('A-methods'!Z:Z,'A-methods'!$X:$X,$AD397,'A-methods'!$AF:$AF,$AC397)&gt;0,SUMIFS('A-methods'!Z:Z,'A-methods'!$X:$X,$AD397,'A-methods'!$AF:$AF,$AC397),""),SUM(F397:F399))</f>
        <v/>
      </c>
    </row>
    <row r="398" spans="1:52">
      <c r="A398" s="207"/>
      <c r="B398" s="832"/>
      <c r="C398" s="259" t="s">
        <v>73</v>
      </c>
      <c r="D398" s="260" t="s">
        <v>74</v>
      </c>
      <c r="E398" s="253" t="str">
        <f t="shared" si="131"/>
        <v>Tas</v>
      </c>
      <c r="F398" s="39"/>
      <c r="G398" s="795"/>
      <c r="H398" s="795"/>
      <c r="I398" s="795"/>
      <c r="J398" s="795"/>
      <c r="K398" s="795"/>
      <c r="L398" s="795"/>
      <c r="M398" s="795"/>
      <c r="N398" s="795"/>
      <c r="O398" s="795"/>
      <c r="P398" s="795"/>
      <c r="Q398" s="795"/>
      <c r="R398" s="795"/>
      <c r="S398" s="795"/>
      <c r="T398" s="795"/>
      <c r="U398" s="795"/>
      <c r="V398" s="795"/>
      <c r="W398" s="795"/>
      <c r="X398" s="795"/>
      <c r="Y398" s="795"/>
      <c r="Z398" s="795"/>
      <c r="AB398" s="176" t="s">
        <v>259</v>
      </c>
      <c r="AC398" s="69" t="s">
        <v>263</v>
      </c>
      <c r="AD398" s="190" t="str">
        <f t="shared" si="128"/>
        <v>Tas</v>
      </c>
      <c r="AE398" s="317">
        <f>IF(SUMIFS('A-methods'!Z:Z,'A-methods'!$X:$X,$AD398,'A-methods'!$AF:$AF,$AC398)&gt;0,0,SUMIFS('A-methods'!Y:Y,'A-methods'!$X:$X,$AD398,'A-methods'!$AF:$AF,$AC398))</f>
        <v>0</v>
      </c>
      <c r="AF398" s="319" t="str">
        <f>IF(COUNTBLANK(F398:F400)&gt;0,IF(SUMIFS('A-methods'!Z:Z,'A-methods'!$X:$X,$AD398,'A-methods'!$AF:$AF,$AC398)&gt;0,SUMIFS('A-methods'!Z:Z,'A-methods'!$X:$X,$AD398,'A-methods'!$AF:$AF,$AC398),""),SUM(F398:F400))</f>
        <v/>
      </c>
      <c r="AG398" s="319" t="str">
        <f t="shared" ref="AG398:AP399" si="145">IF(ISBLANK(G438),"",G438)</f>
        <v/>
      </c>
      <c r="AH398" s="319" t="str">
        <f t="shared" si="145"/>
        <v/>
      </c>
      <c r="AI398" s="319" t="str">
        <f t="shared" si="145"/>
        <v/>
      </c>
      <c r="AJ398" s="319" t="str">
        <f t="shared" si="145"/>
        <v/>
      </c>
      <c r="AK398" s="319" t="str">
        <f t="shared" si="145"/>
        <v/>
      </c>
      <c r="AL398" s="319" t="str">
        <f t="shared" si="145"/>
        <v/>
      </c>
      <c r="AM398" s="319" t="str">
        <f t="shared" si="145"/>
        <v/>
      </c>
      <c r="AN398" s="319" t="str">
        <f t="shared" si="145"/>
        <v/>
      </c>
      <c r="AO398" s="319" t="str">
        <f t="shared" si="145"/>
        <v/>
      </c>
      <c r="AP398" s="319" t="str">
        <f t="shared" si="145"/>
        <v/>
      </c>
      <c r="AQ398" s="319" t="str">
        <f t="shared" ref="AQ398:AZ399" si="146">IF(ISBLANK(Q438),"",Q438)</f>
        <v/>
      </c>
      <c r="AR398" s="319" t="str">
        <f t="shared" si="146"/>
        <v/>
      </c>
      <c r="AS398" s="319" t="str">
        <f t="shared" si="146"/>
        <v/>
      </c>
      <c r="AT398" s="319" t="str">
        <f t="shared" si="146"/>
        <v/>
      </c>
      <c r="AU398" s="319" t="str">
        <f t="shared" si="146"/>
        <v/>
      </c>
      <c r="AV398" s="319" t="str">
        <f t="shared" si="146"/>
        <v/>
      </c>
      <c r="AW398" s="319" t="str">
        <f t="shared" si="146"/>
        <v/>
      </c>
      <c r="AX398" s="319" t="str">
        <f t="shared" si="146"/>
        <v/>
      </c>
      <c r="AY398" s="319" t="str">
        <f t="shared" si="146"/>
        <v/>
      </c>
      <c r="AZ398" s="319" t="str">
        <f t="shared" si="146"/>
        <v/>
      </c>
    </row>
    <row r="399" spans="1:52">
      <c r="A399" s="207"/>
      <c r="B399" s="832"/>
      <c r="C399" s="259" t="s">
        <v>75</v>
      </c>
      <c r="D399" s="260" t="s">
        <v>76</v>
      </c>
      <c r="E399" s="253" t="str">
        <f t="shared" si="131"/>
        <v>Tas</v>
      </c>
      <c r="F399" s="39"/>
      <c r="G399" s="795"/>
      <c r="H399" s="795"/>
      <c r="I399" s="795"/>
      <c r="J399" s="795"/>
      <c r="K399" s="795"/>
      <c r="L399" s="795"/>
      <c r="M399" s="795"/>
      <c r="N399" s="795"/>
      <c r="O399" s="795"/>
      <c r="P399" s="795"/>
      <c r="Q399" s="795"/>
      <c r="R399" s="795"/>
      <c r="S399" s="795"/>
      <c r="T399" s="795"/>
      <c r="U399" s="795"/>
      <c r="V399" s="795"/>
      <c r="W399" s="795"/>
      <c r="X399" s="795"/>
      <c r="Y399" s="795"/>
      <c r="Z399" s="795"/>
      <c r="AB399" s="176" t="s">
        <v>171</v>
      </c>
      <c r="AC399" s="69" t="s">
        <v>172</v>
      </c>
      <c r="AD399" s="190" t="str">
        <f t="shared" si="128"/>
        <v>Tas</v>
      </c>
      <c r="AE399" s="317">
        <f>IF(SUMIFS('A-methods'!Z:Z,'A-methods'!$X:$X,$AD399,'A-methods'!$AF:$AF,$AC399)&gt;0,0,SUMIFS('A-methods'!Y:Y,'A-methods'!$X:$X,$AD399,'A-methods'!$AF:$AF,$AC399))</f>
        <v>18968.105382733993</v>
      </c>
      <c r="AF399" s="319" t="str">
        <f>IF(COUNTBLANK(F399:F401)&gt;0,IF(SUMIFS('A-methods'!Z:Z,'A-methods'!$X:$X,$AD399,'A-methods'!$AF:$AF,$AC399)&gt;0,SUMIFS('A-methods'!Z:Z,'A-methods'!$X:$X,$AD399,'A-methods'!$AF:$AF,$AC399),""),SUM(F399:F401))</f>
        <v/>
      </c>
      <c r="AG399" s="319" t="str">
        <f t="shared" si="145"/>
        <v/>
      </c>
      <c r="AH399" s="319" t="str">
        <f t="shared" si="145"/>
        <v/>
      </c>
      <c r="AI399" s="319" t="str">
        <f t="shared" si="145"/>
        <v/>
      </c>
      <c r="AJ399" s="319" t="str">
        <f t="shared" si="145"/>
        <v/>
      </c>
      <c r="AK399" s="319" t="str">
        <f t="shared" si="145"/>
        <v/>
      </c>
      <c r="AL399" s="319" t="str">
        <f t="shared" si="145"/>
        <v/>
      </c>
      <c r="AM399" s="319" t="str">
        <f t="shared" si="145"/>
        <v/>
      </c>
      <c r="AN399" s="319" t="str">
        <f t="shared" si="145"/>
        <v/>
      </c>
      <c r="AO399" s="319" t="str">
        <f t="shared" si="145"/>
        <v/>
      </c>
      <c r="AP399" s="319" t="str">
        <f t="shared" si="145"/>
        <v/>
      </c>
      <c r="AQ399" s="319" t="str">
        <f t="shared" si="146"/>
        <v/>
      </c>
      <c r="AR399" s="319" t="str">
        <f t="shared" si="146"/>
        <v/>
      </c>
      <c r="AS399" s="319" t="str">
        <f t="shared" si="146"/>
        <v/>
      </c>
      <c r="AT399" s="319" t="str">
        <f t="shared" si="146"/>
        <v/>
      </c>
      <c r="AU399" s="319" t="str">
        <f t="shared" si="146"/>
        <v/>
      </c>
      <c r="AV399" s="319" t="str">
        <f t="shared" si="146"/>
        <v/>
      </c>
      <c r="AW399" s="319" t="str">
        <f t="shared" si="146"/>
        <v/>
      </c>
      <c r="AX399" s="319" t="str">
        <f t="shared" si="146"/>
        <v/>
      </c>
      <c r="AY399" s="319" t="str">
        <f t="shared" si="146"/>
        <v/>
      </c>
      <c r="AZ399" s="319" t="str">
        <f t="shared" si="146"/>
        <v/>
      </c>
    </row>
    <row r="400" spans="1:52">
      <c r="A400" s="207"/>
      <c r="B400" s="832"/>
      <c r="C400" s="259" t="s">
        <v>77</v>
      </c>
      <c r="D400" s="260" t="s">
        <v>78</v>
      </c>
      <c r="E400" s="253" t="str">
        <f t="shared" si="131"/>
        <v>Tas</v>
      </c>
      <c r="F400" s="39"/>
      <c r="G400" s="795"/>
      <c r="H400" s="795"/>
      <c r="I400" s="795"/>
      <c r="J400" s="795"/>
      <c r="K400" s="795"/>
      <c r="L400" s="795"/>
      <c r="M400" s="795"/>
      <c r="N400" s="795"/>
      <c r="O400" s="795"/>
      <c r="P400" s="795"/>
      <c r="Q400" s="795"/>
      <c r="R400" s="795"/>
      <c r="S400" s="795"/>
      <c r="T400" s="795"/>
      <c r="U400" s="795"/>
      <c r="V400" s="795"/>
      <c r="W400" s="795"/>
      <c r="X400" s="795"/>
      <c r="Y400" s="795"/>
      <c r="Z400" s="795"/>
      <c r="AB400" s="176" t="s">
        <v>260</v>
      </c>
      <c r="AC400" s="69" t="s">
        <v>264</v>
      </c>
      <c r="AD400" s="190" t="str">
        <f t="shared" si="128"/>
        <v>Tas</v>
      </c>
      <c r="AE400" s="317">
        <f>IF(SUMIFS('A-methods'!Z:Z,'A-methods'!$X:$X,$AD400,'A-methods'!$AF:$AF,$AC400)&gt;0,0,SUMIFS('A-methods'!Y:Y,'A-methods'!$X:$X,$AD400,'A-methods'!$AF:$AF,$AC400))</f>
        <v>7</v>
      </c>
      <c r="AF400" s="319" t="str">
        <f>IF(COUNTBLANK(F400:F402)&gt;0,IF(SUMIFS('A-methods'!Z:Z,'A-methods'!$X:$X,$AD400,'A-methods'!$AF:$AF,$AC400)&gt;0,SUMIFS('A-methods'!Z:Z,'A-methods'!$X:$X,$AD400,'A-methods'!$AF:$AF,$AC400),""),SUM(F400:F402))</f>
        <v/>
      </c>
      <c r="AG400" s="319" t="str">
        <f t="shared" ref="AG400:AZ400" si="147">IF(OR(ISBLANK(G432),COUNTBLANK(G434:G437)&gt;0,ISBLANK(G440)),"",SUM(G432,G434:G437,G440))</f>
        <v/>
      </c>
      <c r="AH400" s="319" t="str">
        <f t="shared" si="147"/>
        <v/>
      </c>
      <c r="AI400" s="319" t="str">
        <f t="shared" si="147"/>
        <v/>
      </c>
      <c r="AJ400" s="319" t="str">
        <f t="shared" si="147"/>
        <v/>
      </c>
      <c r="AK400" s="319" t="str">
        <f t="shared" si="147"/>
        <v/>
      </c>
      <c r="AL400" s="319" t="str">
        <f t="shared" si="147"/>
        <v/>
      </c>
      <c r="AM400" s="319" t="str">
        <f t="shared" si="147"/>
        <v/>
      </c>
      <c r="AN400" s="319" t="str">
        <f t="shared" si="147"/>
        <v/>
      </c>
      <c r="AO400" s="319" t="str">
        <f t="shared" si="147"/>
        <v/>
      </c>
      <c r="AP400" s="319" t="str">
        <f t="shared" si="147"/>
        <v/>
      </c>
      <c r="AQ400" s="319" t="str">
        <f t="shared" si="147"/>
        <v/>
      </c>
      <c r="AR400" s="319" t="str">
        <f t="shared" si="147"/>
        <v/>
      </c>
      <c r="AS400" s="319" t="str">
        <f t="shared" si="147"/>
        <v/>
      </c>
      <c r="AT400" s="319" t="str">
        <f t="shared" si="147"/>
        <v/>
      </c>
      <c r="AU400" s="319" t="str">
        <f t="shared" si="147"/>
        <v/>
      </c>
      <c r="AV400" s="319" t="str">
        <f t="shared" si="147"/>
        <v/>
      </c>
      <c r="AW400" s="319" t="str">
        <f t="shared" si="147"/>
        <v/>
      </c>
      <c r="AX400" s="319" t="str">
        <f t="shared" si="147"/>
        <v/>
      </c>
      <c r="AY400" s="319" t="str">
        <f t="shared" si="147"/>
        <v/>
      </c>
      <c r="AZ400" s="319" t="str">
        <f t="shared" si="147"/>
        <v/>
      </c>
    </row>
    <row r="401" spans="1:52">
      <c r="A401" s="207"/>
      <c r="B401" s="832"/>
      <c r="C401" s="259" t="s">
        <v>79</v>
      </c>
      <c r="D401" s="260" t="s">
        <v>80</v>
      </c>
      <c r="E401" s="253" t="str">
        <f t="shared" si="131"/>
        <v>Tas</v>
      </c>
      <c r="F401" s="39"/>
      <c r="G401" s="795"/>
      <c r="H401" s="795"/>
      <c r="I401" s="795"/>
      <c r="J401" s="795"/>
      <c r="K401" s="795"/>
      <c r="L401" s="795"/>
      <c r="M401" s="795"/>
      <c r="N401" s="795"/>
      <c r="O401" s="795"/>
      <c r="P401" s="795"/>
      <c r="Q401" s="795"/>
      <c r="R401" s="795"/>
      <c r="S401" s="795"/>
      <c r="T401" s="795"/>
      <c r="U401" s="795"/>
      <c r="V401" s="795"/>
      <c r="W401" s="795"/>
      <c r="X401" s="795"/>
      <c r="Y401" s="795"/>
      <c r="Z401" s="795"/>
      <c r="AB401" s="176" t="s">
        <v>175</v>
      </c>
      <c r="AC401" s="69" t="s">
        <v>373</v>
      </c>
      <c r="AD401" s="190" t="str">
        <f t="shared" si="128"/>
        <v>Tas</v>
      </c>
      <c r="AE401" s="317">
        <f>IF(SUMIFS('A-methods'!Z:Z,'A-methods'!$X:$X,$AD401,'A-methods'!$AF:$AF,$AC401)&gt;0,0,SUMIFS('A-methods'!Y:Y,'A-methods'!$X:$X,$AD401,'A-methods'!$AF:$AF,$AC401))</f>
        <v>22.123999999999999</v>
      </c>
      <c r="AF401" s="319" t="str">
        <f>IF(COUNTBLANK(F401:F403)&gt;0,IF(SUMIFS('A-methods'!Z:Z,'A-methods'!$X:$X,$AD401,'A-methods'!$AF:$AF,$AC401)&gt;0,SUMIFS('A-methods'!Z:Z,'A-methods'!$X:$X,$AD401,'A-methods'!$AF:$AF,$AC401),""),SUM(F401:F403))</f>
        <v/>
      </c>
      <c r="AG401" s="319" t="str">
        <f t="shared" ref="AG401:AZ401" si="148">IF(COUNTBLANK(G441:G443)&gt;0,"",SUM(G441:G443))</f>
        <v/>
      </c>
      <c r="AH401" s="319" t="str">
        <f t="shared" si="148"/>
        <v/>
      </c>
      <c r="AI401" s="319" t="str">
        <f t="shared" si="148"/>
        <v/>
      </c>
      <c r="AJ401" s="319" t="str">
        <f t="shared" si="148"/>
        <v/>
      </c>
      <c r="AK401" s="319" t="str">
        <f t="shared" si="148"/>
        <v/>
      </c>
      <c r="AL401" s="319" t="str">
        <f t="shared" si="148"/>
        <v/>
      </c>
      <c r="AM401" s="319" t="str">
        <f t="shared" si="148"/>
        <v/>
      </c>
      <c r="AN401" s="319" t="str">
        <f t="shared" si="148"/>
        <v/>
      </c>
      <c r="AO401" s="319" t="str">
        <f t="shared" si="148"/>
        <v/>
      </c>
      <c r="AP401" s="319" t="str">
        <f t="shared" si="148"/>
        <v/>
      </c>
      <c r="AQ401" s="319" t="str">
        <f t="shared" si="148"/>
        <v/>
      </c>
      <c r="AR401" s="319" t="str">
        <f t="shared" si="148"/>
        <v/>
      </c>
      <c r="AS401" s="319" t="str">
        <f t="shared" si="148"/>
        <v/>
      </c>
      <c r="AT401" s="319" t="str">
        <f t="shared" si="148"/>
        <v/>
      </c>
      <c r="AU401" s="319" t="str">
        <f t="shared" si="148"/>
        <v/>
      </c>
      <c r="AV401" s="319" t="str">
        <f t="shared" si="148"/>
        <v/>
      </c>
      <c r="AW401" s="319" t="str">
        <f t="shared" si="148"/>
        <v/>
      </c>
      <c r="AX401" s="319" t="str">
        <f t="shared" si="148"/>
        <v/>
      </c>
      <c r="AY401" s="319" t="str">
        <f t="shared" si="148"/>
        <v/>
      </c>
      <c r="AZ401" s="319" t="str">
        <f t="shared" si="148"/>
        <v/>
      </c>
    </row>
    <row r="402" spans="1:52">
      <c r="A402" s="207"/>
      <c r="B402" s="832"/>
      <c r="C402" s="259" t="s">
        <v>81</v>
      </c>
      <c r="D402" s="260" t="s">
        <v>82</v>
      </c>
      <c r="E402" s="253" t="str">
        <f t="shared" si="131"/>
        <v>Tas</v>
      </c>
      <c r="F402" s="39"/>
      <c r="G402" s="795"/>
      <c r="H402" s="795"/>
      <c r="I402" s="795"/>
      <c r="J402" s="795"/>
      <c r="K402" s="795"/>
      <c r="L402" s="795"/>
      <c r="M402" s="795"/>
      <c r="N402" s="795"/>
      <c r="O402" s="795"/>
      <c r="P402" s="795"/>
      <c r="Q402" s="795"/>
      <c r="R402" s="795"/>
      <c r="S402" s="795"/>
      <c r="T402" s="795"/>
      <c r="U402" s="795"/>
      <c r="V402" s="795"/>
      <c r="W402" s="795"/>
      <c r="X402" s="795"/>
      <c r="Y402" s="795"/>
      <c r="Z402" s="795"/>
      <c r="AB402" s="176" t="s">
        <v>189</v>
      </c>
      <c r="AC402" s="69" t="s">
        <v>190</v>
      </c>
      <c r="AD402" s="190" t="str">
        <f t="shared" si="128"/>
        <v>Tas</v>
      </c>
      <c r="AE402" s="317">
        <f>IF(SUMIFS('A-methods'!Z:Z,'A-methods'!$X:$X,$AD402,'A-methods'!$AF:$AF,$AC402)&gt;0,0,SUMIFS('A-methods'!Y:Y,'A-methods'!$X:$X,$AD402,'A-methods'!$AF:$AF,$AC402))</f>
        <v>10059.911135506978</v>
      </c>
      <c r="AF402" s="319" t="str">
        <f>IF(COUNTBLANK(F402:F404)&gt;0,IF(SUMIFS('A-methods'!Z:Z,'A-methods'!$X:$X,$AD402,'A-methods'!$AF:$AF,$AC402)&gt;0,SUMIFS('A-methods'!Z:Z,'A-methods'!$X:$X,$AD402,'A-methods'!$AF:$AF,$AC402),""),SUM(F402:F404))</f>
        <v/>
      </c>
      <c r="AG402" s="319" t="str">
        <f t="shared" ref="AG402:AZ402" si="149">IF(ISBLANK(G446),"",G446)</f>
        <v/>
      </c>
      <c r="AH402" s="319" t="str">
        <f t="shared" si="149"/>
        <v/>
      </c>
      <c r="AI402" s="319" t="str">
        <f t="shared" si="149"/>
        <v/>
      </c>
      <c r="AJ402" s="319" t="str">
        <f t="shared" si="149"/>
        <v/>
      </c>
      <c r="AK402" s="319" t="str">
        <f t="shared" si="149"/>
        <v/>
      </c>
      <c r="AL402" s="319" t="str">
        <f t="shared" si="149"/>
        <v/>
      </c>
      <c r="AM402" s="319" t="str">
        <f t="shared" si="149"/>
        <v/>
      </c>
      <c r="AN402" s="319" t="str">
        <f t="shared" si="149"/>
        <v/>
      </c>
      <c r="AO402" s="319" t="str">
        <f t="shared" si="149"/>
        <v/>
      </c>
      <c r="AP402" s="319" t="str">
        <f t="shared" si="149"/>
        <v/>
      </c>
      <c r="AQ402" s="319" t="str">
        <f t="shared" si="149"/>
        <v/>
      </c>
      <c r="AR402" s="319" t="str">
        <f t="shared" si="149"/>
        <v/>
      </c>
      <c r="AS402" s="319" t="str">
        <f t="shared" si="149"/>
        <v/>
      </c>
      <c r="AT402" s="319" t="str">
        <f t="shared" si="149"/>
        <v/>
      </c>
      <c r="AU402" s="319" t="str">
        <f t="shared" si="149"/>
        <v/>
      </c>
      <c r="AV402" s="319" t="str">
        <f t="shared" si="149"/>
        <v/>
      </c>
      <c r="AW402" s="319" t="str">
        <f t="shared" si="149"/>
        <v/>
      </c>
      <c r="AX402" s="319" t="str">
        <f t="shared" si="149"/>
        <v/>
      </c>
      <c r="AY402" s="319" t="str">
        <f t="shared" si="149"/>
        <v/>
      </c>
      <c r="AZ402" s="319" t="str">
        <f t="shared" si="149"/>
        <v/>
      </c>
    </row>
    <row r="403" spans="1:52">
      <c r="A403" s="207"/>
      <c r="B403" s="832"/>
      <c r="C403" s="259" t="s">
        <v>83</v>
      </c>
      <c r="D403" s="260" t="s">
        <v>84</v>
      </c>
      <c r="E403" s="253" t="str">
        <f t="shared" si="131"/>
        <v>Tas</v>
      </c>
      <c r="F403" s="39"/>
      <c r="G403" s="795"/>
      <c r="H403" s="795"/>
      <c r="I403" s="795"/>
      <c r="J403" s="795"/>
      <c r="K403" s="795"/>
      <c r="L403" s="795"/>
      <c r="M403" s="795"/>
      <c r="N403" s="795"/>
      <c r="O403" s="795"/>
      <c r="P403" s="795"/>
      <c r="Q403" s="795"/>
      <c r="R403" s="795"/>
      <c r="S403" s="795"/>
      <c r="T403" s="795"/>
      <c r="U403" s="795"/>
      <c r="V403" s="795"/>
      <c r="W403" s="795"/>
      <c r="X403" s="795"/>
      <c r="Y403" s="795"/>
      <c r="Z403" s="795"/>
      <c r="AB403" s="183" t="s">
        <v>262</v>
      </c>
      <c r="AC403" s="184" t="s">
        <v>265</v>
      </c>
      <c r="AD403" s="191" t="str">
        <f t="shared" si="128"/>
        <v>Tas</v>
      </c>
      <c r="AE403" s="318">
        <f>IF(SUMIFS('A-methods'!Z:Z,'A-methods'!$X:$X,$AD403,'A-methods'!$AF:$AF,$AC403)&gt;0,0,SUMIFS('A-methods'!Y:Y,'A-methods'!$X:$X,$AD403,'A-methods'!$AF:$AF,$AC403))</f>
        <v>13.116</v>
      </c>
      <c r="AF403" s="320" t="str">
        <f>IF(COUNTBLANK(F403:F405)&gt;0,IF(SUMIFS('A-methods'!Z:Z,'A-methods'!$X:$X,$AD403,'A-methods'!$AF:$AF,$AC403)&gt;0,SUMIFS('A-methods'!Z:Z,'A-methods'!$X:$X,$AD403,'A-methods'!$AF:$AF,$AC403),""),SUM(F403:F405))</f>
        <v/>
      </c>
      <c r="AG403" s="320" t="str">
        <f t="shared" ref="AG403:AZ403" si="150">IF(OR(COUNTBLANK(G444:G445)&gt;0,ISBLANK(G447)),"",SUM(G444:G445,G447))</f>
        <v/>
      </c>
      <c r="AH403" s="320" t="str">
        <f t="shared" si="150"/>
        <v/>
      </c>
      <c r="AI403" s="320" t="str">
        <f t="shared" si="150"/>
        <v/>
      </c>
      <c r="AJ403" s="320" t="str">
        <f t="shared" si="150"/>
        <v/>
      </c>
      <c r="AK403" s="320" t="str">
        <f t="shared" si="150"/>
        <v/>
      </c>
      <c r="AL403" s="320" t="str">
        <f t="shared" si="150"/>
        <v/>
      </c>
      <c r="AM403" s="320" t="str">
        <f t="shared" si="150"/>
        <v/>
      </c>
      <c r="AN403" s="320" t="str">
        <f t="shared" si="150"/>
        <v/>
      </c>
      <c r="AO403" s="320" t="str">
        <f t="shared" si="150"/>
        <v/>
      </c>
      <c r="AP403" s="320" t="str">
        <f t="shared" si="150"/>
        <v/>
      </c>
      <c r="AQ403" s="320" t="str">
        <f t="shared" si="150"/>
        <v/>
      </c>
      <c r="AR403" s="320" t="str">
        <f t="shared" si="150"/>
        <v/>
      </c>
      <c r="AS403" s="320" t="str">
        <f t="shared" si="150"/>
        <v/>
      </c>
      <c r="AT403" s="320" t="str">
        <f t="shared" si="150"/>
        <v/>
      </c>
      <c r="AU403" s="320" t="str">
        <f t="shared" si="150"/>
        <v/>
      </c>
      <c r="AV403" s="320" t="str">
        <f t="shared" si="150"/>
        <v/>
      </c>
      <c r="AW403" s="320" t="str">
        <f t="shared" si="150"/>
        <v/>
      </c>
      <c r="AX403" s="320" t="str">
        <f t="shared" si="150"/>
        <v/>
      </c>
      <c r="AY403" s="320" t="str">
        <f t="shared" si="150"/>
        <v/>
      </c>
      <c r="AZ403" s="320" t="str">
        <f t="shared" si="150"/>
        <v/>
      </c>
    </row>
    <row r="404" spans="1:52">
      <c r="A404" s="207"/>
      <c r="B404" s="832"/>
      <c r="C404" s="261" t="s">
        <v>85</v>
      </c>
      <c r="D404" s="262" t="s">
        <v>86</v>
      </c>
      <c r="E404" s="253" t="str">
        <f t="shared" si="131"/>
        <v>Tas</v>
      </c>
      <c r="F404" s="39"/>
      <c r="G404" s="795"/>
      <c r="H404" s="795"/>
      <c r="I404" s="795"/>
      <c r="J404" s="795"/>
      <c r="K404" s="795"/>
      <c r="L404" s="795"/>
      <c r="M404" s="795"/>
      <c r="N404" s="795"/>
      <c r="O404" s="795"/>
      <c r="P404" s="795"/>
      <c r="Q404" s="795"/>
      <c r="R404" s="795"/>
      <c r="S404" s="795"/>
      <c r="T404" s="795"/>
      <c r="U404" s="795"/>
      <c r="V404" s="795"/>
      <c r="W404" s="795"/>
      <c r="X404" s="795"/>
      <c r="Y404" s="795"/>
      <c r="Z404" s="795"/>
      <c r="AB404" s="32"/>
      <c r="AC404" s="32"/>
      <c r="AD404" s="32"/>
      <c r="AE404" s="1"/>
      <c r="AF404" s="1"/>
      <c r="AG404" s="1"/>
      <c r="AH404" s="1"/>
      <c r="AI404" s="1"/>
      <c r="AJ404" s="1"/>
      <c r="AK404" s="1"/>
      <c r="AL404" s="1"/>
      <c r="AM404" s="1"/>
      <c r="AN404" s="1"/>
      <c r="AO404" s="1"/>
      <c r="AP404" s="1"/>
      <c r="AQ404" s="1"/>
      <c r="AR404" s="1"/>
      <c r="AS404" s="1"/>
      <c r="AT404" s="1"/>
      <c r="AU404" s="1"/>
      <c r="AV404" s="1"/>
      <c r="AW404" s="1"/>
      <c r="AX404" s="1"/>
      <c r="AY404" s="1"/>
      <c r="AZ404" s="1"/>
    </row>
    <row r="405" spans="1:52">
      <c r="A405" s="209" t="s">
        <v>87</v>
      </c>
      <c r="B405" s="220" t="s">
        <v>88</v>
      </c>
      <c r="C405" s="225" t="s">
        <v>89</v>
      </c>
      <c r="D405" s="264" t="s">
        <v>90</v>
      </c>
      <c r="E405" s="253" t="str">
        <f t="shared" si="131"/>
        <v>Tas</v>
      </c>
      <c r="F405" s="39"/>
      <c r="G405" s="795"/>
      <c r="H405" s="795"/>
      <c r="I405" s="795"/>
      <c r="J405" s="795"/>
      <c r="K405" s="795"/>
      <c r="L405" s="795"/>
      <c r="M405" s="795"/>
      <c r="N405" s="795"/>
      <c r="O405" s="795"/>
      <c r="P405" s="795"/>
      <c r="Q405" s="795"/>
      <c r="R405" s="795"/>
      <c r="S405" s="795"/>
      <c r="T405" s="795"/>
      <c r="U405" s="795"/>
      <c r="V405" s="795"/>
      <c r="W405" s="795"/>
      <c r="X405" s="795"/>
      <c r="Y405" s="795"/>
      <c r="Z405" s="795"/>
      <c r="AB405" s="214"/>
      <c r="AC405" s="214"/>
      <c r="AD405" s="214"/>
    </row>
    <row r="406" spans="1:52">
      <c r="A406" s="207" t="s">
        <v>91</v>
      </c>
      <c r="B406" s="832" t="s">
        <v>92</v>
      </c>
      <c r="C406" s="257" t="s">
        <v>93</v>
      </c>
      <c r="D406" s="258" t="s">
        <v>94</v>
      </c>
      <c r="E406" s="253" t="str">
        <f t="shared" si="131"/>
        <v>Tas</v>
      </c>
      <c r="F406" s="39"/>
      <c r="G406" s="795"/>
      <c r="H406" s="795"/>
      <c r="I406" s="795"/>
      <c r="J406" s="795"/>
      <c r="K406" s="795"/>
      <c r="L406" s="795"/>
      <c r="M406" s="795"/>
      <c r="N406" s="795"/>
      <c r="O406" s="795"/>
      <c r="P406" s="795"/>
      <c r="Q406" s="795"/>
      <c r="R406" s="795"/>
      <c r="S406" s="795"/>
      <c r="T406" s="795"/>
      <c r="U406" s="795"/>
      <c r="V406" s="795"/>
      <c r="W406" s="795"/>
      <c r="X406" s="795"/>
      <c r="Y406" s="795"/>
      <c r="Z406" s="795"/>
      <c r="AB406" s="214"/>
      <c r="AC406" s="214"/>
      <c r="AD406" s="214"/>
    </row>
    <row r="407" spans="1:52">
      <c r="A407" s="207"/>
      <c r="B407" s="832"/>
      <c r="C407" s="261" t="s">
        <v>95</v>
      </c>
      <c r="D407" s="262" t="s">
        <v>96</v>
      </c>
      <c r="E407" s="253" t="str">
        <f t="shared" si="131"/>
        <v>Tas</v>
      </c>
      <c r="F407" s="39"/>
      <c r="G407" s="795"/>
      <c r="H407" s="795"/>
      <c r="I407" s="795"/>
      <c r="J407" s="795"/>
      <c r="K407" s="795"/>
      <c r="L407" s="795"/>
      <c r="M407" s="795"/>
      <c r="N407" s="795"/>
      <c r="O407" s="795"/>
      <c r="P407" s="795"/>
      <c r="Q407" s="795"/>
      <c r="R407" s="795"/>
      <c r="S407" s="795"/>
      <c r="T407" s="795"/>
      <c r="U407" s="795"/>
      <c r="V407" s="795"/>
      <c r="W407" s="795"/>
      <c r="X407" s="795"/>
      <c r="Y407" s="795"/>
      <c r="Z407" s="795"/>
      <c r="AB407" s="214"/>
      <c r="AC407" s="214"/>
      <c r="AD407" s="214"/>
    </row>
    <row r="408" spans="1:52">
      <c r="A408" s="206" t="s">
        <v>97</v>
      </c>
      <c r="B408" s="832" t="s">
        <v>98</v>
      </c>
      <c r="C408" s="257" t="s">
        <v>99</v>
      </c>
      <c r="D408" s="258" t="s">
        <v>100</v>
      </c>
      <c r="E408" s="253" t="str">
        <f t="shared" si="131"/>
        <v>Tas</v>
      </c>
      <c r="F408" s="39"/>
      <c r="G408" s="795"/>
      <c r="H408" s="795"/>
      <c r="I408" s="795"/>
      <c r="J408" s="795"/>
      <c r="K408" s="795"/>
      <c r="L408" s="795"/>
      <c r="M408" s="795"/>
      <c r="N408" s="795"/>
      <c r="O408" s="795"/>
      <c r="P408" s="795"/>
      <c r="Q408" s="795"/>
      <c r="R408" s="795"/>
      <c r="S408" s="795"/>
      <c r="T408" s="795"/>
      <c r="U408" s="795"/>
      <c r="V408" s="795"/>
      <c r="W408" s="795"/>
      <c r="X408" s="795"/>
      <c r="Y408" s="795"/>
      <c r="Z408" s="795"/>
      <c r="AB408" s="214"/>
      <c r="AC408" s="214"/>
      <c r="AD408" s="214"/>
    </row>
    <row r="409" spans="1:52">
      <c r="A409" s="207"/>
      <c r="B409" s="832"/>
      <c r="C409" s="259" t="s">
        <v>101</v>
      </c>
      <c r="D409" s="260" t="s">
        <v>102</v>
      </c>
      <c r="E409" s="253" t="str">
        <f t="shared" si="131"/>
        <v>Tas</v>
      </c>
      <c r="F409" s="39"/>
      <c r="G409" s="795"/>
      <c r="H409" s="795"/>
      <c r="I409" s="795"/>
      <c r="J409" s="795"/>
      <c r="K409" s="795"/>
      <c r="L409" s="795"/>
      <c r="M409" s="795"/>
      <c r="N409" s="795"/>
      <c r="O409" s="795"/>
      <c r="P409" s="795"/>
      <c r="Q409" s="795"/>
      <c r="R409" s="795"/>
      <c r="S409" s="795"/>
      <c r="T409" s="795"/>
      <c r="U409" s="795"/>
      <c r="V409" s="795"/>
      <c r="W409" s="795"/>
      <c r="X409" s="795"/>
      <c r="Y409" s="795"/>
      <c r="Z409" s="795"/>
      <c r="AB409" s="214"/>
      <c r="AC409" s="214"/>
      <c r="AD409" s="214"/>
    </row>
    <row r="410" spans="1:52">
      <c r="A410" s="207"/>
      <c r="B410" s="832"/>
      <c r="C410" s="259" t="s">
        <v>103</v>
      </c>
      <c r="D410" s="260" t="s">
        <v>104</v>
      </c>
      <c r="E410" s="253" t="str">
        <f t="shared" si="131"/>
        <v>Tas</v>
      </c>
      <c r="F410" s="39"/>
      <c r="G410" s="795"/>
      <c r="H410" s="795"/>
      <c r="I410" s="795"/>
      <c r="J410" s="795"/>
      <c r="K410" s="795"/>
      <c r="L410" s="795"/>
      <c r="M410" s="795"/>
      <c r="N410" s="795"/>
      <c r="O410" s="795"/>
      <c r="P410" s="795"/>
      <c r="Q410" s="795"/>
      <c r="R410" s="795"/>
      <c r="S410" s="795"/>
      <c r="T410" s="795"/>
      <c r="U410" s="795"/>
      <c r="V410" s="795"/>
      <c r="W410" s="795"/>
      <c r="X410" s="795"/>
      <c r="Y410" s="795"/>
      <c r="Z410" s="795"/>
      <c r="AB410" s="214"/>
      <c r="AC410" s="214"/>
      <c r="AD410" s="214"/>
    </row>
    <row r="411" spans="1:52">
      <c r="A411" s="208"/>
      <c r="B411" s="832"/>
      <c r="C411" s="261" t="s">
        <v>105</v>
      </c>
      <c r="D411" s="262" t="s">
        <v>106</v>
      </c>
      <c r="E411" s="253" t="str">
        <f t="shared" si="131"/>
        <v>Tas</v>
      </c>
      <c r="F411" s="39"/>
      <c r="G411" s="795"/>
      <c r="H411" s="795"/>
      <c r="I411" s="795"/>
      <c r="J411" s="795"/>
      <c r="K411" s="795"/>
      <c r="L411" s="795"/>
      <c r="M411" s="795"/>
      <c r="N411" s="795"/>
      <c r="O411" s="795"/>
      <c r="P411" s="795"/>
      <c r="Q411" s="795"/>
      <c r="R411" s="795"/>
      <c r="S411" s="795"/>
      <c r="T411" s="795"/>
      <c r="U411" s="795"/>
      <c r="V411" s="795"/>
      <c r="W411" s="795"/>
      <c r="X411" s="795"/>
      <c r="Y411" s="795"/>
      <c r="Z411" s="795"/>
      <c r="AB411" s="214"/>
      <c r="AC411" s="214"/>
      <c r="AD411" s="214"/>
    </row>
    <row r="412" spans="1:52">
      <c r="A412" s="207" t="s">
        <v>107</v>
      </c>
      <c r="B412" s="832" t="s">
        <v>108</v>
      </c>
      <c r="C412" s="257" t="s">
        <v>109</v>
      </c>
      <c r="D412" s="258" t="s">
        <v>110</v>
      </c>
      <c r="E412" s="253" t="str">
        <f t="shared" si="131"/>
        <v>Tas</v>
      </c>
      <c r="F412" s="39"/>
      <c r="G412" s="795"/>
      <c r="H412" s="795"/>
      <c r="I412" s="795"/>
      <c r="J412" s="795"/>
      <c r="K412" s="795"/>
      <c r="L412" s="795"/>
      <c r="M412" s="795"/>
      <c r="N412" s="795"/>
      <c r="O412" s="795"/>
      <c r="P412" s="795"/>
      <c r="Q412" s="795"/>
      <c r="R412" s="795"/>
      <c r="S412" s="795"/>
      <c r="T412" s="795"/>
      <c r="U412" s="795"/>
      <c r="V412" s="795"/>
      <c r="W412" s="795"/>
      <c r="X412" s="795"/>
      <c r="Y412" s="795"/>
      <c r="Z412" s="795"/>
      <c r="AB412" s="214"/>
      <c r="AC412" s="214"/>
      <c r="AD412" s="214"/>
    </row>
    <row r="413" spans="1:52">
      <c r="A413" s="207"/>
      <c r="B413" s="832"/>
      <c r="C413" s="259" t="s">
        <v>111</v>
      </c>
      <c r="D413" s="260" t="s">
        <v>112</v>
      </c>
      <c r="E413" s="253" t="str">
        <f t="shared" si="131"/>
        <v>Tas</v>
      </c>
      <c r="F413" s="39"/>
      <c r="G413" s="795"/>
      <c r="H413" s="795"/>
      <c r="I413" s="795"/>
      <c r="J413" s="795"/>
      <c r="K413" s="795"/>
      <c r="L413" s="795"/>
      <c r="M413" s="795"/>
      <c r="N413" s="795"/>
      <c r="O413" s="795"/>
      <c r="P413" s="795"/>
      <c r="Q413" s="795"/>
      <c r="R413" s="795"/>
      <c r="S413" s="795"/>
      <c r="T413" s="795"/>
      <c r="U413" s="795"/>
      <c r="V413" s="795"/>
      <c r="W413" s="795"/>
      <c r="X413" s="795"/>
      <c r="Y413" s="795"/>
      <c r="Z413" s="795"/>
      <c r="AB413" s="214"/>
      <c r="AC413" s="214"/>
      <c r="AD413" s="214"/>
    </row>
    <row r="414" spans="1:52">
      <c r="A414" s="207"/>
      <c r="B414" s="832"/>
      <c r="C414" s="261" t="s">
        <v>113</v>
      </c>
      <c r="D414" s="262" t="s">
        <v>114</v>
      </c>
      <c r="E414" s="253" t="str">
        <f t="shared" si="131"/>
        <v>Tas</v>
      </c>
      <c r="F414" s="39"/>
      <c r="G414" s="795"/>
      <c r="H414" s="795"/>
      <c r="I414" s="795"/>
      <c r="J414" s="795"/>
      <c r="K414" s="795"/>
      <c r="L414" s="795"/>
      <c r="M414" s="795"/>
      <c r="N414" s="795"/>
      <c r="O414" s="795"/>
      <c r="P414" s="795"/>
      <c r="Q414" s="795"/>
      <c r="R414" s="795"/>
      <c r="S414" s="795"/>
      <c r="T414" s="795"/>
      <c r="U414" s="795"/>
      <c r="V414" s="795"/>
      <c r="W414" s="795"/>
      <c r="X414" s="795"/>
      <c r="Y414" s="795"/>
      <c r="Z414" s="795"/>
      <c r="AB414" s="214"/>
      <c r="AC414" s="214"/>
      <c r="AD414" s="214"/>
    </row>
    <row r="415" spans="1:52">
      <c r="A415" s="206" t="s">
        <v>115</v>
      </c>
      <c r="B415" s="832" t="s">
        <v>116</v>
      </c>
      <c r="C415" s="257" t="s">
        <v>117</v>
      </c>
      <c r="D415" s="258" t="s">
        <v>118</v>
      </c>
      <c r="E415" s="253" t="str">
        <f t="shared" si="131"/>
        <v>Tas</v>
      </c>
      <c r="F415" s="39"/>
      <c r="G415" s="795"/>
      <c r="H415" s="795"/>
      <c r="I415" s="795"/>
      <c r="J415" s="795"/>
      <c r="K415" s="795"/>
      <c r="L415" s="795"/>
      <c r="M415" s="795"/>
      <c r="N415" s="795"/>
      <c r="O415" s="795"/>
      <c r="P415" s="795"/>
      <c r="Q415" s="795"/>
      <c r="R415" s="795"/>
      <c r="S415" s="795"/>
      <c r="T415" s="795"/>
      <c r="U415" s="795"/>
      <c r="V415" s="795"/>
      <c r="W415" s="795"/>
      <c r="X415" s="795"/>
      <c r="Y415" s="795"/>
      <c r="Z415" s="795"/>
      <c r="AB415" s="214"/>
      <c r="AC415" s="214"/>
      <c r="AD415" s="214"/>
    </row>
    <row r="416" spans="1:52">
      <c r="A416" s="207"/>
      <c r="B416" s="832"/>
      <c r="C416" s="259" t="s">
        <v>119</v>
      </c>
      <c r="D416" s="260" t="s">
        <v>120</v>
      </c>
      <c r="E416" s="253" t="str">
        <f t="shared" si="131"/>
        <v>Tas</v>
      </c>
      <c r="F416" s="39"/>
      <c r="G416" s="795"/>
      <c r="H416" s="795"/>
      <c r="I416" s="795"/>
      <c r="J416" s="795"/>
      <c r="K416" s="795"/>
      <c r="L416" s="795"/>
      <c r="M416" s="795"/>
      <c r="N416" s="795"/>
      <c r="O416" s="795"/>
      <c r="P416" s="795"/>
      <c r="Q416" s="795"/>
      <c r="R416" s="795"/>
      <c r="S416" s="795"/>
      <c r="T416" s="795"/>
      <c r="U416" s="795"/>
      <c r="V416" s="795"/>
      <c r="W416" s="795"/>
      <c r="X416" s="795"/>
      <c r="Y416" s="795"/>
      <c r="Z416" s="795"/>
      <c r="AB416" s="214"/>
      <c r="AC416" s="214"/>
      <c r="AD416" s="214"/>
    </row>
    <row r="417" spans="1:30">
      <c r="A417" s="208"/>
      <c r="B417" s="832"/>
      <c r="C417" s="261" t="s">
        <v>121</v>
      </c>
      <c r="D417" s="262" t="s">
        <v>122</v>
      </c>
      <c r="E417" s="253" t="str">
        <f t="shared" si="131"/>
        <v>Tas</v>
      </c>
      <c r="F417" s="39"/>
      <c r="G417" s="795"/>
      <c r="H417" s="795"/>
      <c r="I417" s="795"/>
      <c r="J417" s="795"/>
      <c r="K417" s="795"/>
      <c r="L417" s="795"/>
      <c r="M417" s="795"/>
      <c r="N417" s="795"/>
      <c r="O417" s="795"/>
      <c r="P417" s="795"/>
      <c r="Q417" s="795"/>
      <c r="R417" s="795"/>
      <c r="S417" s="795"/>
      <c r="T417" s="795"/>
      <c r="U417" s="795"/>
      <c r="V417" s="795"/>
      <c r="W417" s="795"/>
      <c r="X417" s="795"/>
      <c r="Y417" s="795"/>
      <c r="Z417" s="795"/>
      <c r="AB417" s="214"/>
      <c r="AC417" s="214"/>
      <c r="AD417" s="214"/>
    </row>
    <row r="418" spans="1:30">
      <c r="A418" s="207" t="s">
        <v>123</v>
      </c>
      <c r="B418" s="832" t="s">
        <v>124</v>
      </c>
      <c r="C418" s="257" t="s">
        <v>125</v>
      </c>
      <c r="D418" s="748" t="s">
        <v>1209</v>
      </c>
      <c r="E418" s="253" t="str">
        <f t="shared" si="131"/>
        <v>Tas</v>
      </c>
      <c r="F418" s="39"/>
      <c r="G418" s="795"/>
      <c r="H418" s="795"/>
      <c r="I418" s="795"/>
      <c r="J418" s="795"/>
      <c r="K418" s="795"/>
      <c r="L418" s="795"/>
      <c r="M418" s="795"/>
      <c r="N418" s="795"/>
      <c r="O418" s="795"/>
      <c r="P418" s="795"/>
      <c r="Q418" s="795"/>
      <c r="R418" s="795"/>
      <c r="S418" s="795"/>
      <c r="T418" s="795"/>
      <c r="U418" s="795"/>
      <c r="V418" s="795"/>
      <c r="W418" s="795"/>
      <c r="X418" s="795"/>
      <c r="Y418" s="795"/>
      <c r="Z418" s="795"/>
      <c r="AB418" s="214"/>
      <c r="AC418" s="214"/>
      <c r="AD418" s="214"/>
    </row>
    <row r="419" spans="1:30">
      <c r="A419" s="207"/>
      <c r="B419" s="832"/>
      <c r="C419" s="259" t="s">
        <v>127</v>
      </c>
      <c r="D419" s="260" t="s">
        <v>128</v>
      </c>
      <c r="E419" s="253" t="str">
        <f t="shared" si="131"/>
        <v>Tas</v>
      </c>
      <c r="F419" s="39"/>
      <c r="G419" s="795"/>
      <c r="H419" s="795"/>
      <c r="I419" s="795"/>
      <c r="J419" s="795"/>
      <c r="K419" s="795"/>
      <c r="L419" s="795"/>
      <c r="M419" s="795"/>
      <c r="N419" s="795"/>
      <c r="O419" s="795"/>
      <c r="P419" s="795"/>
      <c r="Q419" s="795"/>
      <c r="R419" s="795"/>
      <c r="S419" s="795"/>
      <c r="T419" s="795"/>
      <c r="U419" s="795"/>
      <c r="V419" s="795"/>
      <c r="W419" s="795"/>
      <c r="X419" s="795"/>
      <c r="Y419" s="795"/>
      <c r="Z419" s="795"/>
      <c r="AB419" s="214"/>
      <c r="AC419" s="214"/>
      <c r="AD419" s="214"/>
    </row>
    <row r="420" spans="1:30">
      <c r="A420" s="207"/>
      <c r="B420" s="832"/>
      <c r="C420" s="259" t="s">
        <v>129</v>
      </c>
      <c r="D420" s="260" t="s">
        <v>130</v>
      </c>
      <c r="E420" s="253" t="str">
        <f t="shared" si="131"/>
        <v>Tas</v>
      </c>
      <c r="F420" s="39"/>
      <c r="G420" s="795"/>
      <c r="H420" s="795"/>
      <c r="I420" s="795"/>
      <c r="J420" s="795"/>
      <c r="K420" s="795"/>
      <c r="L420" s="795"/>
      <c r="M420" s="795"/>
      <c r="N420" s="795"/>
      <c r="O420" s="795"/>
      <c r="P420" s="795"/>
      <c r="Q420" s="795"/>
      <c r="R420" s="795"/>
      <c r="S420" s="795"/>
      <c r="T420" s="795"/>
      <c r="U420" s="795"/>
      <c r="V420" s="795"/>
      <c r="W420" s="795"/>
      <c r="X420" s="795"/>
      <c r="Y420" s="795"/>
      <c r="Z420" s="795"/>
      <c r="AB420" s="214"/>
      <c r="AC420" s="214"/>
      <c r="AD420" s="214"/>
    </row>
    <row r="421" spans="1:30">
      <c r="A421" s="207"/>
      <c r="B421" s="832"/>
      <c r="C421" s="261" t="s">
        <v>131</v>
      </c>
      <c r="D421" s="262" t="s">
        <v>132</v>
      </c>
      <c r="E421" s="253" t="str">
        <f t="shared" si="131"/>
        <v>Tas</v>
      </c>
      <c r="F421" s="39"/>
      <c r="G421" s="795"/>
      <c r="H421" s="795"/>
      <c r="I421" s="795"/>
      <c r="J421" s="795"/>
      <c r="K421" s="795"/>
      <c r="L421" s="795"/>
      <c r="M421" s="795"/>
      <c r="N421" s="795"/>
      <c r="O421" s="795"/>
      <c r="P421" s="795"/>
      <c r="Q421" s="795"/>
      <c r="R421" s="795"/>
      <c r="S421" s="795"/>
      <c r="T421" s="795"/>
      <c r="U421" s="795"/>
      <c r="V421" s="795"/>
      <c r="W421" s="795"/>
      <c r="X421" s="795"/>
      <c r="Y421" s="795"/>
      <c r="Z421" s="795"/>
      <c r="AB421" s="214"/>
      <c r="AC421" s="214"/>
      <c r="AD421" s="214"/>
    </row>
    <row r="422" spans="1:30">
      <c r="A422" s="206" t="s">
        <v>133</v>
      </c>
      <c r="B422" s="832" t="s">
        <v>134</v>
      </c>
      <c r="C422" s="257" t="s">
        <v>135</v>
      </c>
      <c r="D422" s="258" t="s">
        <v>136</v>
      </c>
      <c r="E422" s="253" t="str">
        <f t="shared" si="131"/>
        <v>Tas</v>
      </c>
      <c r="F422" s="39"/>
      <c r="G422" s="795"/>
      <c r="H422" s="795"/>
      <c r="I422" s="795"/>
      <c r="J422" s="795"/>
      <c r="K422" s="795"/>
      <c r="L422" s="795"/>
      <c r="M422" s="795"/>
      <c r="N422" s="795"/>
      <c r="O422" s="795"/>
      <c r="P422" s="795"/>
      <c r="Q422" s="795"/>
      <c r="R422" s="795"/>
      <c r="S422" s="795"/>
      <c r="T422" s="795"/>
      <c r="U422" s="795"/>
      <c r="V422" s="795"/>
      <c r="W422" s="795"/>
      <c r="X422" s="795"/>
      <c r="Y422" s="795"/>
      <c r="Z422" s="795"/>
      <c r="AB422" s="214"/>
      <c r="AC422" s="214"/>
      <c r="AD422" s="214"/>
    </row>
    <row r="423" spans="1:30">
      <c r="A423" s="207"/>
      <c r="B423" s="832"/>
      <c r="C423" s="259" t="s">
        <v>137</v>
      </c>
      <c r="D423" s="260" t="s">
        <v>138</v>
      </c>
      <c r="E423" s="253" t="str">
        <f t="shared" si="131"/>
        <v>Tas</v>
      </c>
      <c r="F423" s="39"/>
      <c r="G423" s="795"/>
      <c r="H423" s="795"/>
      <c r="I423" s="795"/>
      <c r="J423" s="795"/>
      <c r="K423" s="795"/>
      <c r="L423" s="795"/>
      <c r="M423" s="795"/>
      <c r="N423" s="795"/>
      <c r="O423" s="795"/>
      <c r="P423" s="795"/>
      <c r="Q423" s="795"/>
      <c r="R423" s="795"/>
      <c r="S423" s="795"/>
      <c r="T423" s="795"/>
      <c r="U423" s="795"/>
      <c r="V423" s="795"/>
      <c r="W423" s="795"/>
      <c r="X423" s="795"/>
      <c r="Y423" s="795"/>
      <c r="Z423" s="795"/>
      <c r="AB423" s="214"/>
      <c r="AC423" s="214"/>
      <c r="AD423" s="214"/>
    </row>
    <row r="424" spans="1:30">
      <c r="A424" s="207"/>
      <c r="B424" s="832"/>
      <c r="C424" s="259" t="s">
        <v>139</v>
      </c>
      <c r="D424" s="260" t="s">
        <v>140</v>
      </c>
      <c r="E424" s="253" t="str">
        <f t="shared" si="131"/>
        <v>Tas</v>
      </c>
      <c r="F424" s="39"/>
      <c r="G424" s="795"/>
      <c r="H424" s="795"/>
      <c r="I424" s="795"/>
      <c r="J424" s="795"/>
      <c r="K424" s="795"/>
      <c r="L424" s="795"/>
      <c r="M424" s="795"/>
      <c r="N424" s="795"/>
      <c r="O424" s="795"/>
      <c r="P424" s="795"/>
      <c r="Q424" s="795"/>
      <c r="R424" s="795"/>
      <c r="S424" s="795"/>
      <c r="T424" s="795"/>
      <c r="U424" s="795"/>
      <c r="V424" s="795"/>
      <c r="W424" s="795"/>
      <c r="X424" s="795"/>
      <c r="Y424" s="795"/>
      <c r="Z424" s="795"/>
      <c r="AB424" s="214"/>
      <c r="AC424" s="214"/>
      <c r="AD424" s="214"/>
    </row>
    <row r="425" spans="1:30">
      <c r="A425" s="207"/>
      <c r="B425" s="832"/>
      <c r="C425" s="259" t="s">
        <v>141</v>
      </c>
      <c r="D425" s="260" t="s">
        <v>142</v>
      </c>
      <c r="E425" s="253" t="str">
        <f t="shared" si="131"/>
        <v>Tas</v>
      </c>
      <c r="F425" s="39"/>
      <c r="G425" s="795"/>
      <c r="H425" s="795"/>
      <c r="I425" s="795"/>
      <c r="J425" s="795"/>
      <c r="K425" s="795"/>
      <c r="L425" s="795"/>
      <c r="M425" s="795"/>
      <c r="N425" s="795"/>
      <c r="O425" s="795"/>
      <c r="P425" s="795"/>
      <c r="Q425" s="795"/>
      <c r="R425" s="795"/>
      <c r="S425" s="795"/>
      <c r="T425" s="795"/>
      <c r="U425" s="795"/>
      <c r="V425" s="795"/>
      <c r="W425" s="795"/>
      <c r="X425" s="795"/>
      <c r="Y425" s="795"/>
      <c r="Z425" s="795"/>
      <c r="AB425" s="214"/>
      <c r="AC425" s="214"/>
      <c r="AD425" s="214"/>
    </row>
    <row r="426" spans="1:30">
      <c r="A426" s="207"/>
      <c r="B426" s="832"/>
      <c r="C426" s="259" t="s">
        <v>143</v>
      </c>
      <c r="D426" s="260" t="s">
        <v>144</v>
      </c>
      <c r="E426" s="253" t="str">
        <f t="shared" si="131"/>
        <v>Tas</v>
      </c>
      <c r="F426" s="39"/>
      <c r="G426" s="795"/>
      <c r="H426" s="795"/>
      <c r="I426" s="795"/>
      <c r="J426" s="795"/>
      <c r="K426" s="795"/>
      <c r="L426" s="795"/>
      <c r="M426" s="795"/>
      <c r="N426" s="795"/>
      <c r="O426" s="795"/>
      <c r="P426" s="795"/>
      <c r="Q426" s="795"/>
      <c r="R426" s="795"/>
      <c r="S426" s="795"/>
      <c r="T426" s="795"/>
      <c r="U426" s="795"/>
      <c r="V426" s="795"/>
      <c r="W426" s="795"/>
      <c r="X426" s="795"/>
      <c r="Y426" s="795"/>
      <c r="Z426" s="795"/>
      <c r="AB426" s="214"/>
      <c r="AC426" s="214"/>
      <c r="AD426" s="214"/>
    </row>
    <row r="427" spans="1:30">
      <c r="A427" s="207"/>
      <c r="B427" s="832"/>
      <c r="C427" s="259" t="s">
        <v>145</v>
      </c>
      <c r="D427" s="260" t="s">
        <v>146</v>
      </c>
      <c r="E427" s="253" t="str">
        <f t="shared" si="131"/>
        <v>Tas</v>
      </c>
      <c r="F427" s="39"/>
      <c r="G427" s="795"/>
      <c r="H427" s="795"/>
      <c r="I427" s="795"/>
      <c r="J427" s="795"/>
      <c r="K427" s="795"/>
      <c r="L427" s="795"/>
      <c r="M427" s="795"/>
      <c r="N427" s="795"/>
      <c r="O427" s="795"/>
      <c r="P427" s="795"/>
      <c r="Q427" s="795"/>
      <c r="R427" s="795"/>
      <c r="S427" s="795"/>
      <c r="T427" s="795"/>
      <c r="U427" s="795"/>
      <c r="V427" s="795"/>
      <c r="W427" s="795"/>
      <c r="X427" s="795"/>
      <c r="Y427" s="795"/>
      <c r="Z427" s="795"/>
      <c r="AB427" s="214"/>
      <c r="AC427" s="214"/>
      <c r="AD427" s="214"/>
    </row>
    <row r="428" spans="1:30">
      <c r="A428" s="207"/>
      <c r="B428" s="832"/>
      <c r="C428" s="259" t="s">
        <v>147</v>
      </c>
      <c r="D428" s="260" t="s">
        <v>148</v>
      </c>
      <c r="E428" s="253" t="str">
        <f t="shared" si="131"/>
        <v>Tas</v>
      </c>
      <c r="F428" s="39"/>
      <c r="G428" s="795"/>
      <c r="H428" s="795"/>
      <c r="I428" s="795"/>
      <c r="J428" s="795"/>
      <c r="K428" s="795"/>
      <c r="L428" s="795"/>
      <c r="M428" s="795"/>
      <c r="N428" s="795"/>
      <c r="O428" s="795"/>
      <c r="P428" s="795"/>
      <c r="Q428" s="795"/>
      <c r="R428" s="795"/>
      <c r="S428" s="795"/>
      <c r="T428" s="795"/>
      <c r="U428" s="795"/>
      <c r="V428" s="795"/>
      <c r="W428" s="795"/>
      <c r="X428" s="795"/>
      <c r="Y428" s="795"/>
      <c r="Z428" s="795"/>
      <c r="AB428" s="214"/>
      <c r="AC428" s="214"/>
      <c r="AD428" s="214"/>
    </row>
    <row r="429" spans="1:30">
      <c r="A429" s="207"/>
      <c r="B429" s="832"/>
      <c r="C429" s="259" t="s">
        <v>149</v>
      </c>
      <c r="D429" s="260" t="s">
        <v>150</v>
      </c>
      <c r="E429" s="253" t="str">
        <f t="shared" si="131"/>
        <v>Tas</v>
      </c>
      <c r="F429" s="39"/>
      <c r="G429" s="795"/>
      <c r="H429" s="795"/>
      <c r="I429" s="795"/>
      <c r="J429" s="795"/>
      <c r="K429" s="795"/>
      <c r="L429" s="795"/>
      <c r="M429" s="795"/>
      <c r="N429" s="795"/>
      <c r="O429" s="795"/>
      <c r="P429" s="795"/>
      <c r="Q429" s="795"/>
      <c r="R429" s="795"/>
      <c r="S429" s="795"/>
      <c r="T429" s="795"/>
      <c r="U429" s="795"/>
      <c r="V429" s="795"/>
      <c r="W429" s="795"/>
      <c r="X429" s="795"/>
      <c r="Y429" s="795"/>
      <c r="Z429" s="795"/>
      <c r="AB429" s="214"/>
      <c r="AC429" s="214"/>
      <c r="AD429" s="214"/>
    </row>
    <row r="430" spans="1:30">
      <c r="A430" s="207"/>
      <c r="B430" s="832"/>
      <c r="C430" s="259" t="s">
        <v>151</v>
      </c>
      <c r="D430" s="260" t="s">
        <v>152</v>
      </c>
      <c r="E430" s="253" t="str">
        <f t="shared" si="131"/>
        <v>Tas</v>
      </c>
      <c r="F430" s="39"/>
      <c r="G430" s="795"/>
      <c r="H430" s="795"/>
      <c r="I430" s="795"/>
      <c r="J430" s="795"/>
      <c r="K430" s="795"/>
      <c r="L430" s="795"/>
      <c r="M430" s="795"/>
      <c r="N430" s="795"/>
      <c r="O430" s="795"/>
      <c r="P430" s="795"/>
      <c r="Q430" s="795"/>
      <c r="R430" s="795"/>
      <c r="S430" s="795"/>
      <c r="T430" s="795"/>
      <c r="U430" s="795"/>
      <c r="V430" s="795"/>
      <c r="W430" s="795"/>
      <c r="X430" s="795"/>
      <c r="Y430" s="795"/>
      <c r="Z430" s="795"/>
      <c r="AB430" s="214"/>
      <c r="AC430" s="214"/>
      <c r="AD430" s="214"/>
    </row>
    <row r="431" spans="1:30">
      <c r="A431" s="208"/>
      <c r="B431" s="832"/>
      <c r="C431" s="261" t="s">
        <v>153</v>
      </c>
      <c r="D431" s="262" t="s">
        <v>154</v>
      </c>
      <c r="E431" s="253" t="str">
        <f t="shared" si="131"/>
        <v>Tas</v>
      </c>
      <c r="F431" s="39"/>
      <c r="G431" s="795"/>
      <c r="H431" s="795"/>
      <c r="I431" s="795"/>
      <c r="J431" s="795"/>
      <c r="K431" s="795"/>
      <c r="L431" s="795"/>
      <c r="M431" s="795"/>
      <c r="N431" s="795"/>
      <c r="O431" s="795"/>
      <c r="P431" s="795"/>
      <c r="Q431" s="795"/>
      <c r="R431" s="795"/>
      <c r="S431" s="795"/>
      <c r="T431" s="795"/>
      <c r="U431" s="795"/>
      <c r="V431" s="795"/>
      <c r="W431" s="795"/>
      <c r="X431" s="795"/>
      <c r="Y431" s="795"/>
      <c r="Z431" s="795"/>
      <c r="AB431" s="214"/>
      <c r="AC431" s="214"/>
      <c r="AD431" s="214"/>
    </row>
    <row r="432" spans="1:30">
      <c r="A432" s="207" t="s">
        <v>155</v>
      </c>
      <c r="B432" s="832" t="s">
        <v>156</v>
      </c>
      <c r="C432" s="257" t="s">
        <v>157</v>
      </c>
      <c r="D432" s="258" t="s">
        <v>158</v>
      </c>
      <c r="E432" s="253" t="str">
        <f t="shared" si="131"/>
        <v>Tas</v>
      </c>
      <c r="F432" s="39"/>
      <c r="G432" s="795"/>
      <c r="H432" s="795"/>
      <c r="I432" s="795"/>
      <c r="J432" s="795"/>
      <c r="K432" s="795"/>
      <c r="L432" s="795"/>
      <c r="M432" s="795"/>
      <c r="N432" s="795"/>
      <c r="O432" s="795"/>
      <c r="P432" s="795"/>
      <c r="Q432" s="795"/>
      <c r="R432" s="795"/>
      <c r="S432" s="795"/>
      <c r="T432" s="795"/>
      <c r="U432" s="795"/>
      <c r="V432" s="795"/>
      <c r="W432" s="795"/>
      <c r="X432" s="795"/>
      <c r="Y432" s="795"/>
      <c r="Z432" s="795"/>
      <c r="AB432" s="214"/>
      <c r="AC432" s="214"/>
      <c r="AD432" s="214"/>
    </row>
    <row r="433" spans="1:30">
      <c r="A433" s="207"/>
      <c r="B433" s="832"/>
      <c r="C433" s="259" t="s">
        <v>159</v>
      </c>
      <c r="D433" s="260" t="s">
        <v>160</v>
      </c>
      <c r="E433" s="253" t="str">
        <f t="shared" si="131"/>
        <v>Tas</v>
      </c>
      <c r="F433" s="39"/>
      <c r="G433" s="795"/>
      <c r="H433" s="795"/>
      <c r="I433" s="795"/>
      <c r="J433" s="795"/>
      <c r="K433" s="795"/>
      <c r="L433" s="795"/>
      <c r="M433" s="795"/>
      <c r="N433" s="795"/>
      <c r="O433" s="795"/>
      <c r="P433" s="795"/>
      <c r="Q433" s="795"/>
      <c r="R433" s="795"/>
      <c r="S433" s="795"/>
      <c r="T433" s="795"/>
      <c r="U433" s="795"/>
      <c r="V433" s="795"/>
      <c r="W433" s="795"/>
      <c r="X433" s="795"/>
      <c r="Y433" s="795"/>
      <c r="Z433" s="795"/>
      <c r="AB433" s="214"/>
      <c r="AC433" s="214"/>
      <c r="AD433" s="214"/>
    </row>
    <row r="434" spans="1:30">
      <c r="A434" s="207"/>
      <c r="B434" s="832"/>
      <c r="C434" s="259" t="s">
        <v>161</v>
      </c>
      <c r="D434" s="260" t="s">
        <v>162</v>
      </c>
      <c r="E434" s="253" t="str">
        <f t="shared" si="131"/>
        <v>Tas</v>
      </c>
      <c r="F434" s="39"/>
      <c r="G434" s="795"/>
      <c r="H434" s="795"/>
      <c r="I434" s="795"/>
      <c r="J434" s="795"/>
      <c r="K434" s="795"/>
      <c r="L434" s="795"/>
      <c r="M434" s="795"/>
      <c r="N434" s="795"/>
      <c r="O434" s="795"/>
      <c r="P434" s="795"/>
      <c r="Q434" s="795"/>
      <c r="R434" s="795"/>
      <c r="S434" s="795"/>
      <c r="T434" s="795"/>
      <c r="U434" s="795"/>
      <c r="V434" s="795"/>
      <c r="W434" s="795"/>
      <c r="X434" s="795"/>
      <c r="Y434" s="795"/>
      <c r="Z434" s="795"/>
      <c r="AB434" s="214"/>
      <c r="AC434" s="214"/>
      <c r="AD434" s="214"/>
    </row>
    <row r="435" spans="1:30">
      <c r="A435" s="207"/>
      <c r="B435" s="832"/>
      <c r="C435" s="259" t="s">
        <v>163</v>
      </c>
      <c r="D435" s="260" t="s">
        <v>164</v>
      </c>
      <c r="E435" s="253" t="str">
        <f t="shared" si="131"/>
        <v>Tas</v>
      </c>
      <c r="F435" s="39"/>
      <c r="G435" s="795"/>
      <c r="H435" s="795"/>
      <c r="I435" s="795"/>
      <c r="J435" s="795"/>
      <c r="K435" s="795"/>
      <c r="L435" s="795"/>
      <c r="M435" s="795"/>
      <c r="N435" s="795"/>
      <c r="O435" s="795"/>
      <c r="P435" s="795"/>
      <c r="Q435" s="795"/>
      <c r="R435" s="795"/>
      <c r="S435" s="795"/>
      <c r="T435" s="795"/>
      <c r="U435" s="795"/>
      <c r="V435" s="795"/>
      <c r="W435" s="795"/>
      <c r="X435" s="795"/>
      <c r="Y435" s="795"/>
      <c r="Z435" s="795"/>
      <c r="AB435" s="214"/>
      <c r="AC435" s="214"/>
      <c r="AD435" s="214"/>
    </row>
    <row r="436" spans="1:30">
      <c r="A436" s="207"/>
      <c r="B436" s="832"/>
      <c r="C436" s="259" t="s">
        <v>165</v>
      </c>
      <c r="D436" s="260" t="s">
        <v>166</v>
      </c>
      <c r="E436" s="253" t="str">
        <f t="shared" si="131"/>
        <v>Tas</v>
      </c>
      <c r="F436" s="39"/>
      <c r="G436" s="795"/>
      <c r="H436" s="795"/>
      <c r="I436" s="795"/>
      <c r="J436" s="795"/>
      <c r="K436" s="795"/>
      <c r="L436" s="795"/>
      <c r="M436" s="795"/>
      <c r="N436" s="795"/>
      <c r="O436" s="795"/>
      <c r="P436" s="795"/>
      <c r="Q436" s="795"/>
      <c r="R436" s="795"/>
      <c r="S436" s="795"/>
      <c r="T436" s="795"/>
      <c r="U436" s="795"/>
      <c r="V436" s="795"/>
      <c r="W436" s="795"/>
      <c r="X436" s="795"/>
      <c r="Y436" s="795"/>
      <c r="Z436" s="795"/>
      <c r="AB436" s="214"/>
      <c r="AC436" s="214"/>
      <c r="AD436" s="214"/>
    </row>
    <row r="437" spans="1:30">
      <c r="A437" s="207"/>
      <c r="B437" s="832"/>
      <c r="C437" s="259" t="s">
        <v>167</v>
      </c>
      <c r="D437" s="260" t="s">
        <v>168</v>
      </c>
      <c r="E437" s="253" t="str">
        <f t="shared" si="131"/>
        <v>Tas</v>
      </c>
      <c r="F437" s="39"/>
      <c r="G437" s="795"/>
      <c r="H437" s="795"/>
      <c r="I437" s="795"/>
      <c r="J437" s="795"/>
      <c r="K437" s="795"/>
      <c r="L437" s="795"/>
      <c r="M437" s="795"/>
      <c r="N437" s="795"/>
      <c r="O437" s="795"/>
      <c r="P437" s="795"/>
      <c r="Q437" s="795"/>
      <c r="R437" s="795"/>
      <c r="S437" s="795"/>
      <c r="T437" s="795"/>
      <c r="U437" s="795"/>
      <c r="V437" s="795"/>
      <c r="W437" s="795"/>
      <c r="X437" s="795"/>
      <c r="Y437" s="795"/>
      <c r="Z437" s="795"/>
      <c r="AB437" s="214"/>
      <c r="AC437" s="214"/>
      <c r="AD437" s="214"/>
    </row>
    <row r="438" spans="1:30">
      <c r="A438" s="207"/>
      <c r="B438" s="832"/>
      <c r="C438" s="259" t="s">
        <v>169</v>
      </c>
      <c r="D438" s="260" t="s">
        <v>170</v>
      </c>
      <c r="E438" s="253" t="str">
        <f t="shared" si="131"/>
        <v>Tas</v>
      </c>
      <c r="F438" s="39"/>
      <c r="G438" s="795"/>
      <c r="H438" s="795"/>
      <c r="I438" s="795"/>
      <c r="J438" s="795"/>
      <c r="K438" s="795"/>
      <c r="L438" s="795"/>
      <c r="M438" s="795"/>
      <c r="N438" s="795"/>
      <c r="O438" s="795"/>
      <c r="P438" s="795"/>
      <c r="Q438" s="795"/>
      <c r="R438" s="795"/>
      <c r="S438" s="795"/>
      <c r="T438" s="795"/>
      <c r="U438" s="795"/>
      <c r="V438" s="795"/>
      <c r="W438" s="795"/>
      <c r="X438" s="795"/>
      <c r="Y438" s="795"/>
      <c r="Z438" s="795"/>
      <c r="AB438" s="214"/>
      <c r="AC438" s="214"/>
      <c r="AD438" s="214"/>
    </row>
    <row r="439" spans="1:30">
      <c r="A439" s="207"/>
      <c r="B439" s="832"/>
      <c r="C439" s="259" t="s">
        <v>171</v>
      </c>
      <c r="D439" s="260" t="s">
        <v>172</v>
      </c>
      <c r="E439" s="253" t="str">
        <f t="shared" si="131"/>
        <v>Tas</v>
      </c>
      <c r="F439" s="39"/>
      <c r="G439" s="795"/>
      <c r="H439" s="795"/>
      <c r="I439" s="795"/>
      <c r="J439" s="795"/>
      <c r="K439" s="795"/>
      <c r="L439" s="795"/>
      <c r="M439" s="795"/>
      <c r="N439" s="795"/>
      <c r="O439" s="795"/>
      <c r="P439" s="795"/>
      <c r="Q439" s="795"/>
      <c r="R439" s="795"/>
      <c r="S439" s="795"/>
      <c r="T439" s="795"/>
      <c r="U439" s="795"/>
      <c r="V439" s="795"/>
      <c r="W439" s="795"/>
      <c r="X439" s="795"/>
      <c r="Y439" s="795"/>
      <c r="Z439" s="795"/>
      <c r="AB439" s="214"/>
      <c r="AC439" s="214"/>
      <c r="AD439" s="214"/>
    </row>
    <row r="440" spans="1:30">
      <c r="A440" s="207"/>
      <c r="B440" s="832"/>
      <c r="C440" s="261" t="s">
        <v>173</v>
      </c>
      <c r="D440" s="262" t="s">
        <v>174</v>
      </c>
      <c r="E440" s="253" t="str">
        <f t="shared" si="131"/>
        <v>Tas</v>
      </c>
      <c r="F440" s="39"/>
      <c r="G440" s="795"/>
      <c r="H440" s="795"/>
      <c r="I440" s="795"/>
      <c r="J440" s="795"/>
      <c r="K440" s="795"/>
      <c r="L440" s="795"/>
      <c r="M440" s="795"/>
      <c r="N440" s="795"/>
      <c r="O440" s="795"/>
      <c r="P440" s="795"/>
      <c r="Q440" s="795"/>
      <c r="R440" s="795"/>
      <c r="S440" s="795"/>
      <c r="T440" s="795"/>
      <c r="U440" s="795"/>
      <c r="V440" s="795"/>
      <c r="W440" s="795"/>
      <c r="X440" s="795"/>
      <c r="Y440" s="795"/>
      <c r="Z440" s="795"/>
      <c r="AB440" s="214"/>
      <c r="AC440" s="214"/>
      <c r="AD440" s="214"/>
    </row>
    <row r="441" spans="1:30">
      <c r="A441" s="206" t="s">
        <v>175</v>
      </c>
      <c r="B441" s="832" t="s">
        <v>176</v>
      </c>
      <c r="C441" s="257" t="s">
        <v>177</v>
      </c>
      <c r="D441" s="258" t="s">
        <v>178</v>
      </c>
      <c r="E441" s="253" t="str">
        <f t="shared" si="131"/>
        <v>Tas</v>
      </c>
      <c r="F441" s="39"/>
      <c r="G441" s="795"/>
      <c r="H441" s="795"/>
      <c r="I441" s="795"/>
      <c r="J441" s="795"/>
      <c r="K441" s="795"/>
      <c r="L441" s="795"/>
      <c r="M441" s="795"/>
      <c r="N441" s="795"/>
      <c r="O441" s="795"/>
      <c r="P441" s="795"/>
      <c r="Q441" s="795"/>
      <c r="R441" s="795"/>
      <c r="S441" s="795"/>
      <c r="T441" s="795"/>
      <c r="U441" s="795"/>
      <c r="V441" s="795"/>
      <c r="W441" s="795"/>
      <c r="X441" s="795"/>
      <c r="Y441" s="795"/>
      <c r="Z441" s="795"/>
      <c r="AB441" s="214"/>
      <c r="AC441" s="214"/>
      <c r="AD441" s="214"/>
    </row>
    <row r="442" spans="1:30">
      <c r="A442" s="207"/>
      <c r="B442" s="832"/>
      <c r="C442" s="259" t="s">
        <v>179</v>
      </c>
      <c r="D442" s="260" t="s">
        <v>180</v>
      </c>
      <c r="E442" s="253" t="str">
        <f t="shared" ref="E442:E447" si="151">E441</f>
        <v>Tas</v>
      </c>
      <c r="F442" s="39"/>
      <c r="G442" s="795"/>
      <c r="H442" s="795"/>
      <c r="I442" s="795"/>
      <c r="J442" s="795"/>
      <c r="K442" s="795"/>
      <c r="L442" s="795"/>
      <c r="M442" s="795"/>
      <c r="N442" s="795"/>
      <c r="O442" s="795"/>
      <c r="P442" s="795"/>
      <c r="Q442" s="795"/>
      <c r="R442" s="795"/>
      <c r="S442" s="795"/>
      <c r="T442" s="795"/>
      <c r="U442" s="795"/>
      <c r="V442" s="795"/>
      <c r="W442" s="795"/>
      <c r="X442" s="795"/>
      <c r="Y442" s="795"/>
      <c r="Z442" s="795"/>
      <c r="AB442" s="214"/>
      <c r="AC442" s="214"/>
      <c r="AD442" s="214"/>
    </row>
    <row r="443" spans="1:30">
      <c r="A443" s="208"/>
      <c r="B443" s="832"/>
      <c r="C443" s="259" t="s">
        <v>181</v>
      </c>
      <c r="D443" s="260" t="s">
        <v>182</v>
      </c>
      <c r="E443" s="253" t="str">
        <f t="shared" si="151"/>
        <v>Tas</v>
      </c>
      <c r="F443" s="39"/>
      <c r="G443" s="795"/>
      <c r="H443" s="795"/>
      <c r="I443" s="795"/>
      <c r="J443" s="795"/>
      <c r="K443" s="795"/>
      <c r="L443" s="795"/>
      <c r="M443" s="795"/>
      <c r="N443" s="795"/>
      <c r="O443" s="795"/>
      <c r="P443" s="795"/>
      <c r="Q443" s="795"/>
      <c r="R443" s="795"/>
      <c r="S443" s="795"/>
      <c r="T443" s="795"/>
      <c r="U443" s="795"/>
      <c r="V443" s="795"/>
      <c r="W443" s="795"/>
      <c r="X443" s="795"/>
      <c r="Y443" s="795"/>
      <c r="Z443" s="795"/>
      <c r="AB443" s="214"/>
      <c r="AC443" s="214"/>
      <c r="AD443" s="214"/>
    </row>
    <row r="444" spans="1:30">
      <c r="A444" s="207" t="s">
        <v>183</v>
      </c>
      <c r="B444" s="832" t="s">
        <v>184</v>
      </c>
      <c r="C444" s="257" t="s">
        <v>185</v>
      </c>
      <c r="D444" s="258" t="s">
        <v>186</v>
      </c>
      <c r="E444" s="253" t="str">
        <f t="shared" si="151"/>
        <v>Tas</v>
      </c>
      <c r="F444" s="39"/>
      <c r="G444" s="795"/>
      <c r="H444" s="795"/>
      <c r="I444" s="795"/>
      <c r="J444" s="795"/>
      <c r="K444" s="795"/>
      <c r="L444" s="795"/>
      <c r="M444" s="795"/>
      <c r="N444" s="795"/>
      <c r="O444" s="795"/>
      <c r="P444" s="795"/>
      <c r="Q444" s="795"/>
      <c r="R444" s="795"/>
      <c r="S444" s="795"/>
      <c r="T444" s="795"/>
      <c r="U444" s="795"/>
      <c r="V444" s="795"/>
      <c r="W444" s="795"/>
      <c r="X444" s="795"/>
      <c r="Y444" s="795"/>
      <c r="Z444" s="795"/>
      <c r="AB444" s="214"/>
      <c r="AC444" s="214"/>
      <c r="AD444" s="214"/>
    </row>
    <row r="445" spans="1:30">
      <c r="A445" s="207"/>
      <c r="B445" s="832"/>
      <c r="C445" s="259" t="s">
        <v>187</v>
      </c>
      <c r="D445" s="260" t="s">
        <v>188</v>
      </c>
      <c r="E445" s="253" t="str">
        <f t="shared" si="151"/>
        <v>Tas</v>
      </c>
      <c r="F445" s="39"/>
      <c r="G445" s="795"/>
      <c r="H445" s="795"/>
      <c r="I445" s="795"/>
      <c r="J445" s="795"/>
      <c r="K445" s="795"/>
      <c r="L445" s="795"/>
      <c r="M445" s="795"/>
      <c r="N445" s="795"/>
      <c r="O445" s="795"/>
      <c r="P445" s="795"/>
      <c r="Q445" s="795"/>
      <c r="R445" s="795"/>
      <c r="S445" s="795"/>
      <c r="T445" s="795"/>
      <c r="U445" s="795"/>
      <c r="V445" s="795"/>
      <c r="W445" s="795"/>
      <c r="X445" s="795"/>
      <c r="Y445" s="795"/>
      <c r="Z445" s="795"/>
      <c r="AB445" s="214"/>
      <c r="AC445" s="214"/>
      <c r="AD445" s="214"/>
    </row>
    <row r="446" spans="1:30">
      <c r="A446" s="207"/>
      <c r="B446" s="832"/>
      <c r="C446" s="259" t="s">
        <v>189</v>
      </c>
      <c r="D446" s="260" t="s">
        <v>190</v>
      </c>
      <c r="E446" s="253" t="str">
        <f t="shared" si="151"/>
        <v>Tas</v>
      </c>
      <c r="F446" s="39"/>
      <c r="G446" s="795"/>
      <c r="H446" s="795"/>
      <c r="I446" s="795"/>
      <c r="J446" s="795"/>
      <c r="K446" s="795"/>
      <c r="L446" s="795"/>
      <c r="M446" s="795"/>
      <c r="N446" s="795"/>
      <c r="O446" s="795"/>
      <c r="P446" s="795"/>
      <c r="Q446" s="795"/>
      <c r="R446" s="795"/>
      <c r="S446" s="795"/>
      <c r="T446" s="795"/>
      <c r="U446" s="795"/>
      <c r="V446" s="795"/>
      <c r="W446" s="795"/>
      <c r="X446" s="795"/>
      <c r="Y446" s="795"/>
      <c r="Z446" s="795"/>
      <c r="AB446" s="214"/>
      <c r="AC446" s="214"/>
      <c r="AD446" s="214"/>
    </row>
    <row r="447" spans="1:30">
      <c r="A447" s="208"/>
      <c r="B447" s="832"/>
      <c r="C447" s="261" t="s">
        <v>191</v>
      </c>
      <c r="D447" s="262" t="s">
        <v>192</v>
      </c>
      <c r="E447" s="253" t="str">
        <f t="shared" si="151"/>
        <v>Tas</v>
      </c>
      <c r="F447" s="39"/>
      <c r="G447" s="795"/>
      <c r="H447" s="795"/>
      <c r="I447" s="795"/>
      <c r="J447" s="795"/>
      <c r="K447" s="795"/>
      <c r="L447" s="795"/>
      <c r="M447" s="795"/>
      <c r="N447" s="795"/>
      <c r="O447" s="795"/>
      <c r="P447" s="795"/>
      <c r="Q447" s="795"/>
      <c r="R447" s="795"/>
      <c r="S447" s="795"/>
      <c r="T447" s="795"/>
      <c r="U447" s="795"/>
      <c r="V447" s="795"/>
      <c r="W447" s="795"/>
      <c r="X447" s="795"/>
      <c r="Y447" s="795"/>
      <c r="Z447" s="795"/>
      <c r="AB447" s="214"/>
      <c r="AC447" s="214"/>
      <c r="AD447" s="214"/>
    </row>
    <row r="448" spans="1:30">
      <c r="AB448" s="214"/>
      <c r="AC448" s="214"/>
      <c r="AD448" s="214"/>
    </row>
    <row r="449" spans="1:52" s="268" customFormat="1" ht="18.75">
      <c r="A449" s="187" t="s">
        <v>489</v>
      </c>
      <c r="B449" s="265"/>
      <c r="C449" s="265"/>
      <c r="D449" s="266"/>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B449" s="182" t="s">
        <v>489</v>
      </c>
      <c r="AC449" s="180"/>
      <c r="AD449" s="180"/>
      <c r="AE449" s="181"/>
      <c r="AF449" s="181"/>
      <c r="AG449" s="181"/>
      <c r="AH449" s="181"/>
      <c r="AI449" s="181"/>
      <c r="AJ449" s="181"/>
      <c r="AK449" s="181"/>
      <c r="AL449" s="181"/>
      <c r="AM449" s="181"/>
      <c r="AN449" s="181"/>
      <c r="AO449" s="181"/>
      <c r="AP449" s="181"/>
      <c r="AQ449" s="181"/>
      <c r="AR449" s="181"/>
      <c r="AS449" s="181"/>
      <c r="AT449" s="181"/>
      <c r="AU449" s="181"/>
      <c r="AV449" s="181"/>
      <c r="AW449" s="181"/>
      <c r="AX449" s="181"/>
      <c r="AY449" s="181"/>
      <c r="AZ449" s="181"/>
    </row>
    <row r="450" spans="1:52">
      <c r="A450" s="207" t="s">
        <v>21</v>
      </c>
      <c r="B450" s="833" t="s">
        <v>22</v>
      </c>
      <c r="C450" s="259" t="s">
        <v>23</v>
      </c>
      <c r="D450" s="260" t="s">
        <v>24</v>
      </c>
      <c r="E450" s="269" t="str">
        <f>A449</f>
        <v>Vic</v>
      </c>
      <c r="F450" s="270"/>
      <c r="G450" s="794"/>
      <c r="H450" s="794"/>
      <c r="I450" s="794"/>
      <c r="J450" s="794"/>
      <c r="K450" s="794"/>
      <c r="L450" s="794"/>
      <c r="M450" s="794"/>
      <c r="N450" s="794"/>
      <c r="O450" s="794"/>
      <c r="P450" s="794"/>
      <c r="Q450" s="794"/>
      <c r="R450" s="794"/>
      <c r="S450" s="794"/>
      <c r="T450" s="794"/>
      <c r="U450" s="794"/>
      <c r="V450" s="794"/>
      <c r="W450" s="794"/>
      <c r="X450" s="794"/>
      <c r="Y450" s="794"/>
      <c r="Z450" s="795"/>
      <c r="AB450" s="185" t="s">
        <v>21</v>
      </c>
      <c r="AC450" s="186" t="s">
        <v>198</v>
      </c>
      <c r="AD450" s="189" t="str">
        <f>AB449</f>
        <v>Vic</v>
      </c>
      <c r="AE450" s="317">
        <f>IF(SUMIFS('A-methods'!Z:Z,'A-methods'!$X:$X,$AD450,'A-methods'!$AF:$AF,$AC450)&gt;0,0,SUMIFS('A-methods'!Y:Y,'A-methods'!$X:$X,$AD450,'A-methods'!$AF:$AF,$AC450))</f>
        <v>0</v>
      </c>
      <c r="AF450" s="319" t="str">
        <f>IF(COUNTBLANK(F450:F452)&gt;0,IF(SUMIFS('A-methods'!Z:Z,'A-methods'!$X:$X,$AD450,'A-methods'!$AF:$AF,$AC450)&gt;0,SUMIFS('A-methods'!Z:Z,'A-methods'!$X:$X,$AD450,'A-methods'!$AF:$AF,$AC450),""),SUM(F450:F452))</f>
        <v/>
      </c>
      <c r="AG450" s="319" t="str">
        <f t="shared" ref="AG450:AZ450" si="152">IF(COUNTBLANK(G450:G452)&gt;0,"",SUM(G450:G452))</f>
        <v/>
      </c>
      <c r="AH450" s="319" t="str">
        <f t="shared" si="152"/>
        <v/>
      </c>
      <c r="AI450" s="319" t="str">
        <f t="shared" si="152"/>
        <v/>
      </c>
      <c r="AJ450" s="319" t="str">
        <f t="shared" si="152"/>
        <v/>
      </c>
      <c r="AK450" s="319" t="str">
        <f t="shared" si="152"/>
        <v/>
      </c>
      <c r="AL450" s="319" t="str">
        <f t="shared" si="152"/>
        <v/>
      </c>
      <c r="AM450" s="319" t="str">
        <f t="shared" si="152"/>
        <v/>
      </c>
      <c r="AN450" s="319" t="str">
        <f t="shared" si="152"/>
        <v/>
      </c>
      <c r="AO450" s="319" t="str">
        <f t="shared" si="152"/>
        <v/>
      </c>
      <c r="AP450" s="319" t="str">
        <f t="shared" si="152"/>
        <v/>
      </c>
      <c r="AQ450" s="319" t="str">
        <f t="shared" si="152"/>
        <v/>
      </c>
      <c r="AR450" s="319" t="str">
        <f t="shared" si="152"/>
        <v/>
      </c>
      <c r="AS450" s="319" t="str">
        <f t="shared" si="152"/>
        <v/>
      </c>
      <c r="AT450" s="319" t="str">
        <f t="shared" si="152"/>
        <v/>
      </c>
      <c r="AU450" s="319" t="str">
        <f t="shared" si="152"/>
        <v/>
      </c>
      <c r="AV450" s="319" t="str">
        <f t="shared" si="152"/>
        <v/>
      </c>
      <c r="AW450" s="319" t="str">
        <f t="shared" si="152"/>
        <v/>
      </c>
      <c r="AX450" s="319" t="str">
        <f t="shared" si="152"/>
        <v/>
      </c>
      <c r="AY450" s="319" t="str">
        <f t="shared" si="152"/>
        <v/>
      </c>
      <c r="AZ450" s="319" t="str">
        <f t="shared" si="152"/>
        <v/>
      </c>
    </row>
    <row r="451" spans="1:52">
      <c r="A451" s="207"/>
      <c r="B451" s="832"/>
      <c r="C451" s="259" t="s">
        <v>25</v>
      </c>
      <c r="D451" s="260" t="s">
        <v>26</v>
      </c>
      <c r="E451" s="253" t="str">
        <f>E450</f>
        <v>Vic</v>
      </c>
      <c r="F451" s="270"/>
      <c r="G451" s="794"/>
      <c r="H451" s="794"/>
      <c r="I451" s="794"/>
      <c r="J451" s="794"/>
      <c r="K451" s="794"/>
      <c r="L451" s="794"/>
      <c r="M451" s="794"/>
      <c r="N451" s="794"/>
      <c r="O451" s="794"/>
      <c r="P451" s="794"/>
      <c r="Q451" s="794"/>
      <c r="R451" s="794"/>
      <c r="S451" s="794"/>
      <c r="T451" s="794"/>
      <c r="U451" s="794"/>
      <c r="V451" s="794"/>
      <c r="W451" s="794"/>
      <c r="X451" s="794"/>
      <c r="Y451" s="794"/>
      <c r="Z451" s="795"/>
      <c r="AB451" s="176" t="s">
        <v>29</v>
      </c>
      <c r="AC451" s="69" t="s">
        <v>30</v>
      </c>
      <c r="AD451" s="190" t="str">
        <f t="shared" ref="AD451:AD477" si="153">AD450</f>
        <v>Vic</v>
      </c>
      <c r="AE451" s="317">
        <f>IF(SUMIFS('A-methods'!Z:Z,'A-methods'!$X:$X,$AD451,'A-methods'!$AF:$AF,$AC451)&gt;0,0,SUMIFS('A-methods'!Y:Y,'A-methods'!$X:$X,$AD451,'A-methods'!$AF:$AF,$AC451))</f>
        <v>0</v>
      </c>
      <c r="AF451" s="319">
        <f>IF(COUNTBLANK(F451:F453)&gt;0,IF(SUMIFS('A-methods'!Z:Z,'A-methods'!$X:$X,$AD451,'A-methods'!$AF:$AF,$AC451)&gt;0,SUMIFS('A-methods'!Z:Z,'A-methods'!$X:$X,$AD451,'A-methods'!$AF:$AF,$AC451),""),SUM(F451:F453))</f>
        <v>10814.984</v>
      </c>
      <c r="AG451" s="319" t="str">
        <f t="shared" ref="AG451:AP452" si="154">IF(ISBLANK(G453),"",G453)</f>
        <v/>
      </c>
      <c r="AH451" s="319" t="str">
        <f t="shared" si="154"/>
        <v/>
      </c>
      <c r="AI451" s="319" t="str">
        <f t="shared" si="154"/>
        <v/>
      </c>
      <c r="AJ451" s="319" t="str">
        <f t="shared" si="154"/>
        <v/>
      </c>
      <c r="AK451" s="319" t="str">
        <f t="shared" si="154"/>
        <v/>
      </c>
      <c r="AL451" s="319" t="str">
        <f t="shared" si="154"/>
        <v/>
      </c>
      <c r="AM451" s="319" t="str">
        <f t="shared" si="154"/>
        <v/>
      </c>
      <c r="AN451" s="319" t="str">
        <f t="shared" si="154"/>
        <v/>
      </c>
      <c r="AO451" s="319" t="str">
        <f t="shared" si="154"/>
        <v/>
      </c>
      <c r="AP451" s="319" t="str">
        <f t="shared" si="154"/>
        <v/>
      </c>
      <c r="AQ451" s="319" t="str">
        <f t="shared" ref="AQ451:AZ452" si="155">IF(ISBLANK(Q453),"",Q453)</f>
        <v/>
      </c>
      <c r="AR451" s="319" t="str">
        <f t="shared" si="155"/>
        <v/>
      </c>
      <c r="AS451" s="319" t="str">
        <f t="shared" si="155"/>
        <v/>
      </c>
      <c r="AT451" s="319" t="str">
        <f t="shared" si="155"/>
        <v/>
      </c>
      <c r="AU451" s="319" t="str">
        <f t="shared" si="155"/>
        <v/>
      </c>
      <c r="AV451" s="319" t="str">
        <f t="shared" si="155"/>
        <v/>
      </c>
      <c r="AW451" s="319" t="str">
        <f t="shared" si="155"/>
        <v/>
      </c>
      <c r="AX451" s="319" t="str">
        <f t="shared" si="155"/>
        <v/>
      </c>
      <c r="AY451" s="319" t="str">
        <f t="shared" si="155"/>
        <v/>
      </c>
      <c r="AZ451" s="319" t="str">
        <f t="shared" si="155"/>
        <v/>
      </c>
    </row>
    <row r="452" spans="1:52">
      <c r="A452" s="207"/>
      <c r="B452" s="832"/>
      <c r="C452" s="261" t="s">
        <v>27</v>
      </c>
      <c r="D452" s="262" t="s">
        <v>28</v>
      </c>
      <c r="E452" s="253" t="str">
        <f t="shared" ref="E452:E515" si="156">E451</f>
        <v>Vic</v>
      </c>
      <c r="F452" s="270"/>
      <c r="G452" s="794"/>
      <c r="H452" s="794"/>
      <c r="I452" s="794"/>
      <c r="J452" s="794"/>
      <c r="K452" s="794"/>
      <c r="L452" s="794"/>
      <c r="M452" s="794"/>
      <c r="N452" s="794"/>
      <c r="O452" s="794"/>
      <c r="P452" s="794"/>
      <c r="Q452" s="794"/>
      <c r="R452" s="794"/>
      <c r="S452" s="794"/>
      <c r="T452" s="794"/>
      <c r="U452" s="794"/>
      <c r="V452" s="794"/>
      <c r="W452" s="794"/>
      <c r="X452" s="794"/>
      <c r="Y452" s="794"/>
      <c r="Z452" s="795"/>
      <c r="AB452" s="176" t="s">
        <v>33</v>
      </c>
      <c r="AC452" s="69" t="s">
        <v>34</v>
      </c>
      <c r="AD452" s="190" t="str">
        <f t="shared" si="153"/>
        <v>Vic</v>
      </c>
      <c r="AE452" s="317">
        <f>IF(SUMIFS('A-methods'!Z:Z,'A-methods'!$X:$X,$AD452,'A-methods'!$AF:$AF,$AC452)&gt;0,0,SUMIFS('A-methods'!Y:Y,'A-methods'!$X:$X,$AD452,'A-methods'!$AF:$AF,$AC452))</f>
        <v>0</v>
      </c>
      <c r="AF452" s="319">
        <f>IF(COUNTBLANK(F452:F454)&gt;0,IF(SUMIFS('A-methods'!Z:Z,'A-methods'!$X:$X,$AD452,'A-methods'!$AF:$AF,$AC452)&gt;0,SUMIFS('A-methods'!Z:Z,'A-methods'!$X:$X,$AD452,'A-methods'!$AF:$AF,$AC452),""),SUM(F452:F454))</f>
        <v>7228.61</v>
      </c>
      <c r="AG452" s="319" t="str">
        <f t="shared" si="154"/>
        <v/>
      </c>
      <c r="AH452" s="319" t="str">
        <f t="shared" si="154"/>
        <v/>
      </c>
      <c r="AI452" s="319" t="str">
        <f t="shared" si="154"/>
        <v/>
      </c>
      <c r="AJ452" s="319" t="str">
        <f t="shared" si="154"/>
        <v/>
      </c>
      <c r="AK452" s="319" t="str">
        <f t="shared" si="154"/>
        <v/>
      </c>
      <c r="AL452" s="319" t="str">
        <f t="shared" si="154"/>
        <v/>
      </c>
      <c r="AM452" s="319" t="str">
        <f t="shared" si="154"/>
        <v/>
      </c>
      <c r="AN452" s="319" t="str">
        <f t="shared" si="154"/>
        <v/>
      </c>
      <c r="AO452" s="319" t="str">
        <f t="shared" si="154"/>
        <v/>
      </c>
      <c r="AP452" s="319" t="str">
        <f t="shared" si="154"/>
        <v/>
      </c>
      <c r="AQ452" s="319" t="str">
        <f t="shared" si="155"/>
        <v/>
      </c>
      <c r="AR452" s="319" t="str">
        <f t="shared" si="155"/>
        <v/>
      </c>
      <c r="AS452" s="319" t="str">
        <f t="shared" si="155"/>
        <v/>
      </c>
      <c r="AT452" s="319" t="str">
        <f t="shared" si="155"/>
        <v/>
      </c>
      <c r="AU452" s="319" t="str">
        <f t="shared" si="155"/>
        <v/>
      </c>
      <c r="AV452" s="319" t="str">
        <f t="shared" si="155"/>
        <v/>
      </c>
      <c r="AW452" s="319" t="str">
        <f t="shared" si="155"/>
        <v/>
      </c>
      <c r="AX452" s="319" t="str">
        <f t="shared" si="155"/>
        <v/>
      </c>
      <c r="AY452" s="319" t="str">
        <f t="shared" si="155"/>
        <v/>
      </c>
      <c r="AZ452" s="319" t="str">
        <f t="shared" si="155"/>
        <v/>
      </c>
    </row>
    <row r="453" spans="1:52">
      <c r="A453" s="209" t="s">
        <v>29</v>
      </c>
      <c r="B453" s="220" t="s">
        <v>30</v>
      </c>
      <c r="C453" s="225" t="s">
        <v>31</v>
      </c>
      <c r="D453" s="264" t="s">
        <v>32</v>
      </c>
      <c r="E453" s="253" t="str">
        <f t="shared" si="156"/>
        <v>Vic</v>
      </c>
      <c r="F453" s="39"/>
      <c r="G453" s="795"/>
      <c r="H453" s="795"/>
      <c r="I453" s="795"/>
      <c r="J453" s="795"/>
      <c r="K453" s="795"/>
      <c r="L453" s="795"/>
      <c r="M453" s="795"/>
      <c r="N453" s="795"/>
      <c r="O453" s="795"/>
      <c r="P453" s="795"/>
      <c r="Q453" s="795"/>
      <c r="R453" s="795"/>
      <c r="S453" s="795"/>
      <c r="T453" s="795"/>
      <c r="U453" s="795"/>
      <c r="V453" s="795"/>
      <c r="W453" s="795"/>
      <c r="X453" s="795"/>
      <c r="Y453" s="795"/>
      <c r="Z453" s="795"/>
      <c r="AB453" s="176" t="s">
        <v>43</v>
      </c>
      <c r="AC453" s="69" t="s">
        <v>44</v>
      </c>
      <c r="AD453" s="190" t="str">
        <f t="shared" si="153"/>
        <v>Vic</v>
      </c>
      <c r="AE453" s="317">
        <f>IF(SUMIFS('A-methods'!Z:Z,'A-methods'!$X:$X,$AD453,'A-methods'!$AF:$AF,$AC453)&gt;0,0,SUMIFS('A-methods'!Y:Y,'A-methods'!$X:$X,$AD453,'A-methods'!$AF:$AF,$AC453))</f>
        <v>0</v>
      </c>
      <c r="AF453" s="319">
        <f>IF(COUNTBLANK(F453:F455)&gt;0,IF(SUMIFS('A-methods'!Z:Z,'A-methods'!$X:$X,$AD453,'A-methods'!$AF:$AF,$AC453)&gt;0,SUMIFS('A-methods'!Z:Z,'A-methods'!$X:$X,$AD453,'A-methods'!$AF:$AF,$AC453),""),SUM(F453:F455))</f>
        <v>31.700000000000003</v>
      </c>
      <c r="AG453" s="319" t="str">
        <f t="shared" ref="AG453:AZ453" si="157">IF(ISBLANK(G457),"",G457)</f>
        <v/>
      </c>
      <c r="AH453" s="319" t="str">
        <f t="shared" si="157"/>
        <v/>
      </c>
      <c r="AI453" s="319" t="str">
        <f t="shared" si="157"/>
        <v/>
      </c>
      <c r="AJ453" s="319" t="str">
        <f t="shared" si="157"/>
        <v/>
      </c>
      <c r="AK453" s="319" t="str">
        <f t="shared" si="157"/>
        <v/>
      </c>
      <c r="AL453" s="319" t="str">
        <f t="shared" si="157"/>
        <v/>
      </c>
      <c r="AM453" s="319" t="str">
        <f t="shared" si="157"/>
        <v/>
      </c>
      <c r="AN453" s="319" t="str">
        <f t="shared" si="157"/>
        <v/>
      </c>
      <c r="AO453" s="319" t="str">
        <f t="shared" si="157"/>
        <v/>
      </c>
      <c r="AP453" s="319" t="str">
        <f t="shared" si="157"/>
        <v/>
      </c>
      <c r="AQ453" s="319" t="str">
        <f t="shared" si="157"/>
        <v/>
      </c>
      <c r="AR453" s="319" t="str">
        <f t="shared" si="157"/>
        <v/>
      </c>
      <c r="AS453" s="319" t="str">
        <f t="shared" si="157"/>
        <v/>
      </c>
      <c r="AT453" s="319" t="str">
        <f t="shared" si="157"/>
        <v/>
      </c>
      <c r="AU453" s="319" t="str">
        <f t="shared" si="157"/>
        <v/>
      </c>
      <c r="AV453" s="319" t="str">
        <f t="shared" si="157"/>
        <v/>
      </c>
      <c r="AW453" s="319" t="str">
        <f t="shared" si="157"/>
        <v/>
      </c>
      <c r="AX453" s="319" t="str">
        <f t="shared" si="157"/>
        <v/>
      </c>
      <c r="AY453" s="319" t="str">
        <f t="shared" si="157"/>
        <v/>
      </c>
      <c r="AZ453" s="319" t="str">
        <f t="shared" si="157"/>
        <v/>
      </c>
    </row>
    <row r="454" spans="1:52">
      <c r="A454" s="209" t="s">
        <v>33</v>
      </c>
      <c r="B454" s="220" t="s">
        <v>34</v>
      </c>
      <c r="C454" s="225" t="s">
        <v>35</v>
      </c>
      <c r="D454" s="264" t="s">
        <v>36</v>
      </c>
      <c r="E454" s="253" t="str">
        <f t="shared" si="156"/>
        <v>Vic</v>
      </c>
      <c r="F454" s="39"/>
      <c r="G454" s="795"/>
      <c r="H454" s="795"/>
      <c r="I454" s="795"/>
      <c r="J454" s="795"/>
      <c r="K454" s="795"/>
      <c r="L454" s="795"/>
      <c r="M454" s="795"/>
      <c r="N454" s="795"/>
      <c r="O454" s="795"/>
      <c r="P454" s="795"/>
      <c r="Q454" s="795"/>
      <c r="R454" s="795"/>
      <c r="S454" s="795"/>
      <c r="T454" s="795"/>
      <c r="U454" s="795"/>
      <c r="V454" s="795"/>
      <c r="W454" s="795"/>
      <c r="X454" s="795"/>
      <c r="Y454" s="795"/>
      <c r="Z454" s="795"/>
      <c r="AB454" s="176" t="s">
        <v>63</v>
      </c>
      <c r="AC454" s="69" t="s">
        <v>64</v>
      </c>
      <c r="AD454" s="190" t="str">
        <f t="shared" si="153"/>
        <v>Vic</v>
      </c>
      <c r="AE454" s="317">
        <f>IF(SUMIFS('A-methods'!Z:Z,'A-methods'!$X:$X,$AD454,'A-methods'!$AF:$AF,$AC454)&gt;0,0,SUMIFS('A-methods'!Y:Y,'A-methods'!$X:$X,$AD454,'A-methods'!$AF:$AF,$AC454))</f>
        <v>0</v>
      </c>
      <c r="AF454" s="319">
        <f>IF(COUNTBLANK(F454:F456)&gt;0,IF(SUMIFS('A-methods'!Z:Z,'A-methods'!$X:$X,$AD454,'A-methods'!$AF:$AF,$AC454)&gt;0,SUMIFS('A-methods'!Z:Z,'A-methods'!$X:$X,$AD454,'A-methods'!$AF:$AF,$AC454),""),SUM(F454:F456))</f>
        <v>2006.2350000000001</v>
      </c>
      <c r="AG454" s="319" t="str">
        <f t="shared" ref="AG454:AZ454" si="158">IF(ISBLANK(G467),"",G467)</f>
        <v/>
      </c>
      <c r="AH454" s="319" t="str">
        <f t="shared" si="158"/>
        <v/>
      </c>
      <c r="AI454" s="319" t="str">
        <f t="shared" si="158"/>
        <v/>
      </c>
      <c r="AJ454" s="319" t="str">
        <f t="shared" si="158"/>
        <v/>
      </c>
      <c r="AK454" s="319" t="str">
        <f t="shared" si="158"/>
        <v/>
      </c>
      <c r="AL454" s="319" t="str">
        <f t="shared" si="158"/>
        <v/>
      </c>
      <c r="AM454" s="319" t="str">
        <f t="shared" si="158"/>
        <v/>
      </c>
      <c r="AN454" s="319" t="str">
        <f t="shared" si="158"/>
        <v/>
      </c>
      <c r="AO454" s="319" t="str">
        <f t="shared" si="158"/>
        <v/>
      </c>
      <c r="AP454" s="319" t="str">
        <f t="shared" si="158"/>
        <v/>
      </c>
      <c r="AQ454" s="319" t="str">
        <f t="shared" si="158"/>
        <v/>
      </c>
      <c r="AR454" s="319" t="str">
        <f t="shared" si="158"/>
        <v/>
      </c>
      <c r="AS454" s="319" t="str">
        <f t="shared" si="158"/>
        <v/>
      </c>
      <c r="AT454" s="319" t="str">
        <f t="shared" si="158"/>
        <v/>
      </c>
      <c r="AU454" s="319" t="str">
        <f t="shared" si="158"/>
        <v/>
      </c>
      <c r="AV454" s="319" t="str">
        <f t="shared" si="158"/>
        <v/>
      </c>
      <c r="AW454" s="319" t="str">
        <f t="shared" si="158"/>
        <v/>
      </c>
      <c r="AX454" s="319" t="str">
        <f t="shared" si="158"/>
        <v/>
      </c>
      <c r="AY454" s="319" t="str">
        <f t="shared" si="158"/>
        <v/>
      </c>
      <c r="AZ454" s="319" t="str">
        <f t="shared" si="158"/>
        <v/>
      </c>
    </row>
    <row r="455" spans="1:52">
      <c r="A455" s="207" t="s">
        <v>37</v>
      </c>
      <c r="B455" s="832" t="s">
        <v>38</v>
      </c>
      <c r="C455" s="257" t="s">
        <v>39</v>
      </c>
      <c r="D455" s="258" t="s">
        <v>40</v>
      </c>
      <c r="E455" s="253" t="str">
        <f t="shared" si="156"/>
        <v>Vic</v>
      </c>
      <c r="F455" s="39"/>
      <c r="G455" s="795"/>
      <c r="H455" s="795"/>
      <c r="I455" s="795"/>
      <c r="J455" s="795"/>
      <c r="K455" s="795"/>
      <c r="L455" s="795"/>
      <c r="M455" s="795"/>
      <c r="N455" s="795"/>
      <c r="O455" s="795"/>
      <c r="P455" s="795"/>
      <c r="Q455" s="795"/>
      <c r="R455" s="795"/>
      <c r="S455" s="795"/>
      <c r="T455" s="795"/>
      <c r="U455" s="795"/>
      <c r="V455" s="795"/>
      <c r="W455" s="795"/>
      <c r="X455" s="795"/>
      <c r="Y455" s="795"/>
      <c r="Z455" s="795"/>
      <c r="AB455" s="176" t="s">
        <v>75</v>
      </c>
      <c r="AC455" s="69" t="s">
        <v>76</v>
      </c>
      <c r="AD455" s="190" t="str">
        <f t="shared" si="153"/>
        <v>Vic</v>
      </c>
      <c r="AE455" s="317">
        <f>IF(SUMIFS('A-methods'!Z:Z,'A-methods'!$X:$X,$AD455,'A-methods'!$AF:$AF,$AC455)&gt;0,0,SUMIFS('A-methods'!Y:Y,'A-methods'!$X:$X,$AD455,'A-methods'!$AF:$AF,$AC455))</f>
        <v>0</v>
      </c>
      <c r="AF455" s="319">
        <f>IF(COUNTBLANK(F455:F457)&gt;0,IF(SUMIFS('A-methods'!Z:Z,'A-methods'!$X:$X,$AD455,'A-methods'!$AF:$AF,$AC455)&gt;0,SUMIFS('A-methods'!Z:Z,'A-methods'!$X:$X,$AD455,'A-methods'!$AF:$AF,$AC455),""),SUM(F455:F457))</f>
        <v>698.505</v>
      </c>
      <c r="AG455" s="319" t="str">
        <f t="shared" ref="AG455:AZ455" si="159">IF(ISBLANK(G473),"",G473)</f>
        <v/>
      </c>
      <c r="AH455" s="319" t="str">
        <f t="shared" si="159"/>
        <v/>
      </c>
      <c r="AI455" s="319" t="str">
        <f t="shared" si="159"/>
        <v/>
      </c>
      <c r="AJ455" s="319" t="str">
        <f t="shared" si="159"/>
        <v/>
      </c>
      <c r="AK455" s="319" t="str">
        <f t="shared" si="159"/>
        <v/>
      </c>
      <c r="AL455" s="319" t="str">
        <f t="shared" si="159"/>
        <v/>
      </c>
      <c r="AM455" s="319" t="str">
        <f t="shared" si="159"/>
        <v/>
      </c>
      <c r="AN455" s="319" t="str">
        <f t="shared" si="159"/>
        <v/>
      </c>
      <c r="AO455" s="319" t="str">
        <f t="shared" si="159"/>
        <v/>
      </c>
      <c r="AP455" s="319" t="str">
        <f t="shared" si="159"/>
        <v/>
      </c>
      <c r="AQ455" s="319" t="str">
        <f t="shared" si="159"/>
        <v/>
      </c>
      <c r="AR455" s="319" t="str">
        <f t="shared" si="159"/>
        <v/>
      </c>
      <c r="AS455" s="319" t="str">
        <f t="shared" si="159"/>
        <v/>
      </c>
      <c r="AT455" s="319" t="str">
        <f t="shared" si="159"/>
        <v/>
      </c>
      <c r="AU455" s="319" t="str">
        <f t="shared" si="159"/>
        <v/>
      </c>
      <c r="AV455" s="319" t="str">
        <f t="shared" si="159"/>
        <v/>
      </c>
      <c r="AW455" s="319" t="str">
        <f t="shared" si="159"/>
        <v/>
      </c>
      <c r="AX455" s="319" t="str">
        <f t="shared" si="159"/>
        <v/>
      </c>
      <c r="AY455" s="319" t="str">
        <f t="shared" si="159"/>
        <v/>
      </c>
      <c r="AZ455" s="319" t="str">
        <f t="shared" si="159"/>
        <v/>
      </c>
    </row>
    <row r="456" spans="1:52" ht="14.25">
      <c r="A456" s="207"/>
      <c r="B456" s="832"/>
      <c r="C456" s="259" t="s">
        <v>41</v>
      </c>
      <c r="D456" s="263" t="s">
        <v>219</v>
      </c>
      <c r="E456" s="253" t="str">
        <f t="shared" si="156"/>
        <v>Vic</v>
      </c>
      <c r="F456" s="39"/>
      <c r="G456" s="795"/>
      <c r="H456" s="795"/>
      <c r="I456" s="795"/>
      <c r="J456" s="795"/>
      <c r="K456" s="795"/>
      <c r="L456" s="795"/>
      <c r="M456" s="795"/>
      <c r="N456" s="795"/>
      <c r="O456" s="795"/>
      <c r="P456" s="795"/>
      <c r="Q456" s="795"/>
      <c r="R456" s="795"/>
      <c r="S456" s="795"/>
      <c r="T456" s="795"/>
      <c r="U456" s="795"/>
      <c r="V456" s="795"/>
      <c r="W456" s="795"/>
      <c r="X456" s="795"/>
      <c r="Y456" s="795"/>
      <c r="Z456" s="795"/>
      <c r="AB456" s="176" t="s">
        <v>253</v>
      </c>
      <c r="AC456" s="69" t="s">
        <v>193</v>
      </c>
      <c r="AD456" s="190" t="str">
        <f t="shared" si="153"/>
        <v>Vic</v>
      </c>
      <c r="AE456" s="317">
        <f>IF(SUMIFS('A-methods'!Z:Z,'A-methods'!$X:$X,$AD456,'A-methods'!$AF:$AF,$AC456)&gt;0,0,SUMIFS('A-methods'!Y:Y,'A-methods'!$X:$X,$AD456,'A-methods'!$AF:$AF,$AC456))</f>
        <v>0</v>
      </c>
      <c r="AF456" s="319">
        <f>IF(COUNTBLANK(F456:F458)&gt;0,IF(SUMIFS('A-methods'!Z:Z,'A-methods'!$X:$X,$AD456,'A-methods'!$AF:$AF,$AC456)&gt;0,SUMIFS('A-methods'!Z:Z,'A-methods'!$X:$X,$AD456,'A-methods'!$AF:$AF,$AC456),""),SUM(F456:F458))</f>
        <v>2117.7049999999999</v>
      </c>
      <c r="AG456" s="319" t="str">
        <f t="shared" ref="AG456:AZ456" si="160">IF(OR(COUNTBLANK(G455:G456)&gt;0,COUNTBLANK(G458:G466)&gt;0,COUNTBLANK(G468:G472)&gt;0,COUNTBLANK(G474:G478)&gt;0),"",SUM(G455:G456,G458:G466,G468:G472,G474:G478))</f>
        <v/>
      </c>
      <c r="AH456" s="319" t="str">
        <f t="shared" si="160"/>
        <v/>
      </c>
      <c r="AI456" s="319" t="str">
        <f t="shared" si="160"/>
        <v/>
      </c>
      <c r="AJ456" s="319" t="str">
        <f t="shared" si="160"/>
        <v/>
      </c>
      <c r="AK456" s="319" t="str">
        <f t="shared" si="160"/>
        <v/>
      </c>
      <c r="AL456" s="319" t="str">
        <f t="shared" si="160"/>
        <v/>
      </c>
      <c r="AM456" s="319" t="str">
        <f t="shared" si="160"/>
        <v/>
      </c>
      <c r="AN456" s="319" t="str">
        <f t="shared" si="160"/>
        <v/>
      </c>
      <c r="AO456" s="319" t="str">
        <f t="shared" si="160"/>
        <v/>
      </c>
      <c r="AP456" s="319" t="str">
        <f t="shared" si="160"/>
        <v/>
      </c>
      <c r="AQ456" s="319" t="str">
        <f t="shared" si="160"/>
        <v/>
      </c>
      <c r="AR456" s="319" t="str">
        <f t="shared" si="160"/>
        <v/>
      </c>
      <c r="AS456" s="319" t="str">
        <f t="shared" si="160"/>
        <v/>
      </c>
      <c r="AT456" s="319" t="str">
        <f t="shared" si="160"/>
        <v/>
      </c>
      <c r="AU456" s="319" t="str">
        <f t="shared" si="160"/>
        <v/>
      </c>
      <c r="AV456" s="319" t="str">
        <f t="shared" si="160"/>
        <v/>
      </c>
      <c r="AW456" s="319" t="str">
        <f t="shared" si="160"/>
        <v/>
      </c>
      <c r="AX456" s="319" t="str">
        <f t="shared" si="160"/>
        <v/>
      </c>
      <c r="AY456" s="319" t="str">
        <f t="shared" si="160"/>
        <v/>
      </c>
      <c r="AZ456" s="319" t="str">
        <f t="shared" si="160"/>
        <v/>
      </c>
    </row>
    <row r="457" spans="1:52">
      <c r="A457" s="207"/>
      <c r="B457" s="832"/>
      <c r="C457" s="259" t="s">
        <v>43</v>
      </c>
      <c r="D457" s="260" t="s">
        <v>44</v>
      </c>
      <c r="E457" s="253" t="str">
        <f t="shared" si="156"/>
        <v>Vic</v>
      </c>
      <c r="F457" s="39"/>
      <c r="G457" s="795"/>
      <c r="H457" s="795"/>
      <c r="I457" s="795"/>
      <c r="J457" s="795"/>
      <c r="K457" s="795"/>
      <c r="L457" s="795"/>
      <c r="M457" s="795"/>
      <c r="N457" s="795"/>
      <c r="O457" s="795"/>
      <c r="P457" s="795"/>
      <c r="Q457" s="795"/>
      <c r="R457" s="795"/>
      <c r="S457" s="795"/>
      <c r="T457" s="795"/>
      <c r="U457" s="795"/>
      <c r="V457" s="795"/>
      <c r="W457" s="795"/>
      <c r="X457" s="795"/>
      <c r="Y457" s="795"/>
      <c r="Z457" s="795"/>
      <c r="AB457" s="177" t="s">
        <v>87</v>
      </c>
      <c r="AC457" s="69" t="s">
        <v>88</v>
      </c>
      <c r="AD457" s="190" t="str">
        <f t="shared" si="153"/>
        <v>Vic</v>
      </c>
      <c r="AE457" s="317">
        <f>IF(SUMIFS('A-methods'!Z:Z,'A-methods'!$X:$X,$AD457,'A-methods'!$AF:$AF,$AC457)&gt;0,0,SUMIFS('A-methods'!Y:Y,'A-methods'!$X:$X,$AD457,'A-methods'!$AF:$AF,$AC457))</f>
        <v>0</v>
      </c>
      <c r="AF457" s="319">
        <f>IF(COUNTBLANK(F457:F459)&gt;0,IF(SUMIFS('A-methods'!Z:Z,'A-methods'!$X:$X,$AD457,'A-methods'!$AF:$AF,$AC457)&gt;0,SUMIFS('A-methods'!Z:Z,'A-methods'!$X:$X,$AD457,'A-methods'!$AF:$AF,$AC457),""),SUM(F457:F459))</f>
        <v>32.17</v>
      </c>
      <c r="AG457" s="319" t="str">
        <f t="shared" ref="AG457:AZ457" si="161">IF(ISBLANK(G479),"",G479)</f>
        <v/>
      </c>
      <c r="AH457" s="319" t="str">
        <f t="shared" si="161"/>
        <v/>
      </c>
      <c r="AI457" s="319" t="str">
        <f t="shared" si="161"/>
        <v/>
      </c>
      <c r="AJ457" s="319" t="str">
        <f t="shared" si="161"/>
        <v/>
      </c>
      <c r="AK457" s="319" t="str">
        <f t="shared" si="161"/>
        <v/>
      </c>
      <c r="AL457" s="319" t="str">
        <f t="shared" si="161"/>
        <v/>
      </c>
      <c r="AM457" s="319" t="str">
        <f t="shared" si="161"/>
        <v/>
      </c>
      <c r="AN457" s="319" t="str">
        <f t="shared" si="161"/>
        <v/>
      </c>
      <c r="AO457" s="319" t="str">
        <f t="shared" si="161"/>
        <v/>
      </c>
      <c r="AP457" s="319" t="str">
        <f t="shared" si="161"/>
        <v/>
      </c>
      <c r="AQ457" s="319" t="str">
        <f t="shared" si="161"/>
        <v/>
      </c>
      <c r="AR457" s="319" t="str">
        <f t="shared" si="161"/>
        <v/>
      </c>
      <c r="AS457" s="319" t="str">
        <f t="shared" si="161"/>
        <v/>
      </c>
      <c r="AT457" s="319" t="str">
        <f t="shared" si="161"/>
        <v/>
      </c>
      <c r="AU457" s="319" t="str">
        <f t="shared" si="161"/>
        <v/>
      </c>
      <c r="AV457" s="319" t="str">
        <f t="shared" si="161"/>
        <v/>
      </c>
      <c r="AW457" s="319" t="str">
        <f t="shared" si="161"/>
        <v/>
      </c>
      <c r="AX457" s="319" t="str">
        <f t="shared" si="161"/>
        <v/>
      </c>
      <c r="AY457" s="319" t="str">
        <f t="shared" si="161"/>
        <v/>
      </c>
      <c r="AZ457" s="319" t="str">
        <f t="shared" si="161"/>
        <v/>
      </c>
    </row>
    <row r="458" spans="1:52">
      <c r="A458" s="207"/>
      <c r="B458" s="832"/>
      <c r="C458" s="259" t="s">
        <v>45</v>
      </c>
      <c r="D458" s="260" t="s">
        <v>46</v>
      </c>
      <c r="E458" s="253" t="str">
        <f t="shared" si="156"/>
        <v>Vic</v>
      </c>
      <c r="F458" s="39"/>
      <c r="G458" s="795"/>
      <c r="H458" s="795"/>
      <c r="I458" s="795"/>
      <c r="J458" s="795"/>
      <c r="K458" s="795"/>
      <c r="L458" s="795"/>
      <c r="M458" s="795"/>
      <c r="N458" s="795"/>
      <c r="O458" s="795"/>
      <c r="P458" s="795"/>
      <c r="Q458" s="795"/>
      <c r="R458" s="795"/>
      <c r="S458" s="795"/>
      <c r="T458" s="795"/>
      <c r="U458" s="795"/>
      <c r="V458" s="795"/>
      <c r="W458" s="795"/>
      <c r="X458" s="795"/>
      <c r="Y458" s="795"/>
      <c r="Z458" s="795"/>
      <c r="AB458" s="176" t="s">
        <v>91</v>
      </c>
      <c r="AC458" s="69" t="s">
        <v>92</v>
      </c>
      <c r="AD458" s="190" t="str">
        <f t="shared" si="153"/>
        <v>Vic</v>
      </c>
      <c r="AE458" s="317">
        <f>IF(SUMIFS('A-methods'!Z:Z,'A-methods'!$X:$X,$AD458,'A-methods'!$AF:$AF,$AC458)&gt;0,0,SUMIFS('A-methods'!Y:Y,'A-methods'!$X:$X,$AD458,'A-methods'!$AF:$AF,$AC458))</f>
        <v>0</v>
      </c>
      <c r="AF458" s="319">
        <f>IF(COUNTBLANK(F458:F460)&gt;0,IF(SUMIFS('A-methods'!Z:Z,'A-methods'!$X:$X,$AD458,'A-methods'!$AF:$AF,$AC458)&gt;0,SUMIFS('A-methods'!Z:Z,'A-methods'!$X:$X,$AD458,'A-methods'!$AF:$AF,$AC458),""),SUM(F458:F460))</f>
        <v>15297.466999999999</v>
      </c>
      <c r="AG458" s="319" t="str">
        <f t="shared" ref="AG458:AZ458" si="162">IF(COUNTBLANK(G480:G481)&gt;0,"",SUM(G480:G481))</f>
        <v/>
      </c>
      <c r="AH458" s="319" t="str">
        <f t="shared" si="162"/>
        <v/>
      </c>
      <c r="AI458" s="319" t="str">
        <f t="shared" si="162"/>
        <v/>
      </c>
      <c r="AJ458" s="319" t="str">
        <f t="shared" si="162"/>
        <v/>
      </c>
      <c r="AK458" s="319" t="str">
        <f t="shared" si="162"/>
        <v/>
      </c>
      <c r="AL458" s="319" t="str">
        <f t="shared" si="162"/>
        <v/>
      </c>
      <c r="AM458" s="319" t="str">
        <f t="shared" si="162"/>
        <v/>
      </c>
      <c r="AN458" s="319" t="str">
        <f t="shared" si="162"/>
        <v/>
      </c>
      <c r="AO458" s="319" t="str">
        <f t="shared" si="162"/>
        <v/>
      </c>
      <c r="AP458" s="319" t="str">
        <f t="shared" si="162"/>
        <v/>
      </c>
      <c r="AQ458" s="319" t="str">
        <f t="shared" si="162"/>
        <v/>
      </c>
      <c r="AR458" s="319" t="str">
        <f t="shared" si="162"/>
        <v/>
      </c>
      <c r="AS458" s="319" t="str">
        <f t="shared" si="162"/>
        <v/>
      </c>
      <c r="AT458" s="319" t="str">
        <f t="shared" si="162"/>
        <v/>
      </c>
      <c r="AU458" s="319" t="str">
        <f t="shared" si="162"/>
        <v/>
      </c>
      <c r="AV458" s="319" t="str">
        <f t="shared" si="162"/>
        <v/>
      </c>
      <c r="AW458" s="319" t="str">
        <f t="shared" si="162"/>
        <v/>
      </c>
      <c r="AX458" s="319" t="str">
        <f t="shared" si="162"/>
        <v/>
      </c>
      <c r="AY458" s="319" t="str">
        <f t="shared" si="162"/>
        <v/>
      </c>
      <c r="AZ458" s="319" t="str">
        <f t="shared" si="162"/>
        <v/>
      </c>
    </row>
    <row r="459" spans="1:52">
      <c r="A459" s="207"/>
      <c r="B459" s="832"/>
      <c r="C459" s="259" t="s">
        <v>47</v>
      </c>
      <c r="D459" s="260" t="s">
        <v>48</v>
      </c>
      <c r="E459" s="253" t="str">
        <f t="shared" si="156"/>
        <v>Vic</v>
      </c>
      <c r="F459" s="39"/>
      <c r="G459" s="795"/>
      <c r="H459" s="795"/>
      <c r="I459" s="795"/>
      <c r="J459" s="795"/>
      <c r="K459" s="795"/>
      <c r="L459" s="795"/>
      <c r="M459" s="795"/>
      <c r="N459" s="795"/>
      <c r="O459" s="795"/>
      <c r="P459" s="795"/>
      <c r="Q459" s="795"/>
      <c r="R459" s="795"/>
      <c r="S459" s="795"/>
      <c r="T459" s="795"/>
      <c r="U459" s="795"/>
      <c r="V459" s="795"/>
      <c r="W459" s="795"/>
      <c r="X459" s="795"/>
      <c r="Y459" s="795"/>
      <c r="Z459" s="795"/>
      <c r="AB459" s="176" t="s">
        <v>97</v>
      </c>
      <c r="AC459" s="69" t="s">
        <v>98</v>
      </c>
      <c r="AD459" s="190" t="str">
        <f t="shared" si="153"/>
        <v>Vic</v>
      </c>
      <c r="AE459" s="317">
        <f>IF(SUMIFS('A-methods'!Z:Z,'A-methods'!$X:$X,$AD459,'A-methods'!$AF:$AF,$AC459)&gt;0,0,SUMIFS('A-methods'!Y:Y,'A-methods'!$X:$X,$AD459,'A-methods'!$AF:$AF,$AC459))</f>
        <v>0</v>
      </c>
      <c r="AF459" s="319">
        <f>IF(COUNTBLANK(F459:F461)&gt;0,IF(SUMIFS('A-methods'!Z:Z,'A-methods'!$X:$X,$AD459,'A-methods'!$AF:$AF,$AC459)&gt;0,SUMIFS('A-methods'!Z:Z,'A-methods'!$X:$X,$AD459,'A-methods'!$AF:$AF,$AC459),""),SUM(F459:F461))</f>
        <v>3662.933</v>
      </c>
      <c r="AG459" s="319" t="str">
        <f t="shared" ref="AG459:AZ459" si="163">IF(COUNTBLANK(G482:G485)&gt;0,"",SUM(G482:G485))</f>
        <v/>
      </c>
      <c r="AH459" s="319" t="str">
        <f t="shared" si="163"/>
        <v/>
      </c>
      <c r="AI459" s="319" t="str">
        <f t="shared" si="163"/>
        <v/>
      </c>
      <c r="AJ459" s="319" t="str">
        <f t="shared" si="163"/>
        <v/>
      </c>
      <c r="AK459" s="319" t="str">
        <f t="shared" si="163"/>
        <v/>
      </c>
      <c r="AL459" s="319" t="str">
        <f t="shared" si="163"/>
        <v/>
      </c>
      <c r="AM459" s="319" t="str">
        <f t="shared" si="163"/>
        <v/>
      </c>
      <c r="AN459" s="319" t="str">
        <f t="shared" si="163"/>
        <v/>
      </c>
      <c r="AO459" s="319" t="str">
        <f t="shared" si="163"/>
        <v/>
      </c>
      <c r="AP459" s="319" t="str">
        <f t="shared" si="163"/>
        <v/>
      </c>
      <c r="AQ459" s="319" t="str">
        <f t="shared" si="163"/>
        <v/>
      </c>
      <c r="AR459" s="319" t="str">
        <f t="shared" si="163"/>
        <v/>
      </c>
      <c r="AS459" s="319" t="str">
        <f t="shared" si="163"/>
        <v/>
      </c>
      <c r="AT459" s="319" t="str">
        <f t="shared" si="163"/>
        <v/>
      </c>
      <c r="AU459" s="319" t="str">
        <f t="shared" si="163"/>
        <v/>
      </c>
      <c r="AV459" s="319" t="str">
        <f t="shared" si="163"/>
        <v/>
      </c>
      <c r="AW459" s="319" t="str">
        <f t="shared" si="163"/>
        <v/>
      </c>
      <c r="AX459" s="319" t="str">
        <f t="shared" si="163"/>
        <v/>
      </c>
      <c r="AY459" s="319" t="str">
        <f t="shared" si="163"/>
        <v/>
      </c>
      <c r="AZ459" s="319" t="str">
        <f t="shared" si="163"/>
        <v/>
      </c>
    </row>
    <row r="460" spans="1:52">
      <c r="A460" s="207"/>
      <c r="B460" s="832"/>
      <c r="C460" s="259" t="s">
        <v>49</v>
      </c>
      <c r="D460" s="260" t="s">
        <v>50</v>
      </c>
      <c r="E460" s="253" t="str">
        <f t="shared" si="156"/>
        <v>Vic</v>
      </c>
      <c r="F460" s="39"/>
      <c r="G460" s="795"/>
      <c r="H460" s="795"/>
      <c r="I460" s="795"/>
      <c r="J460" s="795"/>
      <c r="K460" s="795"/>
      <c r="L460" s="795"/>
      <c r="M460" s="795"/>
      <c r="N460" s="795"/>
      <c r="O460" s="795"/>
      <c r="P460" s="795"/>
      <c r="Q460" s="795"/>
      <c r="R460" s="795"/>
      <c r="S460" s="795"/>
      <c r="T460" s="795"/>
      <c r="U460" s="795"/>
      <c r="V460" s="795"/>
      <c r="W460" s="795"/>
      <c r="X460" s="795"/>
      <c r="Y460" s="795"/>
      <c r="Z460" s="795"/>
      <c r="AB460" s="176" t="s">
        <v>107</v>
      </c>
      <c r="AC460" s="69" t="s">
        <v>108</v>
      </c>
      <c r="AD460" s="190" t="str">
        <f t="shared" si="153"/>
        <v>Vic</v>
      </c>
      <c r="AE460" s="317">
        <f>IF(SUMIFS('A-methods'!Z:Z,'A-methods'!$X:$X,$AD460,'A-methods'!$AF:$AF,$AC460)&gt;0,0,SUMIFS('A-methods'!Y:Y,'A-methods'!$X:$X,$AD460,'A-methods'!$AF:$AF,$AC460))</f>
        <v>0</v>
      </c>
      <c r="AF460" s="319">
        <f>IF(COUNTBLANK(F460:F462)&gt;0,IF(SUMIFS('A-methods'!Z:Z,'A-methods'!$X:$X,$AD460,'A-methods'!$AF:$AF,$AC460)&gt;0,SUMIFS('A-methods'!Z:Z,'A-methods'!$X:$X,$AD460,'A-methods'!$AF:$AF,$AC460),""),SUM(F460:F462))</f>
        <v>581.11500000000001</v>
      </c>
      <c r="AG460" s="319" t="str">
        <f t="shared" ref="AG460:AZ460" si="164">IF(COUNTBLANK(G486:G488)&gt;0,"",SUM(G486:G488))</f>
        <v/>
      </c>
      <c r="AH460" s="319" t="str">
        <f t="shared" si="164"/>
        <v/>
      </c>
      <c r="AI460" s="319" t="str">
        <f t="shared" si="164"/>
        <v/>
      </c>
      <c r="AJ460" s="319" t="str">
        <f t="shared" si="164"/>
        <v/>
      </c>
      <c r="AK460" s="319" t="str">
        <f t="shared" si="164"/>
        <v/>
      </c>
      <c r="AL460" s="319" t="str">
        <f t="shared" si="164"/>
        <v/>
      </c>
      <c r="AM460" s="319" t="str">
        <f t="shared" si="164"/>
        <v/>
      </c>
      <c r="AN460" s="319" t="str">
        <f t="shared" si="164"/>
        <v/>
      </c>
      <c r="AO460" s="319" t="str">
        <f t="shared" si="164"/>
        <v/>
      </c>
      <c r="AP460" s="319" t="str">
        <f t="shared" si="164"/>
        <v/>
      </c>
      <c r="AQ460" s="319" t="str">
        <f t="shared" si="164"/>
        <v/>
      </c>
      <c r="AR460" s="319" t="str">
        <f t="shared" si="164"/>
        <v/>
      </c>
      <c r="AS460" s="319" t="str">
        <f t="shared" si="164"/>
        <v/>
      </c>
      <c r="AT460" s="319" t="str">
        <f t="shared" si="164"/>
        <v/>
      </c>
      <c r="AU460" s="319" t="str">
        <f t="shared" si="164"/>
        <v/>
      </c>
      <c r="AV460" s="319" t="str">
        <f t="shared" si="164"/>
        <v/>
      </c>
      <c r="AW460" s="319" t="str">
        <f t="shared" si="164"/>
        <v/>
      </c>
      <c r="AX460" s="319" t="str">
        <f t="shared" si="164"/>
        <v/>
      </c>
      <c r="AY460" s="319" t="str">
        <f t="shared" si="164"/>
        <v/>
      </c>
      <c r="AZ460" s="319" t="str">
        <f t="shared" si="164"/>
        <v/>
      </c>
    </row>
    <row r="461" spans="1:52">
      <c r="A461" s="207"/>
      <c r="B461" s="832"/>
      <c r="C461" s="259" t="s">
        <v>51</v>
      </c>
      <c r="D461" s="260" t="s">
        <v>52</v>
      </c>
      <c r="E461" s="253" t="str">
        <f t="shared" si="156"/>
        <v>Vic</v>
      </c>
      <c r="F461" s="39"/>
      <c r="G461" s="795"/>
      <c r="H461" s="795"/>
      <c r="I461" s="795"/>
      <c r="J461" s="795"/>
      <c r="K461" s="795"/>
      <c r="L461" s="795"/>
      <c r="M461" s="795"/>
      <c r="N461" s="795"/>
      <c r="O461" s="795"/>
      <c r="P461" s="795"/>
      <c r="Q461" s="795"/>
      <c r="R461" s="795"/>
      <c r="S461" s="795"/>
      <c r="T461" s="795"/>
      <c r="U461" s="795"/>
      <c r="V461" s="795"/>
      <c r="W461" s="795"/>
      <c r="X461" s="795"/>
      <c r="Y461" s="795"/>
      <c r="Z461" s="795"/>
      <c r="AB461" s="176" t="s">
        <v>115</v>
      </c>
      <c r="AC461" s="69" t="s">
        <v>116</v>
      </c>
      <c r="AD461" s="190" t="str">
        <f t="shared" si="153"/>
        <v>Vic</v>
      </c>
      <c r="AE461" s="317">
        <f>IF(SUMIFS('A-methods'!Z:Z,'A-methods'!$X:$X,$AD461,'A-methods'!$AF:$AF,$AC461)&gt;0,0,SUMIFS('A-methods'!Y:Y,'A-methods'!$X:$X,$AD461,'A-methods'!$AF:$AF,$AC461))</f>
        <v>0</v>
      </c>
      <c r="AF461" s="319">
        <f>IF(COUNTBLANK(F461:F463)&gt;0,IF(SUMIFS('A-methods'!Z:Z,'A-methods'!$X:$X,$AD461,'A-methods'!$AF:$AF,$AC461)&gt;0,SUMIFS('A-methods'!Z:Z,'A-methods'!$X:$X,$AD461,'A-methods'!$AF:$AF,$AC461),""),SUM(F461:F463))</f>
        <v>74566.933999999994</v>
      </c>
      <c r="AG461" s="319" t="str">
        <f t="shared" ref="AG461:AZ461" si="165">IF(COUNTBLANK(G489:G491)&gt;0,"",SUM(G489:G491))</f>
        <v/>
      </c>
      <c r="AH461" s="319" t="str">
        <f t="shared" si="165"/>
        <v/>
      </c>
      <c r="AI461" s="319" t="str">
        <f t="shared" si="165"/>
        <v/>
      </c>
      <c r="AJ461" s="319" t="str">
        <f t="shared" si="165"/>
        <v/>
      </c>
      <c r="AK461" s="319" t="str">
        <f t="shared" si="165"/>
        <v/>
      </c>
      <c r="AL461" s="319" t="str">
        <f t="shared" si="165"/>
        <v/>
      </c>
      <c r="AM461" s="319" t="str">
        <f t="shared" si="165"/>
        <v/>
      </c>
      <c r="AN461" s="319" t="str">
        <f t="shared" si="165"/>
        <v/>
      </c>
      <c r="AO461" s="319" t="str">
        <f t="shared" si="165"/>
        <v/>
      </c>
      <c r="AP461" s="319" t="str">
        <f t="shared" si="165"/>
        <v/>
      </c>
      <c r="AQ461" s="319" t="str">
        <f t="shared" si="165"/>
        <v/>
      </c>
      <c r="AR461" s="319" t="str">
        <f t="shared" si="165"/>
        <v/>
      </c>
      <c r="AS461" s="319" t="str">
        <f t="shared" si="165"/>
        <v/>
      </c>
      <c r="AT461" s="319" t="str">
        <f t="shared" si="165"/>
        <v/>
      </c>
      <c r="AU461" s="319" t="str">
        <f t="shared" si="165"/>
        <v/>
      </c>
      <c r="AV461" s="319" t="str">
        <f t="shared" si="165"/>
        <v/>
      </c>
      <c r="AW461" s="319" t="str">
        <f t="shared" si="165"/>
        <v/>
      </c>
      <c r="AX461" s="319" t="str">
        <f t="shared" si="165"/>
        <v/>
      </c>
      <c r="AY461" s="319" t="str">
        <f t="shared" si="165"/>
        <v/>
      </c>
      <c r="AZ461" s="319" t="str">
        <f t="shared" si="165"/>
        <v/>
      </c>
    </row>
    <row r="462" spans="1:52">
      <c r="A462" s="207"/>
      <c r="B462" s="832"/>
      <c r="C462" s="259" t="s">
        <v>53</v>
      </c>
      <c r="D462" s="260" t="s">
        <v>54</v>
      </c>
      <c r="E462" s="253" t="str">
        <f t="shared" si="156"/>
        <v>Vic</v>
      </c>
      <c r="F462" s="39"/>
      <c r="G462" s="795"/>
      <c r="H462" s="795"/>
      <c r="I462" s="795"/>
      <c r="J462" s="795"/>
      <c r="K462" s="795"/>
      <c r="L462" s="795"/>
      <c r="M462" s="795"/>
      <c r="N462" s="795"/>
      <c r="O462" s="795"/>
      <c r="P462" s="795"/>
      <c r="Q462" s="795"/>
      <c r="R462" s="795"/>
      <c r="S462" s="795"/>
      <c r="T462" s="795"/>
      <c r="U462" s="795"/>
      <c r="V462" s="795"/>
      <c r="W462" s="795"/>
      <c r="X462" s="795"/>
      <c r="Y462" s="795"/>
      <c r="Z462" s="795"/>
      <c r="AB462" s="176" t="s">
        <v>125</v>
      </c>
      <c r="AC462" s="69" t="s">
        <v>1208</v>
      </c>
      <c r="AD462" s="190" t="str">
        <f t="shared" si="153"/>
        <v>Vic</v>
      </c>
      <c r="AE462" s="317">
        <f>IF(SUMIFS('A-methods'!Z:Z,'A-methods'!$X:$X,$AD462,'A-methods'!$AF:$AF,$AC462)&gt;0,0,SUMIFS('A-methods'!Y:Y,'A-methods'!$X:$X,$AD462,'A-methods'!$AF:$AF,$AC462))</f>
        <v>0</v>
      </c>
      <c r="AF462" s="319">
        <f>IF(COUNTBLANK(F462:F464)&gt;0,IF(SUMIFS('A-methods'!Z:Z,'A-methods'!$X:$X,$AD462,'A-methods'!$AF:$AF,$AC462)&gt;0,SUMIFS('A-methods'!Z:Z,'A-methods'!$X:$X,$AD462,'A-methods'!$AF:$AF,$AC462),""),SUM(F462:F464))</f>
        <v>37279.789999999994</v>
      </c>
      <c r="AG462" s="319" t="str">
        <f t="shared" ref="AG462:AP463" si="166">IF(ISBLANK(G492),"",G492)</f>
        <v/>
      </c>
      <c r="AH462" s="319" t="str">
        <f t="shared" si="166"/>
        <v/>
      </c>
      <c r="AI462" s="319" t="str">
        <f t="shared" si="166"/>
        <v/>
      </c>
      <c r="AJ462" s="319" t="str">
        <f t="shared" si="166"/>
        <v/>
      </c>
      <c r="AK462" s="319" t="str">
        <f t="shared" si="166"/>
        <v/>
      </c>
      <c r="AL462" s="319" t="str">
        <f t="shared" si="166"/>
        <v/>
      </c>
      <c r="AM462" s="319" t="str">
        <f t="shared" si="166"/>
        <v/>
      </c>
      <c r="AN462" s="319" t="str">
        <f t="shared" si="166"/>
        <v/>
      </c>
      <c r="AO462" s="319" t="str">
        <f t="shared" si="166"/>
        <v/>
      </c>
      <c r="AP462" s="319" t="str">
        <f t="shared" si="166"/>
        <v/>
      </c>
      <c r="AQ462" s="319" t="str">
        <f t="shared" ref="AQ462:AZ463" si="167">IF(ISBLANK(Q492),"",Q492)</f>
        <v/>
      </c>
      <c r="AR462" s="319" t="str">
        <f t="shared" si="167"/>
        <v/>
      </c>
      <c r="AS462" s="319" t="str">
        <f t="shared" si="167"/>
        <v/>
      </c>
      <c r="AT462" s="319" t="str">
        <f t="shared" si="167"/>
        <v/>
      </c>
      <c r="AU462" s="319" t="str">
        <f t="shared" si="167"/>
        <v/>
      </c>
      <c r="AV462" s="319" t="str">
        <f t="shared" si="167"/>
        <v/>
      </c>
      <c r="AW462" s="319" t="str">
        <f t="shared" si="167"/>
        <v/>
      </c>
      <c r="AX462" s="319" t="str">
        <f t="shared" si="167"/>
        <v/>
      </c>
      <c r="AY462" s="319" t="str">
        <f t="shared" si="167"/>
        <v/>
      </c>
      <c r="AZ462" s="319" t="str">
        <f t="shared" si="167"/>
        <v/>
      </c>
    </row>
    <row r="463" spans="1:52">
      <c r="A463" s="207"/>
      <c r="B463" s="832"/>
      <c r="C463" s="259" t="s">
        <v>55</v>
      </c>
      <c r="D463" s="260" t="s">
        <v>56</v>
      </c>
      <c r="E463" s="253" t="str">
        <f t="shared" si="156"/>
        <v>Vic</v>
      </c>
      <c r="F463" s="39"/>
      <c r="G463" s="795"/>
      <c r="H463" s="795"/>
      <c r="I463" s="795"/>
      <c r="J463" s="795"/>
      <c r="K463" s="795"/>
      <c r="L463" s="795"/>
      <c r="M463" s="795"/>
      <c r="N463" s="795"/>
      <c r="O463" s="795"/>
      <c r="P463" s="795"/>
      <c r="Q463" s="795"/>
      <c r="R463" s="795"/>
      <c r="S463" s="795"/>
      <c r="T463" s="795"/>
      <c r="U463" s="795"/>
      <c r="V463" s="795"/>
      <c r="W463" s="795"/>
      <c r="X463" s="795"/>
      <c r="Y463" s="795"/>
      <c r="Z463" s="795"/>
      <c r="AB463" s="176" t="s">
        <v>127</v>
      </c>
      <c r="AC463" s="69" t="s">
        <v>128</v>
      </c>
      <c r="AD463" s="190" t="str">
        <f t="shared" si="153"/>
        <v>Vic</v>
      </c>
      <c r="AE463" s="317">
        <f>IF(SUMIFS('A-methods'!Z:Z,'A-methods'!$X:$X,$AD463,'A-methods'!$AF:$AF,$AC463)&gt;0,0,SUMIFS('A-methods'!Y:Y,'A-methods'!$X:$X,$AD463,'A-methods'!$AF:$AF,$AC463))</f>
        <v>0</v>
      </c>
      <c r="AF463" s="319">
        <f>IF(COUNTBLANK(F463:F465)&gt;0,IF(SUMIFS('A-methods'!Z:Z,'A-methods'!$X:$X,$AD463,'A-methods'!$AF:$AF,$AC463)&gt;0,SUMIFS('A-methods'!Z:Z,'A-methods'!$X:$X,$AD463,'A-methods'!$AF:$AF,$AC463),""),SUM(F463:F465))</f>
        <v>104357.81299999999</v>
      </c>
      <c r="AG463" s="319" t="str">
        <f t="shared" si="166"/>
        <v/>
      </c>
      <c r="AH463" s="319" t="str">
        <f t="shared" si="166"/>
        <v/>
      </c>
      <c r="AI463" s="319" t="str">
        <f t="shared" si="166"/>
        <v/>
      </c>
      <c r="AJ463" s="319" t="str">
        <f t="shared" si="166"/>
        <v/>
      </c>
      <c r="AK463" s="319" t="str">
        <f t="shared" si="166"/>
        <v/>
      </c>
      <c r="AL463" s="319" t="str">
        <f t="shared" si="166"/>
        <v/>
      </c>
      <c r="AM463" s="319" t="str">
        <f t="shared" si="166"/>
        <v/>
      </c>
      <c r="AN463" s="319" t="str">
        <f t="shared" si="166"/>
        <v/>
      </c>
      <c r="AO463" s="319" t="str">
        <f t="shared" si="166"/>
        <v/>
      </c>
      <c r="AP463" s="319" t="str">
        <f t="shared" si="166"/>
        <v/>
      </c>
      <c r="AQ463" s="319" t="str">
        <f t="shared" si="167"/>
        <v/>
      </c>
      <c r="AR463" s="319" t="str">
        <f t="shared" si="167"/>
        <v/>
      </c>
      <c r="AS463" s="319" t="str">
        <f t="shared" si="167"/>
        <v/>
      </c>
      <c r="AT463" s="319" t="str">
        <f t="shared" si="167"/>
        <v/>
      </c>
      <c r="AU463" s="319" t="str">
        <f t="shared" si="167"/>
        <v/>
      </c>
      <c r="AV463" s="319" t="str">
        <f t="shared" si="167"/>
        <v/>
      </c>
      <c r="AW463" s="319" t="str">
        <f t="shared" si="167"/>
        <v/>
      </c>
      <c r="AX463" s="319" t="str">
        <f t="shared" si="167"/>
        <v/>
      </c>
      <c r="AY463" s="319" t="str">
        <f t="shared" si="167"/>
        <v/>
      </c>
      <c r="AZ463" s="319" t="str">
        <f t="shared" si="167"/>
        <v/>
      </c>
    </row>
    <row r="464" spans="1:52">
      <c r="A464" s="207"/>
      <c r="B464" s="832"/>
      <c r="C464" s="259" t="s">
        <v>57</v>
      </c>
      <c r="D464" s="260" t="s">
        <v>58</v>
      </c>
      <c r="E464" s="253" t="str">
        <f t="shared" si="156"/>
        <v>Vic</v>
      </c>
      <c r="F464" s="39"/>
      <c r="G464" s="795"/>
      <c r="H464" s="795"/>
      <c r="I464" s="795"/>
      <c r="J464" s="795"/>
      <c r="K464" s="795"/>
      <c r="L464" s="795"/>
      <c r="M464" s="795"/>
      <c r="N464" s="795"/>
      <c r="O464" s="795"/>
      <c r="P464" s="795"/>
      <c r="Q464" s="795"/>
      <c r="R464" s="795"/>
      <c r="S464" s="795"/>
      <c r="T464" s="795"/>
      <c r="U464" s="795"/>
      <c r="V464" s="795"/>
      <c r="W464" s="795"/>
      <c r="X464" s="795"/>
      <c r="Y464" s="795"/>
      <c r="Z464" s="795"/>
      <c r="AB464" s="176" t="s">
        <v>254</v>
      </c>
      <c r="AC464" s="69" t="s">
        <v>202</v>
      </c>
      <c r="AD464" s="190" t="str">
        <f t="shared" si="153"/>
        <v>Vic</v>
      </c>
      <c r="AE464" s="317">
        <f>IF(SUMIFS('A-methods'!Z:Z,'A-methods'!$X:$X,$AD464,'A-methods'!$AF:$AF,$AC464)&gt;0,0,SUMIFS('A-methods'!Y:Y,'A-methods'!$X:$X,$AD464,'A-methods'!$AF:$AF,$AC464))</f>
        <v>0</v>
      </c>
      <c r="AF464" s="812" t="s">
        <v>1255</v>
      </c>
      <c r="AG464" s="319" t="str">
        <f t="shared" ref="AG464:AZ464" si="168">IF(COUNTBLANK(G494:G495)&gt;0,"",SUM(G494:G495))</f>
        <v/>
      </c>
      <c r="AH464" s="319" t="str">
        <f t="shared" si="168"/>
        <v/>
      </c>
      <c r="AI464" s="319" t="str">
        <f t="shared" si="168"/>
        <v/>
      </c>
      <c r="AJ464" s="319" t="str">
        <f t="shared" si="168"/>
        <v/>
      </c>
      <c r="AK464" s="319" t="str">
        <f t="shared" si="168"/>
        <v/>
      </c>
      <c r="AL464" s="319" t="str">
        <f t="shared" si="168"/>
        <v/>
      </c>
      <c r="AM464" s="319" t="str">
        <f t="shared" si="168"/>
        <v/>
      </c>
      <c r="AN464" s="319" t="str">
        <f t="shared" si="168"/>
        <v/>
      </c>
      <c r="AO464" s="319" t="str">
        <f t="shared" si="168"/>
        <v/>
      </c>
      <c r="AP464" s="319" t="str">
        <f t="shared" si="168"/>
        <v/>
      </c>
      <c r="AQ464" s="319" t="str">
        <f t="shared" si="168"/>
        <v/>
      </c>
      <c r="AR464" s="319" t="str">
        <f t="shared" si="168"/>
        <v/>
      </c>
      <c r="AS464" s="319" t="str">
        <f t="shared" si="168"/>
        <v/>
      </c>
      <c r="AT464" s="319" t="str">
        <f t="shared" si="168"/>
        <v/>
      </c>
      <c r="AU464" s="319" t="str">
        <f t="shared" si="168"/>
        <v/>
      </c>
      <c r="AV464" s="319" t="str">
        <f t="shared" si="168"/>
        <v/>
      </c>
      <c r="AW464" s="319" t="str">
        <f t="shared" si="168"/>
        <v/>
      </c>
      <c r="AX464" s="319" t="str">
        <f t="shared" si="168"/>
        <v/>
      </c>
      <c r="AY464" s="319" t="str">
        <f t="shared" si="168"/>
        <v/>
      </c>
      <c r="AZ464" s="319" t="str">
        <f t="shared" si="168"/>
        <v/>
      </c>
    </row>
    <row r="465" spans="1:52">
      <c r="A465" s="207"/>
      <c r="B465" s="832"/>
      <c r="C465" s="259" t="s">
        <v>59</v>
      </c>
      <c r="D465" s="260" t="s">
        <v>60</v>
      </c>
      <c r="E465" s="253" t="str">
        <f t="shared" si="156"/>
        <v>Vic</v>
      </c>
      <c r="F465" s="39"/>
      <c r="G465" s="795"/>
      <c r="H465" s="795"/>
      <c r="I465" s="795"/>
      <c r="J465" s="795"/>
      <c r="K465" s="795"/>
      <c r="L465" s="795"/>
      <c r="M465" s="795"/>
      <c r="N465" s="795"/>
      <c r="O465" s="795"/>
      <c r="P465" s="795"/>
      <c r="Q465" s="795"/>
      <c r="R465" s="795"/>
      <c r="S465" s="795"/>
      <c r="T465" s="795"/>
      <c r="U465" s="795"/>
      <c r="V465" s="795"/>
      <c r="W465" s="795"/>
      <c r="X465" s="795"/>
      <c r="Y465" s="795"/>
      <c r="Z465" s="795"/>
      <c r="AB465" s="176" t="s">
        <v>255</v>
      </c>
      <c r="AC465" s="69" t="s">
        <v>227</v>
      </c>
      <c r="AD465" s="190" t="str">
        <f t="shared" si="153"/>
        <v>Vic</v>
      </c>
      <c r="AE465" s="317">
        <f>IF(SUMIFS('A-methods'!Z:Z,'A-methods'!$X:$X,$AD465,'A-methods'!$AF:$AF,$AC465)&gt;0,0,SUMIFS('A-methods'!Y:Y,'A-methods'!$X:$X,$AD465,'A-methods'!$AF:$AF,$AC465))</f>
        <v>0</v>
      </c>
      <c r="AF465" s="798" t="str">
        <f>IF(COUNTBLANK(F465:F467)&gt;0,IF(SUMIFS('A-methods'!Z:Z,'A-methods'!$X:$X,$AD465,'A-methods'!$AF:$AF,$AC465)&gt;0,SUMIFS('A-methods'!Z:Z,'A-methods'!$X:$X,$AD465,'A-methods'!$AF:$AF,$AC465),""),SUM(F465:F467))</f>
        <v/>
      </c>
      <c r="AG465" s="798"/>
      <c r="AH465" s="798"/>
      <c r="AI465" s="798"/>
      <c r="AJ465" s="798"/>
      <c r="AK465" s="798"/>
      <c r="AL465" s="798"/>
      <c r="AM465" s="798"/>
      <c r="AN465" s="798"/>
      <c r="AO465" s="798"/>
      <c r="AP465" s="798"/>
      <c r="AQ465" s="798"/>
      <c r="AR465" s="798"/>
      <c r="AS465" s="798"/>
      <c r="AT465" s="798"/>
      <c r="AU465" s="798"/>
      <c r="AV465" s="798"/>
      <c r="AW465" s="798"/>
      <c r="AX465" s="798"/>
      <c r="AY465" s="798"/>
      <c r="AZ465" s="798"/>
    </row>
    <row r="466" spans="1:52">
      <c r="A466" s="207"/>
      <c r="B466" s="832"/>
      <c r="C466" s="259" t="s">
        <v>61</v>
      </c>
      <c r="D466" s="260" t="s">
        <v>62</v>
      </c>
      <c r="E466" s="253" t="str">
        <f t="shared" si="156"/>
        <v>Vic</v>
      </c>
      <c r="F466" s="39"/>
      <c r="G466" s="795"/>
      <c r="H466" s="795"/>
      <c r="I466" s="795"/>
      <c r="J466" s="795"/>
      <c r="K466" s="795"/>
      <c r="L466" s="795"/>
      <c r="M466" s="795"/>
      <c r="N466" s="795"/>
      <c r="O466" s="795"/>
      <c r="P466" s="795"/>
      <c r="Q466" s="795"/>
      <c r="R466" s="795"/>
      <c r="S466" s="795"/>
      <c r="T466" s="795"/>
      <c r="U466" s="795"/>
      <c r="V466" s="795"/>
      <c r="W466" s="795"/>
      <c r="X466" s="795"/>
      <c r="Y466" s="795"/>
      <c r="Z466" s="795"/>
      <c r="AB466" s="176" t="s">
        <v>256</v>
      </c>
      <c r="AC466" s="69" t="s">
        <v>372</v>
      </c>
      <c r="AD466" s="190" t="str">
        <f t="shared" si="153"/>
        <v>Vic</v>
      </c>
      <c r="AE466" s="317">
        <f>IF(SUMIFS('A-methods'!Z:Z,'A-methods'!$X:$X,$AD466,'A-methods'!$AF:$AF,$AC466)&gt;0,0,SUMIFS('A-methods'!Y:Y,'A-methods'!$X:$X,$AD466,'A-methods'!$AF:$AF,$AC466))</f>
        <v>0</v>
      </c>
      <c r="AF466" s="798" t="str">
        <f>IF(COUNTBLANK(F466:F468)&gt;0,IF(SUMIFS('A-methods'!Z:Z,'A-methods'!$X:$X,$AD466,'A-methods'!$AF:$AF,$AC466)&gt;0,SUMIFS('A-methods'!Z:Z,'A-methods'!$X:$X,$AD466,'A-methods'!$AF:$AF,$AC466),""),SUM(F466:F468))</f>
        <v/>
      </c>
      <c r="AG466" s="798"/>
      <c r="AH466" s="798"/>
      <c r="AI466" s="798"/>
      <c r="AJ466" s="798"/>
      <c r="AK466" s="798"/>
      <c r="AL466" s="798"/>
      <c r="AM466" s="798"/>
      <c r="AN466" s="798"/>
      <c r="AO466" s="798"/>
      <c r="AP466" s="798"/>
      <c r="AQ466" s="798"/>
      <c r="AR466" s="798"/>
      <c r="AS466" s="798"/>
      <c r="AT466" s="798"/>
      <c r="AU466" s="798"/>
      <c r="AV466" s="798"/>
      <c r="AW466" s="798"/>
      <c r="AX466" s="798"/>
      <c r="AY466" s="798"/>
      <c r="AZ466" s="798"/>
    </row>
    <row r="467" spans="1:52">
      <c r="A467" s="207"/>
      <c r="B467" s="832"/>
      <c r="C467" s="259" t="s">
        <v>63</v>
      </c>
      <c r="D467" s="260" t="s">
        <v>64</v>
      </c>
      <c r="E467" s="253" t="str">
        <f t="shared" si="156"/>
        <v>Vic</v>
      </c>
      <c r="F467" s="39"/>
      <c r="G467" s="795"/>
      <c r="H467" s="795"/>
      <c r="I467" s="795"/>
      <c r="J467" s="795"/>
      <c r="K467" s="795"/>
      <c r="L467" s="795"/>
      <c r="M467" s="795"/>
      <c r="N467" s="795"/>
      <c r="O467" s="795"/>
      <c r="P467" s="795"/>
      <c r="Q467" s="795"/>
      <c r="R467" s="795"/>
      <c r="S467" s="795"/>
      <c r="T467" s="795"/>
      <c r="U467" s="795"/>
      <c r="V467" s="795"/>
      <c r="W467" s="795"/>
      <c r="X467" s="795"/>
      <c r="Y467" s="795"/>
      <c r="Z467" s="795"/>
      <c r="AB467" s="176" t="s">
        <v>370</v>
      </c>
      <c r="AC467" s="69" t="s">
        <v>371</v>
      </c>
      <c r="AD467" s="190" t="str">
        <f t="shared" si="153"/>
        <v>Vic</v>
      </c>
      <c r="AE467" s="317">
        <f>IF(SUMIFS('A-methods'!Z:Z,'A-methods'!$X:$X,$AD467,'A-methods'!$AF:$AF,$AC467)&gt;0,0,SUMIFS('A-methods'!Y:Y,'A-methods'!$X:$X,$AD467,'A-methods'!$AF:$AF,$AC467))</f>
        <v>0</v>
      </c>
      <c r="AF467" s="798" t="str">
        <f>IF(COUNTBLANK(F467:F469)&gt;0,IF(SUMIFS('A-methods'!Z:Z,'A-methods'!$X:$X,$AD467,'A-methods'!$AF:$AF,$AC467)&gt;0,SUMIFS('A-methods'!Z:Z,'A-methods'!$X:$X,$AD467,'A-methods'!$AF:$AF,$AC467),""),SUM(F467:F469))</f>
        <v/>
      </c>
      <c r="AG467" s="798"/>
      <c r="AH467" s="798"/>
      <c r="AI467" s="798"/>
      <c r="AJ467" s="798"/>
      <c r="AK467" s="798"/>
      <c r="AL467" s="798"/>
      <c r="AM467" s="798"/>
      <c r="AN467" s="798"/>
      <c r="AO467" s="798"/>
      <c r="AP467" s="798"/>
      <c r="AQ467" s="798"/>
      <c r="AR467" s="798"/>
      <c r="AS467" s="798"/>
      <c r="AT467" s="798"/>
      <c r="AU467" s="798"/>
      <c r="AV467" s="798"/>
      <c r="AW467" s="798"/>
      <c r="AX467" s="798"/>
      <c r="AY467" s="798"/>
      <c r="AZ467" s="798"/>
    </row>
    <row r="468" spans="1:52">
      <c r="A468" s="207"/>
      <c r="B468" s="832"/>
      <c r="C468" s="259" t="s">
        <v>65</v>
      </c>
      <c r="D468" s="260" t="s">
        <v>66</v>
      </c>
      <c r="E468" s="253" t="str">
        <f t="shared" si="156"/>
        <v>Vic</v>
      </c>
      <c r="F468" s="39"/>
      <c r="G468" s="795"/>
      <c r="H468" s="795"/>
      <c r="I468" s="795"/>
      <c r="J468" s="795"/>
      <c r="K468" s="795"/>
      <c r="L468" s="795"/>
      <c r="M468" s="795"/>
      <c r="N468" s="795"/>
      <c r="O468" s="795"/>
      <c r="P468" s="795"/>
      <c r="Q468" s="795"/>
      <c r="R468" s="795"/>
      <c r="S468" s="795"/>
      <c r="T468" s="795"/>
      <c r="U468" s="795"/>
      <c r="V468" s="795"/>
      <c r="W468" s="795"/>
      <c r="X468" s="795"/>
      <c r="Y468" s="795"/>
      <c r="Z468" s="795"/>
      <c r="AB468" s="176" t="s">
        <v>381</v>
      </c>
      <c r="AC468" s="69" t="s">
        <v>382</v>
      </c>
      <c r="AD468" s="190" t="str">
        <f t="shared" si="153"/>
        <v>Vic</v>
      </c>
      <c r="AE468" s="317">
        <f>IF(SUMIFS('A-methods'!Z:Z,'A-methods'!$X:$X,$AD468,'A-methods'!$AF:$AF,$AC468)&gt;0,0,SUMIFS('A-methods'!Y:Y,'A-methods'!$X:$X,$AD468,'A-methods'!$AF:$AF,$AC468))</f>
        <v>0</v>
      </c>
      <c r="AF468" s="798" t="str">
        <f>IF(COUNTBLANK(F468:F470)&gt;0,IF(SUMIFS('A-methods'!Z:Z,'A-methods'!$X:$X,$AD468,'A-methods'!$AF:$AF,$AC468)&gt;0,SUMIFS('A-methods'!Z:Z,'A-methods'!$X:$X,$AD468,'A-methods'!$AF:$AF,$AC468),""),SUM(F468:F470))</f>
        <v/>
      </c>
      <c r="AG468" s="798"/>
      <c r="AH468" s="798"/>
      <c r="AI468" s="798"/>
      <c r="AJ468" s="798"/>
      <c r="AK468" s="798"/>
      <c r="AL468" s="798"/>
      <c r="AM468" s="798"/>
      <c r="AN468" s="798"/>
      <c r="AO468" s="798"/>
      <c r="AP468" s="798"/>
      <c r="AQ468" s="798"/>
      <c r="AR468" s="798"/>
      <c r="AS468" s="798"/>
      <c r="AT468" s="798"/>
      <c r="AU468" s="798"/>
      <c r="AV468" s="798"/>
      <c r="AW468" s="798"/>
      <c r="AX468" s="798"/>
      <c r="AY468" s="798"/>
      <c r="AZ468" s="798"/>
    </row>
    <row r="469" spans="1:52">
      <c r="A469" s="207"/>
      <c r="B469" s="832"/>
      <c r="C469" s="259" t="s">
        <v>67</v>
      </c>
      <c r="D469" s="260" t="s">
        <v>68</v>
      </c>
      <c r="E469" s="253" t="str">
        <f t="shared" si="156"/>
        <v>Vic</v>
      </c>
      <c r="F469" s="39"/>
      <c r="G469" s="795"/>
      <c r="H469" s="795"/>
      <c r="I469" s="795"/>
      <c r="J469" s="795"/>
      <c r="K469" s="795"/>
      <c r="L469" s="795"/>
      <c r="M469" s="795"/>
      <c r="N469" s="795"/>
      <c r="O469" s="795"/>
      <c r="P469" s="795"/>
      <c r="Q469" s="795"/>
      <c r="R469" s="795"/>
      <c r="S469" s="795"/>
      <c r="T469" s="795"/>
      <c r="U469" s="795"/>
      <c r="V469" s="795"/>
      <c r="W469" s="795"/>
      <c r="X469" s="795"/>
      <c r="Y469" s="795"/>
      <c r="Z469" s="795"/>
      <c r="AB469" s="176" t="s">
        <v>257</v>
      </c>
      <c r="AC469" s="69" t="s">
        <v>194</v>
      </c>
      <c r="AD469" s="190" t="str">
        <f t="shared" si="153"/>
        <v>Vic</v>
      </c>
      <c r="AE469" s="317">
        <f>IF(SUMIFS('A-methods'!Z:Z,'A-methods'!$X:$X,$AD469,'A-methods'!$AF:$AF,$AC469)&gt;0,0,SUMIFS('A-methods'!Y:Y,'A-methods'!$X:$X,$AD469,'A-methods'!$AF:$AF,$AC469))</f>
        <v>0</v>
      </c>
      <c r="AF469" s="319">
        <f>IF(COUNTBLANK(F469:F471)&gt;0,IF(SUMIFS('A-methods'!Z:Z,'A-methods'!$X:$X,$AD469,'A-methods'!$AF:$AF,$AC469)&gt;0,SUMIFS('A-methods'!Z:Z,'A-methods'!$X:$X,$AD469,'A-methods'!$AF:$AF,$AC469),""),SUM(F469:F471))</f>
        <v>778.17900000000009</v>
      </c>
      <c r="AG469" s="319"/>
      <c r="AH469" s="319"/>
      <c r="AI469" s="319"/>
      <c r="AJ469" s="319"/>
      <c r="AK469" s="319"/>
      <c r="AL469" s="319"/>
      <c r="AM469" s="319"/>
      <c r="AN469" s="319"/>
      <c r="AO469" s="319"/>
      <c r="AP469" s="319"/>
      <c r="AQ469" s="319"/>
      <c r="AR469" s="319"/>
      <c r="AS469" s="319"/>
      <c r="AT469" s="319"/>
      <c r="AU469" s="319"/>
      <c r="AV469" s="319"/>
      <c r="AW469" s="319"/>
      <c r="AX469" s="319"/>
      <c r="AY469" s="319"/>
      <c r="AZ469" s="319"/>
    </row>
    <row r="470" spans="1:52">
      <c r="A470" s="207"/>
      <c r="B470" s="832"/>
      <c r="C470" s="259" t="s">
        <v>69</v>
      </c>
      <c r="D470" s="260" t="s">
        <v>70</v>
      </c>
      <c r="E470" s="253" t="str">
        <f t="shared" si="156"/>
        <v>Vic</v>
      </c>
      <c r="F470" s="39"/>
      <c r="G470" s="795"/>
      <c r="H470" s="795"/>
      <c r="I470" s="795"/>
      <c r="J470" s="795"/>
      <c r="K470" s="795"/>
      <c r="L470" s="795"/>
      <c r="M470" s="795"/>
      <c r="N470" s="795"/>
      <c r="O470" s="795"/>
      <c r="P470" s="795"/>
      <c r="Q470" s="795"/>
      <c r="R470" s="795"/>
      <c r="S470" s="795"/>
      <c r="T470" s="795"/>
      <c r="U470" s="795"/>
      <c r="V470" s="795"/>
      <c r="W470" s="795"/>
      <c r="X470" s="795"/>
      <c r="Y470" s="795"/>
      <c r="Z470" s="795"/>
      <c r="AB470" s="176" t="s">
        <v>159</v>
      </c>
      <c r="AC470" s="69" t="s">
        <v>203</v>
      </c>
      <c r="AD470" s="190" t="str">
        <f t="shared" si="153"/>
        <v>Vic</v>
      </c>
      <c r="AE470" s="317">
        <f>IF(SUMIFS('A-methods'!Z:Z,'A-methods'!$X:$X,$AD470,'A-methods'!$AF:$AF,$AC470)&gt;0,0,SUMIFS('A-methods'!Y:Y,'A-methods'!$X:$X,$AD470,'A-methods'!$AF:$AF,$AC470))</f>
        <v>0</v>
      </c>
      <c r="AF470" s="798">
        <f>IF(COUNTBLANK(F470:F472)&gt;0,IF(SUMIFS('A-methods'!Z:Z,'A-methods'!$X:$X,$AD470,'A-methods'!$AF:$AF,$AC470)&gt;0,SUMIFS('A-methods'!Z:Z,'A-methods'!$X:$X,$AD470,'A-methods'!$AF:$AF,$AC470),""),SUM(F470:F472))</f>
        <v>314299.08699999994</v>
      </c>
      <c r="AG470" s="798" t="str">
        <f t="shared" ref="AG470:AZ470" si="169">IF(ISBLANK(G507),"",G507)</f>
        <v/>
      </c>
      <c r="AH470" s="798" t="str">
        <f t="shared" si="169"/>
        <v/>
      </c>
      <c r="AI470" s="798" t="str">
        <f t="shared" si="169"/>
        <v/>
      </c>
      <c r="AJ470" s="798" t="str">
        <f t="shared" si="169"/>
        <v/>
      </c>
      <c r="AK470" s="798" t="str">
        <f t="shared" si="169"/>
        <v/>
      </c>
      <c r="AL470" s="798" t="str">
        <f t="shared" si="169"/>
        <v/>
      </c>
      <c r="AM470" s="798" t="str">
        <f t="shared" si="169"/>
        <v/>
      </c>
      <c r="AN470" s="798" t="str">
        <f t="shared" si="169"/>
        <v/>
      </c>
      <c r="AO470" s="798" t="str">
        <f t="shared" si="169"/>
        <v/>
      </c>
      <c r="AP470" s="798" t="str">
        <f t="shared" si="169"/>
        <v/>
      </c>
      <c r="AQ470" s="798" t="str">
        <f t="shared" si="169"/>
        <v/>
      </c>
      <c r="AR470" s="798" t="str">
        <f t="shared" si="169"/>
        <v/>
      </c>
      <c r="AS470" s="798" t="str">
        <f t="shared" si="169"/>
        <v/>
      </c>
      <c r="AT470" s="798" t="str">
        <f t="shared" si="169"/>
        <v/>
      </c>
      <c r="AU470" s="798" t="str">
        <f t="shared" si="169"/>
        <v/>
      </c>
      <c r="AV470" s="798" t="str">
        <f t="shared" si="169"/>
        <v/>
      </c>
      <c r="AW470" s="798" t="str">
        <f t="shared" si="169"/>
        <v/>
      </c>
      <c r="AX470" s="798" t="str">
        <f t="shared" si="169"/>
        <v/>
      </c>
      <c r="AY470" s="798" t="str">
        <f t="shared" si="169"/>
        <v/>
      </c>
      <c r="AZ470" s="798" t="str">
        <f t="shared" si="169"/>
        <v/>
      </c>
    </row>
    <row r="471" spans="1:52">
      <c r="A471" s="207"/>
      <c r="B471" s="832"/>
      <c r="C471" s="259" t="s">
        <v>71</v>
      </c>
      <c r="D471" s="260" t="s">
        <v>72</v>
      </c>
      <c r="E471" s="253" t="str">
        <f t="shared" si="156"/>
        <v>Vic</v>
      </c>
      <c r="F471" s="39"/>
      <c r="G471" s="795"/>
      <c r="H471" s="795"/>
      <c r="I471" s="795"/>
      <c r="J471" s="795"/>
      <c r="K471" s="795"/>
      <c r="L471" s="795"/>
      <c r="M471" s="795"/>
      <c r="N471" s="795"/>
      <c r="O471" s="795"/>
      <c r="P471" s="795"/>
      <c r="Q471" s="795"/>
      <c r="R471" s="795"/>
      <c r="S471" s="795"/>
      <c r="T471" s="795"/>
      <c r="U471" s="795"/>
      <c r="V471" s="795"/>
      <c r="W471" s="795"/>
      <c r="X471" s="795"/>
      <c r="Y471" s="795"/>
      <c r="Z471" s="795"/>
      <c r="AB471" s="176" t="s">
        <v>258</v>
      </c>
      <c r="AC471" s="69" t="s">
        <v>766</v>
      </c>
      <c r="AD471" s="190" t="str">
        <f t="shared" si="153"/>
        <v>Vic</v>
      </c>
      <c r="AE471" s="317">
        <f>IF(SUMIFS('A-methods'!Z:Z,'A-methods'!$X:$X,$AD471,'A-methods'!$AF:$AF,$AC471)&gt;0,0,SUMIFS('A-methods'!Y:Y,'A-methods'!$X:$X,$AD471,'A-methods'!$AF:$AF,$AC471))</f>
        <v>0</v>
      </c>
      <c r="AF471" s="200" t="str">
        <f>IF(COUNTBLANK(F471:F473)&gt;0,IF(SUMIFS('A-methods'!Z:Z,'A-methods'!$X:$X,$AD471,'A-methods'!$AF:$AF,$AC471)&gt;0,SUMIFS('A-methods'!Z:Z,'A-methods'!$X:$X,$AD471,'A-methods'!$AF:$AF,$AC471),""),SUM(F471:F473))</f>
        <v/>
      </c>
    </row>
    <row r="472" spans="1:52">
      <c r="A472" s="207"/>
      <c r="B472" s="832"/>
      <c r="C472" s="259" t="s">
        <v>73</v>
      </c>
      <c r="D472" s="260" t="s">
        <v>74</v>
      </c>
      <c r="E472" s="253" t="str">
        <f t="shared" si="156"/>
        <v>Vic</v>
      </c>
      <c r="F472" s="39"/>
      <c r="G472" s="795"/>
      <c r="H472" s="795"/>
      <c r="I472" s="795"/>
      <c r="J472" s="795"/>
      <c r="K472" s="795"/>
      <c r="L472" s="795"/>
      <c r="M472" s="795"/>
      <c r="N472" s="795"/>
      <c r="O472" s="795"/>
      <c r="P472" s="795"/>
      <c r="Q472" s="795"/>
      <c r="R472" s="795"/>
      <c r="S472" s="795"/>
      <c r="T472" s="795"/>
      <c r="U472" s="795"/>
      <c r="V472" s="795"/>
      <c r="W472" s="795"/>
      <c r="X472" s="795"/>
      <c r="Y472" s="795"/>
      <c r="Z472" s="795"/>
      <c r="AB472" s="176" t="s">
        <v>259</v>
      </c>
      <c r="AC472" s="69" t="s">
        <v>263</v>
      </c>
      <c r="AD472" s="190" t="str">
        <f t="shared" si="153"/>
        <v>Vic</v>
      </c>
      <c r="AE472" s="317">
        <f>IF(SUMIFS('A-methods'!Z:Z,'A-methods'!$X:$X,$AD472,'A-methods'!$AF:$AF,$AC472)&gt;0,0,SUMIFS('A-methods'!Y:Y,'A-methods'!$X:$X,$AD472,'A-methods'!$AF:$AF,$AC472))</f>
        <v>0</v>
      </c>
      <c r="AF472" s="319">
        <f>IF(COUNTBLANK(F472:F474)&gt;0,IF(SUMIFS('A-methods'!Z:Z,'A-methods'!$X:$X,$AD472,'A-methods'!$AF:$AF,$AC472)&gt;0,SUMIFS('A-methods'!Z:Z,'A-methods'!$X:$X,$AD472,'A-methods'!$AF:$AF,$AC472),""),SUM(F472:F474))</f>
        <v>11209.149000000001</v>
      </c>
      <c r="AG472" s="319" t="str">
        <f t="shared" ref="AG472:AP473" si="170">IF(ISBLANK(G512),"",G512)</f>
        <v/>
      </c>
      <c r="AH472" s="319" t="str">
        <f t="shared" si="170"/>
        <v/>
      </c>
      <c r="AI472" s="319" t="str">
        <f t="shared" si="170"/>
        <v/>
      </c>
      <c r="AJ472" s="319" t="str">
        <f t="shared" si="170"/>
        <v/>
      </c>
      <c r="AK472" s="319" t="str">
        <f t="shared" si="170"/>
        <v/>
      </c>
      <c r="AL472" s="319" t="str">
        <f t="shared" si="170"/>
        <v/>
      </c>
      <c r="AM472" s="319" t="str">
        <f t="shared" si="170"/>
        <v/>
      </c>
      <c r="AN472" s="319" t="str">
        <f t="shared" si="170"/>
        <v/>
      </c>
      <c r="AO472" s="319" t="str">
        <f t="shared" si="170"/>
        <v/>
      </c>
      <c r="AP472" s="319" t="str">
        <f t="shared" si="170"/>
        <v/>
      </c>
      <c r="AQ472" s="319" t="str">
        <f t="shared" ref="AQ472:AZ473" si="171">IF(ISBLANK(Q512),"",Q512)</f>
        <v/>
      </c>
      <c r="AR472" s="319" t="str">
        <f t="shared" si="171"/>
        <v/>
      </c>
      <c r="AS472" s="319" t="str">
        <f t="shared" si="171"/>
        <v/>
      </c>
      <c r="AT472" s="319" t="str">
        <f t="shared" si="171"/>
        <v/>
      </c>
      <c r="AU472" s="319" t="str">
        <f t="shared" si="171"/>
        <v/>
      </c>
      <c r="AV472" s="319" t="str">
        <f t="shared" si="171"/>
        <v/>
      </c>
      <c r="AW472" s="319" t="str">
        <f t="shared" si="171"/>
        <v/>
      </c>
      <c r="AX472" s="319" t="str">
        <f t="shared" si="171"/>
        <v/>
      </c>
      <c r="AY472" s="319" t="str">
        <f t="shared" si="171"/>
        <v/>
      </c>
      <c r="AZ472" s="319" t="str">
        <f t="shared" si="171"/>
        <v/>
      </c>
    </row>
    <row r="473" spans="1:52">
      <c r="A473" s="207"/>
      <c r="B473" s="832"/>
      <c r="C473" s="259" t="s">
        <v>75</v>
      </c>
      <c r="D473" s="260" t="s">
        <v>76</v>
      </c>
      <c r="E473" s="253" t="str">
        <f t="shared" si="156"/>
        <v>Vic</v>
      </c>
      <c r="F473" s="39"/>
      <c r="G473" s="795"/>
      <c r="H473" s="795"/>
      <c r="I473" s="795"/>
      <c r="J473" s="795"/>
      <c r="K473" s="795"/>
      <c r="L473" s="795"/>
      <c r="M473" s="795"/>
      <c r="N473" s="795"/>
      <c r="O473" s="795"/>
      <c r="P473" s="795"/>
      <c r="Q473" s="795"/>
      <c r="R473" s="795"/>
      <c r="S473" s="795"/>
      <c r="T473" s="795"/>
      <c r="U473" s="795"/>
      <c r="V473" s="795"/>
      <c r="W473" s="795"/>
      <c r="X473" s="795"/>
      <c r="Y473" s="795"/>
      <c r="Z473" s="795"/>
      <c r="AB473" s="176" t="s">
        <v>171</v>
      </c>
      <c r="AC473" s="69" t="s">
        <v>172</v>
      </c>
      <c r="AD473" s="190" t="str">
        <f t="shared" si="153"/>
        <v>Vic</v>
      </c>
      <c r="AE473" s="317">
        <f>IF(SUMIFS('A-methods'!Z:Z,'A-methods'!$X:$X,$AD473,'A-methods'!$AF:$AF,$AC473)&gt;0,0,SUMIFS('A-methods'!Y:Y,'A-methods'!$X:$X,$AD473,'A-methods'!$AF:$AF,$AC473))</f>
        <v>0</v>
      </c>
      <c r="AF473" s="319">
        <f>IF(COUNTBLANK(F473:F475)&gt;0,IF(SUMIFS('A-methods'!Z:Z,'A-methods'!$X:$X,$AD473,'A-methods'!$AF:$AF,$AC473)&gt;0,SUMIFS('A-methods'!Z:Z,'A-methods'!$X:$X,$AD473,'A-methods'!$AF:$AF,$AC473),""),SUM(F473:F475))</f>
        <v>68127.052999999985</v>
      </c>
      <c r="AG473" s="319" t="str">
        <f t="shared" si="170"/>
        <v/>
      </c>
      <c r="AH473" s="319" t="str">
        <f t="shared" si="170"/>
        <v/>
      </c>
      <c r="AI473" s="319" t="str">
        <f t="shared" si="170"/>
        <v/>
      </c>
      <c r="AJ473" s="319" t="str">
        <f t="shared" si="170"/>
        <v/>
      </c>
      <c r="AK473" s="319" t="str">
        <f t="shared" si="170"/>
        <v/>
      </c>
      <c r="AL473" s="319" t="str">
        <f t="shared" si="170"/>
        <v/>
      </c>
      <c r="AM473" s="319" t="str">
        <f t="shared" si="170"/>
        <v/>
      </c>
      <c r="AN473" s="319" t="str">
        <f t="shared" si="170"/>
        <v/>
      </c>
      <c r="AO473" s="319" t="str">
        <f t="shared" si="170"/>
        <v/>
      </c>
      <c r="AP473" s="319" t="str">
        <f t="shared" si="170"/>
        <v/>
      </c>
      <c r="AQ473" s="319" t="str">
        <f t="shared" si="171"/>
        <v/>
      </c>
      <c r="AR473" s="319" t="str">
        <f t="shared" si="171"/>
        <v/>
      </c>
      <c r="AS473" s="319" t="str">
        <f t="shared" si="171"/>
        <v/>
      </c>
      <c r="AT473" s="319" t="str">
        <f t="shared" si="171"/>
        <v/>
      </c>
      <c r="AU473" s="319" t="str">
        <f t="shared" si="171"/>
        <v/>
      </c>
      <c r="AV473" s="319" t="str">
        <f t="shared" si="171"/>
        <v/>
      </c>
      <c r="AW473" s="319" t="str">
        <f t="shared" si="171"/>
        <v/>
      </c>
      <c r="AX473" s="319" t="str">
        <f t="shared" si="171"/>
        <v/>
      </c>
      <c r="AY473" s="319" t="str">
        <f t="shared" si="171"/>
        <v/>
      </c>
      <c r="AZ473" s="319" t="str">
        <f t="shared" si="171"/>
        <v/>
      </c>
    </row>
    <row r="474" spans="1:52">
      <c r="A474" s="207"/>
      <c r="B474" s="832"/>
      <c r="C474" s="259" t="s">
        <v>77</v>
      </c>
      <c r="D474" s="260" t="s">
        <v>78</v>
      </c>
      <c r="E474" s="253" t="str">
        <f t="shared" si="156"/>
        <v>Vic</v>
      </c>
      <c r="F474" s="39"/>
      <c r="G474" s="795"/>
      <c r="H474" s="795"/>
      <c r="I474" s="795"/>
      <c r="J474" s="795"/>
      <c r="K474" s="795"/>
      <c r="L474" s="795"/>
      <c r="M474" s="795"/>
      <c r="N474" s="795"/>
      <c r="O474" s="795"/>
      <c r="P474" s="795"/>
      <c r="Q474" s="795"/>
      <c r="R474" s="795"/>
      <c r="S474" s="795"/>
      <c r="T474" s="795"/>
      <c r="U474" s="795"/>
      <c r="V474" s="795"/>
      <c r="W474" s="795"/>
      <c r="X474" s="795"/>
      <c r="Y474" s="795"/>
      <c r="Z474" s="795"/>
      <c r="AB474" s="176" t="s">
        <v>260</v>
      </c>
      <c r="AC474" s="69" t="s">
        <v>264</v>
      </c>
      <c r="AD474" s="190" t="str">
        <f t="shared" si="153"/>
        <v>Vic</v>
      </c>
      <c r="AE474" s="317">
        <f>IF(SUMIFS('A-methods'!Z:Z,'A-methods'!$X:$X,$AD474,'A-methods'!$AF:$AF,$AC474)&gt;0,0,SUMIFS('A-methods'!Y:Y,'A-methods'!$X:$X,$AD474,'A-methods'!$AF:$AF,$AC474))</f>
        <v>0</v>
      </c>
      <c r="AF474" s="319">
        <f>IF(COUNTBLANK(F474:F476)&gt;0,IF(SUMIFS('A-methods'!Z:Z,'A-methods'!$X:$X,$AD474,'A-methods'!$AF:$AF,$AC474)&gt;0,SUMIFS('A-methods'!Z:Z,'A-methods'!$X:$X,$AD474,'A-methods'!$AF:$AF,$AC474),""),SUM(F474:F476))</f>
        <v>36134.231999999996</v>
      </c>
      <c r="AG474" s="319" t="str">
        <f t="shared" ref="AG474:AZ474" si="172">IF(OR(ISBLANK(G506),COUNTBLANK(G508:G511)&gt;0,ISBLANK(G514)),"",SUM(G506,G508:G511,G514))</f>
        <v/>
      </c>
      <c r="AH474" s="319" t="str">
        <f t="shared" si="172"/>
        <v/>
      </c>
      <c r="AI474" s="319" t="str">
        <f t="shared" si="172"/>
        <v/>
      </c>
      <c r="AJ474" s="319" t="str">
        <f t="shared" si="172"/>
        <v/>
      </c>
      <c r="AK474" s="319" t="str">
        <f t="shared" si="172"/>
        <v/>
      </c>
      <c r="AL474" s="319" t="str">
        <f t="shared" si="172"/>
        <v/>
      </c>
      <c r="AM474" s="319" t="str">
        <f t="shared" si="172"/>
        <v/>
      </c>
      <c r="AN474" s="319" t="str">
        <f t="shared" si="172"/>
        <v/>
      </c>
      <c r="AO474" s="319" t="str">
        <f t="shared" si="172"/>
        <v/>
      </c>
      <c r="AP474" s="319" t="str">
        <f t="shared" si="172"/>
        <v/>
      </c>
      <c r="AQ474" s="319" t="str">
        <f t="shared" si="172"/>
        <v/>
      </c>
      <c r="AR474" s="319" t="str">
        <f t="shared" si="172"/>
        <v/>
      </c>
      <c r="AS474" s="319" t="str">
        <f t="shared" si="172"/>
        <v/>
      </c>
      <c r="AT474" s="319" t="str">
        <f t="shared" si="172"/>
        <v/>
      </c>
      <c r="AU474" s="319" t="str">
        <f t="shared" si="172"/>
        <v/>
      </c>
      <c r="AV474" s="319" t="str">
        <f t="shared" si="172"/>
        <v/>
      </c>
      <c r="AW474" s="319" t="str">
        <f t="shared" si="172"/>
        <v/>
      </c>
      <c r="AX474" s="319" t="str">
        <f t="shared" si="172"/>
        <v/>
      </c>
      <c r="AY474" s="319" t="str">
        <f t="shared" si="172"/>
        <v/>
      </c>
      <c r="AZ474" s="319" t="str">
        <f t="shared" si="172"/>
        <v/>
      </c>
    </row>
    <row r="475" spans="1:52">
      <c r="A475" s="207"/>
      <c r="B475" s="832"/>
      <c r="C475" s="259" t="s">
        <v>79</v>
      </c>
      <c r="D475" s="260" t="s">
        <v>80</v>
      </c>
      <c r="E475" s="253" t="str">
        <f t="shared" si="156"/>
        <v>Vic</v>
      </c>
      <c r="F475" s="39"/>
      <c r="G475" s="795"/>
      <c r="H475" s="795"/>
      <c r="I475" s="795"/>
      <c r="J475" s="795"/>
      <c r="K475" s="795"/>
      <c r="L475" s="795"/>
      <c r="M475" s="795"/>
      <c r="N475" s="795"/>
      <c r="O475" s="795"/>
      <c r="P475" s="795"/>
      <c r="Q475" s="795"/>
      <c r="R475" s="795"/>
      <c r="S475" s="795"/>
      <c r="T475" s="795"/>
      <c r="U475" s="795"/>
      <c r="V475" s="795"/>
      <c r="W475" s="795"/>
      <c r="X475" s="795"/>
      <c r="Y475" s="795"/>
      <c r="Z475" s="795"/>
      <c r="AB475" s="176" t="s">
        <v>175</v>
      </c>
      <c r="AC475" s="69" t="s">
        <v>373</v>
      </c>
      <c r="AD475" s="190" t="str">
        <f t="shared" si="153"/>
        <v>Vic</v>
      </c>
      <c r="AE475" s="317">
        <f>IF(SUMIFS('A-methods'!Z:Z,'A-methods'!$X:$X,$AD475,'A-methods'!$AF:$AF,$AC475)&gt;0,0,SUMIFS('A-methods'!Y:Y,'A-methods'!$X:$X,$AD475,'A-methods'!$AF:$AF,$AC475))</f>
        <v>0</v>
      </c>
      <c r="AF475" s="319">
        <f>IF(COUNTBLANK(F475:F477)&gt;0,IF(SUMIFS('A-methods'!Z:Z,'A-methods'!$X:$X,$AD475,'A-methods'!$AF:$AF,$AC475)&gt;0,SUMIFS('A-methods'!Z:Z,'A-methods'!$X:$X,$AD475,'A-methods'!$AF:$AF,$AC475),""),SUM(F475:F477))</f>
        <v>11461.203000000001</v>
      </c>
      <c r="AG475" s="319" t="str">
        <f t="shared" ref="AG475:AZ475" si="173">IF(COUNTBLANK(G515:G517)&gt;0,"",SUM(G515:G517))</f>
        <v/>
      </c>
      <c r="AH475" s="319" t="str">
        <f t="shared" si="173"/>
        <v/>
      </c>
      <c r="AI475" s="319" t="str">
        <f t="shared" si="173"/>
        <v/>
      </c>
      <c r="AJ475" s="319" t="str">
        <f t="shared" si="173"/>
        <v/>
      </c>
      <c r="AK475" s="319" t="str">
        <f t="shared" si="173"/>
        <v/>
      </c>
      <c r="AL475" s="319" t="str">
        <f t="shared" si="173"/>
        <v/>
      </c>
      <c r="AM475" s="319" t="str">
        <f t="shared" si="173"/>
        <v/>
      </c>
      <c r="AN475" s="319" t="str">
        <f t="shared" si="173"/>
        <v/>
      </c>
      <c r="AO475" s="319" t="str">
        <f t="shared" si="173"/>
        <v/>
      </c>
      <c r="AP475" s="319" t="str">
        <f t="shared" si="173"/>
        <v/>
      </c>
      <c r="AQ475" s="319" t="str">
        <f t="shared" si="173"/>
        <v/>
      </c>
      <c r="AR475" s="319" t="str">
        <f t="shared" si="173"/>
        <v/>
      </c>
      <c r="AS475" s="319" t="str">
        <f t="shared" si="173"/>
        <v/>
      </c>
      <c r="AT475" s="319" t="str">
        <f t="shared" si="173"/>
        <v/>
      </c>
      <c r="AU475" s="319" t="str">
        <f t="shared" si="173"/>
        <v/>
      </c>
      <c r="AV475" s="319" t="str">
        <f t="shared" si="173"/>
        <v/>
      </c>
      <c r="AW475" s="319" t="str">
        <f t="shared" si="173"/>
        <v/>
      </c>
      <c r="AX475" s="319" t="str">
        <f t="shared" si="173"/>
        <v/>
      </c>
      <c r="AY475" s="319" t="str">
        <f t="shared" si="173"/>
        <v/>
      </c>
      <c r="AZ475" s="319" t="str">
        <f t="shared" si="173"/>
        <v/>
      </c>
    </row>
    <row r="476" spans="1:52">
      <c r="A476" s="207"/>
      <c r="B476" s="832"/>
      <c r="C476" s="259" t="s">
        <v>81</v>
      </c>
      <c r="D476" s="260" t="s">
        <v>82</v>
      </c>
      <c r="E476" s="253" t="str">
        <f t="shared" si="156"/>
        <v>Vic</v>
      </c>
      <c r="F476" s="39"/>
      <c r="G476" s="795"/>
      <c r="H476" s="795"/>
      <c r="I476" s="795"/>
      <c r="J476" s="795"/>
      <c r="K476" s="795"/>
      <c r="L476" s="795"/>
      <c r="M476" s="795"/>
      <c r="N476" s="795"/>
      <c r="O476" s="795"/>
      <c r="P476" s="795"/>
      <c r="Q476" s="795"/>
      <c r="R476" s="795"/>
      <c r="S476" s="795"/>
      <c r="T476" s="795"/>
      <c r="U476" s="795"/>
      <c r="V476" s="795"/>
      <c r="W476" s="795"/>
      <c r="X476" s="795"/>
      <c r="Y476" s="795"/>
      <c r="Z476" s="795"/>
      <c r="AB476" s="176" t="s">
        <v>189</v>
      </c>
      <c r="AC476" s="69" t="s">
        <v>190</v>
      </c>
      <c r="AD476" s="190" t="str">
        <f t="shared" si="153"/>
        <v>Vic</v>
      </c>
      <c r="AE476" s="317">
        <f>IF(SUMIFS('A-methods'!Z:Z,'A-methods'!$X:$X,$AD476,'A-methods'!$AF:$AF,$AC476)&gt;0,0,SUMIFS('A-methods'!Y:Y,'A-methods'!$X:$X,$AD476,'A-methods'!$AF:$AF,$AC476))</f>
        <v>0</v>
      </c>
      <c r="AF476" s="319">
        <f>IF(COUNTBLANK(F476:F478)&gt;0,IF(SUMIFS('A-methods'!Z:Z,'A-methods'!$X:$X,$AD476,'A-methods'!$AF:$AF,$AC476)&gt;0,SUMIFS('A-methods'!Z:Z,'A-methods'!$X:$X,$AD476,'A-methods'!$AF:$AF,$AC476),""),SUM(F476:F478))</f>
        <v>88167.688172568553</v>
      </c>
      <c r="AG476" s="319" t="str">
        <f t="shared" ref="AG476:AZ476" si="174">IF(ISBLANK(G520),"",G520)</f>
        <v/>
      </c>
      <c r="AH476" s="319" t="str">
        <f t="shared" si="174"/>
        <v/>
      </c>
      <c r="AI476" s="319" t="str">
        <f t="shared" si="174"/>
        <v/>
      </c>
      <c r="AJ476" s="319" t="str">
        <f t="shared" si="174"/>
        <v/>
      </c>
      <c r="AK476" s="319" t="str">
        <f t="shared" si="174"/>
        <v/>
      </c>
      <c r="AL476" s="319" t="str">
        <f t="shared" si="174"/>
        <v/>
      </c>
      <c r="AM476" s="319" t="str">
        <f t="shared" si="174"/>
        <v/>
      </c>
      <c r="AN476" s="319" t="str">
        <f t="shared" si="174"/>
        <v/>
      </c>
      <c r="AO476" s="319" t="str">
        <f t="shared" si="174"/>
        <v/>
      </c>
      <c r="AP476" s="319" t="str">
        <f t="shared" si="174"/>
        <v/>
      </c>
      <c r="AQ476" s="319" t="str">
        <f t="shared" si="174"/>
        <v/>
      </c>
      <c r="AR476" s="319" t="str">
        <f t="shared" si="174"/>
        <v/>
      </c>
      <c r="AS476" s="319" t="str">
        <f t="shared" si="174"/>
        <v/>
      </c>
      <c r="AT476" s="319" t="str">
        <f t="shared" si="174"/>
        <v/>
      </c>
      <c r="AU476" s="319" t="str">
        <f t="shared" si="174"/>
        <v/>
      </c>
      <c r="AV476" s="319" t="str">
        <f t="shared" si="174"/>
        <v/>
      </c>
      <c r="AW476" s="319" t="str">
        <f t="shared" si="174"/>
        <v/>
      </c>
      <c r="AX476" s="319" t="str">
        <f t="shared" si="174"/>
        <v/>
      </c>
      <c r="AY476" s="319" t="str">
        <f t="shared" si="174"/>
        <v/>
      </c>
      <c r="AZ476" s="319" t="str">
        <f t="shared" si="174"/>
        <v/>
      </c>
    </row>
    <row r="477" spans="1:52">
      <c r="A477" s="207"/>
      <c r="B477" s="832"/>
      <c r="C477" s="259" t="s">
        <v>83</v>
      </c>
      <c r="D477" s="260" t="s">
        <v>84</v>
      </c>
      <c r="E477" s="253" t="str">
        <f t="shared" si="156"/>
        <v>Vic</v>
      </c>
      <c r="F477" s="39"/>
      <c r="G477" s="795"/>
      <c r="H477" s="795"/>
      <c r="I477" s="795"/>
      <c r="J477" s="795"/>
      <c r="K477" s="795"/>
      <c r="L477" s="795"/>
      <c r="M477" s="795"/>
      <c r="N477" s="795"/>
      <c r="O477" s="795"/>
      <c r="P477" s="795"/>
      <c r="Q477" s="795"/>
      <c r="R477" s="795"/>
      <c r="S477" s="795"/>
      <c r="T477" s="795"/>
      <c r="U477" s="795"/>
      <c r="V477" s="795"/>
      <c r="W477" s="795"/>
      <c r="X477" s="795"/>
      <c r="Y477" s="795"/>
      <c r="Z477" s="795"/>
      <c r="AB477" s="183" t="s">
        <v>262</v>
      </c>
      <c r="AC477" s="184" t="s">
        <v>265</v>
      </c>
      <c r="AD477" s="191" t="str">
        <f t="shared" si="153"/>
        <v>Vic</v>
      </c>
      <c r="AE477" s="318">
        <f>IF(SUMIFS('A-methods'!Z:Z,'A-methods'!$X:$X,$AD477,'A-methods'!$AF:$AF,$AC477)&gt;0,0,SUMIFS('A-methods'!Y:Y,'A-methods'!$X:$X,$AD477,'A-methods'!$AF:$AF,$AC477))</f>
        <v>0</v>
      </c>
      <c r="AF477" s="320">
        <f>IF(COUNTBLANK(F477:F479)&gt;0,IF(SUMIFS('A-methods'!Z:Z,'A-methods'!$X:$X,$AD477,'A-methods'!$AF:$AF,$AC477)&gt;0,SUMIFS('A-methods'!Z:Z,'A-methods'!$X:$X,$AD477,'A-methods'!$AF:$AF,$AC477),""),SUM(F477:F479))</f>
        <v>888.45900000000006</v>
      </c>
      <c r="AG477" s="320" t="str">
        <f t="shared" ref="AG477:AZ477" si="175">IF(OR(COUNTBLANK(G518:G519)&gt;0,ISBLANK(G521)),"",SUM(G518:G519,G521))</f>
        <v/>
      </c>
      <c r="AH477" s="320" t="str">
        <f t="shared" si="175"/>
        <v/>
      </c>
      <c r="AI477" s="320" t="str">
        <f t="shared" si="175"/>
        <v/>
      </c>
      <c r="AJ477" s="320" t="str">
        <f t="shared" si="175"/>
        <v/>
      </c>
      <c r="AK477" s="320" t="str">
        <f t="shared" si="175"/>
        <v/>
      </c>
      <c r="AL477" s="320" t="str">
        <f t="shared" si="175"/>
        <v/>
      </c>
      <c r="AM477" s="320" t="str">
        <f t="shared" si="175"/>
        <v/>
      </c>
      <c r="AN477" s="320" t="str">
        <f t="shared" si="175"/>
        <v/>
      </c>
      <c r="AO477" s="320" t="str">
        <f t="shared" si="175"/>
        <v/>
      </c>
      <c r="AP477" s="320" t="str">
        <f t="shared" si="175"/>
        <v/>
      </c>
      <c r="AQ477" s="320" t="str">
        <f t="shared" si="175"/>
        <v/>
      </c>
      <c r="AR477" s="320" t="str">
        <f t="shared" si="175"/>
        <v/>
      </c>
      <c r="AS477" s="320" t="str">
        <f t="shared" si="175"/>
        <v/>
      </c>
      <c r="AT477" s="320" t="str">
        <f t="shared" si="175"/>
        <v/>
      </c>
      <c r="AU477" s="320" t="str">
        <f t="shared" si="175"/>
        <v/>
      </c>
      <c r="AV477" s="320" t="str">
        <f t="shared" si="175"/>
        <v/>
      </c>
      <c r="AW477" s="320" t="str">
        <f t="shared" si="175"/>
        <v/>
      </c>
      <c r="AX477" s="320" t="str">
        <f t="shared" si="175"/>
        <v/>
      </c>
      <c r="AY477" s="320" t="str">
        <f t="shared" si="175"/>
        <v/>
      </c>
      <c r="AZ477" s="320" t="str">
        <f t="shared" si="175"/>
        <v/>
      </c>
    </row>
    <row r="478" spans="1:52">
      <c r="A478" s="207"/>
      <c r="B478" s="832"/>
      <c r="C478" s="261" t="s">
        <v>85</v>
      </c>
      <c r="D478" s="262" t="s">
        <v>86</v>
      </c>
      <c r="E478" s="253" t="str">
        <f t="shared" si="156"/>
        <v>Vic</v>
      </c>
      <c r="F478" s="39"/>
      <c r="G478" s="795"/>
      <c r="H478" s="795"/>
      <c r="I478" s="795"/>
      <c r="J478" s="795"/>
      <c r="K478" s="795"/>
      <c r="L478" s="795"/>
      <c r="M478" s="795"/>
      <c r="N478" s="795"/>
      <c r="O478" s="795"/>
      <c r="P478" s="795"/>
      <c r="Q478" s="795"/>
      <c r="R478" s="795"/>
      <c r="S478" s="795"/>
      <c r="T478" s="795"/>
      <c r="U478" s="795"/>
      <c r="V478" s="795"/>
      <c r="W478" s="795"/>
      <c r="X478" s="795"/>
      <c r="Y478" s="795"/>
      <c r="Z478" s="795"/>
      <c r="AB478" s="32"/>
      <c r="AC478" s="32"/>
      <c r="AD478" s="32"/>
      <c r="AE478" s="1"/>
      <c r="AF478" s="1"/>
      <c r="AG478" s="1"/>
      <c r="AH478" s="1"/>
      <c r="AI478" s="1"/>
      <c r="AJ478" s="1"/>
      <c r="AK478" s="1"/>
      <c r="AL478" s="1"/>
      <c r="AM478" s="1"/>
      <c r="AN478" s="1"/>
      <c r="AO478" s="1"/>
      <c r="AP478" s="1"/>
      <c r="AQ478" s="1"/>
      <c r="AR478" s="1"/>
      <c r="AS478" s="1"/>
      <c r="AT478" s="1"/>
      <c r="AU478" s="1"/>
      <c r="AV478" s="1"/>
      <c r="AW478" s="1"/>
      <c r="AX478" s="1"/>
      <c r="AY478" s="1"/>
      <c r="AZ478" s="1"/>
    </row>
    <row r="479" spans="1:52">
      <c r="A479" s="209" t="s">
        <v>87</v>
      </c>
      <c r="B479" s="220" t="s">
        <v>88</v>
      </c>
      <c r="C479" s="225" t="s">
        <v>89</v>
      </c>
      <c r="D479" s="264" t="s">
        <v>90</v>
      </c>
      <c r="E479" s="253" t="str">
        <f t="shared" si="156"/>
        <v>Vic</v>
      </c>
      <c r="F479" s="39"/>
      <c r="G479" s="795"/>
      <c r="H479" s="795"/>
      <c r="I479" s="795"/>
      <c r="J479" s="795"/>
      <c r="K479" s="795"/>
      <c r="L479" s="795"/>
      <c r="M479" s="795"/>
      <c r="N479" s="795"/>
      <c r="O479" s="795"/>
      <c r="P479" s="795"/>
      <c r="Q479" s="795"/>
      <c r="R479" s="795"/>
      <c r="S479" s="795"/>
      <c r="T479" s="795"/>
      <c r="U479" s="795"/>
      <c r="V479" s="795"/>
      <c r="W479" s="795"/>
      <c r="X479" s="795"/>
      <c r="Y479" s="795"/>
      <c r="Z479" s="795"/>
      <c r="AB479" s="214"/>
      <c r="AC479" s="214"/>
      <c r="AD479" s="214"/>
    </row>
    <row r="480" spans="1:52">
      <c r="A480" s="207" t="s">
        <v>91</v>
      </c>
      <c r="B480" s="832" t="s">
        <v>92</v>
      </c>
      <c r="C480" s="257" t="s">
        <v>93</v>
      </c>
      <c r="D480" s="258" t="s">
        <v>94</v>
      </c>
      <c r="E480" s="253" t="str">
        <f t="shared" si="156"/>
        <v>Vic</v>
      </c>
      <c r="F480" s="39"/>
      <c r="G480" s="795"/>
      <c r="H480" s="795"/>
      <c r="I480" s="795"/>
      <c r="J480" s="795"/>
      <c r="K480" s="795"/>
      <c r="L480" s="795"/>
      <c r="M480" s="795"/>
      <c r="N480" s="795"/>
      <c r="O480" s="795"/>
      <c r="P480" s="795"/>
      <c r="Q480" s="795"/>
      <c r="R480" s="795"/>
      <c r="S480" s="795"/>
      <c r="T480" s="795"/>
      <c r="U480" s="795"/>
      <c r="V480" s="795"/>
      <c r="W480" s="795"/>
      <c r="X480" s="795"/>
      <c r="Y480" s="795"/>
      <c r="Z480" s="795"/>
      <c r="AB480" s="214"/>
      <c r="AC480" s="214"/>
      <c r="AD480" s="214"/>
    </row>
    <row r="481" spans="1:30">
      <c r="A481" s="207"/>
      <c r="B481" s="832"/>
      <c r="C481" s="261" t="s">
        <v>95</v>
      </c>
      <c r="D481" s="262" t="s">
        <v>96</v>
      </c>
      <c r="E481" s="253" t="str">
        <f t="shared" si="156"/>
        <v>Vic</v>
      </c>
      <c r="F481" s="39"/>
      <c r="G481" s="795"/>
      <c r="H481" s="795"/>
      <c r="I481" s="795"/>
      <c r="J481" s="795"/>
      <c r="K481" s="795"/>
      <c r="L481" s="795"/>
      <c r="M481" s="795"/>
      <c r="N481" s="795"/>
      <c r="O481" s="795"/>
      <c r="P481" s="795"/>
      <c r="Q481" s="795"/>
      <c r="R481" s="795"/>
      <c r="S481" s="795"/>
      <c r="T481" s="795"/>
      <c r="U481" s="795"/>
      <c r="V481" s="795"/>
      <c r="W481" s="795"/>
      <c r="X481" s="795"/>
      <c r="Y481" s="795"/>
      <c r="Z481" s="795"/>
      <c r="AB481" s="214"/>
      <c r="AC481" s="214"/>
      <c r="AD481" s="214"/>
    </row>
    <row r="482" spans="1:30">
      <c r="A482" s="206" t="s">
        <v>97</v>
      </c>
      <c r="B482" s="832" t="s">
        <v>98</v>
      </c>
      <c r="C482" s="257" t="s">
        <v>99</v>
      </c>
      <c r="D482" s="258" t="s">
        <v>100</v>
      </c>
      <c r="E482" s="253" t="str">
        <f t="shared" si="156"/>
        <v>Vic</v>
      </c>
      <c r="F482" s="39"/>
      <c r="G482" s="795"/>
      <c r="H482" s="795"/>
      <c r="I482" s="795"/>
      <c r="J482" s="795"/>
      <c r="K482" s="795"/>
      <c r="L482" s="795"/>
      <c r="M482" s="795"/>
      <c r="N482" s="795"/>
      <c r="O482" s="795"/>
      <c r="P482" s="795"/>
      <c r="Q482" s="795"/>
      <c r="R482" s="795"/>
      <c r="S482" s="795"/>
      <c r="T482" s="795"/>
      <c r="U482" s="795"/>
      <c r="V482" s="795"/>
      <c r="W482" s="795"/>
      <c r="X482" s="795"/>
      <c r="Y482" s="795"/>
      <c r="Z482" s="795"/>
      <c r="AB482" s="214"/>
      <c r="AC482" s="214"/>
      <c r="AD482" s="214"/>
    </row>
    <row r="483" spans="1:30">
      <c r="A483" s="207"/>
      <c r="B483" s="832"/>
      <c r="C483" s="259" t="s">
        <v>101</v>
      </c>
      <c r="D483" s="260" t="s">
        <v>102</v>
      </c>
      <c r="E483" s="253" t="str">
        <f t="shared" si="156"/>
        <v>Vic</v>
      </c>
      <c r="F483" s="39"/>
      <c r="G483" s="795"/>
      <c r="H483" s="795"/>
      <c r="I483" s="795"/>
      <c r="J483" s="795"/>
      <c r="K483" s="795"/>
      <c r="L483" s="795"/>
      <c r="M483" s="795"/>
      <c r="N483" s="795"/>
      <c r="O483" s="795"/>
      <c r="P483" s="795"/>
      <c r="Q483" s="795"/>
      <c r="R483" s="795"/>
      <c r="S483" s="795"/>
      <c r="T483" s="795"/>
      <c r="U483" s="795"/>
      <c r="V483" s="795"/>
      <c r="W483" s="795"/>
      <c r="X483" s="795"/>
      <c r="Y483" s="795"/>
      <c r="Z483" s="795"/>
      <c r="AB483" s="214"/>
      <c r="AC483" s="214"/>
      <c r="AD483" s="214"/>
    </row>
    <row r="484" spans="1:30">
      <c r="A484" s="207"/>
      <c r="B484" s="832"/>
      <c r="C484" s="259" t="s">
        <v>103</v>
      </c>
      <c r="D484" s="260" t="s">
        <v>104</v>
      </c>
      <c r="E484" s="253" t="str">
        <f t="shared" si="156"/>
        <v>Vic</v>
      </c>
      <c r="F484" s="39"/>
      <c r="G484" s="795"/>
      <c r="H484" s="795"/>
      <c r="I484" s="795"/>
      <c r="J484" s="795"/>
      <c r="K484" s="795"/>
      <c r="L484" s="795"/>
      <c r="M484" s="795"/>
      <c r="N484" s="795"/>
      <c r="O484" s="795"/>
      <c r="P484" s="795"/>
      <c r="Q484" s="795"/>
      <c r="R484" s="795"/>
      <c r="S484" s="795"/>
      <c r="T484" s="795"/>
      <c r="U484" s="795"/>
      <c r="V484" s="795"/>
      <c r="W484" s="795"/>
      <c r="X484" s="795"/>
      <c r="Y484" s="795"/>
      <c r="Z484" s="795"/>
      <c r="AB484" s="214"/>
      <c r="AC484" s="214"/>
      <c r="AD484" s="214"/>
    </row>
    <row r="485" spans="1:30">
      <c r="A485" s="208"/>
      <c r="B485" s="832"/>
      <c r="C485" s="261" t="s">
        <v>105</v>
      </c>
      <c r="D485" s="262" t="s">
        <v>106</v>
      </c>
      <c r="E485" s="253" t="str">
        <f t="shared" si="156"/>
        <v>Vic</v>
      </c>
      <c r="F485" s="39"/>
      <c r="G485" s="795"/>
      <c r="H485" s="795"/>
      <c r="I485" s="795"/>
      <c r="J485" s="795"/>
      <c r="K485" s="795"/>
      <c r="L485" s="795"/>
      <c r="M485" s="795"/>
      <c r="N485" s="795"/>
      <c r="O485" s="795"/>
      <c r="P485" s="795"/>
      <c r="Q485" s="795"/>
      <c r="R485" s="795"/>
      <c r="S485" s="795"/>
      <c r="T485" s="795"/>
      <c r="U485" s="795"/>
      <c r="V485" s="795"/>
      <c r="W485" s="795"/>
      <c r="X485" s="795"/>
      <c r="Y485" s="795"/>
      <c r="Z485" s="795"/>
      <c r="AB485" s="214"/>
      <c r="AC485" s="214"/>
      <c r="AD485" s="214"/>
    </row>
    <row r="486" spans="1:30">
      <c r="A486" s="207" t="s">
        <v>107</v>
      </c>
      <c r="B486" s="832" t="s">
        <v>108</v>
      </c>
      <c r="C486" s="257" t="s">
        <v>109</v>
      </c>
      <c r="D486" s="258" t="s">
        <v>110</v>
      </c>
      <c r="E486" s="253" t="str">
        <f t="shared" si="156"/>
        <v>Vic</v>
      </c>
      <c r="F486" s="39"/>
      <c r="G486" s="795"/>
      <c r="H486" s="795"/>
      <c r="I486" s="795"/>
      <c r="J486" s="795"/>
      <c r="K486" s="795"/>
      <c r="L486" s="795"/>
      <c r="M486" s="795"/>
      <c r="N486" s="795"/>
      <c r="O486" s="795"/>
      <c r="P486" s="795"/>
      <c r="Q486" s="795"/>
      <c r="R486" s="795"/>
      <c r="S486" s="795"/>
      <c r="T486" s="795"/>
      <c r="U486" s="795"/>
      <c r="V486" s="795"/>
      <c r="W486" s="795"/>
      <c r="X486" s="795"/>
      <c r="Y486" s="795"/>
      <c r="Z486" s="795"/>
      <c r="AB486" s="214"/>
      <c r="AC486" s="214"/>
      <c r="AD486" s="214"/>
    </row>
    <row r="487" spans="1:30">
      <c r="A487" s="207"/>
      <c r="B487" s="832"/>
      <c r="C487" s="259" t="s">
        <v>111</v>
      </c>
      <c r="D487" s="260" t="s">
        <v>112</v>
      </c>
      <c r="E487" s="253" t="str">
        <f t="shared" si="156"/>
        <v>Vic</v>
      </c>
      <c r="F487" s="39"/>
      <c r="G487" s="795"/>
      <c r="H487" s="795"/>
      <c r="I487" s="795"/>
      <c r="J487" s="795"/>
      <c r="K487" s="795"/>
      <c r="L487" s="795"/>
      <c r="M487" s="795"/>
      <c r="N487" s="795"/>
      <c r="O487" s="795"/>
      <c r="P487" s="795"/>
      <c r="Q487" s="795"/>
      <c r="R487" s="795"/>
      <c r="S487" s="795"/>
      <c r="T487" s="795"/>
      <c r="U487" s="795"/>
      <c r="V487" s="795"/>
      <c r="W487" s="795"/>
      <c r="X487" s="795"/>
      <c r="Y487" s="795"/>
      <c r="Z487" s="795"/>
      <c r="AB487" s="214"/>
      <c r="AC487" s="214"/>
      <c r="AD487" s="214"/>
    </row>
    <row r="488" spans="1:30">
      <c r="A488" s="207"/>
      <c r="B488" s="832"/>
      <c r="C488" s="261" t="s">
        <v>113</v>
      </c>
      <c r="D488" s="262" t="s">
        <v>114</v>
      </c>
      <c r="E488" s="253" t="str">
        <f t="shared" si="156"/>
        <v>Vic</v>
      </c>
      <c r="F488" s="39"/>
      <c r="G488" s="795"/>
      <c r="H488" s="795"/>
      <c r="I488" s="795"/>
      <c r="J488" s="795"/>
      <c r="K488" s="795"/>
      <c r="L488" s="795"/>
      <c r="M488" s="795"/>
      <c r="N488" s="795"/>
      <c r="O488" s="795"/>
      <c r="P488" s="795"/>
      <c r="Q488" s="795"/>
      <c r="R488" s="795"/>
      <c r="S488" s="795"/>
      <c r="T488" s="795"/>
      <c r="U488" s="795"/>
      <c r="V488" s="795"/>
      <c r="W488" s="795"/>
      <c r="X488" s="795"/>
      <c r="Y488" s="795"/>
      <c r="Z488" s="795"/>
      <c r="AB488" s="214"/>
      <c r="AC488" s="214"/>
      <c r="AD488" s="214"/>
    </row>
    <row r="489" spans="1:30">
      <c r="A489" s="206" t="s">
        <v>115</v>
      </c>
      <c r="B489" s="832" t="s">
        <v>116</v>
      </c>
      <c r="C489" s="257" t="s">
        <v>117</v>
      </c>
      <c r="D489" s="258" t="s">
        <v>118</v>
      </c>
      <c r="E489" s="253" t="str">
        <f t="shared" si="156"/>
        <v>Vic</v>
      </c>
      <c r="F489" s="39"/>
      <c r="G489" s="795"/>
      <c r="H489" s="795"/>
      <c r="I489" s="795"/>
      <c r="J489" s="795"/>
      <c r="K489" s="795"/>
      <c r="L489" s="795"/>
      <c r="M489" s="795"/>
      <c r="N489" s="795"/>
      <c r="O489" s="795"/>
      <c r="P489" s="795"/>
      <c r="Q489" s="795"/>
      <c r="R489" s="795"/>
      <c r="S489" s="795"/>
      <c r="T489" s="795"/>
      <c r="U489" s="795"/>
      <c r="V489" s="795"/>
      <c r="W489" s="795"/>
      <c r="X489" s="795"/>
      <c r="Y489" s="795"/>
      <c r="Z489" s="795"/>
      <c r="AB489" s="214"/>
      <c r="AC489" s="214"/>
      <c r="AD489" s="214"/>
    </row>
    <row r="490" spans="1:30">
      <c r="A490" s="207"/>
      <c r="B490" s="832"/>
      <c r="C490" s="259" t="s">
        <v>119</v>
      </c>
      <c r="D490" s="260" t="s">
        <v>120</v>
      </c>
      <c r="E490" s="253" t="str">
        <f t="shared" si="156"/>
        <v>Vic</v>
      </c>
      <c r="F490" s="39"/>
      <c r="G490" s="795"/>
      <c r="H490" s="795"/>
      <c r="I490" s="795"/>
      <c r="J490" s="795"/>
      <c r="K490" s="795"/>
      <c r="L490" s="795"/>
      <c r="M490" s="795"/>
      <c r="N490" s="795"/>
      <c r="O490" s="795"/>
      <c r="P490" s="795"/>
      <c r="Q490" s="795"/>
      <c r="R490" s="795"/>
      <c r="S490" s="795"/>
      <c r="T490" s="795"/>
      <c r="U490" s="795"/>
      <c r="V490" s="795"/>
      <c r="W490" s="795"/>
      <c r="X490" s="795"/>
      <c r="Y490" s="795"/>
      <c r="Z490" s="795"/>
      <c r="AB490" s="214"/>
      <c r="AC490" s="214"/>
      <c r="AD490" s="214"/>
    </row>
    <row r="491" spans="1:30">
      <c r="A491" s="208"/>
      <c r="B491" s="832"/>
      <c r="C491" s="261" t="s">
        <v>121</v>
      </c>
      <c r="D491" s="262" t="s">
        <v>122</v>
      </c>
      <c r="E491" s="253" t="str">
        <f t="shared" si="156"/>
        <v>Vic</v>
      </c>
      <c r="F491" s="39"/>
      <c r="G491" s="795"/>
      <c r="H491" s="795"/>
      <c r="I491" s="795"/>
      <c r="J491" s="795"/>
      <c r="K491" s="795"/>
      <c r="L491" s="795"/>
      <c r="M491" s="795"/>
      <c r="N491" s="795"/>
      <c r="O491" s="795"/>
      <c r="P491" s="795"/>
      <c r="Q491" s="795"/>
      <c r="R491" s="795"/>
      <c r="S491" s="795"/>
      <c r="T491" s="795"/>
      <c r="U491" s="795"/>
      <c r="V491" s="795"/>
      <c r="W491" s="795"/>
      <c r="X491" s="795"/>
      <c r="Y491" s="795"/>
      <c r="Z491" s="795"/>
      <c r="AB491" s="214"/>
      <c r="AC491" s="214"/>
      <c r="AD491" s="214"/>
    </row>
    <row r="492" spans="1:30">
      <c r="A492" s="207" t="s">
        <v>123</v>
      </c>
      <c r="B492" s="832" t="s">
        <v>124</v>
      </c>
      <c r="C492" s="257" t="s">
        <v>125</v>
      </c>
      <c r="D492" s="748" t="s">
        <v>1209</v>
      </c>
      <c r="E492" s="253" t="str">
        <f t="shared" si="156"/>
        <v>Vic</v>
      </c>
      <c r="F492" s="39"/>
      <c r="G492" s="795"/>
      <c r="H492" s="795"/>
      <c r="I492" s="795"/>
      <c r="J492" s="795"/>
      <c r="K492" s="795"/>
      <c r="L492" s="795"/>
      <c r="M492" s="795"/>
      <c r="N492" s="795"/>
      <c r="O492" s="795"/>
      <c r="P492" s="795"/>
      <c r="Q492" s="795"/>
      <c r="R492" s="795"/>
      <c r="S492" s="795"/>
      <c r="T492" s="795"/>
      <c r="U492" s="795"/>
      <c r="V492" s="795"/>
      <c r="W492" s="795"/>
      <c r="X492" s="795"/>
      <c r="Y492" s="795"/>
      <c r="Z492" s="795"/>
      <c r="AB492" s="214"/>
      <c r="AC492" s="214"/>
      <c r="AD492" s="214"/>
    </row>
    <row r="493" spans="1:30">
      <c r="A493" s="207"/>
      <c r="B493" s="832"/>
      <c r="C493" s="259" t="s">
        <v>127</v>
      </c>
      <c r="D493" s="260" t="s">
        <v>128</v>
      </c>
      <c r="E493" s="253" t="str">
        <f t="shared" si="156"/>
        <v>Vic</v>
      </c>
      <c r="F493" s="39"/>
      <c r="G493" s="795"/>
      <c r="H493" s="795"/>
      <c r="I493" s="795"/>
      <c r="J493" s="795"/>
      <c r="K493" s="795"/>
      <c r="L493" s="795"/>
      <c r="M493" s="795"/>
      <c r="N493" s="795"/>
      <c r="O493" s="795"/>
      <c r="P493" s="795"/>
      <c r="Q493" s="795"/>
      <c r="R493" s="795"/>
      <c r="S493" s="795"/>
      <c r="T493" s="795"/>
      <c r="U493" s="795"/>
      <c r="V493" s="795"/>
      <c r="W493" s="795"/>
      <c r="X493" s="795"/>
      <c r="Y493" s="795"/>
      <c r="Z493" s="795"/>
      <c r="AB493" s="214"/>
      <c r="AC493" s="214"/>
      <c r="AD493" s="214"/>
    </row>
    <row r="494" spans="1:30">
      <c r="A494" s="207"/>
      <c r="B494" s="832"/>
      <c r="C494" s="259" t="s">
        <v>129</v>
      </c>
      <c r="D494" s="260" t="s">
        <v>130</v>
      </c>
      <c r="E494" s="253" t="str">
        <f t="shared" si="156"/>
        <v>Vic</v>
      </c>
      <c r="F494" s="39"/>
      <c r="G494" s="795"/>
      <c r="H494" s="795"/>
      <c r="I494" s="795"/>
      <c r="J494" s="795"/>
      <c r="K494" s="795"/>
      <c r="L494" s="795"/>
      <c r="M494" s="795"/>
      <c r="N494" s="795"/>
      <c r="O494" s="795"/>
      <c r="P494" s="795"/>
      <c r="Q494" s="795"/>
      <c r="R494" s="795"/>
      <c r="S494" s="795"/>
      <c r="T494" s="795"/>
      <c r="U494" s="795"/>
      <c r="V494" s="795"/>
      <c r="W494" s="795"/>
      <c r="X494" s="795"/>
      <c r="Y494" s="795"/>
      <c r="Z494" s="795"/>
      <c r="AB494" s="214"/>
      <c r="AC494" s="214"/>
      <c r="AD494" s="214"/>
    </row>
    <row r="495" spans="1:30">
      <c r="A495" s="207"/>
      <c r="B495" s="832"/>
      <c r="C495" s="261" t="s">
        <v>131</v>
      </c>
      <c r="D495" s="262" t="s">
        <v>132</v>
      </c>
      <c r="E495" s="253" t="str">
        <f t="shared" si="156"/>
        <v>Vic</v>
      </c>
      <c r="F495" s="39"/>
      <c r="G495" s="795"/>
      <c r="H495" s="795"/>
      <c r="I495" s="795"/>
      <c r="J495" s="795"/>
      <c r="K495" s="795"/>
      <c r="L495" s="795"/>
      <c r="M495" s="795"/>
      <c r="N495" s="795"/>
      <c r="O495" s="795"/>
      <c r="P495" s="795"/>
      <c r="Q495" s="795"/>
      <c r="R495" s="795"/>
      <c r="S495" s="795"/>
      <c r="T495" s="795"/>
      <c r="U495" s="795"/>
      <c r="V495" s="795"/>
      <c r="W495" s="795"/>
      <c r="X495" s="795"/>
      <c r="Y495" s="795"/>
      <c r="Z495" s="795"/>
      <c r="AB495" s="214"/>
      <c r="AC495" s="214"/>
      <c r="AD495" s="214"/>
    </row>
    <row r="496" spans="1:30">
      <c r="A496" s="206" t="s">
        <v>133</v>
      </c>
      <c r="B496" s="832" t="s">
        <v>134</v>
      </c>
      <c r="C496" s="257" t="s">
        <v>135</v>
      </c>
      <c r="D496" s="258" t="s">
        <v>136</v>
      </c>
      <c r="E496" s="253" t="str">
        <f t="shared" si="156"/>
        <v>Vic</v>
      </c>
      <c r="F496" s="39"/>
      <c r="G496" s="795"/>
      <c r="H496" s="795"/>
      <c r="I496" s="795"/>
      <c r="J496" s="795"/>
      <c r="K496" s="795"/>
      <c r="L496" s="795"/>
      <c r="M496" s="795"/>
      <c r="N496" s="795"/>
      <c r="O496" s="795"/>
      <c r="P496" s="795"/>
      <c r="Q496" s="795"/>
      <c r="R496" s="795"/>
      <c r="S496" s="795"/>
      <c r="T496" s="795"/>
      <c r="U496" s="795"/>
      <c r="V496" s="795"/>
      <c r="W496" s="795"/>
      <c r="X496" s="795"/>
      <c r="Y496" s="795"/>
      <c r="Z496" s="795"/>
      <c r="AB496" s="214"/>
      <c r="AC496" s="214"/>
      <c r="AD496" s="214"/>
    </row>
    <row r="497" spans="1:30">
      <c r="A497" s="207"/>
      <c r="B497" s="832"/>
      <c r="C497" s="259" t="s">
        <v>137</v>
      </c>
      <c r="D497" s="260" t="s">
        <v>138</v>
      </c>
      <c r="E497" s="253" t="str">
        <f t="shared" si="156"/>
        <v>Vic</v>
      </c>
      <c r="F497" s="39"/>
      <c r="G497" s="795"/>
      <c r="H497" s="795"/>
      <c r="I497" s="795"/>
      <c r="J497" s="795"/>
      <c r="K497" s="795"/>
      <c r="L497" s="795"/>
      <c r="M497" s="795"/>
      <c r="N497" s="795"/>
      <c r="O497" s="795"/>
      <c r="P497" s="795"/>
      <c r="Q497" s="795"/>
      <c r="R497" s="795"/>
      <c r="S497" s="795"/>
      <c r="T497" s="795"/>
      <c r="U497" s="795"/>
      <c r="V497" s="795"/>
      <c r="W497" s="795"/>
      <c r="X497" s="795"/>
      <c r="Y497" s="795"/>
      <c r="Z497" s="795"/>
      <c r="AB497" s="214"/>
      <c r="AC497" s="214"/>
      <c r="AD497" s="214"/>
    </row>
    <row r="498" spans="1:30">
      <c r="A498" s="207"/>
      <c r="B498" s="832"/>
      <c r="C498" s="259" t="s">
        <v>139</v>
      </c>
      <c r="D498" s="260" t="s">
        <v>140</v>
      </c>
      <c r="E498" s="253" t="str">
        <f t="shared" si="156"/>
        <v>Vic</v>
      </c>
      <c r="F498" s="39"/>
      <c r="G498" s="795"/>
      <c r="H498" s="795"/>
      <c r="I498" s="795"/>
      <c r="J498" s="795"/>
      <c r="K498" s="795"/>
      <c r="L498" s="795"/>
      <c r="M498" s="795"/>
      <c r="N498" s="795"/>
      <c r="O498" s="795"/>
      <c r="P498" s="795"/>
      <c r="Q498" s="795"/>
      <c r="R498" s="795"/>
      <c r="S498" s="795"/>
      <c r="T498" s="795"/>
      <c r="U498" s="795"/>
      <c r="V498" s="795"/>
      <c r="W498" s="795"/>
      <c r="X498" s="795"/>
      <c r="Y498" s="795"/>
      <c r="Z498" s="795"/>
      <c r="AB498" s="214"/>
      <c r="AC498" s="214"/>
      <c r="AD498" s="214"/>
    </row>
    <row r="499" spans="1:30">
      <c r="A499" s="207"/>
      <c r="B499" s="832"/>
      <c r="C499" s="259" t="s">
        <v>141</v>
      </c>
      <c r="D499" s="260" t="s">
        <v>142</v>
      </c>
      <c r="E499" s="253" t="str">
        <f t="shared" si="156"/>
        <v>Vic</v>
      </c>
      <c r="F499" s="39"/>
      <c r="G499" s="795"/>
      <c r="H499" s="795"/>
      <c r="I499" s="795"/>
      <c r="J499" s="795"/>
      <c r="K499" s="795"/>
      <c r="L499" s="795"/>
      <c r="M499" s="795"/>
      <c r="N499" s="795"/>
      <c r="O499" s="795"/>
      <c r="P499" s="795"/>
      <c r="Q499" s="795"/>
      <c r="R499" s="795"/>
      <c r="S499" s="795"/>
      <c r="T499" s="795"/>
      <c r="U499" s="795"/>
      <c r="V499" s="795"/>
      <c r="W499" s="795"/>
      <c r="X499" s="795"/>
      <c r="Y499" s="795"/>
      <c r="Z499" s="795"/>
      <c r="AB499" s="214"/>
      <c r="AC499" s="214"/>
      <c r="AD499" s="214"/>
    </row>
    <row r="500" spans="1:30">
      <c r="A500" s="207"/>
      <c r="B500" s="832"/>
      <c r="C500" s="259" t="s">
        <v>143</v>
      </c>
      <c r="D500" s="260" t="s">
        <v>144</v>
      </c>
      <c r="E500" s="253" t="str">
        <f t="shared" si="156"/>
        <v>Vic</v>
      </c>
      <c r="F500" s="39"/>
      <c r="G500" s="795"/>
      <c r="H500" s="795"/>
      <c r="I500" s="795"/>
      <c r="J500" s="795"/>
      <c r="K500" s="795"/>
      <c r="L500" s="795"/>
      <c r="M500" s="795"/>
      <c r="N500" s="795"/>
      <c r="O500" s="795"/>
      <c r="P500" s="795"/>
      <c r="Q500" s="795"/>
      <c r="R500" s="795"/>
      <c r="S500" s="795"/>
      <c r="T500" s="795"/>
      <c r="U500" s="795"/>
      <c r="V500" s="795"/>
      <c r="W500" s="795"/>
      <c r="X500" s="795"/>
      <c r="Y500" s="795"/>
      <c r="Z500" s="795"/>
      <c r="AB500" s="214"/>
      <c r="AC500" s="214"/>
      <c r="AD500" s="214"/>
    </row>
    <row r="501" spans="1:30">
      <c r="A501" s="207"/>
      <c r="B501" s="832"/>
      <c r="C501" s="259" t="s">
        <v>145</v>
      </c>
      <c r="D501" s="260" t="s">
        <v>146</v>
      </c>
      <c r="E501" s="253" t="str">
        <f t="shared" si="156"/>
        <v>Vic</v>
      </c>
      <c r="F501" s="39"/>
      <c r="G501" s="795"/>
      <c r="H501" s="795"/>
      <c r="I501" s="795"/>
      <c r="J501" s="795"/>
      <c r="K501" s="795"/>
      <c r="L501" s="795"/>
      <c r="M501" s="795"/>
      <c r="N501" s="795"/>
      <c r="O501" s="795"/>
      <c r="P501" s="795"/>
      <c r="Q501" s="795"/>
      <c r="R501" s="795"/>
      <c r="S501" s="795"/>
      <c r="T501" s="795"/>
      <c r="U501" s="795"/>
      <c r="V501" s="795"/>
      <c r="W501" s="795"/>
      <c r="X501" s="795"/>
      <c r="Y501" s="795"/>
      <c r="Z501" s="795"/>
      <c r="AB501" s="214"/>
      <c r="AC501" s="214"/>
      <c r="AD501" s="214"/>
    </row>
    <row r="502" spans="1:30">
      <c r="A502" s="207"/>
      <c r="B502" s="832"/>
      <c r="C502" s="259" t="s">
        <v>147</v>
      </c>
      <c r="D502" s="260" t="s">
        <v>148</v>
      </c>
      <c r="E502" s="253" t="str">
        <f t="shared" si="156"/>
        <v>Vic</v>
      </c>
      <c r="F502" s="39"/>
      <c r="G502" s="795"/>
      <c r="H502" s="795"/>
      <c r="I502" s="795"/>
      <c r="J502" s="795"/>
      <c r="K502" s="795"/>
      <c r="L502" s="795"/>
      <c r="M502" s="795"/>
      <c r="N502" s="795"/>
      <c r="O502" s="795"/>
      <c r="P502" s="795"/>
      <c r="Q502" s="795"/>
      <c r="R502" s="795"/>
      <c r="S502" s="795"/>
      <c r="T502" s="795"/>
      <c r="U502" s="795"/>
      <c r="V502" s="795"/>
      <c r="W502" s="795"/>
      <c r="X502" s="795"/>
      <c r="Y502" s="795"/>
      <c r="Z502" s="795"/>
      <c r="AB502" s="214"/>
      <c r="AC502" s="214"/>
      <c r="AD502" s="214"/>
    </row>
    <row r="503" spans="1:30">
      <c r="A503" s="207"/>
      <c r="B503" s="832"/>
      <c r="C503" s="259" t="s">
        <v>149</v>
      </c>
      <c r="D503" s="260" t="s">
        <v>150</v>
      </c>
      <c r="E503" s="253" t="str">
        <f t="shared" si="156"/>
        <v>Vic</v>
      </c>
      <c r="F503" s="39"/>
      <c r="G503" s="795"/>
      <c r="H503" s="795"/>
      <c r="I503" s="795"/>
      <c r="J503" s="795"/>
      <c r="K503" s="795"/>
      <c r="L503" s="795"/>
      <c r="M503" s="795"/>
      <c r="N503" s="795"/>
      <c r="O503" s="795"/>
      <c r="P503" s="795"/>
      <c r="Q503" s="795"/>
      <c r="R503" s="795"/>
      <c r="S503" s="795"/>
      <c r="T503" s="795"/>
      <c r="U503" s="795"/>
      <c r="V503" s="795"/>
      <c r="W503" s="795"/>
      <c r="X503" s="795"/>
      <c r="Y503" s="795"/>
      <c r="Z503" s="795"/>
      <c r="AB503" s="214"/>
      <c r="AC503" s="214"/>
      <c r="AD503" s="214"/>
    </row>
    <row r="504" spans="1:30">
      <c r="A504" s="207"/>
      <c r="B504" s="832"/>
      <c r="C504" s="259" t="s">
        <v>151</v>
      </c>
      <c r="D504" s="260" t="s">
        <v>152</v>
      </c>
      <c r="E504" s="253" t="str">
        <f t="shared" si="156"/>
        <v>Vic</v>
      </c>
      <c r="F504" s="39"/>
      <c r="G504" s="795"/>
      <c r="H504" s="795"/>
      <c r="I504" s="795"/>
      <c r="J504" s="795"/>
      <c r="K504" s="795"/>
      <c r="L504" s="795"/>
      <c r="M504" s="795"/>
      <c r="N504" s="795"/>
      <c r="O504" s="795"/>
      <c r="P504" s="795"/>
      <c r="Q504" s="795"/>
      <c r="R504" s="795"/>
      <c r="S504" s="795"/>
      <c r="T504" s="795"/>
      <c r="U504" s="795"/>
      <c r="V504" s="795"/>
      <c r="W504" s="795"/>
      <c r="X504" s="795"/>
      <c r="Y504" s="795"/>
      <c r="Z504" s="795"/>
      <c r="AB504" s="214"/>
      <c r="AC504" s="214"/>
      <c r="AD504" s="214"/>
    </row>
    <row r="505" spans="1:30">
      <c r="A505" s="208"/>
      <c r="B505" s="832"/>
      <c r="C505" s="261" t="s">
        <v>153</v>
      </c>
      <c r="D505" s="262" t="s">
        <v>154</v>
      </c>
      <c r="E505" s="253" t="str">
        <f t="shared" si="156"/>
        <v>Vic</v>
      </c>
      <c r="F505" s="39"/>
      <c r="G505" s="795"/>
      <c r="H505" s="795"/>
      <c r="I505" s="795"/>
      <c r="J505" s="795"/>
      <c r="K505" s="795"/>
      <c r="L505" s="795"/>
      <c r="M505" s="795"/>
      <c r="N505" s="795"/>
      <c r="O505" s="795"/>
      <c r="P505" s="795"/>
      <c r="Q505" s="795"/>
      <c r="R505" s="795"/>
      <c r="S505" s="795"/>
      <c r="T505" s="795"/>
      <c r="U505" s="795"/>
      <c r="V505" s="795"/>
      <c r="W505" s="795"/>
      <c r="X505" s="795"/>
      <c r="Y505" s="795"/>
      <c r="Z505" s="795"/>
      <c r="AB505" s="214"/>
      <c r="AC505" s="214"/>
      <c r="AD505" s="214"/>
    </row>
    <row r="506" spans="1:30">
      <c r="A506" s="207" t="s">
        <v>155</v>
      </c>
      <c r="B506" s="832" t="s">
        <v>156</v>
      </c>
      <c r="C506" s="257" t="s">
        <v>157</v>
      </c>
      <c r="D506" s="258" t="s">
        <v>158</v>
      </c>
      <c r="E506" s="253" t="str">
        <f t="shared" si="156"/>
        <v>Vic</v>
      </c>
      <c r="F506" s="39"/>
      <c r="G506" s="795"/>
      <c r="H506" s="795"/>
      <c r="I506" s="795"/>
      <c r="J506" s="795"/>
      <c r="K506" s="795"/>
      <c r="L506" s="795"/>
      <c r="M506" s="795"/>
      <c r="N506" s="795"/>
      <c r="O506" s="795"/>
      <c r="P506" s="795"/>
      <c r="Q506" s="795"/>
      <c r="R506" s="795"/>
      <c r="S506" s="795"/>
      <c r="T506" s="795"/>
      <c r="U506" s="795"/>
      <c r="V506" s="795"/>
      <c r="W506" s="795"/>
      <c r="X506" s="795"/>
      <c r="Y506" s="795"/>
      <c r="Z506" s="795"/>
      <c r="AB506" s="214"/>
      <c r="AC506" s="214"/>
      <c r="AD506" s="214"/>
    </row>
    <row r="507" spans="1:30">
      <c r="A507" s="207"/>
      <c r="B507" s="832"/>
      <c r="C507" s="259" t="s">
        <v>159</v>
      </c>
      <c r="D507" s="260" t="s">
        <v>160</v>
      </c>
      <c r="E507" s="253" t="str">
        <f t="shared" si="156"/>
        <v>Vic</v>
      </c>
      <c r="F507" s="39"/>
      <c r="G507" s="795"/>
      <c r="H507" s="795"/>
      <c r="I507" s="795"/>
      <c r="J507" s="795"/>
      <c r="K507" s="795"/>
      <c r="L507" s="795"/>
      <c r="M507" s="795"/>
      <c r="N507" s="795"/>
      <c r="O507" s="795"/>
      <c r="P507" s="795"/>
      <c r="Q507" s="795"/>
      <c r="R507" s="795"/>
      <c r="S507" s="795"/>
      <c r="T507" s="795"/>
      <c r="U507" s="795"/>
      <c r="V507" s="795"/>
      <c r="W507" s="795"/>
      <c r="X507" s="795"/>
      <c r="Y507" s="795"/>
      <c r="Z507" s="795"/>
      <c r="AB507" s="214"/>
      <c r="AC507" s="214"/>
      <c r="AD507" s="214"/>
    </row>
    <row r="508" spans="1:30">
      <c r="A508" s="207"/>
      <c r="B508" s="832"/>
      <c r="C508" s="259" t="s">
        <v>161</v>
      </c>
      <c r="D508" s="260" t="s">
        <v>162</v>
      </c>
      <c r="E508" s="253" t="str">
        <f t="shared" si="156"/>
        <v>Vic</v>
      </c>
      <c r="F508" s="39"/>
      <c r="G508" s="795"/>
      <c r="H508" s="795"/>
      <c r="I508" s="795"/>
      <c r="J508" s="795"/>
      <c r="K508" s="795"/>
      <c r="L508" s="795"/>
      <c r="M508" s="795"/>
      <c r="N508" s="795"/>
      <c r="O508" s="795"/>
      <c r="P508" s="795"/>
      <c r="Q508" s="795"/>
      <c r="R508" s="795"/>
      <c r="S508" s="795"/>
      <c r="T508" s="795"/>
      <c r="U508" s="795"/>
      <c r="V508" s="795"/>
      <c r="W508" s="795"/>
      <c r="X508" s="795"/>
      <c r="Y508" s="795"/>
      <c r="Z508" s="795"/>
      <c r="AB508" s="214"/>
      <c r="AC508" s="214"/>
      <c r="AD508" s="214"/>
    </row>
    <row r="509" spans="1:30">
      <c r="A509" s="207"/>
      <c r="B509" s="832"/>
      <c r="C509" s="259" t="s">
        <v>163</v>
      </c>
      <c r="D509" s="260" t="s">
        <v>164</v>
      </c>
      <c r="E509" s="253" t="str">
        <f t="shared" si="156"/>
        <v>Vic</v>
      </c>
      <c r="F509" s="39"/>
      <c r="G509" s="795"/>
      <c r="H509" s="795"/>
      <c r="I509" s="795"/>
      <c r="J509" s="795"/>
      <c r="K509" s="795"/>
      <c r="L509" s="795"/>
      <c r="M509" s="795"/>
      <c r="N509" s="795"/>
      <c r="O509" s="795"/>
      <c r="P509" s="795"/>
      <c r="Q509" s="795"/>
      <c r="R509" s="795"/>
      <c r="S509" s="795"/>
      <c r="T509" s="795"/>
      <c r="U509" s="795"/>
      <c r="V509" s="795"/>
      <c r="W509" s="795"/>
      <c r="X509" s="795"/>
      <c r="Y509" s="795"/>
      <c r="Z509" s="795"/>
      <c r="AB509" s="214"/>
      <c r="AC509" s="214"/>
      <c r="AD509" s="214"/>
    </row>
    <row r="510" spans="1:30">
      <c r="A510" s="207"/>
      <c r="B510" s="832"/>
      <c r="C510" s="259" t="s">
        <v>165</v>
      </c>
      <c r="D510" s="260" t="s">
        <v>166</v>
      </c>
      <c r="E510" s="253" t="str">
        <f t="shared" si="156"/>
        <v>Vic</v>
      </c>
      <c r="F510" s="39"/>
      <c r="G510" s="795"/>
      <c r="H510" s="795"/>
      <c r="I510" s="795"/>
      <c r="J510" s="795"/>
      <c r="K510" s="795"/>
      <c r="L510" s="795"/>
      <c r="M510" s="795"/>
      <c r="N510" s="795"/>
      <c r="O510" s="795"/>
      <c r="P510" s="795"/>
      <c r="Q510" s="795"/>
      <c r="R510" s="795"/>
      <c r="S510" s="795"/>
      <c r="T510" s="795"/>
      <c r="U510" s="795"/>
      <c r="V510" s="795"/>
      <c r="W510" s="795"/>
      <c r="X510" s="795"/>
      <c r="Y510" s="795"/>
      <c r="Z510" s="795"/>
      <c r="AB510" s="214"/>
      <c r="AC510" s="214"/>
      <c r="AD510" s="214"/>
    </row>
    <row r="511" spans="1:30">
      <c r="A511" s="207"/>
      <c r="B511" s="832"/>
      <c r="C511" s="259" t="s">
        <v>167</v>
      </c>
      <c r="D511" s="260" t="s">
        <v>168</v>
      </c>
      <c r="E511" s="253" t="str">
        <f t="shared" si="156"/>
        <v>Vic</v>
      </c>
      <c r="F511" s="39"/>
      <c r="G511" s="795"/>
      <c r="H511" s="795"/>
      <c r="I511" s="795"/>
      <c r="J511" s="795"/>
      <c r="K511" s="795"/>
      <c r="L511" s="795"/>
      <c r="M511" s="795"/>
      <c r="N511" s="795"/>
      <c r="O511" s="795"/>
      <c r="P511" s="795"/>
      <c r="Q511" s="795"/>
      <c r="R511" s="795"/>
      <c r="S511" s="795"/>
      <c r="T511" s="795"/>
      <c r="U511" s="795"/>
      <c r="V511" s="795"/>
      <c r="W511" s="795"/>
      <c r="X511" s="795"/>
      <c r="Y511" s="795"/>
      <c r="Z511" s="795"/>
      <c r="AB511" s="214"/>
      <c r="AC511" s="214"/>
      <c r="AD511" s="214"/>
    </row>
    <row r="512" spans="1:30">
      <c r="A512" s="207"/>
      <c r="B512" s="832"/>
      <c r="C512" s="259" t="s">
        <v>169</v>
      </c>
      <c r="D512" s="260" t="s">
        <v>170</v>
      </c>
      <c r="E512" s="253" t="str">
        <f t="shared" si="156"/>
        <v>Vic</v>
      </c>
      <c r="F512" s="39"/>
      <c r="G512" s="795"/>
      <c r="H512" s="795"/>
      <c r="I512" s="795"/>
      <c r="J512" s="795"/>
      <c r="K512" s="795"/>
      <c r="L512" s="795"/>
      <c r="M512" s="795"/>
      <c r="N512" s="795"/>
      <c r="O512" s="795"/>
      <c r="P512" s="795"/>
      <c r="Q512" s="795"/>
      <c r="R512" s="795"/>
      <c r="S512" s="795"/>
      <c r="T512" s="795"/>
      <c r="U512" s="795"/>
      <c r="V512" s="795"/>
      <c r="W512" s="795"/>
      <c r="X512" s="795"/>
      <c r="Y512" s="795"/>
      <c r="Z512" s="795"/>
      <c r="AB512" s="214"/>
      <c r="AC512" s="214"/>
      <c r="AD512" s="214"/>
    </row>
    <row r="513" spans="1:52">
      <c r="A513" s="207"/>
      <c r="B513" s="832"/>
      <c r="C513" s="259" t="s">
        <v>171</v>
      </c>
      <c r="D513" s="260" t="s">
        <v>172</v>
      </c>
      <c r="E513" s="253" t="str">
        <f t="shared" si="156"/>
        <v>Vic</v>
      </c>
      <c r="F513" s="39"/>
      <c r="G513" s="795"/>
      <c r="H513" s="795"/>
      <c r="I513" s="795"/>
      <c r="J513" s="795"/>
      <c r="K513" s="795"/>
      <c r="L513" s="795"/>
      <c r="M513" s="795"/>
      <c r="N513" s="795"/>
      <c r="O513" s="795"/>
      <c r="P513" s="795"/>
      <c r="Q513" s="795"/>
      <c r="R513" s="795"/>
      <c r="S513" s="795"/>
      <c r="T513" s="795"/>
      <c r="U513" s="795"/>
      <c r="V513" s="795"/>
      <c r="W513" s="795"/>
      <c r="X513" s="795"/>
      <c r="Y513" s="795"/>
      <c r="Z513" s="795"/>
      <c r="AB513" s="214"/>
      <c r="AC513" s="214"/>
      <c r="AD513" s="214"/>
    </row>
    <row r="514" spans="1:52">
      <c r="A514" s="207"/>
      <c r="B514" s="832"/>
      <c r="C514" s="261" t="s">
        <v>173</v>
      </c>
      <c r="D514" s="262" t="s">
        <v>174</v>
      </c>
      <c r="E514" s="253" t="str">
        <f t="shared" si="156"/>
        <v>Vic</v>
      </c>
      <c r="F514" s="39"/>
      <c r="G514" s="795"/>
      <c r="H514" s="795"/>
      <c r="I514" s="795"/>
      <c r="J514" s="795"/>
      <c r="K514" s="795"/>
      <c r="L514" s="795"/>
      <c r="M514" s="795"/>
      <c r="N514" s="795"/>
      <c r="O514" s="795"/>
      <c r="P514" s="795"/>
      <c r="Q514" s="795"/>
      <c r="R514" s="795"/>
      <c r="S514" s="795"/>
      <c r="T514" s="795"/>
      <c r="U514" s="795"/>
      <c r="V514" s="795"/>
      <c r="W514" s="795"/>
      <c r="X514" s="795"/>
      <c r="Y514" s="795"/>
      <c r="Z514" s="795"/>
      <c r="AB514" s="214"/>
      <c r="AC514" s="214"/>
      <c r="AD514" s="214"/>
    </row>
    <row r="515" spans="1:52">
      <c r="A515" s="206" t="s">
        <v>175</v>
      </c>
      <c r="B515" s="832" t="s">
        <v>176</v>
      </c>
      <c r="C515" s="257" t="s">
        <v>177</v>
      </c>
      <c r="D515" s="258" t="s">
        <v>178</v>
      </c>
      <c r="E515" s="253" t="str">
        <f t="shared" si="156"/>
        <v>Vic</v>
      </c>
      <c r="F515" s="39"/>
      <c r="G515" s="795"/>
      <c r="H515" s="795"/>
      <c r="I515" s="795"/>
      <c r="J515" s="795"/>
      <c r="K515" s="795"/>
      <c r="L515" s="795"/>
      <c r="M515" s="795"/>
      <c r="N515" s="795"/>
      <c r="O515" s="795"/>
      <c r="P515" s="795"/>
      <c r="Q515" s="795"/>
      <c r="R515" s="795"/>
      <c r="S515" s="795"/>
      <c r="T515" s="795"/>
      <c r="U515" s="795"/>
      <c r="V515" s="795"/>
      <c r="W515" s="795"/>
      <c r="X515" s="795"/>
      <c r="Y515" s="795"/>
      <c r="Z515" s="795"/>
      <c r="AB515" s="214"/>
      <c r="AC515" s="214"/>
      <c r="AD515" s="214"/>
    </row>
    <row r="516" spans="1:52">
      <c r="A516" s="207"/>
      <c r="B516" s="832"/>
      <c r="C516" s="259" t="s">
        <v>179</v>
      </c>
      <c r="D516" s="260" t="s">
        <v>180</v>
      </c>
      <c r="E516" s="253" t="str">
        <f t="shared" ref="E516:E521" si="176">E515</f>
        <v>Vic</v>
      </c>
      <c r="F516" s="39"/>
      <c r="G516" s="795"/>
      <c r="H516" s="795"/>
      <c r="I516" s="795"/>
      <c r="J516" s="795"/>
      <c r="K516" s="795"/>
      <c r="L516" s="795"/>
      <c r="M516" s="795"/>
      <c r="N516" s="795"/>
      <c r="O516" s="795"/>
      <c r="P516" s="795"/>
      <c r="Q516" s="795"/>
      <c r="R516" s="795"/>
      <c r="S516" s="795"/>
      <c r="T516" s="795"/>
      <c r="U516" s="795"/>
      <c r="V516" s="795"/>
      <c r="W516" s="795"/>
      <c r="X516" s="795"/>
      <c r="Y516" s="795"/>
      <c r="Z516" s="795"/>
      <c r="AB516" s="214"/>
      <c r="AC516" s="214"/>
      <c r="AD516" s="214"/>
    </row>
    <row r="517" spans="1:52">
      <c r="A517" s="208"/>
      <c r="B517" s="832"/>
      <c r="C517" s="259" t="s">
        <v>181</v>
      </c>
      <c r="D517" s="260" t="s">
        <v>182</v>
      </c>
      <c r="E517" s="253" t="str">
        <f t="shared" si="176"/>
        <v>Vic</v>
      </c>
      <c r="F517" s="39"/>
      <c r="G517" s="795"/>
      <c r="H517" s="795"/>
      <c r="I517" s="795"/>
      <c r="J517" s="795"/>
      <c r="K517" s="795"/>
      <c r="L517" s="795"/>
      <c r="M517" s="795"/>
      <c r="N517" s="795"/>
      <c r="O517" s="795"/>
      <c r="P517" s="795"/>
      <c r="Q517" s="795"/>
      <c r="R517" s="795"/>
      <c r="S517" s="795"/>
      <c r="T517" s="795"/>
      <c r="U517" s="795"/>
      <c r="V517" s="795"/>
      <c r="W517" s="795"/>
      <c r="X517" s="795"/>
      <c r="Y517" s="795"/>
      <c r="Z517" s="795"/>
      <c r="AB517" s="214"/>
      <c r="AC517" s="214"/>
      <c r="AD517" s="214"/>
    </row>
    <row r="518" spans="1:52">
      <c r="A518" s="207" t="s">
        <v>183</v>
      </c>
      <c r="B518" s="832" t="s">
        <v>184</v>
      </c>
      <c r="C518" s="257" t="s">
        <v>185</v>
      </c>
      <c r="D518" s="258" t="s">
        <v>186</v>
      </c>
      <c r="E518" s="253" t="str">
        <f t="shared" si="176"/>
        <v>Vic</v>
      </c>
      <c r="F518" s="39"/>
      <c r="G518" s="795"/>
      <c r="H518" s="795"/>
      <c r="I518" s="795"/>
      <c r="J518" s="795"/>
      <c r="K518" s="795"/>
      <c r="L518" s="795"/>
      <c r="M518" s="795"/>
      <c r="N518" s="795"/>
      <c r="O518" s="795"/>
      <c r="P518" s="795"/>
      <c r="Q518" s="795"/>
      <c r="R518" s="795"/>
      <c r="S518" s="795"/>
      <c r="T518" s="795"/>
      <c r="U518" s="795"/>
      <c r="V518" s="795"/>
      <c r="W518" s="795"/>
      <c r="X518" s="795"/>
      <c r="Y518" s="795"/>
      <c r="Z518" s="795"/>
      <c r="AB518" s="214"/>
      <c r="AC518" s="214"/>
      <c r="AD518" s="214"/>
    </row>
    <row r="519" spans="1:52">
      <c r="A519" s="207"/>
      <c r="B519" s="832"/>
      <c r="C519" s="259" t="s">
        <v>187</v>
      </c>
      <c r="D519" s="260" t="s">
        <v>188</v>
      </c>
      <c r="E519" s="253" t="str">
        <f t="shared" si="176"/>
        <v>Vic</v>
      </c>
      <c r="F519" s="39"/>
      <c r="G519" s="795"/>
      <c r="H519" s="795"/>
      <c r="I519" s="795"/>
      <c r="J519" s="795"/>
      <c r="K519" s="795"/>
      <c r="L519" s="795"/>
      <c r="M519" s="795"/>
      <c r="N519" s="795"/>
      <c r="O519" s="795"/>
      <c r="P519" s="795"/>
      <c r="Q519" s="795"/>
      <c r="R519" s="795"/>
      <c r="S519" s="795"/>
      <c r="T519" s="795"/>
      <c r="U519" s="795"/>
      <c r="V519" s="795"/>
      <c r="W519" s="795"/>
      <c r="X519" s="795"/>
      <c r="Y519" s="795"/>
      <c r="Z519" s="795"/>
      <c r="AB519" s="214"/>
      <c r="AC519" s="214"/>
      <c r="AD519" s="214"/>
    </row>
    <row r="520" spans="1:52">
      <c r="A520" s="207"/>
      <c r="B520" s="832"/>
      <c r="C520" s="259" t="s">
        <v>189</v>
      </c>
      <c r="D520" s="260" t="s">
        <v>190</v>
      </c>
      <c r="E520" s="253" t="str">
        <f t="shared" si="176"/>
        <v>Vic</v>
      </c>
      <c r="F520" s="39"/>
      <c r="G520" s="795"/>
      <c r="H520" s="795"/>
      <c r="I520" s="795"/>
      <c r="J520" s="795"/>
      <c r="K520" s="795"/>
      <c r="L520" s="795"/>
      <c r="M520" s="795"/>
      <c r="N520" s="795"/>
      <c r="O520" s="795"/>
      <c r="P520" s="795"/>
      <c r="Q520" s="795"/>
      <c r="R520" s="795"/>
      <c r="S520" s="795"/>
      <c r="T520" s="795"/>
      <c r="U520" s="795"/>
      <c r="V520" s="795"/>
      <c r="W520" s="795"/>
      <c r="X520" s="795"/>
      <c r="Y520" s="795"/>
      <c r="Z520" s="795"/>
      <c r="AB520" s="214"/>
      <c r="AC520" s="214"/>
      <c r="AD520" s="214"/>
    </row>
    <row r="521" spans="1:52">
      <c r="A521" s="208"/>
      <c r="B521" s="832"/>
      <c r="C521" s="261" t="s">
        <v>191</v>
      </c>
      <c r="D521" s="262" t="s">
        <v>192</v>
      </c>
      <c r="E521" s="253" t="str">
        <f t="shared" si="176"/>
        <v>Vic</v>
      </c>
      <c r="F521" s="39"/>
      <c r="G521" s="795"/>
      <c r="H521" s="795"/>
      <c r="I521" s="795"/>
      <c r="J521" s="795"/>
      <c r="K521" s="795"/>
      <c r="L521" s="795"/>
      <c r="M521" s="795"/>
      <c r="N521" s="795"/>
      <c r="O521" s="795"/>
      <c r="P521" s="795"/>
      <c r="Q521" s="795"/>
      <c r="R521" s="795"/>
      <c r="S521" s="795"/>
      <c r="T521" s="795"/>
      <c r="U521" s="795"/>
      <c r="V521" s="795"/>
      <c r="W521" s="795"/>
      <c r="X521" s="795"/>
      <c r="Y521" s="795"/>
      <c r="Z521" s="795"/>
      <c r="AB521" s="214"/>
      <c r="AC521" s="214"/>
      <c r="AD521" s="214"/>
    </row>
    <row r="522" spans="1:52">
      <c r="AB522" s="214"/>
      <c r="AC522" s="214"/>
      <c r="AD522" s="214"/>
    </row>
    <row r="523" spans="1:52" s="268" customFormat="1" ht="18.75">
      <c r="A523" s="187" t="s">
        <v>509</v>
      </c>
      <c r="B523" s="265"/>
      <c r="C523" s="265"/>
      <c r="D523" s="266"/>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B523" s="182" t="s">
        <v>509</v>
      </c>
      <c r="AC523" s="180"/>
      <c r="AD523" s="180"/>
      <c r="AE523" s="181"/>
      <c r="AF523" s="181"/>
      <c r="AG523" s="181"/>
      <c r="AH523" s="181"/>
      <c r="AI523" s="181"/>
      <c r="AJ523" s="181"/>
      <c r="AK523" s="181"/>
      <c r="AL523" s="181"/>
      <c r="AM523" s="181"/>
      <c r="AN523" s="181"/>
      <c r="AO523" s="181"/>
      <c r="AP523" s="181"/>
      <c r="AQ523" s="181"/>
      <c r="AR523" s="181"/>
      <c r="AS523" s="181"/>
      <c r="AT523" s="181"/>
      <c r="AU523" s="181"/>
      <c r="AV523" s="181"/>
      <c r="AW523" s="181"/>
      <c r="AX523" s="181"/>
      <c r="AY523" s="181"/>
      <c r="AZ523" s="181"/>
    </row>
    <row r="524" spans="1:52">
      <c r="A524" s="207" t="s">
        <v>21</v>
      </c>
      <c r="B524" s="833" t="s">
        <v>22</v>
      </c>
      <c r="C524" s="259" t="s">
        <v>23</v>
      </c>
      <c r="D524" s="260" t="s">
        <v>24</v>
      </c>
      <c r="E524" s="269" t="str">
        <f>A523</f>
        <v>WA</v>
      </c>
      <c r="F524" s="270"/>
      <c r="G524" s="794"/>
      <c r="H524" s="794"/>
      <c r="I524" s="794"/>
      <c r="J524" s="794"/>
      <c r="K524" s="794"/>
      <c r="L524" s="794"/>
      <c r="M524" s="794"/>
      <c r="N524" s="794"/>
      <c r="O524" s="794"/>
      <c r="P524" s="794"/>
      <c r="Q524" s="794"/>
      <c r="R524" s="794"/>
      <c r="S524" s="794"/>
      <c r="T524" s="794"/>
      <c r="U524" s="794"/>
      <c r="V524" s="794"/>
      <c r="W524" s="794"/>
      <c r="X524" s="794"/>
      <c r="Y524" s="794"/>
      <c r="Z524" s="795"/>
      <c r="AB524" s="185" t="s">
        <v>21</v>
      </c>
      <c r="AC524" s="186" t="s">
        <v>198</v>
      </c>
      <c r="AD524" s="189" t="str">
        <f>AB523</f>
        <v>WA</v>
      </c>
      <c r="AE524" s="317">
        <f>IF(SUMIFS('A-methods'!Z:Z,'A-methods'!$X:$X,$AD524,'A-methods'!$AF:$AF,$AC524)&gt;0,0,SUMIFS('A-methods'!Y:Y,'A-methods'!$X:$X,$AD524,'A-methods'!$AF:$AF,$AC524))</f>
        <v>1047.5719999999999</v>
      </c>
      <c r="AF524" s="319" t="str">
        <f>IF(COUNTBLANK(F524:F526)&gt;0,IF(SUMIFS('A-methods'!Z:Z,'A-methods'!$X:$X,$AD524,'A-methods'!$AF:$AF,$AC524)&gt;0,SUMIFS('A-methods'!Z:Z,'A-methods'!$X:$X,$AD524,'A-methods'!$AF:$AF,$AC524),""),SUM(F524:F526))</f>
        <v/>
      </c>
      <c r="AG524" s="319" t="str">
        <f t="shared" ref="AG524:AZ524" si="177">IF(COUNTBLANK(G524:G526)&gt;0,"",SUM(G524:G526))</f>
        <v/>
      </c>
      <c r="AH524" s="319" t="str">
        <f t="shared" si="177"/>
        <v/>
      </c>
      <c r="AI524" s="319" t="str">
        <f t="shared" si="177"/>
        <v/>
      </c>
      <c r="AJ524" s="319" t="str">
        <f t="shared" si="177"/>
        <v/>
      </c>
      <c r="AK524" s="319" t="str">
        <f t="shared" si="177"/>
        <v/>
      </c>
      <c r="AL524" s="319" t="str">
        <f t="shared" si="177"/>
        <v/>
      </c>
      <c r="AM524" s="319" t="str">
        <f t="shared" si="177"/>
        <v/>
      </c>
      <c r="AN524" s="319" t="str">
        <f t="shared" si="177"/>
        <v/>
      </c>
      <c r="AO524" s="319" t="str">
        <f t="shared" si="177"/>
        <v/>
      </c>
      <c r="AP524" s="319" t="str">
        <f t="shared" si="177"/>
        <v/>
      </c>
      <c r="AQ524" s="319" t="str">
        <f t="shared" si="177"/>
        <v/>
      </c>
      <c r="AR524" s="319" t="str">
        <f t="shared" si="177"/>
        <v/>
      </c>
      <c r="AS524" s="319" t="str">
        <f t="shared" si="177"/>
        <v/>
      </c>
      <c r="AT524" s="319" t="str">
        <f t="shared" si="177"/>
        <v/>
      </c>
      <c r="AU524" s="319" t="str">
        <f t="shared" si="177"/>
        <v/>
      </c>
      <c r="AV524" s="319" t="str">
        <f t="shared" si="177"/>
        <v/>
      </c>
      <c r="AW524" s="319" t="str">
        <f t="shared" si="177"/>
        <v/>
      </c>
      <c r="AX524" s="319" t="str">
        <f t="shared" si="177"/>
        <v/>
      </c>
      <c r="AY524" s="319" t="str">
        <f t="shared" si="177"/>
        <v/>
      </c>
      <c r="AZ524" s="319" t="str">
        <f t="shared" si="177"/>
        <v/>
      </c>
    </row>
    <row r="525" spans="1:52">
      <c r="A525" s="207"/>
      <c r="B525" s="832"/>
      <c r="C525" s="259" t="s">
        <v>25</v>
      </c>
      <c r="D525" s="260" t="s">
        <v>26</v>
      </c>
      <c r="E525" s="253" t="str">
        <f>E524</f>
        <v>WA</v>
      </c>
      <c r="F525" s="270"/>
      <c r="G525" s="794"/>
      <c r="H525" s="794"/>
      <c r="I525" s="794"/>
      <c r="J525" s="794"/>
      <c r="K525" s="794"/>
      <c r="L525" s="794"/>
      <c r="M525" s="794"/>
      <c r="N525" s="794"/>
      <c r="O525" s="794"/>
      <c r="P525" s="794"/>
      <c r="Q525" s="794"/>
      <c r="R525" s="794"/>
      <c r="S525" s="794"/>
      <c r="T525" s="794"/>
      <c r="U525" s="794"/>
      <c r="V525" s="794"/>
      <c r="W525" s="794"/>
      <c r="X525" s="794"/>
      <c r="Y525" s="794"/>
      <c r="Z525" s="795"/>
      <c r="AB525" s="176" t="s">
        <v>29</v>
      </c>
      <c r="AC525" s="69" t="s">
        <v>30</v>
      </c>
      <c r="AD525" s="190" t="str">
        <f t="shared" ref="AD525:AD551" si="178">AD524</f>
        <v>WA</v>
      </c>
      <c r="AE525" s="317">
        <f>IF(SUMIFS('A-methods'!Z:Z,'A-methods'!$X:$X,$AD525,'A-methods'!$AF:$AF,$AC525)&gt;0,0,SUMIFS('A-methods'!Y:Y,'A-methods'!$X:$X,$AD525,'A-methods'!$AF:$AF,$AC525))</f>
        <v>3892.2299500000008</v>
      </c>
      <c r="AF525" s="319" t="str">
        <f>IF(COUNTBLANK(F525:F527)&gt;0,IF(SUMIFS('A-methods'!Z:Z,'A-methods'!$X:$X,$AD525,'A-methods'!$AF:$AF,$AC525)&gt;0,SUMIFS('A-methods'!Z:Z,'A-methods'!$X:$X,$AD525,'A-methods'!$AF:$AF,$AC525),""),SUM(F525:F527))</f>
        <v/>
      </c>
      <c r="AG525" s="319" t="str">
        <f t="shared" ref="AG525:AP526" si="179">IF(ISBLANK(G527),"",G527)</f>
        <v/>
      </c>
      <c r="AH525" s="319" t="str">
        <f t="shared" si="179"/>
        <v/>
      </c>
      <c r="AI525" s="319" t="str">
        <f t="shared" si="179"/>
        <v/>
      </c>
      <c r="AJ525" s="319" t="str">
        <f t="shared" si="179"/>
        <v/>
      </c>
      <c r="AK525" s="319" t="str">
        <f t="shared" si="179"/>
        <v/>
      </c>
      <c r="AL525" s="319" t="str">
        <f t="shared" si="179"/>
        <v/>
      </c>
      <c r="AM525" s="319" t="str">
        <f t="shared" si="179"/>
        <v/>
      </c>
      <c r="AN525" s="319" t="str">
        <f t="shared" si="179"/>
        <v/>
      </c>
      <c r="AO525" s="319" t="str">
        <f t="shared" si="179"/>
        <v/>
      </c>
      <c r="AP525" s="319" t="str">
        <f t="shared" si="179"/>
        <v/>
      </c>
      <c r="AQ525" s="319" t="str">
        <f t="shared" ref="AQ525:AZ526" si="180">IF(ISBLANK(Q527),"",Q527)</f>
        <v/>
      </c>
      <c r="AR525" s="319" t="str">
        <f t="shared" si="180"/>
        <v/>
      </c>
      <c r="AS525" s="319" t="str">
        <f t="shared" si="180"/>
        <v/>
      </c>
      <c r="AT525" s="319" t="str">
        <f t="shared" si="180"/>
        <v/>
      </c>
      <c r="AU525" s="319" t="str">
        <f t="shared" si="180"/>
        <v/>
      </c>
      <c r="AV525" s="319" t="str">
        <f t="shared" si="180"/>
        <v/>
      </c>
      <c r="AW525" s="319" t="str">
        <f t="shared" si="180"/>
        <v/>
      </c>
      <c r="AX525" s="319" t="str">
        <f t="shared" si="180"/>
        <v/>
      </c>
      <c r="AY525" s="319" t="str">
        <f t="shared" si="180"/>
        <v/>
      </c>
      <c r="AZ525" s="319" t="str">
        <f t="shared" si="180"/>
        <v/>
      </c>
    </row>
    <row r="526" spans="1:52">
      <c r="A526" s="207"/>
      <c r="B526" s="832"/>
      <c r="C526" s="261" t="s">
        <v>27</v>
      </c>
      <c r="D526" s="262" t="s">
        <v>28</v>
      </c>
      <c r="E526" s="253" t="str">
        <f t="shared" ref="E526:E589" si="181">E525</f>
        <v>WA</v>
      </c>
      <c r="F526" s="270"/>
      <c r="G526" s="794"/>
      <c r="H526" s="794"/>
      <c r="I526" s="794"/>
      <c r="J526" s="794"/>
      <c r="K526" s="794"/>
      <c r="L526" s="794"/>
      <c r="M526" s="794"/>
      <c r="N526" s="794"/>
      <c r="O526" s="794"/>
      <c r="P526" s="794"/>
      <c r="Q526" s="794"/>
      <c r="R526" s="794"/>
      <c r="S526" s="794"/>
      <c r="T526" s="794"/>
      <c r="U526" s="794"/>
      <c r="V526" s="794"/>
      <c r="W526" s="794"/>
      <c r="X526" s="794"/>
      <c r="Y526" s="794"/>
      <c r="Z526" s="795"/>
      <c r="AB526" s="176" t="s">
        <v>33</v>
      </c>
      <c r="AC526" s="69" t="s">
        <v>34</v>
      </c>
      <c r="AD526" s="190" t="str">
        <f t="shared" si="178"/>
        <v>WA</v>
      </c>
      <c r="AE526" s="317">
        <f>IF(SUMIFS('A-methods'!Z:Z,'A-methods'!$X:$X,$AD526,'A-methods'!$AF:$AF,$AC526)&gt;0,0,SUMIFS('A-methods'!Y:Y,'A-methods'!$X:$X,$AD526,'A-methods'!$AF:$AF,$AC526))</f>
        <v>83720.198260000252</v>
      </c>
      <c r="AF526" s="319" t="str">
        <f>IF(COUNTBLANK(F526:F528)&gt;0,IF(SUMIFS('A-methods'!Z:Z,'A-methods'!$X:$X,$AD526,'A-methods'!$AF:$AF,$AC526)&gt;0,SUMIFS('A-methods'!Z:Z,'A-methods'!$X:$X,$AD526,'A-methods'!$AF:$AF,$AC526),""),SUM(F526:F528))</f>
        <v/>
      </c>
      <c r="AG526" s="319" t="str">
        <f t="shared" si="179"/>
        <v/>
      </c>
      <c r="AH526" s="319" t="str">
        <f t="shared" si="179"/>
        <v/>
      </c>
      <c r="AI526" s="319" t="str">
        <f t="shared" si="179"/>
        <v/>
      </c>
      <c r="AJ526" s="319" t="str">
        <f t="shared" si="179"/>
        <v/>
      </c>
      <c r="AK526" s="319" t="str">
        <f t="shared" si="179"/>
        <v/>
      </c>
      <c r="AL526" s="319" t="str">
        <f t="shared" si="179"/>
        <v/>
      </c>
      <c r="AM526" s="319" t="str">
        <f t="shared" si="179"/>
        <v/>
      </c>
      <c r="AN526" s="319" t="str">
        <f t="shared" si="179"/>
        <v/>
      </c>
      <c r="AO526" s="319" t="str">
        <f t="shared" si="179"/>
        <v/>
      </c>
      <c r="AP526" s="319" t="str">
        <f t="shared" si="179"/>
        <v/>
      </c>
      <c r="AQ526" s="319" t="str">
        <f t="shared" si="180"/>
        <v/>
      </c>
      <c r="AR526" s="319" t="str">
        <f t="shared" si="180"/>
        <v/>
      </c>
      <c r="AS526" s="319" t="str">
        <f t="shared" si="180"/>
        <v/>
      </c>
      <c r="AT526" s="319" t="str">
        <f t="shared" si="180"/>
        <v/>
      </c>
      <c r="AU526" s="319" t="str">
        <f t="shared" si="180"/>
        <v/>
      </c>
      <c r="AV526" s="319" t="str">
        <f t="shared" si="180"/>
        <v/>
      </c>
      <c r="AW526" s="319" t="str">
        <f t="shared" si="180"/>
        <v/>
      </c>
      <c r="AX526" s="319" t="str">
        <f t="shared" si="180"/>
        <v/>
      </c>
      <c r="AY526" s="319" t="str">
        <f t="shared" si="180"/>
        <v/>
      </c>
      <c r="AZ526" s="319" t="str">
        <f t="shared" si="180"/>
        <v/>
      </c>
    </row>
    <row r="527" spans="1:52">
      <c r="A527" s="209" t="s">
        <v>29</v>
      </c>
      <c r="B527" s="220" t="s">
        <v>30</v>
      </c>
      <c r="C527" s="225" t="s">
        <v>31</v>
      </c>
      <c r="D527" s="264" t="s">
        <v>32</v>
      </c>
      <c r="E527" s="253" t="str">
        <f t="shared" si="181"/>
        <v>WA</v>
      </c>
      <c r="F527" s="39"/>
      <c r="G527" s="795"/>
      <c r="H527" s="795"/>
      <c r="I527" s="795"/>
      <c r="J527" s="795"/>
      <c r="K527" s="795"/>
      <c r="L527" s="795"/>
      <c r="M527" s="795"/>
      <c r="N527" s="795"/>
      <c r="O527" s="795"/>
      <c r="P527" s="795"/>
      <c r="Q527" s="795"/>
      <c r="R527" s="795"/>
      <c r="S527" s="795"/>
      <c r="T527" s="795"/>
      <c r="U527" s="795"/>
      <c r="V527" s="795"/>
      <c r="W527" s="795"/>
      <c r="X527" s="795"/>
      <c r="Y527" s="795"/>
      <c r="Z527" s="795"/>
      <c r="AB527" s="176" t="s">
        <v>43</v>
      </c>
      <c r="AC527" s="69" t="s">
        <v>44</v>
      </c>
      <c r="AD527" s="190" t="str">
        <f t="shared" si="178"/>
        <v>WA</v>
      </c>
      <c r="AE527" s="317">
        <f>IF(SUMIFS('A-methods'!Z:Z,'A-methods'!$X:$X,$AD527,'A-methods'!$AF:$AF,$AC527)&gt;0,0,SUMIFS('A-methods'!Y:Y,'A-methods'!$X:$X,$AD527,'A-methods'!$AF:$AF,$AC527))</f>
        <v>34.677500999999992</v>
      </c>
      <c r="AF527" s="319" t="str">
        <f>IF(COUNTBLANK(F527:F529)&gt;0,IF(SUMIFS('A-methods'!Z:Z,'A-methods'!$X:$X,$AD527,'A-methods'!$AF:$AF,$AC527)&gt;0,SUMIFS('A-methods'!Z:Z,'A-methods'!$X:$X,$AD527,'A-methods'!$AF:$AF,$AC527),""),SUM(F527:F529))</f>
        <v/>
      </c>
      <c r="AG527" s="319" t="str">
        <f t="shared" ref="AG527:AZ527" si="182">IF(ISBLANK(G531),"",G531)</f>
        <v/>
      </c>
      <c r="AH527" s="319" t="str">
        <f t="shared" si="182"/>
        <v/>
      </c>
      <c r="AI527" s="319" t="str">
        <f t="shared" si="182"/>
        <v/>
      </c>
      <c r="AJ527" s="319" t="str">
        <f t="shared" si="182"/>
        <v/>
      </c>
      <c r="AK527" s="319" t="str">
        <f t="shared" si="182"/>
        <v/>
      </c>
      <c r="AL527" s="319" t="str">
        <f t="shared" si="182"/>
        <v/>
      </c>
      <c r="AM527" s="319" t="str">
        <f t="shared" si="182"/>
        <v/>
      </c>
      <c r="AN527" s="319" t="str">
        <f t="shared" si="182"/>
        <v/>
      </c>
      <c r="AO527" s="319" t="str">
        <f t="shared" si="182"/>
        <v/>
      </c>
      <c r="AP527" s="319" t="str">
        <f t="shared" si="182"/>
        <v/>
      </c>
      <c r="AQ527" s="319" t="str">
        <f t="shared" si="182"/>
        <v/>
      </c>
      <c r="AR527" s="319" t="str">
        <f t="shared" si="182"/>
        <v/>
      </c>
      <c r="AS527" s="319" t="str">
        <f t="shared" si="182"/>
        <v/>
      </c>
      <c r="AT527" s="319" t="str">
        <f t="shared" si="182"/>
        <v/>
      </c>
      <c r="AU527" s="319" t="str">
        <f t="shared" si="182"/>
        <v/>
      </c>
      <c r="AV527" s="319" t="str">
        <f t="shared" si="182"/>
        <v/>
      </c>
      <c r="AW527" s="319" t="str">
        <f t="shared" si="182"/>
        <v/>
      </c>
      <c r="AX527" s="319" t="str">
        <f t="shared" si="182"/>
        <v/>
      </c>
      <c r="AY527" s="319" t="str">
        <f t="shared" si="182"/>
        <v/>
      </c>
      <c r="AZ527" s="319" t="str">
        <f t="shared" si="182"/>
        <v/>
      </c>
    </row>
    <row r="528" spans="1:52">
      <c r="A528" s="209" t="s">
        <v>33</v>
      </c>
      <c r="B528" s="220" t="s">
        <v>34</v>
      </c>
      <c r="C528" s="225" t="s">
        <v>35</v>
      </c>
      <c r="D528" s="264" t="s">
        <v>36</v>
      </c>
      <c r="E528" s="253" t="str">
        <f t="shared" si="181"/>
        <v>WA</v>
      </c>
      <c r="F528" s="39"/>
      <c r="G528" s="795"/>
      <c r="H528" s="795"/>
      <c r="I528" s="795"/>
      <c r="J528" s="795"/>
      <c r="K528" s="795"/>
      <c r="L528" s="795"/>
      <c r="M528" s="795"/>
      <c r="N528" s="795"/>
      <c r="O528" s="795"/>
      <c r="P528" s="795"/>
      <c r="Q528" s="795"/>
      <c r="R528" s="795"/>
      <c r="S528" s="795"/>
      <c r="T528" s="795"/>
      <c r="U528" s="795"/>
      <c r="V528" s="795"/>
      <c r="W528" s="795"/>
      <c r="X528" s="795"/>
      <c r="Y528" s="795"/>
      <c r="Z528" s="795"/>
      <c r="AB528" s="176" t="s">
        <v>63</v>
      </c>
      <c r="AC528" s="69" t="s">
        <v>64</v>
      </c>
      <c r="AD528" s="190" t="str">
        <f t="shared" si="178"/>
        <v>WA</v>
      </c>
      <c r="AE528" s="317">
        <f>IF(SUMIFS('A-methods'!Z:Z,'A-methods'!$X:$X,$AD528,'A-methods'!$AF:$AF,$AC528)&gt;0,0,SUMIFS('A-methods'!Y:Y,'A-methods'!$X:$X,$AD528,'A-methods'!$AF:$AF,$AC528))</f>
        <v>233.59900000000002</v>
      </c>
      <c r="AF528" s="319" t="str">
        <f>IF(COUNTBLANK(F528:F530)&gt;0,IF(SUMIFS('A-methods'!Z:Z,'A-methods'!$X:$X,$AD528,'A-methods'!$AF:$AF,$AC528)&gt;0,SUMIFS('A-methods'!Z:Z,'A-methods'!$X:$X,$AD528,'A-methods'!$AF:$AF,$AC528),""),SUM(F528:F530))</f>
        <v/>
      </c>
      <c r="AG528" s="319" t="str">
        <f t="shared" ref="AG528:AZ528" si="183">IF(ISBLANK(G541),"",G541)</f>
        <v/>
      </c>
      <c r="AH528" s="319" t="str">
        <f t="shared" si="183"/>
        <v/>
      </c>
      <c r="AI528" s="319" t="str">
        <f t="shared" si="183"/>
        <v/>
      </c>
      <c r="AJ528" s="319" t="str">
        <f t="shared" si="183"/>
        <v/>
      </c>
      <c r="AK528" s="319" t="str">
        <f t="shared" si="183"/>
        <v/>
      </c>
      <c r="AL528" s="319" t="str">
        <f t="shared" si="183"/>
        <v/>
      </c>
      <c r="AM528" s="319" t="str">
        <f t="shared" si="183"/>
        <v/>
      </c>
      <c r="AN528" s="319" t="str">
        <f t="shared" si="183"/>
        <v/>
      </c>
      <c r="AO528" s="319" t="str">
        <f t="shared" si="183"/>
        <v/>
      </c>
      <c r="AP528" s="319" t="str">
        <f t="shared" si="183"/>
        <v/>
      </c>
      <c r="AQ528" s="319" t="str">
        <f t="shared" si="183"/>
        <v/>
      </c>
      <c r="AR528" s="319" t="str">
        <f t="shared" si="183"/>
        <v/>
      </c>
      <c r="AS528" s="319" t="str">
        <f t="shared" si="183"/>
        <v/>
      </c>
      <c r="AT528" s="319" t="str">
        <f t="shared" si="183"/>
        <v/>
      </c>
      <c r="AU528" s="319" t="str">
        <f t="shared" si="183"/>
        <v/>
      </c>
      <c r="AV528" s="319" t="str">
        <f t="shared" si="183"/>
        <v/>
      </c>
      <c r="AW528" s="319" t="str">
        <f t="shared" si="183"/>
        <v/>
      </c>
      <c r="AX528" s="319" t="str">
        <f t="shared" si="183"/>
        <v/>
      </c>
      <c r="AY528" s="319" t="str">
        <f t="shared" si="183"/>
        <v/>
      </c>
      <c r="AZ528" s="319" t="str">
        <f t="shared" si="183"/>
        <v/>
      </c>
    </row>
    <row r="529" spans="1:52">
      <c r="A529" s="207" t="s">
        <v>37</v>
      </c>
      <c r="B529" s="832" t="s">
        <v>38</v>
      </c>
      <c r="C529" s="257" t="s">
        <v>39</v>
      </c>
      <c r="D529" s="258" t="s">
        <v>40</v>
      </c>
      <c r="E529" s="253" t="str">
        <f t="shared" si="181"/>
        <v>WA</v>
      </c>
      <c r="F529" s="39"/>
      <c r="G529" s="795"/>
      <c r="H529" s="795"/>
      <c r="I529" s="795"/>
      <c r="J529" s="795"/>
      <c r="K529" s="795"/>
      <c r="L529" s="795"/>
      <c r="M529" s="795"/>
      <c r="N529" s="795"/>
      <c r="O529" s="795"/>
      <c r="P529" s="795"/>
      <c r="Q529" s="795"/>
      <c r="R529" s="795"/>
      <c r="S529" s="795"/>
      <c r="T529" s="795"/>
      <c r="U529" s="795"/>
      <c r="V529" s="795"/>
      <c r="W529" s="795"/>
      <c r="X529" s="795"/>
      <c r="Y529" s="795"/>
      <c r="Z529" s="795"/>
      <c r="AB529" s="176" t="s">
        <v>75</v>
      </c>
      <c r="AC529" s="69" t="s">
        <v>76</v>
      </c>
      <c r="AD529" s="190" t="str">
        <f t="shared" si="178"/>
        <v>WA</v>
      </c>
      <c r="AE529" s="317">
        <f>IF(SUMIFS('A-methods'!Z:Z,'A-methods'!$X:$X,$AD529,'A-methods'!$AF:$AF,$AC529)&gt;0,0,SUMIFS('A-methods'!Y:Y,'A-methods'!$X:$X,$AD529,'A-methods'!$AF:$AF,$AC529))</f>
        <v>10961.762583</v>
      </c>
      <c r="AF529" s="319" t="str">
        <f>IF(COUNTBLANK(F529:F531)&gt;0,IF(SUMIFS('A-methods'!Z:Z,'A-methods'!$X:$X,$AD529,'A-methods'!$AF:$AF,$AC529)&gt;0,SUMIFS('A-methods'!Z:Z,'A-methods'!$X:$X,$AD529,'A-methods'!$AF:$AF,$AC529),""),SUM(F529:F531))</f>
        <v/>
      </c>
      <c r="AG529" s="319" t="str">
        <f t="shared" ref="AG529:AZ529" si="184">IF(ISBLANK(G547),"",G547)</f>
        <v/>
      </c>
      <c r="AH529" s="319" t="str">
        <f t="shared" si="184"/>
        <v/>
      </c>
      <c r="AI529" s="319" t="str">
        <f t="shared" si="184"/>
        <v/>
      </c>
      <c r="AJ529" s="319" t="str">
        <f t="shared" si="184"/>
        <v/>
      </c>
      <c r="AK529" s="319" t="str">
        <f t="shared" si="184"/>
        <v/>
      </c>
      <c r="AL529" s="319" t="str">
        <f t="shared" si="184"/>
        <v/>
      </c>
      <c r="AM529" s="319" t="str">
        <f t="shared" si="184"/>
        <v/>
      </c>
      <c r="AN529" s="319" t="str">
        <f t="shared" si="184"/>
        <v/>
      </c>
      <c r="AO529" s="319" t="str">
        <f t="shared" si="184"/>
        <v/>
      </c>
      <c r="AP529" s="319" t="str">
        <f t="shared" si="184"/>
        <v/>
      </c>
      <c r="AQ529" s="319" t="str">
        <f t="shared" si="184"/>
        <v/>
      </c>
      <c r="AR529" s="319" t="str">
        <f t="shared" si="184"/>
        <v/>
      </c>
      <c r="AS529" s="319" t="str">
        <f t="shared" si="184"/>
        <v/>
      </c>
      <c r="AT529" s="319" t="str">
        <f t="shared" si="184"/>
        <v/>
      </c>
      <c r="AU529" s="319" t="str">
        <f t="shared" si="184"/>
        <v/>
      </c>
      <c r="AV529" s="319" t="str">
        <f t="shared" si="184"/>
        <v/>
      </c>
      <c r="AW529" s="319" t="str">
        <f t="shared" si="184"/>
        <v/>
      </c>
      <c r="AX529" s="319" t="str">
        <f t="shared" si="184"/>
        <v/>
      </c>
      <c r="AY529" s="319" t="str">
        <f t="shared" si="184"/>
        <v/>
      </c>
      <c r="AZ529" s="319" t="str">
        <f t="shared" si="184"/>
        <v/>
      </c>
    </row>
    <row r="530" spans="1:52" ht="14.25">
      <c r="A530" s="207"/>
      <c r="B530" s="832"/>
      <c r="C530" s="259" t="s">
        <v>41</v>
      </c>
      <c r="D530" s="263" t="s">
        <v>219</v>
      </c>
      <c r="E530" s="253" t="str">
        <f t="shared" si="181"/>
        <v>WA</v>
      </c>
      <c r="F530" s="39"/>
      <c r="G530" s="795"/>
      <c r="H530" s="795"/>
      <c r="I530" s="795"/>
      <c r="J530" s="795"/>
      <c r="K530" s="795"/>
      <c r="L530" s="795"/>
      <c r="M530" s="795"/>
      <c r="N530" s="795"/>
      <c r="O530" s="795"/>
      <c r="P530" s="795"/>
      <c r="Q530" s="795"/>
      <c r="R530" s="795"/>
      <c r="S530" s="795"/>
      <c r="T530" s="795"/>
      <c r="U530" s="795"/>
      <c r="V530" s="795"/>
      <c r="W530" s="795"/>
      <c r="X530" s="795"/>
      <c r="Y530" s="795"/>
      <c r="Z530" s="795"/>
      <c r="AB530" s="176" t="s">
        <v>253</v>
      </c>
      <c r="AC530" s="69" t="s">
        <v>193</v>
      </c>
      <c r="AD530" s="190" t="str">
        <f t="shared" si="178"/>
        <v>WA</v>
      </c>
      <c r="AE530" s="317">
        <f>IF(SUMIFS('A-methods'!Z:Z,'A-methods'!$X:$X,$AD530,'A-methods'!$AF:$AF,$AC530)&gt;0,0,SUMIFS('A-methods'!Y:Y,'A-methods'!$X:$X,$AD530,'A-methods'!$AF:$AF,$AC530))</f>
        <v>679.29791000000012</v>
      </c>
      <c r="AF530" s="319" t="str">
        <f>IF(COUNTBLANK(F530:F532)&gt;0,IF(SUMIFS('A-methods'!Z:Z,'A-methods'!$X:$X,$AD530,'A-methods'!$AF:$AF,$AC530)&gt;0,SUMIFS('A-methods'!Z:Z,'A-methods'!$X:$X,$AD530,'A-methods'!$AF:$AF,$AC530),""),SUM(F530:F532))</f>
        <v/>
      </c>
      <c r="AG530" s="319" t="str">
        <f t="shared" ref="AG530:AZ530" si="185">IF(OR(COUNTBLANK(G529:G530)&gt;0,COUNTBLANK(G532:G540)&gt;0,COUNTBLANK(G542:G546)&gt;0,COUNTBLANK(G548:G552)&gt;0),"",SUM(G529:G530,G532:G540,G542:G546,G548:G552))</f>
        <v/>
      </c>
      <c r="AH530" s="319" t="str">
        <f t="shared" si="185"/>
        <v/>
      </c>
      <c r="AI530" s="319" t="str">
        <f t="shared" si="185"/>
        <v/>
      </c>
      <c r="AJ530" s="319" t="str">
        <f t="shared" si="185"/>
        <v/>
      </c>
      <c r="AK530" s="319" t="str">
        <f t="shared" si="185"/>
        <v/>
      </c>
      <c r="AL530" s="319" t="str">
        <f t="shared" si="185"/>
        <v/>
      </c>
      <c r="AM530" s="319" t="str">
        <f t="shared" si="185"/>
        <v/>
      </c>
      <c r="AN530" s="319" t="str">
        <f t="shared" si="185"/>
        <v/>
      </c>
      <c r="AO530" s="319" t="str">
        <f t="shared" si="185"/>
        <v/>
      </c>
      <c r="AP530" s="319" t="str">
        <f t="shared" si="185"/>
        <v/>
      </c>
      <c r="AQ530" s="319" t="str">
        <f t="shared" si="185"/>
        <v/>
      </c>
      <c r="AR530" s="319" t="str">
        <f t="shared" si="185"/>
        <v/>
      </c>
      <c r="AS530" s="319" t="str">
        <f t="shared" si="185"/>
        <v/>
      </c>
      <c r="AT530" s="319" t="str">
        <f t="shared" si="185"/>
        <v/>
      </c>
      <c r="AU530" s="319" t="str">
        <f t="shared" si="185"/>
        <v/>
      </c>
      <c r="AV530" s="319" t="str">
        <f t="shared" si="185"/>
        <v/>
      </c>
      <c r="AW530" s="319" t="str">
        <f t="shared" si="185"/>
        <v/>
      </c>
      <c r="AX530" s="319" t="str">
        <f t="shared" si="185"/>
        <v/>
      </c>
      <c r="AY530" s="319" t="str">
        <f t="shared" si="185"/>
        <v/>
      </c>
      <c r="AZ530" s="319" t="str">
        <f t="shared" si="185"/>
        <v/>
      </c>
    </row>
    <row r="531" spans="1:52">
      <c r="A531" s="207"/>
      <c r="B531" s="832"/>
      <c r="C531" s="259" t="s">
        <v>43</v>
      </c>
      <c r="D531" s="260" t="s">
        <v>44</v>
      </c>
      <c r="E531" s="253" t="str">
        <f t="shared" si="181"/>
        <v>WA</v>
      </c>
      <c r="F531" s="39"/>
      <c r="G531" s="795"/>
      <c r="H531" s="795"/>
      <c r="I531" s="795"/>
      <c r="J531" s="795"/>
      <c r="K531" s="795"/>
      <c r="L531" s="795"/>
      <c r="M531" s="795"/>
      <c r="N531" s="795"/>
      <c r="O531" s="795"/>
      <c r="P531" s="795"/>
      <c r="Q531" s="795"/>
      <c r="R531" s="795"/>
      <c r="S531" s="795"/>
      <c r="T531" s="795"/>
      <c r="U531" s="795"/>
      <c r="V531" s="795"/>
      <c r="W531" s="795"/>
      <c r="X531" s="795"/>
      <c r="Y531" s="795"/>
      <c r="Z531" s="795"/>
      <c r="AB531" s="177" t="s">
        <v>87</v>
      </c>
      <c r="AC531" s="69" t="s">
        <v>88</v>
      </c>
      <c r="AD531" s="190" t="str">
        <f t="shared" si="178"/>
        <v>WA</v>
      </c>
      <c r="AE531" s="317">
        <f>IF(SUMIFS('A-methods'!Z:Z,'A-methods'!$X:$X,$AD531,'A-methods'!$AF:$AF,$AC531)&gt;0,0,SUMIFS('A-methods'!Y:Y,'A-methods'!$X:$X,$AD531,'A-methods'!$AF:$AF,$AC531))</f>
        <v>0</v>
      </c>
      <c r="AF531" s="319" t="str">
        <f>IF(COUNTBLANK(F531:F533)&gt;0,IF(SUMIFS('A-methods'!Z:Z,'A-methods'!$X:$X,$AD531,'A-methods'!$AF:$AF,$AC531)&gt;0,SUMIFS('A-methods'!Z:Z,'A-methods'!$X:$X,$AD531,'A-methods'!$AF:$AF,$AC531),""),SUM(F531:F533))</f>
        <v/>
      </c>
      <c r="AG531" s="319" t="str">
        <f t="shared" ref="AG531:AZ531" si="186">IF(ISBLANK(G553),"",G553)</f>
        <v/>
      </c>
      <c r="AH531" s="319" t="str">
        <f t="shared" si="186"/>
        <v/>
      </c>
      <c r="AI531" s="319" t="str">
        <f t="shared" si="186"/>
        <v/>
      </c>
      <c r="AJ531" s="319" t="str">
        <f t="shared" si="186"/>
        <v/>
      </c>
      <c r="AK531" s="319" t="str">
        <f t="shared" si="186"/>
        <v/>
      </c>
      <c r="AL531" s="319" t="str">
        <f t="shared" si="186"/>
        <v/>
      </c>
      <c r="AM531" s="319" t="str">
        <f t="shared" si="186"/>
        <v/>
      </c>
      <c r="AN531" s="319" t="str">
        <f t="shared" si="186"/>
        <v/>
      </c>
      <c r="AO531" s="319" t="str">
        <f t="shared" si="186"/>
        <v/>
      </c>
      <c r="AP531" s="319" t="str">
        <f t="shared" si="186"/>
        <v/>
      </c>
      <c r="AQ531" s="319" t="str">
        <f t="shared" si="186"/>
        <v/>
      </c>
      <c r="AR531" s="319" t="str">
        <f t="shared" si="186"/>
        <v/>
      </c>
      <c r="AS531" s="319" t="str">
        <f t="shared" si="186"/>
        <v/>
      </c>
      <c r="AT531" s="319" t="str">
        <f t="shared" si="186"/>
        <v/>
      </c>
      <c r="AU531" s="319" t="str">
        <f t="shared" si="186"/>
        <v/>
      </c>
      <c r="AV531" s="319" t="str">
        <f t="shared" si="186"/>
        <v/>
      </c>
      <c r="AW531" s="319" t="str">
        <f t="shared" si="186"/>
        <v/>
      </c>
      <c r="AX531" s="319" t="str">
        <f t="shared" si="186"/>
        <v/>
      </c>
      <c r="AY531" s="319" t="str">
        <f t="shared" si="186"/>
        <v/>
      </c>
      <c r="AZ531" s="319" t="str">
        <f t="shared" si="186"/>
        <v/>
      </c>
    </row>
    <row r="532" spans="1:52">
      <c r="A532" s="207"/>
      <c r="B532" s="832"/>
      <c r="C532" s="259" t="s">
        <v>45</v>
      </c>
      <c r="D532" s="260" t="s">
        <v>46</v>
      </c>
      <c r="E532" s="253" t="str">
        <f t="shared" si="181"/>
        <v>WA</v>
      </c>
      <c r="F532" s="39"/>
      <c r="G532" s="795"/>
      <c r="H532" s="795"/>
      <c r="I532" s="795"/>
      <c r="J532" s="795"/>
      <c r="K532" s="795"/>
      <c r="L532" s="795"/>
      <c r="M532" s="795"/>
      <c r="N532" s="795"/>
      <c r="O532" s="795"/>
      <c r="P532" s="795"/>
      <c r="Q532" s="795"/>
      <c r="R532" s="795"/>
      <c r="S532" s="795"/>
      <c r="T532" s="795"/>
      <c r="U532" s="795"/>
      <c r="V532" s="795"/>
      <c r="W532" s="795"/>
      <c r="X532" s="795"/>
      <c r="Y532" s="795"/>
      <c r="Z532" s="795"/>
      <c r="AB532" s="176" t="s">
        <v>91</v>
      </c>
      <c r="AC532" s="69" t="s">
        <v>92</v>
      </c>
      <c r="AD532" s="190" t="str">
        <f t="shared" si="178"/>
        <v>WA</v>
      </c>
      <c r="AE532" s="317">
        <f>IF(SUMIFS('A-methods'!Z:Z,'A-methods'!$X:$X,$AD532,'A-methods'!$AF:$AF,$AC532)&gt;0,0,SUMIFS('A-methods'!Y:Y,'A-methods'!$X:$X,$AD532,'A-methods'!$AF:$AF,$AC532))</f>
        <v>1894.9824599999999</v>
      </c>
      <c r="AF532" s="319" t="str">
        <f>IF(COUNTBLANK(F532:F534)&gt;0,IF(SUMIFS('A-methods'!Z:Z,'A-methods'!$X:$X,$AD532,'A-methods'!$AF:$AF,$AC532)&gt;0,SUMIFS('A-methods'!Z:Z,'A-methods'!$X:$X,$AD532,'A-methods'!$AF:$AF,$AC532),""),SUM(F532:F534))</f>
        <v/>
      </c>
      <c r="AG532" s="319" t="str">
        <f t="shared" ref="AG532:AZ532" si="187">IF(COUNTBLANK(G554:G555)&gt;0,"",SUM(G554:G555))</f>
        <v/>
      </c>
      <c r="AH532" s="319" t="str">
        <f t="shared" si="187"/>
        <v/>
      </c>
      <c r="AI532" s="319" t="str">
        <f t="shared" si="187"/>
        <v/>
      </c>
      <c r="AJ532" s="319" t="str">
        <f t="shared" si="187"/>
        <v/>
      </c>
      <c r="AK532" s="319" t="str">
        <f t="shared" si="187"/>
        <v/>
      </c>
      <c r="AL532" s="319" t="str">
        <f t="shared" si="187"/>
        <v/>
      </c>
      <c r="AM532" s="319" t="str">
        <f t="shared" si="187"/>
        <v/>
      </c>
      <c r="AN532" s="319" t="str">
        <f t="shared" si="187"/>
        <v/>
      </c>
      <c r="AO532" s="319" t="str">
        <f t="shared" si="187"/>
        <v/>
      </c>
      <c r="AP532" s="319" t="str">
        <f t="shared" si="187"/>
        <v/>
      </c>
      <c r="AQ532" s="319" t="str">
        <f t="shared" si="187"/>
        <v/>
      </c>
      <c r="AR532" s="319" t="str">
        <f t="shared" si="187"/>
        <v/>
      </c>
      <c r="AS532" s="319" t="str">
        <f t="shared" si="187"/>
        <v/>
      </c>
      <c r="AT532" s="319" t="str">
        <f t="shared" si="187"/>
        <v/>
      </c>
      <c r="AU532" s="319" t="str">
        <f t="shared" si="187"/>
        <v/>
      </c>
      <c r="AV532" s="319" t="str">
        <f t="shared" si="187"/>
        <v/>
      </c>
      <c r="AW532" s="319" t="str">
        <f t="shared" si="187"/>
        <v/>
      </c>
      <c r="AX532" s="319" t="str">
        <f t="shared" si="187"/>
        <v/>
      </c>
      <c r="AY532" s="319" t="str">
        <f t="shared" si="187"/>
        <v/>
      </c>
      <c r="AZ532" s="319" t="str">
        <f t="shared" si="187"/>
        <v/>
      </c>
    </row>
    <row r="533" spans="1:52">
      <c r="A533" s="207"/>
      <c r="B533" s="832"/>
      <c r="C533" s="259" t="s">
        <v>47</v>
      </c>
      <c r="D533" s="260" t="s">
        <v>48</v>
      </c>
      <c r="E533" s="253" t="str">
        <f t="shared" si="181"/>
        <v>WA</v>
      </c>
      <c r="F533" s="39"/>
      <c r="G533" s="795"/>
      <c r="H533" s="795"/>
      <c r="I533" s="795"/>
      <c r="J533" s="795"/>
      <c r="K533" s="795"/>
      <c r="L533" s="795"/>
      <c r="M533" s="795"/>
      <c r="N533" s="795"/>
      <c r="O533" s="795"/>
      <c r="P533" s="795"/>
      <c r="Q533" s="795"/>
      <c r="R533" s="795"/>
      <c r="S533" s="795"/>
      <c r="T533" s="795"/>
      <c r="U533" s="795"/>
      <c r="V533" s="795"/>
      <c r="W533" s="795"/>
      <c r="X533" s="795"/>
      <c r="Y533" s="795"/>
      <c r="Z533" s="795"/>
      <c r="AB533" s="176" t="s">
        <v>97</v>
      </c>
      <c r="AC533" s="69" t="s">
        <v>98</v>
      </c>
      <c r="AD533" s="190" t="str">
        <f t="shared" si="178"/>
        <v>WA</v>
      </c>
      <c r="AE533" s="317">
        <f>IF(SUMIFS('A-methods'!Z:Z,'A-methods'!$X:$X,$AD533,'A-methods'!$AF:$AF,$AC533)&gt;0,0,SUMIFS('A-methods'!Y:Y,'A-methods'!$X:$X,$AD533,'A-methods'!$AF:$AF,$AC533))</f>
        <v>4759.2716999999329</v>
      </c>
      <c r="AF533" s="319" t="str">
        <f>IF(COUNTBLANK(F533:F535)&gt;0,IF(SUMIFS('A-methods'!Z:Z,'A-methods'!$X:$X,$AD533,'A-methods'!$AF:$AF,$AC533)&gt;0,SUMIFS('A-methods'!Z:Z,'A-methods'!$X:$X,$AD533,'A-methods'!$AF:$AF,$AC533),""),SUM(F533:F535))</f>
        <v/>
      </c>
      <c r="AG533" s="319" t="str">
        <f t="shared" ref="AG533:AZ533" si="188">IF(COUNTBLANK(G556:G559)&gt;0,"",SUM(G556:G559))</f>
        <v/>
      </c>
      <c r="AH533" s="319" t="str">
        <f t="shared" si="188"/>
        <v/>
      </c>
      <c r="AI533" s="319" t="str">
        <f t="shared" si="188"/>
        <v/>
      </c>
      <c r="AJ533" s="319" t="str">
        <f t="shared" si="188"/>
        <v/>
      </c>
      <c r="AK533" s="319" t="str">
        <f t="shared" si="188"/>
        <v/>
      </c>
      <c r="AL533" s="319" t="str">
        <f t="shared" si="188"/>
        <v/>
      </c>
      <c r="AM533" s="319" t="str">
        <f t="shared" si="188"/>
        <v/>
      </c>
      <c r="AN533" s="319" t="str">
        <f t="shared" si="188"/>
        <v/>
      </c>
      <c r="AO533" s="319" t="str">
        <f t="shared" si="188"/>
        <v/>
      </c>
      <c r="AP533" s="319" t="str">
        <f t="shared" si="188"/>
        <v/>
      </c>
      <c r="AQ533" s="319" t="str">
        <f t="shared" si="188"/>
        <v/>
      </c>
      <c r="AR533" s="319" t="str">
        <f t="shared" si="188"/>
        <v/>
      </c>
      <c r="AS533" s="319" t="str">
        <f t="shared" si="188"/>
        <v/>
      </c>
      <c r="AT533" s="319" t="str">
        <f t="shared" si="188"/>
        <v/>
      </c>
      <c r="AU533" s="319" t="str">
        <f t="shared" si="188"/>
        <v/>
      </c>
      <c r="AV533" s="319" t="str">
        <f t="shared" si="188"/>
        <v/>
      </c>
      <c r="AW533" s="319" t="str">
        <f t="shared" si="188"/>
        <v/>
      </c>
      <c r="AX533" s="319" t="str">
        <f t="shared" si="188"/>
        <v/>
      </c>
      <c r="AY533" s="319" t="str">
        <f t="shared" si="188"/>
        <v/>
      </c>
      <c r="AZ533" s="319" t="str">
        <f t="shared" si="188"/>
        <v/>
      </c>
    </row>
    <row r="534" spans="1:52">
      <c r="A534" s="207"/>
      <c r="B534" s="832"/>
      <c r="C534" s="259" t="s">
        <v>49</v>
      </c>
      <c r="D534" s="260" t="s">
        <v>50</v>
      </c>
      <c r="E534" s="253" t="str">
        <f t="shared" si="181"/>
        <v>WA</v>
      </c>
      <c r="F534" s="39"/>
      <c r="G534" s="795"/>
      <c r="H534" s="795"/>
      <c r="I534" s="795"/>
      <c r="J534" s="795"/>
      <c r="K534" s="795"/>
      <c r="L534" s="795"/>
      <c r="M534" s="795"/>
      <c r="N534" s="795"/>
      <c r="O534" s="795"/>
      <c r="P534" s="795"/>
      <c r="Q534" s="795"/>
      <c r="R534" s="795"/>
      <c r="S534" s="795"/>
      <c r="T534" s="795"/>
      <c r="U534" s="795"/>
      <c r="V534" s="795"/>
      <c r="W534" s="795"/>
      <c r="X534" s="795"/>
      <c r="Y534" s="795"/>
      <c r="Z534" s="795"/>
      <c r="AB534" s="176" t="s">
        <v>107</v>
      </c>
      <c r="AC534" s="69" t="s">
        <v>108</v>
      </c>
      <c r="AD534" s="190" t="str">
        <f t="shared" si="178"/>
        <v>WA</v>
      </c>
      <c r="AE534" s="317">
        <f>IF(SUMIFS('A-methods'!Z:Z,'A-methods'!$X:$X,$AD534,'A-methods'!$AF:$AF,$AC534)&gt;0,0,SUMIFS('A-methods'!Y:Y,'A-methods'!$X:$X,$AD534,'A-methods'!$AF:$AF,$AC534))</f>
        <v>1015.0411</v>
      </c>
      <c r="AF534" s="319" t="str">
        <f>IF(COUNTBLANK(F534:F536)&gt;0,IF(SUMIFS('A-methods'!Z:Z,'A-methods'!$X:$X,$AD534,'A-methods'!$AF:$AF,$AC534)&gt;0,SUMIFS('A-methods'!Z:Z,'A-methods'!$X:$X,$AD534,'A-methods'!$AF:$AF,$AC534),""),SUM(F534:F536))</f>
        <v/>
      </c>
      <c r="AG534" s="319" t="str">
        <f t="shared" ref="AG534:AZ534" si="189">IF(COUNTBLANK(G560:G562)&gt;0,"",SUM(G560:G562))</f>
        <v/>
      </c>
      <c r="AH534" s="319" t="str">
        <f t="shared" si="189"/>
        <v/>
      </c>
      <c r="AI534" s="319" t="str">
        <f t="shared" si="189"/>
        <v/>
      </c>
      <c r="AJ534" s="319" t="str">
        <f t="shared" si="189"/>
        <v/>
      </c>
      <c r="AK534" s="319" t="str">
        <f t="shared" si="189"/>
        <v/>
      </c>
      <c r="AL534" s="319" t="str">
        <f t="shared" si="189"/>
        <v/>
      </c>
      <c r="AM534" s="319" t="str">
        <f t="shared" si="189"/>
        <v/>
      </c>
      <c r="AN534" s="319" t="str">
        <f t="shared" si="189"/>
        <v/>
      </c>
      <c r="AO534" s="319" t="str">
        <f t="shared" si="189"/>
        <v/>
      </c>
      <c r="AP534" s="319" t="str">
        <f t="shared" si="189"/>
        <v/>
      </c>
      <c r="AQ534" s="319" t="str">
        <f t="shared" si="189"/>
        <v/>
      </c>
      <c r="AR534" s="319" t="str">
        <f t="shared" si="189"/>
        <v/>
      </c>
      <c r="AS534" s="319" t="str">
        <f t="shared" si="189"/>
        <v/>
      </c>
      <c r="AT534" s="319" t="str">
        <f t="shared" si="189"/>
        <v/>
      </c>
      <c r="AU534" s="319" t="str">
        <f t="shared" si="189"/>
        <v/>
      </c>
      <c r="AV534" s="319" t="str">
        <f t="shared" si="189"/>
        <v/>
      </c>
      <c r="AW534" s="319" t="str">
        <f t="shared" si="189"/>
        <v/>
      </c>
      <c r="AX534" s="319" t="str">
        <f t="shared" si="189"/>
        <v/>
      </c>
      <c r="AY534" s="319" t="str">
        <f t="shared" si="189"/>
        <v/>
      </c>
      <c r="AZ534" s="319" t="str">
        <f t="shared" si="189"/>
        <v/>
      </c>
    </row>
    <row r="535" spans="1:52">
      <c r="A535" s="207"/>
      <c r="B535" s="832"/>
      <c r="C535" s="259" t="s">
        <v>51</v>
      </c>
      <c r="D535" s="260" t="s">
        <v>52</v>
      </c>
      <c r="E535" s="253" t="str">
        <f t="shared" si="181"/>
        <v>WA</v>
      </c>
      <c r="F535" s="39"/>
      <c r="G535" s="795"/>
      <c r="H535" s="795"/>
      <c r="I535" s="795"/>
      <c r="J535" s="795"/>
      <c r="K535" s="795"/>
      <c r="L535" s="795"/>
      <c r="M535" s="795"/>
      <c r="N535" s="795"/>
      <c r="O535" s="795"/>
      <c r="P535" s="795"/>
      <c r="Q535" s="795"/>
      <c r="R535" s="795"/>
      <c r="S535" s="795"/>
      <c r="T535" s="795"/>
      <c r="U535" s="795"/>
      <c r="V535" s="795"/>
      <c r="W535" s="795"/>
      <c r="X535" s="795"/>
      <c r="Y535" s="795"/>
      <c r="Z535" s="795"/>
      <c r="AB535" s="176" t="s">
        <v>115</v>
      </c>
      <c r="AC535" s="69" t="s">
        <v>116</v>
      </c>
      <c r="AD535" s="190" t="str">
        <f t="shared" si="178"/>
        <v>WA</v>
      </c>
      <c r="AE535" s="317">
        <f>IF(SUMIFS('A-methods'!Z:Z,'A-methods'!$X:$X,$AD535,'A-methods'!$AF:$AF,$AC535)&gt;0,0,SUMIFS('A-methods'!Y:Y,'A-methods'!$X:$X,$AD535,'A-methods'!$AF:$AF,$AC535))</f>
        <v>166585.73506000137</v>
      </c>
      <c r="AF535" s="319" t="str">
        <f>IF(COUNTBLANK(F535:F537)&gt;0,IF(SUMIFS('A-methods'!Z:Z,'A-methods'!$X:$X,$AD535,'A-methods'!$AF:$AF,$AC535)&gt;0,SUMIFS('A-methods'!Z:Z,'A-methods'!$X:$X,$AD535,'A-methods'!$AF:$AF,$AC535),""),SUM(F535:F537))</f>
        <v/>
      </c>
      <c r="AG535" s="319" t="str">
        <f t="shared" ref="AG535:AZ535" si="190">IF(COUNTBLANK(G563:G565)&gt;0,"",SUM(G563:G565))</f>
        <v/>
      </c>
      <c r="AH535" s="319" t="str">
        <f t="shared" si="190"/>
        <v/>
      </c>
      <c r="AI535" s="319" t="str">
        <f t="shared" si="190"/>
        <v/>
      </c>
      <c r="AJ535" s="319" t="str">
        <f t="shared" si="190"/>
        <v/>
      </c>
      <c r="AK535" s="319" t="str">
        <f t="shared" si="190"/>
        <v/>
      </c>
      <c r="AL535" s="319" t="str">
        <f t="shared" si="190"/>
        <v/>
      </c>
      <c r="AM535" s="319" t="str">
        <f t="shared" si="190"/>
        <v/>
      </c>
      <c r="AN535" s="319" t="str">
        <f t="shared" si="190"/>
        <v/>
      </c>
      <c r="AO535" s="319" t="str">
        <f t="shared" si="190"/>
        <v/>
      </c>
      <c r="AP535" s="319" t="str">
        <f t="shared" si="190"/>
        <v/>
      </c>
      <c r="AQ535" s="319" t="str">
        <f t="shared" si="190"/>
        <v/>
      </c>
      <c r="AR535" s="319" t="str">
        <f t="shared" si="190"/>
        <v/>
      </c>
      <c r="AS535" s="319" t="str">
        <f t="shared" si="190"/>
        <v/>
      </c>
      <c r="AT535" s="319" t="str">
        <f t="shared" si="190"/>
        <v/>
      </c>
      <c r="AU535" s="319" t="str">
        <f t="shared" si="190"/>
        <v/>
      </c>
      <c r="AV535" s="319" t="str">
        <f t="shared" si="190"/>
        <v/>
      </c>
      <c r="AW535" s="319" t="str">
        <f t="shared" si="190"/>
        <v/>
      </c>
      <c r="AX535" s="319" t="str">
        <f t="shared" si="190"/>
        <v/>
      </c>
      <c r="AY535" s="319" t="str">
        <f t="shared" si="190"/>
        <v/>
      </c>
      <c r="AZ535" s="319" t="str">
        <f t="shared" si="190"/>
        <v/>
      </c>
    </row>
    <row r="536" spans="1:52">
      <c r="A536" s="207"/>
      <c r="B536" s="832"/>
      <c r="C536" s="259" t="s">
        <v>53</v>
      </c>
      <c r="D536" s="260" t="s">
        <v>54</v>
      </c>
      <c r="E536" s="253" t="str">
        <f t="shared" si="181"/>
        <v>WA</v>
      </c>
      <c r="F536" s="39"/>
      <c r="G536" s="795"/>
      <c r="H536" s="795"/>
      <c r="I536" s="795"/>
      <c r="J536" s="795"/>
      <c r="K536" s="795"/>
      <c r="L536" s="795"/>
      <c r="M536" s="795"/>
      <c r="N536" s="795"/>
      <c r="O536" s="795"/>
      <c r="P536" s="795"/>
      <c r="Q536" s="795"/>
      <c r="R536" s="795"/>
      <c r="S536" s="795"/>
      <c r="T536" s="795"/>
      <c r="U536" s="795"/>
      <c r="V536" s="795"/>
      <c r="W536" s="795"/>
      <c r="X536" s="795"/>
      <c r="Y536" s="795"/>
      <c r="Z536" s="795"/>
      <c r="AB536" s="176" t="s">
        <v>125</v>
      </c>
      <c r="AC536" s="69" t="s">
        <v>1208</v>
      </c>
      <c r="AD536" s="190" t="str">
        <f t="shared" si="178"/>
        <v>WA</v>
      </c>
      <c r="AE536" s="317">
        <f>IF(SUMIFS('A-methods'!Z:Z,'A-methods'!$X:$X,$AD536,'A-methods'!$AF:$AF,$AC536)&gt;0,0,SUMIFS('A-methods'!Y:Y,'A-methods'!$X:$X,$AD536,'A-methods'!$AF:$AF,$AC536))</f>
        <v>16969.936020000008</v>
      </c>
      <c r="AF536" s="319" t="str">
        <f>IF(COUNTBLANK(F536:F538)&gt;0,IF(SUMIFS('A-methods'!Z:Z,'A-methods'!$X:$X,$AD536,'A-methods'!$AF:$AF,$AC536)&gt;0,SUMIFS('A-methods'!Z:Z,'A-methods'!$X:$X,$AD536,'A-methods'!$AF:$AF,$AC536),""),SUM(F536:F538))</f>
        <v/>
      </c>
      <c r="AG536" s="319" t="str">
        <f t="shared" ref="AG536:AP537" si="191">IF(ISBLANK(G566),"",G566)</f>
        <v/>
      </c>
      <c r="AH536" s="319" t="str">
        <f t="shared" si="191"/>
        <v/>
      </c>
      <c r="AI536" s="319" t="str">
        <f t="shared" si="191"/>
        <v/>
      </c>
      <c r="AJ536" s="319" t="str">
        <f t="shared" si="191"/>
        <v/>
      </c>
      <c r="AK536" s="319" t="str">
        <f t="shared" si="191"/>
        <v/>
      </c>
      <c r="AL536" s="319" t="str">
        <f t="shared" si="191"/>
        <v/>
      </c>
      <c r="AM536" s="319" t="str">
        <f t="shared" si="191"/>
        <v/>
      </c>
      <c r="AN536" s="319" t="str">
        <f t="shared" si="191"/>
        <v/>
      </c>
      <c r="AO536" s="319" t="str">
        <f t="shared" si="191"/>
        <v/>
      </c>
      <c r="AP536" s="319" t="str">
        <f t="shared" si="191"/>
        <v/>
      </c>
      <c r="AQ536" s="319" t="str">
        <f t="shared" ref="AQ536:AZ537" si="192">IF(ISBLANK(Q566),"",Q566)</f>
        <v/>
      </c>
      <c r="AR536" s="319" t="str">
        <f t="shared" si="192"/>
        <v/>
      </c>
      <c r="AS536" s="319" t="str">
        <f t="shared" si="192"/>
        <v/>
      </c>
      <c r="AT536" s="319" t="str">
        <f t="shared" si="192"/>
        <v/>
      </c>
      <c r="AU536" s="319" t="str">
        <f t="shared" si="192"/>
        <v/>
      </c>
      <c r="AV536" s="319" t="str">
        <f t="shared" si="192"/>
        <v/>
      </c>
      <c r="AW536" s="319" t="str">
        <f t="shared" si="192"/>
        <v/>
      </c>
      <c r="AX536" s="319" t="str">
        <f t="shared" si="192"/>
        <v/>
      </c>
      <c r="AY536" s="319" t="str">
        <f t="shared" si="192"/>
        <v/>
      </c>
      <c r="AZ536" s="319" t="str">
        <f t="shared" si="192"/>
        <v/>
      </c>
    </row>
    <row r="537" spans="1:52">
      <c r="A537" s="207"/>
      <c r="B537" s="832"/>
      <c r="C537" s="259" t="s">
        <v>55</v>
      </c>
      <c r="D537" s="260" t="s">
        <v>56</v>
      </c>
      <c r="E537" s="253" t="str">
        <f t="shared" si="181"/>
        <v>WA</v>
      </c>
      <c r="F537" s="39"/>
      <c r="G537" s="795"/>
      <c r="H537" s="795"/>
      <c r="I537" s="795"/>
      <c r="J537" s="795"/>
      <c r="K537" s="795"/>
      <c r="L537" s="795"/>
      <c r="M537" s="795"/>
      <c r="N537" s="795"/>
      <c r="O537" s="795"/>
      <c r="P537" s="795"/>
      <c r="Q537" s="795"/>
      <c r="R537" s="795"/>
      <c r="S537" s="795"/>
      <c r="T537" s="795"/>
      <c r="U537" s="795"/>
      <c r="V537" s="795"/>
      <c r="W537" s="795"/>
      <c r="X537" s="795"/>
      <c r="Y537" s="795"/>
      <c r="Z537" s="795"/>
      <c r="AB537" s="176" t="s">
        <v>127</v>
      </c>
      <c r="AC537" s="69" t="s">
        <v>128</v>
      </c>
      <c r="AD537" s="190" t="str">
        <f t="shared" si="178"/>
        <v>WA</v>
      </c>
      <c r="AE537" s="317">
        <f>IF(SUMIFS('A-methods'!Z:Z,'A-methods'!$X:$X,$AD537,'A-methods'!$AF:$AF,$AC537)&gt;0,0,SUMIFS('A-methods'!Y:Y,'A-methods'!$X:$X,$AD537,'A-methods'!$AF:$AF,$AC537))</f>
        <v>60952.160810000772</v>
      </c>
      <c r="AF537" s="319" t="str">
        <f>IF(COUNTBLANK(F537:F539)&gt;0,IF(SUMIFS('A-methods'!Z:Z,'A-methods'!$X:$X,$AD537,'A-methods'!$AF:$AF,$AC537)&gt;0,SUMIFS('A-methods'!Z:Z,'A-methods'!$X:$X,$AD537,'A-methods'!$AF:$AF,$AC537),""),SUM(F537:F539))</f>
        <v/>
      </c>
      <c r="AG537" s="319" t="str">
        <f t="shared" si="191"/>
        <v/>
      </c>
      <c r="AH537" s="319" t="str">
        <f t="shared" si="191"/>
        <v/>
      </c>
      <c r="AI537" s="319" t="str">
        <f t="shared" si="191"/>
        <v/>
      </c>
      <c r="AJ537" s="319" t="str">
        <f t="shared" si="191"/>
        <v/>
      </c>
      <c r="AK537" s="319" t="str">
        <f t="shared" si="191"/>
        <v/>
      </c>
      <c r="AL537" s="319" t="str">
        <f t="shared" si="191"/>
        <v/>
      </c>
      <c r="AM537" s="319" t="str">
        <f t="shared" si="191"/>
        <v/>
      </c>
      <c r="AN537" s="319" t="str">
        <f t="shared" si="191"/>
        <v/>
      </c>
      <c r="AO537" s="319" t="str">
        <f t="shared" si="191"/>
        <v/>
      </c>
      <c r="AP537" s="319" t="str">
        <f t="shared" si="191"/>
        <v/>
      </c>
      <c r="AQ537" s="319" t="str">
        <f t="shared" si="192"/>
        <v/>
      </c>
      <c r="AR537" s="319" t="str">
        <f t="shared" si="192"/>
        <v/>
      </c>
      <c r="AS537" s="319" t="str">
        <f t="shared" si="192"/>
        <v/>
      </c>
      <c r="AT537" s="319" t="str">
        <f t="shared" si="192"/>
        <v/>
      </c>
      <c r="AU537" s="319" t="str">
        <f t="shared" si="192"/>
        <v/>
      </c>
      <c r="AV537" s="319" t="str">
        <f t="shared" si="192"/>
        <v/>
      </c>
      <c r="AW537" s="319" t="str">
        <f t="shared" si="192"/>
        <v/>
      </c>
      <c r="AX537" s="319" t="str">
        <f t="shared" si="192"/>
        <v/>
      </c>
      <c r="AY537" s="319" t="str">
        <f t="shared" si="192"/>
        <v/>
      </c>
      <c r="AZ537" s="319" t="str">
        <f t="shared" si="192"/>
        <v/>
      </c>
    </row>
    <row r="538" spans="1:52">
      <c r="A538" s="207"/>
      <c r="B538" s="832"/>
      <c r="C538" s="259" t="s">
        <v>57</v>
      </c>
      <c r="D538" s="260" t="s">
        <v>58</v>
      </c>
      <c r="E538" s="253" t="str">
        <f t="shared" si="181"/>
        <v>WA</v>
      </c>
      <c r="F538" s="39"/>
      <c r="G538" s="795"/>
      <c r="H538" s="795"/>
      <c r="I538" s="795"/>
      <c r="J538" s="795"/>
      <c r="K538" s="795"/>
      <c r="L538" s="795"/>
      <c r="M538" s="795"/>
      <c r="N538" s="795"/>
      <c r="O538" s="795"/>
      <c r="P538" s="795"/>
      <c r="Q538" s="795"/>
      <c r="R538" s="795"/>
      <c r="S538" s="795"/>
      <c r="T538" s="795"/>
      <c r="U538" s="795"/>
      <c r="V538" s="795"/>
      <c r="W538" s="795"/>
      <c r="X538" s="795"/>
      <c r="Y538" s="795"/>
      <c r="Z538" s="795"/>
      <c r="AB538" s="176" t="s">
        <v>254</v>
      </c>
      <c r="AC538" s="69" t="s">
        <v>202</v>
      </c>
      <c r="AD538" s="190" t="str">
        <f t="shared" si="178"/>
        <v>WA</v>
      </c>
      <c r="AE538" s="317">
        <f>IF(SUMIFS('A-methods'!Z:Z,'A-methods'!$X:$X,$AD538,'A-methods'!$AF:$AF,$AC538)&gt;0,0,SUMIFS('A-methods'!Y:Y,'A-methods'!$X:$X,$AD538,'A-methods'!$AF:$AF,$AC538))</f>
        <v>0</v>
      </c>
      <c r="AF538" s="319" t="str">
        <f>IF(COUNTBLANK(F538:F540)&gt;0,IF(SUMIFS('A-methods'!Z:Z,'A-methods'!$X:$X,$AD538,'A-methods'!$AF:$AF,$AC538)&gt;0,SUMIFS('A-methods'!Z:Z,'A-methods'!$X:$X,$AD538,'A-methods'!$AF:$AF,$AC538),""),SUM(F538:F540))</f>
        <v/>
      </c>
      <c r="AG538" s="319" t="str">
        <f t="shared" ref="AG538:AZ538" si="193">IF(COUNTBLANK(G568:G569)&gt;0,"",SUM(G568:G569))</f>
        <v/>
      </c>
      <c r="AH538" s="319" t="str">
        <f t="shared" si="193"/>
        <v/>
      </c>
      <c r="AI538" s="319" t="str">
        <f t="shared" si="193"/>
        <v/>
      </c>
      <c r="AJ538" s="319" t="str">
        <f t="shared" si="193"/>
        <v/>
      </c>
      <c r="AK538" s="319" t="str">
        <f t="shared" si="193"/>
        <v/>
      </c>
      <c r="AL538" s="319" t="str">
        <f t="shared" si="193"/>
        <v/>
      </c>
      <c r="AM538" s="319" t="str">
        <f t="shared" si="193"/>
        <v/>
      </c>
      <c r="AN538" s="319" t="str">
        <f t="shared" si="193"/>
        <v/>
      </c>
      <c r="AO538" s="319" t="str">
        <f t="shared" si="193"/>
        <v/>
      </c>
      <c r="AP538" s="319" t="str">
        <f t="shared" si="193"/>
        <v/>
      </c>
      <c r="AQ538" s="319" t="str">
        <f t="shared" si="193"/>
        <v/>
      </c>
      <c r="AR538" s="319" t="str">
        <f t="shared" si="193"/>
        <v/>
      </c>
      <c r="AS538" s="319" t="str">
        <f t="shared" si="193"/>
        <v/>
      </c>
      <c r="AT538" s="319" t="str">
        <f t="shared" si="193"/>
        <v/>
      </c>
      <c r="AU538" s="319" t="str">
        <f t="shared" si="193"/>
        <v/>
      </c>
      <c r="AV538" s="319" t="str">
        <f t="shared" si="193"/>
        <v/>
      </c>
      <c r="AW538" s="319" t="str">
        <f t="shared" si="193"/>
        <v/>
      </c>
      <c r="AX538" s="319" t="str">
        <f t="shared" si="193"/>
        <v/>
      </c>
      <c r="AY538" s="319" t="str">
        <f t="shared" si="193"/>
        <v/>
      </c>
      <c r="AZ538" s="319" t="str">
        <f t="shared" si="193"/>
        <v/>
      </c>
    </row>
    <row r="539" spans="1:52">
      <c r="A539" s="207"/>
      <c r="B539" s="832"/>
      <c r="C539" s="259" t="s">
        <v>59</v>
      </c>
      <c r="D539" s="260" t="s">
        <v>60</v>
      </c>
      <c r="E539" s="253" t="str">
        <f t="shared" si="181"/>
        <v>WA</v>
      </c>
      <c r="F539" s="39"/>
      <c r="G539" s="795"/>
      <c r="H539" s="795"/>
      <c r="I539" s="795"/>
      <c r="J539" s="795"/>
      <c r="K539" s="795"/>
      <c r="L539" s="795"/>
      <c r="M539" s="795"/>
      <c r="N539" s="795"/>
      <c r="O539" s="795"/>
      <c r="P539" s="795"/>
      <c r="Q539" s="795"/>
      <c r="R539" s="795"/>
      <c r="S539" s="795"/>
      <c r="T539" s="795"/>
      <c r="U539" s="795"/>
      <c r="V539" s="795"/>
      <c r="W539" s="795"/>
      <c r="X539" s="795"/>
      <c r="Y539" s="795"/>
      <c r="Z539" s="795"/>
      <c r="AB539" s="176" t="s">
        <v>255</v>
      </c>
      <c r="AC539" s="69" t="s">
        <v>227</v>
      </c>
      <c r="AD539" s="190" t="str">
        <f t="shared" si="178"/>
        <v>WA</v>
      </c>
      <c r="AE539" s="317">
        <f>IF(SUMIFS('A-methods'!Z:Z,'A-methods'!$X:$X,$AD539,'A-methods'!$AF:$AF,$AC539)&gt;0,0,SUMIFS('A-methods'!Y:Y,'A-methods'!$X:$X,$AD539,'A-methods'!$AF:$AF,$AC539))</f>
        <v>0</v>
      </c>
      <c r="AF539" s="798" t="str">
        <f>IF(COUNTBLANK(F539:F541)&gt;0,IF(SUMIFS('A-methods'!Z:Z,'A-methods'!$X:$X,$AD539,'A-methods'!$AF:$AF,$AC539)&gt;0,SUMIFS('A-methods'!Z:Z,'A-methods'!$X:$X,$AD539,'A-methods'!$AF:$AF,$AC539),""),SUM(F539:F541))</f>
        <v/>
      </c>
      <c r="AG539" s="798"/>
      <c r="AH539" s="798"/>
      <c r="AI539" s="798"/>
      <c r="AJ539" s="798"/>
      <c r="AK539" s="798"/>
      <c r="AL539" s="798"/>
      <c r="AM539" s="798"/>
      <c r="AN539" s="798"/>
      <c r="AO539" s="798"/>
      <c r="AP539" s="798"/>
      <c r="AQ539" s="798"/>
      <c r="AR539" s="798"/>
      <c r="AS539" s="798"/>
      <c r="AT539" s="798"/>
      <c r="AU539" s="798"/>
      <c r="AV539" s="798"/>
      <c r="AW539" s="798"/>
      <c r="AX539" s="798"/>
      <c r="AY539" s="798"/>
      <c r="AZ539" s="798"/>
    </row>
    <row r="540" spans="1:52">
      <c r="A540" s="207"/>
      <c r="B540" s="832"/>
      <c r="C540" s="259" t="s">
        <v>61</v>
      </c>
      <c r="D540" s="260" t="s">
        <v>62</v>
      </c>
      <c r="E540" s="253" t="str">
        <f t="shared" si="181"/>
        <v>WA</v>
      </c>
      <c r="F540" s="39"/>
      <c r="G540" s="795"/>
      <c r="H540" s="795"/>
      <c r="I540" s="795"/>
      <c r="J540" s="795"/>
      <c r="K540" s="795"/>
      <c r="L540" s="795"/>
      <c r="M540" s="795"/>
      <c r="N540" s="795"/>
      <c r="O540" s="795"/>
      <c r="P540" s="795"/>
      <c r="Q540" s="795"/>
      <c r="R540" s="795"/>
      <c r="S540" s="795"/>
      <c r="T540" s="795"/>
      <c r="U540" s="795"/>
      <c r="V540" s="795"/>
      <c r="W540" s="795"/>
      <c r="X540" s="795"/>
      <c r="Y540" s="795"/>
      <c r="Z540" s="795"/>
      <c r="AB540" s="176" t="s">
        <v>256</v>
      </c>
      <c r="AC540" s="69" t="s">
        <v>372</v>
      </c>
      <c r="AD540" s="190" t="str">
        <f t="shared" si="178"/>
        <v>WA</v>
      </c>
      <c r="AE540" s="317">
        <f>IF(SUMIFS('A-methods'!Z:Z,'A-methods'!$X:$X,$AD540,'A-methods'!$AF:$AF,$AC540)&gt;0,0,SUMIFS('A-methods'!Y:Y,'A-methods'!$X:$X,$AD540,'A-methods'!$AF:$AF,$AC540))</f>
        <v>0</v>
      </c>
      <c r="AF540" s="798" t="str">
        <f>IF(COUNTBLANK(F540:F542)&gt;0,IF(SUMIFS('A-methods'!Z:Z,'A-methods'!$X:$X,$AD540,'A-methods'!$AF:$AF,$AC540)&gt;0,SUMIFS('A-methods'!Z:Z,'A-methods'!$X:$X,$AD540,'A-methods'!$AF:$AF,$AC540),""),SUM(F540:F542))</f>
        <v/>
      </c>
      <c r="AG540" s="798"/>
      <c r="AH540" s="798"/>
      <c r="AI540" s="798"/>
      <c r="AJ540" s="798"/>
      <c r="AK540" s="798"/>
      <c r="AL540" s="798"/>
      <c r="AM540" s="798"/>
      <c r="AN540" s="798"/>
      <c r="AO540" s="798"/>
      <c r="AP540" s="798"/>
      <c r="AQ540" s="798"/>
      <c r="AR540" s="798"/>
      <c r="AS540" s="798"/>
      <c r="AT540" s="798"/>
      <c r="AU540" s="798"/>
      <c r="AV540" s="798"/>
      <c r="AW540" s="798"/>
      <c r="AX540" s="798"/>
      <c r="AY540" s="798"/>
      <c r="AZ540" s="798"/>
    </row>
    <row r="541" spans="1:52">
      <c r="A541" s="207"/>
      <c r="B541" s="832"/>
      <c r="C541" s="259" t="s">
        <v>63</v>
      </c>
      <c r="D541" s="260" t="s">
        <v>64</v>
      </c>
      <c r="E541" s="253" t="str">
        <f t="shared" si="181"/>
        <v>WA</v>
      </c>
      <c r="F541" s="39"/>
      <c r="G541" s="795"/>
      <c r="H541" s="795"/>
      <c r="I541" s="795"/>
      <c r="J541" s="795"/>
      <c r="K541" s="795"/>
      <c r="L541" s="795"/>
      <c r="M541" s="795"/>
      <c r="N541" s="795"/>
      <c r="O541" s="795"/>
      <c r="P541" s="795"/>
      <c r="Q541" s="795"/>
      <c r="R541" s="795"/>
      <c r="S541" s="795"/>
      <c r="T541" s="795"/>
      <c r="U541" s="795"/>
      <c r="V541" s="795"/>
      <c r="W541" s="795"/>
      <c r="X541" s="795"/>
      <c r="Y541" s="795"/>
      <c r="Z541" s="795"/>
      <c r="AB541" s="176" t="s">
        <v>370</v>
      </c>
      <c r="AC541" s="69" t="s">
        <v>371</v>
      </c>
      <c r="AD541" s="190" t="str">
        <f t="shared" si="178"/>
        <v>WA</v>
      </c>
      <c r="AE541" s="317">
        <f>IF(SUMIFS('A-methods'!Z:Z,'A-methods'!$X:$X,$AD541,'A-methods'!$AF:$AF,$AC541)&gt;0,0,SUMIFS('A-methods'!Y:Y,'A-methods'!$X:$X,$AD541,'A-methods'!$AF:$AF,$AC541))</f>
        <v>0</v>
      </c>
      <c r="AF541" s="798" t="str">
        <f>IF(COUNTBLANK(F541:F543)&gt;0,IF(SUMIFS('A-methods'!Z:Z,'A-methods'!$X:$X,$AD541,'A-methods'!$AF:$AF,$AC541)&gt;0,SUMIFS('A-methods'!Z:Z,'A-methods'!$X:$X,$AD541,'A-methods'!$AF:$AF,$AC541),""),SUM(F541:F543))</f>
        <v/>
      </c>
      <c r="AG541" s="798"/>
      <c r="AH541" s="798"/>
      <c r="AI541" s="798"/>
      <c r="AJ541" s="798"/>
      <c r="AK541" s="798"/>
      <c r="AL541" s="798"/>
      <c r="AM541" s="798"/>
      <c r="AN541" s="798"/>
      <c r="AO541" s="798"/>
      <c r="AP541" s="798"/>
      <c r="AQ541" s="798"/>
      <c r="AR541" s="798"/>
      <c r="AS541" s="798"/>
      <c r="AT541" s="798"/>
      <c r="AU541" s="798"/>
      <c r="AV541" s="798"/>
      <c r="AW541" s="798"/>
      <c r="AX541" s="798"/>
      <c r="AY541" s="798"/>
      <c r="AZ541" s="798"/>
    </row>
    <row r="542" spans="1:52">
      <c r="A542" s="207"/>
      <c r="B542" s="832"/>
      <c r="C542" s="259" t="s">
        <v>65</v>
      </c>
      <c r="D542" s="260" t="s">
        <v>66</v>
      </c>
      <c r="E542" s="253" t="str">
        <f t="shared" si="181"/>
        <v>WA</v>
      </c>
      <c r="F542" s="39"/>
      <c r="G542" s="795"/>
      <c r="H542" s="795"/>
      <c r="I542" s="795"/>
      <c r="J542" s="795"/>
      <c r="K542" s="795"/>
      <c r="L542" s="795"/>
      <c r="M542" s="795"/>
      <c r="N542" s="795"/>
      <c r="O542" s="795"/>
      <c r="P542" s="795"/>
      <c r="Q542" s="795"/>
      <c r="R542" s="795"/>
      <c r="S542" s="795"/>
      <c r="T542" s="795"/>
      <c r="U542" s="795"/>
      <c r="V542" s="795"/>
      <c r="W542" s="795"/>
      <c r="X542" s="795"/>
      <c r="Y542" s="795"/>
      <c r="Z542" s="795"/>
      <c r="AB542" s="176" t="s">
        <v>381</v>
      </c>
      <c r="AC542" s="69" t="s">
        <v>382</v>
      </c>
      <c r="AD542" s="190" t="str">
        <f t="shared" si="178"/>
        <v>WA</v>
      </c>
      <c r="AE542" s="317">
        <f>IF(SUMIFS('A-methods'!Z:Z,'A-methods'!$X:$X,$AD542,'A-methods'!$AF:$AF,$AC542)&gt;0,0,SUMIFS('A-methods'!Y:Y,'A-methods'!$X:$X,$AD542,'A-methods'!$AF:$AF,$AC542))</f>
        <v>0</v>
      </c>
      <c r="AF542" s="798" t="str">
        <f>IF(COUNTBLANK(F542:F544)&gt;0,IF(SUMIFS('A-methods'!Z:Z,'A-methods'!$X:$X,$AD542,'A-methods'!$AF:$AF,$AC542)&gt;0,SUMIFS('A-methods'!Z:Z,'A-methods'!$X:$X,$AD542,'A-methods'!$AF:$AF,$AC542),""),SUM(F542:F544))</f>
        <v/>
      </c>
      <c r="AG542" s="798"/>
      <c r="AH542" s="798"/>
      <c r="AI542" s="798"/>
      <c r="AJ542" s="798"/>
      <c r="AK542" s="798"/>
      <c r="AL542" s="798"/>
      <c r="AM542" s="798"/>
      <c r="AN542" s="798"/>
      <c r="AO542" s="798"/>
      <c r="AP542" s="798"/>
      <c r="AQ542" s="798"/>
      <c r="AR542" s="798"/>
      <c r="AS542" s="798"/>
      <c r="AT542" s="798"/>
      <c r="AU542" s="798"/>
      <c r="AV542" s="798"/>
      <c r="AW542" s="798"/>
      <c r="AX542" s="798"/>
      <c r="AY542" s="798"/>
      <c r="AZ542" s="798"/>
    </row>
    <row r="543" spans="1:52">
      <c r="A543" s="207"/>
      <c r="B543" s="832"/>
      <c r="C543" s="259" t="s">
        <v>67</v>
      </c>
      <c r="D543" s="260" t="s">
        <v>68</v>
      </c>
      <c r="E543" s="253" t="str">
        <f t="shared" si="181"/>
        <v>WA</v>
      </c>
      <c r="F543" s="39"/>
      <c r="G543" s="795"/>
      <c r="H543" s="795"/>
      <c r="I543" s="795"/>
      <c r="J543" s="795"/>
      <c r="K543" s="795"/>
      <c r="L543" s="795"/>
      <c r="M543" s="795"/>
      <c r="N543" s="795"/>
      <c r="O543" s="795"/>
      <c r="P543" s="795"/>
      <c r="Q543" s="795"/>
      <c r="R543" s="795"/>
      <c r="S543" s="795"/>
      <c r="T543" s="795"/>
      <c r="U543" s="795"/>
      <c r="V543" s="795"/>
      <c r="W543" s="795"/>
      <c r="X543" s="795"/>
      <c r="Y543" s="795"/>
      <c r="Z543" s="795"/>
      <c r="AB543" s="176" t="s">
        <v>257</v>
      </c>
      <c r="AC543" s="69" t="s">
        <v>194</v>
      </c>
      <c r="AD543" s="190" t="str">
        <f t="shared" si="178"/>
        <v>WA</v>
      </c>
      <c r="AE543" s="317">
        <f>IF(SUMIFS('A-methods'!Z:Z,'A-methods'!$X:$X,$AD543,'A-methods'!$AF:$AF,$AC543)&gt;0,0,SUMIFS('A-methods'!Y:Y,'A-methods'!$X:$X,$AD543,'A-methods'!$AF:$AF,$AC543))</f>
        <v>2050.2077102454568</v>
      </c>
      <c r="AF543" s="319" t="str">
        <f>IF(COUNTBLANK(F543:F545)&gt;0,IF(SUMIFS('A-methods'!Z:Z,'A-methods'!$X:$X,$AD543,'A-methods'!$AF:$AF,$AC543)&gt;0,SUMIFS('A-methods'!Z:Z,'A-methods'!$X:$X,$AD543,'A-methods'!$AF:$AF,$AC543),""),SUM(F543:F545))</f>
        <v/>
      </c>
      <c r="AG543" s="319" t="str">
        <f t="shared" ref="AG543" si="194">IF(ISBLANK(G580),"",G580)</f>
        <v/>
      </c>
      <c r="AH543" s="319" t="str">
        <f t="shared" ref="AH543" si="195">IF(ISBLANK(H580),"",H580)</f>
        <v/>
      </c>
      <c r="AI543" s="319" t="str">
        <f t="shared" ref="AI543" si="196">IF(ISBLANK(I580),"",I580)</f>
        <v/>
      </c>
      <c r="AJ543" s="319" t="str">
        <f t="shared" ref="AJ543" si="197">IF(ISBLANK(J580),"",J580)</f>
        <v/>
      </c>
      <c r="AK543" s="319" t="str">
        <f t="shared" ref="AK543" si="198">IF(ISBLANK(K580),"",K580)</f>
        <v/>
      </c>
      <c r="AL543" s="319" t="str">
        <f t="shared" ref="AL543" si="199">IF(ISBLANK(L580),"",L580)</f>
        <v/>
      </c>
      <c r="AM543" s="319" t="str">
        <f t="shared" ref="AM543" si="200">IF(ISBLANK(M580),"",M580)</f>
        <v/>
      </c>
      <c r="AN543" s="319" t="str">
        <f t="shared" ref="AN543" si="201">IF(ISBLANK(N580),"",N580)</f>
        <v/>
      </c>
      <c r="AO543" s="319" t="str">
        <f t="shared" ref="AO543" si="202">IF(ISBLANK(O580),"",O580)</f>
        <v/>
      </c>
      <c r="AP543" s="319" t="str">
        <f t="shared" ref="AP543" si="203">IF(ISBLANK(P580),"",P580)</f>
        <v/>
      </c>
      <c r="AQ543" s="319" t="str">
        <f t="shared" ref="AQ543" si="204">IF(ISBLANK(Q580),"",Q580)</f>
        <v/>
      </c>
      <c r="AR543" s="319" t="str">
        <f t="shared" ref="AR543" si="205">IF(ISBLANK(R580),"",R580)</f>
        <v/>
      </c>
      <c r="AS543" s="319" t="str">
        <f t="shared" ref="AS543" si="206">IF(ISBLANK(S580),"",S580)</f>
        <v/>
      </c>
      <c r="AT543" s="319" t="str">
        <f t="shared" ref="AT543" si="207">IF(ISBLANK(T580),"",T580)</f>
        <v/>
      </c>
      <c r="AU543" s="319" t="str">
        <f t="shared" ref="AU543" si="208">IF(ISBLANK(U580),"",U580)</f>
        <v/>
      </c>
      <c r="AV543" s="319" t="str">
        <f t="shared" ref="AV543" si="209">IF(ISBLANK(V580),"",V580)</f>
        <v/>
      </c>
      <c r="AW543" s="319" t="str">
        <f t="shared" ref="AW543" si="210">IF(ISBLANK(W580),"",W580)</f>
        <v/>
      </c>
      <c r="AX543" s="319" t="str">
        <f t="shared" ref="AX543" si="211">IF(ISBLANK(X580),"",X580)</f>
        <v/>
      </c>
      <c r="AY543" s="319" t="str">
        <f t="shared" ref="AY543" si="212">IF(ISBLANK(Y580),"",Y580)</f>
        <v/>
      </c>
      <c r="AZ543" s="319" t="str">
        <f t="shared" ref="AZ543" si="213">IF(ISBLANK(Z580),"",Z580)</f>
        <v/>
      </c>
    </row>
    <row r="544" spans="1:52">
      <c r="A544" s="207"/>
      <c r="B544" s="832"/>
      <c r="C544" s="259" t="s">
        <v>69</v>
      </c>
      <c r="D544" s="260" t="s">
        <v>70</v>
      </c>
      <c r="E544" s="253" t="str">
        <f t="shared" si="181"/>
        <v>WA</v>
      </c>
      <c r="F544" s="39"/>
      <c r="G544" s="795"/>
      <c r="H544" s="795"/>
      <c r="I544" s="795"/>
      <c r="J544" s="795"/>
      <c r="K544" s="795"/>
      <c r="L544" s="795"/>
      <c r="M544" s="795"/>
      <c r="N544" s="795"/>
      <c r="O544" s="795"/>
      <c r="P544" s="795"/>
      <c r="Q544" s="795"/>
      <c r="R544" s="795"/>
      <c r="S544" s="795"/>
      <c r="T544" s="795"/>
      <c r="U544" s="795"/>
      <c r="V544" s="795"/>
      <c r="W544" s="795"/>
      <c r="X544" s="795"/>
      <c r="Y544" s="795"/>
      <c r="Z544" s="795"/>
      <c r="AB544" s="176" t="s">
        <v>159</v>
      </c>
      <c r="AC544" s="69" t="s">
        <v>203</v>
      </c>
      <c r="AD544" s="190" t="str">
        <f t="shared" si="178"/>
        <v>WA</v>
      </c>
      <c r="AE544" s="317">
        <f>IF(SUMIFS('A-methods'!Z:Z,'A-methods'!$X:$X,$AD544,'A-methods'!$AF:$AF,$AC544)&gt;0,0,SUMIFS('A-methods'!Y:Y,'A-methods'!$X:$X,$AD544,'A-methods'!$AF:$AF,$AC544))</f>
        <v>3310.4180399999996</v>
      </c>
      <c r="AF544" s="798" t="str">
        <f>IF(COUNTBLANK(F545:F547)&gt;0,IF(SUMIFS('A-methods'!Z:Z,'A-methods'!$X:$X,$AD545,'A-methods'!$AF:$AF,$AC545)&gt;0,SUMIFS('A-methods'!Z:Z,'A-methods'!$X:$X,$AD545,'A-methods'!$AF:$AF,$AC545),""),SUM(F545:F547))</f>
        <v/>
      </c>
      <c r="AG544" s="798"/>
      <c r="AH544" s="798"/>
      <c r="AI544" s="798"/>
      <c r="AJ544" s="798"/>
      <c r="AK544" s="798"/>
      <c r="AL544" s="798"/>
      <c r="AM544" s="798"/>
      <c r="AN544" s="798"/>
      <c r="AO544" s="798"/>
      <c r="AP544" s="798"/>
      <c r="AQ544" s="798"/>
      <c r="AR544" s="798"/>
      <c r="AS544" s="798"/>
      <c r="AT544" s="798"/>
      <c r="AU544" s="798"/>
      <c r="AV544" s="798"/>
      <c r="AW544" s="798"/>
      <c r="AX544" s="798"/>
      <c r="AY544" s="798"/>
      <c r="AZ544" s="798"/>
    </row>
    <row r="545" spans="1:52">
      <c r="A545" s="207"/>
      <c r="B545" s="832"/>
      <c r="C545" s="259" t="s">
        <v>71</v>
      </c>
      <c r="D545" s="260" t="s">
        <v>72</v>
      </c>
      <c r="E545" s="253" t="str">
        <f t="shared" si="181"/>
        <v>WA</v>
      </c>
      <c r="F545" s="39"/>
      <c r="G545" s="795"/>
      <c r="H545" s="795"/>
      <c r="I545" s="795"/>
      <c r="J545" s="795"/>
      <c r="K545" s="795"/>
      <c r="L545" s="795"/>
      <c r="M545" s="795"/>
      <c r="N545" s="795"/>
      <c r="O545" s="795"/>
      <c r="P545" s="795"/>
      <c r="Q545" s="795"/>
      <c r="R545" s="795"/>
      <c r="S545" s="795"/>
      <c r="T545" s="795"/>
      <c r="U545" s="795"/>
      <c r="V545" s="795"/>
      <c r="W545" s="795"/>
      <c r="X545" s="795"/>
      <c r="Y545" s="795"/>
      <c r="Z545" s="795"/>
      <c r="AB545" s="176" t="s">
        <v>258</v>
      </c>
      <c r="AC545" s="69" t="s">
        <v>766</v>
      </c>
      <c r="AD545" s="190" t="str">
        <f t="shared" si="178"/>
        <v>WA</v>
      </c>
      <c r="AE545" s="317">
        <f>IF(SUMIFS('A-methods'!Z:Z,'A-methods'!$X:$X,$AD545,'A-methods'!$AF:$AF,$AC545)&gt;0,0,SUMIFS('A-methods'!Y:Y,'A-methods'!$X:$X,$AD545,'A-methods'!$AF:$AF,$AC545))</f>
        <v>0</v>
      </c>
    </row>
    <row r="546" spans="1:52">
      <c r="A546" s="207"/>
      <c r="B546" s="832"/>
      <c r="C546" s="259" t="s">
        <v>73</v>
      </c>
      <c r="D546" s="260" t="s">
        <v>74</v>
      </c>
      <c r="E546" s="253" t="str">
        <f t="shared" si="181"/>
        <v>WA</v>
      </c>
      <c r="F546" s="39"/>
      <c r="G546" s="795"/>
      <c r="H546" s="795"/>
      <c r="I546" s="795"/>
      <c r="J546" s="795"/>
      <c r="K546" s="795"/>
      <c r="L546" s="795"/>
      <c r="M546" s="795"/>
      <c r="N546" s="795"/>
      <c r="O546" s="795"/>
      <c r="P546" s="795"/>
      <c r="Q546" s="795"/>
      <c r="R546" s="795"/>
      <c r="S546" s="795"/>
      <c r="T546" s="795"/>
      <c r="U546" s="795"/>
      <c r="V546" s="795"/>
      <c r="W546" s="795"/>
      <c r="X546" s="795"/>
      <c r="Y546" s="795"/>
      <c r="Z546" s="795"/>
      <c r="AB546" s="176" t="s">
        <v>259</v>
      </c>
      <c r="AC546" s="69" t="s">
        <v>263</v>
      </c>
      <c r="AD546" s="190" t="str">
        <f t="shared" si="178"/>
        <v>WA</v>
      </c>
      <c r="AE546" s="317">
        <f>IF(SUMIFS('A-methods'!Z:Z,'A-methods'!$X:$X,$AD546,'A-methods'!$AF:$AF,$AC546)&gt;0,0,SUMIFS('A-methods'!Y:Y,'A-methods'!$X:$X,$AD546,'A-methods'!$AF:$AF,$AC546))</f>
        <v>9931.8767350000162</v>
      </c>
      <c r="AF546" s="319" t="str">
        <f>IF(COUNTBLANK(F546:F548)&gt;0,IF(SUMIFS('A-methods'!Z:Z,'A-methods'!$X:$X,$AD546,'A-methods'!$AF:$AF,$AC546)&gt;0,SUMIFS('A-methods'!Z:Z,'A-methods'!$X:$X,$AD546,'A-methods'!$AF:$AF,$AC546),""),SUM(F546:F548))</f>
        <v/>
      </c>
      <c r="AG546" s="319" t="str">
        <f t="shared" ref="AG546:AP547" si="214">IF(ISBLANK(G586),"",G586)</f>
        <v/>
      </c>
      <c r="AH546" s="319" t="str">
        <f t="shared" si="214"/>
        <v/>
      </c>
      <c r="AI546" s="319" t="str">
        <f t="shared" si="214"/>
        <v/>
      </c>
      <c r="AJ546" s="319" t="str">
        <f t="shared" si="214"/>
        <v/>
      </c>
      <c r="AK546" s="319" t="str">
        <f t="shared" si="214"/>
        <v/>
      </c>
      <c r="AL546" s="319" t="str">
        <f t="shared" si="214"/>
        <v/>
      </c>
      <c r="AM546" s="319" t="str">
        <f t="shared" si="214"/>
        <v/>
      </c>
      <c r="AN546" s="319" t="str">
        <f t="shared" si="214"/>
        <v/>
      </c>
      <c r="AO546" s="319" t="str">
        <f t="shared" si="214"/>
        <v/>
      </c>
      <c r="AP546" s="319" t="str">
        <f t="shared" si="214"/>
        <v/>
      </c>
      <c r="AQ546" s="319" t="str">
        <f t="shared" ref="AQ546:AZ547" si="215">IF(ISBLANK(Q586),"",Q586)</f>
        <v/>
      </c>
      <c r="AR546" s="319" t="str">
        <f t="shared" si="215"/>
        <v/>
      </c>
      <c r="AS546" s="319" t="str">
        <f t="shared" si="215"/>
        <v/>
      </c>
      <c r="AT546" s="319" t="str">
        <f t="shared" si="215"/>
        <v/>
      </c>
      <c r="AU546" s="319" t="str">
        <f t="shared" si="215"/>
        <v/>
      </c>
      <c r="AV546" s="319" t="str">
        <f t="shared" si="215"/>
        <v/>
      </c>
      <c r="AW546" s="319" t="str">
        <f t="shared" si="215"/>
        <v/>
      </c>
      <c r="AX546" s="319" t="str">
        <f t="shared" si="215"/>
        <v/>
      </c>
      <c r="AY546" s="319" t="str">
        <f t="shared" si="215"/>
        <v/>
      </c>
      <c r="AZ546" s="319" t="str">
        <f t="shared" si="215"/>
        <v/>
      </c>
    </row>
    <row r="547" spans="1:52">
      <c r="A547" s="207"/>
      <c r="B547" s="832"/>
      <c r="C547" s="259" t="s">
        <v>75</v>
      </c>
      <c r="D547" s="260" t="s">
        <v>76</v>
      </c>
      <c r="E547" s="253" t="str">
        <f t="shared" si="181"/>
        <v>WA</v>
      </c>
      <c r="F547" s="39"/>
      <c r="G547" s="795"/>
      <c r="H547" s="795"/>
      <c r="I547" s="795"/>
      <c r="J547" s="795"/>
      <c r="K547" s="795"/>
      <c r="L547" s="795"/>
      <c r="M547" s="795"/>
      <c r="N547" s="795"/>
      <c r="O547" s="795"/>
      <c r="P547" s="795"/>
      <c r="Q547" s="795"/>
      <c r="R547" s="795"/>
      <c r="S547" s="795"/>
      <c r="T547" s="795"/>
      <c r="U547" s="795"/>
      <c r="V547" s="795"/>
      <c r="W547" s="795"/>
      <c r="X547" s="795"/>
      <c r="Y547" s="795"/>
      <c r="Z547" s="795"/>
      <c r="AB547" s="176" t="s">
        <v>171</v>
      </c>
      <c r="AC547" s="69" t="s">
        <v>172</v>
      </c>
      <c r="AD547" s="190" t="str">
        <f t="shared" si="178"/>
        <v>WA</v>
      </c>
      <c r="AE547" s="317">
        <f>IF(SUMIFS('A-methods'!Z:Z,'A-methods'!$X:$X,$AD547,'A-methods'!$AF:$AF,$AC547)&gt;0,0,SUMIFS('A-methods'!Y:Y,'A-methods'!$X:$X,$AD547,'A-methods'!$AF:$AF,$AC547))</f>
        <v>91773.317927940356</v>
      </c>
      <c r="AF547" s="319" t="str">
        <f>IF(COUNTBLANK(F547:F549)&gt;0,IF(SUMIFS('A-methods'!Z:Z,'A-methods'!$X:$X,$AD547,'A-methods'!$AF:$AF,$AC547)&gt;0,SUMIFS('A-methods'!Z:Z,'A-methods'!$X:$X,$AD547,'A-methods'!$AF:$AF,$AC547),""),SUM(F547:F549))</f>
        <v/>
      </c>
      <c r="AG547" s="319" t="str">
        <f t="shared" si="214"/>
        <v/>
      </c>
      <c r="AH547" s="319" t="str">
        <f t="shared" si="214"/>
        <v/>
      </c>
      <c r="AI547" s="319" t="str">
        <f t="shared" si="214"/>
        <v/>
      </c>
      <c r="AJ547" s="319" t="str">
        <f t="shared" si="214"/>
        <v/>
      </c>
      <c r="AK547" s="319" t="str">
        <f t="shared" si="214"/>
        <v/>
      </c>
      <c r="AL547" s="319" t="str">
        <f t="shared" si="214"/>
        <v/>
      </c>
      <c r="AM547" s="319" t="str">
        <f t="shared" si="214"/>
        <v/>
      </c>
      <c r="AN547" s="319" t="str">
        <f t="shared" si="214"/>
        <v/>
      </c>
      <c r="AO547" s="319" t="str">
        <f t="shared" si="214"/>
        <v/>
      </c>
      <c r="AP547" s="319" t="str">
        <f t="shared" si="214"/>
        <v/>
      </c>
      <c r="AQ547" s="319" t="str">
        <f t="shared" si="215"/>
        <v/>
      </c>
      <c r="AR547" s="319" t="str">
        <f t="shared" si="215"/>
        <v/>
      </c>
      <c r="AS547" s="319" t="str">
        <f t="shared" si="215"/>
        <v/>
      </c>
      <c r="AT547" s="319" t="str">
        <f t="shared" si="215"/>
        <v/>
      </c>
      <c r="AU547" s="319" t="str">
        <f t="shared" si="215"/>
        <v/>
      </c>
      <c r="AV547" s="319" t="str">
        <f t="shared" si="215"/>
        <v/>
      </c>
      <c r="AW547" s="319" t="str">
        <f t="shared" si="215"/>
        <v/>
      </c>
      <c r="AX547" s="319" t="str">
        <f t="shared" si="215"/>
        <v/>
      </c>
      <c r="AY547" s="319" t="str">
        <f t="shared" si="215"/>
        <v/>
      </c>
      <c r="AZ547" s="319" t="str">
        <f t="shared" si="215"/>
        <v/>
      </c>
    </row>
    <row r="548" spans="1:52">
      <c r="A548" s="207"/>
      <c r="B548" s="832"/>
      <c r="C548" s="259" t="s">
        <v>77</v>
      </c>
      <c r="D548" s="260" t="s">
        <v>78</v>
      </c>
      <c r="E548" s="253" t="str">
        <f t="shared" si="181"/>
        <v>WA</v>
      </c>
      <c r="F548" s="39"/>
      <c r="G548" s="795"/>
      <c r="H548" s="795"/>
      <c r="I548" s="795"/>
      <c r="J548" s="795"/>
      <c r="K548" s="795"/>
      <c r="L548" s="795"/>
      <c r="M548" s="795"/>
      <c r="N548" s="795"/>
      <c r="O548" s="795"/>
      <c r="P548" s="795"/>
      <c r="Q548" s="795"/>
      <c r="R548" s="795"/>
      <c r="S548" s="795"/>
      <c r="T548" s="795"/>
      <c r="U548" s="795"/>
      <c r="V548" s="795"/>
      <c r="W548" s="795"/>
      <c r="X548" s="795"/>
      <c r="Y548" s="795"/>
      <c r="Z548" s="795"/>
      <c r="AB548" s="176" t="s">
        <v>260</v>
      </c>
      <c r="AC548" s="69" t="s">
        <v>264</v>
      </c>
      <c r="AD548" s="190" t="str">
        <f t="shared" si="178"/>
        <v>WA</v>
      </c>
      <c r="AE548" s="317">
        <f>IF(SUMIFS('A-methods'!Z:Z,'A-methods'!$X:$X,$AD548,'A-methods'!$AF:$AF,$AC548)&gt;0,0,SUMIFS('A-methods'!Y:Y,'A-methods'!$X:$X,$AD548,'A-methods'!$AF:$AF,$AC548))</f>
        <v>10963.742500000002</v>
      </c>
      <c r="AF548" s="319" t="str">
        <f>IF(COUNTBLANK(F548:F550)&gt;0,IF(SUMIFS('A-methods'!Z:Z,'A-methods'!$X:$X,$AD548,'A-methods'!$AF:$AF,$AC548)&gt;0,SUMIFS('A-methods'!Z:Z,'A-methods'!$X:$X,$AD548,'A-methods'!$AF:$AF,$AC548),""),SUM(F548:F550))</f>
        <v/>
      </c>
      <c r="AG548" s="319" t="str">
        <f t="shared" ref="AG548:AZ548" si="216">IF(OR(ISBLANK(G580),COUNTBLANK(G582:G585)&gt;0,ISBLANK(G588)),"",SUM(G580,G582:G585,G588))</f>
        <v/>
      </c>
      <c r="AH548" s="319" t="str">
        <f t="shared" si="216"/>
        <v/>
      </c>
      <c r="AI548" s="319" t="str">
        <f t="shared" si="216"/>
        <v/>
      </c>
      <c r="AJ548" s="319" t="str">
        <f t="shared" si="216"/>
        <v/>
      </c>
      <c r="AK548" s="319" t="str">
        <f t="shared" si="216"/>
        <v/>
      </c>
      <c r="AL548" s="319" t="str">
        <f t="shared" si="216"/>
        <v/>
      </c>
      <c r="AM548" s="319" t="str">
        <f t="shared" si="216"/>
        <v/>
      </c>
      <c r="AN548" s="319" t="str">
        <f t="shared" si="216"/>
        <v/>
      </c>
      <c r="AO548" s="319" t="str">
        <f t="shared" si="216"/>
        <v/>
      </c>
      <c r="AP548" s="319" t="str">
        <f t="shared" si="216"/>
        <v/>
      </c>
      <c r="AQ548" s="319" t="str">
        <f t="shared" si="216"/>
        <v/>
      </c>
      <c r="AR548" s="319" t="str">
        <f t="shared" si="216"/>
        <v/>
      </c>
      <c r="AS548" s="319" t="str">
        <f t="shared" si="216"/>
        <v/>
      </c>
      <c r="AT548" s="319" t="str">
        <f t="shared" si="216"/>
        <v/>
      </c>
      <c r="AU548" s="319" t="str">
        <f t="shared" si="216"/>
        <v/>
      </c>
      <c r="AV548" s="319" t="str">
        <f t="shared" si="216"/>
        <v/>
      </c>
      <c r="AW548" s="319" t="str">
        <f t="shared" si="216"/>
        <v/>
      </c>
      <c r="AX548" s="319" t="str">
        <f t="shared" si="216"/>
        <v/>
      </c>
      <c r="AY548" s="319" t="str">
        <f t="shared" si="216"/>
        <v/>
      </c>
      <c r="AZ548" s="319" t="str">
        <f t="shared" si="216"/>
        <v/>
      </c>
    </row>
    <row r="549" spans="1:52">
      <c r="A549" s="207"/>
      <c r="B549" s="832"/>
      <c r="C549" s="259" t="s">
        <v>79</v>
      </c>
      <c r="D549" s="260" t="s">
        <v>80</v>
      </c>
      <c r="E549" s="253" t="str">
        <f t="shared" si="181"/>
        <v>WA</v>
      </c>
      <c r="F549" s="39"/>
      <c r="G549" s="795"/>
      <c r="H549" s="795"/>
      <c r="I549" s="795"/>
      <c r="J549" s="795"/>
      <c r="K549" s="795"/>
      <c r="L549" s="795"/>
      <c r="M549" s="795"/>
      <c r="N549" s="795"/>
      <c r="O549" s="795"/>
      <c r="P549" s="795"/>
      <c r="Q549" s="795"/>
      <c r="R549" s="795"/>
      <c r="S549" s="795"/>
      <c r="T549" s="795"/>
      <c r="U549" s="795"/>
      <c r="V549" s="795"/>
      <c r="W549" s="795"/>
      <c r="X549" s="795"/>
      <c r="Y549" s="795"/>
      <c r="Z549" s="795"/>
      <c r="AB549" s="176" t="s">
        <v>175</v>
      </c>
      <c r="AC549" s="69" t="s">
        <v>373</v>
      </c>
      <c r="AD549" s="190" t="str">
        <f t="shared" si="178"/>
        <v>WA</v>
      </c>
      <c r="AE549" s="317">
        <f>IF(SUMIFS('A-methods'!Z:Z,'A-methods'!$X:$X,$AD549,'A-methods'!$AF:$AF,$AC549)&gt;0,0,SUMIFS('A-methods'!Y:Y,'A-methods'!$X:$X,$AD549,'A-methods'!$AF:$AF,$AC549))</f>
        <v>3242.0546700000318</v>
      </c>
      <c r="AF549" s="319" t="str">
        <f>IF(COUNTBLANK(F549:F551)&gt;0,IF(SUMIFS('A-methods'!Z:Z,'A-methods'!$X:$X,$AD549,'A-methods'!$AF:$AF,$AC549)&gt;0,SUMIFS('A-methods'!Z:Z,'A-methods'!$X:$X,$AD549,'A-methods'!$AF:$AF,$AC549),""),SUM(F549:F551))</f>
        <v/>
      </c>
      <c r="AG549" s="319" t="str">
        <f t="shared" ref="AG549:AZ549" si="217">IF(COUNTBLANK(G589:G591)&gt;0,"",SUM(G589:G591))</f>
        <v/>
      </c>
      <c r="AH549" s="319" t="str">
        <f t="shared" si="217"/>
        <v/>
      </c>
      <c r="AI549" s="319" t="str">
        <f t="shared" si="217"/>
        <v/>
      </c>
      <c r="AJ549" s="319" t="str">
        <f t="shared" si="217"/>
        <v/>
      </c>
      <c r="AK549" s="319" t="str">
        <f t="shared" si="217"/>
        <v/>
      </c>
      <c r="AL549" s="319" t="str">
        <f t="shared" si="217"/>
        <v/>
      </c>
      <c r="AM549" s="319" t="str">
        <f t="shared" si="217"/>
        <v/>
      </c>
      <c r="AN549" s="319" t="str">
        <f t="shared" si="217"/>
        <v/>
      </c>
      <c r="AO549" s="319" t="str">
        <f t="shared" si="217"/>
        <v/>
      </c>
      <c r="AP549" s="319" t="str">
        <f t="shared" si="217"/>
        <v/>
      </c>
      <c r="AQ549" s="319" t="str">
        <f t="shared" si="217"/>
        <v/>
      </c>
      <c r="AR549" s="319" t="str">
        <f t="shared" si="217"/>
        <v/>
      </c>
      <c r="AS549" s="319" t="str">
        <f t="shared" si="217"/>
        <v/>
      </c>
      <c r="AT549" s="319" t="str">
        <f t="shared" si="217"/>
        <v/>
      </c>
      <c r="AU549" s="319" t="str">
        <f t="shared" si="217"/>
        <v/>
      </c>
      <c r="AV549" s="319" t="str">
        <f t="shared" si="217"/>
        <v/>
      </c>
      <c r="AW549" s="319" t="str">
        <f t="shared" si="217"/>
        <v/>
      </c>
      <c r="AX549" s="319" t="str">
        <f t="shared" si="217"/>
        <v/>
      </c>
      <c r="AY549" s="319" t="str">
        <f t="shared" si="217"/>
        <v/>
      </c>
      <c r="AZ549" s="319" t="str">
        <f t="shared" si="217"/>
        <v/>
      </c>
    </row>
    <row r="550" spans="1:52">
      <c r="A550" s="207"/>
      <c r="B550" s="832"/>
      <c r="C550" s="259" t="s">
        <v>81</v>
      </c>
      <c r="D550" s="260" t="s">
        <v>82</v>
      </c>
      <c r="E550" s="253" t="str">
        <f t="shared" si="181"/>
        <v>WA</v>
      </c>
      <c r="F550" s="39"/>
      <c r="G550" s="795"/>
      <c r="H550" s="795"/>
      <c r="I550" s="795"/>
      <c r="J550" s="795"/>
      <c r="K550" s="795"/>
      <c r="L550" s="795"/>
      <c r="M550" s="795"/>
      <c r="N550" s="795"/>
      <c r="O550" s="795"/>
      <c r="P550" s="795"/>
      <c r="Q550" s="795"/>
      <c r="R550" s="795"/>
      <c r="S550" s="795"/>
      <c r="T550" s="795"/>
      <c r="U550" s="795"/>
      <c r="V550" s="795"/>
      <c r="W550" s="795"/>
      <c r="X550" s="795"/>
      <c r="Y550" s="795"/>
      <c r="Z550" s="795"/>
      <c r="AB550" s="176" t="s">
        <v>189</v>
      </c>
      <c r="AC550" s="69" t="s">
        <v>190</v>
      </c>
      <c r="AD550" s="190" t="str">
        <f t="shared" si="178"/>
        <v>WA</v>
      </c>
      <c r="AE550" s="317">
        <f>IF(SUMIFS('A-methods'!Z:Z,'A-methods'!$X:$X,$AD550,'A-methods'!$AF:$AF,$AC550)&gt;0,0,SUMIFS('A-methods'!Y:Y,'A-methods'!$X:$X,$AD550,'A-methods'!$AF:$AF,$AC550))</f>
        <v>73680.910642639836</v>
      </c>
      <c r="AF550" s="319" t="str">
        <f>IF(COUNTBLANK(F550:F552)&gt;0,IF(SUMIFS('A-methods'!Z:Z,'A-methods'!$X:$X,$AD550,'A-methods'!$AF:$AF,$AC550)&gt;0,SUMIFS('A-methods'!Z:Z,'A-methods'!$X:$X,$AD550,'A-methods'!$AF:$AF,$AC550),""),SUM(F550:F552))</f>
        <v/>
      </c>
      <c r="AG550" s="319" t="str">
        <f t="shared" ref="AG550:AZ550" si="218">IF(ISBLANK(G594),"",G594)</f>
        <v/>
      </c>
      <c r="AH550" s="319" t="str">
        <f t="shared" si="218"/>
        <v/>
      </c>
      <c r="AI550" s="319" t="str">
        <f t="shared" si="218"/>
        <v/>
      </c>
      <c r="AJ550" s="319" t="str">
        <f t="shared" si="218"/>
        <v/>
      </c>
      <c r="AK550" s="319" t="str">
        <f t="shared" si="218"/>
        <v/>
      </c>
      <c r="AL550" s="319" t="str">
        <f t="shared" si="218"/>
        <v/>
      </c>
      <c r="AM550" s="319" t="str">
        <f t="shared" si="218"/>
        <v/>
      </c>
      <c r="AN550" s="319" t="str">
        <f t="shared" si="218"/>
        <v/>
      </c>
      <c r="AO550" s="319" t="str">
        <f t="shared" si="218"/>
        <v/>
      </c>
      <c r="AP550" s="319" t="str">
        <f t="shared" si="218"/>
        <v/>
      </c>
      <c r="AQ550" s="319" t="str">
        <f t="shared" si="218"/>
        <v/>
      </c>
      <c r="AR550" s="319" t="str">
        <f t="shared" si="218"/>
        <v/>
      </c>
      <c r="AS550" s="319" t="str">
        <f t="shared" si="218"/>
        <v/>
      </c>
      <c r="AT550" s="319" t="str">
        <f t="shared" si="218"/>
        <v/>
      </c>
      <c r="AU550" s="319" t="str">
        <f t="shared" si="218"/>
        <v/>
      </c>
      <c r="AV550" s="319" t="str">
        <f t="shared" si="218"/>
        <v/>
      </c>
      <c r="AW550" s="319" t="str">
        <f t="shared" si="218"/>
        <v/>
      </c>
      <c r="AX550" s="319" t="str">
        <f t="shared" si="218"/>
        <v/>
      </c>
      <c r="AY550" s="319" t="str">
        <f t="shared" si="218"/>
        <v/>
      </c>
      <c r="AZ550" s="319" t="str">
        <f t="shared" si="218"/>
        <v/>
      </c>
    </row>
    <row r="551" spans="1:52">
      <c r="A551" s="207"/>
      <c r="B551" s="832"/>
      <c r="C551" s="259" t="s">
        <v>83</v>
      </c>
      <c r="D551" s="260" t="s">
        <v>84</v>
      </c>
      <c r="E551" s="253" t="str">
        <f t="shared" si="181"/>
        <v>WA</v>
      </c>
      <c r="F551" s="39"/>
      <c r="G551" s="795"/>
      <c r="H551" s="795"/>
      <c r="I551" s="795"/>
      <c r="J551" s="795"/>
      <c r="K551" s="795"/>
      <c r="L551" s="795"/>
      <c r="M551" s="795"/>
      <c r="N551" s="795"/>
      <c r="O551" s="795"/>
      <c r="P551" s="795"/>
      <c r="Q551" s="795"/>
      <c r="R551" s="795"/>
      <c r="S551" s="795"/>
      <c r="T551" s="795"/>
      <c r="U551" s="795"/>
      <c r="V551" s="795"/>
      <c r="W551" s="795"/>
      <c r="X551" s="795"/>
      <c r="Y551" s="795"/>
      <c r="Z551" s="795"/>
      <c r="AB551" s="183" t="s">
        <v>262</v>
      </c>
      <c r="AC551" s="184" t="s">
        <v>265</v>
      </c>
      <c r="AD551" s="191" t="str">
        <f t="shared" si="178"/>
        <v>WA</v>
      </c>
      <c r="AE551" s="318">
        <f>IF(SUMIFS('A-methods'!Z:Z,'A-methods'!$X:$X,$AD551,'A-methods'!$AF:$AF,$AC551)&gt;0,0,SUMIFS('A-methods'!Y:Y,'A-methods'!$X:$X,$AD551,'A-methods'!$AF:$AF,$AC551))</f>
        <v>403.47754999999972</v>
      </c>
      <c r="AF551" s="320" t="str">
        <f>IF(COUNTBLANK(F551:F553)&gt;0,IF(SUMIFS('A-methods'!Z:Z,'A-methods'!$X:$X,$AD551,'A-methods'!$AF:$AF,$AC551)&gt;0,SUMIFS('A-methods'!Z:Z,'A-methods'!$X:$X,$AD551,'A-methods'!$AF:$AF,$AC551),""),SUM(F551:F553))</f>
        <v/>
      </c>
      <c r="AG551" s="320" t="str">
        <f t="shared" ref="AG551:AZ551" si="219">IF(OR(COUNTBLANK(G592:G593)&gt;0,ISBLANK(G595)),"",SUM(G592:G593,G595))</f>
        <v/>
      </c>
      <c r="AH551" s="320" t="str">
        <f t="shared" si="219"/>
        <v/>
      </c>
      <c r="AI551" s="320" t="str">
        <f t="shared" si="219"/>
        <v/>
      </c>
      <c r="AJ551" s="320" t="str">
        <f t="shared" si="219"/>
        <v/>
      </c>
      <c r="AK551" s="320" t="str">
        <f t="shared" si="219"/>
        <v/>
      </c>
      <c r="AL551" s="320" t="str">
        <f t="shared" si="219"/>
        <v/>
      </c>
      <c r="AM551" s="320" t="str">
        <f t="shared" si="219"/>
        <v/>
      </c>
      <c r="AN551" s="320" t="str">
        <f t="shared" si="219"/>
        <v/>
      </c>
      <c r="AO551" s="320" t="str">
        <f t="shared" si="219"/>
        <v/>
      </c>
      <c r="AP551" s="320" t="str">
        <f t="shared" si="219"/>
        <v/>
      </c>
      <c r="AQ551" s="320" t="str">
        <f t="shared" si="219"/>
        <v/>
      </c>
      <c r="AR551" s="320" t="str">
        <f t="shared" si="219"/>
        <v/>
      </c>
      <c r="AS551" s="320" t="str">
        <f t="shared" si="219"/>
        <v/>
      </c>
      <c r="AT551" s="320" t="str">
        <f t="shared" si="219"/>
        <v/>
      </c>
      <c r="AU551" s="320" t="str">
        <f t="shared" si="219"/>
        <v/>
      </c>
      <c r="AV551" s="320" t="str">
        <f t="shared" si="219"/>
        <v/>
      </c>
      <c r="AW551" s="320" t="str">
        <f t="shared" si="219"/>
        <v/>
      </c>
      <c r="AX551" s="320" t="str">
        <f t="shared" si="219"/>
        <v/>
      </c>
      <c r="AY551" s="320" t="str">
        <f t="shared" si="219"/>
        <v/>
      </c>
      <c r="AZ551" s="320" t="str">
        <f t="shared" si="219"/>
        <v/>
      </c>
    </row>
    <row r="552" spans="1:52">
      <c r="A552" s="207"/>
      <c r="B552" s="832"/>
      <c r="C552" s="261" t="s">
        <v>85</v>
      </c>
      <c r="D552" s="262" t="s">
        <v>86</v>
      </c>
      <c r="E552" s="253" t="str">
        <f t="shared" si="181"/>
        <v>WA</v>
      </c>
      <c r="F552" s="39"/>
      <c r="G552" s="795"/>
      <c r="H552" s="795"/>
      <c r="I552" s="795"/>
      <c r="J552" s="795"/>
      <c r="K552" s="795"/>
      <c r="L552" s="795"/>
      <c r="M552" s="795"/>
      <c r="N552" s="795"/>
      <c r="O552" s="795"/>
      <c r="P552" s="795"/>
      <c r="Q552" s="795"/>
      <c r="R552" s="795"/>
      <c r="S552" s="795"/>
      <c r="T552" s="795"/>
      <c r="U552" s="795"/>
      <c r="V552" s="795"/>
      <c r="W552" s="795"/>
      <c r="X552" s="795"/>
      <c r="Y552" s="795"/>
      <c r="Z552" s="795"/>
    </row>
    <row r="553" spans="1:52">
      <c r="A553" s="209" t="s">
        <v>87</v>
      </c>
      <c r="B553" s="220" t="s">
        <v>88</v>
      </c>
      <c r="C553" s="225" t="s">
        <v>89</v>
      </c>
      <c r="D553" s="264" t="s">
        <v>90</v>
      </c>
      <c r="E553" s="253" t="str">
        <f t="shared" si="181"/>
        <v>WA</v>
      </c>
      <c r="F553" s="39"/>
      <c r="G553" s="795"/>
      <c r="H553" s="795"/>
      <c r="I553" s="795"/>
      <c r="J553" s="795"/>
      <c r="K553" s="795"/>
      <c r="L553" s="795"/>
      <c r="M553" s="795"/>
      <c r="N553" s="795"/>
      <c r="O553" s="795"/>
      <c r="P553" s="795"/>
      <c r="Q553" s="795"/>
      <c r="R553" s="795"/>
      <c r="S553" s="795"/>
      <c r="T553" s="795"/>
      <c r="U553" s="795"/>
      <c r="V553" s="795"/>
      <c r="W553" s="795"/>
      <c r="X553" s="795"/>
      <c r="Y553" s="795"/>
      <c r="Z553" s="795"/>
    </row>
    <row r="554" spans="1:52">
      <c r="A554" s="207" t="s">
        <v>91</v>
      </c>
      <c r="B554" s="832" t="s">
        <v>92</v>
      </c>
      <c r="C554" s="257" t="s">
        <v>93</v>
      </c>
      <c r="D554" s="258" t="s">
        <v>94</v>
      </c>
      <c r="E554" s="253" t="str">
        <f t="shared" si="181"/>
        <v>WA</v>
      </c>
      <c r="F554" s="39"/>
      <c r="G554" s="795"/>
      <c r="H554" s="795"/>
      <c r="I554" s="795"/>
      <c r="J554" s="795"/>
      <c r="K554" s="795"/>
      <c r="L554" s="795"/>
      <c r="M554" s="795"/>
      <c r="N554" s="795"/>
      <c r="O554" s="795"/>
      <c r="P554" s="795"/>
      <c r="Q554" s="795"/>
      <c r="R554" s="795"/>
      <c r="S554" s="795"/>
      <c r="T554" s="795"/>
      <c r="U554" s="795"/>
      <c r="V554" s="795"/>
      <c r="W554" s="795"/>
      <c r="X554" s="795"/>
      <c r="Y554" s="795"/>
      <c r="Z554" s="795"/>
    </row>
    <row r="555" spans="1:52">
      <c r="A555" s="207"/>
      <c r="B555" s="832"/>
      <c r="C555" s="261" t="s">
        <v>95</v>
      </c>
      <c r="D555" s="262" t="s">
        <v>96</v>
      </c>
      <c r="E555" s="253" t="str">
        <f t="shared" si="181"/>
        <v>WA</v>
      </c>
      <c r="F555" s="39"/>
      <c r="G555" s="795"/>
      <c r="H555" s="795"/>
      <c r="I555" s="795"/>
      <c r="J555" s="795"/>
      <c r="K555" s="795"/>
      <c r="L555" s="795"/>
      <c r="M555" s="795"/>
      <c r="N555" s="795"/>
      <c r="O555" s="795"/>
      <c r="P555" s="795"/>
      <c r="Q555" s="795"/>
      <c r="R555" s="795"/>
      <c r="S555" s="795"/>
      <c r="T555" s="795"/>
      <c r="U555" s="795"/>
      <c r="V555" s="795"/>
      <c r="W555" s="795"/>
      <c r="X555" s="795"/>
      <c r="Y555" s="795"/>
      <c r="Z555" s="795"/>
    </row>
    <row r="556" spans="1:52">
      <c r="A556" s="206" t="s">
        <v>97</v>
      </c>
      <c r="B556" s="832" t="s">
        <v>98</v>
      </c>
      <c r="C556" s="257" t="s">
        <v>99</v>
      </c>
      <c r="D556" s="258" t="s">
        <v>100</v>
      </c>
      <c r="E556" s="253" t="str">
        <f t="shared" si="181"/>
        <v>WA</v>
      </c>
      <c r="F556" s="39"/>
      <c r="G556" s="795"/>
      <c r="H556" s="795"/>
      <c r="I556" s="795"/>
      <c r="J556" s="795"/>
      <c r="K556" s="795"/>
      <c r="L556" s="795"/>
      <c r="M556" s="795"/>
      <c r="N556" s="795"/>
      <c r="O556" s="795"/>
      <c r="P556" s="795"/>
      <c r="Q556" s="795"/>
      <c r="R556" s="795"/>
      <c r="S556" s="795"/>
      <c r="T556" s="795"/>
      <c r="U556" s="795"/>
      <c r="V556" s="795"/>
      <c r="W556" s="795"/>
      <c r="X556" s="795"/>
      <c r="Y556" s="795"/>
      <c r="Z556" s="795"/>
    </row>
    <row r="557" spans="1:52">
      <c r="A557" s="207"/>
      <c r="B557" s="832"/>
      <c r="C557" s="259" t="s">
        <v>101</v>
      </c>
      <c r="D557" s="260" t="s">
        <v>102</v>
      </c>
      <c r="E557" s="253" t="str">
        <f t="shared" si="181"/>
        <v>WA</v>
      </c>
      <c r="F557" s="39"/>
      <c r="G557" s="795"/>
      <c r="H557" s="795"/>
      <c r="I557" s="795"/>
      <c r="J557" s="795"/>
      <c r="K557" s="795"/>
      <c r="L557" s="795"/>
      <c r="M557" s="795"/>
      <c r="N557" s="795"/>
      <c r="O557" s="795"/>
      <c r="P557" s="795"/>
      <c r="Q557" s="795"/>
      <c r="R557" s="795"/>
      <c r="S557" s="795"/>
      <c r="T557" s="795"/>
      <c r="U557" s="795"/>
      <c r="V557" s="795"/>
      <c r="W557" s="795"/>
      <c r="X557" s="795"/>
      <c r="Y557" s="795"/>
      <c r="Z557" s="795"/>
    </row>
    <row r="558" spans="1:52">
      <c r="A558" s="207"/>
      <c r="B558" s="832"/>
      <c r="C558" s="259" t="s">
        <v>103</v>
      </c>
      <c r="D558" s="260" t="s">
        <v>104</v>
      </c>
      <c r="E558" s="253" t="str">
        <f t="shared" si="181"/>
        <v>WA</v>
      </c>
      <c r="F558" s="39"/>
      <c r="G558" s="795"/>
      <c r="H558" s="795"/>
      <c r="I558" s="795"/>
      <c r="J558" s="795"/>
      <c r="K558" s="795"/>
      <c r="L558" s="795"/>
      <c r="M558" s="795"/>
      <c r="N558" s="795"/>
      <c r="O558" s="795"/>
      <c r="P558" s="795"/>
      <c r="Q558" s="795"/>
      <c r="R558" s="795"/>
      <c r="S558" s="795"/>
      <c r="T558" s="795"/>
      <c r="U558" s="795"/>
      <c r="V558" s="795"/>
      <c r="W558" s="795"/>
      <c r="X558" s="795"/>
      <c r="Y558" s="795"/>
      <c r="Z558" s="795"/>
    </row>
    <row r="559" spans="1:52">
      <c r="A559" s="208"/>
      <c r="B559" s="832"/>
      <c r="C559" s="261" t="s">
        <v>105</v>
      </c>
      <c r="D559" s="262" t="s">
        <v>106</v>
      </c>
      <c r="E559" s="253" t="str">
        <f t="shared" si="181"/>
        <v>WA</v>
      </c>
      <c r="F559" s="39"/>
      <c r="G559" s="795"/>
      <c r="H559" s="795"/>
      <c r="I559" s="795"/>
      <c r="J559" s="795"/>
      <c r="K559" s="795"/>
      <c r="L559" s="795"/>
      <c r="M559" s="795"/>
      <c r="N559" s="795"/>
      <c r="O559" s="795"/>
      <c r="P559" s="795"/>
      <c r="Q559" s="795"/>
      <c r="R559" s="795"/>
      <c r="S559" s="795"/>
      <c r="T559" s="795"/>
      <c r="U559" s="795"/>
      <c r="V559" s="795"/>
      <c r="W559" s="795"/>
      <c r="X559" s="795"/>
      <c r="Y559" s="795"/>
      <c r="Z559" s="795"/>
    </row>
    <row r="560" spans="1:52">
      <c r="A560" s="207" t="s">
        <v>107</v>
      </c>
      <c r="B560" s="832" t="s">
        <v>108</v>
      </c>
      <c r="C560" s="257" t="s">
        <v>109</v>
      </c>
      <c r="D560" s="258" t="s">
        <v>110</v>
      </c>
      <c r="E560" s="253" t="str">
        <f t="shared" si="181"/>
        <v>WA</v>
      </c>
      <c r="F560" s="39"/>
      <c r="G560" s="795"/>
      <c r="H560" s="795"/>
      <c r="I560" s="795"/>
      <c r="J560" s="795"/>
      <c r="K560" s="795"/>
      <c r="L560" s="795"/>
      <c r="M560" s="795"/>
      <c r="N560" s="795"/>
      <c r="O560" s="795"/>
      <c r="P560" s="795"/>
      <c r="Q560" s="795"/>
      <c r="R560" s="795"/>
      <c r="S560" s="795"/>
      <c r="T560" s="795"/>
      <c r="U560" s="795"/>
      <c r="V560" s="795"/>
      <c r="W560" s="795"/>
      <c r="X560" s="795"/>
      <c r="Y560" s="795"/>
      <c r="Z560" s="795"/>
    </row>
    <row r="561" spans="1:26">
      <c r="A561" s="207"/>
      <c r="B561" s="832"/>
      <c r="C561" s="259" t="s">
        <v>111</v>
      </c>
      <c r="D561" s="260" t="s">
        <v>112</v>
      </c>
      <c r="E561" s="253" t="str">
        <f t="shared" si="181"/>
        <v>WA</v>
      </c>
      <c r="F561" s="39"/>
      <c r="G561" s="795"/>
      <c r="H561" s="795"/>
      <c r="I561" s="795"/>
      <c r="J561" s="795"/>
      <c r="K561" s="795"/>
      <c r="L561" s="795"/>
      <c r="M561" s="795"/>
      <c r="N561" s="795"/>
      <c r="O561" s="795"/>
      <c r="P561" s="795"/>
      <c r="Q561" s="795"/>
      <c r="R561" s="795"/>
      <c r="S561" s="795"/>
      <c r="T561" s="795"/>
      <c r="U561" s="795"/>
      <c r="V561" s="795"/>
      <c r="W561" s="795"/>
      <c r="X561" s="795"/>
      <c r="Y561" s="795"/>
      <c r="Z561" s="795"/>
    </row>
    <row r="562" spans="1:26">
      <c r="A562" s="207"/>
      <c r="B562" s="832"/>
      <c r="C562" s="261" t="s">
        <v>113</v>
      </c>
      <c r="D562" s="262" t="s">
        <v>114</v>
      </c>
      <c r="E562" s="253" t="str">
        <f t="shared" si="181"/>
        <v>WA</v>
      </c>
      <c r="F562" s="39"/>
      <c r="G562" s="795"/>
      <c r="H562" s="795"/>
      <c r="I562" s="795"/>
      <c r="J562" s="795"/>
      <c r="K562" s="795"/>
      <c r="L562" s="795"/>
      <c r="M562" s="795"/>
      <c r="N562" s="795"/>
      <c r="O562" s="795"/>
      <c r="P562" s="795"/>
      <c r="Q562" s="795"/>
      <c r="R562" s="795"/>
      <c r="S562" s="795"/>
      <c r="T562" s="795"/>
      <c r="U562" s="795"/>
      <c r="V562" s="795"/>
      <c r="W562" s="795"/>
      <c r="X562" s="795"/>
      <c r="Y562" s="795"/>
      <c r="Z562" s="795"/>
    </row>
    <row r="563" spans="1:26">
      <c r="A563" s="206" t="s">
        <v>115</v>
      </c>
      <c r="B563" s="832" t="s">
        <v>116</v>
      </c>
      <c r="C563" s="257" t="s">
        <v>117</v>
      </c>
      <c r="D563" s="258" t="s">
        <v>118</v>
      </c>
      <c r="E563" s="253" t="str">
        <f t="shared" si="181"/>
        <v>WA</v>
      </c>
      <c r="F563" s="39"/>
      <c r="G563" s="795"/>
      <c r="H563" s="795"/>
      <c r="I563" s="795"/>
      <c r="J563" s="795"/>
      <c r="K563" s="795"/>
      <c r="L563" s="795"/>
      <c r="M563" s="795"/>
      <c r="N563" s="795"/>
      <c r="O563" s="795"/>
      <c r="P563" s="795"/>
      <c r="Q563" s="795"/>
      <c r="R563" s="795"/>
      <c r="S563" s="795"/>
      <c r="T563" s="795"/>
      <c r="U563" s="795"/>
      <c r="V563" s="795"/>
      <c r="W563" s="795"/>
      <c r="X563" s="795"/>
      <c r="Y563" s="795"/>
      <c r="Z563" s="795"/>
    </row>
    <row r="564" spans="1:26">
      <c r="A564" s="207"/>
      <c r="B564" s="832"/>
      <c r="C564" s="259" t="s">
        <v>119</v>
      </c>
      <c r="D564" s="260" t="s">
        <v>120</v>
      </c>
      <c r="E564" s="253" t="str">
        <f t="shared" si="181"/>
        <v>WA</v>
      </c>
      <c r="F564" s="39"/>
      <c r="G564" s="795"/>
      <c r="H564" s="795"/>
      <c r="I564" s="795"/>
      <c r="J564" s="795"/>
      <c r="K564" s="795"/>
      <c r="L564" s="795"/>
      <c r="M564" s="795"/>
      <c r="N564" s="795"/>
      <c r="O564" s="795"/>
      <c r="P564" s="795"/>
      <c r="Q564" s="795"/>
      <c r="R564" s="795"/>
      <c r="S564" s="795"/>
      <c r="T564" s="795"/>
      <c r="U564" s="795"/>
      <c r="V564" s="795"/>
      <c r="W564" s="795"/>
      <c r="X564" s="795"/>
      <c r="Y564" s="795"/>
      <c r="Z564" s="795"/>
    </row>
    <row r="565" spans="1:26">
      <c r="A565" s="208"/>
      <c r="B565" s="832"/>
      <c r="C565" s="261" t="s">
        <v>121</v>
      </c>
      <c r="D565" s="262" t="s">
        <v>122</v>
      </c>
      <c r="E565" s="253" t="str">
        <f t="shared" si="181"/>
        <v>WA</v>
      </c>
      <c r="F565" s="39"/>
      <c r="G565" s="795"/>
      <c r="H565" s="795"/>
      <c r="I565" s="795"/>
      <c r="J565" s="795"/>
      <c r="K565" s="795"/>
      <c r="L565" s="795"/>
      <c r="M565" s="795"/>
      <c r="N565" s="795"/>
      <c r="O565" s="795"/>
      <c r="P565" s="795"/>
      <c r="Q565" s="795"/>
      <c r="R565" s="795"/>
      <c r="S565" s="795"/>
      <c r="T565" s="795"/>
      <c r="U565" s="795"/>
      <c r="V565" s="795"/>
      <c r="W565" s="795"/>
      <c r="X565" s="795"/>
      <c r="Y565" s="795"/>
      <c r="Z565" s="795"/>
    </row>
    <row r="566" spans="1:26">
      <c r="A566" s="207" t="s">
        <v>123</v>
      </c>
      <c r="B566" s="832" t="s">
        <v>124</v>
      </c>
      <c r="C566" s="257" t="s">
        <v>125</v>
      </c>
      <c r="D566" s="748" t="s">
        <v>1209</v>
      </c>
      <c r="E566" s="253" t="str">
        <f t="shared" si="181"/>
        <v>WA</v>
      </c>
      <c r="F566" s="39"/>
      <c r="G566" s="795"/>
      <c r="H566" s="795"/>
      <c r="I566" s="795"/>
      <c r="J566" s="795"/>
      <c r="K566" s="795"/>
      <c r="L566" s="795"/>
      <c r="M566" s="795"/>
      <c r="N566" s="795"/>
      <c r="O566" s="795"/>
      <c r="P566" s="795"/>
      <c r="Q566" s="795"/>
      <c r="R566" s="795"/>
      <c r="S566" s="795"/>
      <c r="T566" s="795"/>
      <c r="U566" s="795"/>
      <c r="V566" s="795"/>
      <c r="W566" s="795"/>
      <c r="X566" s="795"/>
      <c r="Y566" s="795"/>
      <c r="Z566" s="795"/>
    </row>
    <row r="567" spans="1:26">
      <c r="A567" s="207"/>
      <c r="B567" s="832"/>
      <c r="C567" s="259" t="s">
        <v>127</v>
      </c>
      <c r="D567" s="260" t="s">
        <v>128</v>
      </c>
      <c r="E567" s="253" t="str">
        <f t="shared" si="181"/>
        <v>WA</v>
      </c>
      <c r="F567" s="39"/>
      <c r="G567" s="795"/>
      <c r="H567" s="795"/>
      <c r="I567" s="795"/>
      <c r="J567" s="795"/>
      <c r="K567" s="795"/>
      <c r="L567" s="795"/>
      <c r="M567" s="795"/>
      <c r="N567" s="795"/>
      <c r="O567" s="795"/>
      <c r="P567" s="795"/>
      <c r="Q567" s="795"/>
      <c r="R567" s="795"/>
      <c r="S567" s="795"/>
      <c r="T567" s="795"/>
      <c r="U567" s="795"/>
      <c r="V567" s="795"/>
      <c r="W567" s="795"/>
      <c r="X567" s="795"/>
      <c r="Y567" s="795"/>
      <c r="Z567" s="795"/>
    </row>
    <row r="568" spans="1:26">
      <c r="A568" s="207"/>
      <c r="B568" s="832"/>
      <c r="C568" s="259" t="s">
        <v>129</v>
      </c>
      <c r="D568" s="260" t="s">
        <v>130</v>
      </c>
      <c r="E568" s="253" t="str">
        <f t="shared" si="181"/>
        <v>WA</v>
      </c>
      <c r="F568" s="39"/>
      <c r="G568" s="795"/>
      <c r="H568" s="795"/>
      <c r="I568" s="795"/>
      <c r="J568" s="795"/>
      <c r="K568" s="795"/>
      <c r="L568" s="795"/>
      <c r="M568" s="795"/>
      <c r="N568" s="795"/>
      <c r="O568" s="795"/>
      <c r="P568" s="795"/>
      <c r="Q568" s="795"/>
      <c r="R568" s="795"/>
      <c r="S568" s="795"/>
      <c r="T568" s="795"/>
      <c r="U568" s="795"/>
      <c r="V568" s="795"/>
      <c r="W568" s="795"/>
      <c r="X568" s="795"/>
      <c r="Y568" s="795"/>
      <c r="Z568" s="795"/>
    </row>
    <row r="569" spans="1:26">
      <c r="A569" s="207"/>
      <c r="B569" s="832"/>
      <c r="C569" s="261" t="s">
        <v>131</v>
      </c>
      <c r="D569" s="262" t="s">
        <v>132</v>
      </c>
      <c r="E569" s="253" t="str">
        <f t="shared" si="181"/>
        <v>WA</v>
      </c>
      <c r="F569" s="39"/>
      <c r="G569" s="795"/>
      <c r="H569" s="795"/>
      <c r="I569" s="795"/>
      <c r="J569" s="795"/>
      <c r="K569" s="795"/>
      <c r="L569" s="795"/>
      <c r="M569" s="795"/>
      <c r="N569" s="795"/>
      <c r="O569" s="795"/>
      <c r="P569" s="795"/>
      <c r="Q569" s="795"/>
      <c r="R569" s="795"/>
      <c r="S569" s="795"/>
      <c r="T569" s="795"/>
      <c r="U569" s="795"/>
      <c r="V569" s="795"/>
      <c r="W569" s="795"/>
      <c r="X569" s="795"/>
      <c r="Y569" s="795"/>
      <c r="Z569" s="795"/>
    </row>
    <row r="570" spans="1:26">
      <c r="A570" s="206" t="s">
        <v>133</v>
      </c>
      <c r="B570" s="832" t="s">
        <v>134</v>
      </c>
      <c r="C570" s="257" t="s">
        <v>135</v>
      </c>
      <c r="D570" s="258" t="s">
        <v>136</v>
      </c>
      <c r="E570" s="253" t="str">
        <f t="shared" si="181"/>
        <v>WA</v>
      </c>
      <c r="F570" s="39"/>
      <c r="G570" s="795"/>
      <c r="H570" s="795"/>
      <c r="I570" s="795"/>
      <c r="J570" s="795"/>
      <c r="K570" s="795"/>
      <c r="L570" s="795"/>
      <c r="M570" s="795"/>
      <c r="N570" s="795"/>
      <c r="O570" s="795"/>
      <c r="P570" s="795"/>
      <c r="Q570" s="795"/>
      <c r="R570" s="795"/>
      <c r="S570" s="795"/>
      <c r="T570" s="795"/>
      <c r="U570" s="795"/>
      <c r="V570" s="795"/>
      <c r="W570" s="795"/>
      <c r="X570" s="795"/>
      <c r="Y570" s="795"/>
      <c r="Z570" s="795"/>
    </row>
    <row r="571" spans="1:26">
      <c r="A571" s="207"/>
      <c r="B571" s="832"/>
      <c r="C571" s="259" t="s">
        <v>137</v>
      </c>
      <c r="D571" s="260" t="s">
        <v>138</v>
      </c>
      <c r="E571" s="253" t="str">
        <f t="shared" si="181"/>
        <v>WA</v>
      </c>
      <c r="F571" s="39"/>
      <c r="G571" s="795"/>
      <c r="H571" s="795"/>
      <c r="I571" s="795"/>
      <c r="J571" s="795"/>
      <c r="K571" s="795"/>
      <c r="L571" s="795"/>
      <c r="M571" s="795"/>
      <c r="N571" s="795"/>
      <c r="O571" s="795"/>
      <c r="P571" s="795"/>
      <c r="Q571" s="795"/>
      <c r="R571" s="795"/>
      <c r="S571" s="795"/>
      <c r="T571" s="795"/>
      <c r="U571" s="795"/>
      <c r="V571" s="795"/>
      <c r="W571" s="795"/>
      <c r="X571" s="795"/>
      <c r="Y571" s="795"/>
      <c r="Z571" s="795"/>
    </row>
    <row r="572" spans="1:26">
      <c r="A572" s="207"/>
      <c r="B572" s="832"/>
      <c r="C572" s="259" t="s">
        <v>139</v>
      </c>
      <c r="D572" s="260" t="s">
        <v>140</v>
      </c>
      <c r="E572" s="253" t="str">
        <f t="shared" si="181"/>
        <v>WA</v>
      </c>
      <c r="F572" s="39"/>
      <c r="G572" s="795"/>
      <c r="H572" s="795"/>
      <c r="I572" s="795"/>
      <c r="J572" s="795"/>
      <c r="K572" s="795"/>
      <c r="L572" s="795"/>
      <c r="M572" s="795"/>
      <c r="N572" s="795"/>
      <c r="O572" s="795"/>
      <c r="P572" s="795"/>
      <c r="Q572" s="795"/>
      <c r="R572" s="795"/>
      <c r="S572" s="795"/>
      <c r="T572" s="795"/>
      <c r="U572" s="795"/>
      <c r="V572" s="795"/>
      <c r="W572" s="795"/>
      <c r="X572" s="795"/>
      <c r="Y572" s="795"/>
      <c r="Z572" s="795"/>
    </row>
    <row r="573" spans="1:26">
      <c r="A573" s="207"/>
      <c r="B573" s="832"/>
      <c r="C573" s="259" t="s">
        <v>141</v>
      </c>
      <c r="D573" s="260" t="s">
        <v>142</v>
      </c>
      <c r="E573" s="253" t="str">
        <f t="shared" si="181"/>
        <v>WA</v>
      </c>
      <c r="F573" s="39"/>
      <c r="G573" s="795"/>
      <c r="H573" s="795"/>
      <c r="I573" s="795"/>
      <c r="J573" s="795"/>
      <c r="K573" s="795"/>
      <c r="L573" s="795"/>
      <c r="M573" s="795"/>
      <c r="N573" s="795"/>
      <c r="O573" s="795"/>
      <c r="P573" s="795"/>
      <c r="Q573" s="795"/>
      <c r="R573" s="795"/>
      <c r="S573" s="795"/>
      <c r="T573" s="795"/>
      <c r="U573" s="795"/>
      <c r="V573" s="795"/>
      <c r="W573" s="795"/>
      <c r="X573" s="795"/>
      <c r="Y573" s="795"/>
      <c r="Z573" s="795"/>
    </row>
    <row r="574" spans="1:26">
      <c r="A574" s="207"/>
      <c r="B574" s="832"/>
      <c r="C574" s="259" t="s">
        <v>143</v>
      </c>
      <c r="D574" s="260" t="s">
        <v>144</v>
      </c>
      <c r="E574" s="253" t="str">
        <f t="shared" si="181"/>
        <v>WA</v>
      </c>
      <c r="F574" s="39"/>
      <c r="G574" s="795"/>
      <c r="H574" s="795"/>
      <c r="I574" s="795"/>
      <c r="J574" s="795"/>
      <c r="K574" s="795"/>
      <c r="L574" s="795"/>
      <c r="M574" s="795"/>
      <c r="N574" s="795"/>
      <c r="O574" s="795"/>
      <c r="P574" s="795"/>
      <c r="Q574" s="795"/>
      <c r="R574" s="795"/>
      <c r="S574" s="795"/>
      <c r="T574" s="795"/>
      <c r="U574" s="795"/>
      <c r="V574" s="795"/>
      <c r="W574" s="795"/>
      <c r="X574" s="795"/>
      <c r="Y574" s="795"/>
      <c r="Z574" s="795"/>
    </row>
    <row r="575" spans="1:26">
      <c r="A575" s="207"/>
      <c r="B575" s="832"/>
      <c r="C575" s="259" t="s">
        <v>145</v>
      </c>
      <c r="D575" s="260" t="s">
        <v>146</v>
      </c>
      <c r="E575" s="253" t="str">
        <f t="shared" si="181"/>
        <v>WA</v>
      </c>
      <c r="F575" s="39"/>
      <c r="G575" s="795"/>
      <c r="H575" s="795"/>
      <c r="I575" s="795"/>
      <c r="J575" s="795"/>
      <c r="K575" s="795"/>
      <c r="L575" s="795"/>
      <c r="M575" s="795"/>
      <c r="N575" s="795"/>
      <c r="O575" s="795"/>
      <c r="P575" s="795"/>
      <c r="Q575" s="795"/>
      <c r="R575" s="795"/>
      <c r="S575" s="795"/>
      <c r="T575" s="795"/>
      <c r="U575" s="795"/>
      <c r="V575" s="795"/>
      <c r="W575" s="795"/>
      <c r="X575" s="795"/>
      <c r="Y575" s="795"/>
      <c r="Z575" s="795"/>
    </row>
    <row r="576" spans="1:26">
      <c r="A576" s="207"/>
      <c r="B576" s="832"/>
      <c r="C576" s="259" t="s">
        <v>147</v>
      </c>
      <c r="D576" s="260" t="s">
        <v>148</v>
      </c>
      <c r="E576" s="253" t="str">
        <f t="shared" si="181"/>
        <v>WA</v>
      </c>
      <c r="F576" s="39"/>
      <c r="G576" s="795"/>
      <c r="H576" s="795"/>
      <c r="I576" s="795"/>
      <c r="J576" s="795"/>
      <c r="K576" s="795"/>
      <c r="L576" s="795"/>
      <c r="M576" s="795"/>
      <c r="N576" s="795"/>
      <c r="O576" s="795"/>
      <c r="P576" s="795"/>
      <c r="Q576" s="795"/>
      <c r="R576" s="795"/>
      <c r="S576" s="795"/>
      <c r="T576" s="795"/>
      <c r="U576" s="795"/>
      <c r="V576" s="795"/>
      <c r="W576" s="795"/>
      <c r="X576" s="795"/>
      <c r="Y576" s="795"/>
      <c r="Z576" s="795"/>
    </row>
    <row r="577" spans="1:26">
      <c r="A577" s="207"/>
      <c r="B577" s="832"/>
      <c r="C577" s="259" t="s">
        <v>149</v>
      </c>
      <c r="D577" s="260" t="s">
        <v>150</v>
      </c>
      <c r="E577" s="253" t="str">
        <f t="shared" si="181"/>
        <v>WA</v>
      </c>
      <c r="F577" s="39"/>
      <c r="G577" s="795"/>
      <c r="H577" s="795"/>
      <c r="I577" s="795"/>
      <c r="J577" s="795"/>
      <c r="K577" s="795"/>
      <c r="L577" s="795"/>
      <c r="M577" s="795"/>
      <c r="N577" s="795"/>
      <c r="O577" s="795"/>
      <c r="P577" s="795"/>
      <c r="Q577" s="795"/>
      <c r="R577" s="795"/>
      <c r="S577" s="795"/>
      <c r="T577" s="795"/>
      <c r="U577" s="795"/>
      <c r="V577" s="795"/>
      <c r="W577" s="795"/>
      <c r="X577" s="795"/>
      <c r="Y577" s="795"/>
      <c r="Z577" s="795"/>
    </row>
    <row r="578" spans="1:26">
      <c r="A578" s="207"/>
      <c r="B578" s="832"/>
      <c r="C578" s="259" t="s">
        <v>151</v>
      </c>
      <c r="D578" s="260" t="s">
        <v>152</v>
      </c>
      <c r="E578" s="253" t="str">
        <f t="shared" si="181"/>
        <v>WA</v>
      </c>
      <c r="F578" s="39"/>
      <c r="G578" s="795"/>
      <c r="H578" s="795"/>
      <c r="I578" s="795"/>
      <c r="J578" s="795"/>
      <c r="K578" s="795"/>
      <c r="L578" s="795"/>
      <c r="M578" s="795"/>
      <c r="N578" s="795"/>
      <c r="O578" s="795"/>
      <c r="P578" s="795"/>
      <c r="Q578" s="795"/>
      <c r="R578" s="795"/>
      <c r="S578" s="795"/>
      <c r="T578" s="795"/>
      <c r="U578" s="795"/>
      <c r="V578" s="795"/>
      <c r="W578" s="795"/>
      <c r="X578" s="795"/>
      <c r="Y578" s="795"/>
      <c r="Z578" s="795"/>
    </row>
    <row r="579" spans="1:26">
      <c r="A579" s="208"/>
      <c r="B579" s="832"/>
      <c r="C579" s="261" t="s">
        <v>153</v>
      </c>
      <c r="D579" s="262" t="s">
        <v>154</v>
      </c>
      <c r="E579" s="253" t="str">
        <f t="shared" si="181"/>
        <v>WA</v>
      </c>
      <c r="F579" s="39"/>
      <c r="G579" s="795"/>
      <c r="H579" s="795"/>
      <c r="I579" s="795"/>
      <c r="J579" s="795"/>
      <c r="K579" s="795"/>
      <c r="L579" s="795"/>
      <c r="M579" s="795"/>
      <c r="N579" s="795"/>
      <c r="O579" s="795"/>
      <c r="P579" s="795"/>
      <c r="Q579" s="795"/>
      <c r="R579" s="795"/>
      <c r="S579" s="795"/>
      <c r="T579" s="795"/>
      <c r="U579" s="795"/>
      <c r="V579" s="795"/>
      <c r="W579" s="795"/>
      <c r="X579" s="795"/>
      <c r="Y579" s="795"/>
      <c r="Z579" s="795"/>
    </row>
    <row r="580" spans="1:26">
      <c r="A580" s="207" t="s">
        <v>155</v>
      </c>
      <c r="B580" s="832" t="s">
        <v>156</v>
      </c>
      <c r="C580" s="257" t="s">
        <v>157</v>
      </c>
      <c r="D580" s="258" t="s">
        <v>158</v>
      </c>
      <c r="E580" s="253" t="str">
        <f t="shared" si="181"/>
        <v>WA</v>
      </c>
      <c r="F580" s="39"/>
      <c r="G580" s="795"/>
      <c r="H580" s="795"/>
      <c r="I580" s="795"/>
      <c r="J580" s="795"/>
      <c r="K580" s="795"/>
      <c r="L580" s="795"/>
      <c r="M580" s="795"/>
      <c r="N580" s="795"/>
      <c r="O580" s="795"/>
      <c r="P580" s="795"/>
      <c r="Q580" s="795"/>
      <c r="R580" s="795"/>
      <c r="S580" s="795"/>
      <c r="T580" s="795"/>
      <c r="U580" s="795"/>
      <c r="V580" s="795"/>
      <c r="W580" s="795"/>
      <c r="X580" s="795"/>
      <c r="Y580" s="795"/>
      <c r="Z580" s="795"/>
    </row>
    <row r="581" spans="1:26">
      <c r="A581" s="207"/>
      <c r="B581" s="832"/>
      <c r="C581" s="259" t="s">
        <v>159</v>
      </c>
      <c r="D581" s="260" t="s">
        <v>160</v>
      </c>
      <c r="E581" s="253" t="str">
        <f t="shared" si="181"/>
        <v>WA</v>
      </c>
      <c r="F581" s="39"/>
      <c r="G581" s="795"/>
      <c r="H581" s="795"/>
      <c r="I581" s="795"/>
      <c r="J581" s="795"/>
      <c r="K581" s="795"/>
      <c r="L581" s="795"/>
      <c r="M581" s="795"/>
      <c r="N581" s="795"/>
      <c r="O581" s="795"/>
      <c r="P581" s="795"/>
      <c r="Q581" s="795"/>
      <c r="R581" s="795"/>
      <c r="S581" s="795"/>
      <c r="T581" s="795"/>
      <c r="U581" s="795"/>
      <c r="V581" s="795"/>
      <c r="W581" s="795"/>
      <c r="X581" s="795"/>
      <c r="Y581" s="795"/>
      <c r="Z581" s="795"/>
    </row>
    <row r="582" spans="1:26">
      <c r="A582" s="207"/>
      <c r="B582" s="832"/>
      <c r="C582" s="259" t="s">
        <v>161</v>
      </c>
      <c r="D582" s="260" t="s">
        <v>162</v>
      </c>
      <c r="E582" s="253" t="str">
        <f t="shared" si="181"/>
        <v>WA</v>
      </c>
      <c r="F582" s="39"/>
      <c r="G582" s="795"/>
      <c r="H582" s="795"/>
      <c r="I582" s="795"/>
      <c r="J582" s="795"/>
      <c r="K582" s="795"/>
      <c r="L582" s="795"/>
      <c r="M582" s="795"/>
      <c r="N582" s="795"/>
      <c r="O582" s="795"/>
      <c r="P582" s="795"/>
      <c r="Q582" s="795"/>
      <c r="R582" s="795"/>
      <c r="S582" s="795"/>
      <c r="T582" s="795"/>
      <c r="U582" s="795"/>
      <c r="V582" s="795"/>
      <c r="W582" s="795"/>
      <c r="X582" s="795"/>
      <c r="Y582" s="795"/>
      <c r="Z582" s="795"/>
    </row>
    <row r="583" spans="1:26">
      <c r="A583" s="207"/>
      <c r="B583" s="832"/>
      <c r="C583" s="259" t="s">
        <v>163</v>
      </c>
      <c r="D583" s="260" t="s">
        <v>164</v>
      </c>
      <c r="E583" s="253" t="str">
        <f t="shared" si="181"/>
        <v>WA</v>
      </c>
      <c r="F583" s="39"/>
      <c r="G583" s="795"/>
      <c r="H583" s="795"/>
      <c r="I583" s="795"/>
      <c r="J583" s="795"/>
      <c r="K583" s="795"/>
      <c r="L583" s="795"/>
      <c r="M583" s="795"/>
      <c r="N583" s="795"/>
      <c r="O583" s="795"/>
      <c r="P583" s="795"/>
      <c r="Q583" s="795"/>
      <c r="R583" s="795"/>
      <c r="S583" s="795"/>
      <c r="T583" s="795"/>
      <c r="U583" s="795"/>
      <c r="V583" s="795"/>
      <c r="W583" s="795"/>
      <c r="X583" s="795"/>
      <c r="Y583" s="795"/>
      <c r="Z583" s="795"/>
    </row>
    <row r="584" spans="1:26">
      <c r="A584" s="207"/>
      <c r="B584" s="832"/>
      <c r="C584" s="259" t="s">
        <v>165</v>
      </c>
      <c r="D584" s="260" t="s">
        <v>166</v>
      </c>
      <c r="E584" s="253" t="str">
        <f t="shared" si="181"/>
        <v>WA</v>
      </c>
      <c r="F584" s="39"/>
      <c r="G584" s="795"/>
      <c r="H584" s="795"/>
      <c r="I584" s="795"/>
      <c r="J584" s="795"/>
      <c r="K584" s="795"/>
      <c r="L584" s="795"/>
      <c r="M584" s="795"/>
      <c r="N584" s="795"/>
      <c r="O584" s="795"/>
      <c r="P584" s="795"/>
      <c r="Q584" s="795"/>
      <c r="R584" s="795"/>
      <c r="S584" s="795"/>
      <c r="T584" s="795"/>
      <c r="U584" s="795"/>
      <c r="V584" s="795"/>
      <c r="W584" s="795"/>
      <c r="X584" s="795"/>
      <c r="Y584" s="795"/>
      <c r="Z584" s="795"/>
    </row>
    <row r="585" spans="1:26">
      <c r="A585" s="207"/>
      <c r="B585" s="832"/>
      <c r="C585" s="259" t="s">
        <v>167</v>
      </c>
      <c r="D585" s="260" t="s">
        <v>168</v>
      </c>
      <c r="E585" s="253" t="str">
        <f t="shared" si="181"/>
        <v>WA</v>
      </c>
      <c r="F585" s="39"/>
      <c r="G585" s="795"/>
      <c r="H585" s="795"/>
      <c r="I585" s="795"/>
      <c r="J585" s="795"/>
      <c r="K585" s="795"/>
      <c r="L585" s="795"/>
      <c r="M585" s="795"/>
      <c r="N585" s="795"/>
      <c r="O585" s="795"/>
      <c r="P585" s="795"/>
      <c r="Q585" s="795"/>
      <c r="R585" s="795"/>
      <c r="S585" s="795"/>
      <c r="T585" s="795"/>
      <c r="U585" s="795"/>
      <c r="V585" s="795"/>
      <c r="W585" s="795"/>
      <c r="X585" s="795"/>
      <c r="Y585" s="795"/>
      <c r="Z585" s="795"/>
    </row>
    <row r="586" spans="1:26">
      <c r="A586" s="207"/>
      <c r="B586" s="832"/>
      <c r="C586" s="259" t="s">
        <v>169</v>
      </c>
      <c r="D586" s="260" t="s">
        <v>170</v>
      </c>
      <c r="E586" s="253" t="str">
        <f t="shared" si="181"/>
        <v>WA</v>
      </c>
      <c r="F586" s="39"/>
      <c r="G586" s="795"/>
      <c r="H586" s="795"/>
      <c r="I586" s="795"/>
      <c r="J586" s="795"/>
      <c r="K586" s="795"/>
      <c r="L586" s="795"/>
      <c r="M586" s="795"/>
      <c r="N586" s="795"/>
      <c r="O586" s="795"/>
      <c r="P586" s="795"/>
      <c r="Q586" s="795"/>
      <c r="R586" s="795"/>
      <c r="S586" s="795"/>
      <c r="T586" s="795"/>
      <c r="U586" s="795"/>
      <c r="V586" s="795"/>
      <c r="W586" s="795"/>
      <c r="X586" s="795"/>
      <c r="Y586" s="795"/>
      <c r="Z586" s="795"/>
    </row>
    <row r="587" spans="1:26">
      <c r="A587" s="207"/>
      <c r="B587" s="832"/>
      <c r="C587" s="259" t="s">
        <v>171</v>
      </c>
      <c r="D587" s="260" t="s">
        <v>172</v>
      </c>
      <c r="E587" s="253" t="str">
        <f t="shared" si="181"/>
        <v>WA</v>
      </c>
      <c r="F587" s="39"/>
      <c r="G587" s="795"/>
      <c r="H587" s="795"/>
      <c r="I587" s="795"/>
      <c r="J587" s="795"/>
      <c r="K587" s="795"/>
      <c r="L587" s="795"/>
      <c r="M587" s="795"/>
      <c r="N587" s="795"/>
      <c r="O587" s="795"/>
      <c r="P587" s="795"/>
      <c r="Q587" s="795"/>
      <c r="R587" s="795"/>
      <c r="S587" s="795"/>
      <c r="T587" s="795"/>
      <c r="U587" s="795"/>
      <c r="V587" s="795"/>
      <c r="W587" s="795"/>
      <c r="X587" s="795"/>
      <c r="Y587" s="795"/>
      <c r="Z587" s="795"/>
    </row>
    <row r="588" spans="1:26">
      <c r="A588" s="207"/>
      <c r="B588" s="832"/>
      <c r="C588" s="261" t="s">
        <v>173</v>
      </c>
      <c r="D588" s="262" t="s">
        <v>174</v>
      </c>
      <c r="E588" s="253" t="str">
        <f t="shared" si="181"/>
        <v>WA</v>
      </c>
      <c r="F588" s="39"/>
      <c r="G588" s="795"/>
      <c r="H588" s="795"/>
      <c r="I588" s="795"/>
      <c r="J588" s="795"/>
      <c r="K588" s="795"/>
      <c r="L588" s="795"/>
      <c r="M588" s="795"/>
      <c r="N588" s="795"/>
      <c r="O588" s="795"/>
      <c r="P588" s="795"/>
      <c r="Q588" s="795"/>
      <c r="R588" s="795"/>
      <c r="S588" s="795"/>
      <c r="T588" s="795"/>
      <c r="U588" s="795"/>
      <c r="V588" s="795"/>
      <c r="W588" s="795"/>
      <c r="X588" s="795"/>
      <c r="Y588" s="795"/>
      <c r="Z588" s="795"/>
    </row>
    <row r="589" spans="1:26">
      <c r="A589" s="206" t="s">
        <v>175</v>
      </c>
      <c r="B589" s="832" t="s">
        <v>176</v>
      </c>
      <c r="C589" s="257" t="s">
        <v>177</v>
      </c>
      <c r="D589" s="258" t="s">
        <v>178</v>
      </c>
      <c r="E589" s="253" t="str">
        <f t="shared" si="181"/>
        <v>WA</v>
      </c>
      <c r="F589" s="39"/>
      <c r="G589" s="795"/>
      <c r="H589" s="795"/>
      <c r="I589" s="795"/>
      <c r="J589" s="795"/>
      <c r="K589" s="795"/>
      <c r="L589" s="795"/>
      <c r="M589" s="795"/>
      <c r="N589" s="795"/>
      <c r="O589" s="795"/>
      <c r="P589" s="795"/>
      <c r="Q589" s="795"/>
      <c r="R589" s="795"/>
      <c r="S589" s="795"/>
      <c r="T589" s="795"/>
      <c r="U589" s="795"/>
      <c r="V589" s="795"/>
      <c r="W589" s="795"/>
      <c r="X589" s="795"/>
      <c r="Y589" s="795"/>
      <c r="Z589" s="795"/>
    </row>
    <row r="590" spans="1:26">
      <c r="A590" s="207"/>
      <c r="B590" s="832"/>
      <c r="C590" s="259" t="s">
        <v>179</v>
      </c>
      <c r="D590" s="260" t="s">
        <v>180</v>
      </c>
      <c r="E590" s="253" t="str">
        <f t="shared" ref="E590:E595" si="220">E589</f>
        <v>WA</v>
      </c>
      <c r="F590" s="39"/>
      <c r="G590" s="795"/>
      <c r="H590" s="795"/>
      <c r="I590" s="795"/>
      <c r="J590" s="795"/>
      <c r="K590" s="795"/>
      <c r="L590" s="795"/>
      <c r="M590" s="795"/>
      <c r="N590" s="795"/>
      <c r="O590" s="795"/>
      <c r="P590" s="795"/>
      <c r="Q590" s="795"/>
      <c r="R590" s="795"/>
      <c r="S590" s="795"/>
      <c r="T590" s="795"/>
      <c r="U590" s="795"/>
      <c r="V590" s="795"/>
      <c r="W590" s="795"/>
      <c r="X590" s="795"/>
      <c r="Y590" s="795"/>
      <c r="Z590" s="795"/>
    </row>
    <row r="591" spans="1:26">
      <c r="A591" s="208"/>
      <c r="B591" s="832"/>
      <c r="C591" s="259" t="s">
        <v>181</v>
      </c>
      <c r="D591" s="260" t="s">
        <v>182</v>
      </c>
      <c r="E591" s="253" t="str">
        <f t="shared" si="220"/>
        <v>WA</v>
      </c>
      <c r="F591" s="39"/>
      <c r="G591" s="795"/>
      <c r="H591" s="795"/>
      <c r="I591" s="795"/>
      <c r="J591" s="795"/>
      <c r="K591" s="795"/>
      <c r="L591" s="795"/>
      <c r="M591" s="795"/>
      <c r="N591" s="795"/>
      <c r="O591" s="795"/>
      <c r="P591" s="795"/>
      <c r="Q591" s="795"/>
      <c r="R591" s="795"/>
      <c r="S591" s="795"/>
      <c r="T591" s="795"/>
      <c r="U591" s="795"/>
      <c r="V591" s="795"/>
      <c r="W591" s="795"/>
      <c r="X591" s="795"/>
      <c r="Y591" s="795"/>
      <c r="Z591" s="795"/>
    </row>
    <row r="592" spans="1:26">
      <c r="A592" s="207" t="s">
        <v>183</v>
      </c>
      <c r="B592" s="832" t="s">
        <v>184</v>
      </c>
      <c r="C592" s="257" t="s">
        <v>185</v>
      </c>
      <c r="D592" s="258" t="s">
        <v>186</v>
      </c>
      <c r="E592" s="253" t="str">
        <f t="shared" si="220"/>
        <v>WA</v>
      </c>
      <c r="F592" s="39"/>
      <c r="G592" s="795"/>
      <c r="H592" s="795"/>
      <c r="I592" s="795"/>
      <c r="J592" s="795"/>
      <c r="K592" s="795"/>
      <c r="L592" s="795"/>
      <c r="M592" s="795"/>
      <c r="N592" s="795"/>
      <c r="O592" s="795"/>
      <c r="P592" s="795"/>
      <c r="Q592" s="795"/>
      <c r="R592" s="795"/>
      <c r="S592" s="795"/>
      <c r="T592" s="795"/>
      <c r="U592" s="795"/>
      <c r="V592" s="795"/>
      <c r="W592" s="795"/>
      <c r="X592" s="795"/>
      <c r="Y592" s="795"/>
      <c r="Z592" s="795"/>
    </row>
    <row r="593" spans="1:26">
      <c r="A593" s="207"/>
      <c r="B593" s="832"/>
      <c r="C593" s="259" t="s">
        <v>187</v>
      </c>
      <c r="D593" s="260" t="s">
        <v>188</v>
      </c>
      <c r="E593" s="253" t="str">
        <f t="shared" si="220"/>
        <v>WA</v>
      </c>
      <c r="F593" s="39"/>
      <c r="G593" s="795"/>
      <c r="H593" s="795"/>
      <c r="I593" s="795"/>
      <c r="J593" s="795"/>
      <c r="K593" s="795"/>
      <c r="L593" s="795"/>
      <c r="M593" s="795"/>
      <c r="N593" s="795"/>
      <c r="O593" s="795"/>
      <c r="P593" s="795"/>
      <c r="Q593" s="795"/>
      <c r="R593" s="795"/>
      <c r="S593" s="795"/>
      <c r="T593" s="795"/>
      <c r="U593" s="795"/>
      <c r="V593" s="795"/>
      <c r="W593" s="795"/>
      <c r="X593" s="795"/>
      <c r="Y593" s="795"/>
      <c r="Z593" s="795"/>
    </row>
    <row r="594" spans="1:26">
      <c r="A594" s="207"/>
      <c r="B594" s="832"/>
      <c r="C594" s="259" t="s">
        <v>189</v>
      </c>
      <c r="D594" s="260" t="s">
        <v>190</v>
      </c>
      <c r="E594" s="253" t="str">
        <f t="shared" si="220"/>
        <v>WA</v>
      </c>
      <c r="F594" s="39"/>
      <c r="G594" s="795"/>
      <c r="H594" s="795"/>
      <c r="I594" s="795"/>
      <c r="J594" s="795"/>
      <c r="K594" s="795"/>
      <c r="L594" s="795"/>
      <c r="M594" s="795"/>
      <c r="N594" s="795"/>
      <c r="O594" s="795"/>
      <c r="P594" s="795"/>
      <c r="Q594" s="795"/>
      <c r="R594" s="795"/>
      <c r="S594" s="795"/>
      <c r="T594" s="795"/>
      <c r="U594" s="795"/>
      <c r="V594" s="795"/>
      <c r="W594" s="795"/>
      <c r="X594" s="795"/>
      <c r="Y594" s="795"/>
      <c r="Z594" s="795"/>
    </row>
    <row r="595" spans="1:26">
      <c r="A595" s="208"/>
      <c r="B595" s="832"/>
      <c r="C595" s="261" t="s">
        <v>191</v>
      </c>
      <c r="D595" s="262" t="s">
        <v>192</v>
      </c>
      <c r="E595" s="253" t="str">
        <f t="shared" si="220"/>
        <v>WA</v>
      </c>
      <c r="F595" s="39"/>
      <c r="G595" s="795"/>
      <c r="H595" s="795"/>
      <c r="I595" s="795"/>
      <c r="J595" s="795"/>
      <c r="K595" s="795"/>
      <c r="L595" s="795"/>
      <c r="M595" s="795"/>
      <c r="N595" s="795"/>
      <c r="O595" s="795"/>
      <c r="P595" s="795"/>
      <c r="Q595" s="795"/>
      <c r="R595" s="795"/>
      <c r="S595" s="795"/>
      <c r="T595" s="795"/>
      <c r="U595" s="795"/>
      <c r="V595" s="795"/>
      <c r="W595" s="795"/>
      <c r="X595" s="795"/>
      <c r="Y595" s="795"/>
      <c r="Z595" s="795"/>
    </row>
    <row r="609" spans="28:52" ht="15">
      <c r="AB609" s="268"/>
      <c r="AC609" s="268"/>
      <c r="AD609" s="268"/>
      <c r="AE609" s="268"/>
      <c r="AF609" s="268"/>
      <c r="AG609" s="268"/>
      <c r="AH609" s="268"/>
      <c r="AI609" s="268"/>
      <c r="AJ609" s="268"/>
      <c r="AK609" s="268"/>
      <c r="AL609" s="268"/>
      <c r="AM609" s="268"/>
      <c r="AN609" s="268"/>
      <c r="AO609" s="268"/>
      <c r="AP609" s="268"/>
      <c r="AQ609" s="268"/>
      <c r="AR609" s="268"/>
      <c r="AS609" s="268"/>
      <c r="AT609" s="268"/>
      <c r="AU609" s="268"/>
      <c r="AV609" s="268"/>
      <c r="AW609" s="268"/>
      <c r="AX609" s="268"/>
      <c r="AY609" s="268"/>
      <c r="AZ609" s="268"/>
    </row>
    <row r="683" spans="28:52" ht="15">
      <c r="AB683" s="268"/>
      <c r="AC683" s="268"/>
      <c r="AD683" s="268"/>
      <c r="AE683" s="268"/>
      <c r="AF683" s="268"/>
      <c r="AG683" s="268"/>
      <c r="AH683" s="268"/>
      <c r="AI683" s="268"/>
      <c r="AJ683" s="268"/>
      <c r="AK683" s="268"/>
      <c r="AL683" s="268"/>
      <c r="AM683" s="268"/>
      <c r="AN683" s="268"/>
      <c r="AO683" s="268"/>
      <c r="AP683" s="268"/>
      <c r="AQ683" s="268"/>
      <c r="AR683" s="268"/>
      <c r="AS683" s="268"/>
      <c r="AT683" s="268"/>
      <c r="AU683" s="268"/>
      <c r="AV683" s="268"/>
      <c r="AW683" s="268"/>
      <c r="AX683" s="268"/>
      <c r="AY683" s="268"/>
      <c r="AZ683" s="268"/>
    </row>
    <row r="757" spans="28:52" ht="15">
      <c r="AB757" s="268"/>
      <c r="AC757" s="268"/>
      <c r="AD757" s="268"/>
      <c r="AE757" s="268"/>
      <c r="AF757" s="268"/>
      <c r="AG757" s="268"/>
      <c r="AH757" s="268"/>
      <c r="AI757" s="268"/>
      <c r="AJ757" s="268"/>
      <c r="AK757" s="268"/>
      <c r="AL757" s="268"/>
      <c r="AM757" s="268"/>
      <c r="AN757" s="268"/>
      <c r="AO757" s="268"/>
      <c r="AP757" s="268"/>
      <c r="AQ757" s="268"/>
      <c r="AR757" s="268"/>
      <c r="AS757" s="268"/>
      <c r="AT757" s="268"/>
      <c r="AU757" s="268"/>
      <c r="AV757" s="268"/>
      <c r="AW757" s="268"/>
      <c r="AX757" s="268"/>
      <c r="AY757" s="268"/>
      <c r="AZ757" s="268"/>
    </row>
    <row r="831" spans="28:52" ht="15">
      <c r="AB831" s="268"/>
      <c r="AC831" s="268"/>
      <c r="AD831" s="268"/>
      <c r="AE831" s="268"/>
      <c r="AF831" s="268"/>
      <c r="AG831" s="268"/>
      <c r="AH831" s="268"/>
      <c r="AI831" s="268"/>
      <c r="AJ831" s="268"/>
      <c r="AK831" s="268"/>
      <c r="AL831" s="268"/>
      <c r="AM831" s="268"/>
      <c r="AN831" s="268"/>
      <c r="AO831" s="268"/>
      <c r="AP831" s="268"/>
      <c r="AQ831" s="268"/>
      <c r="AR831" s="268"/>
      <c r="AS831" s="268"/>
      <c r="AT831" s="268"/>
      <c r="AU831" s="268"/>
      <c r="AV831" s="268"/>
      <c r="AW831" s="268"/>
      <c r="AX831" s="268"/>
      <c r="AY831" s="268"/>
      <c r="AZ831" s="268"/>
    </row>
  </sheetData>
  <sheetProtection sheet="1" objects="1" scenarios="1"/>
  <mergeCells count="88">
    <mergeCell ref="B570:B579"/>
    <mergeCell ref="B580:B588"/>
    <mergeCell ref="B589:B591"/>
    <mergeCell ref="B592:B595"/>
    <mergeCell ref="B529:B552"/>
    <mergeCell ref="B554:B555"/>
    <mergeCell ref="B556:B559"/>
    <mergeCell ref="B560:B562"/>
    <mergeCell ref="B563:B565"/>
    <mergeCell ref="B566:B569"/>
    <mergeCell ref="B524:B526"/>
    <mergeCell ref="B450:B452"/>
    <mergeCell ref="B455:B478"/>
    <mergeCell ref="B480:B481"/>
    <mergeCell ref="B482:B485"/>
    <mergeCell ref="B486:B488"/>
    <mergeCell ref="B489:B491"/>
    <mergeCell ref="B492:B495"/>
    <mergeCell ref="B496:B505"/>
    <mergeCell ref="B506:B514"/>
    <mergeCell ref="B515:B517"/>
    <mergeCell ref="B518:B521"/>
    <mergeCell ref="B444:B447"/>
    <mergeCell ref="B370:B373"/>
    <mergeCell ref="B376:B378"/>
    <mergeCell ref="B381:B404"/>
    <mergeCell ref="B406:B407"/>
    <mergeCell ref="B408:B411"/>
    <mergeCell ref="B412:B414"/>
    <mergeCell ref="B415:B417"/>
    <mergeCell ref="B418:B421"/>
    <mergeCell ref="B422:B431"/>
    <mergeCell ref="B432:B440"/>
    <mergeCell ref="B441:B443"/>
    <mergeCell ref="B367:B369"/>
    <mergeCell ref="B293:B295"/>
    <mergeCell ref="B296:B299"/>
    <mergeCell ref="B302:B304"/>
    <mergeCell ref="B307:B330"/>
    <mergeCell ref="B332:B333"/>
    <mergeCell ref="B334:B337"/>
    <mergeCell ref="B338:B340"/>
    <mergeCell ref="B341:B343"/>
    <mergeCell ref="B344:B347"/>
    <mergeCell ref="B348:B357"/>
    <mergeCell ref="B358:B366"/>
    <mergeCell ref="B284:B292"/>
    <mergeCell ref="B210:B218"/>
    <mergeCell ref="B219:B221"/>
    <mergeCell ref="B222:B225"/>
    <mergeCell ref="B228:B230"/>
    <mergeCell ref="B233:B256"/>
    <mergeCell ref="B258:B259"/>
    <mergeCell ref="B260:B263"/>
    <mergeCell ref="B264:B266"/>
    <mergeCell ref="B267:B269"/>
    <mergeCell ref="B270:B273"/>
    <mergeCell ref="B274:B283"/>
    <mergeCell ref="B200:B209"/>
    <mergeCell ref="B126:B135"/>
    <mergeCell ref="B136:B144"/>
    <mergeCell ref="B145:B147"/>
    <mergeCell ref="B148:B151"/>
    <mergeCell ref="B154:B156"/>
    <mergeCell ref="B159:B182"/>
    <mergeCell ref="B184:B185"/>
    <mergeCell ref="B186:B189"/>
    <mergeCell ref="B190:B192"/>
    <mergeCell ref="B193:B195"/>
    <mergeCell ref="B196:B199"/>
    <mergeCell ref="B122:B125"/>
    <mergeCell ref="B48:B51"/>
    <mergeCell ref="B52:B61"/>
    <mergeCell ref="B62:B70"/>
    <mergeCell ref="B71:B73"/>
    <mergeCell ref="B74:B77"/>
    <mergeCell ref="B80:B82"/>
    <mergeCell ref="B85:B108"/>
    <mergeCell ref="B110:B111"/>
    <mergeCell ref="B112:B115"/>
    <mergeCell ref="B116:B118"/>
    <mergeCell ref="B119:B121"/>
    <mergeCell ref="B45:B47"/>
    <mergeCell ref="B6:B8"/>
    <mergeCell ref="B11:B34"/>
    <mergeCell ref="B36:B37"/>
    <mergeCell ref="B38:B41"/>
    <mergeCell ref="B42:B44"/>
  </mergeCells>
  <pageMargins left="0.7" right="0.7" top="0.75" bottom="0.75" header="0.3" footer="0.3"/>
  <pageSetup paperSize="9" orientation="portrait" verticalDpi="0"/>
  <headerFooter>
    <oddHeader>&amp;Casdlfjkasdfl;kj</oddHeader>
  </headerFooter>
</worksheet>
</file>

<file path=xl/worksheets/sheet4.xml><?xml version="1.0" encoding="utf-8"?>
<worksheet xmlns="http://schemas.openxmlformats.org/spreadsheetml/2006/main" xmlns:r="http://schemas.openxmlformats.org/officeDocument/2006/relationships">
  <sheetPr enableFormatConditionsCalculation="0">
    <tabColor theme="7" tint="0.59999389629810485"/>
  </sheetPr>
  <dimension ref="A1:AQ933"/>
  <sheetViews>
    <sheetView zoomScale="80" zoomScaleNormal="80" workbookViewId="0">
      <pane ySplit="7" topLeftCell="A8" activePane="bottomLeft" state="frozen"/>
      <selection pane="bottomLeft" activeCell="A8" sqref="A8"/>
    </sheetView>
  </sheetViews>
  <sheetFormatPr defaultColWidth="8.85546875" defaultRowHeight="12.75"/>
  <cols>
    <col min="1" max="1" width="15.140625" style="27" customWidth="1"/>
    <col min="2" max="2" width="65.42578125" style="117" customWidth="1"/>
    <col min="3" max="3" width="6" style="49" customWidth="1"/>
    <col min="4" max="4" width="5.140625" style="216" bestFit="1" customWidth="1"/>
    <col min="5" max="5" width="5" style="216" customWidth="1"/>
    <col min="6" max="6" width="5.28515625" style="216" customWidth="1"/>
    <col min="7" max="7" width="4.28515625" style="216" customWidth="1"/>
    <col min="8" max="8" width="5.5703125" style="216" customWidth="1"/>
    <col min="9" max="9" width="3.85546875" style="216" bestFit="1" customWidth="1"/>
    <col min="10" max="10" width="4.28515625" style="216" bestFit="1" customWidth="1"/>
    <col min="11" max="12" width="8.85546875" style="134" customWidth="1"/>
    <col min="13" max="13" width="8.85546875" style="135" customWidth="1"/>
    <col min="14" max="14" width="9.28515625" style="134" customWidth="1"/>
    <col min="15" max="28" width="8.42578125" style="132" customWidth="1"/>
    <col min="29" max="29" width="8.42578125" style="230" customWidth="1"/>
    <col min="30" max="30" width="8.7109375" style="132" customWidth="1"/>
    <col min="31" max="31" width="8.5703125" style="132" customWidth="1"/>
    <col min="32" max="32" width="14.85546875" style="136" customWidth="1"/>
    <col min="33" max="33" width="10.85546875" style="342" customWidth="1"/>
    <col min="34" max="34" width="4.7109375" style="27" customWidth="1"/>
    <col min="35" max="35" width="4.7109375" style="49" customWidth="1"/>
    <col min="36" max="36" width="4.7109375" style="115" customWidth="1"/>
    <col min="37" max="37" width="4.7109375" style="49" customWidth="1"/>
    <col min="38" max="38" width="4.7109375" style="115" customWidth="1"/>
    <col min="39" max="39" width="4.7109375" style="116" customWidth="1"/>
    <col min="40" max="40" width="4.7109375" style="115" customWidth="1"/>
    <col min="41" max="41" width="10.42578125" style="33" customWidth="1"/>
    <col min="42" max="42" width="18.85546875" style="32" customWidth="1"/>
    <col min="43" max="16384" width="8.85546875" style="28"/>
  </cols>
  <sheetData>
    <row r="1" spans="1:42" s="448" customFormat="1" ht="21">
      <c r="A1" s="447" t="s">
        <v>210</v>
      </c>
      <c r="C1" s="316"/>
      <c r="D1" s="316"/>
      <c r="E1" s="316"/>
      <c r="F1" s="316"/>
      <c r="G1" s="316"/>
      <c r="H1" s="316"/>
      <c r="I1" s="316"/>
      <c r="J1" s="316"/>
      <c r="K1" s="449"/>
      <c r="L1" s="450"/>
      <c r="M1" s="451"/>
      <c r="N1" s="450"/>
      <c r="O1" s="452"/>
      <c r="P1" s="452"/>
      <c r="Q1" s="452"/>
      <c r="R1" s="452"/>
      <c r="S1" s="452"/>
      <c r="T1" s="452"/>
      <c r="U1" s="452"/>
      <c r="V1" s="452"/>
      <c r="W1" s="452"/>
      <c r="X1" s="452"/>
      <c r="Y1" s="452"/>
      <c r="Z1" s="452"/>
      <c r="AA1" s="452"/>
      <c r="AB1" s="452"/>
      <c r="AC1" s="452"/>
      <c r="AD1" s="452"/>
      <c r="AE1" s="452"/>
      <c r="AF1" s="452"/>
      <c r="AG1" s="453"/>
      <c r="AH1" s="316"/>
      <c r="AI1" s="316"/>
      <c r="AJ1" s="454"/>
      <c r="AK1" s="455"/>
      <c r="AL1" s="454"/>
      <c r="AM1" s="456"/>
      <c r="AN1" s="454"/>
      <c r="AO1" s="457"/>
      <c r="AP1" s="457"/>
    </row>
    <row r="2" spans="1:42" s="44" customFormat="1" ht="15.75">
      <c r="B2" s="651" t="s">
        <v>550</v>
      </c>
      <c r="C2" s="634"/>
      <c r="D2" s="628" t="s">
        <v>547</v>
      </c>
      <c r="E2" s="635"/>
      <c r="F2" s="635"/>
      <c r="G2" s="635"/>
      <c r="H2" s="635"/>
      <c r="I2" s="635"/>
      <c r="J2" s="635"/>
      <c r="K2" s="636"/>
      <c r="L2" s="636"/>
      <c r="M2" s="637"/>
      <c r="N2" s="627"/>
      <c r="O2" s="627"/>
      <c r="P2" s="769" t="s">
        <v>1159</v>
      </c>
      <c r="Q2" s="627"/>
      <c r="R2" s="628" t="s">
        <v>547</v>
      </c>
      <c r="S2" s="634"/>
      <c r="T2" s="647"/>
      <c r="U2" s="647"/>
      <c r="V2" s="629"/>
      <c r="W2" s="775"/>
      <c r="X2" s="776"/>
      <c r="Y2" s="776"/>
      <c r="AE2" s="133"/>
      <c r="AG2" s="340"/>
    </row>
    <row r="3" spans="1:42">
      <c r="B3" s="638" t="s">
        <v>413</v>
      </c>
      <c r="C3" s="649">
        <v>7.6999999999999999E-2</v>
      </c>
      <c r="D3" s="639" t="s">
        <v>534</v>
      </c>
      <c r="E3" s="631"/>
      <c r="F3" s="631"/>
      <c r="G3" s="631"/>
      <c r="H3" s="631"/>
      <c r="I3" s="631"/>
      <c r="J3" s="640" t="s">
        <v>419</v>
      </c>
      <c r="K3" s="631"/>
      <c r="L3" s="641" t="s">
        <v>1224</v>
      </c>
      <c r="M3" s="642"/>
      <c r="N3" s="640"/>
      <c r="O3" s="640"/>
      <c r="P3" s="770" t="s">
        <v>582</v>
      </c>
      <c r="Q3" s="170">
        <v>2.8000000000000001E-2</v>
      </c>
      <c r="R3" s="630" t="s">
        <v>598</v>
      </c>
      <c r="S3" s="640"/>
      <c r="T3" s="640"/>
      <c r="U3" s="771"/>
      <c r="V3" s="772"/>
      <c r="W3" s="775"/>
      <c r="X3" s="776"/>
      <c r="Y3" s="392"/>
      <c r="AL3" s="116"/>
      <c r="AM3" s="115"/>
      <c r="AN3" s="33"/>
      <c r="AO3" s="32"/>
      <c r="AP3" s="28"/>
    </row>
    <row r="4" spans="1:42">
      <c r="B4" s="638" t="s">
        <v>461</v>
      </c>
      <c r="C4" s="649">
        <v>-4.1000000000000002E-2</v>
      </c>
      <c r="D4" s="639" t="s">
        <v>534</v>
      </c>
      <c r="E4" s="631"/>
      <c r="F4" s="631"/>
      <c r="G4" s="631"/>
      <c r="H4" s="631"/>
      <c r="I4" s="631"/>
      <c r="J4" s="640" t="s">
        <v>214</v>
      </c>
      <c r="K4" s="649">
        <v>0.02</v>
      </c>
      <c r="L4" s="630" t="s">
        <v>551</v>
      </c>
      <c r="M4" s="642"/>
      <c r="N4" s="640"/>
      <c r="O4" s="640"/>
      <c r="P4" s="770" t="s">
        <v>520</v>
      </c>
      <c r="Q4" s="170">
        <v>1.4999999999999999E-2</v>
      </c>
      <c r="R4" s="630" t="s">
        <v>298</v>
      </c>
      <c r="S4" s="640"/>
      <c r="T4" s="640"/>
      <c r="U4" s="771"/>
      <c r="V4" s="772"/>
      <c r="W4" s="775"/>
      <c r="X4" s="776"/>
      <c r="Y4" s="392"/>
      <c r="AL4" s="116"/>
      <c r="AM4" s="115"/>
      <c r="AN4" s="33"/>
      <c r="AO4" s="32"/>
      <c r="AP4" s="28"/>
    </row>
    <row r="5" spans="1:42">
      <c r="B5" s="643" t="s">
        <v>484</v>
      </c>
      <c r="C5" s="649">
        <v>2.1999999999999999E-2</v>
      </c>
      <c r="D5" s="639" t="s">
        <v>534</v>
      </c>
      <c r="E5" s="631"/>
      <c r="F5" s="631"/>
      <c r="G5" s="631"/>
      <c r="H5" s="631"/>
      <c r="I5" s="631"/>
      <c r="J5" s="640" t="s">
        <v>209</v>
      </c>
      <c r="K5" s="649">
        <f>K4*1.4</f>
        <v>2.7999999999999997E-2</v>
      </c>
      <c r="L5" s="630" t="s">
        <v>551</v>
      </c>
      <c r="M5" s="642"/>
      <c r="N5" s="640"/>
      <c r="O5" s="640"/>
      <c r="P5" s="640"/>
      <c r="Q5" s="640"/>
      <c r="R5" s="640"/>
      <c r="S5" s="640"/>
      <c r="T5" s="640"/>
      <c r="U5" s="771"/>
      <c r="V5" s="772"/>
      <c r="W5" s="775"/>
      <c r="X5" s="776"/>
      <c r="Y5" s="392"/>
      <c r="AL5" s="116"/>
      <c r="AM5" s="115"/>
      <c r="AN5" s="33"/>
      <c r="AO5" s="32"/>
      <c r="AP5" s="28"/>
    </row>
    <row r="6" spans="1:42" s="212" customFormat="1">
      <c r="A6" s="211"/>
      <c r="B6" s="778" t="s">
        <v>399</v>
      </c>
      <c r="C6" s="650">
        <v>-1.4E-2</v>
      </c>
      <c r="D6" s="779" t="s">
        <v>546</v>
      </c>
      <c r="E6" s="633"/>
      <c r="F6" s="633"/>
      <c r="G6" s="633"/>
      <c r="H6" s="633"/>
      <c r="I6" s="633"/>
      <c r="J6" s="644" t="s">
        <v>216</v>
      </c>
      <c r="K6" s="650">
        <f>K4*0.5</f>
        <v>0.01</v>
      </c>
      <c r="L6" s="632" t="s">
        <v>551</v>
      </c>
      <c r="M6" s="645"/>
      <c r="N6" s="779"/>
      <c r="O6" s="777"/>
      <c r="P6" s="777"/>
      <c r="Q6" s="777"/>
      <c r="R6" s="777"/>
      <c r="S6" s="648"/>
      <c r="T6" s="648"/>
      <c r="U6" s="773"/>
      <c r="V6" s="774"/>
      <c r="W6" s="775"/>
      <c r="X6" s="776"/>
      <c r="Y6" s="392"/>
      <c r="Z6" s="230"/>
      <c r="AA6" s="230"/>
      <c r="AB6" s="230"/>
      <c r="AC6" s="230"/>
      <c r="AD6" s="230"/>
      <c r="AE6" s="230"/>
      <c r="AF6" s="136"/>
      <c r="AG6" s="342"/>
      <c r="AH6" s="211"/>
      <c r="AI6" s="216"/>
      <c r="AJ6" s="115"/>
      <c r="AK6" s="216"/>
      <c r="AL6" s="116"/>
      <c r="AM6" s="115"/>
      <c r="AN6" s="307"/>
      <c r="AO6" s="214"/>
    </row>
    <row r="7" spans="1:42" s="212" customFormat="1" ht="5.25" customHeight="1">
      <c r="A7" s="211"/>
      <c r="B7" s="153"/>
      <c r="C7" s="626"/>
      <c r="D7" s="624"/>
      <c r="E7" s="122"/>
      <c r="F7" s="122"/>
      <c r="G7" s="122"/>
      <c r="H7" s="122"/>
      <c r="I7" s="122"/>
      <c r="J7" s="122"/>
      <c r="K7" s="625"/>
      <c r="L7" s="134"/>
      <c r="M7" s="135"/>
      <c r="N7" s="392"/>
      <c r="O7" s="392"/>
      <c r="P7" s="392"/>
      <c r="Q7" s="148"/>
      <c r="R7" s="646"/>
      <c r="S7" s="392"/>
      <c r="T7" s="392"/>
      <c r="U7" s="392"/>
      <c r="V7" s="392"/>
      <c r="W7" s="148"/>
      <c r="X7" s="646"/>
      <c r="Y7" s="392"/>
      <c r="Z7" s="230"/>
      <c r="AA7" s="230"/>
      <c r="AB7" s="230"/>
      <c r="AC7" s="230"/>
      <c r="AD7" s="230"/>
      <c r="AE7" s="136"/>
      <c r="AF7" s="226"/>
      <c r="AG7" s="341"/>
      <c r="AH7" s="216"/>
      <c r="AI7" s="115"/>
      <c r="AJ7" s="216"/>
      <c r="AK7" s="115"/>
      <c r="AL7" s="116"/>
      <c r="AM7" s="115"/>
      <c r="AN7" s="307"/>
      <c r="AO7" s="214"/>
    </row>
    <row r="8" spans="1:42" s="128" customFormat="1" ht="18.75">
      <c r="A8" s="130" t="s">
        <v>21</v>
      </c>
      <c r="B8" s="129" t="s">
        <v>198</v>
      </c>
      <c r="C8" s="229"/>
      <c r="D8" s="229"/>
      <c r="E8" s="229"/>
      <c r="F8" s="229"/>
      <c r="G8" s="229"/>
      <c r="H8" s="229"/>
      <c r="I8" s="229"/>
      <c r="J8" s="229"/>
      <c r="K8" s="131"/>
      <c r="L8" s="138"/>
      <c r="M8" s="138"/>
      <c r="N8" s="138"/>
      <c r="O8" s="138"/>
      <c r="P8" s="147"/>
      <c r="Q8" s="147"/>
      <c r="R8" s="147"/>
      <c r="S8" s="147"/>
      <c r="T8" s="147"/>
      <c r="U8" s="147"/>
      <c r="V8" s="147"/>
      <c r="W8" s="147"/>
      <c r="X8" s="147"/>
      <c r="Y8" s="147"/>
      <c r="Z8" s="147"/>
      <c r="AA8" s="147"/>
      <c r="AB8" s="147"/>
      <c r="AC8" s="147"/>
      <c r="AD8" s="147"/>
      <c r="AE8" s="147"/>
      <c r="AF8" s="139"/>
      <c r="AG8" s="343"/>
      <c r="AP8" s="32"/>
    </row>
    <row r="9" spans="1:42">
      <c r="A9" s="122" t="s">
        <v>761</v>
      </c>
      <c r="B9" s="28"/>
      <c r="C9" s="122" t="s">
        <v>497</v>
      </c>
      <c r="D9" s="212"/>
      <c r="E9" s="212"/>
      <c r="F9" s="212"/>
      <c r="G9" s="212"/>
      <c r="H9" s="212"/>
      <c r="I9" s="212"/>
      <c r="J9" s="212"/>
      <c r="L9" s="137"/>
      <c r="M9" s="137"/>
      <c r="N9" s="141"/>
      <c r="O9" s="137"/>
      <c r="X9" s="179" t="s">
        <v>511</v>
      </c>
      <c r="AA9" s="145" t="s">
        <v>1184</v>
      </c>
    </row>
    <row r="10" spans="1:42">
      <c r="A10" s="443" t="s">
        <v>24</v>
      </c>
      <c r="C10" s="27" t="s">
        <v>397</v>
      </c>
      <c r="D10" s="212"/>
      <c r="E10" s="212"/>
      <c r="F10" s="212"/>
      <c r="G10" s="212"/>
      <c r="H10" s="212"/>
      <c r="I10" s="212"/>
      <c r="J10" s="212"/>
      <c r="L10" s="137"/>
      <c r="M10" s="137"/>
      <c r="N10" s="141"/>
      <c r="O10" s="137"/>
      <c r="Y10" s="194" t="s">
        <v>276</v>
      </c>
      <c r="Z10" s="194" t="s">
        <v>506</v>
      </c>
      <c r="AF10" s="146" t="str">
        <f>B8</f>
        <v>Plating &amp; heat treatment</v>
      </c>
    </row>
    <row r="11" spans="1:42">
      <c r="A11" s="443" t="s">
        <v>26</v>
      </c>
      <c r="C11" s="27" t="s">
        <v>375</v>
      </c>
      <c r="D11" s="212"/>
      <c r="E11" s="212"/>
      <c r="F11" s="212"/>
      <c r="G11" s="212"/>
      <c r="H11" s="212"/>
      <c r="I11" s="212"/>
      <c r="J11" s="212"/>
      <c r="L11" s="137"/>
      <c r="M11" s="137"/>
      <c r="N11" s="141"/>
      <c r="O11" s="137"/>
      <c r="X11" s="239" t="s">
        <v>504</v>
      </c>
      <c r="Y11" s="666">
        <f>[1]Baseline!C10</f>
        <v>0</v>
      </c>
      <c r="Z11" s="667"/>
      <c r="AF11" s="146" t="str">
        <f>AF10</f>
        <v>Plating &amp; heat treatment</v>
      </c>
    </row>
    <row r="12" spans="1:42">
      <c r="A12" s="443" t="s">
        <v>28</v>
      </c>
      <c r="C12" s="27" t="s">
        <v>667</v>
      </c>
      <c r="D12" s="212"/>
      <c r="E12" s="212"/>
      <c r="F12" s="212"/>
      <c r="G12" s="212"/>
      <c r="H12" s="212"/>
      <c r="I12" s="212"/>
      <c r="J12" s="212"/>
      <c r="L12" s="137"/>
      <c r="M12" s="137"/>
      <c r="N12" s="141"/>
      <c r="O12" s="137"/>
      <c r="X12" s="239" t="s">
        <v>505</v>
      </c>
      <c r="Y12" s="667"/>
      <c r="Z12" s="666">
        <f>[1]Baseline!D10</f>
        <v>4.8915000000000006</v>
      </c>
      <c r="AF12" s="146" t="str">
        <f t="shared" ref="AF12:AF18" si="0">AF11</f>
        <v>Plating &amp; heat treatment</v>
      </c>
    </row>
    <row r="13" spans="1:42">
      <c r="B13" s="28"/>
      <c r="D13" s="212"/>
      <c r="E13" s="212"/>
      <c r="F13" s="212"/>
      <c r="G13" s="212"/>
      <c r="H13" s="212"/>
      <c r="I13" s="212"/>
      <c r="J13" s="212"/>
      <c r="L13" s="137"/>
      <c r="M13" s="137"/>
      <c r="N13" s="141"/>
      <c r="O13" s="137"/>
      <c r="X13" s="239" t="s">
        <v>507</v>
      </c>
      <c r="Y13" s="666">
        <f>[1]Baseline!E10</f>
        <v>0</v>
      </c>
      <c r="Z13" s="667"/>
      <c r="AA13" s="192"/>
      <c r="AF13" s="146" t="str">
        <f t="shared" si="0"/>
        <v>Plating &amp; heat treatment</v>
      </c>
    </row>
    <row r="14" spans="1:42">
      <c r="A14" s="49" t="s">
        <v>376</v>
      </c>
      <c r="B14" s="28"/>
      <c r="C14" s="49" t="s">
        <v>400</v>
      </c>
      <c r="D14" s="212"/>
      <c r="E14" s="212"/>
      <c r="F14" s="212"/>
      <c r="G14" s="212"/>
      <c r="H14" s="212"/>
      <c r="I14" s="212"/>
      <c r="J14" s="212"/>
      <c r="L14" s="137"/>
      <c r="M14" s="137"/>
      <c r="N14" s="141"/>
      <c r="O14" s="137"/>
      <c r="X14" s="239" t="s">
        <v>414</v>
      </c>
      <c r="Y14" s="666">
        <f>[1]Baseline!F10</f>
        <v>4825.9839999999995</v>
      </c>
      <c r="Z14" s="667"/>
      <c r="AF14" s="146" t="str">
        <f t="shared" si="0"/>
        <v>Plating &amp; heat treatment</v>
      </c>
    </row>
    <row r="15" spans="1:42">
      <c r="A15" s="27" t="s">
        <v>410</v>
      </c>
      <c r="B15" s="28"/>
      <c r="C15" s="28" t="s">
        <v>426</v>
      </c>
      <c r="D15" s="212"/>
      <c r="E15" s="212"/>
      <c r="F15" s="212"/>
      <c r="G15" s="212"/>
      <c r="H15" s="212"/>
      <c r="I15" s="212"/>
      <c r="J15" s="212"/>
      <c r="L15" s="137"/>
      <c r="M15" s="137"/>
      <c r="N15" s="141"/>
      <c r="O15" s="137"/>
      <c r="X15" s="239" t="s">
        <v>415</v>
      </c>
      <c r="Y15" s="667"/>
      <c r="Z15" s="666">
        <f>[1]Baseline!G10</f>
        <v>185.86</v>
      </c>
      <c r="AF15" s="146" t="str">
        <f t="shared" si="0"/>
        <v>Plating &amp; heat treatment</v>
      </c>
    </row>
    <row r="16" spans="1:42">
      <c r="A16" s="27" t="s">
        <v>398</v>
      </c>
      <c r="C16" s="28"/>
      <c r="D16" s="226"/>
      <c r="E16" s="226"/>
      <c r="F16" s="226"/>
      <c r="G16" s="226"/>
      <c r="H16" s="226"/>
      <c r="I16" s="226"/>
      <c r="J16" s="226"/>
      <c r="L16" s="137"/>
      <c r="M16" s="137"/>
      <c r="N16" s="141"/>
      <c r="O16" s="137"/>
      <c r="X16" s="239" t="s">
        <v>508</v>
      </c>
      <c r="Y16" s="666">
        <f>[1]Baseline!H10</f>
        <v>0</v>
      </c>
      <c r="Z16" s="667"/>
      <c r="AF16" s="146" t="str">
        <f t="shared" si="0"/>
        <v>Plating &amp; heat treatment</v>
      </c>
    </row>
    <row r="17" spans="1:43">
      <c r="A17" s="27" t="s">
        <v>468</v>
      </c>
      <c r="C17" s="49" t="s">
        <v>401</v>
      </c>
      <c r="D17" s="226"/>
      <c r="E17" s="226"/>
      <c r="F17" s="226"/>
      <c r="G17" s="226"/>
      <c r="H17" s="226"/>
      <c r="I17" s="226"/>
      <c r="J17" s="226"/>
      <c r="L17" s="137"/>
      <c r="M17" s="137"/>
      <c r="N17" s="141"/>
      <c r="O17" s="137"/>
      <c r="X17" s="239" t="s">
        <v>489</v>
      </c>
      <c r="Y17" s="667"/>
      <c r="Z17" s="666">
        <f>[1]Baseline!I10</f>
        <v>0</v>
      </c>
      <c r="AF17" s="146" t="str">
        <f t="shared" si="0"/>
        <v>Plating &amp; heat treatment</v>
      </c>
    </row>
    <row r="18" spans="1:43">
      <c r="C18" s="28" t="s">
        <v>571</v>
      </c>
      <c r="D18" s="226"/>
      <c r="E18" s="226"/>
      <c r="F18" s="226"/>
      <c r="G18" s="226"/>
      <c r="H18" s="226"/>
      <c r="I18" s="226"/>
      <c r="J18" s="226"/>
      <c r="L18" s="137"/>
      <c r="M18" s="137"/>
      <c r="N18" s="141"/>
      <c r="O18" s="137"/>
      <c r="X18" s="239" t="s">
        <v>509</v>
      </c>
      <c r="Y18" s="666">
        <f>[1]Baseline!J10</f>
        <v>1047.5719999999999</v>
      </c>
      <c r="Z18" s="667"/>
      <c r="AA18" s="192"/>
      <c r="AF18" s="146" t="str">
        <f t="shared" si="0"/>
        <v>Plating &amp; heat treatment</v>
      </c>
    </row>
    <row r="19" spans="1:43">
      <c r="A19" s="121" t="s">
        <v>374</v>
      </c>
      <c r="C19" s="28"/>
      <c r="D19" s="226"/>
      <c r="E19" s="226"/>
      <c r="F19" s="226"/>
      <c r="G19" s="226"/>
      <c r="H19" s="226"/>
      <c r="I19" s="226"/>
      <c r="J19" s="226"/>
      <c r="L19" s="137"/>
      <c r="M19" s="137"/>
      <c r="N19" s="141"/>
      <c r="O19" s="137"/>
      <c r="X19" s="251"/>
    </row>
    <row r="20" spans="1:43">
      <c r="A20" s="120"/>
      <c r="C20" s="49" t="s">
        <v>402</v>
      </c>
      <c r="D20" s="226"/>
      <c r="E20" s="226"/>
      <c r="F20" s="226"/>
      <c r="G20" s="226"/>
      <c r="H20" s="226"/>
      <c r="I20" s="226"/>
      <c r="J20" s="226"/>
      <c r="L20" s="137"/>
      <c r="M20" s="137"/>
      <c r="N20" s="141"/>
      <c r="O20" s="137"/>
    </row>
    <row r="21" spans="1:43">
      <c r="A21" s="120"/>
      <c r="C21" s="28" t="s">
        <v>572</v>
      </c>
      <c r="D21" s="226"/>
      <c r="E21" s="226"/>
      <c r="F21" s="226"/>
      <c r="G21" s="226"/>
      <c r="H21" s="226"/>
      <c r="I21" s="226"/>
      <c r="J21" s="226"/>
      <c r="L21" s="28"/>
      <c r="M21" s="28"/>
      <c r="N21" s="28"/>
      <c r="O21" s="28"/>
      <c r="P21" s="28"/>
      <c r="Q21" s="28"/>
      <c r="R21" s="28"/>
      <c r="S21" s="28"/>
      <c r="T21" s="28"/>
      <c r="U21" s="28"/>
      <c r="V21" s="28"/>
      <c r="W21" s="28"/>
      <c r="AA21" s="28"/>
      <c r="AB21" s="28"/>
      <c r="AC21" s="212"/>
      <c r="AD21" s="28"/>
      <c r="AE21" s="28"/>
      <c r="AF21" s="28"/>
      <c r="AG21" s="344"/>
      <c r="AH21" s="117"/>
      <c r="AI21" s="27"/>
      <c r="AJ21" s="49"/>
      <c r="AK21" s="115"/>
      <c r="AL21" s="49"/>
      <c r="AM21" s="115"/>
      <c r="AN21" s="116"/>
      <c r="AO21" s="115"/>
      <c r="AP21" s="33"/>
      <c r="AQ21" s="32"/>
    </row>
    <row r="22" spans="1:43" ht="18.75">
      <c r="A22" s="120"/>
      <c r="C22" s="28"/>
      <c r="D22" s="226"/>
      <c r="E22" s="226"/>
      <c r="F22" s="226"/>
      <c r="G22" s="226"/>
      <c r="H22" s="226"/>
      <c r="I22" s="226"/>
      <c r="J22" s="226"/>
      <c r="L22" s="28"/>
      <c r="M22" s="28"/>
      <c r="N22" s="28"/>
      <c r="O22" s="28"/>
      <c r="P22" s="28"/>
      <c r="Q22" s="28"/>
      <c r="R22" s="28"/>
      <c r="S22" s="28"/>
      <c r="T22" s="28"/>
      <c r="U22" s="28"/>
      <c r="V22" s="28"/>
      <c r="W22" s="232"/>
      <c r="X22" s="28"/>
      <c r="Y22" s="28"/>
      <c r="Z22" s="28"/>
      <c r="AA22" s="28"/>
      <c r="AB22" s="28"/>
      <c r="AC22" s="212"/>
      <c r="AD22" s="28"/>
      <c r="AE22" s="28"/>
      <c r="AF22" s="28"/>
      <c r="AG22" s="344"/>
      <c r="AH22" s="117"/>
      <c r="AI22" s="27"/>
      <c r="AJ22" s="49"/>
      <c r="AK22" s="115"/>
      <c r="AL22" s="49"/>
      <c r="AM22" s="115"/>
      <c r="AN22" s="116"/>
      <c r="AO22" s="115"/>
      <c r="AP22" s="33"/>
      <c r="AQ22" s="128"/>
    </row>
    <row r="23" spans="1:43">
      <c r="A23" s="120"/>
      <c r="C23" s="49" t="s">
        <v>379</v>
      </c>
      <c r="D23" s="226"/>
      <c r="E23" s="226"/>
      <c r="F23" s="226"/>
      <c r="G23" s="226"/>
      <c r="H23" s="226"/>
      <c r="I23" s="226"/>
      <c r="J23" s="226"/>
      <c r="L23" s="28"/>
      <c r="M23" s="28"/>
      <c r="N23" s="28"/>
      <c r="O23" s="28"/>
      <c r="P23" s="28"/>
      <c r="Q23" s="28"/>
      <c r="R23" s="28"/>
      <c r="S23" s="28"/>
      <c r="T23" s="28"/>
      <c r="U23" s="28"/>
      <c r="V23" s="28"/>
      <c r="W23" s="28"/>
      <c r="X23" s="28"/>
      <c r="Y23" s="28"/>
      <c r="Z23" s="28"/>
      <c r="AA23" s="28"/>
      <c r="AB23" s="28"/>
      <c r="AC23" s="212"/>
      <c r="AD23" s="28"/>
      <c r="AE23" s="28"/>
      <c r="AF23" s="28"/>
      <c r="AG23" s="344"/>
      <c r="AH23" s="117"/>
      <c r="AI23" s="27"/>
      <c r="AJ23" s="49"/>
      <c r="AK23" s="115"/>
      <c r="AL23" s="49"/>
      <c r="AM23" s="115"/>
      <c r="AN23" s="116"/>
      <c r="AO23" s="115"/>
      <c r="AP23" s="33"/>
      <c r="AQ23" s="32"/>
    </row>
    <row r="24" spans="1:43">
      <c r="A24" s="120"/>
      <c r="C24" s="28" t="s">
        <v>403</v>
      </c>
      <c r="D24" s="226"/>
      <c r="E24" s="226"/>
      <c r="F24" s="226"/>
      <c r="G24" s="226"/>
      <c r="H24" s="226"/>
      <c r="I24" s="226"/>
      <c r="J24" s="226"/>
      <c r="K24" s="49"/>
      <c r="L24" s="28"/>
      <c r="M24" s="28"/>
      <c r="N24" s="28"/>
      <c r="O24" s="28"/>
      <c r="P24" s="28"/>
      <c r="Q24" s="28"/>
      <c r="R24" s="28"/>
      <c r="S24" s="28"/>
      <c r="T24" s="28"/>
      <c r="U24" s="28"/>
      <c r="V24" s="28"/>
      <c r="W24" s="28"/>
      <c r="X24" s="28"/>
      <c r="Y24" s="28"/>
      <c r="Z24" s="28"/>
      <c r="AA24" s="28"/>
      <c r="AB24" s="28"/>
      <c r="AC24" s="212"/>
      <c r="AD24" s="28"/>
      <c r="AE24" s="28"/>
      <c r="AF24" s="28"/>
      <c r="AG24" s="344"/>
      <c r="AH24" s="117"/>
      <c r="AI24" s="27"/>
      <c r="AJ24" s="49"/>
      <c r="AK24" s="115"/>
      <c r="AL24" s="49"/>
      <c r="AM24" s="115"/>
      <c r="AN24" s="116"/>
      <c r="AO24" s="115"/>
      <c r="AP24" s="33"/>
      <c r="AQ24" s="32"/>
    </row>
    <row r="25" spans="1:43">
      <c r="A25" s="120"/>
      <c r="C25" s="226"/>
      <c r="D25" s="226"/>
      <c r="E25" s="226"/>
      <c r="F25" s="226"/>
      <c r="G25" s="226"/>
      <c r="H25" s="226"/>
      <c r="I25" s="226"/>
      <c r="J25" s="226"/>
      <c r="K25" s="28"/>
      <c r="L25" s="28"/>
      <c r="M25" s="28"/>
      <c r="N25" s="28"/>
      <c r="O25" s="28"/>
      <c r="P25" s="28"/>
      <c r="Q25" s="28"/>
      <c r="R25" s="28"/>
      <c r="S25" s="28"/>
      <c r="T25" s="28"/>
      <c r="U25" s="28"/>
      <c r="V25" s="28"/>
      <c r="W25" s="28"/>
      <c r="X25" s="28"/>
      <c r="Y25" s="28"/>
      <c r="Z25" s="28"/>
      <c r="AA25" s="28"/>
      <c r="AB25" s="28"/>
      <c r="AC25" s="212"/>
      <c r="AD25" s="28"/>
      <c r="AE25" s="28"/>
      <c r="AF25" s="28"/>
      <c r="AG25" s="344"/>
      <c r="AH25" s="117"/>
      <c r="AI25" s="27"/>
      <c r="AJ25" s="49"/>
      <c r="AK25" s="115"/>
      <c r="AL25" s="49"/>
      <c r="AM25" s="115"/>
      <c r="AN25" s="116"/>
      <c r="AO25" s="115"/>
      <c r="AP25" s="42"/>
      <c r="AQ25" s="32"/>
    </row>
    <row r="26" spans="1:43">
      <c r="A26" s="120"/>
      <c r="C26" s="226"/>
      <c r="D26" s="226"/>
      <c r="E26" s="226"/>
      <c r="F26" s="226"/>
      <c r="G26" s="226"/>
      <c r="H26" s="226"/>
      <c r="I26" s="226"/>
      <c r="J26" s="226"/>
      <c r="K26" s="28"/>
      <c r="L26" s="137"/>
      <c r="M26" s="137"/>
      <c r="N26" s="141"/>
      <c r="O26" s="137"/>
      <c r="AF26" s="132"/>
      <c r="AG26" s="344"/>
      <c r="AH26" s="117"/>
      <c r="AI26" s="27"/>
      <c r="AJ26" s="49"/>
      <c r="AK26" s="115"/>
      <c r="AL26" s="49"/>
      <c r="AM26" s="115"/>
      <c r="AN26" s="116"/>
      <c r="AO26" s="115"/>
      <c r="AP26" s="136"/>
      <c r="AQ26" s="32"/>
    </row>
    <row r="27" spans="1:43">
      <c r="A27" s="120"/>
      <c r="C27" s="226"/>
      <c r="D27" s="226"/>
      <c r="E27" s="226"/>
      <c r="F27" s="226"/>
      <c r="G27" s="226"/>
      <c r="H27" s="226"/>
      <c r="I27" s="226"/>
      <c r="J27" s="226"/>
      <c r="K27" s="28"/>
      <c r="L27" s="137"/>
      <c r="M27" s="137"/>
      <c r="N27" s="141"/>
      <c r="O27" s="137"/>
      <c r="AF27" s="132"/>
      <c r="AG27" s="344"/>
      <c r="AH27" s="117"/>
      <c r="AI27" s="27"/>
      <c r="AJ27" s="49"/>
      <c r="AK27" s="115"/>
      <c r="AL27" s="49"/>
      <c r="AM27" s="115"/>
      <c r="AN27" s="116"/>
      <c r="AO27" s="115"/>
      <c r="AP27" s="136"/>
      <c r="AQ27" s="32"/>
    </row>
    <row r="28" spans="1:43">
      <c r="A28" s="120"/>
      <c r="C28" s="226"/>
      <c r="D28" s="226"/>
      <c r="E28" s="226"/>
      <c r="F28" s="226"/>
      <c r="G28" s="226"/>
      <c r="H28" s="226"/>
      <c r="I28" s="226"/>
      <c r="J28" s="226"/>
      <c r="K28" s="28"/>
      <c r="L28" s="137"/>
      <c r="M28" s="137"/>
      <c r="N28" s="141"/>
      <c r="O28" s="137"/>
      <c r="AF28" s="132"/>
      <c r="AG28" s="344"/>
      <c r="AH28" s="117"/>
      <c r="AI28" s="27"/>
      <c r="AJ28" s="49"/>
      <c r="AK28" s="115"/>
      <c r="AL28" s="49"/>
      <c r="AM28" s="115"/>
      <c r="AN28" s="116"/>
      <c r="AO28" s="115"/>
      <c r="AP28" s="136"/>
      <c r="AQ28" s="32"/>
    </row>
    <row r="29" spans="1:43">
      <c r="A29" s="28"/>
      <c r="B29" s="28"/>
      <c r="C29" s="28"/>
      <c r="D29" s="28"/>
      <c r="E29" s="28"/>
      <c r="F29" s="28"/>
      <c r="G29" s="28"/>
      <c r="H29" s="28"/>
      <c r="I29" s="28"/>
      <c r="J29" s="28"/>
      <c r="K29" s="28"/>
      <c r="L29" s="137"/>
      <c r="M29" s="141"/>
      <c r="N29" s="137"/>
      <c r="AO29" s="136"/>
    </row>
    <row r="30" spans="1:43" s="212" customFormat="1">
      <c r="A30" s="216"/>
      <c r="C30" s="216"/>
      <c r="K30" s="134"/>
      <c r="L30" s="137"/>
      <c r="M30" s="141"/>
      <c r="N30" s="137"/>
      <c r="O30" s="230"/>
      <c r="P30" s="230"/>
      <c r="Q30" s="230"/>
      <c r="R30" s="230"/>
      <c r="S30" s="230"/>
      <c r="T30" s="230"/>
      <c r="U30" s="230"/>
      <c r="V30" s="230"/>
      <c r="W30" s="230"/>
      <c r="X30" s="230"/>
      <c r="Y30" s="230"/>
      <c r="Z30" s="230"/>
      <c r="AA30" s="230"/>
      <c r="AB30" s="230"/>
      <c r="AC30" s="230"/>
      <c r="AD30" s="230"/>
      <c r="AE30" s="230"/>
      <c r="AF30" s="136"/>
      <c r="AG30" s="342"/>
      <c r="AH30" s="211"/>
      <c r="AI30" s="216"/>
      <c r="AJ30" s="115"/>
      <c r="AK30" s="216"/>
      <c r="AL30" s="115"/>
      <c r="AM30" s="116"/>
      <c r="AN30" s="115"/>
      <c r="AO30" s="136"/>
      <c r="AP30" s="214"/>
    </row>
    <row r="31" spans="1:43" s="212" customFormat="1">
      <c r="A31" s="216"/>
      <c r="C31" s="216"/>
      <c r="K31" s="134"/>
      <c r="L31" s="137"/>
      <c r="M31" s="141"/>
      <c r="N31" s="137"/>
      <c r="O31" s="230"/>
      <c r="P31" s="230"/>
      <c r="Q31" s="230"/>
      <c r="R31" s="230"/>
      <c r="S31" s="230"/>
      <c r="T31" s="230"/>
      <c r="U31" s="230"/>
      <c r="V31" s="230"/>
      <c r="W31" s="230"/>
      <c r="X31" s="230"/>
      <c r="Y31" s="230"/>
      <c r="Z31" s="230"/>
      <c r="AA31" s="230"/>
      <c r="AB31" s="230"/>
      <c r="AC31" s="230"/>
      <c r="AD31" s="230"/>
      <c r="AE31" s="230"/>
      <c r="AF31" s="136"/>
      <c r="AG31" s="342"/>
      <c r="AH31" s="211"/>
      <c r="AI31" s="216"/>
      <c r="AJ31" s="115"/>
      <c r="AK31" s="216"/>
      <c r="AL31" s="115"/>
      <c r="AM31" s="116"/>
      <c r="AN31" s="115"/>
      <c r="AO31" s="136"/>
      <c r="AP31" s="214"/>
    </row>
    <row r="32" spans="1:43" s="212" customFormat="1">
      <c r="A32" s="216"/>
      <c r="C32" s="216"/>
      <c r="K32" s="134"/>
      <c r="L32" s="137"/>
      <c r="M32" s="141"/>
      <c r="N32" s="137"/>
      <c r="O32" s="230"/>
      <c r="P32" s="230"/>
      <c r="Q32" s="230"/>
      <c r="R32" s="230"/>
      <c r="S32" s="230"/>
      <c r="T32" s="230"/>
      <c r="U32" s="230"/>
      <c r="V32" s="230"/>
      <c r="W32" s="230"/>
      <c r="X32" s="230"/>
      <c r="Y32" s="230"/>
      <c r="Z32" s="230"/>
      <c r="AA32" s="230"/>
      <c r="AB32" s="230"/>
      <c r="AC32" s="230"/>
      <c r="AD32" s="230"/>
      <c r="AE32" s="230"/>
      <c r="AF32" s="136"/>
      <c r="AG32" s="342"/>
      <c r="AH32" s="211"/>
      <c r="AI32" s="216"/>
      <c r="AJ32" s="115"/>
      <c r="AK32" s="216"/>
      <c r="AL32" s="115"/>
      <c r="AM32" s="116"/>
      <c r="AN32" s="115"/>
      <c r="AO32" s="136"/>
      <c r="AP32" s="214"/>
    </row>
    <row r="33" spans="1:43" s="212" customFormat="1">
      <c r="A33" s="49" t="s">
        <v>378</v>
      </c>
      <c r="B33" s="28"/>
      <c r="C33" s="216"/>
      <c r="K33" s="134" t="s">
        <v>380</v>
      </c>
      <c r="L33" s="137"/>
      <c r="M33" s="141"/>
      <c r="N33" s="137"/>
      <c r="O33" s="230"/>
      <c r="P33" s="230"/>
      <c r="Q33" s="230"/>
      <c r="R33" s="230"/>
      <c r="S33" s="230"/>
      <c r="T33" s="230"/>
      <c r="U33" s="230"/>
      <c r="V33" s="230"/>
      <c r="W33" s="230"/>
      <c r="X33" s="230"/>
      <c r="Y33" s="230"/>
      <c r="Z33" s="230"/>
      <c r="AA33" s="230"/>
      <c r="AB33" s="230"/>
      <c r="AC33" s="230"/>
      <c r="AD33" s="230"/>
      <c r="AE33" s="230"/>
      <c r="AF33" s="136"/>
      <c r="AG33" s="342"/>
      <c r="AH33" s="211"/>
      <c r="AI33" s="216"/>
      <c r="AJ33" s="115"/>
      <c r="AK33" s="216"/>
      <c r="AL33" s="115"/>
      <c r="AM33" s="116"/>
      <c r="AN33" s="115"/>
      <c r="AO33" s="136"/>
      <c r="AP33" s="214"/>
    </row>
    <row r="34" spans="1:43">
      <c r="A34" s="49"/>
      <c r="B34" s="115" t="s">
        <v>379</v>
      </c>
      <c r="C34" s="285" t="s">
        <v>514</v>
      </c>
      <c r="D34" s="283"/>
      <c r="E34" s="283"/>
      <c r="F34" s="283"/>
      <c r="G34" s="284"/>
      <c r="H34" s="283"/>
      <c r="I34" s="284"/>
      <c r="J34" s="286"/>
      <c r="K34" s="134">
        <v>2014</v>
      </c>
      <c r="L34" s="134">
        <f>K34+1</f>
        <v>2015</v>
      </c>
      <c r="M34" s="134">
        <f t="shared" ref="M34:AB34" si="1">L34+1</f>
        <v>2016</v>
      </c>
      <c r="N34" s="134">
        <f t="shared" si="1"/>
        <v>2017</v>
      </c>
      <c r="O34" s="134">
        <f t="shared" si="1"/>
        <v>2018</v>
      </c>
      <c r="P34" s="134">
        <f t="shared" si="1"/>
        <v>2019</v>
      </c>
      <c r="Q34" s="134">
        <f t="shared" si="1"/>
        <v>2020</v>
      </c>
      <c r="R34" s="134">
        <f t="shared" si="1"/>
        <v>2021</v>
      </c>
      <c r="S34" s="134">
        <f t="shared" si="1"/>
        <v>2022</v>
      </c>
      <c r="T34" s="134">
        <f t="shared" si="1"/>
        <v>2023</v>
      </c>
      <c r="U34" s="134">
        <f t="shared" si="1"/>
        <v>2024</v>
      </c>
      <c r="V34" s="134">
        <f t="shared" si="1"/>
        <v>2025</v>
      </c>
      <c r="W34" s="134">
        <f t="shared" si="1"/>
        <v>2026</v>
      </c>
      <c r="X34" s="134">
        <f t="shared" si="1"/>
        <v>2027</v>
      </c>
      <c r="Y34" s="134">
        <f t="shared" si="1"/>
        <v>2028</v>
      </c>
      <c r="Z34" s="134">
        <f t="shared" si="1"/>
        <v>2029</v>
      </c>
      <c r="AA34" s="134">
        <f t="shared" si="1"/>
        <v>2030</v>
      </c>
      <c r="AB34" s="134">
        <f t="shared" si="1"/>
        <v>2031</v>
      </c>
      <c r="AC34" s="134">
        <f>AB34+1</f>
        <v>2032</v>
      </c>
      <c r="AD34" s="134">
        <f>AC34+1</f>
        <v>2033</v>
      </c>
      <c r="AE34" s="134">
        <f>AD34+1</f>
        <v>2034</v>
      </c>
      <c r="AO34" s="136"/>
    </row>
    <row r="35" spans="1:43">
      <c r="A35" s="153" t="s">
        <v>214</v>
      </c>
      <c r="B35" s="235" t="s">
        <v>411</v>
      </c>
      <c r="C35" s="287" t="s">
        <v>504</v>
      </c>
      <c r="D35" s="279" t="s">
        <v>505</v>
      </c>
      <c r="E35" s="279" t="s">
        <v>507</v>
      </c>
      <c r="F35" s="279"/>
      <c r="G35" s="280" t="s">
        <v>415</v>
      </c>
      <c r="H35" s="279" t="s">
        <v>508</v>
      </c>
      <c r="I35" s="235" t="s">
        <v>489</v>
      </c>
      <c r="J35" s="288"/>
      <c r="K35" s="367">
        <v>0</v>
      </c>
      <c r="L35" s="367">
        <f t="shared" ref="L35:L40" si="2">K35</f>
        <v>0</v>
      </c>
      <c r="M35" s="367">
        <f t="shared" ref="M35:AB35" si="3">L35</f>
        <v>0</v>
      </c>
      <c r="N35" s="367">
        <f t="shared" si="3"/>
        <v>0</v>
      </c>
      <c r="O35" s="367">
        <f t="shared" si="3"/>
        <v>0</v>
      </c>
      <c r="P35" s="367">
        <f t="shared" si="3"/>
        <v>0</v>
      </c>
      <c r="Q35" s="367">
        <f t="shared" si="3"/>
        <v>0</v>
      </c>
      <c r="R35" s="367">
        <f t="shared" si="3"/>
        <v>0</v>
      </c>
      <c r="S35" s="367">
        <f t="shared" si="3"/>
        <v>0</v>
      </c>
      <c r="T35" s="367">
        <f t="shared" si="3"/>
        <v>0</v>
      </c>
      <c r="U35" s="367">
        <f t="shared" si="3"/>
        <v>0</v>
      </c>
      <c r="V35" s="367">
        <f t="shared" si="3"/>
        <v>0</v>
      </c>
      <c r="W35" s="367">
        <f t="shared" si="3"/>
        <v>0</v>
      </c>
      <c r="X35" s="367">
        <f t="shared" si="3"/>
        <v>0</v>
      </c>
      <c r="Y35" s="367">
        <f t="shared" si="3"/>
        <v>0</v>
      </c>
      <c r="Z35" s="367">
        <f t="shared" si="3"/>
        <v>0</v>
      </c>
      <c r="AA35" s="367">
        <f t="shared" si="3"/>
        <v>0</v>
      </c>
      <c r="AB35" s="367">
        <f t="shared" si="3"/>
        <v>0</v>
      </c>
      <c r="AC35" s="367">
        <f t="shared" ref="AC35:AE40" si="4">AB35</f>
        <v>0</v>
      </c>
      <c r="AD35" s="367">
        <f t="shared" si="4"/>
        <v>0</v>
      </c>
      <c r="AE35" s="367">
        <f t="shared" si="4"/>
        <v>0</v>
      </c>
      <c r="AF35" s="146" t="str">
        <f>B8</f>
        <v>Plating &amp; heat treatment</v>
      </c>
      <c r="AG35" s="342" t="s">
        <v>569</v>
      </c>
      <c r="AH35" s="276"/>
      <c r="AI35" s="276"/>
      <c r="AJ35" s="276"/>
      <c r="AK35" s="276"/>
      <c r="AL35" s="276"/>
      <c r="AM35" s="276"/>
      <c r="AN35" s="276"/>
    </row>
    <row r="36" spans="1:43">
      <c r="A36" s="153" t="s">
        <v>209</v>
      </c>
      <c r="B36" s="235" t="s">
        <v>412</v>
      </c>
      <c r="C36" s="287" t="s">
        <v>504</v>
      </c>
      <c r="D36" s="279" t="s">
        <v>505</v>
      </c>
      <c r="E36" s="279" t="s">
        <v>507</v>
      </c>
      <c r="F36" s="279"/>
      <c r="G36" s="280" t="s">
        <v>415</v>
      </c>
      <c r="H36" s="279" t="s">
        <v>508</v>
      </c>
      <c r="I36" s="235" t="s">
        <v>489</v>
      </c>
      <c r="J36" s="288"/>
      <c r="K36" s="367">
        <f>Ec_growth</f>
        <v>2.8000000000000001E-2</v>
      </c>
      <c r="L36" s="367">
        <f t="shared" si="2"/>
        <v>2.8000000000000001E-2</v>
      </c>
      <c r="M36" s="367">
        <f t="shared" ref="M36:AB36" si="5">L36</f>
        <v>2.8000000000000001E-2</v>
      </c>
      <c r="N36" s="367">
        <f t="shared" si="5"/>
        <v>2.8000000000000001E-2</v>
      </c>
      <c r="O36" s="367">
        <f t="shared" si="5"/>
        <v>2.8000000000000001E-2</v>
      </c>
      <c r="P36" s="367">
        <f t="shared" si="5"/>
        <v>2.8000000000000001E-2</v>
      </c>
      <c r="Q36" s="367">
        <f t="shared" si="5"/>
        <v>2.8000000000000001E-2</v>
      </c>
      <c r="R36" s="367">
        <f t="shared" si="5"/>
        <v>2.8000000000000001E-2</v>
      </c>
      <c r="S36" s="367">
        <f t="shared" si="5"/>
        <v>2.8000000000000001E-2</v>
      </c>
      <c r="T36" s="367">
        <f t="shared" si="5"/>
        <v>2.8000000000000001E-2</v>
      </c>
      <c r="U36" s="367">
        <f t="shared" si="5"/>
        <v>2.8000000000000001E-2</v>
      </c>
      <c r="V36" s="367">
        <f t="shared" si="5"/>
        <v>2.8000000000000001E-2</v>
      </c>
      <c r="W36" s="367">
        <f t="shared" si="5"/>
        <v>2.8000000000000001E-2</v>
      </c>
      <c r="X36" s="367">
        <f t="shared" si="5"/>
        <v>2.8000000000000001E-2</v>
      </c>
      <c r="Y36" s="367">
        <f t="shared" si="5"/>
        <v>2.8000000000000001E-2</v>
      </c>
      <c r="Z36" s="367">
        <f t="shared" si="5"/>
        <v>2.8000000000000001E-2</v>
      </c>
      <c r="AA36" s="367">
        <f t="shared" si="5"/>
        <v>2.8000000000000001E-2</v>
      </c>
      <c r="AB36" s="367">
        <f t="shared" si="5"/>
        <v>2.8000000000000001E-2</v>
      </c>
      <c r="AC36" s="367">
        <f t="shared" si="4"/>
        <v>2.8000000000000001E-2</v>
      </c>
      <c r="AD36" s="367">
        <f t="shared" si="4"/>
        <v>2.8000000000000001E-2</v>
      </c>
      <c r="AE36" s="367">
        <f t="shared" si="4"/>
        <v>2.8000000000000001E-2</v>
      </c>
      <c r="AF36" s="146" t="str">
        <f>AF35</f>
        <v>Plating &amp; heat treatment</v>
      </c>
      <c r="AG36" s="342" t="s">
        <v>569</v>
      </c>
      <c r="AH36" s="276"/>
      <c r="AI36" s="276"/>
      <c r="AJ36" s="276"/>
      <c r="AK36" s="276"/>
      <c r="AL36" s="276"/>
      <c r="AM36" s="276"/>
      <c r="AN36" s="276"/>
    </row>
    <row r="37" spans="1:43">
      <c r="A37" s="155" t="s">
        <v>216</v>
      </c>
      <c r="B37" s="236" t="s">
        <v>1001</v>
      </c>
      <c r="C37" s="368" t="s">
        <v>504</v>
      </c>
      <c r="D37" s="369" t="s">
        <v>505</v>
      </c>
      <c r="E37" s="369" t="s">
        <v>507</v>
      </c>
      <c r="F37" s="369"/>
      <c r="G37" s="370" t="s">
        <v>415</v>
      </c>
      <c r="H37" s="369" t="s">
        <v>508</v>
      </c>
      <c r="I37" s="236" t="s">
        <v>489</v>
      </c>
      <c r="J37" s="371"/>
      <c r="K37" s="372">
        <f>K35-3%</f>
        <v>-0.03</v>
      </c>
      <c r="L37" s="372">
        <f t="shared" si="2"/>
        <v>-0.03</v>
      </c>
      <c r="M37" s="372">
        <f t="shared" ref="M37:AB37" si="6">L37</f>
        <v>-0.03</v>
      </c>
      <c r="N37" s="372">
        <f t="shared" si="6"/>
        <v>-0.03</v>
      </c>
      <c r="O37" s="372">
        <f t="shared" si="6"/>
        <v>-0.03</v>
      </c>
      <c r="P37" s="372">
        <f t="shared" si="6"/>
        <v>-0.03</v>
      </c>
      <c r="Q37" s="372">
        <f t="shared" si="6"/>
        <v>-0.03</v>
      </c>
      <c r="R37" s="372">
        <f t="shared" si="6"/>
        <v>-0.03</v>
      </c>
      <c r="S37" s="372">
        <f t="shared" si="6"/>
        <v>-0.03</v>
      </c>
      <c r="T37" s="372">
        <f t="shared" si="6"/>
        <v>-0.03</v>
      </c>
      <c r="U37" s="372">
        <f t="shared" si="6"/>
        <v>-0.03</v>
      </c>
      <c r="V37" s="372">
        <f t="shared" si="6"/>
        <v>-0.03</v>
      </c>
      <c r="W37" s="372">
        <f t="shared" si="6"/>
        <v>-0.03</v>
      </c>
      <c r="X37" s="372">
        <f t="shared" si="6"/>
        <v>-0.03</v>
      </c>
      <c r="Y37" s="372">
        <f t="shared" si="6"/>
        <v>-0.03</v>
      </c>
      <c r="Z37" s="372">
        <f t="shared" si="6"/>
        <v>-0.03</v>
      </c>
      <c r="AA37" s="372">
        <f t="shared" si="6"/>
        <v>-0.03</v>
      </c>
      <c r="AB37" s="372">
        <f t="shared" si="6"/>
        <v>-0.03</v>
      </c>
      <c r="AC37" s="372">
        <f t="shared" si="4"/>
        <v>-0.03</v>
      </c>
      <c r="AD37" s="372">
        <f t="shared" si="4"/>
        <v>-0.03</v>
      </c>
      <c r="AE37" s="372">
        <f t="shared" si="4"/>
        <v>-0.03</v>
      </c>
      <c r="AF37" s="146" t="str">
        <f>AF36</f>
        <v>Plating &amp; heat treatment</v>
      </c>
      <c r="AG37" s="342" t="s">
        <v>569</v>
      </c>
      <c r="AH37" s="276"/>
      <c r="AI37" s="276"/>
      <c r="AJ37" s="276"/>
      <c r="AK37" s="276"/>
      <c r="AL37" s="276"/>
      <c r="AM37" s="276"/>
      <c r="AN37" s="276"/>
    </row>
    <row r="38" spans="1:43" s="212" customFormat="1">
      <c r="A38" s="144" t="s">
        <v>214</v>
      </c>
      <c r="B38" s="143" t="s">
        <v>1002</v>
      </c>
      <c r="C38" s="287"/>
      <c r="D38" s="279"/>
      <c r="E38" s="279"/>
      <c r="F38" s="279" t="s">
        <v>414</v>
      </c>
      <c r="G38" s="280"/>
      <c r="H38" s="279"/>
      <c r="I38" s="235"/>
      <c r="J38" s="517" t="s">
        <v>509</v>
      </c>
      <c r="K38" s="149">
        <f>AVERAGE(K39:K40)</f>
        <v>3.5000000000000003E-2</v>
      </c>
      <c r="L38" s="149">
        <f t="shared" si="2"/>
        <v>3.5000000000000003E-2</v>
      </c>
      <c r="M38" s="149">
        <f t="shared" ref="M38:AB38" si="7">L38</f>
        <v>3.5000000000000003E-2</v>
      </c>
      <c r="N38" s="149">
        <f t="shared" si="7"/>
        <v>3.5000000000000003E-2</v>
      </c>
      <c r="O38" s="149">
        <f t="shared" si="7"/>
        <v>3.5000000000000003E-2</v>
      </c>
      <c r="P38" s="149">
        <f t="shared" si="7"/>
        <v>3.5000000000000003E-2</v>
      </c>
      <c r="Q38" s="149">
        <f t="shared" si="7"/>
        <v>3.5000000000000003E-2</v>
      </c>
      <c r="R38" s="149">
        <f t="shared" si="7"/>
        <v>3.5000000000000003E-2</v>
      </c>
      <c r="S38" s="149">
        <f t="shared" si="7"/>
        <v>3.5000000000000003E-2</v>
      </c>
      <c r="T38" s="149">
        <f t="shared" si="7"/>
        <v>3.5000000000000003E-2</v>
      </c>
      <c r="U38" s="149">
        <f t="shared" si="7"/>
        <v>3.5000000000000003E-2</v>
      </c>
      <c r="V38" s="149">
        <f t="shared" si="7"/>
        <v>3.5000000000000003E-2</v>
      </c>
      <c r="W38" s="149">
        <f t="shared" si="7"/>
        <v>3.5000000000000003E-2</v>
      </c>
      <c r="X38" s="149">
        <f t="shared" si="7"/>
        <v>3.5000000000000003E-2</v>
      </c>
      <c r="Y38" s="149">
        <f t="shared" si="7"/>
        <v>3.5000000000000003E-2</v>
      </c>
      <c r="Z38" s="149">
        <f t="shared" si="7"/>
        <v>3.5000000000000003E-2</v>
      </c>
      <c r="AA38" s="149">
        <f t="shared" si="7"/>
        <v>3.5000000000000003E-2</v>
      </c>
      <c r="AB38" s="149">
        <f t="shared" si="7"/>
        <v>3.5000000000000003E-2</v>
      </c>
      <c r="AC38" s="149">
        <f t="shared" si="4"/>
        <v>3.5000000000000003E-2</v>
      </c>
      <c r="AD38" s="149">
        <f t="shared" si="4"/>
        <v>3.5000000000000003E-2</v>
      </c>
      <c r="AE38" s="149">
        <f t="shared" si="4"/>
        <v>3.5000000000000003E-2</v>
      </c>
      <c r="AF38" s="232" t="str">
        <f>B8</f>
        <v>Plating &amp; heat treatment</v>
      </c>
      <c r="AG38" s="342" t="s">
        <v>569</v>
      </c>
      <c r="AH38" s="276"/>
      <c r="AI38" s="276"/>
      <c r="AJ38" s="276"/>
      <c r="AK38" s="276"/>
      <c r="AL38" s="276"/>
      <c r="AM38" s="276"/>
      <c r="AN38" s="276"/>
      <c r="AO38" s="307"/>
      <c r="AP38" s="214"/>
    </row>
    <row r="39" spans="1:43" s="212" customFormat="1">
      <c r="A39" s="144" t="s">
        <v>209</v>
      </c>
      <c r="B39" s="143" t="s">
        <v>604</v>
      </c>
      <c r="C39" s="287"/>
      <c r="D39" s="279"/>
      <c r="E39" s="279"/>
      <c r="F39" s="279" t="s">
        <v>414</v>
      </c>
      <c r="G39" s="280"/>
      <c r="H39" s="279"/>
      <c r="I39" s="235"/>
      <c r="J39" s="517" t="s">
        <v>509</v>
      </c>
      <c r="K39" s="149">
        <v>7.0000000000000007E-2</v>
      </c>
      <c r="L39" s="149">
        <f t="shared" si="2"/>
        <v>7.0000000000000007E-2</v>
      </c>
      <c r="M39" s="149">
        <f t="shared" ref="M39:AB39" si="8">L39</f>
        <v>7.0000000000000007E-2</v>
      </c>
      <c r="N39" s="149">
        <f t="shared" si="8"/>
        <v>7.0000000000000007E-2</v>
      </c>
      <c r="O39" s="149">
        <f t="shared" si="8"/>
        <v>7.0000000000000007E-2</v>
      </c>
      <c r="P39" s="149">
        <f t="shared" si="8"/>
        <v>7.0000000000000007E-2</v>
      </c>
      <c r="Q39" s="149">
        <f t="shared" si="8"/>
        <v>7.0000000000000007E-2</v>
      </c>
      <c r="R39" s="149">
        <f t="shared" si="8"/>
        <v>7.0000000000000007E-2</v>
      </c>
      <c r="S39" s="149">
        <f t="shared" si="8"/>
        <v>7.0000000000000007E-2</v>
      </c>
      <c r="T39" s="149">
        <f t="shared" si="8"/>
        <v>7.0000000000000007E-2</v>
      </c>
      <c r="U39" s="149">
        <f t="shared" si="8"/>
        <v>7.0000000000000007E-2</v>
      </c>
      <c r="V39" s="149">
        <f t="shared" si="8"/>
        <v>7.0000000000000007E-2</v>
      </c>
      <c r="W39" s="149">
        <f t="shared" si="8"/>
        <v>7.0000000000000007E-2</v>
      </c>
      <c r="X39" s="149">
        <f t="shared" si="8"/>
        <v>7.0000000000000007E-2</v>
      </c>
      <c r="Y39" s="149">
        <f t="shared" si="8"/>
        <v>7.0000000000000007E-2</v>
      </c>
      <c r="Z39" s="149">
        <f t="shared" si="8"/>
        <v>7.0000000000000007E-2</v>
      </c>
      <c r="AA39" s="149">
        <f t="shared" si="8"/>
        <v>7.0000000000000007E-2</v>
      </c>
      <c r="AB39" s="149">
        <f t="shared" si="8"/>
        <v>7.0000000000000007E-2</v>
      </c>
      <c r="AC39" s="149">
        <f t="shared" si="4"/>
        <v>7.0000000000000007E-2</v>
      </c>
      <c r="AD39" s="149">
        <f t="shared" si="4"/>
        <v>7.0000000000000007E-2</v>
      </c>
      <c r="AE39" s="149">
        <f t="shared" si="4"/>
        <v>7.0000000000000007E-2</v>
      </c>
      <c r="AF39" s="232" t="str">
        <f>AF38</f>
        <v>Plating &amp; heat treatment</v>
      </c>
      <c r="AG39" s="342" t="s">
        <v>569</v>
      </c>
      <c r="AH39" s="276"/>
      <c r="AI39" s="276"/>
      <c r="AJ39" s="276"/>
      <c r="AK39" s="276"/>
      <c r="AL39" s="276"/>
      <c r="AM39" s="276"/>
      <c r="AN39" s="276"/>
      <c r="AO39" s="307"/>
      <c r="AP39" s="214"/>
    </row>
    <row r="40" spans="1:43" s="212" customFormat="1">
      <c r="A40" s="144" t="s">
        <v>216</v>
      </c>
      <c r="B40" s="143" t="s">
        <v>605</v>
      </c>
      <c r="C40" s="287"/>
      <c r="D40" s="279"/>
      <c r="E40" s="279"/>
      <c r="F40" s="279" t="s">
        <v>414</v>
      </c>
      <c r="G40" s="280"/>
      <c r="H40" s="279"/>
      <c r="I40" s="235"/>
      <c r="J40" s="517" t="s">
        <v>509</v>
      </c>
      <c r="K40" s="373">
        <f>K35</f>
        <v>0</v>
      </c>
      <c r="L40" s="149">
        <f t="shared" si="2"/>
        <v>0</v>
      </c>
      <c r="M40" s="149">
        <f t="shared" ref="M40:AB40" si="9">L40</f>
        <v>0</v>
      </c>
      <c r="N40" s="149">
        <f t="shared" si="9"/>
        <v>0</v>
      </c>
      <c r="O40" s="149">
        <f t="shared" si="9"/>
        <v>0</v>
      </c>
      <c r="P40" s="149">
        <f t="shared" si="9"/>
        <v>0</v>
      </c>
      <c r="Q40" s="149">
        <f t="shared" si="9"/>
        <v>0</v>
      </c>
      <c r="R40" s="149">
        <f t="shared" si="9"/>
        <v>0</v>
      </c>
      <c r="S40" s="149">
        <f t="shared" si="9"/>
        <v>0</v>
      </c>
      <c r="T40" s="149">
        <f t="shared" si="9"/>
        <v>0</v>
      </c>
      <c r="U40" s="149">
        <f t="shared" si="9"/>
        <v>0</v>
      </c>
      <c r="V40" s="149">
        <f t="shared" si="9"/>
        <v>0</v>
      </c>
      <c r="W40" s="149">
        <f t="shared" si="9"/>
        <v>0</v>
      </c>
      <c r="X40" s="149">
        <f t="shared" si="9"/>
        <v>0</v>
      </c>
      <c r="Y40" s="149">
        <f t="shared" si="9"/>
        <v>0</v>
      </c>
      <c r="Z40" s="149">
        <f t="shared" si="9"/>
        <v>0</v>
      </c>
      <c r="AA40" s="149">
        <f t="shared" si="9"/>
        <v>0</v>
      </c>
      <c r="AB40" s="149">
        <f t="shared" si="9"/>
        <v>0</v>
      </c>
      <c r="AC40" s="149">
        <f t="shared" si="4"/>
        <v>0</v>
      </c>
      <c r="AD40" s="149">
        <f t="shared" si="4"/>
        <v>0</v>
      </c>
      <c r="AE40" s="149">
        <f t="shared" si="4"/>
        <v>0</v>
      </c>
      <c r="AF40" s="232" t="str">
        <f>AF39</f>
        <v>Plating &amp; heat treatment</v>
      </c>
      <c r="AG40" s="342" t="s">
        <v>569</v>
      </c>
      <c r="AH40" s="276"/>
      <c r="AI40" s="276"/>
      <c r="AJ40" s="276"/>
      <c r="AK40" s="276"/>
      <c r="AL40" s="276"/>
      <c r="AM40" s="276"/>
      <c r="AN40" s="276"/>
      <c r="AO40" s="307"/>
      <c r="AP40" s="214"/>
    </row>
    <row r="41" spans="1:43">
      <c r="A41" s="28"/>
      <c r="B41" s="28"/>
      <c r="C41" s="212"/>
      <c r="D41" s="212"/>
      <c r="E41" s="212"/>
      <c r="F41" s="212"/>
      <c r="G41" s="212"/>
      <c r="H41" s="212"/>
      <c r="I41" s="212"/>
      <c r="J41" s="212"/>
      <c r="K41" s="28"/>
      <c r="L41" s="28"/>
      <c r="M41" s="28"/>
      <c r="N41" s="28"/>
      <c r="O41" s="28"/>
      <c r="P41" s="28"/>
      <c r="Q41" s="28"/>
      <c r="R41" s="28"/>
      <c r="S41" s="28"/>
      <c r="T41" s="28"/>
      <c r="U41" s="28"/>
      <c r="V41" s="28"/>
      <c r="W41" s="28"/>
      <c r="X41" s="28"/>
      <c r="Y41" s="28"/>
      <c r="Z41" s="28"/>
      <c r="AA41" s="28"/>
      <c r="AB41" s="28"/>
      <c r="AC41" s="212"/>
      <c r="AD41" s="28"/>
      <c r="AE41" s="28"/>
      <c r="AF41" s="28"/>
      <c r="AG41" s="345"/>
      <c r="AH41" s="117"/>
      <c r="AI41" s="27"/>
      <c r="AJ41" s="49"/>
      <c r="AK41" s="115"/>
      <c r="AL41" s="49"/>
      <c r="AM41" s="115"/>
      <c r="AN41" s="116"/>
      <c r="AO41" s="115"/>
      <c r="AP41" s="33"/>
      <c r="AQ41" s="32"/>
    </row>
    <row r="42" spans="1:43" s="128" customFormat="1" ht="18.75">
      <c r="A42" s="130" t="s">
        <v>29</v>
      </c>
      <c r="B42" s="129" t="s">
        <v>30</v>
      </c>
      <c r="C42" s="229"/>
      <c r="D42" s="229"/>
      <c r="E42" s="229"/>
      <c r="F42" s="229"/>
      <c r="G42" s="229"/>
      <c r="H42" s="229"/>
      <c r="I42" s="229"/>
      <c r="J42" s="229"/>
      <c r="K42" s="131"/>
      <c r="L42" s="138"/>
      <c r="M42" s="138"/>
      <c r="N42" s="138"/>
      <c r="O42" s="138"/>
      <c r="P42" s="147"/>
      <c r="Q42" s="147"/>
      <c r="R42" s="147"/>
      <c r="S42" s="147"/>
      <c r="T42" s="147"/>
      <c r="U42" s="147"/>
      <c r="V42" s="147"/>
      <c r="W42" s="147"/>
      <c r="X42" s="147"/>
      <c r="Y42" s="147"/>
      <c r="Z42" s="147"/>
      <c r="AA42" s="147"/>
      <c r="AB42" s="147"/>
      <c r="AC42" s="147"/>
      <c r="AD42" s="147"/>
      <c r="AE42" s="147"/>
      <c r="AF42" s="140"/>
      <c r="AG42" s="343"/>
      <c r="AO42" s="33"/>
    </row>
    <row r="43" spans="1:43">
      <c r="A43" s="49" t="s">
        <v>450</v>
      </c>
      <c r="C43" s="122" t="s">
        <v>497</v>
      </c>
      <c r="D43" s="226"/>
      <c r="E43" s="226"/>
      <c r="F43" s="226"/>
      <c r="G43" s="226"/>
      <c r="H43" s="226"/>
      <c r="I43" s="226"/>
      <c r="J43" s="226"/>
      <c r="L43" s="137"/>
      <c r="M43" s="137"/>
      <c r="N43" s="141"/>
      <c r="O43" s="137"/>
      <c r="X43" s="179" t="s">
        <v>511</v>
      </c>
      <c r="AA43" s="145" t="s">
        <v>1184</v>
      </c>
    </row>
    <row r="44" spans="1:43">
      <c r="A44" s="117" t="s">
        <v>377</v>
      </c>
      <c r="C44" s="28" t="s">
        <v>610</v>
      </c>
      <c r="D44" s="226"/>
      <c r="E44" s="226"/>
      <c r="F44" s="226"/>
      <c r="G44" s="226"/>
      <c r="H44" s="226"/>
      <c r="I44" s="226"/>
      <c r="J44" s="226"/>
      <c r="L44" s="137"/>
      <c r="M44" s="137"/>
      <c r="N44" s="141"/>
      <c r="O44" s="137"/>
      <c r="Y44" s="252" t="s">
        <v>276</v>
      </c>
      <c r="Z44" s="252" t="s">
        <v>506</v>
      </c>
      <c r="AF44" s="146" t="str">
        <f>B42</f>
        <v>Acids</v>
      </c>
    </row>
    <row r="45" spans="1:43">
      <c r="A45" s="27" t="s">
        <v>398</v>
      </c>
      <c r="C45" s="28"/>
      <c r="D45" s="226"/>
      <c r="E45" s="226"/>
      <c r="F45" s="226"/>
      <c r="G45" s="226"/>
      <c r="H45" s="226"/>
      <c r="I45" s="226"/>
      <c r="J45" s="226"/>
      <c r="L45" s="137"/>
      <c r="M45" s="137"/>
      <c r="N45" s="141"/>
      <c r="O45" s="137"/>
      <c r="W45" s="199"/>
      <c r="X45" s="178" t="s">
        <v>504</v>
      </c>
      <c r="Y45" s="666">
        <f>[1]Baseline!C11</f>
        <v>0.48499999999999999</v>
      </c>
      <c r="Z45" s="667"/>
      <c r="AF45" s="146" t="str">
        <f>AF44</f>
        <v>Acids</v>
      </c>
    </row>
    <row r="46" spans="1:43">
      <c r="A46" s="120"/>
      <c r="C46" s="49" t="s">
        <v>400</v>
      </c>
      <c r="D46" s="226"/>
      <c r="E46" s="226"/>
      <c r="F46" s="226"/>
      <c r="G46" s="226"/>
      <c r="H46" s="226"/>
      <c r="I46" s="226"/>
      <c r="J46" s="226"/>
      <c r="L46" s="137"/>
      <c r="M46" s="137"/>
      <c r="N46" s="141"/>
      <c r="O46" s="137"/>
      <c r="W46" s="199"/>
      <c r="X46" s="178" t="s">
        <v>505</v>
      </c>
      <c r="Y46" s="667"/>
      <c r="Z46" s="666">
        <f>[1]Baseline!D11</f>
        <v>15367.44991500003</v>
      </c>
      <c r="AA46" s="192"/>
      <c r="AF46" s="146" t="str">
        <f t="shared" ref="AF46:AF52" si="10">AF45</f>
        <v>Acids</v>
      </c>
    </row>
    <row r="47" spans="1:43">
      <c r="A47" s="121" t="s">
        <v>374</v>
      </c>
      <c r="B47" s="28"/>
      <c r="C47" s="28" t="s">
        <v>426</v>
      </c>
      <c r="D47" s="212"/>
      <c r="E47" s="212"/>
      <c r="F47" s="212"/>
      <c r="G47" s="212"/>
      <c r="H47" s="212"/>
      <c r="I47" s="212"/>
      <c r="J47" s="212"/>
      <c r="L47" s="137"/>
      <c r="M47" s="137"/>
      <c r="N47" s="141"/>
      <c r="O47" s="137"/>
      <c r="W47" s="199"/>
      <c r="X47" s="178" t="s">
        <v>507</v>
      </c>
      <c r="Y47" s="666">
        <f>[1]Baseline!E11</f>
        <v>13.629999999999999</v>
      </c>
      <c r="Z47" s="667"/>
      <c r="AF47" s="146" t="str">
        <f t="shared" si="10"/>
        <v>Acids</v>
      </c>
    </row>
    <row r="48" spans="1:43">
      <c r="A48" s="120"/>
      <c r="B48" s="28"/>
      <c r="C48" s="28"/>
      <c r="D48" s="212"/>
      <c r="E48" s="212"/>
      <c r="F48" s="212"/>
      <c r="G48" s="212"/>
      <c r="H48" s="212"/>
      <c r="I48" s="212"/>
      <c r="J48" s="212"/>
      <c r="L48" s="137"/>
      <c r="M48" s="137"/>
      <c r="N48" s="141"/>
      <c r="O48" s="137"/>
      <c r="W48" s="199"/>
      <c r="X48" s="178" t="s">
        <v>414</v>
      </c>
      <c r="Y48" s="666">
        <f>[1]Baseline!F11</f>
        <v>13019.030999999999</v>
      </c>
      <c r="Z48" s="667"/>
      <c r="AF48" s="146" t="str">
        <f t="shared" si="10"/>
        <v>Acids</v>
      </c>
    </row>
    <row r="49" spans="1:43">
      <c r="A49" s="120"/>
      <c r="C49" s="49" t="s">
        <v>401</v>
      </c>
      <c r="D49" s="226"/>
      <c r="E49" s="226"/>
      <c r="F49" s="226"/>
      <c r="G49" s="226"/>
      <c r="H49" s="226"/>
      <c r="I49" s="226"/>
      <c r="J49" s="226"/>
      <c r="L49" s="137"/>
      <c r="M49" s="137"/>
      <c r="N49" s="141"/>
      <c r="O49" s="137"/>
      <c r="W49" s="199"/>
      <c r="X49" s="178" t="s">
        <v>415</v>
      </c>
      <c r="Y49" s="667"/>
      <c r="Z49" s="666">
        <f>[1]Baseline!G11</f>
        <v>672.92</v>
      </c>
      <c r="AF49" s="146" t="str">
        <f t="shared" si="10"/>
        <v>Acids</v>
      </c>
    </row>
    <row r="50" spans="1:43">
      <c r="A50" s="120"/>
      <c r="C50" s="28" t="s">
        <v>207</v>
      </c>
      <c r="D50" s="226"/>
      <c r="E50" s="226"/>
      <c r="F50" s="226"/>
      <c r="G50" s="226"/>
      <c r="H50" s="226"/>
      <c r="I50" s="226"/>
      <c r="J50" s="226"/>
      <c r="L50" s="137"/>
      <c r="M50" s="137"/>
      <c r="N50" s="141"/>
      <c r="O50" s="137"/>
      <c r="W50" s="199"/>
      <c r="X50" s="178" t="s">
        <v>508</v>
      </c>
      <c r="Y50" s="666">
        <f>[1]Baseline!H11</f>
        <v>31.526</v>
      </c>
      <c r="Z50" s="667"/>
      <c r="AF50" s="146" t="str">
        <f t="shared" si="10"/>
        <v>Acids</v>
      </c>
    </row>
    <row r="51" spans="1:43">
      <c r="A51" s="120"/>
      <c r="C51" s="28"/>
      <c r="D51" s="226"/>
      <c r="E51" s="226"/>
      <c r="F51" s="226"/>
      <c r="G51" s="226"/>
      <c r="H51" s="226"/>
      <c r="I51" s="226"/>
      <c r="J51" s="226"/>
      <c r="L51" s="137"/>
      <c r="M51" s="137"/>
      <c r="N51" s="141"/>
      <c r="O51" s="137"/>
      <c r="W51" s="199"/>
      <c r="X51" s="178" t="s">
        <v>489</v>
      </c>
      <c r="Y51" s="667"/>
      <c r="Z51" s="666">
        <f>[1]Baseline!I11</f>
        <v>10814.984</v>
      </c>
      <c r="AA51" s="192"/>
      <c r="AF51" s="146" t="str">
        <f t="shared" si="10"/>
        <v>Acids</v>
      </c>
      <c r="AO51" s="28"/>
    </row>
    <row r="52" spans="1:43">
      <c r="A52" s="120"/>
      <c r="C52" s="49" t="s">
        <v>402</v>
      </c>
      <c r="D52" s="226"/>
      <c r="E52" s="226"/>
      <c r="F52" s="226"/>
      <c r="G52" s="226"/>
      <c r="H52" s="226"/>
      <c r="I52" s="226"/>
      <c r="J52" s="226"/>
      <c r="L52" s="137"/>
      <c r="M52" s="137"/>
      <c r="N52" s="141"/>
      <c r="O52" s="137"/>
      <c r="W52" s="199"/>
      <c r="X52" s="178" t="s">
        <v>509</v>
      </c>
      <c r="Y52" s="666">
        <f>[1]Baseline!J11</f>
        <v>3892.2299500000008</v>
      </c>
      <c r="Z52" s="667"/>
      <c r="AF52" s="146" t="str">
        <f t="shared" si="10"/>
        <v>Acids</v>
      </c>
      <c r="AO52" s="28"/>
    </row>
    <row r="53" spans="1:43">
      <c r="A53" s="120"/>
      <c r="C53" s="28" t="s">
        <v>404</v>
      </c>
      <c r="D53" s="226"/>
      <c r="E53" s="226"/>
      <c r="F53" s="226"/>
      <c r="G53" s="226"/>
      <c r="H53" s="226"/>
      <c r="I53" s="226"/>
      <c r="J53" s="226"/>
      <c r="L53" s="137"/>
      <c r="M53" s="137"/>
      <c r="N53" s="141"/>
      <c r="O53" s="137"/>
      <c r="X53" s="251"/>
      <c r="AO53" s="28"/>
    </row>
    <row r="54" spans="1:43">
      <c r="A54" s="120"/>
      <c r="C54" s="28"/>
      <c r="D54" s="226"/>
      <c r="E54" s="226"/>
      <c r="F54" s="226"/>
      <c r="G54" s="226"/>
      <c r="H54" s="226"/>
      <c r="I54" s="226"/>
      <c r="J54" s="226"/>
      <c r="L54" s="28"/>
      <c r="M54" s="28"/>
      <c r="N54" s="28"/>
      <c r="O54" s="28"/>
      <c r="P54" s="28"/>
      <c r="Q54" s="28"/>
      <c r="R54" s="28"/>
      <c r="S54" s="28"/>
      <c r="T54" s="28"/>
      <c r="U54" s="28"/>
      <c r="V54" s="28"/>
      <c r="W54" s="28"/>
      <c r="AA54" s="28"/>
      <c r="AB54" s="28"/>
      <c r="AC54" s="212"/>
      <c r="AD54" s="28"/>
      <c r="AE54" s="28"/>
      <c r="AF54" s="28"/>
      <c r="AG54" s="344"/>
      <c r="AH54" s="117"/>
      <c r="AI54" s="27"/>
      <c r="AJ54" s="49"/>
      <c r="AK54" s="115"/>
      <c r="AL54" s="49"/>
      <c r="AM54" s="115"/>
      <c r="AN54" s="116"/>
      <c r="AO54" s="115"/>
      <c r="AP54" s="28"/>
      <c r="AQ54" s="32"/>
    </row>
    <row r="55" spans="1:43">
      <c r="A55" s="120"/>
      <c r="C55" s="49" t="s">
        <v>379</v>
      </c>
      <c r="D55" s="226"/>
      <c r="E55" s="226"/>
      <c r="F55" s="226"/>
      <c r="G55" s="226"/>
      <c r="H55" s="226"/>
      <c r="I55" s="226"/>
      <c r="J55" s="226"/>
      <c r="L55" s="28"/>
      <c r="M55" s="28"/>
      <c r="N55" s="28"/>
      <c r="O55" s="28"/>
      <c r="P55" s="28"/>
      <c r="Q55" s="28"/>
      <c r="R55" s="28"/>
      <c r="S55" s="28"/>
      <c r="T55" s="28"/>
      <c r="U55" s="28"/>
      <c r="V55" s="28"/>
      <c r="W55" s="28"/>
      <c r="AA55" s="28"/>
      <c r="AB55" s="28"/>
      <c r="AC55" s="212"/>
      <c r="AD55" s="28"/>
      <c r="AE55" s="28"/>
      <c r="AF55" s="28"/>
      <c r="AG55" s="344"/>
      <c r="AH55" s="117"/>
      <c r="AI55" s="27"/>
      <c r="AJ55" s="49"/>
      <c r="AK55" s="115"/>
      <c r="AL55" s="49"/>
      <c r="AM55" s="115"/>
      <c r="AN55" s="116"/>
      <c r="AO55" s="115"/>
      <c r="AP55" s="28"/>
      <c r="AQ55" s="32"/>
    </row>
    <row r="56" spans="1:43">
      <c r="A56" s="120"/>
      <c r="C56" s="28" t="s">
        <v>403</v>
      </c>
      <c r="D56" s="226"/>
      <c r="E56" s="226"/>
      <c r="F56" s="226"/>
      <c r="G56" s="226"/>
      <c r="H56" s="226"/>
      <c r="I56" s="226"/>
      <c r="J56" s="226"/>
      <c r="L56" s="28"/>
      <c r="M56" s="28"/>
      <c r="N56" s="28"/>
      <c r="O56" s="28"/>
      <c r="P56" s="28"/>
      <c r="Q56" s="28"/>
      <c r="R56" s="28"/>
      <c r="S56" s="28"/>
      <c r="T56" s="28"/>
      <c r="U56" s="28"/>
      <c r="V56" s="28"/>
      <c r="W56" s="28"/>
      <c r="AA56" s="28"/>
      <c r="AB56" s="28"/>
      <c r="AC56" s="212"/>
      <c r="AD56" s="28"/>
      <c r="AE56" s="28"/>
      <c r="AF56" s="28"/>
      <c r="AG56" s="344"/>
      <c r="AH56" s="117"/>
      <c r="AI56" s="27"/>
      <c r="AJ56" s="49"/>
      <c r="AK56" s="115"/>
      <c r="AL56" s="49"/>
      <c r="AM56" s="115"/>
      <c r="AN56" s="116"/>
      <c r="AO56" s="115"/>
      <c r="AP56" s="28"/>
      <c r="AQ56" s="32"/>
    </row>
    <row r="57" spans="1:43">
      <c r="A57" s="120"/>
      <c r="C57" s="226"/>
      <c r="D57" s="226"/>
      <c r="E57" s="226"/>
      <c r="F57" s="226"/>
      <c r="G57" s="226"/>
      <c r="H57" s="226"/>
      <c r="I57" s="226"/>
      <c r="J57" s="226"/>
      <c r="K57" s="28"/>
      <c r="L57" s="28"/>
      <c r="M57" s="28"/>
      <c r="N57" s="28"/>
      <c r="O57" s="28"/>
      <c r="P57" s="28"/>
      <c r="Q57" s="28"/>
      <c r="R57" s="28"/>
      <c r="S57" s="28"/>
      <c r="T57" s="28"/>
      <c r="U57" s="28"/>
      <c r="V57" s="28"/>
      <c r="W57" s="28"/>
      <c r="X57" s="28"/>
      <c r="Y57" s="28"/>
      <c r="Z57" s="28"/>
      <c r="AA57" s="28"/>
      <c r="AB57" s="28"/>
      <c r="AC57" s="212"/>
      <c r="AD57" s="28"/>
      <c r="AE57" s="28"/>
      <c r="AF57" s="28"/>
      <c r="AG57" s="344"/>
      <c r="AH57" s="117"/>
      <c r="AI57" s="27"/>
      <c r="AJ57" s="49"/>
      <c r="AK57" s="115"/>
      <c r="AL57" s="49"/>
      <c r="AM57" s="115"/>
      <c r="AN57" s="116"/>
      <c r="AO57" s="115"/>
      <c r="AP57" s="28"/>
      <c r="AQ57" s="32"/>
    </row>
    <row r="58" spans="1:43">
      <c r="A58" s="120"/>
      <c r="C58" s="226"/>
      <c r="D58" s="226"/>
      <c r="E58" s="226"/>
      <c r="F58" s="226"/>
      <c r="G58" s="226"/>
      <c r="H58" s="226"/>
      <c r="I58" s="226"/>
      <c r="J58" s="226"/>
      <c r="K58" s="28"/>
      <c r="L58" s="28"/>
      <c r="M58" s="28"/>
      <c r="N58" s="28"/>
      <c r="O58" s="28"/>
      <c r="P58" s="28"/>
      <c r="Q58" s="28"/>
      <c r="R58" s="28"/>
      <c r="S58" s="28"/>
      <c r="T58" s="28"/>
      <c r="U58" s="28"/>
      <c r="V58" s="28"/>
      <c r="W58" s="28"/>
      <c r="X58" s="28"/>
      <c r="Y58" s="28"/>
      <c r="Z58" s="28"/>
      <c r="AA58" s="28"/>
      <c r="AB58" s="28"/>
      <c r="AC58" s="212"/>
      <c r="AD58" s="28"/>
      <c r="AE58" s="28"/>
      <c r="AF58" s="28"/>
      <c r="AG58" s="344"/>
      <c r="AH58" s="117"/>
      <c r="AI58" s="27"/>
      <c r="AJ58" s="49"/>
      <c r="AK58" s="115"/>
      <c r="AL58" s="49"/>
      <c r="AM58" s="115"/>
      <c r="AN58" s="116"/>
      <c r="AO58" s="115"/>
      <c r="AP58" s="28"/>
      <c r="AQ58" s="32"/>
    </row>
    <row r="59" spans="1:43">
      <c r="A59" s="120"/>
      <c r="C59" s="226"/>
      <c r="D59" s="226"/>
      <c r="E59" s="226"/>
      <c r="F59" s="226"/>
      <c r="G59" s="226"/>
      <c r="H59" s="226"/>
      <c r="I59" s="226"/>
      <c r="J59" s="226"/>
      <c r="K59" s="28"/>
      <c r="L59" s="137"/>
      <c r="M59" s="137"/>
      <c r="N59" s="141"/>
      <c r="O59" s="137"/>
      <c r="AF59" s="132"/>
      <c r="AG59" s="344"/>
      <c r="AH59" s="117"/>
      <c r="AI59" s="27"/>
      <c r="AJ59" s="49"/>
      <c r="AK59" s="115"/>
      <c r="AL59" s="49"/>
      <c r="AM59" s="115"/>
      <c r="AN59" s="116"/>
      <c r="AO59" s="115"/>
      <c r="AP59" s="28"/>
      <c r="AQ59" s="32"/>
    </row>
    <row r="60" spans="1:43">
      <c r="A60" s="120"/>
      <c r="C60" s="226"/>
      <c r="D60" s="226"/>
      <c r="E60" s="226"/>
      <c r="F60" s="226"/>
      <c r="G60" s="226"/>
      <c r="H60" s="226"/>
      <c r="I60" s="226"/>
      <c r="J60" s="226"/>
      <c r="K60" s="28"/>
      <c r="L60" s="137"/>
      <c r="M60" s="137"/>
      <c r="N60" s="141"/>
      <c r="O60" s="137"/>
      <c r="AF60" s="132"/>
      <c r="AG60" s="344"/>
      <c r="AH60" s="117"/>
      <c r="AI60" s="27"/>
      <c r="AJ60" s="49"/>
      <c r="AK60" s="115"/>
      <c r="AL60" s="49"/>
      <c r="AM60" s="115"/>
      <c r="AN60" s="116"/>
      <c r="AO60" s="115"/>
      <c r="AP60" s="28"/>
      <c r="AQ60" s="32"/>
    </row>
    <row r="61" spans="1:43">
      <c r="A61" s="120"/>
      <c r="C61" s="226"/>
      <c r="D61" s="226"/>
      <c r="E61" s="226"/>
      <c r="F61" s="226"/>
      <c r="G61" s="226"/>
      <c r="H61" s="226"/>
      <c r="I61" s="226"/>
      <c r="J61" s="226"/>
      <c r="K61" s="28"/>
      <c r="L61" s="137"/>
      <c r="M61" s="137"/>
      <c r="N61" s="141"/>
      <c r="O61" s="137"/>
      <c r="AF61" s="132"/>
      <c r="AG61" s="344"/>
      <c r="AH61" s="117"/>
      <c r="AI61" s="27"/>
      <c r="AJ61" s="49"/>
      <c r="AK61" s="115"/>
      <c r="AL61" s="49"/>
      <c r="AM61" s="115"/>
      <c r="AN61" s="116"/>
      <c r="AO61" s="115"/>
      <c r="AP61" s="28"/>
      <c r="AQ61" s="32"/>
    </row>
    <row r="62" spans="1:43">
      <c r="A62" s="49" t="s">
        <v>378</v>
      </c>
      <c r="B62" s="28"/>
      <c r="C62" s="216"/>
      <c r="D62" s="212"/>
      <c r="E62" s="212"/>
      <c r="F62" s="212"/>
      <c r="G62" s="212"/>
      <c r="H62" s="212"/>
      <c r="I62" s="212"/>
      <c r="J62" s="212"/>
      <c r="K62" s="134" t="s">
        <v>380</v>
      </c>
      <c r="L62" s="137"/>
      <c r="M62" s="141"/>
      <c r="N62" s="137"/>
      <c r="AF62" s="132"/>
      <c r="AO62" s="28"/>
    </row>
    <row r="63" spans="1:43">
      <c r="A63" s="49"/>
      <c r="B63" s="115" t="s">
        <v>379</v>
      </c>
      <c r="C63" s="285" t="s">
        <v>514</v>
      </c>
      <c r="D63" s="283"/>
      <c r="E63" s="283"/>
      <c r="F63" s="283"/>
      <c r="G63" s="284"/>
      <c r="H63" s="283"/>
      <c r="I63" s="284"/>
      <c r="J63" s="286"/>
      <c r="K63" s="134">
        <v>2014</v>
      </c>
      <c r="L63" s="134">
        <f>K63+1</f>
        <v>2015</v>
      </c>
      <c r="M63" s="134">
        <f t="shared" ref="M63:AB63" si="11">L63+1</f>
        <v>2016</v>
      </c>
      <c r="N63" s="134">
        <f t="shared" si="11"/>
        <v>2017</v>
      </c>
      <c r="O63" s="134">
        <f t="shared" si="11"/>
        <v>2018</v>
      </c>
      <c r="P63" s="134">
        <f t="shared" si="11"/>
        <v>2019</v>
      </c>
      <c r="Q63" s="134">
        <f t="shared" si="11"/>
        <v>2020</v>
      </c>
      <c r="R63" s="134">
        <f t="shared" si="11"/>
        <v>2021</v>
      </c>
      <c r="S63" s="134">
        <f t="shared" si="11"/>
        <v>2022</v>
      </c>
      <c r="T63" s="134">
        <f t="shared" si="11"/>
        <v>2023</v>
      </c>
      <c r="U63" s="134">
        <f t="shared" si="11"/>
        <v>2024</v>
      </c>
      <c r="V63" s="134">
        <f t="shared" si="11"/>
        <v>2025</v>
      </c>
      <c r="W63" s="134">
        <f t="shared" si="11"/>
        <v>2026</v>
      </c>
      <c r="X63" s="134">
        <f t="shared" si="11"/>
        <v>2027</v>
      </c>
      <c r="Y63" s="134">
        <f t="shared" si="11"/>
        <v>2028</v>
      </c>
      <c r="Z63" s="134">
        <f t="shared" si="11"/>
        <v>2029</v>
      </c>
      <c r="AA63" s="134">
        <f t="shared" si="11"/>
        <v>2030</v>
      </c>
      <c r="AB63" s="134">
        <f t="shared" si="11"/>
        <v>2031</v>
      </c>
      <c r="AC63" s="134">
        <f>AB63+1</f>
        <v>2032</v>
      </c>
      <c r="AD63" s="134">
        <f>AC63+1</f>
        <v>2033</v>
      </c>
      <c r="AE63" s="134">
        <f>AD63+1</f>
        <v>2034</v>
      </c>
      <c r="AF63" s="132"/>
    </row>
    <row r="64" spans="1:43">
      <c r="A64" s="144" t="s">
        <v>214</v>
      </c>
      <c r="B64" s="143" t="s">
        <v>615</v>
      </c>
      <c r="C64" s="287" t="s">
        <v>504</v>
      </c>
      <c r="D64" s="279" t="s">
        <v>505</v>
      </c>
      <c r="E64" s="279" t="s">
        <v>507</v>
      </c>
      <c r="F64" s="279" t="s">
        <v>414</v>
      </c>
      <c r="G64" s="280" t="s">
        <v>415</v>
      </c>
      <c r="H64" s="279" t="s">
        <v>508</v>
      </c>
      <c r="I64" s="235" t="s">
        <v>489</v>
      </c>
      <c r="J64" s="288" t="s">
        <v>509</v>
      </c>
      <c r="K64" s="157">
        <v>-0.03</v>
      </c>
      <c r="L64" s="157">
        <f>K64</f>
        <v>-0.03</v>
      </c>
      <c r="M64" s="157">
        <f t="shared" ref="M64:AB64" si="12">L64</f>
        <v>-0.03</v>
      </c>
      <c r="N64" s="157">
        <f t="shared" si="12"/>
        <v>-0.03</v>
      </c>
      <c r="O64" s="157">
        <f t="shared" si="12"/>
        <v>-0.03</v>
      </c>
      <c r="P64" s="157">
        <f t="shared" si="12"/>
        <v>-0.03</v>
      </c>
      <c r="Q64" s="157">
        <f t="shared" si="12"/>
        <v>-0.03</v>
      </c>
      <c r="R64" s="157">
        <v>0</v>
      </c>
      <c r="S64" s="157">
        <f t="shared" si="12"/>
        <v>0</v>
      </c>
      <c r="T64" s="157">
        <f t="shared" si="12"/>
        <v>0</v>
      </c>
      <c r="U64" s="157">
        <f t="shared" si="12"/>
        <v>0</v>
      </c>
      <c r="V64" s="157">
        <f t="shared" si="12"/>
        <v>0</v>
      </c>
      <c r="W64" s="157">
        <f t="shared" si="12"/>
        <v>0</v>
      </c>
      <c r="X64" s="157">
        <f t="shared" si="12"/>
        <v>0</v>
      </c>
      <c r="Y64" s="157">
        <f t="shared" si="12"/>
        <v>0</v>
      </c>
      <c r="Z64" s="157">
        <f t="shared" si="12"/>
        <v>0</v>
      </c>
      <c r="AA64" s="157">
        <f t="shared" si="12"/>
        <v>0</v>
      </c>
      <c r="AB64" s="157">
        <f t="shared" si="12"/>
        <v>0</v>
      </c>
      <c r="AC64" s="157">
        <f t="shared" ref="AC64:AE66" si="13">AB64</f>
        <v>0</v>
      </c>
      <c r="AD64" s="157">
        <f t="shared" si="13"/>
        <v>0</v>
      </c>
      <c r="AE64" s="157">
        <f t="shared" si="13"/>
        <v>0</v>
      </c>
      <c r="AF64" s="146" t="str">
        <f>B42</f>
        <v>Acids</v>
      </c>
      <c r="AG64" s="342" t="s">
        <v>569</v>
      </c>
      <c r="AH64" s="276"/>
      <c r="AI64" s="276"/>
      <c r="AJ64" s="276"/>
      <c r="AK64" s="276"/>
      <c r="AL64" s="276"/>
      <c r="AM64" s="276"/>
      <c r="AN64" s="276"/>
    </row>
    <row r="65" spans="1:43">
      <c r="A65" s="144" t="s">
        <v>209</v>
      </c>
      <c r="B65" s="143" t="s">
        <v>617</v>
      </c>
      <c r="C65" s="287" t="s">
        <v>504</v>
      </c>
      <c r="D65" s="279" t="s">
        <v>505</v>
      </c>
      <c r="E65" s="279" t="s">
        <v>507</v>
      </c>
      <c r="F65" s="279" t="s">
        <v>414</v>
      </c>
      <c r="G65" s="280" t="s">
        <v>415</v>
      </c>
      <c r="H65" s="279" t="s">
        <v>508</v>
      </c>
      <c r="I65" s="235" t="s">
        <v>489</v>
      </c>
      <c r="J65" s="288" t="s">
        <v>509</v>
      </c>
      <c r="K65" s="157">
        <v>0</v>
      </c>
      <c r="L65" s="157">
        <f>K65</f>
        <v>0</v>
      </c>
      <c r="M65" s="157">
        <f t="shared" ref="M65:AB65" si="14">L65</f>
        <v>0</v>
      </c>
      <c r="N65" s="157">
        <f t="shared" si="14"/>
        <v>0</v>
      </c>
      <c r="O65" s="157">
        <f t="shared" si="14"/>
        <v>0</v>
      </c>
      <c r="P65" s="157">
        <f t="shared" si="14"/>
        <v>0</v>
      </c>
      <c r="Q65" s="157">
        <f t="shared" si="14"/>
        <v>0</v>
      </c>
      <c r="R65" s="157">
        <f t="shared" si="14"/>
        <v>0</v>
      </c>
      <c r="S65" s="157">
        <f t="shared" si="14"/>
        <v>0</v>
      </c>
      <c r="T65" s="157">
        <f t="shared" si="14"/>
        <v>0</v>
      </c>
      <c r="U65" s="157">
        <f t="shared" si="14"/>
        <v>0</v>
      </c>
      <c r="V65" s="157">
        <f t="shared" si="14"/>
        <v>0</v>
      </c>
      <c r="W65" s="157">
        <f t="shared" si="14"/>
        <v>0</v>
      </c>
      <c r="X65" s="157">
        <f t="shared" si="14"/>
        <v>0</v>
      </c>
      <c r="Y65" s="157">
        <f t="shared" si="14"/>
        <v>0</v>
      </c>
      <c r="Z65" s="157">
        <f t="shared" si="14"/>
        <v>0</v>
      </c>
      <c r="AA65" s="157">
        <f t="shared" si="14"/>
        <v>0</v>
      </c>
      <c r="AB65" s="157">
        <f t="shared" si="14"/>
        <v>0</v>
      </c>
      <c r="AC65" s="157">
        <f t="shared" si="13"/>
        <v>0</v>
      </c>
      <c r="AD65" s="157">
        <f t="shared" si="13"/>
        <v>0</v>
      </c>
      <c r="AE65" s="157">
        <f t="shared" si="13"/>
        <v>0</v>
      </c>
      <c r="AF65" s="146" t="str">
        <f>AF64</f>
        <v>Acids</v>
      </c>
      <c r="AG65" s="342" t="s">
        <v>569</v>
      </c>
      <c r="AH65" s="276"/>
      <c r="AI65" s="276"/>
      <c r="AJ65" s="276"/>
      <c r="AK65" s="276"/>
      <c r="AL65" s="276"/>
      <c r="AM65" s="276"/>
      <c r="AN65" s="276"/>
    </row>
    <row r="66" spans="1:43">
      <c r="A66" s="144" t="s">
        <v>216</v>
      </c>
      <c r="B66" s="143" t="s">
        <v>616</v>
      </c>
      <c r="C66" s="287" t="s">
        <v>504</v>
      </c>
      <c r="D66" s="279" t="s">
        <v>505</v>
      </c>
      <c r="E66" s="279" t="s">
        <v>507</v>
      </c>
      <c r="F66" s="279" t="s">
        <v>414</v>
      </c>
      <c r="G66" s="280" t="s">
        <v>415</v>
      </c>
      <c r="H66" s="279" t="s">
        <v>508</v>
      </c>
      <c r="I66" s="235" t="s">
        <v>489</v>
      </c>
      <c r="J66" s="288" t="s">
        <v>509</v>
      </c>
      <c r="K66" s="157">
        <v>-0.1</v>
      </c>
      <c r="L66" s="157">
        <f>K66</f>
        <v>-0.1</v>
      </c>
      <c r="M66" s="157">
        <f t="shared" ref="M66:AB66" si="15">L66</f>
        <v>-0.1</v>
      </c>
      <c r="N66" s="157">
        <f t="shared" si="15"/>
        <v>-0.1</v>
      </c>
      <c r="O66" s="157">
        <f t="shared" si="15"/>
        <v>-0.1</v>
      </c>
      <c r="P66" s="157">
        <f t="shared" si="15"/>
        <v>-0.1</v>
      </c>
      <c r="Q66" s="157">
        <f t="shared" si="15"/>
        <v>-0.1</v>
      </c>
      <c r="R66" s="157">
        <v>-0.01</v>
      </c>
      <c r="S66" s="157">
        <f t="shared" si="15"/>
        <v>-0.01</v>
      </c>
      <c r="T66" s="157">
        <f t="shared" si="15"/>
        <v>-0.01</v>
      </c>
      <c r="U66" s="157">
        <f t="shared" si="15"/>
        <v>-0.01</v>
      </c>
      <c r="V66" s="157">
        <f t="shared" si="15"/>
        <v>-0.01</v>
      </c>
      <c r="W66" s="157">
        <f t="shared" si="15"/>
        <v>-0.01</v>
      </c>
      <c r="X66" s="157">
        <f t="shared" si="15"/>
        <v>-0.01</v>
      </c>
      <c r="Y66" s="157">
        <f t="shared" si="15"/>
        <v>-0.01</v>
      </c>
      <c r="Z66" s="157">
        <f t="shared" si="15"/>
        <v>-0.01</v>
      </c>
      <c r="AA66" s="157">
        <f t="shared" si="15"/>
        <v>-0.01</v>
      </c>
      <c r="AB66" s="157">
        <f t="shared" si="15"/>
        <v>-0.01</v>
      </c>
      <c r="AC66" s="157">
        <f t="shared" si="13"/>
        <v>-0.01</v>
      </c>
      <c r="AD66" s="157">
        <f t="shared" si="13"/>
        <v>-0.01</v>
      </c>
      <c r="AE66" s="157">
        <f t="shared" si="13"/>
        <v>-0.01</v>
      </c>
      <c r="AF66" s="146" t="str">
        <f>AF65</f>
        <v>Acids</v>
      </c>
      <c r="AG66" s="342" t="s">
        <v>569</v>
      </c>
      <c r="AH66" s="276"/>
      <c r="AI66" s="276"/>
      <c r="AJ66" s="276"/>
      <c r="AK66" s="276"/>
      <c r="AL66" s="276"/>
      <c r="AM66" s="276"/>
      <c r="AN66" s="276"/>
    </row>
    <row r="67" spans="1:43">
      <c r="A67" s="120"/>
      <c r="C67" s="226"/>
      <c r="D67" s="226"/>
      <c r="E67" s="226"/>
      <c r="F67" s="226"/>
      <c r="G67" s="226"/>
      <c r="H67" s="226"/>
      <c r="I67" s="226"/>
      <c r="J67" s="226"/>
      <c r="K67" s="28"/>
      <c r="L67" s="137"/>
      <c r="M67" s="137"/>
      <c r="N67" s="141"/>
      <c r="O67" s="137"/>
      <c r="AF67" s="132"/>
      <c r="AG67" s="344"/>
      <c r="AH67" s="117"/>
      <c r="AI67" s="27"/>
      <c r="AJ67" s="49"/>
      <c r="AK67" s="115"/>
      <c r="AL67" s="49"/>
      <c r="AM67" s="115"/>
      <c r="AN67" s="116"/>
      <c r="AO67" s="115"/>
      <c r="AP67" s="33"/>
      <c r="AQ67" s="32"/>
    </row>
    <row r="68" spans="1:43" s="128" customFormat="1" ht="18.75">
      <c r="A68" s="130" t="s">
        <v>33</v>
      </c>
      <c r="B68" s="129" t="s">
        <v>34</v>
      </c>
      <c r="C68" s="229"/>
      <c r="D68" s="229"/>
      <c r="E68" s="229"/>
      <c r="F68" s="229"/>
      <c r="G68" s="229"/>
      <c r="H68" s="229"/>
      <c r="I68" s="229"/>
      <c r="J68" s="229"/>
      <c r="K68" s="131"/>
      <c r="L68" s="138"/>
      <c r="M68" s="138"/>
      <c r="N68" s="138"/>
      <c r="O68" s="138"/>
      <c r="P68" s="147"/>
      <c r="Q68" s="147"/>
      <c r="R68" s="147"/>
      <c r="S68" s="147"/>
      <c r="T68" s="147"/>
      <c r="U68" s="147"/>
      <c r="V68" s="147"/>
      <c r="W68" s="147"/>
      <c r="X68" s="147"/>
      <c r="Y68" s="147"/>
      <c r="Z68" s="147"/>
      <c r="AA68" s="147"/>
      <c r="AB68" s="147"/>
      <c r="AC68" s="147"/>
      <c r="AD68" s="147"/>
      <c r="AE68" s="147"/>
      <c r="AF68" s="140"/>
      <c r="AG68" s="343"/>
      <c r="AP68" s="32"/>
    </row>
    <row r="69" spans="1:43">
      <c r="A69" s="49" t="s">
        <v>376</v>
      </c>
      <c r="C69" s="122" t="s">
        <v>497</v>
      </c>
      <c r="D69" s="226"/>
      <c r="E69" s="226"/>
      <c r="F69" s="226"/>
      <c r="G69" s="226"/>
      <c r="H69" s="226"/>
      <c r="I69" s="226"/>
      <c r="J69" s="226"/>
      <c r="L69" s="137"/>
      <c r="M69" s="137"/>
      <c r="N69" s="141"/>
      <c r="O69" s="137"/>
      <c r="X69" s="179" t="s">
        <v>511</v>
      </c>
      <c r="AA69" s="145" t="s">
        <v>1184</v>
      </c>
    </row>
    <row r="70" spans="1:43">
      <c r="A70" s="27" t="s">
        <v>408</v>
      </c>
      <c r="C70" s="28" t="s">
        <v>424</v>
      </c>
      <c r="D70" s="226"/>
      <c r="E70" s="226"/>
      <c r="F70" s="226"/>
      <c r="G70" s="226"/>
      <c r="H70" s="226"/>
      <c r="I70" s="226"/>
      <c r="J70" s="226"/>
      <c r="L70" s="137"/>
      <c r="M70" s="137"/>
      <c r="N70" s="141"/>
      <c r="O70" s="137"/>
      <c r="Y70" s="252" t="s">
        <v>276</v>
      </c>
      <c r="Z70" s="252" t="s">
        <v>506</v>
      </c>
      <c r="AF70" s="146" t="str">
        <f>B68</f>
        <v>Alkalis</v>
      </c>
    </row>
    <row r="71" spans="1:43">
      <c r="A71" s="120" t="s">
        <v>407</v>
      </c>
      <c r="C71" s="28" t="s">
        <v>405</v>
      </c>
      <c r="D71" s="226"/>
      <c r="E71" s="226"/>
      <c r="F71" s="226"/>
      <c r="G71" s="226"/>
      <c r="H71" s="226"/>
      <c r="I71" s="226"/>
      <c r="J71" s="226"/>
      <c r="L71" s="137"/>
      <c r="M71" s="137"/>
      <c r="N71" s="141"/>
      <c r="O71" s="137"/>
      <c r="W71" s="199"/>
      <c r="X71" s="239" t="s">
        <v>504</v>
      </c>
      <c r="Y71" s="666">
        <f>[1]Baseline!C12</f>
        <v>219.54499999999999</v>
      </c>
      <c r="Z71" s="667"/>
      <c r="AF71" s="146" t="str">
        <f>AF70</f>
        <v>Alkalis</v>
      </c>
    </row>
    <row r="72" spans="1:43">
      <c r="A72" s="120" t="s">
        <v>409</v>
      </c>
      <c r="C72" s="212" t="s">
        <v>620</v>
      </c>
      <c r="D72" s="226"/>
      <c r="E72" s="226"/>
      <c r="F72" s="226"/>
      <c r="G72" s="226"/>
      <c r="H72" s="226"/>
      <c r="I72" s="226"/>
      <c r="J72" s="226"/>
      <c r="L72" s="137"/>
      <c r="M72" s="137"/>
      <c r="N72" s="141"/>
      <c r="O72" s="137"/>
      <c r="W72" s="199"/>
      <c r="X72" s="239" t="s">
        <v>505</v>
      </c>
      <c r="Y72" s="667"/>
      <c r="Z72" s="666">
        <f>[1]Baseline!D12</f>
        <v>4886.9898200000007</v>
      </c>
      <c r="AA72" s="192"/>
      <c r="AF72" s="146" t="str">
        <f t="shared" ref="AF72:AF78" si="16">AF71</f>
        <v>Alkalis</v>
      </c>
    </row>
    <row r="73" spans="1:43">
      <c r="A73" s="121" t="s">
        <v>374</v>
      </c>
      <c r="B73" s="28"/>
      <c r="D73" s="212"/>
      <c r="E73" s="212"/>
      <c r="F73" s="212"/>
      <c r="G73" s="212"/>
      <c r="H73" s="212"/>
      <c r="I73" s="212"/>
      <c r="J73" s="212"/>
      <c r="L73" s="137"/>
      <c r="M73" s="137"/>
      <c r="N73" s="141"/>
      <c r="O73" s="137"/>
      <c r="W73" s="199"/>
      <c r="X73" s="239" t="s">
        <v>507</v>
      </c>
      <c r="Y73" s="666">
        <f>[1]Baseline!E12</f>
        <v>126.79</v>
      </c>
      <c r="Z73" s="667"/>
      <c r="AF73" s="146" t="str">
        <f t="shared" si="16"/>
        <v>Alkalis</v>
      </c>
    </row>
    <row r="74" spans="1:43">
      <c r="A74" s="120"/>
      <c r="B74" s="28"/>
      <c r="C74" s="49" t="s">
        <v>400</v>
      </c>
      <c r="D74" s="212"/>
      <c r="E74" s="212"/>
      <c r="F74" s="212"/>
      <c r="G74" s="212"/>
      <c r="H74" s="212"/>
      <c r="I74" s="212"/>
      <c r="J74" s="212"/>
      <c r="L74" s="137"/>
      <c r="M74" s="137"/>
      <c r="N74" s="141"/>
      <c r="O74" s="137"/>
      <c r="W74" s="199"/>
      <c r="X74" s="239" t="s">
        <v>414</v>
      </c>
      <c r="Y74" s="666">
        <f>[1]Baseline!F12</f>
        <v>167387.77099999998</v>
      </c>
      <c r="Z74" s="667"/>
      <c r="AF74" s="146" t="str">
        <f t="shared" si="16"/>
        <v>Alkalis</v>
      </c>
    </row>
    <row r="75" spans="1:43">
      <c r="A75" s="120"/>
      <c r="C75" s="28" t="s">
        <v>426</v>
      </c>
      <c r="D75" s="226"/>
      <c r="E75" s="226"/>
      <c r="F75" s="226"/>
      <c r="G75" s="226"/>
      <c r="H75" s="226"/>
      <c r="I75" s="226"/>
      <c r="J75" s="226"/>
      <c r="L75" s="137"/>
      <c r="M75" s="137"/>
      <c r="N75" s="141"/>
      <c r="O75" s="137"/>
      <c r="W75" s="199"/>
      <c r="X75" s="239" t="s">
        <v>415</v>
      </c>
      <c r="Y75" s="667"/>
      <c r="Z75" s="666">
        <f>[1]Baseline!G12</f>
        <v>24764.039999999997</v>
      </c>
      <c r="AF75" s="146" t="str">
        <f t="shared" si="16"/>
        <v>Alkalis</v>
      </c>
    </row>
    <row r="76" spans="1:43">
      <c r="A76" s="120"/>
      <c r="C76" s="28"/>
      <c r="D76" s="226"/>
      <c r="E76" s="226"/>
      <c r="F76" s="226"/>
      <c r="G76" s="226"/>
      <c r="H76" s="226"/>
      <c r="I76" s="226"/>
      <c r="J76" s="226"/>
      <c r="L76" s="137"/>
      <c r="M76" s="137"/>
      <c r="N76" s="141"/>
      <c r="O76" s="137"/>
      <c r="W76" s="199"/>
      <c r="X76" s="239" t="s">
        <v>508</v>
      </c>
      <c r="Y76" s="666">
        <f>[1]Baseline!H12</f>
        <v>1.2</v>
      </c>
      <c r="Z76" s="667"/>
      <c r="AF76" s="146" t="str">
        <f t="shared" si="16"/>
        <v>Alkalis</v>
      </c>
    </row>
    <row r="77" spans="1:43">
      <c r="A77" s="120"/>
      <c r="C77" s="49" t="s">
        <v>401</v>
      </c>
      <c r="D77" s="226"/>
      <c r="E77" s="226"/>
      <c r="F77" s="226"/>
      <c r="G77" s="226"/>
      <c r="H77" s="226"/>
      <c r="I77" s="226"/>
      <c r="J77" s="226"/>
      <c r="L77" s="137"/>
      <c r="M77" s="137"/>
      <c r="N77" s="141"/>
      <c r="O77" s="137"/>
      <c r="W77" s="199"/>
      <c r="X77" s="239" t="s">
        <v>489</v>
      </c>
      <c r="Y77" s="667"/>
      <c r="Z77" s="666">
        <f>[1]Baseline!I12</f>
        <v>7228.61</v>
      </c>
      <c r="AA77" s="192"/>
      <c r="AF77" s="146" t="str">
        <f t="shared" si="16"/>
        <v>Alkalis</v>
      </c>
      <c r="AO77" s="117"/>
    </row>
    <row r="78" spans="1:43">
      <c r="A78" s="120"/>
      <c r="C78" s="28" t="s">
        <v>208</v>
      </c>
      <c r="D78" s="226"/>
      <c r="E78" s="226"/>
      <c r="F78" s="226"/>
      <c r="G78" s="226"/>
      <c r="H78" s="226"/>
      <c r="I78" s="226"/>
      <c r="J78" s="226"/>
      <c r="L78" s="137"/>
      <c r="M78" s="137"/>
      <c r="N78" s="141"/>
      <c r="O78" s="137"/>
      <c r="W78" s="199"/>
      <c r="X78" s="239" t="s">
        <v>509</v>
      </c>
      <c r="Y78" s="666">
        <f>[1]Baseline!J12</f>
        <v>83720.198260000252</v>
      </c>
      <c r="Z78" s="667"/>
      <c r="AF78" s="146" t="str">
        <f t="shared" si="16"/>
        <v>Alkalis</v>
      </c>
      <c r="AO78" s="117"/>
    </row>
    <row r="79" spans="1:43">
      <c r="A79" s="120"/>
      <c r="C79" s="28"/>
      <c r="D79" s="226"/>
      <c r="E79" s="226"/>
      <c r="F79" s="226"/>
      <c r="G79" s="226"/>
      <c r="H79" s="226"/>
      <c r="I79" s="226"/>
      <c r="J79" s="226"/>
      <c r="L79" s="137"/>
      <c r="M79" s="137"/>
      <c r="N79" s="141"/>
      <c r="O79" s="137"/>
      <c r="X79" s="251"/>
      <c r="AO79" s="117"/>
    </row>
    <row r="80" spans="1:43">
      <c r="A80" s="120"/>
      <c r="C80" s="49" t="s">
        <v>402</v>
      </c>
      <c r="D80" s="226"/>
      <c r="E80" s="226"/>
      <c r="F80" s="226"/>
      <c r="G80" s="226"/>
      <c r="H80" s="226"/>
      <c r="I80" s="226"/>
      <c r="J80" s="226"/>
      <c r="L80" s="28"/>
      <c r="M80" s="28"/>
      <c r="N80" s="28"/>
      <c r="O80" s="28"/>
      <c r="P80" s="28"/>
      <c r="Q80" s="28"/>
      <c r="R80" s="28"/>
      <c r="S80" s="28"/>
      <c r="T80" s="28"/>
      <c r="U80" s="28"/>
      <c r="V80" s="28"/>
      <c r="W80" s="28"/>
      <c r="AA80" s="28"/>
      <c r="AB80" s="28"/>
      <c r="AC80" s="212"/>
      <c r="AD80" s="28"/>
      <c r="AE80" s="28"/>
      <c r="AF80" s="28"/>
      <c r="AG80" s="344"/>
      <c r="AH80" s="117"/>
      <c r="AI80" s="27"/>
      <c r="AJ80" s="49"/>
      <c r="AK80" s="115"/>
      <c r="AL80" s="49"/>
      <c r="AM80" s="115"/>
      <c r="AN80" s="116"/>
      <c r="AO80" s="115"/>
      <c r="AP80" s="117"/>
      <c r="AQ80" s="32"/>
    </row>
    <row r="81" spans="1:43">
      <c r="A81" s="120"/>
      <c r="C81" s="28" t="s">
        <v>406</v>
      </c>
      <c r="D81" s="226"/>
      <c r="E81" s="226"/>
      <c r="F81" s="226"/>
      <c r="G81" s="226"/>
      <c r="H81" s="226"/>
      <c r="I81" s="226"/>
      <c r="J81" s="226"/>
      <c r="L81" s="28"/>
      <c r="M81" s="28"/>
      <c r="N81" s="28"/>
      <c r="O81" s="28"/>
      <c r="P81" s="28"/>
      <c r="Q81" s="28"/>
      <c r="R81" s="28"/>
      <c r="S81" s="28"/>
      <c r="T81" s="28"/>
      <c r="U81" s="28"/>
      <c r="V81" s="28"/>
      <c r="W81" s="28"/>
      <c r="AA81" s="28"/>
      <c r="AB81" s="28"/>
      <c r="AC81" s="212"/>
      <c r="AD81" s="28"/>
      <c r="AE81" s="28"/>
      <c r="AF81" s="28"/>
      <c r="AG81" s="344"/>
      <c r="AH81" s="117"/>
      <c r="AI81" s="27"/>
      <c r="AJ81" s="49"/>
      <c r="AK81" s="115"/>
      <c r="AL81" s="49"/>
      <c r="AM81" s="115"/>
      <c r="AN81" s="116"/>
      <c r="AO81" s="115"/>
      <c r="AP81" s="117"/>
      <c r="AQ81" s="32"/>
    </row>
    <row r="82" spans="1:43">
      <c r="A82" s="120"/>
      <c r="C82" s="28"/>
      <c r="D82" s="226"/>
      <c r="E82" s="226"/>
      <c r="F82" s="226"/>
      <c r="G82" s="226"/>
      <c r="H82" s="226"/>
      <c r="I82" s="226"/>
      <c r="J82" s="226"/>
      <c r="L82" s="28"/>
      <c r="M82" s="28"/>
      <c r="N82" s="28"/>
      <c r="O82" s="28"/>
      <c r="P82" s="28"/>
      <c r="Q82" s="28"/>
      <c r="R82" s="28"/>
      <c r="S82" s="28"/>
      <c r="T82" s="28"/>
      <c r="U82" s="28"/>
      <c r="V82" s="28"/>
      <c r="W82" s="28"/>
      <c r="AA82" s="28"/>
      <c r="AB82" s="28"/>
      <c r="AC82" s="212"/>
      <c r="AD82" s="28"/>
      <c r="AE82" s="28"/>
      <c r="AF82" s="28"/>
      <c r="AG82" s="344"/>
      <c r="AH82" s="117"/>
      <c r="AI82" s="27"/>
      <c r="AJ82" s="49"/>
      <c r="AK82" s="115"/>
      <c r="AL82" s="49"/>
      <c r="AM82" s="115"/>
      <c r="AN82" s="116"/>
      <c r="AO82" s="115"/>
      <c r="AP82" s="117"/>
      <c r="AQ82" s="32"/>
    </row>
    <row r="83" spans="1:43">
      <c r="A83" s="120"/>
      <c r="C83" s="49" t="s">
        <v>379</v>
      </c>
      <c r="D83" s="226"/>
      <c r="E83" s="226"/>
      <c r="F83" s="226"/>
      <c r="G83" s="226"/>
      <c r="H83" s="226"/>
      <c r="I83" s="226"/>
      <c r="J83" s="226"/>
      <c r="L83" s="28"/>
      <c r="M83" s="28"/>
      <c r="N83" s="28"/>
      <c r="O83" s="28"/>
      <c r="P83" s="28"/>
      <c r="Q83" s="28"/>
      <c r="R83" s="28"/>
      <c r="S83" s="28"/>
      <c r="T83" s="28"/>
      <c r="U83" s="28"/>
      <c r="V83" s="28"/>
      <c r="W83" s="28"/>
      <c r="X83" s="28"/>
      <c r="Y83" s="28"/>
      <c r="Z83" s="28"/>
      <c r="AA83" s="28"/>
      <c r="AB83" s="28"/>
      <c r="AC83" s="212"/>
      <c r="AD83" s="28"/>
      <c r="AE83" s="28"/>
      <c r="AF83" s="28"/>
      <c r="AG83" s="344"/>
      <c r="AH83" s="117"/>
      <c r="AI83" s="27"/>
      <c r="AJ83" s="49"/>
      <c r="AK83" s="115"/>
      <c r="AL83" s="49"/>
      <c r="AM83" s="115"/>
      <c r="AN83" s="116"/>
      <c r="AO83" s="115"/>
      <c r="AP83" s="117"/>
      <c r="AQ83" s="32"/>
    </row>
    <row r="84" spans="1:43">
      <c r="A84" s="120"/>
      <c r="C84" s="28" t="s">
        <v>483</v>
      </c>
      <c r="D84" s="226"/>
      <c r="E84" s="226"/>
      <c r="F84" s="226"/>
      <c r="G84" s="226"/>
      <c r="H84" s="226"/>
      <c r="I84" s="226"/>
      <c r="J84" s="226"/>
      <c r="L84" s="28"/>
      <c r="M84" s="28"/>
      <c r="N84" s="28"/>
      <c r="O84" s="28"/>
      <c r="P84" s="28"/>
      <c r="Q84" s="28"/>
      <c r="R84" s="28"/>
      <c r="S84" s="28"/>
      <c r="T84" s="28"/>
      <c r="U84" s="28"/>
      <c r="V84" s="28"/>
      <c r="W84" s="28"/>
      <c r="X84" s="28"/>
      <c r="Y84" s="28"/>
      <c r="Z84" s="28"/>
      <c r="AA84" s="28"/>
      <c r="AB84" s="28"/>
      <c r="AC84" s="212"/>
      <c r="AD84" s="28"/>
      <c r="AE84" s="28"/>
      <c r="AF84" s="28"/>
      <c r="AG84" s="344"/>
      <c r="AH84" s="117"/>
      <c r="AI84" s="27"/>
      <c r="AJ84" s="49"/>
      <c r="AK84" s="115"/>
      <c r="AL84" s="49"/>
      <c r="AM84" s="115"/>
      <c r="AN84" s="116"/>
      <c r="AO84" s="115"/>
      <c r="AP84" s="117"/>
      <c r="AQ84" s="32"/>
    </row>
    <row r="85" spans="1:43">
      <c r="A85" s="120"/>
      <c r="C85" s="28" t="s">
        <v>423</v>
      </c>
      <c r="D85" s="226"/>
      <c r="E85" s="226"/>
      <c r="F85" s="226"/>
      <c r="G85" s="226"/>
      <c r="H85" s="226"/>
      <c r="I85" s="226"/>
      <c r="J85" s="226"/>
      <c r="K85" s="28"/>
      <c r="L85" s="137"/>
      <c r="M85" s="137"/>
      <c r="N85" s="141"/>
      <c r="O85" s="137"/>
      <c r="AF85" s="132"/>
      <c r="AG85" s="344"/>
      <c r="AH85" s="117"/>
      <c r="AI85" s="27"/>
      <c r="AJ85" s="49"/>
      <c r="AK85" s="115"/>
      <c r="AL85" s="49"/>
      <c r="AM85" s="115"/>
      <c r="AN85" s="116"/>
      <c r="AO85" s="115"/>
      <c r="AP85" s="117"/>
      <c r="AQ85" s="32"/>
    </row>
    <row r="86" spans="1:43">
      <c r="A86" s="120"/>
      <c r="C86" s="226"/>
      <c r="D86" s="226"/>
      <c r="E86" s="226"/>
      <c r="F86" s="226"/>
      <c r="G86" s="226"/>
      <c r="H86" s="226"/>
      <c r="I86" s="226"/>
      <c r="J86" s="226"/>
      <c r="K86" s="28"/>
      <c r="L86" s="137"/>
      <c r="M86" s="137"/>
      <c r="N86" s="141"/>
      <c r="O86" s="137"/>
      <c r="AF86" s="132"/>
      <c r="AG86" s="344"/>
      <c r="AH86" s="117"/>
      <c r="AI86" s="27"/>
      <c r="AJ86" s="49"/>
      <c r="AK86" s="115"/>
      <c r="AL86" s="49"/>
      <c r="AM86" s="115"/>
      <c r="AN86" s="116"/>
      <c r="AO86" s="115"/>
      <c r="AP86" s="117"/>
      <c r="AQ86" s="32"/>
    </row>
    <row r="87" spans="1:43">
      <c r="A87" s="120"/>
      <c r="C87" s="226"/>
      <c r="D87" s="226"/>
      <c r="E87" s="226"/>
      <c r="F87" s="226"/>
      <c r="G87" s="226"/>
      <c r="H87" s="226"/>
      <c r="I87" s="226"/>
      <c r="J87" s="226"/>
      <c r="K87" s="28"/>
      <c r="L87" s="137"/>
      <c r="M87" s="137"/>
      <c r="N87" s="141"/>
      <c r="O87" s="137"/>
      <c r="AF87" s="132"/>
      <c r="AG87" s="344"/>
      <c r="AH87" s="117"/>
      <c r="AI87" s="27"/>
      <c r="AJ87" s="49"/>
      <c r="AK87" s="115"/>
      <c r="AL87" s="49"/>
      <c r="AM87" s="115"/>
      <c r="AN87" s="116"/>
      <c r="AO87" s="115"/>
      <c r="AP87" s="117"/>
      <c r="AQ87" s="32"/>
    </row>
    <row r="88" spans="1:43">
      <c r="A88" s="49" t="s">
        <v>378</v>
      </c>
      <c r="B88" s="28"/>
      <c r="D88" s="211"/>
      <c r="E88" s="211"/>
      <c r="F88" s="211"/>
      <c r="G88" s="211"/>
      <c r="H88" s="211"/>
      <c r="I88" s="211"/>
      <c r="J88" s="211"/>
      <c r="K88" s="134" t="s">
        <v>380</v>
      </c>
      <c r="L88" s="137"/>
      <c r="M88" s="141"/>
      <c r="N88" s="137"/>
      <c r="AF88" s="132"/>
      <c r="AO88" s="117"/>
    </row>
    <row r="89" spans="1:43">
      <c r="A89" s="49"/>
      <c r="B89" s="115" t="s">
        <v>379</v>
      </c>
      <c r="C89" s="289" t="s">
        <v>514</v>
      </c>
      <c r="D89" s="283"/>
      <c r="E89" s="283"/>
      <c r="F89" s="283"/>
      <c r="G89" s="284"/>
      <c r="H89" s="283"/>
      <c r="I89" s="284"/>
      <c r="J89" s="292"/>
      <c r="K89" s="134">
        <v>2014</v>
      </c>
      <c r="L89" s="134">
        <f>K89+1</f>
        <v>2015</v>
      </c>
      <c r="M89" s="134">
        <f t="shared" ref="M89:AB89" si="17">L89+1</f>
        <v>2016</v>
      </c>
      <c r="N89" s="134">
        <f t="shared" si="17"/>
        <v>2017</v>
      </c>
      <c r="O89" s="134">
        <f t="shared" si="17"/>
        <v>2018</v>
      </c>
      <c r="P89" s="134">
        <f t="shared" si="17"/>
        <v>2019</v>
      </c>
      <c r="Q89" s="134">
        <f t="shared" si="17"/>
        <v>2020</v>
      </c>
      <c r="R89" s="134">
        <f t="shared" si="17"/>
        <v>2021</v>
      </c>
      <c r="S89" s="134">
        <f t="shared" si="17"/>
        <v>2022</v>
      </c>
      <c r="T89" s="134">
        <f t="shared" si="17"/>
        <v>2023</v>
      </c>
      <c r="U89" s="134">
        <f t="shared" si="17"/>
        <v>2024</v>
      </c>
      <c r="V89" s="134">
        <f t="shared" si="17"/>
        <v>2025</v>
      </c>
      <c r="W89" s="134">
        <f t="shared" si="17"/>
        <v>2026</v>
      </c>
      <c r="X89" s="134">
        <f t="shared" si="17"/>
        <v>2027</v>
      </c>
      <c r="Y89" s="134">
        <f t="shared" si="17"/>
        <v>2028</v>
      </c>
      <c r="Z89" s="134">
        <f t="shared" si="17"/>
        <v>2029</v>
      </c>
      <c r="AA89" s="134">
        <f t="shared" si="17"/>
        <v>2030</v>
      </c>
      <c r="AB89" s="134">
        <f t="shared" si="17"/>
        <v>2031</v>
      </c>
      <c r="AC89" s="134">
        <f>AB89+1</f>
        <v>2032</v>
      </c>
      <c r="AD89" s="134">
        <f>AC89+1</f>
        <v>2033</v>
      </c>
      <c r="AE89" s="134">
        <f>AD89+1</f>
        <v>2034</v>
      </c>
      <c r="AF89" s="132"/>
      <c r="AO89" s="117"/>
    </row>
    <row r="90" spans="1:43">
      <c r="A90" s="144" t="s">
        <v>214</v>
      </c>
      <c r="B90" s="143" t="s">
        <v>416</v>
      </c>
      <c r="C90" s="293"/>
      <c r="D90" s="235"/>
      <c r="E90" s="235"/>
      <c r="F90" s="235" t="s">
        <v>414</v>
      </c>
      <c r="G90" s="235"/>
      <c r="H90" s="235"/>
      <c r="I90" s="235"/>
      <c r="J90" s="294"/>
      <c r="K90" s="157">
        <f>C3</f>
        <v>7.6999999999999999E-2</v>
      </c>
      <c r="L90" s="157">
        <f t="shared" ref="L90:L98" si="18">K90</f>
        <v>7.6999999999999999E-2</v>
      </c>
      <c r="M90" s="157">
        <f t="shared" ref="M90:AB90" si="19">L90</f>
        <v>7.6999999999999999E-2</v>
      </c>
      <c r="N90" s="157">
        <f t="shared" si="19"/>
        <v>7.6999999999999999E-2</v>
      </c>
      <c r="O90" s="157">
        <f t="shared" si="19"/>
        <v>7.6999999999999999E-2</v>
      </c>
      <c r="P90" s="157">
        <f t="shared" si="19"/>
        <v>7.6999999999999999E-2</v>
      </c>
      <c r="Q90" s="157">
        <f t="shared" si="19"/>
        <v>7.6999999999999999E-2</v>
      </c>
      <c r="R90" s="157">
        <f t="shared" si="19"/>
        <v>7.6999999999999999E-2</v>
      </c>
      <c r="S90" s="157">
        <f t="shared" si="19"/>
        <v>7.6999999999999999E-2</v>
      </c>
      <c r="T90" s="157">
        <f t="shared" si="19"/>
        <v>7.6999999999999999E-2</v>
      </c>
      <c r="U90" s="157">
        <f t="shared" si="19"/>
        <v>7.6999999999999999E-2</v>
      </c>
      <c r="V90" s="157">
        <f t="shared" si="19"/>
        <v>7.6999999999999999E-2</v>
      </c>
      <c r="W90" s="157">
        <f t="shared" si="19"/>
        <v>7.6999999999999999E-2</v>
      </c>
      <c r="X90" s="157">
        <f t="shared" si="19"/>
        <v>7.6999999999999999E-2</v>
      </c>
      <c r="Y90" s="157">
        <f t="shared" si="19"/>
        <v>7.6999999999999999E-2</v>
      </c>
      <c r="Z90" s="157">
        <f t="shared" si="19"/>
        <v>7.6999999999999999E-2</v>
      </c>
      <c r="AA90" s="157">
        <f t="shared" si="19"/>
        <v>7.6999999999999999E-2</v>
      </c>
      <c r="AB90" s="157">
        <f t="shared" si="19"/>
        <v>7.6999999999999999E-2</v>
      </c>
      <c r="AC90" s="157">
        <f t="shared" ref="AC90:AC98" si="20">AB90</f>
        <v>7.6999999999999999E-2</v>
      </c>
      <c r="AD90" s="157">
        <f t="shared" ref="AD90:AD98" si="21">AC90</f>
        <v>7.6999999999999999E-2</v>
      </c>
      <c r="AE90" s="157">
        <f t="shared" ref="AE90:AE98" si="22">AD90</f>
        <v>7.6999999999999999E-2</v>
      </c>
      <c r="AF90" s="146" t="str">
        <f>B68</f>
        <v>Alkalis</v>
      </c>
      <c r="AG90" s="342" t="s">
        <v>569</v>
      </c>
      <c r="AJ90" s="276"/>
      <c r="AO90" s="117"/>
    </row>
    <row r="91" spans="1:43">
      <c r="A91" s="144" t="s">
        <v>209</v>
      </c>
      <c r="B91" s="143" t="s">
        <v>417</v>
      </c>
      <c r="C91" s="293"/>
      <c r="D91" s="235"/>
      <c r="E91" s="235"/>
      <c r="F91" s="235" t="s">
        <v>414</v>
      </c>
      <c r="G91" s="235"/>
      <c r="H91" s="235"/>
      <c r="I91" s="235"/>
      <c r="J91" s="294"/>
      <c r="K91" s="157">
        <v>0.1</v>
      </c>
      <c r="L91" s="157">
        <f t="shared" si="18"/>
        <v>0.1</v>
      </c>
      <c r="M91" s="157">
        <f t="shared" ref="M91:AB91" si="23">L91</f>
        <v>0.1</v>
      </c>
      <c r="N91" s="157">
        <f t="shared" si="23"/>
        <v>0.1</v>
      </c>
      <c r="O91" s="157">
        <f t="shared" si="23"/>
        <v>0.1</v>
      </c>
      <c r="P91" s="157">
        <f t="shared" si="23"/>
        <v>0.1</v>
      </c>
      <c r="Q91" s="157">
        <f t="shared" si="23"/>
        <v>0.1</v>
      </c>
      <c r="R91" s="157">
        <f t="shared" si="23"/>
        <v>0.1</v>
      </c>
      <c r="S91" s="157">
        <f t="shared" si="23"/>
        <v>0.1</v>
      </c>
      <c r="T91" s="157">
        <f t="shared" si="23"/>
        <v>0.1</v>
      </c>
      <c r="U91" s="157">
        <f t="shared" si="23"/>
        <v>0.1</v>
      </c>
      <c r="V91" s="157">
        <f t="shared" si="23"/>
        <v>0.1</v>
      </c>
      <c r="W91" s="157">
        <f t="shared" si="23"/>
        <v>0.1</v>
      </c>
      <c r="X91" s="157">
        <f t="shared" si="23"/>
        <v>0.1</v>
      </c>
      <c r="Y91" s="157">
        <f t="shared" si="23"/>
        <v>0.1</v>
      </c>
      <c r="Z91" s="157">
        <f t="shared" si="23"/>
        <v>0.1</v>
      </c>
      <c r="AA91" s="157">
        <f t="shared" si="23"/>
        <v>0.1</v>
      </c>
      <c r="AB91" s="157">
        <f t="shared" si="23"/>
        <v>0.1</v>
      </c>
      <c r="AC91" s="157">
        <f t="shared" si="20"/>
        <v>0.1</v>
      </c>
      <c r="AD91" s="157">
        <f t="shared" si="21"/>
        <v>0.1</v>
      </c>
      <c r="AE91" s="157">
        <f t="shared" si="22"/>
        <v>0.1</v>
      </c>
      <c r="AF91" s="146" t="str">
        <f t="shared" ref="AF91:AF98" si="24">AF90</f>
        <v>Alkalis</v>
      </c>
      <c r="AG91" s="342" t="s">
        <v>569</v>
      </c>
      <c r="AJ91" s="276"/>
      <c r="AO91" s="117"/>
      <c r="AP91" s="43"/>
    </row>
    <row r="92" spans="1:43">
      <c r="A92" s="144" t="s">
        <v>216</v>
      </c>
      <c r="B92" s="143" t="s">
        <v>412</v>
      </c>
      <c r="C92" s="293"/>
      <c r="D92" s="235"/>
      <c r="E92" s="235"/>
      <c r="F92" s="235" t="s">
        <v>414</v>
      </c>
      <c r="G92" s="235"/>
      <c r="H92" s="235"/>
      <c r="I92" s="235"/>
      <c r="J92" s="294"/>
      <c r="K92" s="157">
        <f>Ec_growth</f>
        <v>2.8000000000000001E-2</v>
      </c>
      <c r="L92" s="157">
        <f t="shared" si="18"/>
        <v>2.8000000000000001E-2</v>
      </c>
      <c r="M92" s="157">
        <f t="shared" ref="M92:AB92" si="25">L92</f>
        <v>2.8000000000000001E-2</v>
      </c>
      <c r="N92" s="157">
        <f t="shared" si="25"/>
        <v>2.8000000000000001E-2</v>
      </c>
      <c r="O92" s="157">
        <f t="shared" si="25"/>
        <v>2.8000000000000001E-2</v>
      </c>
      <c r="P92" s="157">
        <f t="shared" si="25"/>
        <v>2.8000000000000001E-2</v>
      </c>
      <c r="Q92" s="157">
        <f t="shared" si="25"/>
        <v>2.8000000000000001E-2</v>
      </c>
      <c r="R92" s="157">
        <f t="shared" si="25"/>
        <v>2.8000000000000001E-2</v>
      </c>
      <c r="S92" s="157">
        <f t="shared" si="25"/>
        <v>2.8000000000000001E-2</v>
      </c>
      <c r="T92" s="157">
        <f t="shared" si="25"/>
        <v>2.8000000000000001E-2</v>
      </c>
      <c r="U92" s="157">
        <f t="shared" si="25"/>
        <v>2.8000000000000001E-2</v>
      </c>
      <c r="V92" s="157">
        <f t="shared" si="25"/>
        <v>2.8000000000000001E-2</v>
      </c>
      <c r="W92" s="157">
        <f t="shared" si="25"/>
        <v>2.8000000000000001E-2</v>
      </c>
      <c r="X92" s="157">
        <f t="shared" si="25"/>
        <v>2.8000000000000001E-2</v>
      </c>
      <c r="Y92" s="157">
        <f t="shared" si="25"/>
        <v>2.8000000000000001E-2</v>
      </c>
      <c r="Z92" s="157">
        <f t="shared" si="25"/>
        <v>2.8000000000000001E-2</v>
      </c>
      <c r="AA92" s="157">
        <f t="shared" si="25"/>
        <v>2.8000000000000001E-2</v>
      </c>
      <c r="AB92" s="157">
        <f t="shared" si="25"/>
        <v>2.8000000000000001E-2</v>
      </c>
      <c r="AC92" s="157">
        <f t="shared" si="20"/>
        <v>2.8000000000000001E-2</v>
      </c>
      <c r="AD92" s="157">
        <f t="shared" si="21"/>
        <v>2.8000000000000001E-2</v>
      </c>
      <c r="AE92" s="157">
        <f t="shared" si="22"/>
        <v>2.8000000000000001E-2</v>
      </c>
      <c r="AF92" s="146" t="str">
        <f t="shared" si="24"/>
        <v>Alkalis</v>
      </c>
      <c r="AG92" s="342" t="s">
        <v>569</v>
      </c>
      <c r="AJ92" s="276"/>
      <c r="AO92" s="117"/>
      <c r="AP92" s="63"/>
    </row>
    <row r="93" spans="1:43">
      <c r="A93" s="151" t="s">
        <v>214</v>
      </c>
      <c r="B93" s="152" t="s">
        <v>420</v>
      </c>
      <c r="C93" s="295"/>
      <c r="D93" s="234"/>
      <c r="E93" s="234"/>
      <c r="F93" s="234"/>
      <c r="G93" s="234" t="s">
        <v>415</v>
      </c>
      <c r="H93" s="234"/>
      <c r="I93" s="234"/>
      <c r="J93" s="296"/>
      <c r="K93" s="158">
        <f>K4</f>
        <v>0.02</v>
      </c>
      <c r="L93" s="158">
        <f t="shared" si="18"/>
        <v>0.02</v>
      </c>
      <c r="M93" s="158">
        <f t="shared" ref="M93:AB93" si="26">L93</f>
        <v>0.02</v>
      </c>
      <c r="N93" s="158">
        <f t="shared" si="26"/>
        <v>0.02</v>
      </c>
      <c r="O93" s="158">
        <f t="shared" si="26"/>
        <v>0.02</v>
      </c>
      <c r="P93" s="158">
        <f t="shared" si="26"/>
        <v>0.02</v>
      </c>
      <c r="Q93" s="158">
        <f t="shared" si="26"/>
        <v>0.02</v>
      </c>
      <c r="R93" s="158">
        <f t="shared" si="26"/>
        <v>0.02</v>
      </c>
      <c r="S93" s="158">
        <f t="shared" si="26"/>
        <v>0.02</v>
      </c>
      <c r="T93" s="158">
        <f t="shared" si="26"/>
        <v>0.02</v>
      </c>
      <c r="U93" s="158">
        <f t="shared" si="26"/>
        <v>0.02</v>
      </c>
      <c r="V93" s="158">
        <f t="shared" si="26"/>
        <v>0.02</v>
      </c>
      <c r="W93" s="158">
        <f t="shared" si="26"/>
        <v>0.02</v>
      </c>
      <c r="X93" s="158">
        <f t="shared" si="26"/>
        <v>0.02</v>
      </c>
      <c r="Y93" s="158">
        <f t="shared" si="26"/>
        <v>0.02</v>
      </c>
      <c r="Z93" s="158">
        <f t="shared" si="26"/>
        <v>0.02</v>
      </c>
      <c r="AA93" s="158">
        <f t="shared" si="26"/>
        <v>0.02</v>
      </c>
      <c r="AB93" s="158">
        <f t="shared" si="26"/>
        <v>0.02</v>
      </c>
      <c r="AC93" s="158">
        <f t="shared" si="20"/>
        <v>0.02</v>
      </c>
      <c r="AD93" s="158">
        <f t="shared" si="21"/>
        <v>0.02</v>
      </c>
      <c r="AE93" s="158">
        <f t="shared" si="22"/>
        <v>0.02</v>
      </c>
      <c r="AF93" s="146" t="str">
        <f t="shared" si="24"/>
        <v>Alkalis</v>
      </c>
      <c r="AG93" s="342" t="s">
        <v>569</v>
      </c>
      <c r="AL93" s="276"/>
      <c r="AO93" s="117"/>
    </row>
    <row r="94" spans="1:43">
      <c r="A94" s="153" t="s">
        <v>209</v>
      </c>
      <c r="B94" s="154" t="s">
        <v>421</v>
      </c>
      <c r="C94" s="293"/>
      <c r="D94" s="235"/>
      <c r="E94" s="235"/>
      <c r="F94" s="235"/>
      <c r="G94" s="235" t="s">
        <v>415</v>
      </c>
      <c r="H94" s="235"/>
      <c r="I94" s="235"/>
      <c r="J94" s="294"/>
      <c r="K94" s="159">
        <f>K5</f>
        <v>2.7999999999999997E-2</v>
      </c>
      <c r="L94" s="159">
        <f t="shared" si="18"/>
        <v>2.7999999999999997E-2</v>
      </c>
      <c r="M94" s="159">
        <f t="shared" ref="M94:AB94" si="27">L94</f>
        <v>2.7999999999999997E-2</v>
      </c>
      <c r="N94" s="159">
        <f t="shared" si="27"/>
        <v>2.7999999999999997E-2</v>
      </c>
      <c r="O94" s="159">
        <f t="shared" si="27"/>
        <v>2.7999999999999997E-2</v>
      </c>
      <c r="P94" s="159">
        <f t="shared" si="27"/>
        <v>2.7999999999999997E-2</v>
      </c>
      <c r="Q94" s="159">
        <f t="shared" si="27"/>
        <v>2.7999999999999997E-2</v>
      </c>
      <c r="R94" s="159">
        <f t="shared" si="27"/>
        <v>2.7999999999999997E-2</v>
      </c>
      <c r="S94" s="159">
        <f t="shared" si="27"/>
        <v>2.7999999999999997E-2</v>
      </c>
      <c r="T94" s="159">
        <f t="shared" si="27"/>
        <v>2.7999999999999997E-2</v>
      </c>
      <c r="U94" s="159">
        <f t="shared" si="27"/>
        <v>2.7999999999999997E-2</v>
      </c>
      <c r="V94" s="159">
        <f t="shared" si="27"/>
        <v>2.7999999999999997E-2</v>
      </c>
      <c r="W94" s="159">
        <f t="shared" si="27"/>
        <v>2.7999999999999997E-2</v>
      </c>
      <c r="X94" s="159">
        <f t="shared" si="27"/>
        <v>2.7999999999999997E-2</v>
      </c>
      <c r="Y94" s="159">
        <f t="shared" si="27"/>
        <v>2.7999999999999997E-2</v>
      </c>
      <c r="Z94" s="159">
        <f t="shared" si="27"/>
        <v>2.7999999999999997E-2</v>
      </c>
      <c r="AA94" s="159">
        <f t="shared" si="27"/>
        <v>2.7999999999999997E-2</v>
      </c>
      <c r="AB94" s="159">
        <f t="shared" si="27"/>
        <v>2.7999999999999997E-2</v>
      </c>
      <c r="AC94" s="159">
        <f t="shared" si="20"/>
        <v>2.7999999999999997E-2</v>
      </c>
      <c r="AD94" s="159">
        <f t="shared" si="21"/>
        <v>2.7999999999999997E-2</v>
      </c>
      <c r="AE94" s="159">
        <f t="shared" si="22"/>
        <v>2.7999999999999997E-2</v>
      </c>
      <c r="AF94" s="146" t="str">
        <f t="shared" si="24"/>
        <v>Alkalis</v>
      </c>
      <c r="AG94" s="342" t="s">
        <v>569</v>
      </c>
      <c r="AL94" s="276"/>
      <c r="AO94" s="117"/>
      <c r="AP94" s="43"/>
    </row>
    <row r="95" spans="1:43">
      <c r="A95" s="155" t="s">
        <v>216</v>
      </c>
      <c r="B95" s="156" t="s">
        <v>422</v>
      </c>
      <c r="C95" s="297"/>
      <c r="D95" s="236"/>
      <c r="E95" s="236"/>
      <c r="F95" s="236"/>
      <c r="G95" s="236" t="s">
        <v>415</v>
      </c>
      <c r="H95" s="236"/>
      <c r="I95" s="236"/>
      <c r="J95" s="298"/>
      <c r="K95" s="160">
        <f>K6</f>
        <v>0.01</v>
      </c>
      <c r="L95" s="160">
        <f t="shared" si="18"/>
        <v>0.01</v>
      </c>
      <c r="M95" s="160">
        <f t="shared" ref="M95:AB95" si="28">L95</f>
        <v>0.01</v>
      </c>
      <c r="N95" s="160">
        <f t="shared" si="28"/>
        <v>0.01</v>
      </c>
      <c r="O95" s="160">
        <f t="shared" si="28"/>
        <v>0.01</v>
      </c>
      <c r="P95" s="160">
        <f t="shared" si="28"/>
        <v>0.01</v>
      </c>
      <c r="Q95" s="160">
        <f t="shared" si="28"/>
        <v>0.01</v>
      </c>
      <c r="R95" s="160">
        <f t="shared" si="28"/>
        <v>0.01</v>
      </c>
      <c r="S95" s="160">
        <f t="shared" si="28"/>
        <v>0.01</v>
      </c>
      <c r="T95" s="160">
        <f t="shared" si="28"/>
        <v>0.01</v>
      </c>
      <c r="U95" s="160">
        <f t="shared" si="28"/>
        <v>0.01</v>
      </c>
      <c r="V95" s="160">
        <f t="shared" si="28"/>
        <v>0.01</v>
      </c>
      <c r="W95" s="160">
        <f t="shared" si="28"/>
        <v>0.01</v>
      </c>
      <c r="X95" s="160">
        <f t="shared" si="28"/>
        <v>0.01</v>
      </c>
      <c r="Y95" s="160">
        <f t="shared" si="28"/>
        <v>0.01</v>
      </c>
      <c r="Z95" s="160">
        <f t="shared" si="28"/>
        <v>0.01</v>
      </c>
      <c r="AA95" s="160">
        <f t="shared" si="28"/>
        <v>0.01</v>
      </c>
      <c r="AB95" s="160">
        <f t="shared" si="28"/>
        <v>0.01</v>
      </c>
      <c r="AC95" s="160">
        <f t="shared" si="20"/>
        <v>0.01</v>
      </c>
      <c r="AD95" s="160">
        <f t="shared" si="21"/>
        <v>0.01</v>
      </c>
      <c r="AE95" s="160">
        <f t="shared" si="22"/>
        <v>0.01</v>
      </c>
      <c r="AF95" s="146" t="str">
        <f t="shared" si="24"/>
        <v>Alkalis</v>
      </c>
      <c r="AG95" s="342" t="s">
        <v>569</v>
      </c>
      <c r="AL95" s="276"/>
      <c r="AO95" s="117"/>
      <c r="AP95" s="63"/>
    </row>
    <row r="96" spans="1:43">
      <c r="A96" s="144" t="s">
        <v>214</v>
      </c>
      <c r="B96" s="143" t="s">
        <v>418</v>
      </c>
      <c r="C96" s="293" t="s">
        <v>504</v>
      </c>
      <c r="D96" s="235" t="s">
        <v>505</v>
      </c>
      <c r="E96" s="235" t="s">
        <v>507</v>
      </c>
      <c r="F96" s="235"/>
      <c r="G96" s="235"/>
      <c r="H96" s="235" t="s">
        <v>508</v>
      </c>
      <c r="I96" s="235" t="s">
        <v>489</v>
      </c>
      <c r="J96" s="294" t="s">
        <v>509</v>
      </c>
      <c r="K96" s="157">
        <f>C6</f>
        <v>-1.4E-2</v>
      </c>
      <c r="L96" s="157">
        <f t="shared" si="18"/>
        <v>-1.4E-2</v>
      </c>
      <c r="M96" s="157">
        <f t="shared" ref="M96:AB96" si="29">L96</f>
        <v>-1.4E-2</v>
      </c>
      <c r="N96" s="157">
        <f t="shared" si="29"/>
        <v>-1.4E-2</v>
      </c>
      <c r="O96" s="157">
        <f t="shared" si="29"/>
        <v>-1.4E-2</v>
      </c>
      <c r="P96" s="157">
        <f t="shared" si="29"/>
        <v>-1.4E-2</v>
      </c>
      <c r="Q96" s="157">
        <f t="shared" si="29"/>
        <v>-1.4E-2</v>
      </c>
      <c r="R96" s="157">
        <f t="shared" si="29"/>
        <v>-1.4E-2</v>
      </c>
      <c r="S96" s="157">
        <f t="shared" si="29"/>
        <v>-1.4E-2</v>
      </c>
      <c r="T96" s="157">
        <f t="shared" si="29"/>
        <v>-1.4E-2</v>
      </c>
      <c r="U96" s="157">
        <f t="shared" si="29"/>
        <v>-1.4E-2</v>
      </c>
      <c r="V96" s="157">
        <f t="shared" si="29"/>
        <v>-1.4E-2</v>
      </c>
      <c r="W96" s="157">
        <f t="shared" si="29"/>
        <v>-1.4E-2</v>
      </c>
      <c r="X96" s="157">
        <f t="shared" si="29"/>
        <v>-1.4E-2</v>
      </c>
      <c r="Y96" s="157">
        <f t="shared" si="29"/>
        <v>-1.4E-2</v>
      </c>
      <c r="Z96" s="157">
        <f t="shared" si="29"/>
        <v>-1.4E-2</v>
      </c>
      <c r="AA96" s="157">
        <f t="shared" si="29"/>
        <v>-1.4E-2</v>
      </c>
      <c r="AB96" s="157">
        <f t="shared" si="29"/>
        <v>-1.4E-2</v>
      </c>
      <c r="AC96" s="157">
        <f t="shared" si="20"/>
        <v>-1.4E-2</v>
      </c>
      <c r="AD96" s="157">
        <f t="shared" si="21"/>
        <v>-1.4E-2</v>
      </c>
      <c r="AE96" s="157">
        <f t="shared" si="22"/>
        <v>-1.4E-2</v>
      </c>
      <c r="AF96" s="146" t="str">
        <f t="shared" si="24"/>
        <v>Alkalis</v>
      </c>
      <c r="AG96" s="342" t="s">
        <v>569</v>
      </c>
      <c r="AH96" s="276"/>
      <c r="AI96" s="276"/>
      <c r="AJ96" s="276"/>
      <c r="AK96" s="276"/>
      <c r="AL96" s="276"/>
      <c r="AM96" s="276"/>
      <c r="AN96" s="276"/>
      <c r="AO96" s="117"/>
    </row>
    <row r="97" spans="1:43">
      <c r="A97" s="144" t="s">
        <v>209</v>
      </c>
      <c r="B97" s="143" t="s">
        <v>412</v>
      </c>
      <c r="C97" s="293" t="s">
        <v>504</v>
      </c>
      <c r="D97" s="235" t="s">
        <v>505</v>
      </c>
      <c r="E97" s="235" t="s">
        <v>507</v>
      </c>
      <c r="F97" s="235"/>
      <c r="G97" s="235"/>
      <c r="H97" s="235" t="s">
        <v>508</v>
      </c>
      <c r="I97" s="235" t="s">
        <v>489</v>
      </c>
      <c r="J97" s="294" t="s">
        <v>509</v>
      </c>
      <c r="K97" s="157">
        <f>Ec_growth</f>
        <v>2.8000000000000001E-2</v>
      </c>
      <c r="L97" s="157">
        <f t="shared" si="18"/>
        <v>2.8000000000000001E-2</v>
      </c>
      <c r="M97" s="157">
        <f t="shared" ref="M97:AB97" si="30">L97</f>
        <v>2.8000000000000001E-2</v>
      </c>
      <c r="N97" s="157">
        <f t="shared" si="30"/>
        <v>2.8000000000000001E-2</v>
      </c>
      <c r="O97" s="157">
        <f t="shared" si="30"/>
        <v>2.8000000000000001E-2</v>
      </c>
      <c r="P97" s="157">
        <f t="shared" si="30"/>
        <v>2.8000000000000001E-2</v>
      </c>
      <c r="Q97" s="157">
        <f t="shared" si="30"/>
        <v>2.8000000000000001E-2</v>
      </c>
      <c r="R97" s="157">
        <f t="shared" si="30"/>
        <v>2.8000000000000001E-2</v>
      </c>
      <c r="S97" s="157">
        <f t="shared" si="30"/>
        <v>2.8000000000000001E-2</v>
      </c>
      <c r="T97" s="157">
        <f t="shared" si="30"/>
        <v>2.8000000000000001E-2</v>
      </c>
      <c r="U97" s="157">
        <f t="shared" si="30"/>
        <v>2.8000000000000001E-2</v>
      </c>
      <c r="V97" s="157">
        <f t="shared" si="30"/>
        <v>2.8000000000000001E-2</v>
      </c>
      <c r="W97" s="157">
        <f t="shared" si="30"/>
        <v>2.8000000000000001E-2</v>
      </c>
      <c r="X97" s="157">
        <f t="shared" si="30"/>
        <v>2.8000000000000001E-2</v>
      </c>
      <c r="Y97" s="157">
        <f t="shared" si="30"/>
        <v>2.8000000000000001E-2</v>
      </c>
      <c r="Z97" s="157">
        <f t="shared" si="30"/>
        <v>2.8000000000000001E-2</v>
      </c>
      <c r="AA97" s="157">
        <f t="shared" si="30"/>
        <v>2.8000000000000001E-2</v>
      </c>
      <c r="AB97" s="157">
        <f t="shared" si="30"/>
        <v>2.8000000000000001E-2</v>
      </c>
      <c r="AC97" s="157">
        <f t="shared" si="20"/>
        <v>2.8000000000000001E-2</v>
      </c>
      <c r="AD97" s="157">
        <f t="shared" si="21"/>
        <v>2.8000000000000001E-2</v>
      </c>
      <c r="AE97" s="157">
        <f t="shared" si="22"/>
        <v>2.8000000000000001E-2</v>
      </c>
      <c r="AF97" s="146" t="str">
        <f t="shared" si="24"/>
        <v>Alkalis</v>
      </c>
      <c r="AG97" s="342" t="s">
        <v>569</v>
      </c>
      <c r="AH97" s="276"/>
      <c r="AI97" s="276"/>
      <c r="AJ97" s="276"/>
      <c r="AK97" s="276"/>
      <c r="AL97" s="276"/>
      <c r="AM97" s="276"/>
      <c r="AN97" s="276"/>
      <c r="AO97" s="117"/>
      <c r="AP97" s="43"/>
    </row>
    <row r="98" spans="1:43">
      <c r="A98" s="144" t="s">
        <v>216</v>
      </c>
      <c r="B98" s="143" t="s">
        <v>1001</v>
      </c>
      <c r="C98" s="293" t="s">
        <v>504</v>
      </c>
      <c r="D98" s="235" t="s">
        <v>505</v>
      </c>
      <c r="E98" s="235" t="s">
        <v>507</v>
      </c>
      <c r="F98" s="235"/>
      <c r="G98" s="235"/>
      <c r="H98" s="235" t="s">
        <v>508</v>
      </c>
      <c r="I98" s="235" t="s">
        <v>489</v>
      </c>
      <c r="J98" s="294" t="s">
        <v>509</v>
      </c>
      <c r="K98" s="157">
        <f>K96-3%</f>
        <v>-4.3999999999999997E-2</v>
      </c>
      <c r="L98" s="157">
        <f t="shared" si="18"/>
        <v>-4.3999999999999997E-2</v>
      </c>
      <c r="M98" s="157">
        <f t="shared" ref="M98:AB98" si="31">L98</f>
        <v>-4.3999999999999997E-2</v>
      </c>
      <c r="N98" s="157">
        <f t="shared" si="31"/>
        <v>-4.3999999999999997E-2</v>
      </c>
      <c r="O98" s="157">
        <f t="shared" si="31"/>
        <v>-4.3999999999999997E-2</v>
      </c>
      <c r="P98" s="157">
        <f t="shared" si="31"/>
        <v>-4.3999999999999997E-2</v>
      </c>
      <c r="Q98" s="157">
        <f t="shared" si="31"/>
        <v>-4.3999999999999997E-2</v>
      </c>
      <c r="R98" s="157">
        <f t="shared" si="31"/>
        <v>-4.3999999999999997E-2</v>
      </c>
      <c r="S98" s="157">
        <f t="shared" si="31"/>
        <v>-4.3999999999999997E-2</v>
      </c>
      <c r="T98" s="157">
        <f t="shared" si="31"/>
        <v>-4.3999999999999997E-2</v>
      </c>
      <c r="U98" s="157">
        <f t="shared" si="31"/>
        <v>-4.3999999999999997E-2</v>
      </c>
      <c r="V98" s="157">
        <f t="shared" si="31"/>
        <v>-4.3999999999999997E-2</v>
      </c>
      <c r="W98" s="157">
        <f t="shared" si="31"/>
        <v>-4.3999999999999997E-2</v>
      </c>
      <c r="X98" s="157">
        <f t="shared" si="31"/>
        <v>-4.3999999999999997E-2</v>
      </c>
      <c r="Y98" s="157">
        <f t="shared" si="31"/>
        <v>-4.3999999999999997E-2</v>
      </c>
      <c r="Z98" s="157">
        <f t="shared" si="31"/>
        <v>-4.3999999999999997E-2</v>
      </c>
      <c r="AA98" s="157">
        <f t="shared" si="31"/>
        <v>-4.3999999999999997E-2</v>
      </c>
      <c r="AB98" s="157">
        <f t="shared" si="31"/>
        <v>-4.3999999999999997E-2</v>
      </c>
      <c r="AC98" s="157">
        <f t="shared" si="20"/>
        <v>-4.3999999999999997E-2</v>
      </c>
      <c r="AD98" s="157">
        <f t="shared" si="21"/>
        <v>-4.3999999999999997E-2</v>
      </c>
      <c r="AE98" s="157">
        <f t="shared" si="22"/>
        <v>-4.3999999999999997E-2</v>
      </c>
      <c r="AF98" s="146" t="str">
        <f t="shared" si="24"/>
        <v>Alkalis</v>
      </c>
      <c r="AG98" s="342" t="s">
        <v>569</v>
      </c>
      <c r="AH98" s="276"/>
      <c r="AI98" s="276"/>
      <c r="AJ98" s="276"/>
      <c r="AK98" s="276"/>
      <c r="AL98" s="276"/>
      <c r="AM98" s="276"/>
      <c r="AN98" s="276"/>
      <c r="AO98" s="117"/>
      <c r="AP98" s="63"/>
    </row>
    <row r="99" spans="1:43">
      <c r="A99" s="120"/>
      <c r="C99" s="226"/>
      <c r="D99" s="226"/>
      <c r="E99" s="226"/>
      <c r="F99" s="226"/>
      <c r="G99" s="226"/>
      <c r="H99" s="226"/>
      <c r="I99" s="226"/>
      <c r="J99" s="226"/>
      <c r="K99" s="28"/>
      <c r="L99" s="137"/>
      <c r="M99" s="137"/>
      <c r="N99" s="141"/>
      <c r="O99" s="137"/>
      <c r="AF99" s="132"/>
      <c r="AG99" s="344"/>
      <c r="AH99" s="117"/>
      <c r="AI99" s="117"/>
      <c r="AJ99" s="117"/>
      <c r="AK99" s="117"/>
      <c r="AL99" s="117"/>
      <c r="AM99" s="117"/>
      <c r="AN99" s="117"/>
      <c r="AO99" s="117"/>
      <c r="AP99" s="117"/>
      <c r="AQ99" s="63"/>
    </row>
    <row r="100" spans="1:43" s="128" customFormat="1" ht="18.75">
      <c r="A100" s="130" t="s">
        <v>43</v>
      </c>
      <c r="B100" s="129" t="s">
        <v>44</v>
      </c>
      <c r="C100" s="229"/>
      <c r="D100" s="229"/>
      <c r="E100" s="229"/>
      <c r="F100" s="229"/>
      <c r="G100" s="229"/>
      <c r="H100" s="229"/>
      <c r="I100" s="229"/>
      <c r="J100" s="229"/>
      <c r="K100" s="131"/>
      <c r="L100" s="138"/>
      <c r="M100" s="138"/>
      <c r="N100" s="138"/>
      <c r="O100" s="138"/>
      <c r="P100" s="147"/>
      <c r="Q100" s="147"/>
      <c r="R100" s="147"/>
      <c r="S100" s="147"/>
      <c r="T100" s="147"/>
      <c r="U100" s="147"/>
      <c r="V100" s="147"/>
      <c r="W100" s="147"/>
      <c r="X100" s="147"/>
      <c r="Y100" s="147"/>
      <c r="Z100" s="147"/>
      <c r="AA100" s="147"/>
      <c r="AB100" s="147"/>
      <c r="AC100" s="147"/>
      <c r="AD100" s="147"/>
      <c r="AE100" s="147"/>
      <c r="AF100" s="140"/>
      <c r="AG100" s="342"/>
      <c r="AH100" s="117"/>
      <c r="AI100" s="117"/>
      <c r="AJ100" s="117"/>
      <c r="AK100" s="117"/>
      <c r="AL100" s="117"/>
      <c r="AM100" s="117"/>
      <c r="AN100" s="117"/>
      <c r="AO100" s="117"/>
      <c r="AP100" s="63"/>
    </row>
    <row r="101" spans="1:43">
      <c r="A101" s="49" t="s">
        <v>376</v>
      </c>
      <c r="C101" s="122" t="s">
        <v>497</v>
      </c>
      <c r="D101" s="226"/>
      <c r="E101" s="226"/>
      <c r="F101" s="226"/>
      <c r="G101" s="226"/>
      <c r="H101" s="226"/>
      <c r="I101" s="226"/>
      <c r="J101" s="226"/>
      <c r="L101" s="137"/>
      <c r="M101" s="137"/>
      <c r="N101" s="141"/>
      <c r="O101" s="137"/>
      <c r="X101" s="179" t="s">
        <v>511</v>
      </c>
      <c r="AA101" s="145" t="s">
        <v>1184</v>
      </c>
      <c r="AO101" s="117"/>
    </row>
    <row r="102" spans="1:43">
      <c r="A102" s="27" t="s">
        <v>425</v>
      </c>
      <c r="C102" s="212" t="s">
        <v>774</v>
      </c>
      <c r="D102" s="226"/>
      <c r="E102" s="226"/>
      <c r="F102" s="226"/>
      <c r="G102" s="226"/>
      <c r="H102" s="226"/>
      <c r="I102" s="226"/>
      <c r="J102" s="226"/>
      <c r="L102" s="137"/>
      <c r="M102" s="137"/>
      <c r="N102" s="141"/>
      <c r="O102" s="137"/>
      <c r="Y102" s="252" t="s">
        <v>276</v>
      </c>
      <c r="Z102" s="252" t="s">
        <v>506</v>
      </c>
      <c r="AF102" s="146" t="str">
        <f>B100</f>
        <v>Mercury; mercury compounds</v>
      </c>
      <c r="AO102" s="117"/>
      <c r="AP102" s="28"/>
    </row>
    <row r="103" spans="1:43">
      <c r="A103" s="120" t="s">
        <v>451</v>
      </c>
      <c r="C103" s="28" t="s">
        <v>775</v>
      </c>
      <c r="D103" s="226"/>
      <c r="E103" s="226"/>
      <c r="F103" s="226"/>
      <c r="G103" s="226"/>
      <c r="H103" s="226"/>
      <c r="I103" s="226"/>
      <c r="J103" s="226"/>
      <c r="L103" s="137"/>
      <c r="M103" s="137"/>
      <c r="N103" s="141"/>
      <c r="O103" s="137"/>
      <c r="W103" s="199"/>
      <c r="X103" s="239" t="s">
        <v>504</v>
      </c>
      <c r="Y103" s="666">
        <f>[1]Baseline!C13</f>
        <v>12.2</v>
      </c>
      <c r="Z103" s="667"/>
      <c r="AF103" s="146" t="str">
        <f>AF102</f>
        <v>Mercury; mercury compounds</v>
      </c>
      <c r="AO103" s="117"/>
    </row>
    <row r="104" spans="1:43">
      <c r="A104" s="120" t="s">
        <v>573</v>
      </c>
      <c r="C104" s="28" t="s">
        <v>575</v>
      </c>
      <c r="D104" s="226"/>
      <c r="E104" s="226"/>
      <c r="F104" s="226"/>
      <c r="G104" s="226"/>
      <c r="H104" s="226"/>
      <c r="I104" s="226"/>
      <c r="J104" s="226"/>
      <c r="L104" s="137"/>
      <c r="M104" s="137"/>
      <c r="N104" s="141"/>
      <c r="O104" s="137"/>
      <c r="W104" s="199"/>
      <c r="X104" s="239" t="s">
        <v>505</v>
      </c>
      <c r="Y104" s="667"/>
      <c r="Z104" s="668">
        <f>[1]Baseline!$D$13</f>
        <v>1015.9231346666653</v>
      </c>
      <c r="AA104" s="192"/>
      <c r="AF104" s="146" t="str">
        <f t="shared" ref="AF104:AF110" si="32">AF103</f>
        <v>Mercury; mercury compounds</v>
      </c>
    </row>
    <row r="105" spans="1:43">
      <c r="A105" s="120" t="s">
        <v>574</v>
      </c>
      <c r="C105" s="212" t="s">
        <v>963</v>
      </c>
      <c r="D105" s="226"/>
      <c r="E105" s="226"/>
      <c r="F105" s="226"/>
      <c r="G105" s="226"/>
      <c r="H105" s="226"/>
      <c r="I105" s="226"/>
      <c r="J105" s="226"/>
      <c r="L105" s="137"/>
      <c r="M105" s="137"/>
      <c r="N105" s="141"/>
      <c r="O105" s="137"/>
      <c r="W105" s="199"/>
      <c r="X105" s="239" t="s">
        <v>507</v>
      </c>
      <c r="Y105" s="666">
        <f>[1]Baseline!E13</f>
        <v>21.53</v>
      </c>
      <c r="Z105" s="667"/>
      <c r="AF105" s="146" t="str">
        <f t="shared" si="32"/>
        <v>Mercury; mercury compounds</v>
      </c>
    </row>
    <row r="106" spans="1:43">
      <c r="A106" s="121" t="s">
        <v>374</v>
      </c>
      <c r="B106" s="28"/>
      <c r="D106" s="212"/>
      <c r="E106" s="212"/>
      <c r="F106" s="212"/>
      <c r="G106" s="212"/>
      <c r="H106" s="212"/>
      <c r="I106" s="212"/>
      <c r="J106" s="212"/>
      <c r="L106" s="137"/>
      <c r="M106" s="137"/>
      <c r="N106" s="141"/>
      <c r="O106" s="137"/>
      <c r="W106" s="199"/>
      <c r="X106" s="239" t="s">
        <v>414</v>
      </c>
      <c r="Y106" s="666">
        <f>[1]Baseline!F13</f>
        <v>315.00800000000004</v>
      </c>
      <c r="Z106" s="667"/>
      <c r="AF106" s="146" t="str">
        <f t="shared" si="32"/>
        <v>Mercury; mercury compounds</v>
      </c>
      <c r="AO106" s="117"/>
    </row>
    <row r="107" spans="1:43">
      <c r="A107" s="120"/>
      <c r="B107" s="28"/>
      <c r="C107" s="49" t="s">
        <v>400</v>
      </c>
      <c r="D107" s="212"/>
      <c r="E107" s="212"/>
      <c r="F107" s="212"/>
      <c r="G107" s="212"/>
      <c r="H107" s="212"/>
      <c r="I107" s="212"/>
      <c r="J107" s="212"/>
      <c r="L107" s="137"/>
      <c r="M107" s="137"/>
      <c r="N107" s="141"/>
      <c r="O107" s="137"/>
      <c r="W107" s="199"/>
      <c r="X107" s="239" t="s">
        <v>415</v>
      </c>
      <c r="Y107" s="667"/>
      <c r="Z107" s="666">
        <f>[1]Baseline!G13</f>
        <v>74.94</v>
      </c>
      <c r="AF107" s="146" t="str">
        <f t="shared" si="32"/>
        <v>Mercury; mercury compounds</v>
      </c>
      <c r="AO107" s="117"/>
    </row>
    <row r="108" spans="1:43">
      <c r="A108" s="120"/>
      <c r="C108" s="28" t="s">
        <v>426</v>
      </c>
      <c r="D108" s="226"/>
      <c r="E108" s="226"/>
      <c r="F108" s="226"/>
      <c r="G108" s="226"/>
      <c r="H108" s="226"/>
      <c r="I108" s="226"/>
      <c r="J108" s="226"/>
      <c r="L108" s="137"/>
      <c r="M108" s="137"/>
      <c r="N108" s="141"/>
      <c r="O108" s="137"/>
      <c r="W108" s="199"/>
      <c r="X108" s="239" t="s">
        <v>508</v>
      </c>
      <c r="Y108" s="666">
        <f>[1]Baseline!H13</f>
        <v>1.55E-2</v>
      </c>
      <c r="Z108" s="667"/>
      <c r="AF108" s="146" t="str">
        <f t="shared" si="32"/>
        <v>Mercury; mercury compounds</v>
      </c>
      <c r="AO108" s="117"/>
    </row>
    <row r="109" spans="1:43">
      <c r="A109" s="120"/>
      <c r="C109" s="28"/>
      <c r="D109" s="226"/>
      <c r="E109" s="226"/>
      <c r="F109" s="226"/>
      <c r="G109" s="226"/>
      <c r="H109" s="226"/>
      <c r="I109" s="226"/>
      <c r="J109" s="226"/>
      <c r="L109" s="137"/>
      <c r="M109" s="137"/>
      <c r="N109" s="141"/>
      <c r="O109" s="137"/>
      <c r="W109" s="199"/>
      <c r="X109" s="239" t="s">
        <v>489</v>
      </c>
      <c r="Y109" s="667"/>
      <c r="Z109" s="666">
        <f>[1]Baseline!I13</f>
        <v>31.700000000000003</v>
      </c>
      <c r="AA109" s="192"/>
      <c r="AF109" s="146" t="str">
        <f t="shared" si="32"/>
        <v>Mercury; mercury compounds</v>
      </c>
      <c r="AO109" s="117"/>
    </row>
    <row r="110" spans="1:43">
      <c r="A110" s="120"/>
      <c r="C110" s="49" t="s">
        <v>401</v>
      </c>
      <c r="D110" s="226"/>
      <c r="E110" s="226"/>
      <c r="F110" s="226"/>
      <c r="G110" s="226"/>
      <c r="H110" s="226"/>
      <c r="I110" s="226"/>
      <c r="J110" s="226"/>
      <c r="L110" s="137"/>
      <c r="M110" s="137"/>
      <c r="N110" s="141"/>
      <c r="O110" s="137"/>
      <c r="W110" s="199"/>
      <c r="X110" s="239" t="s">
        <v>509</v>
      </c>
      <c r="Y110" s="666">
        <f>[1]Baseline!J13</f>
        <v>34.677500999999992</v>
      </c>
      <c r="Z110" s="667"/>
      <c r="AF110" s="146" t="str">
        <f t="shared" si="32"/>
        <v>Mercury; mercury compounds</v>
      </c>
      <c r="AO110" s="117"/>
    </row>
    <row r="111" spans="1:43">
      <c r="A111" s="120"/>
      <c r="C111" s="28" t="s">
        <v>208</v>
      </c>
      <c r="D111" s="226"/>
      <c r="E111" s="226"/>
      <c r="F111" s="226"/>
      <c r="G111" s="226"/>
      <c r="H111" s="226"/>
      <c r="I111" s="226"/>
      <c r="J111" s="226"/>
      <c r="L111" s="137"/>
      <c r="M111" s="137"/>
      <c r="N111" s="141"/>
      <c r="O111" s="137"/>
      <c r="X111" s="145" t="s">
        <v>776</v>
      </c>
      <c r="AO111" s="117"/>
    </row>
    <row r="112" spans="1:43">
      <c r="A112" s="120"/>
      <c r="C112" s="28"/>
      <c r="D112" s="226"/>
      <c r="E112" s="226"/>
      <c r="F112" s="226"/>
      <c r="G112" s="226"/>
      <c r="H112" s="226"/>
      <c r="I112" s="226"/>
      <c r="J112" s="226"/>
      <c r="L112" s="137"/>
      <c r="M112" s="137"/>
      <c r="N112" s="141"/>
      <c r="O112" s="137"/>
      <c r="X112" s="145" t="s">
        <v>777</v>
      </c>
      <c r="AO112" s="117"/>
    </row>
    <row r="113" spans="1:43">
      <c r="A113" s="120"/>
      <c r="C113" s="49" t="s">
        <v>402</v>
      </c>
      <c r="D113" s="226"/>
      <c r="E113" s="226"/>
      <c r="F113" s="226"/>
      <c r="G113" s="226"/>
      <c r="H113" s="226"/>
      <c r="I113" s="226"/>
      <c r="J113" s="226"/>
      <c r="L113" s="28"/>
      <c r="M113" s="28"/>
      <c r="N113" s="28"/>
      <c r="O113" s="28"/>
      <c r="P113" s="28"/>
      <c r="Q113" s="28"/>
      <c r="R113" s="28"/>
      <c r="S113" s="28"/>
      <c r="T113" s="28"/>
      <c r="U113" s="28"/>
      <c r="V113" s="28"/>
      <c r="W113" s="28"/>
      <c r="AA113" s="28"/>
      <c r="AB113" s="28"/>
      <c r="AC113" s="212"/>
      <c r="AD113" s="28"/>
      <c r="AE113" s="28"/>
      <c r="AF113" s="28"/>
      <c r="AG113" s="344"/>
      <c r="AH113" s="117"/>
      <c r="AI113" s="27"/>
      <c r="AJ113" s="49"/>
      <c r="AK113" s="115"/>
      <c r="AL113" s="49"/>
      <c r="AM113" s="115"/>
      <c r="AN113" s="116"/>
      <c r="AO113" s="115"/>
      <c r="AP113" s="117"/>
      <c r="AQ113" s="32"/>
    </row>
    <row r="114" spans="1:43">
      <c r="A114" s="120"/>
      <c r="C114" s="28" t="s">
        <v>406</v>
      </c>
      <c r="D114" s="226"/>
      <c r="E114" s="226"/>
      <c r="F114" s="226"/>
      <c r="G114" s="226"/>
      <c r="H114" s="226"/>
      <c r="I114" s="226"/>
      <c r="J114" s="226"/>
      <c r="L114" s="28"/>
      <c r="M114" s="28"/>
      <c r="N114" s="28"/>
      <c r="O114" s="28"/>
      <c r="P114" s="28"/>
      <c r="Q114" s="28"/>
      <c r="R114" s="28"/>
      <c r="S114" s="28"/>
      <c r="T114" s="28"/>
      <c r="U114" s="28"/>
      <c r="V114" s="28"/>
      <c r="W114" s="28"/>
      <c r="X114" s="28"/>
      <c r="Y114" s="28"/>
      <c r="Z114" s="28"/>
      <c r="AA114" s="28"/>
      <c r="AB114" s="28"/>
      <c r="AC114" s="212"/>
      <c r="AD114" s="28"/>
      <c r="AE114" s="28"/>
      <c r="AF114" s="28"/>
      <c r="AG114" s="344"/>
      <c r="AH114" s="117"/>
      <c r="AI114" s="27"/>
      <c r="AJ114" s="49"/>
      <c r="AK114" s="115"/>
      <c r="AL114" s="49"/>
      <c r="AM114" s="115"/>
      <c r="AN114" s="116"/>
      <c r="AO114" s="115"/>
      <c r="AP114" s="117"/>
      <c r="AQ114" s="32"/>
    </row>
    <row r="115" spans="1:43">
      <c r="A115" s="120"/>
      <c r="C115" s="28"/>
      <c r="D115" s="226"/>
      <c r="E115" s="226"/>
      <c r="F115" s="226"/>
      <c r="G115" s="226"/>
      <c r="H115" s="226"/>
      <c r="I115" s="226"/>
      <c r="J115" s="226"/>
      <c r="K115" s="28"/>
      <c r="L115" s="28"/>
      <c r="M115" s="28"/>
      <c r="N115" s="28"/>
      <c r="O115" s="28"/>
      <c r="P115" s="28"/>
      <c r="Q115" s="28"/>
      <c r="R115" s="28"/>
      <c r="S115" s="28"/>
      <c r="T115" s="28"/>
      <c r="U115" s="28"/>
      <c r="V115" s="28"/>
      <c r="W115" s="28"/>
      <c r="X115" s="28"/>
      <c r="Y115" s="28"/>
      <c r="Z115" s="28"/>
      <c r="AA115" s="28"/>
      <c r="AB115" s="28"/>
      <c r="AC115" s="212"/>
      <c r="AD115" s="28"/>
      <c r="AE115" s="28"/>
      <c r="AF115" s="28"/>
      <c r="AG115" s="344"/>
      <c r="AH115" s="117"/>
      <c r="AI115" s="27"/>
      <c r="AJ115" s="49"/>
      <c r="AK115" s="115"/>
      <c r="AL115" s="49"/>
      <c r="AM115" s="115"/>
      <c r="AN115" s="116"/>
      <c r="AO115" s="115"/>
      <c r="AP115" s="117"/>
      <c r="AQ115" s="32"/>
    </row>
    <row r="116" spans="1:43">
      <c r="A116" s="120"/>
      <c r="C116" s="49" t="s">
        <v>379</v>
      </c>
      <c r="D116" s="226"/>
      <c r="E116" s="226"/>
      <c r="F116" s="226"/>
      <c r="G116" s="226"/>
      <c r="H116" s="226"/>
      <c r="I116" s="226"/>
      <c r="J116" s="226"/>
      <c r="K116" s="49"/>
      <c r="L116" s="28"/>
      <c r="M116" s="28"/>
      <c r="N116" s="28"/>
      <c r="O116" s="28"/>
      <c r="P116" s="28"/>
      <c r="Q116" s="28"/>
      <c r="R116" s="28"/>
      <c r="S116" s="28"/>
      <c r="T116" s="28"/>
      <c r="U116" s="28"/>
      <c r="V116" s="28"/>
      <c r="W116" s="28"/>
      <c r="X116" s="28"/>
      <c r="Y116" s="28"/>
      <c r="Z116" s="28"/>
      <c r="AA116" s="28"/>
      <c r="AB116" s="28"/>
      <c r="AC116" s="212"/>
      <c r="AD116" s="28"/>
      <c r="AE116" s="28"/>
      <c r="AF116" s="28"/>
      <c r="AG116" s="344"/>
      <c r="AH116" s="117"/>
      <c r="AI116" s="27"/>
      <c r="AJ116" s="49"/>
      <c r="AK116" s="115"/>
      <c r="AL116" s="49"/>
      <c r="AM116" s="115"/>
      <c r="AN116" s="116"/>
      <c r="AO116" s="115"/>
      <c r="AP116" s="117"/>
      <c r="AQ116" s="32"/>
    </row>
    <row r="117" spans="1:43">
      <c r="A117" s="120"/>
      <c r="C117" s="28" t="s">
        <v>483</v>
      </c>
      <c r="D117" s="226"/>
      <c r="E117" s="226"/>
      <c r="F117" s="226"/>
      <c r="G117" s="226"/>
      <c r="H117" s="226"/>
      <c r="I117" s="226"/>
      <c r="J117" s="226"/>
      <c r="K117" s="28"/>
      <c r="L117" s="28"/>
      <c r="M117" s="28"/>
      <c r="N117" s="28"/>
      <c r="O117" s="28"/>
      <c r="P117" s="28"/>
      <c r="Q117" s="28"/>
      <c r="R117" s="28"/>
      <c r="S117" s="28"/>
      <c r="T117" s="28"/>
      <c r="U117" s="28"/>
      <c r="V117" s="28"/>
      <c r="W117" s="28"/>
      <c r="X117" s="28"/>
      <c r="Y117" s="28"/>
      <c r="Z117" s="28"/>
      <c r="AA117" s="28"/>
      <c r="AB117" s="28"/>
      <c r="AC117" s="212"/>
      <c r="AD117" s="28"/>
      <c r="AE117" s="28"/>
      <c r="AF117" s="28"/>
      <c r="AG117" s="344"/>
      <c r="AH117" s="117"/>
      <c r="AI117" s="27"/>
      <c r="AJ117" s="49"/>
      <c r="AK117" s="115"/>
      <c r="AL117" s="49"/>
      <c r="AM117" s="115"/>
      <c r="AN117" s="116"/>
      <c r="AO117" s="115"/>
      <c r="AP117" s="117"/>
      <c r="AQ117" s="32"/>
    </row>
    <row r="118" spans="1:43">
      <c r="A118" s="120"/>
      <c r="C118" s="226"/>
      <c r="D118" s="226"/>
      <c r="E118" s="226"/>
      <c r="F118" s="226"/>
      <c r="G118" s="226"/>
      <c r="H118" s="226"/>
      <c r="I118" s="226"/>
      <c r="J118" s="226"/>
      <c r="K118" s="28"/>
      <c r="L118" s="137"/>
      <c r="M118" s="137"/>
      <c r="N118" s="141"/>
      <c r="O118" s="137"/>
      <c r="AF118" s="132"/>
      <c r="AG118" s="344"/>
      <c r="AH118" s="117"/>
      <c r="AI118" s="27"/>
      <c r="AJ118" s="49"/>
      <c r="AK118" s="115"/>
      <c r="AL118" s="49"/>
      <c r="AM118" s="115"/>
      <c r="AN118" s="116"/>
      <c r="AO118" s="115"/>
      <c r="AP118" s="117"/>
      <c r="AQ118" s="32"/>
    </row>
    <row r="119" spans="1:43">
      <c r="A119" s="120"/>
      <c r="C119" s="226"/>
      <c r="D119" s="226"/>
      <c r="E119" s="226"/>
      <c r="F119" s="226"/>
      <c r="G119" s="226"/>
      <c r="H119" s="226"/>
      <c r="I119" s="226"/>
      <c r="J119" s="226"/>
      <c r="K119" s="28"/>
      <c r="L119" s="137"/>
      <c r="M119" s="137"/>
      <c r="N119" s="141"/>
      <c r="O119" s="137"/>
      <c r="AF119" s="132"/>
      <c r="AG119" s="344"/>
      <c r="AH119" s="117"/>
      <c r="AI119" s="27"/>
      <c r="AJ119" s="49"/>
      <c r="AK119" s="115"/>
      <c r="AL119" s="49"/>
      <c r="AM119" s="115"/>
      <c r="AN119" s="116"/>
      <c r="AO119" s="115"/>
      <c r="AP119" s="117"/>
      <c r="AQ119" s="32"/>
    </row>
    <row r="120" spans="1:43">
      <c r="A120" s="120"/>
      <c r="C120" s="226"/>
      <c r="D120" s="226"/>
      <c r="E120" s="226"/>
      <c r="F120" s="226"/>
      <c r="G120" s="226"/>
      <c r="H120" s="226"/>
      <c r="I120" s="226"/>
      <c r="J120" s="226"/>
      <c r="K120" s="28"/>
      <c r="L120" s="137"/>
      <c r="M120" s="137"/>
      <c r="N120" s="141"/>
      <c r="O120" s="137"/>
      <c r="AF120" s="132"/>
      <c r="AG120" s="344"/>
      <c r="AH120" s="117"/>
      <c r="AI120" s="27"/>
      <c r="AJ120" s="49"/>
      <c r="AK120" s="115"/>
      <c r="AL120" s="49"/>
      <c r="AM120" s="115"/>
      <c r="AN120" s="116"/>
      <c r="AO120" s="115"/>
      <c r="AP120" s="117"/>
      <c r="AQ120" s="32"/>
    </row>
    <row r="121" spans="1:43">
      <c r="A121" s="49" t="s">
        <v>378</v>
      </c>
      <c r="B121" s="28"/>
      <c r="C121" s="216"/>
      <c r="D121" s="212"/>
      <c r="E121" s="212"/>
      <c r="F121" s="212"/>
      <c r="G121" s="212"/>
      <c r="H121" s="212"/>
      <c r="I121" s="212"/>
      <c r="J121" s="212"/>
      <c r="K121" s="134" t="s">
        <v>380</v>
      </c>
      <c r="L121" s="137"/>
      <c r="M121" s="141"/>
      <c r="N121" s="137"/>
      <c r="AF121" s="132"/>
      <c r="AO121" s="28"/>
    </row>
    <row r="122" spans="1:43">
      <c r="A122" s="49"/>
      <c r="B122" s="115" t="s">
        <v>379</v>
      </c>
      <c r="C122" s="289" t="s">
        <v>514</v>
      </c>
      <c r="D122" s="283"/>
      <c r="E122" s="283"/>
      <c r="F122" s="283"/>
      <c r="G122" s="284"/>
      <c r="H122" s="283"/>
      <c r="I122" s="284"/>
      <c r="J122" s="292"/>
      <c r="K122" s="134">
        <v>2014</v>
      </c>
      <c r="L122" s="134">
        <f>K122+1</f>
        <v>2015</v>
      </c>
      <c r="M122" s="134">
        <f t="shared" ref="M122:AB122" si="33">L122+1</f>
        <v>2016</v>
      </c>
      <c r="N122" s="134">
        <f t="shared" si="33"/>
        <v>2017</v>
      </c>
      <c r="O122" s="134">
        <f t="shared" si="33"/>
        <v>2018</v>
      </c>
      <c r="P122" s="134">
        <f t="shared" si="33"/>
        <v>2019</v>
      </c>
      <c r="Q122" s="134">
        <f t="shared" si="33"/>
        <v>2020</v>
      </c>
      <c r="R122" s="134">
        <f t="shared" si="33"/>
        <v>2021</v>
      </c>
      <c r="S122" s="134">
        <f t="shared" si="33"/>
        <v>2022</v>
      </c>
      <c r="T122" s="134">
        <f t="shared" si="33"/>
        <v>2023</v>
      </c>
      <c r="U122" s="134">
        <f t="shared" si="33"/>
        <v>2024</v>
      </c>
      <c r="V122" s="134">
        <f t="shared" si="33"/>
        <v>2025</v>
      </c>
      <c r="W122" s="134">
        <f t="shared" si="33"/>
        <v>2026</v>
      </c>
      <c r="X122" s="134">
        <f t="shared" si="33"/>
        <v>2027</v>
      </c>
      <c r="Y122" s="134">
        <f t="shared" si="33"/>
        <v>2028</v>
      </c>
      <c r="Z122" s="134">
        <f t="shared" si="33"/>
        <v>2029</v>
      </c>
      <c r="AA122" s="134">
        <f t="shared" si="33"/>
        <v>2030</v>
      </c>
      <c r="AB122" s="134">
        <f t="shared" si="33"/>
        <v>2031</v>
      </c>
      <c r="AC122" s="134">
        <f>AB122+1</f>
        <v>2032</v>
      </c>
      <c r="AD122" s="134">
        <f>AC122+1</f>
        <v>2033</v>
      </c>
      <c r="AE122" s="134">
        <f>AD122+1</f>
        <v>2034</v>
      </c>
      <c r="AF122" s="132"/>
    </row>
    <row r="123" spans="1:43">
      <c r="A123" s="144" t="s">
        <v>214</v>
      </c>
      <c r="B123" s="143" t="s">
        <v>964</v>
      </c>
      <c r="C123" s="299" t="s">
        <v>504</v>
      </c>
      <c r="D123" s="279" t="s">
        <v>505</v>
      </c>
      <c r="E123" s="279" t="s">
        <v>507</v>
      </c>
      <c r="F123" s="279" t="s">
        <v>414</v>
      </c>
      <c r="G123" s="280" t="s">
        <v>415</v>
      </c>
      <c r="H123" s="279" t="s">
        <v>508</v>
      </c>
      <c r="I123" s="235" t="s">
        <v>489</v>
      </c>
      <c r="J123" s="300" t="s">
        <v>509</v>
      </c>
      <c r="K123" s="518">
        <v>0.01</v>
      </c>
      <c r="L123" s="157">
        <f>K123</f>
        <v>0.01</v>
      </c>
      <c r="M123" s="157">
        <f t="shared" ref="M123:AB124" si="34">L123</f>
        <v>0.01</v>
      </c>
      <c r="N123" s="157">
        <f t="shared" si="34"/>
        <v>0.01</v>
      </c>
      <c r="O123" s="157">
        <f t="shared" si="34"/>
        <v>0.01</v>
      </c>
      <c r="P123" s="157">
        <f t="shared" si="34"/>
        <v>0.01</v>
      </c>
      <c r="Q123" s="157">
        <f t="shared" si="34"/>
        <v>0.01</v>
      </c>
      <c r="R123" s="157">
        <f t="shared" si="34"/>
        <v>0.01</v>
      </c>
      <c r="S123" s="157">
        <f t="shared" si="34"/>
        <v>0.01</v>
      </c>
      <c r="T123" s="157">
        <f t="shared" si="34"/>
        <v>0.01</v>
      </c>
      <c r="U123" s="157">
        <v>-0.01</v>
      </c>
      <c r="V123" s="157">
        <f t="shared" si="34"/>
        <v>-0.01</v>
      </c>
      <c r="W123" s="157">
        <f t="shared" si="34"/>
        <v>-0.01</v>
      </c>
      <c r="X123" s="157">
        <f t="shared" si="34"/>
        <v>-0.01</v>
      </c>
      <c r="Y123" s="157">
        <f t="shared" si="34"/>
        <v>-0.01</v>
      </c>
      <c r="Z123" s="157">
        <f t="shared" si="34"/>
        <v>-0.01</v>
      </c>
      <c r="AA123" s="157">
        <f t="shared" si="34"/>
        <v>-0.01</v>
      </c>
      <c r="AB123" s="157">
        <f t="shared" si="34"/>
        <v>-0.01</v>
      </c>
      <c r="AC123" s="157">
        <f t="shared" ref="AC123:AE125" si="35">AB123</f>
        <v>-0.01</v>
      </c>
      <c r="AD123" s="157">
        <f t="shared" si="35"/>
        <v>-0.01</v>
      </c>
      <c r="AE123" s="157">
        <f t="shared" si="35"/>
        <v>-0.01</v>
      </c>
      <c r="AF123" s="146" t="str">
        <f>B100</f>
        <v>Mercury; mercury compounds</v>
      </c>
      <c r="AG123" s="342" t="s">
        <v>569</v>
      </c>
      <c r="AH123" s="276"/>
      <c r="AI123" s="276"/>
      <c r="AJ123" s="276"/>
      <c r="AK123" s="276"/>
      <c r="AL123" s="276"/>
      <c r="AM123" s="276"/>
      <c r="AN123" s="276"/>
    </row>
    <row r="124" spans="1:43">
      <c r="A124" s="144" t="s">
        <v>209</v>
      </c>
      <c r="B124" s="143" t="s">
        <v>965</v>
      </c>
      <c r="C124" s="299" t="s">
        <v>504</v>
      </c>
      <c r="D124" s="279" t="s">
        <v>505</v>
      </c>
      <c r="E124" s="279" t="s">
        <v>507</v>
      </c>
      <c r="F124" s="279" t="s">
        <v>414</v>
      </c>
      <c r="G124" s="280" t="s">
        <v>415</v>
      </c>
      <c r="H124" s="279" t="s">
        <v>508</v>
      </c>
      <c r="I124" s="235" t="s">
        <v>489</v>
      </c>
      <c r="J124" s="300" t="s">
        <v>509</v>
      </c>
      <c r="K124" s="518">
        <f>K123+3%</f>
        <v>0.04</v>
      </c>
      <c r="L124" s="518">
        <f>K124</f>
        <v>0.04</v>
      </c>
      <c r="M124" s="518">
        <f t="shared" ref="M124:Y124" si="36">L124</f>
        <v>0.04</v>
      </c>
      <c r="N124" s="518">
        <f t="shared" si="36"/>
        <v>0.04</v>
      </c>
      <c r="O124" s="518">
        <f t="shared" si="36"/>
        <v>0.04</v>
      </c>
      <c r="P124" s="518">
        <v>0.06</v>
      </c>
      <c r="Q124" s="518">
        <f t="shared" si="36"/>
        <v>0.06</v>
      </c>
      <c r="R124" s="518">
        <f t="shared" si="36"/>
        <v>0.06</v>
      </c>
      <c r="S124" s="518">
        <f t="shared" si="36"/>
        <v>0.06</v>
      </c>
      <c r="T124" s="518">
        <f t="shared" si="36"/>
        <v>0.06</v>
      </c>
      <c r="U124" s="518">
        <v>0</v>
      </c>
      <c r="V124" s="157">
        <f t="shared" si="36"/>
        <v>0</v>
      </c>
      <c r="W124" s="157">
        <f t="shared" si="36"/>
        <v>0</v>
      </c>
      <c r="X124" s="157">
        <f t="shared" si="36"/>
        <v>0</v>
      </c>
      <c r="Y124" s="157">
        <f t="shared" si="36"/>
        <v>0</v>
      </c>
      <c r="Z124" s="157">
        <f t="shared" si="34"/>
        <v>0</v>
      </c>
      <c r="AA124" s="157">
        <f t="shared" si="34"/>
        <v>0</v>
      </c>
      <c r="AB124" s="157">
        <f t="shared" si="34"/>
        <v>0</v>
      </c>
      <c r="AC124" s="157">
        <f t="shared" si="35"/>
        <v>0</v>
      </c>
      <c r="AD124" s="157">
        <f t="shared" si="35"/>
        <v>0</v>
      </c>
      <c r="AE124" s="157">
        <f t="shared" si="35"/>
        <v>0</v>
      </c>
      <c r="AF124" s="146" t="str">
        <f>AF123</f>
        <v>Mercury; mercury compounds</v>
      </c>
      <c r="AG124" s="342" t="s">
        <v>569</v>
      </c>
      <c r="AH124" s="276"/>
      <c r="AI124" s="276"/>
      <c r="AJ124" s="276"/>
      <c r="AK124" s="276"/>
      <c r="AL124" s="276"/>
      <c r="AM124" s="276"/>
      <c r="AN124" s="276"/>
    </row>
    <row r="125" spans="1:43">
      <c r="A125" s="144" t="s">
        <v>216</v>
      </c>
      <c r="B125" s="143" t="s">
        <v>966</v>
      </c>
      <c r="C125" s="299" t="s">
        <v>504</v>
      </c>
      <c r="D125" s="279" t="s">
        <v>505</v>
      </c>
      <c r="E125" s="279" t="s">
        <v>507</v>
      </c>
      <c r="F125" s="279" t="s">
        <v>414</v>
      </c>
      <c r="G125" s="280" t="s">
        <v>415</v>
      </c>
      <c r="H125" s="279" t="s">
        <v>508</v>
      </c>
      <c r="I125" s="235" t="s">
        <v>489</v>
      </c>
      <c r="J125" s="300" t="s">
        <v>509</v>
      </c>
      <c r="K125" s="518">
        <v>0</v>
      </c>
      <c r="L125" s="157">
        <f>K125</f>
        <v>0</v>
      </c>
      <c r="M125" s="157">
        <f t="shared" ref="M125:AB125" si="37">L125</f>
        <v>0</v>
      </c>
      <c r="N125" s="157">
        <f t="shared" si="37"/>
        <v>0</v>
      </c>
      <c r="O125" s="157">
        <f t="shared" si="37"/>
        <v>0</v>
      </c>
      <c r="P125" s="157">
        <f t="shared" si="37"/>
        <v>0</v>
      </c>
      <c r="Q125" s="157">
        <f t="shared" si="37"/>
        <v>0</v>
      </c>
      <c r="R125" s="157">
        <f t="shared" si="37"/>
        <v>0</v>
      </c>
      <c r="S125" s="157">
        <f t="shared" si="37"/>
        <v>0</v>
      </c>
      <c r="T125" s="157">
        <f t="shared" si="37"/>
        <v>0</v>
      </c>
      <c r="U125" s="157">
        <v>-0.03</v>
      </c>
      <c r="V125" s="157">
        <f t="shared" si="37"/>
        <v>-0.03</v>
      </c>
      <c r="W125" s="157">
        <f t="shared" si="37"/>
        <v>-0.03</v>
      </c>
      <c r="X125" s="157">
        <f t="shared" si="37"/>
        <v>-0.03</v>
      </c>
      <c r="Y125" s="157">
        <f t="shared" si="37"/>
        <v>-0.03</v>
      </c>
      <c r="Z125" s="157">
        <f t="shared" si="37"/>
        <v>-0.03</v>
      </c>
      <c r="AA125" s="157">
        <f t="shared" si="37"/>
        <v>-0.03</v>
      </c>
      <c r="AB125" s="157">
        <f t="shared" si="37"/>
        <v>-0.03</v>
      </c>
      <c r="AC125" s="157">
        <f t="shared" si="35"/>
        <v>-0.03</v>
      </c>
      <c r="AD125" s="157">
        <f t="shared" si="35"/>
        <v>-0.03</v>
      </c>
      <c r="AE125" s="157">
        <f t="shared" si="35"/>
        <v>-0.03</v>
      </c>
      <c r="AF125" s="146" t="str">
        <f>AF124</f>
        <v>Mercury; mercury compounds</v>
      </c>
      <c r="AG125" s="342" t="s">
        <v>569</v>
      </c>
      <c r="AH125" s="276"/>
      <c r="AI125" s="276"/>
      <c r="AJ125" s="276"/>
      <c r="AK125" s="276"/>
      <c r="AL125" s="276"/>
      <c r="AM125" s="276"/>
      <c r="AN125" s="276"/>
    </row>
    <row r="126" spans="1:43">
      <c r="A126" s="120"/>
      <c r="C126" s="226"/>
      <c r="D126" s="226"/>
      <c r="E126" s="226"/>
      <c r="F126" s="226"/>
      <c r="G126" s="226"/>
      <c r="H126" s="226"/>
      <c r="I126" s="226"/>
      <c r="J126" s="226"/>
      <c r="K126" s="28"/>
      <c r="L126" s="137"/>
      <c r="M126" s="137"/>
      <c r="N126" s="141"/>
      <c r="O126" s="137"/>
      <c r="AF126" s="132"/>
      <c r="AG126" s="344"/>
      <c r="AH126" s="117"/>
      <c r="AI126" s="27"/>
      <c r="AJ126" s="49"/>
      <c r="AK126" s="115"/>
      <c r="AL126" s="49"/>
      <c r="AM126" s="115"/>
      <c r="AN126" s="116"/>
      <c r="AO126" s="115"/>
      <c r="AP126" s="117"/>
      <c r="AQ126" s="63"/>
    </row>
    <row r="127" spans="1:43" s="128" customFormat="1" ht="18.75">
      <c r="A127" s="130" t="s">
        <v>63</v>
      </c>
      <c r="B127" s="129" t="s">
        <v>64</v>
      </c>
      <c r="C127" s="229"/>
      <c r="D127" s="229"/>
      <c r="E127" s="229"/>
      <c r="F127" s="229"/>
      <c r="G127" s="229"/>
      <c r="H127" s="229"/>
      <c r="I127" s="229"/>
      <c r="J127" s="229"/>
      <c r="K127" s="131"/>
      <c r="L127" s="138"/>
      <c r="M127" s="138"/>
      <c r="N127" s="138"/>
      <c r="O127" s="138"/>
      <c r="P127" s="147"/>
      <c r="Q127" s="147"/>
      <c r="R127" s="147"/>
      <c r="S127" s="147"/>
      <c r="T127" s="147"/>
      <c r="U127" s="147"/>
      <c r="V127" s="147"/>
      <c r="W127" s="147"/>
      <c r="X127" s="147"/>
      <c r="Y127" s="147"/>
      <c r="Z127" s="147"/>
      <c r="AA127" s="147"/>
      <c r="AB127" s="147"/>
      <c r="AC127" s="147"/>
      <c r="AD127" s="147"/>
      <c r="AE127" s="147"/>
      <c r="AF127" s="140"/>
      <c r="AG127" s="343"/>
      <c r="AP127" s="32"/>
    </row>
    <row r="128" spans="1:43">
      <c r="A128" s="49" t="s">
        <v>376</v>
      </c>
      <c r="C128" s="122" t="s">
        <v>497</v>
      </c>
      <c r="D128" s="226"/>
      <c r="E128" s="226"/>
      <c r="F128" s="226"/>
      <c r="G128" s="226"/>
      <c r="H128" s="226"/>
      <c r="I128" s="226"/>
      <c r="J128" s="226"/>
      <c r="L128" s="137"/>
      <c r="M128" s="137"/>
      <c r="N128" s="141"/>
      <c r="O128" s="137"/>
      <c r="X128" s="179" t="s">
        <v>511</v>
      </c>
      <c r="AA128" s="145" t="s">
        <v>1184</v>
      </c>
      <c r="AH128" s="120"/>
      <c r="AI128" s="28"/>
      <c r="AJ128" s="118"/>
      <c r="AK128" s="28"/>
      <c r="AL128" s="118"/>
      <c r="AM128" s="119"/>
      <c r="AN128" s="118"/>
    </row>
    <row r="129" spans="1:43">
      <c r="A129" s="27" t="s">
        <v>427</v>
      </c>
      <c r="C129" s="28" t="s">
        <v>576</v>
      </c>
      <c r="D129" s="226"/>
      <c r="E129" s="226"/>
      <c r="F129" s="226"/>
      <c r="G129" s="226"/>
      <c r="H129" s="226"/>
      <c r="I129" s="226"/>
      <c r="J129" s="226"/>
      <c r="L129" s="137"/>
      <c r="M129" s="137"/>
      <c r="N129" s="141"/>
      <c r="O129" s="137"/>
      <c r="Y129" s="252" t="s">
        <v>276</v>
      </c>
      <c r="Z129" s="252" t="s">
        <v>506</v>
      </c>
      <c r="AF129" s="146" t="str">
        <f>B127</f>
        <v>Lead; lead compounds</v>
      </c>
    </row>
    <row r="130" spans="1:43">
      <c r="A130" s="120" t="s">
        <v>749</v>
      </c>
      <c r="C130" s="212" t="s">
        <v>577</v>
      </c>
      <c r="E130" s="226"/>
      <c r="F130" s="226"/>
      <c r="G130" s="226"/>
      <c r="H130" s="226"/>
      <c r="I130" s="226"/>
      <c r="J130" s="226"/>
      <c r="L130" s="137"/>
      <c r="N130" s="141"/>
      <c r="O130" s="137"/>
      <c r="W130" s="199"/>
      <c r="X130" s="239" t="s">
        <v>504</v>
      </c>
      <c r="Y130" s="666">
        <f>[1]Baseline!C14</f>
        <v>226.42000000000002</v>
      </c>
      <c r="Z130" s="667"/>
      <c r="AF130" s="146" t="str">
        <f>AF129</f>
        <v>Lead; lead compounds</v>
      </c>
    </row>
    <row r="131" spans="1:43">
      <c r="A131" s="120" t="s">
        <v>750</v>
      </c>
      <c r="C131" s="28" t="s">
        <v>430</v>
      </c>
      <c r="D131" s="226"/>
      <c r="E131" s="226"/>
      <c r="F131" s="226"/>
      <c r="G131" s="226"/>
      <c r="H131" s="226"/>
      <c r="I131" s="226"/>
      <c r="J131" s="226"/>
      <c r="L131" s="137"/>
      <c r="M131" s="137"/>
      <c r="N131" s="141"/>
      <c r="O131" s="137"/>
      <c r="W131" s="199"/>
      <c r="X131" s="239" t="s">
        <v>505</v>
      </c>
      <c r="Y131" s="667"/>
      <c r="Z131" s="668">
        <f>[1]Baseline!$D$14</f>
        <v>52870.117633333335</v>
      </c>
      <c r="AA131" s="192"/>
      <c r="AF131" s="146" t="str">
        <f t="shared" ref="AF131:AF137" si="38">AF130</f>
        <v>Lead; lead compounds</v>
      </c>
    </row>
    <row r="132" spans="1:43">
      <c r="A132" s="120" t="s">
        <v>751</v>
      </c>
      <c r="D132" s="226"/>
      <c r="E132" s="226"/>
      <c r="F132" s="226"/>
      <c r="G132" s="226"/>
      <c r="H132" s="226"/>
      <c r="I132" s="226"/>
      <c r="J132" s="226"/>
      <c r="L132" s="137"/>
      <c r="M132" s="137"/>
      <c r="N132" s="141"/>
      <c r="O132" s="137"/>
      <c r="W132" s="199"/>
      <c r="X132" s="239" t="s">
        <v>507</v>
      </c>
      <c r="Y132" s="666">
        <f>[1]Baseline!E14</f>
        <v>409.77</v>
      </c>
      <c r="Z132" s="667"/>
      <c r="AF132" s="146" t="str">
        <f t="shared" si="38"/>
        <v>Lead; lead compounds</v>
      </c>
    </row>
    <row r="133" spans="1:43">
      <c r="A133" s="121" t="s">
        <v>374</v>
      </c>
      <c r="B133" s="28"/>
      <c r="C133" s="49" t="s">
        <v>400</v>
      </c>
      <c r="D133" s="226"/>
      <c r="E133" s="212"/>
      <c r="F133" s="212"/>
      <c r="G133" s="212"/>
      <c r="H133" s="212"/>
      <c r="I133" s="212"/>
      <c r="J133" s="212"/>
      <c r="L133" s="137"/>
      <c r="M133" s="137"/>
      <c r="N133" s="141"/>
      <c r="O133" s="137"/>
      <c r="W133" s="199"/>
      <c r="X133" s="239" t="s">
        <v>414</v>
      </c>
      <c r="Y133" s="666">
        <f>[1]Baseline!F14</f>
        <v>7527.8620000000001</v>
      </c>
      <c r="Z133" s="667"/>
      <c r="AF133" s="146" t="str">
        <f t="shared" si="38"/>
        <v>Lead; lead compounds</v>
      </c>
      <c r="AH133" s="117"/>
      <c r="AI133" s="117"/>
      <c r="AJ133" s="117"/>
      <c r="AK133" s="117"/>
      <c r="AL133" s="117"/>
      <c r="AM133" s="117"/>
      <c r="AN133" s="117"/>
      <c r="AO133" s="117"/>
    </row>
    <row r="134" spans="1:43">
      <c r="A134" s="120"/>
      <c r="B134" s="28"/>
      <c r="C134" s="28" t="s">
        <v>426</v>
      </c>
      <c r="D134" s="212"/>
      <c r="E134" s="212"/>
      <c r="F134" s="212"/>
      <c r="G134" s="212"/>
      <c r="H134" s="212"/>
      <c r="I134" s="212"/>
      <c r="J134" s="212"/>
      <c r="L134" s="137"/>
      <c r="M134" s="137"/>
      <c r="N134" s="141"/>
      <c r="O134" s="137"/>
      <c r="W134" s="199"/>
      <c r="X134" s="239" t="s">
        <v>415</v>
      </c>
      <c r="Y134" s="667"/>
      <c r="Z134" s="666">
        <f>[1]Baseline!G14</f>
        <v>37300.626666666671</v>
      </c>
      <c r="AF134" s="146" t="str">
        <f t="shared" si="38"/>
        <v>Lead; lead compounds</v>
      </c>
      <c r="AH134" s="117"/>
      <c r="AI134" s="117"/>
      <c r="AJ134" s="117"/>
      <c r="AK134" s="117"/>
      <c r="AL134" s="117"/>
      <c r="AM134" s="117"/>
      <c r="AN134" s="117"/>
      <c r="AO134" s="117"/>
    </row>
    <row r="135" spans="1:43">
      <c r="A135" s="120"/>
      <c r="C135" s="28"/>
      <c r="D135" s="212"/>
      <c r="E135" s="226"/>
      <c r="F135" s="226"/>
      <c r="G135" s="226"/>
      <c r="H135" s="226"/>
      <c r="I135" s="226"/>
      <c r="J135" s="226"/>
      <c r="L135" s="137"/>
      <c r="M135" s="137"/>
      <c r="N135" s="141"/>
      <c r="O135" s="137"/>
      <c r="W135" s="199"/>
      <c r="X135" s="239" t="s">
        <v>508</v>
      </c>
      <c r="Y135" s="666">
        <f>[1]Baseline!H14</f>
        <v>10413.286</v>
      </c>
      <c r="Z135" s="667"/>
      <c r="AF135" s="146" t="str">
        <f t="shared" si="38"/>
        <v>Lead; lead compounds</v>
      </c>
      <c r="AH135" s="117"/>
      <c r="AI135" s="117"/>
      <c r="AJ135" s="117"/>
      <c r="AK135" s="117"/>
      <c r="AL135" s="117"/>
      <c r="AM135" s="117"/>
      <c r="AN135" s="117"/>
      <c r="AO135" s="117"/>
    </row>
    <row r="136" spans="1:43">
      <c r="A136" s="120"/>
      <c r="C136" s="49" t="s">
        <v>401</v>
      </c>
      <c r="D136" s="226"/>
      <c r="E136" s="226"/>
      <c r="F136" s="226"/>
      <c r="G136" s="226"/>
      <c r="H136" s="226"/>
      <c r="I136" s="226"/>
      <c r="J136" s="226"/>
      <c r="L136" s="137"/>
      <c r="M136" s="137"/>
      <c r="N136" s="141"/>
      <c r="O136" s="137"/>
      <c r="W136" s="199"/>
      <c r="X136" s="239" t="s">
        <v>489</v>
      </c>
      <c r="Y136" s="667"/>
      <c r="Z136" s="666">
        <f>[1]Baseline!I14</f>
        <v>2006.2350000000001</v>
      </c>
      <c r="AA136" s="192"/>
      <c r="AF136" s="146" t="str">
        <f t="shared" si="38"/>
        <v>Lead; lead compounds</v>
      </c>
      <c r="AH136" s="117"/>
      <c r="AI136" s="117"/>
      <c r="AJ136" s="117"/>
      <c r="AK136" s="117"/>
      <c r="AL136" s="117"/>
      <c r="AM136" s="117"/>
      <c r="AN136" s="117"/>
      <c r="AO136" s="117"/>
    </row>
    <row r="137" spans="1:43">
      <c r="A137" s="120"/>
      <c r="C137" s="28" t="s">
        <v>492</v>
      </c>
      <c r="D137" s="226"/>
      <c r="E137" s="226"/>
      <c r="F137" s="226"/>
      <c r="G137" s="226"/>
      <c r="H137" s="226"/>
      <c r="I137" s="226"/>
      <c r="J137" s="226"/>
      <c r="L137" s="137"/>
      <c r="M137" s="137"/>
      <c r="N137" s="141"/>
      <c r="O137" s="137"/>
      <c r="W137" s="199"/>
      <c r="X137" s="239" t="s">
        <v>509</v>
      </c>
      <c r="Y137" s="666">
        <f>[1]Baseline!J14</f>
        <v>233.59900000000002</v>
      </c>
      <c r="Z137" s="667"/>
      <c r="AF137" s="146" t="str">
        <f t="shared" si="38"/>
        <v>Lead; lead compounds</v>
      </c>
      <c r="AH137" s="117"/>
      <c r="AI137" s="117"/>
      <c r="AJ137" s="117"/>
      <c r="AK137" s="117"/>
      <c r="AL137" s="117"/>
      <c r="AM137" s="117"/>
      <c r="AN137" s="117"/>
      <c r="AO137" s="117"/>
    </row>
    <row r="138" spans="1:43">
      <c r="A138" s="120"/>
      <c r="C138" s="28"/>
      <c r="D138" s="226"/>
      <c r="E138" s="226"/>
      <c r="F138" s="226"/>
      <c r="G138" s="226"/>
      <c r="H138" s="226"/>
      <c r="I138" s="226"/>
      <c r="J138" s="226"/>
      <c r="L138" s="137"/>
      <c r="M138" s="137"/>
      <c r="N138" s="141"/>
      <c r="O138" s="137"/>
      <c r="X138" s="145" t="s">
        <v>776</v>
      </c>
      <c r="AO138" s="117"/>
    </row>
    <row r="139" spans="1:43">
      <c r="A139" s="120"/>
      <c r="C139" s="49" t="s">
        <v>402</v>
      </c>
      <c r="D139" s="226"/>
      <c r="E139" s="226"/>
      <c r="F139" s="226"/>
      <c r="G139" s="226"/>
      <c r="H139" s="226"/>
      <c r="I139" s="226"/>
      <c r="J139" s="226"/>
      <c r="L139" s="137"/>
      <c r="M139" s="137"/>
      <c r="N139" s="141"/>
      <c r="O139" s="137"/>
      <c r="X139" s="145" t="s">
        <v>777</v>
      </c>
      <c r="AO139" s="117"/>
    </row>
    <row r="140" spans="1:43">
      <c r="A140" s="120"/>
      <c r="C140" s="28" t="s">
        <v>493</v>
      </c>
      <c r="D140" s="226"/>
      <c r="E140" s="226"/>
      <c r="F140" s="226"/>
      <c r="G140" s="226"/>
      <c r="H140" s="226"/>
      <c r="I140" s="226"/>
      <c r="J140" s="226"/>
      <c r="L140" s="28"/>
      <c r="M140" s="28"/>
      <c r="N140" s="28"/>
      <c r="O140" s="28"/>
      <c r="P140" s="28"/>
      <c r="Q140" s="28"/>
      <c r="R140" s="28"/>
      <c r="S140" s="28"/>
      <c r="T140" s="28"/>
      <c r="U140" s="28"/>
      <c r="V140" s="28"/>
      <c r="W140" s="28"/>
      <c r="AA140" s="28"/>
      <c r="AB140" s="28"/>
      <c r="AC140" s="212"/>
      <c r="AD140" s="28"/>
      <c r="AE140" s="28"/>
      <c r="AF140" s="28"/>
      <c r="AG140" s="344"/>
      <c r="AH140" s="117"/>
      <c r="AI140" s="27"/>
      <c r="AJ140" s="49"/>
      <c r="AK140" s="115"/>
      <c r="AL140" s="49"/>
      <c r="AM140" s="115"/>
      <c r="AN140" s="116"/>
      <c r="AO140" s="115"/>
      <c r="AP140" s="117"/>
      <c r="AQ140" s="32"/>
    </row>
    <row r="141" spans="1:43">
      <c r="A141" s="120"/>
      <c r="C141" s="28"/>
      <c r="D141" s="226"/>
      <c r="E141" s="226"/>
      <c r="F141" s="226"/>
      <c r="G141" s="226"/>
      <c r="H141" s="226"/>
      <c r="I141" s="226"/>
      <c r="J141" s="226"/>
      <c r="L141" s="28"/>
      <c r="M141" s="28"/>
      <c r="N141" s="28"/>
      <c r="O141" s="28"/>
      <c r="P141" s="28"/>
      <c r="Q141" s="28"/>
      <c r="R141" s="28"/>
      <c r="S141" s="28"/>
      <c r="T141" s="28"/>
      <c r="U141" s="28"/>
      <c r="V141" s="28"/>
      <c r="W141" s="28"/>
      <c r="X141" s="28"/>
      <c r="Y141" s="28"/>
      <c r="Z141" s="28"/>
      <c r="AA141" s="28"/>
      <c r="AB141" s="28"/>
      <c r="AC141" s="212"/>
      <c r="AD141" s="28"/>
      <c r="AE141" s="28"/>
      <c r="AF141" s="28"/>
      <c r="AG141" s="344"/>
      <c r="AH141" s="117"/>
      <c r="AI141" s="27"/>
      <c r="AJ141" s="49"/>
      <c r="AK141" s="115"/>
      <c r="AL141" s="49"/>
      <c r="AM141" s="115"/>
      <c r="AN141" s="116"/>
      <c r="AO141" s="115"/>
      <c r="AP141" s="117"/>
      <c r="AQ141" s="32"/>
    </row>
    <row r="142" spans="1:43">
      <c r="A142" s="120"/>
      <c r="C142" s="49" t="s">
        <v>379</v>
      </c>
      <c r="D142" s="226"/>
      <c r="E142" s="226"/>
      <c r="F142" s="226"/>
      <c r="G142" s="226"/>
      <c r="H142" s="226"/>
      <c r="I142" s="226"/>
      <c r="J142" s="226"/>
      <c r="L142" s="28"/>
      <c r="M142" s="28"/>
      <c r="N142" s="28"/>
      <c r="O142" s="28"/>
      <c r="P142" s="28"/>
      <c r="Q142" s="28"/>
      <c r="R142" s="28"/>
      <c r="S142" s="28"/>
      <c r="T142" s="28"/>
      <c r="U142" s="28"/>
      <c r="V142" s="28"/>
      <c r="W142" s="28"/>
      <c r="X142" s="28"/>
      <c r="Y142" s="28"/>
      <c r="Z142" s="28"/>
      <c r="AA142" s="28"/>
      <c r="AB142" s="28"/>
      <c r="AC142" s="212"/>
      <c r="AD142" s="28"/>
      <c r="AE142" s="28"/>
      <c r="AF142" s="28"/>
      <c r="AG142" s="344"/>
      <c r="AH142" s="117"/>
      <c r="AI142" s="27"/>
      <c r="AJ142" s="49"/>
      <c r="AK142" s="115"/>
      <c r="AL142" s="49"/>
      <c r="AM142" s="115"/>
      <c r="AN142" s="116"/>
      <c r="AO142" s="115"/>
      <c r="AP142" s="117"/>
      <c r="AQ142" s="32"/>
    </row>
    <row r="143" spans="1:43">
      <c r="A143" s="120"/>
      <c r="C143" s="28" t="s">
        <v>403</v>
      </c>
      <c r="D143" s="226"/>
      <c r="E143" s="226"/>
      <c r="F143" s="226"/>
      <c r="G143" s="226"/>
      <c r="H143" s="226"/>
      <c r="I143" s="226"/>
      <c r="J143" s="226"/>
      <c r="K143" s="28"/>
      <c r="L143" s="28"/>
      <c r="M143" s="28"/>
      <c r="N143" s="28"/>
      <c r="O143" s="28"/>
      <c r="P143" s="28"/>
      <c r="Q143" s="28"/>
      <c r="R143" s="28"/>
      <c r="S143" s="28"/>
      <c r="T143" s="28"/>
      <c r="U143" s="28"/>
      <c r="V143" s="28"/>
      <c r="W143" s="28"/>
      <c r="X143" s="28"/>
      <c r="Y143" s="28"/>
      <c r="Z143" s="28"/>
      <c r="AA143" s="28"/>
      <c r="AB143" s="28"/>
      <c r="AC143" s="212"/>
      <c r="AD143" s="28"/>
      <c r="AE143" s="28"/>
      <c r="AF143" s="28"/>
      <c r="AG143" s="344"/>
      <c r="AH143" s="117"/>
      <c r="AI143" s="27"/>
      <c r="AJ143" s="49"/>
      <c r="AK143" s="115"/>
      <c r="AL143" s="49"/>
      <c r="AM143" s="115"/>
      <c r="AN143" s="116"/>
      <c r="AO143" s="115"/>
      <c r="AP143" s="117"/>
      <c r="AQ143" s="32"/>
    </row>
    <row r="144" spans="1:43">
      <c r="A144" s="120"/>
      <c r="C144" s="226"/>
      <c r="D144" s="226"/>
      <c r="E144" s="226"/>
      <c r="F144" s="226"/>
      <c r="G144" s="226"/>
      <c r="H144" s="226"/>
      <c r="I144" s="226"/>
      <c r="J144" s="226"/>
      <c r="K144" s="28"/>
      <c r="L144" s="28"/>
      <c r="M144" s="28"/>
      <c r="N144" s="28"/>
      <c r="O144" s="28"/>
      <c r="P144" s="28"/>
      <c r="Q144" s="28"/>
      <c r="R144" s="28"/>
      <c r="S144" s="28"/>
      <c r="T144" s="28"/>
      <c r="U144" s="28"/>
      <c r="V144" s="28"/>
      <c r="W144" s="28"/>
      <c r="X144" s="28"/>
      <c r="Y144" s="28"/>
      <c r="Z144" s="28"/>
      <c r="AA144" s="28"/>
      <c r="AB144" s="28"/>
      <c r="AC144" s="212"/>
      <c r="AD144" s="28"/>
      <c r="AE144" s="28"/>
      <c r="AF144" s="28"/>
      <c r="AG144" s="344"/>
      <c r="AH144" s="117"/>
      <c r="AI144" s="27"/>
      <c r="AJ144" s="49"/>
      <c r="AK144" s="115"/>
      <c r="AL144" s="49"/>
      <c r="AM144" s="115"/>
      <c r="AN144" s="116"/>
      <c r="AO144" s="115"/>
      <c r="AP144" s="117"/>
      <c r="AQ144" s="32"/>
    </row>
    <row r="145" spans="1:43">
      <c r="A145" s="120"/>
      <c r="C145" s="226"/>
      <c r="D145" s="226"/>
      <c r="E145" s="226"/>
      <c r="F145" s="226"/>
      <c r="G145" s="226"/>
      <c r="H145" s="226"/>
      <c r="I145" s="226"/>
      <c r="J145" s="226"/>
      <c r="K145" s="28"/>
      <c r="L145" s="137"/>
      <c r="M145" s="137"/>
      <c r="N145" s="141"/>
      <c r="O145" s="137"/>
      <c r="AF145" s="132"/>
      <c r="AG145" s="344"/>
      <c r="AH145" s="117"/>
      <c r="AI145" s="27"/>
      <c r="AJ145" s="49"/>
      <c r="AK145" s="115"/>
      <c r="AL145" s="49"/>
      <c r="AM145" s="115"/>
      <c r="AN145" s="116"/>
      <c r="AO145" s="115"/>
      <c r="AP145" s="117"/>
      <c r="AQ145" s="32"/>
    </row>
    <row r="146" spans="1:43">
      <c r="A146" s="120"/>
      <c r="C146" s="226"/>
      <c r="D146" s="226"/>
      <c r="E146" s="226"/>
      <c r="F146" s="226"/>
      <c r="G146" s="226"/>
      <c r="H146" s="226"/>
      <c r="I146" s="226"/>
      <c r="J146" s="226"/>
      <c r="K146" s="28"/>
      <c r="L146" s="137"/>
      <c r="M146" s="137"/>
      <c r="N146" s="141"/>
      <c r="O146" s="137"/>
      <c r="AF146" s="132"/>
      <c r="AG146" s="344"/>
      <c r="AH146" s="117"/>
      <c r="AI146" s="27"/>
      <c r="AJ146" s="49"/>
      <c r="AK146" s="115"/>
      <c r="AL146" s="49"/>
      <c r="AM146" s="115"/>
      <c r="AN146" s="116"/>
      <c r="AO146" s="115"/>
      <c r="AP146" s="117"/>
      <c r="AQ146" s="32"/>
    </row>
    <row r="147" spans="1:43">
      <c r="A147" s="120"/>
      <c r="C147" s="226"/>
      <c r="D147" s="226"/>
      <c r="E147" s="226"/>
      <c r="F147" s="226"/>
      <c r="G147" s="226"/>
      <c r="H147" s="226"/>
      <c r="I147" s="226"/>
      <c r="J147" s="226"/>
      <c r="K147" s="28"/>
      <c r="L147" s="137"/>
      <c r="M147" s="137"/>
      <c r="N147" s="141"/>
      <c r="O147" s="137"/>
      <c r="AF147" s="132"/>
      <c r="AG147" s="344"/>
      <c r="AH147" s="117"/>
      <c r="AI147" s="27"/>
      <c r="AJ147" s="49"/>
      <c r="AK147" s="115"/>
      <c r="AL147" s="49"/>
      <c r="AM147" s="115"/>
      <c r="AN147" s="116"/>
      <c r="AO147" s="115"/>
      <c r="AP147" s="117"/>
      <c r="AQ147" s="32"/>
    </row>
    <row r="148" spans="1:43">
      <c r="A148" s="49" t="s">
        <v>378</v>
      </c>
      <c r="B148" s="28"/>
      <c r="C148" s="216"/>
      <c r="D148" s="212"/>
      <c r="E148" s="212"/>
      <c r="F148" s="212"/>
      <c r="G148" s="212"/>
      <c r="H148" s="212"/>
      <c r="I148" s="212"/>
      <c r="J148" s="212"/>
      <c r="K148" s="134" t="s">
        <v>380</v>
      </c>
      <c r="L148" s="137"/>
      <c r="M148" s="141"/>
      <c r="N148" s="137"/>
      <c r="AF148" s="132"/>
      <c r="AO148" s="117"/>
    </row>
    <row r="149" spans="1:43">
      <c r="A149" s="49"/>
      <c r="B149" s="115" t="s">
        <v>379</v>
      </c>
      <c r="C149" s="289" t="s">
        <v>514</v>
      </c>
      <c r="D149" s="283"/>
      <c r="E149" s="283"/>
      <c r="F149" s="283"/>
      <c r="G149" s="284"/>
      <c r="H149" s="283"/>
      <c r="I149" s="284"/>
      <c r="J149" s="292"/>
      <c r="K149" s="134">
        <v>2014</v>
      </c>
      <c r="L149" s="134">
        <f>K149+1</f>
        <v>2015</v>
      </c>
      <c r="M149" s="134">
        <f t="shared" ref="M149:AB149" si="39">L149+1</f>
        <v>2016</v>
      </c>
      <c r="N149" s="134">
        <f t="shared" si="39"/>
        <v>2017</v>
      </c>
      <c r="O149" s="134">
        <f t="shared" si="39"/>
        <v>2018</v>
      </c>
      <c r="P149" s="134">
        <f t="shared" si="39"/>
        <v>2019</v>
      </c>
      <c r="Q149" s="134">
        <f t="shared" si="39"/>
        <v>2020</v>
      </c>
      <c r="R149" s="134">
        <f t="shared" si="39"/>
        <v>2021</v>
      </c>
      <c r="S149" s="134">
        <f t="shared" si="39"/>
        <v>2022</v>
      </c>
      <c r="T149" s="134">
        <f t="shared" si="39"/>
        <v>2023</v>
      </c>
      <c r="U149" s="134">
        <f t="shared" si="39"/>
        <v>2024</v>
      </c>
      <c r="V149" s="134">
        <f t="shared" si="39"/>
        <v>2025</v>
      </c>
      <c r="W149" s="134">
        <f t="shared" si="39"/>
        <v>2026</v>
      </c>
      <c r="X149" s="134">
        <f t="shared" si="39"/>
        <v>2027</v>
      </c>
      <c r="Y149" s="134">
        <f t="shared" si="39"/>
        <v>2028</v>
      </c>
      <c r="Z149" s="134">
        <f t="shared" si="39"/>
        <v>2029</v>
      </c>
      <c r="AA149" s="134">
        <f t="shared" si="39"/>
        <v>2030</v>
      </c>
      <c r="AB149" s="134">
        <f t="shared" si="39"/>
        <v>2031</v>
      </c>
      <c r="AC149" s="134">
        <f>AB149+1</f>
        <v>2032</v>
      </c>
      <c r="AD149" s="134">
        <f>AC149+1</f>
        <v>2033</v>
      </c>
      <c r="AE149" s="134">
        <f>AD149+1</f>
        <v>2034</v>
      </c>
      <c r="AF149" s="132"/>
      <c r="AO149" s="117"/>
    </row>
    <row r="150" spans="1:43" s="211" customFormat="1">
      <c r="A150" s="153" t="s">
        <v>214</v>
      </c>
      <c r="B150" s="235" t="s">
        <v>457</v>
      </c>
      <c r="C150" s="299" t="s">
        <v>504</v>
      </c>
      <c r="D150" s="279" t="s">
        <v>505</v>
      </c>
      <c r="E150" s="279" t="s">
        <v>507</v>
      </c>
      <c r="F150" s="279" t="s">
        <v>414</v>
      </c>
      <c r="G150" s="280" t="s">
        <v>415</v>
      </c>
      <c r="H150" s="279" t="s">
        <v>508</v>
      </c>
      <c r="I150" s="235" t="s">
        <v>489</v>
      </c>
      <c r="J150" s="300" t="s">
        <v>509</v>
      </c>
      <c r="K150" s="365">
        <f>Popn_growth</f>
        <v>1.4999999999999999E-2</v>
      </c>
      <c r="L150" s="159">
        <f>K150</f>
        <v>1.4999999999999999E-2</v>
      </c>
      <c r="M150" s="159">
        <f t="shared" ref="M150:AB150" si="40">L150</f>
        <v>1.4999999999999999E-2</v>
      </c>
      <c r="N150" s="159">
        <f t="shared" si="40"/>
        <v>1.4999999999999999E-2</v>
      </c>
      <c r="O150" s="159">
        <f t="shared" si="40"/>
        <v>1.4999999999999999E-2</v>
      </c>
      <c r="P150" s="159">
        <f t="shared" si="40"/>
        <v>1.4999999999999999E-2</v>
      </c>
      <c r="Q150" s="159">
        <f t="shared" si="40"/>
        <v>1.4999999999999999E-2</v>
      </c>
      <c r="R150" s="159">
        <f t="shared" si="40"/>
        <v>1.4999999999999999E-2</v>
      </c>
      <c r="S150" s="159">
        <f t="shared" si="40"/>
        <v>1.4999999999999999E-2</v>
      </c>
      <c r="T150" s="159">
        <f t="shared" si="40"/>
        <v>1.4999999999999999E-2</v>
      </c>
      <c r="U150" s="159">
        <f t="shared" si="40"/>
        <v>1.4999999999999999E-2</v>
      </c>
      <c r="V150" s="159">
        <f t="shared" si="40"/>
        <v>1.4999999999999999E-2</v>
      </c>
      <c r="W150" s="159">
        <f t="shared" si="40"/>
        <v>1.4999999999999999E-2</v>
      </c>
      <c r="X150" s="159">
        <f t="shared" si="40"/>
        <v>1.4999999999999999E-2</v>
      </c>
      <c r="Y150" s="159">
        <f t="shared" si="40"/>
        <v>1.4999999999999999E-2</v>
      </c>
      <c r="Z150" s="159">
        <f t="shared" si="40"/>
        <v>1.4999999999999999E-2</v>
      </c>
      <c r="AA150" s="159">
        <f t="shared" si="40"/>
        <v>1.4999999999999999E-2</v>
      </c>
      <c r="AB150" s="159">
        <f t="shared" si="40"/>
        <v>1.4999999999999999E-2</v>
      </c>
      <c r="AC150" s="159">
        <f t="shared" ref="AC150:AE152" si="41">AB150</f>
        <v>1.4999999999999999E-2</v>
      </c>
      <c r="AD150" s="159">
        <f t="shared" si="41"/>
        <v>1.4999999999999999E-2</v>
      </c>
      <c r="AE150" s="159">
        <f t="shared" si="41"/>
        <v>1.4999999999999999E-2</v>
      </c>
      <c r="AF150" s="783" t="str">
        <f>B127</f>
        <v>Lead; lead compounds</v>
      </c>
      <c r="AG150" s="342" t="s">
        <v>569</v>
      </c>
      <c r="AH150" s="276"/>
      <c r="AI150" s="276"/>
      <c r="AJ150" s="276"/>
      <c r="AK150" s="276"/>
      <c r="AL150" s="276"/>
      <c r="AM150" s="276"/>
      <c r="AN150" s="276"/>
      <c r="AO150" s="226"/>
      <c r="AP150" s="305"/>
    </row>
    <row r="151" spans="1:43">
      <c r="A151" s="144" t="s">
        <v>209</v>
      </c>
      <c r="B151" s="143" t="s">
        <v>578</v>
      </c>
      <c r="C151" s="299" t="s">
        <v>504</v>
      </c>
      <c r="D151" s="279" t="s">
        <v>505</v>
      </c>
      <c r="E151" s="279" t="s">
        <v>507</v>
      </c>
      <c r="F151" s="279" t="s">
        <v>414</v>
      </c>
      <c r="G151" s="280" t="s">
        <v>415</v>
      </c>
      <c r="H151" s="279" t="s">
        <v>508</v>
      </c>
      <c r="I151" s="235" t="s">
        <v>489</v>
      </c>
      <c r="J151" s="300" t="s">
        <v>509</v>
      </c>
      <c r="K151" s="365">
        <f>K150+2%</f>
        <v>3.5000000000000003E-2</v>
      </c>
      <c r="L151" s="157">
        <f>K151</f>
        <v>3.5000000000000003E-2</v>
      </c>
      <c r="M151" s="157">
        <f>L151</f>
        <v>3.5000000000000003E-2</v>
      </c>
      <c r="N151" s="157">
        <f>M151</f>
        <v>3.5000000000000003E-2</v>
      </c>
      <c r="O151" s="157">
        <f>N151</f>
        <v>3.5000000000000003E-2</v>
      </c>
      <c r="P151" s="157">
        <f t="shared" ref="P151:AB151" si="42">O151</f>
        <v>3.5000000000000003E-2</v>
      </c>
      <c r="Q151" s="157">
        <f t="shared" si="42"/>
        <v>3.5000000000000003E-2</v>
      </c>
      <c r="R151" s="157">
        <f t="shared" si="42"/>
        <v>3.5000000000000003E-2</v>
      </c>
      <c r="S151" s="157">
        <f t="shared" si="42"/>
        <v>3.5000000000000003E-2</v>
      </c>
      <c r="T151" s="157">
        <f t="shared" si="42"/>
        <v>3.5000000000000003E-2</v>
      </c>
      <c r="U151" s="157">
        <f t="shared" si="42"/>
        <v>3.5000000000000003E-2</v>
      </c>
      <c r="V151" s="157">
        <f t="shared" si="42"/>
        <v>3.5000000000000003E-2</v>
      </c>
      <c r="W151" s="157">
        <f t="shared" si="42"/>
        <v>3.5000000000000003E-2</v>
      </c>
      <c r="X151" s="157">
        <f t="shared" si="42"/>
        <v>3.5000000000000003E-2</v>
      </c>
      <c r="Y151" s="157">
        <f t="shared" si="42"/>
        <v>3.5000000000000003E-2</v>
      </c>
      <c r="Z151" s="157">
        <f t="shared" si="42"/>
        <v>3.5000000000000003E-2</v>
      </c>
      <c r="AA151" s="157">
        <f t="shared" si="42"/>
        <v>3.5000000000000003E-2</v>
      </c>
      <c r="AB151" s="157">
        <f t="shared" si="42"/>
        <v>3.5000000000000003E-2</v>
      </c>
      <c r="AC151" s="157">
        <f t="shared" si="41"/>
        <v>3.5000000000000003E-2</v>
      </c>
      <c r="AD151" s="157">
        <f t="shared" si="41"/>
        <v>3.5000000000000003E-2</v>
      </c>
      <c r="AE151" s="157">
        <f t="shared" si="41"/>
        <v>3.5000000000000003E-2</v>
      </c>
      <c r="AF151" s="146" t="str">
        <f>AF150</f>
        <v>Lead; lead compounds</v>
      </c>
      <c r="AG151" s="342" t="s">
        <v>569</v>
      </c>
      <c r="AH151" s="276"/>
      <c r="AI151" s="276"/>
      <c r="AJ151" s="276"/>
      <c r="AK151" s="276"/>
      <c r="AL151" s="276"/>
      <c r="AM151" s="276"/>
      <c r="AN151" s="276"/>
      <c r="AO151" s="117"/>
      <c r="AP151" s="43"/>
    </row>
    <row r="152" spans="1:43">
      <c r="A152" s="144" t="s">
        <v>216</v>
      </c>
      <c r="B152" s="143" t="s">
        <v>1003</v>
      </c>
      <c r="C152" s="299" t="s">
        <v>504</v>
      </c>
      <c r="D152" s="279" t="s">
        <v>505</v>
      </c>
      <c r="E152" s="279" t="s">
        <v>507</v>
      </c>
      <c r="F152" s="279" t="s">
        <v>414</v>
      </c>
      <c r="G152" s="280" t="s">
        <v>415</v>
      </c>
      <c r="H152" s="279" t="s">
        <v>508</v>
      </c>
      <c r="I152" s="235" t="s">
        <v>489</v>
      </c>
      <c r="J152" s="300" t="s">
        <v>509</v>
      </c>
      <c r="K152" s="365">
        <f>K150-1.5%</f>
        <v>0</v>
      </c>
      <c r="L152" s="157">
        <f>K152</f>
        <v>0</v>
      </c>
      <c r="M152" s="157">
        <f t="shared" ref="M152:AB152" si="43">L152</f>
        <v>0</v>
      </c>
      <c r="N152" s="157">
        <f t="shared" si="43"/>
        <v>0</v>
      </c>
      <c r="O152" s="157">
        <f t="shared" si="43"/>
        <v>0</v>
      </c>
      <c r="P152" s="157">
        <f t="shared" si="43"/>
        <v>0</v>
      </c>
      <c r="Q152" s="157">
        <f t="shared" si="43"/>
        <v>0</v>
      </c>
      <c r="R152" s="157">
        <f t="shared" si="43"/>
        <v>0</v>
      </c>
      <c r="S152" s="157">
        <f t="shared" si="43"/>
        <v>0</v>
      </c>
      <c r="T152" s="157">
        <f t="shared" si="43"/>
        <v>0</v>
      </c>
      <c r="U152" s="157">
        <f t="shared" si="43"/>
        <v>0</v>
      </c>
      <c r="V152" s="157">
        <f t="shared" si="43"/>
        <v>0</v>
      </c>
      <c r="W152" s="157">
        <f t="shared" si="43"/>
        <v>0</v>
      </c>
      <c r="X152" s="157">
        <f t="shared" si="43"/>
        <v>0</v>
      </c>
      <c r="Y152" s="157">
        <f t="shared" si="43"/>
        <v>0</v>
      </c>
      <c r="Z152" s="157">
        <f t="shared" si="43"/>
        <v>0</v>
      </c>
      <c r="AA152" s="157">
        <f t="shared" si="43"/>
        <v>0</v>
      </c>
      <c r="AB152" s="157">
        <f t="shared" si="43"/>
        <v>0</v>
      </c>
      <c r="AC152" s="157">
        <f t="shared" si="41"/>
        <v>0</v>
      </c>
      <c r="AD152" s="157">
        <f t="shared" si="41"/>
        <v>0</v>
      </c>
      <c r="AE152" s="157">
        <f t="shared" si="41"/>
        <v>0</v>
      </c>
      <c r="AF152" s="146" t="str">
        <f>AF151</f>
        <v>Lead; lead compounds</v>
      </c>
      <c r="AG152" s="342" t="s">
        <v>569</v>
      </c>
      <c r="AH152" s="276"/>
      <c r="AI152" s="276"/>
      <c r="AJ152" s="276"/>
      <c r="AK152" s="276"/>
      <c r="AL152" s="276"/>
      <c r="AM152" s="276"/>
      <c r="AN152" s="276"/>
      <c r="AO152" s="117"/>
      <c r="AP152" s="63"/>
    </row>
    <row r="153" spans="1:43">
      <c r="A153" s="120"/>
      <c r="C153" s="226"/>
      <c r="D153" s="226"/>
      <c r="E153" s="226"/>
      <c r="F153" s="226"/>
      <c r="G153" s="226"/>
      <c r="H153" s="226"/>
      <c r="I153" s="226"/>
      <c r="J153" s="226"/>
      <c r="K153" s="28"/>
      <c r="L153" s="137"/>
      <c r="M153" s="137"/>
      <c r="N153" s="141"/>
      <c r="O153" s="137"/>
      <c r="AF153" s="132"/>
      <c r="AG153" s="344"/>
      <c r="AH153" s="117"/>
      <c r="AI153" s="27"/>
      <c r="AJ153" s="49"/>
      <c r="AK153" s="115"/>
      <c r="AL153" s="49"/>
      <c r="AM153" s="115"/>
      <c r="AN153" s="116"/>
      <c r="AO153" s="115"/>
      <c r="AP153" s="117"/>
      <c r="AQ153" s="63"/>
    </row>
    <row r="154" spans="1:43" s="128" customFormat="1" ht="18.75">
      <c r="A154" s="130" t="s">
        <v>75</v>
      </c>
      <c r="B154" s="129" t="s">
        <v>76</v>
      </c>
      <c r="C154" s="229"/>
      <c r="D154" s="229"/>
      <c r="E154" s="229"/>
      <c r="F154" s="229"/>
      <c r="G154" s="229"/>
      <c r="H154" s="229"/>
      <c r="I154" s="229"/>
      <c r="J154" s="229"/>
      <c r="K154" s="131"/>
      <c r="L154" s="138"/>
      <c r="M154" s="138"/>
      <c r="N154" s="138"/>
      <c r="O154" s="138"/>
      <c r="P154" s="147"/>
      <c r="Q154" s="147"/>
      <c r="R154" s="147"/>
      <c r="S154" s="147"/>
      <c r="T154" s="147"/>
      <c r="U154" s="147"/>
      <c r="V154" s="147"/>
      <c r="W154" s="147"/>
      <c r="X154" s="147"/>
      <c r="Y154" s="147"/>
      <c r="Z154" s="147"/>
      <c r="AA154" s="147"/>
      <c r="AB154" s="147"/>
      <c r="AC154" s="147"/>
      <c r="AD154" s="147"/>
      <c r="AE154" s="147"/>
      <c r="AF154" s="140"/>
      <c r="AG154" s="343"/>
      <c r="AP154" s="32"/>
    </row>
    <row r="155" spans="1:43">
      <c r="A155" s="49" t="s">
        <v>376</v>
      </c>
      <c r="C155" s="122" t="s">
        <v>497</v>
      </c>
      <c r="D155" s="226"/>
      <c r="E155" s="226"/>
      <c r="F155" s="226"/>
      <c r="G155" s="226"/>
      <c r="H155" s="226"/>
      <c r="I155" s="226"/>
      <c r="J155" s="226"/>
      <c r="L155" s="137"/>
      <c r="M155" s="137"/>
      <c r="N155" s="141"/>
      <c r="O155" s="137"/>
      <c r="X155" s="179" t="s">
        <v>511</v>
      </c>
      <c r="AA155" s="145" t="s">
        <v>1184</v>
      </c>
    </row>
    <row r="156" spans="1:43">
      <c r="A156" s="28" t="s">
        <v>428</v>
      </c>
      <c r="C156" s="28" t="s">
        <v>579</v>
      </c>
      <c r="D156" s="226"/>
      <c r="E156" s="226"/>
      <c r="F156" s="226"/>
      <c r="G156" s="226"/>
      <c r="H156" s="226"/>
      <c r="I156" s="226"/>
      <c r="J156" s="226"/>
      <c r="L156" s="137"/>
      <c r="M156" s="137"/>
      <c r="N156" s="141"/>
      <c r="O156" s="137"/>
      <c r="Y156" s="252" t="s">
        <v>276</v>
      </c>
      <c r="Z156" s="252" t="s">
        <v>506</v>
      </c>
      <c r="AF156" s="146" t="str">
        <f>B154</f>
        <v>Non-toxic salts</v>
      </c>
      <c r="AP156" s="28"/>
    </row>
    <row r="157" spans="1:43">
      <c r="A157" s="28" t="s">
        <v>429</v>
      </c>
      <c r="C157" s="212" t="s">
        <v>620</v>
      </c>
      <c r="D157" s="226"/>
      <c r="E157" s="226"/>
      <c r="F157" s="226"/>
      <c r="G157" s="226"/>
      <c r="H157" s="226"/>
      <c r="I157" s="226"/>
      <c r="J157" s="226"/>
      <c r="L157" s="137"/>
      <c r="M157" s="137"/>
      <c r="N157" s="141"/>
      <c r="O157" s="137"/>
      <c r="W157" s="199"/>
      <c r="X157" s="239" t="s">
        <v>504</v>
      </c>
      <c r="Y157" s="666">
        <f>[1]Baseline!C15</f>
        <v>0</v>
      </c>
      <c r="Z157" s="667"/>
      <c r="AF157" s="146" t="str">
        <f>AF156</f>
        <v>Non-toxic salts</v>
      </c>
      <c r="AP157" s="28"/>
    </row>
    <row r="158" spans="1:43">
      <c r="A158" s="28"/>
      <c r="D158" s="226"/>
      <c r="E158" s="226"/>
      <c r="F158" s="226"/>
      <c r="G158" s="226"/>
      <c r="H158" s="226"/>
      <c r="I158" s="226"/>
      <c r="J158" s="226"/>
      <c r="L158" s="137"/>
      <c r="M158" s="137"/>
      <c r="N158" s="141"/>
      <c r="O158" s="137"/>
      <c r="W158" s="199"/>
      <c r="X158" s="239" t="s">
        <v>505</v>
      </c>
      <c r="Y158" s="667"/>
      <c r="Z158" s="666">
        <f>[1]Baseline!D15</f>
        <v>25134.188560000013</v>
      </c>
      <c r="AA158" s="192"/>
      <c r="AF158" s="146" t="str">
        <f t="shared" ref="AF158:AF164" si="44">AF157</f>
        <v>Non-toxic salts</v>
      </c>
      <c r="AP158" s="28"/>
    </row>
    <row r="159" spans="1:43">
      <c r="A159" s="121" t="s">
        <v>374</v>
      </c>
      <c r="C159" s="49" t="s">
        <v>400</v>
      </c>
      <c r="D159" s="226"/>
      <c r="E159" s="226"/>
      <c r="F159" s="226"/>
      <c r="G159" s="226"/>
      <c r="H159" s="226"/>
      <c r="I159" s="226"/>
      <c r="J159" s="226"/>
      <c r="L159" s="137"/>
      <c r="M159" s="137"/>
      <c r="N159" s="141"/>
      <c r="O159" s="137"/>
      <c r="W159" s="199"/>
      <c r="X159" s="239" t="s">
        <v>507</v>
      </c>
      <c r="Y159" s="666">
        <f>[1]Baseline!E15</f>
        <v>0</v>
      </c>
      <c r="Z159" s="667"/>
      <c r="AF159" s="146" t="str">
        <f t="shared" si="44"/>
        <v>Non-toxic salts</v>
      </c>
      <c r="AP159" s="28"/>
    </row>
    <row r="160" spans="1:43">
      <c r="A160" s="28"/>
      <c r="C160" s="28" t="s">
        <v>426</v>
      </c>
      <c r="D160" s="226"/>
      <c r="E160" s="226"/>
      <c r="F160" s="226"/>
      <c r="G160" s="226"/>
      <c r="H160" s="226"/>
      <c r="I160" s="226"/>
      <c r="J160" s="226"/>
      <c r="L160" s="137"/>
      <c r="M160" s="137"/>
      <c r="N160" s="141"/>
      <c r="O160" s="137"/>
      <c r="W160" s="199"/>
      <c r="X160" s="239" t="s">
        <v>414</v>
      </c>
      <c r="Y160" s="666">
        <f>[1]Baseline!F15</f>
        <v>40426.008999999998</v>
      </c>
      <c r="Z160" s="667"/>
      <c r="AF160" s="146" t="str">
        <f t="shared" si="44"/>
        <v>Non-toxic salts</v>
      </c>
      <c r="AP160" s="28"/>
    </row>
    <row r="161" spans="1:43">
      <c r="A161" s="28"/>
      <c r="C161" s="28"/>
      <c r="D161" s="226"/>
      <c r="E161" s="226"/>
      <c r="F161" s="226"/>
      <c r="G161" s="226"/>
      <c r="H161" s="226"/>
      <c r="I161" s="226"/>
      <c r="J161" s="226"/>
      <c r="L161" s="137"/>
      <c r="M161" s="137"/>
      <c r="N161" s="141"/>
      <c r="O161" s="137"/>
      <c r="W161" s="199"/>
      <c r="X161" s="239" t="s">
        <v>415</v>
      </c>
      <c r="Y161" s="667"/>
      <c r="Z161" s="666">
        <f>[1]Baseline!G15</f>
        <v>361.90999999999997</v>
      </c>
      <c r="AF161" s="146" t="str">
        <f t="shared" si="44"/>
        <v>Non-toxic salts</v>
      </c>
      <c r="AP161" s="28"/>
    </row>
    <row r="162" spans="1:43">
      <c r="B162" s="28"/>
      <c r="C162" s="49" t="s">
        <v>401</v>
      </c>
      <c r="D162" s="212"/>
      <c r="E162" s="212"/>
      <c r="F162" s="212"/>
      <c r="G162" s="212"/>
      <c r="H162" s="212"/>
      <c r="I162" s="212"/>
      <c r="J162" s="212"/>
      <c r="L162" s="137"/>
      <c r="M162" s="137"/>
      <c r="N162" s="141"/>
      <c r="O162" s="137"/>
      <c r="W162" s="199"/>
      <c r="X162" s="239" t="s">
        <v>508</v>
      </c>
      <c r="Y162" s="666">
        <f>[1]Baseline!H15</f>
        <v>3780.1550000000002</v>
      </c>
      <c r="Z162" s="667"/>
      <c r="AF162" s="146" t="str">
        <f t="shared" si="44"/>
        <v>Non-toxic salts</v>
      </c>
      <c r="AO162" s="136"/>
    </row>
    <row r="163" spans="1:43">
      <c r="A163" s="120"/>
      <c r="B163" s="28"/>
      <c r="C163" s="28" t="s">
        <v>207</v>
      </c>
      <c r="D163" s="212"/>
      <c r="E163" s="212"/>
      <c r="F163" s="212"/>
      <c r="G163" s="212"/>
      <c r="H163" s="212"/>
      <c r="I163" s="212"/>
      <c r="J163" s="212"/>
      <c r="L163" s="137"/>
      <c r="M163" s="137"/>
      <c r="N163" s="141"/>
      <c r="O163" s="137"/>
      <c r="W163" s="199"/>
      <c r="X163" s="239" t="s">
        <v>489</v>
      </c>
      <c r="Y163" s="667"/>
      <c r="Z163" s="666">
        <f>[1]Baseline!I15</f>
        <v>698.505</v>
      </c>
      <c r="AA163" s="192"/>
      <c r="AF163" s="146" t="str">
        <f t="shared" si="44"/>
        <v>Non-toxic salts</v>
      </c>
      <c r="AO163" s="136"/>
    </row>
    <row r="164" spans="1:43">
      <c r="A164" s="120"/>
      <c r="C164" s="28"/>
      <c r="D164" s="226"/>
      <c r="E164" s="226"/>
      <c r="F164" s="226"/>
      <c r="G164" s="226"/>
      <c r="H164" s="226"/>
      <c r="I164" s="226"/>
      <c r="J164" s="226"/>
      <c r="L164" s="137"/>
      <c r="M164" s="137"/>
      <c r="N164" s="141"/>
      <c r="O164" s="137"/>
      <c r="W164" s="199"/>
      <c r="X164" s="239" t="s">
        <v>509</v>
      </c>
      <c r="Y164" s="666">
        <f>[1]Baseline!J15</f>
        <v>10961.762583</v>
      </c>
      <c r="Z164" s="667"/>
      <c r="AF164" s="146" t="str">
        <f t="shared" si="44"/>
        <v>Non-toxic salts</v>
      </c>
      <c r="AO164" s="117"/>
    </row>
    <row r="165" spans="1:43">
      <c r="A165" s="120"/>
      <c r="C165" s="49" t="s">
        <v>402</v>
      </c>
      <c r="D165" s="226"/>
      <c r="E165" s="226"/>
      <c r="F165" s="226"/>
      <c r="G165" s="226"/>
      <c r="H165" s="226"/>
      <c r="I165" s="226"/>
      <c r="J165" s="226"/>
      <c r="L165" s="137"/>
      <c r="M165" s="137"/>
      <c r="N165" s="141"/>
      <c r="O165" s="137"/>
      <c r="X165" s="251"/>
      <c r="AO165" s="117"/>
    </row>
    <row r="166" spans="1:43">
      <c r="A166" s="120"/>
      <c r="C166" s="28" t="s">
        <v>207</v>
      </c>
      <c r="D166" s="226"/>
      <c r="E166" s="226"/>
      <c r="F166" s="226"/>
      <c r="G166" s="226"/>
      <c r="H166" s="226"/>
      <c r="I166" s="226"/>
      <c r="J166" s="226"/>
      <c r="L166" s="137"/>
      <c r="M166" s="137"/>
      <c r="N166" s="141"/>
      <c r="O166" s="137"/>
      <c r="AF166" s="132"/>
      <c r="AG166" s="344"/>
      <c r="AH166" s="117"/>
      <c r="AI166" s="27"/>
      <c r="AJ166" s="49"/>
      <c r="AK166" s="115"/>
      <c r="AL166" s="49"/>
      <c r="AM166" s="115"/>
      <c r="AN166" s="116"/>
      <c r="AO166" s="115"/>
      <c r="AP166" s="117"/>
      <c r="AQ166" s="32"/>
    </row>
    <row r="167" spans="1:43">
      <c r="A167" s="120"/>
      <c r="C167" s="28"/>
      <c r="D167" s="226"/>
      <c r="E167" s="226"/>
      <c r="F167" s="226"/>
      <c r="G167" s="226"/>
      <c r="H167" s="226"/>
      <c r="I167" s="226"/>
      <c r="J167" s="226"/>
      <c r="L167" s="137"/>
      <c r="M167" s="137"/>
      <c r="N167" s="141"/>
      <c r="O167" s="137"/>
      <c r="AF167" s="132"/>
      <c r="AG167" s="344"/>
      <c r="AH167" s="117"/>
      <c r="AI167" s="27"/>
      <c r="AJ167" s="49"/>
      <c r="AK167" s="115"/>
      <c r="AL167" s="49"/>
      <c r="AM167" s="115"/>
      <c r="AN167" s="116"/>
      <c r="AO167" s="115"/>
      <c r="AP167" s="117"/>
      <c r="AQ167" s="32"/>
    </row>
    <row r="168" spans="1:43">
      <c r="A168" s="120"/>
      <c r="C168" s="49" t="s">
        <v>379</v>
      </c>
      <c r="D168" s="226"/>
      <c r="E168" s="226"/>
      <c r="F168" s="226"/>
      <c r="G168" s="226"/>
      <c r="H168" s="226"/>
      <c r="I168" s="226"/>
      <c r="J168" s="226"/>
      <c r="L168" s="137"/>
      <c r="M168" s="137"/>
      <c r="N168" s="141"/>
      <c r="O168" s="137"/>
      <c r="AF168" s="132"/>
      <c r="AG168" s="344"/>
      <c r="AH168" s="117"/>
      <c r="AI168" s="27"/>
      <c r="AJ168" s="49"/>
      <c r="AK168" s="115"/>
      <c r="AL168" s="49"/>
      <c r="AM168" s="115"/>
      <c r="AN168" s="116"/>
      <c r="AO168" s="115"/>
      <c r="AP168" s="117"/>
      <c r="AQ168" s="32"/>
    </row>
    <row r="169" spans="1:43">
      <c r="A169" s="120"/>
      <c r="C169" s="28" t="s">
        <v>403</v>
      </c>
      <c r="D169" s="226"/>
      <c r="E169" s="226"/>
      <c r="F169" s="226"/>
      <c r="G169" s="226"/>
      <c r="H169" s="226"/>
      <c r="I169" s="226"/>
      <c r="J169" s="226"/>
      <c r="L169" s="28"/>
      <c r="M169" s="28"/>
      <c r="N169" s="28"/>
      <c r="O169" s="28"/>
      <c r="P169" s="28"/>
      <c r="Q169" s="28"/>
      <c r="R169" s="28"/>
      <c r="S169" s="28"/>
      <c r="T169" s="28"/>
      <c r="U169" s="28"/>
      <c r="V169" s="28"/>
      <c r="W169" s="28"/>
      <c r="X169" s="28"/>
      <c r="Y169" s="28"/>
      <c r="Z169" s="28"/>
      <c r="AA169" s="28"/>
      <c r="AB169" s="28"/>
      <c r="AC169" s="212"/>
      <c r="AD169" s="28"/>
      <c r="AE169" s="28"/>
      <c r="AF169" s="28"/>
      <c r="AG169" s="344"/>
      <c r="AH169" s="117"/>
      <c r="AI169" s="27"/>
      <c r="AJ169" s="49"/>
      <c r="AK169" s="115"/>
      <c r="AL169" s="49"/>
      <c r="AM169" s="115"/>
      <c r="AN169" s="116"/>
      <c r="AO169" s="115"/>
      <c r="AP169" s="117"/>
      <c r="AQ169" s="32"/>
    </row>
    <row r="170" spans="1:43">
      <c r="A170" s="120"/>
      <c r="C170" s="28" t="s">
        <v>423</v>
      </c>
      <c r="D170" s="226"/>
      <c r="E170" s="226"/>
      <c r="F170" s="226"/>
      <c r="G170" s="226"/>
      <c r="H170" s="226"/>
      <c r="I170" s="226"/>
      <c r="J170" s="226"/>
      <c r="K170" s="28"/>
      <c r="L170" s="28"/>
      <c r="M170" s="28"/>
      <c r="N170" s="28"/>
      <c r="O170" s="28"/>
      <c r="P170" s="28"/>
      <c r="Q170" s="28"/>
      <c r="R170" s="28"/>
      <c r="S170" s="28"/>
      <c r="T170" s="28"/>
      <c r="U170" s="28"/>
      <c r="V170" s="28"/>
      <c r="W170" s="28"/>
      <c r="X170" s="28"/>
      <c r="Y170" s="28"/>
      <c r="Z170" s="28"/>
      <c r="AA170" s="28"/>
      <c r="AB170" s="28"/>
      <c r="AC170" s="212"/>
      <c r="AD170" s="28"/>
      <c r="AE170" s="28"/>
      <c r="AF170" s="28"/>
      <c r="AG170" s="344"/>
      <c r="AH170" s="117"/>
      <c r="AI170" s="27"/>
      <c r="AJ170" s="49"/>
      <c r="AK170" s="115"/>
      <c r="AL170" s="49"/>
      <c r="AM170" s="115"/>
      <c r="AN170" s="116"/>
      <c r="AO170" s="115"/>
      <c r="AP170" s="117"/>
      <c r="AQ170" s="32"/>
    </row>
    <row r="171" spans="1:43">
      <c r="A171" s="120"/>
      <c r="C171" s="226"/>
      <c r="D171" s="226"/>
      <c r="E171" s="226"/>
      <c r="F171" s="226"/>
      <c r="G171" s="226"/>
      <c r="H171" s="226"/>
      <c r="I171" s="226"/>
      <c r="J171" s="226"/>
      <c r="K171" s="28"/>
      <c r="L171" s="28"/>
      <c r="M171" s="28"/>
      <c r="N171" s="28"/>
      <c r="O171" s="28"/>
      <c r="P171" s="28"/>
      <c r="Q171" s="28"/>
      <c r="R171" s="28"/>
      <c r="S171" s="28"/>
      <c r="T171" s="28"/>
      <c r="U171" s="28"/>
      <c r="V171" s="28"/>
      <c r="W171" s="28"/>
      <c r="X171" s="28"/>
      <c r="Y171" s="28"/>
      <c r="Z171" s="28"/>
      <c r="AA171" s="28"/>
      <c r="AB171" s="28"/>
      <c r="AC171" s="212"/>
      <c r="AD171" s="28"/>
      <c r="AE171" s="28"/>
      <c r="AF171" s="28"/>
      <c r="AG171" s="344"/>
      <c r="AH171" s="117"/>
      <c r="AI171" s="27"/>
      <c r="AJ171" s="49"/>
      <c r="AK171" s="115"/>
      <c r="AL171" s="49"/>
      <c r="AM171" s="115"/>
      <c r="AN171" s="116"/>
      <c r="AO171" s="115"/>
      <c r="AP171" s="117"/>
      <c r="AQ171" s="32"/>
    </row>
    <row r="172" spans="1:43">
      <c r="A172" s="120"/>
      <c r="C172" s="226"/>
      <c r="D172" s="226"/>
      <c r="E172" s="226"/>
      <c r="F172" s="226"/>
      <c r="G172" s="226"/>
      <c r="H172" s="226"/>
      <c r="I172" s="226"/>
      <c r="J172" s="226"/>
      <c r="K172" s="28"/>
      <c r="L172" s="28"/>
      <c r="M172" s="28"/>
      <c r="N172" s="28"/>
      <c r="O172" s="28"/>
      <c r="P172" s="28"/>
      <c r="Q172" s="28"/>
      <c r="R172" s="28"/>
      <c r="S172" s="28"/>
      <c r="T172" s="28"/>
      <c r="U172" s="28"/>
      <c r="V172" s="28"/>
      <c r="W172" s="28"/>
      <c r="X172" s="28"/>
      <c r="Y172" s="28"/>
      <c r="Z172" s="28"/>
      <c r="AA172" s="28"/>
      <c r="AB172" s="28"/>
      <c r="AC172" s="212"/>
      <c r="AD172" s="28"/>
      <c r="AE172" s="28"/>
      <c r="AF172" s="28"/>
      <c r="AG172" s="344"/>
      <c r="AH172" s="117"/>
      <c r="AI172" s="27"/>
      <c r="AJ172" s="49"/>
      <c r="AK172" s="115"/>
      <c r="AL172" s="49"/>
      <c r="AM172" s="115"/>
      <c r="AN172" s="116"/>
      <c r="AO172" s="115"/>
      <c r="AP172" s="117"/>
      <c r="AQ172" s="32"/>
    </row>
    <row r="173" spans="1:43">
      <c r="A173" s="120"/>
      <c r="C173" s="226"/>
      <c r="D173" s="226"/>
      <c r="E173" s="226"/>
      <c r="F173" s="226"/>
      <c r="G173" s="226"/>
      <c r="H173" s="226"/>
      <c r="I173" s="226"/>
      <c r="J173" s="226"/>
      <c r="K173" s="28"/>
      <c r="L173" s="28"/>
      <c r="M173" s="28"/>
      <c r="N173" s="28"/>
      <c r="O173" s="28"/>
      <c r="P173" s="28"/>
      <c r="Q173" s="28"/>
      <c r="R173" s="28"/>
      <c r="S173" s="28"/>
      <c r="T173" s="28"/>
      <c r="U173" s="28"/>
      <c r="V173" s="28"/>
      <c r="W173" s="28"/>
      <c r="X173" s="28"/>
      <c r="Y173" s="28"/>
      <c r="Z173" s="28"/>
      <c r="AA173" s="28"/>
      <c r="AB173" s="28"/>
      <c r="AC173" s="212"/>
      <c r="AD173" s="28"/>
      <c r="AE173" s="28"/>
      <c r="AF173" s="28"/>
      <c r="AG173" s="344"/>
      <c r="AH173" s="117"/>
      <c r="AI173" s="27"/>
      <c r="AJ173" s="49"/>
      <c r="AK173" s="115"/>
      <c r="AL173" s="49"/>
      <c r="AM173" s="115"/>
      <c r="AN173" s="116"/>
      <c r="AO173" s="115"/>
      <c r="AP173" s="117"/>
      <c r="AQ173" s="32"/>
    </row>
    <row r="174" spans="1:43">
      <c r="A174" s="49" t="s">
        <v>378</v>
      </c>
      <c r="B174" s="28"/>
      <c r="C174" s="216"/>
      <c r="D174" s="212"/>
      <c r="E174" s="212"/>
      <c r="F174" s="212"/>
      <c r="G174" s="212"/>
      <c r="H174" s="212"/>
      <c r="I174" s="212"/>
      <c r="J174" s="212"/>
      <c r="K174" s="134" t="s">
        <v>380</v>
      </c>
      <c r="L174" s="137"/>
      <c r="M174" s="141"/>
      <c r="N174" s="137"/>
      <c r="AF174" s="132"/>
      <c r="AO174" s="117"/>
    </row>
    <row r="175" spans="1:43">
      <c r="A175" s="49"/>
      <c r="B175" s="115" t="s">
        <v>379</v>
      </c>
      <c r="C175" s="289" t="s">
        <v>514</v>
      </c>
      <c r="D175" s="283"/>
      <c r="E175" s="283"/>
      <c r="F175" s="283"/>
      <c r="G175" s="284"/>
      <c r="H175" s="283"/>
      <c r="I175" s="284"/>
      <c r="J175" s="292"/>
      <c r="K175" s="134">
        <v>2014</v>
      </c>
      <c r="L175" s="134">
        <f>K175+1</f>
        <v>2015</v>
      </c>
      <c r="M175" s="134">
        <f t="shared" ref="M175:AB175" si="45">L175+1</f>
        <v>2016</v>
      </c>
      <c r="N175" s="134">
        <f t="shared" si="45"/>
        <v>2017</v>
      </c>
      <c r="O175" s="134">
        <f t="shared" si="45"/>
        <v>2018</v>
      </c>
      <c r="P175" s="134">
        <f t="shared" si="45"/>
        <v>2019</v>
      </c>
      <c r="Q175" s="134">
        <f t="shared" si="45"/>
        <v>2020</v>
      </c>
      <c r="R175" s="134">
        <f t="shared" si="45"/>
        <v>2021</v>
      </c>
      <c r="S175" s="134">
        <f t="shared" si="45"/>
        <v>2022</v>
      </c>
      <c r="T175" s="134">
        <f t="shared" si="45"/>
        <v>2023</v>
      </c>
      <c r="U175" s="134">
        <f t="shared" si="45"/>
        <v>2024</v>
      </c>
      <c r="V175" s="134">
        <f t="shared" si="45"/>
        <v>2025</v>
      </c>
      <c r="W175" s="134">
        <f t="shared" si="45"/>
        <v>2026</v>
      </c>
      <c r="X175" s="134">
        <f t="shared" si="45"/>
        <v>2027</v>
      </c>
      <c r="Y175" s="134">
        <f t="shared" si="45"/>
        <v>2028</v>
      </c>
      <c r="Z175" s="134">
        <f t="shared" si="45"/>
        <v>2029</v>
      </c>
      <c r="AA175" s="134">
        <f t="shared" si="45"/>
        <v>2030</v>
      </c>
      <c r="AB175" s="134">
        <f t="shared" si="45"/>
        <v>2031</v>
      </c>
      <c r="AC175" s="134">
        <f>AB175+1</f>
        <v>2032</v>
      </c>
      <c r="AD175" s="134">
        <f>AC175+1</f>
        <v>2033</v>
      </c>
      <c r="AE175" s="134">
        <f>AD175+1</f>
        <v>2034</v>
      </c>
      <c r="AF175" s="132"/>
      <c r="AO175" s="117"/>
    </row>
    <row r="176" spans="1:43">
      <c r="A176" s="144" t="s">
        <v>214</v>
      </c>
      <c r="B176" s="143" t="s">
        <v>416</v>
      </c>
      <c r="C176" s="293"/>
      <c r="D176" s="235" t="s">
        <v>505</v>
      </c>
      <c r="E176" s="235"/>
      <c r="F176" s="235" t="s">
        <v>414</v>
      </c>
      <c r="G176" s="235"/>
      <c r="H176" s="235"/>
      <c r="I176" s="235"/>
      <c r="J176" s="519"/>
      <c r="K176" s="157">
        <v>0.1</v>
      </c>
      <c r="L176" s="157">
        <f t="shared" ref="L176:L181" si="46">K176</f>
        <v>0.1</v>
      </c>
      <c r="M176" s="157">
        <f t="shared" ref="M176:AB176" si="47">L176</f>
        <v>0.1</v>
      </c>
      <c r="N176" s="157">
        <f t="shared" si="47"/>
        <v>0.1</v>
      </c>
      <c r="O176" s="157">
        <f t="shared" si="47"/>
        <v>0.1</v>
      </c>
      <c r="P176" s="157">
        <f t="shared" si="47"/>
        <v>0.1</v>
      </c>
      <c r="Q176" s="157">
        <f t="shared" si="47"/>
        <v>0.1</v>
      </c>
      <c r="R176" s="157">
        <f t="shared" si="47"/>
        <v>0.1</v>
      </c>
      <c r="S176" s="157">
        <f t="shared" si="47"/>
        <v>0.1</v>
      </c>
      <c r="T176" s="157">
        <f t="shared" si="47"/>
        <v>0.1</v>
      </c>
      <c r="U176" s="157">
        <f t="shared" si="47"/>
        <v>0.1</v>
      </c>
      <c r="V176" s="157">
        <f t="shared" si="47"/>
        <v>0.1</v>
      </c>
      <c r="W176" s="157">
        <f t="shared" si="47"/>
        <v>0.1</v>
      </c>
      <c r="X176" s="157">
        <f t="shared" si="47"/>
        <v>0.1</v>
      </c>
      <c r="Y176" s="157">
        <f t="shared" si="47"/>
        <v>0.1</v>
      </c>
      <c r="Z176" s="157">
        <f t="shared" si="47"/>
        <v>0.1</v>
      </c>
      <c r="AA176" s="157">
        <f t="shared" si="47"/>
        <v>0.1</v>
      </c>
      <c r="AB176" s="157">
        <f t="shared" si="47"/>
        <v>0.1</v>
      </c>
      <c r="AC176" s="157">
        <f t="shared" ref="AC176:AC181" si="48">AB176</f>
        <v>0.1</v>
      </c>
      <c r="AD176" s="157">
        <f t="shared" ref="AD176:AD181" si="49">AC176</f>
        <v>0.1</v>
      </c>
      <c r="AE176" s="157">
        <f t="shared" ref="AE176:AE181" si="50">AD176</f>
        <v>0.1</v>
      </c>
      <c r="AF176" s="146" t="str">
        <f>B154</f>
        <v>Non-toxic salts</v>
      </c>
      <c r="AG176" s="342" t="s">
        <v>569</v>
      </c>
      <c r="AH176" s="276"/>
      <c r="AJ176" s="276"/>
      <c r="AO176" s="117"/>
    </row>
    <row r="177" spans="1:43">
      <c r="A177" s="144" t="s">
        <v>209</v>
      </c>
      <c r="B177" s="143" t="s">
        <v>417</v>
      </c>
      <c r="C177" s="293"/>
      <c r="D177" s="235" t="s">
        <v>505</v>
      </c>
      <c r="E177" s="235"/>
      <c r="F177" s="235" t="s">
        <v>414</v>
      </c>
      <c r="G177" s="235"/>
      <c r="H177" s="235"/>
      <c r="I177" s="235"/>
      <c r="J177" s="519"/>
      <c r="K177" s="157">
        <v>0.12</v>
      </c>
      <c r="L177" s="157">
        <f t="shared" si="46"/>
        <v>0.12</v>
      </c>
      <c r="M177" s="157">
        <f t="shared" ref="M177:AB177" si="51">L177</f>
        <v>0.12</v>
      </c>
      <c r="N177" s="157">
        <f t="shared" si="51"/>
        <v>0.12</v>
      </c>
      <c r="O177" s="157">
        <f t="shared" si="51"/>
        <v>0.12</v>
      </c>
      <c r="P177" s="157">
        <f t="shared" si="51"/>
        <v>0.12</v>
      </c>
      <c r="Q177" s="157">
        <f t="shared" si="51"/>
        <v>0.12</v>
      </c>
      <c r="R177" s="157">
        <f t="shared" si="51"/>
        <v>0.12</v>
      </c>
      <c r="S177" s="157">
        <f t="shared" si="51"/>
        <v>0.12</v>
      </c>
      <c r="T177" s="157">
        <f t="shared" si="51"/>
        <v>0.12</v>
      </c>
      <c r="U177" s="157">
        <f t="shared" si="51"/>
        <v>0.12</v>
      </c>
      <c r="V177" s="157">
        <f t="shared" si="51"/>
        <v>0.12</v>
      </c>
      <c r="W177" s="157">
        <f t="shared" si="51"/>
        <v>0.12</v>
      </c>
      <c r="X177" s="157">
        <f t="shared" si="51"/>
        <v>0.12</v>
      </c>
      <c r="Y177" s="157">
        <f t="shared" si="51"/>
        <v>0.12</v>
      </c>
      <c r="Z177" s="157">
        <f t="shared" si="51"/>
        <v>0.12</v>
      </c>
      <c r="AA177" s="157">
        <f t="shared" si="51"/>
        <v>0.12</v>
      </c>
      <c r="AB177" s="157">
        <f t="shared" si="51"/>
        <v>0.12</v>
      </c>
      <c r="AC177" s="157">
        <f t="shared" si="48"/>
        <v>0.12</v>
      </c>
      <c r="AD177" s="157">
        <f t="shared" si="49"/>
        <v>0.12</v>
      </c>
      <c r="AE177" s="157">
        <f t="shared" si="50"/>
        <v>0.12</v>
      </c>
      <c r="AF177" s="146" t="str">
        <f>AF176</f>
        <v>Non-toxic salts</v>
      </c>
      <c r="AG177" s="342" t="s">
        <v>569</v>
      </c>
      <c r="AH177" s="276"/>
      <c r="AJ177" s="276"/>
      <c r="AO177" s="117"/>
      <c r="AP177" s="43"/>
    </row>
    <row r="178" spans="1:43">
      <c r="A178" s="144" t="s">
        <v>216</v>
      </c>
      <c r="B178" s="143" t="s">
        <v>412</v>
      </c>
      <c r="C178" s="293"/>
      <c r="D178" s="235" t="s">
        <v>505</v>
      </c>
      <c r="E178" s="235"/>
      <c r="F178" s="235" t="s">
        <v>414</v>
      </c>
      <c r="G178" s="235"/>
      <c r="H178" s="235"/>
      <c r="I178" s="235"/>
      <c r="J178" s="519"/>
      <c r="K178" s="157">
        <f>Ec_growth</f>
        <v>2.8000000000000001E-2</v>
      </c>
      <c r="L178" s="157">
        <f t="shared" si="46"/>
        <v>2.8000000000000001E-2</v>
      </c>
      <c r="M178" s="157">
        <f t="shared" ref="M178:AB178" si="52">L178</f>
        <v>2.8000000000000001E-2</v>
      </c>
      <c r="N178" s="157">
        <f t="shared" si="52"/>
        <v>2.8000000000000001E-2</v>
      </c>
      <c r="O178" s="157">
        <f t="shared" si="52"/>
        <v>2.8000000000000001E-2</v>
      </c>
      <c r="P178" s="157">
        <f t="shared" si="52"/>
        <v>2.8000000000000001E-2</v>
      </c>
      <c r="Q178" s="157">
        <f t="shared" si="52"/>
        <v>2.8000000000000001E-2</v>
      </c>
      <c r="R178" s="157">
        <f t="shared" si="52"/>
        <v>2.8000000000000001E-2</v>
      </c>
      <c r="S178" s="157">
        <f t="shared" si="52"/>
        <v>2.8000000000000001E-2</v>
      </c>
      <c r="T178" s="157">
        <f t="shared" si="52"/>
        <v>2.8000000000000001E-2</v>
      </c>
      <c r="U178" s="157">
        <f t="shared" si="52"/>
        <v>2.8000000000000001E-2</v>
      </c>
      <c r="V178" s="157">
        <f t="shared" si="52"/>
        <v>2.8000000000000001E-2</v>
      </c>
      <c r="W178" s="157">
        <f t="shared" si="52"/>
        <v>2.8000000000000001E-2</v>
      </c>
      <c r="X178" s="157">
        <f t="shared" si="52"/>
        <v>2.8000000000000001E-2</v>
      </c>
      <c r="Y178" s="157">
        <f t="shared" si="52"/>
        <v>2.8000000000000001E-2</v>
      </c>
      <c r="Z178" s="157">
        <f t="shared" si="52"/>
        <v>2.8000000000000001E-2</v>
      </c>
      <c r="AA178" s="157">
        <f t="shared" si="52"/>
        <v>2.8000000000000001E-2</v>
      </c>
      <c r="AB178" s="157">
        <f t="shared" si="52"/>
        <v>2.8000000000000001E-2</v>
      </c>
      <c r="AC178" s="157">
        <f t="shared" si="48"/>
        <v>2.8000000000000001E-2</v>
      </c>
      <c r="AD178" s="157">
        <f t="shared" si="49"/>
        <v>2.8000000000000001E-2</v>
      </c>
      <c r="AE178" s="157">
        <f t="shared" si="50"/>
        <v>2.8000000000000001E-2</v>
      </c>
      <c r="AF178" s="146" t="str">
        <f>AF177</f>
        <v>Non-toxic salts</v>
      </c>
      <c r="AG178" s="342" t="s">
        <v>569</v>
      </c>
      <c r="AH178" s="276"/>
      <c r="AJ178" s="276"/>
      <c r="AO178" s="117"/>
      <c r="AP178" s="63"/>
    </row>
    <row r="179" spans="1:43">
      <c r="A179" s="151" t="s">
        <v>214</v>
      </c>
      <c r="B179" s="152" t="s">
        <v>432</v>
      </c>
      <c r="C179" s="301" t="s">
        <v>504</v>
      </c>
      <c r="D179" s="277"/>
      <c r="E179" s="277" t="s">
        <v>507</v>
      </c>
      <c r="F179" s="277"/>
      <c r="G179" s="278" t="s">
        <v>415</v>
      </c>
      <c r="H179" s="277" t="s">
        <v>508</v>
      </c>
      <c r="I179" s="234" t="s">
        <v>489</v>
      </c>
      <c r="J179" s="302" t="s">
        <v>509</v>
      </c>
      <c r="K179" s="158">
        <v>-0.02</v>
      </c>
      <c r="L179" s="158">
        <f t="shared" si="46"/>
        <v>-0.02</v>
      </c>
      <c r="M179" s="158">
        <f t="shared" ref="M179:AB179" si="53">L179</f>
        <v>-0.02</v>
      </c>
      <c r="N179" s="158">
        <f t="shared" si="53"/>
        <v>-0.02</v>
      </c>
      <c r="O179" s="158">
        <f t="shared" si="53"/>
        <v>-0.02</v>
      </c>
      <c r="P179" s="158">
        <f t="shared" si="53"/>
        <v>-0.02</v>
      </c>
      <c r="Q179" s="158">
        <f t="shared" si="53"/>
        <v>-0.02</v>
      </c>
      <c r="R179" s="158">
        <f t="shared" si="53"/>
        <v>-0.02</v>
      </c>
      <c r="S179" s="158">
        <f t="shared" si="53"/>
        <v>-0.02</v>
      </c>
      <c r="T179" s="158">
        <f t="shared" si="53"/>
        <v>-0.02</v>
      </c>
      <c r="U179" s="158">
        <f t="shared" si="53"/>
        <v>-0.02</v>
      </c>
      <c r="V179" s="158">
        <f t="shared" si="53"/>
        <v>-0.02</v>
      </c>
      <c r="W179" s="158">
        <f t="shared" si="53"/>
        <v>-0.02</v>
      </c>
      <c r="X179" s="158">
        <f t="shared" si="53"/>
        <v>-0.02</v>
      </c>
      <c r="Y179" s="158">
        <f t="shared" si="53"/>
        <v>-0.02</v>
      </c>
      <c r="Z179" s="158">
        <f t="shared" si="53"/>
        <v>-0.02</v>
      </c>
      <c r="AA179" s="158">
        <f t="shared" si="53"/>
        <v>-0.02</v>
      </c>
      <c r="AB179" s="158">
        <f t="shared" si="53"/>
        <v>-0.02</v>
      </c>
      <c r="AC179" s="158">
        <f t="shared" si="48"/>
        <v>-0.02</v>
      </c>
      <c r="AD179" s="158">
        <f t="shared" si="49"/>
        <v>-0.02</v>
      </c>
      <c r="AE179" s="158">
        <f t="shared" si="50"/>
        <v>-0.02</v>
      </c>
      <c r="AF179" s="146" t="str">
        <f>AF178</f>
        <v>Non-toxic salts</v>
      </c>
      <c r="AG179" s="342" t="s">
        <v>569</v>
      </c>
      <c r="AI179" s="276"/>
      <c r="AJ179" s="276"/>
      <c r="AK179" s="276"/>
      <c r="AL179" s="276"/>
      <c r="AM179" s="276"/>
      <c r="AN179" s="276"/>
      <c r="AO179" s="117"/>
    </row>
    <row r="180" spans="1:43">
      <c r="A180" s="144" t="s">
        <v>209</v>
      </c>
      <c r="B180" s="154" t="s">
        <v>431</v>
      </c>
      <c r="C180" s="299" t="s">
        <v>504</v>
      </c>
      <c r="D180" s="279"/>
      <c r="E180" s="279" t="s">
        <v>507</v>
      </c>
      <c r="F180" s="279"/>
      <c r="G180" s="280" t="s">
        <v>415</v>
      </c>
      <c r="H180" s="279" t="s">
        <v>508</v>
      </c>
      <c r="I180" s="235" t="s">
        <v>489</v>
      </c>
      <c r="J180" s="300" t="s">
        <v>509</v>
      </c>
      <c r="K180" s="157">
        <v>0</v>
      </c>
      <c r="L180" s="157">
        <f t="shared" si="46"/>
        <v>0</v>
      </c>
      <c r="M180" s="157">
        <f t="shared" ref="M180:AB180" si="54">L180</f>
        <v>0</v>
      </c>
      <c r="N180" s="157">
        <f t="shared" si="54"/>
        <v>0</v>
      </c>
      <c r="O180" s="157">
        <f t="shared" si="54"/>
        <v>0</v>
      </c>
      <c r="P180" s="157">
        <f t="shared" si="54"/>
        <v>0</v>
      </c>
      <c r="Q180" s="157">
        <f t="shared" si="54"/>
        <v>0</v>
      </c>
      <c r="R180" s="157">
        <f t="shared" si="54"/>
        <v>0</v>
      </c>
      <c r="S180" s="157">
        <f t="shared" si="54"/>
        <v>0</v>
      </c>
      <c r="T180" s="157">
        <f t="shared" si="54"/>
        <v>0</v>
      </c>
      <c r="U180" s="157">
        <f t="shared" si="54"/>
        <v>0</v>
      </c>
      <c r="V180" s="157">
        <f t="shared" si="54"/>
        <v>0</v>
      </c>
      <c r="W180" s="157">
        <f t="shared" si="54"/>
        <v>0</v>
      </c>
      <c r="X180" s="157">
        <f t="shared" si="54"/>
        <v>0</v>
      </c>
      <c r="Y180" s="157">
        <f t="shared" si="54"/>
        <v>0</v>
      </c>
      <c r="Z180" s="157">
        <f t="shared" si="54"/>
        <v>0</v>
      </c>
      <c r="AA180" s="157">
        <f t="shared" si="54"/>
        <v>0</v>
      </c>
      <c r="AB180" s="157">
        <f t="shared" si="54"/>
        <v>0</v>
      </c>
      <c r="AC180" s="157">
        <f t="shared" si="48"/>
        <v>0</v>
      </c>
      <c r="AD180" s="157">
        <f t="shared" si="49"/>
        <v>0</v>
      </c>
      <c r="AE180" s="157">
        <f t="shared" si="50"/>
        <v>0</v>
      </c>
      <c r="AF180" s="146" t="str">
        <f>AF179</f>
        <v>Non-toxic salts</v>
      </c>
      <c r="AG180" s="342" t="s">
        <v>569</v>
      </c>
      <c r="AI180" s="276"/>
      <c r="AJ180" s="276"/>
      <c r="AK180" s="276"/>
      <c r="AL180" s="276"/>
      <c r="AM180" s="276"/>
      <c r="AN180" s="276"/>
      <c r="AO180" s="117"/>
      <c r="AP180" s="43"/>
    </row>
    <row r="181" spans="1:43">
      <c r="A181" s="144" t="s">
        <v>216</v>
      </c>
      <c r="B181" s="154" t="s">
        <v>1001</v>
      </c>
      <c r="C181" s="299" t="s">
        <v>504</v>
      </c>
      <c r="D181" s="279"/>
      <c r="E181" s="279" t="s">
        <v>507</v>
      </c>
      <c r="F181" s="279"/>
      <c r="G181" s="280" t="s">
        <v>415</v>
      </c>
      <c r="H181" s="279" t="s">
        <v>508</v>
      </c>
      <c r="I181" s="235" t="s">
        <v>489</v>
      </c>
      <c r="J181" s="300" t="s">
        <v>509</v>
      </c>
      <c r="K181" s="157">
        <f>K179-2%</f>
        <v>-0.04</v>
      </c>
      <c r="L181" s="157">
        <f t="shared" si="46"/>
        <v>-0.04</v>
      </c>
      <c r="M181" s="157">
        <f t="shared" ref="M181:AB181" si="55">L181</f>
        <v>-0.04</v>
      </c>
      <c r="N181" s="157">
        <f t="shared" si="55"/>
        <v>-0.04</v>
      </c>
      <c r="O181" s="157">
        <f t="shared" si="55"/>
        <v>-0.04</v>
      </c>
      <c r="P181" s="157">
        <f t="shared" si="55"/>
        <v>-0.04</v>
      </c>
      <c r="Q181" s="157">
        <f t="shared" si="55"/>
        <v>-0.04</v>
      </c>
      <c r="R181" s="157">
        <f t="shared" si="55"/>
        <v>-0.04</v>
      </c>
      <c r="S181" s="157">
        <f t="shared" si="55"/>
        <v>-0.04</v>
      </c>
      <c r="T181" s="157">
        <f t="shared" si="55"/>
        <v>-0.04</v>
      </c>
      <c r="U181" s="157">
        <f t="shared" si="55"/>
        <v>-0.04</v>
      </c>
      <c r="V181" s="157">
        <f t="shared" si="55"/>
        <v>-0.04</v>
      </c>
      <c r="W181" s="157">
        <f t="shared" si="55"/>
        <v>-0.04</v>
      </c>
      <c r="X181" s="157">
        <f t="shared" si="55"/>
        <v>-0.04</v>
      </c>
      <c r="Y181" s="157">
        <f t="shared" si="55"/>
        <v>-0.04</v>
      </c>
      <c r="Z181" s="157">
        <f t="shared" si="55"/>
        <v>-0.04</v>
      </c>
      <c r="AA181" s="157">
        <f t="shared" si="55"/>
        <v>-0.04</v>
      </c>
      <c r="AB181" s="157">
        <f t="shared" si="55"/>
        <v>-0.04</v>
      </c>
      <c r="AC181" s="157">
        <f t="shared" si="48"/>
        <v>-0.04</v>
      </c>
      <c r="AD181" s="157">
        <f t="shared" si="49"/>
        <v>-0.04</v>
      </c>
      <c r="AE181" s="157">
        <f t="shared" si="50"/>
        <v>-0.04</v>
      </c>
      <c r="AF181" s="146" t="str">
        <f>AF180</f>
        <v>Non-toxic salts</v>
      </c>
      <c r="AG181" s="342" t="s">
        <v>569</v>
      </c>
      <c r="AI181" s="276"/>
      <c r="AJ181" s="276"/>
      <c r="AK181" s="276"/>
      <c r="AL181" s="276"/>
      <c r="AM181" s="276"/>
      <c r="AN181" s="276"/>
      <c r="AO181" s="117"/>
      <c r="AP181" s="63"/>
    </row>
    <row r="182" spans="1:43">
      <c r="A182" s="120"/>
      <c r="B182" s="120"/>
      <c r="C182" s="228"/>
      <c r="D182" s="228"/>
      <c r="E182" s="228"/>
      <c r="F182" s="228"/>
      <c r="G182" s="228"/>
      <c r="H182" s="228"/>
      <c r="I182" s="228"/>
      <c r="J182" s="228"/>
      <c r="K182" s="28"/>
      <c r="L182" s="137"/>
      <c r="M182" s="137"/>
      <c r="N182" s="141"/>
      <c r="O182" s="137"/>
      <c r="AF182" s="132"/>
      <c r="AG182" s="344"/>
      <c r="AH182" s="117"/>
      <c r="AI182" s="27"/>
      <c r="AJ182" s="49"/>
      <c r="AK182" s="115"/>
      <c r="AL182" s="49"/>
      <c r="AM182" s="115"/>
      <c r="AN182" s="116"/>
      <c r="AO182" s="116"/>
      <c r="AP182" s="117"/>
      <c r="AQ182" s="32"/>
    </row>
    <row r="183" spans="1:43" s="128" customFormat="1" ht="18.75">
      <c r="A183" s="130" t="s">
        <v>253</v>
      </c>
      <c r="B183" s="129" t="s">
        <v>193</v>
      </c>
      <c r="C183" s="229"/>
      <c r="D183" s="229"/>
      <c r="E183" s="229"/>
      <c r="F183" s="229"/>
      <c r="G183" s="229"/>
      <c r="H183" s="229"/>
      <c r="I183" s="229"/>
      <c r="J183" s="229"/>
      <c r="K183" s="131"/>
      <c r="L183" s="138"/>
      <c r="M183" s="138"/>
      <c r="N183" s="138"/>
      <c r="O183" s="138"/>
      <c r="P183" s="147"/>
      <c r="Q183" s="147"/>
      <c r="R183" s="147"/>
      <c r="S183" s="147"/>
      <c r="T183" s="147"/>
      <c r="U183" s="147"/>
      <c r="V183" s="147"/>
      <c r="W183" s="147"/>
      <c r="X183" s="147"/>
      <c r="Y183" s="147"/>
      <c r="Z183" s="147"/>
      <c r="AA183" s="147"/>
      <c r="AB183" s="147"/>
      <c r="AC183" s="147"/>
      <c r="AD183" s="147"/>
      <c r="AE183" s="147"/>
      <c r="AF183" s="140"/>
      <c r="AG183" s="343"/>
      <c r="AM183" s="116"/>
      <c r="AN183" s="116"/>
      <c r="AP183" s="28"/>
    </row>
    <row r="184" spans="1:43">
      <c r="A184" s="216" t="s">
        <v>761</v>
      </c>
      <c r="C184" s="49" t="s">
        <v>449</v>
      </c>
      <c r="D184" s="226"/>
      <c r="E184" s="226"/>
      <c r="F184" s="226"/>
      <c r="G184" s="226"/>
      <c r="H184" s="226"/>
      <c r="I184" s="226"/>
      <c r="J184" s="226"/>
      <c r="L184" s="137"/>
      <c r="M184" s="137"/>
      <c r="N184" s="141"/>
      <c r="O184" s="137"/>
      <c r="X184" s="179" t="s">
        <v>511</v>
      </c>
      <c r="AA184" s="145" t="s">
        <v>1184</v>
      </c>
    </row>
    <row r="185" spans="1:43">
      <c r="A185" s="443" t="s">
        <v>40</v>
      </c>
      <c r="C185" s="27" t="s">
        <v>384</v>
      </c>
      <c r="D185" s="226"/>
      <c r="E185" s="226"/>
      <c r="F185" s="226"/>
      <c r="G185" s="226"/>
      <c r="H185" s="226"/>
      <c r="I185" s="226"/>
      <c r="J185" s="226"/>
      <c r="L185" s="137"/>
      <c r="M185" s="137"/>
      <c r="N185" s="141"/>
      <c r="O185" s="137"/>
      <c r="Y185" s="252" t="s">
        <v>276</v>
      </c>
      <c r="Z185" s="252" t="s">
        <v>506</v>
      </c>
      <c r="AF185" s="146" t="str">
        <f>B183</f>
        <v>Other inorganic chemicals</v>
      </c>
      <c r="AP185" s="28"/>
    </row>
    <row r="186" spans="1:43">
      <c r="A186" s="443" t="s">
        <v>42</v>
      </c>
      <c r="C186" s="27" t="s">
        <v>468</v>
      </c>
      <c r="D186" s="226"/>
      <c r="E186" s="226"/>
      <c r="F186" s="226"/>
      <c r="G186" s="226"/>
      <c r="H186" s="226"/>
      <c r="I186" s="226"/>
      <c r="J186" s="226"/>
      <c r="L186" s="137"/>
      <c r="M186" s="137"/>
      <c r="N186" s="141"/>
      <c r="O186" s="137"/>
      <c r="W186" s="199"/>
      <c r="X186" s="239" t="s">
        <v>504</v>
      </c>
      <c r="Y186" s="666">
        <f>[1]Baseline!C16</f>
        <v>0</v>
      </c>
      <c r="Z186" s="667"/>
      <c r="AF186" s="146" t="str">
        <f>AF185</f>
        <v>Other inorganic chemicals</v>
      </c>
      <c r="AP186" s="28"/>
    </row>
    <row r="187" spans="1:43">
      <c r="A187" s="443" t="s">
        <v>46</v>
      </c>
      <c r="C187" s="120" t="s">
        <v>387</v>
      </c>
      <c r="D187" s="226"/>
      <c r="E187" s="226"/>
      <c r="F187" s="226"/>
      <c r="G187" s="226"/>
      <c r="H187" s="226"/>
      <c r="I187" s="226"/>
      <c r="J187" s="226"/>
      <c r="L187" s="137"/>
      <c r="M187" s="137"/>
      <c r="N187" s="141"/>
      <c r="O187" s="137"/>
      <c r="W187" s="199"/>
      <c r="X187" s="239" t="s">
        <v>505</v>
      </c>
      <c r="Y187" s="667"/>
      <c r="Z187" s="668">
        <f>[1]Baseline!$D$16</f>
        <v>10726.532279999998</v>
      </c>
      <c r="AA187" s="192"/>
      <c r="AF187" s="146" t="str">
        <f t="shared" ref="AF187:AF193" si="56">AF186</f>
        <v>Other inorganic chemicals</v>
      </c>
      <c r="AP187" s="28"/>
    </row>
    <row r="188" spans="1:43">
      <c r="A188" s="443" t="s">
        <v>48</v>
      </c>
      <c r="C188" s="120" t="s">
        <v>383</v>
      </c>
      <c r="D188" s="226"/>
      <c r="E188" s="226"/>
      <c r="F188" s="226"/>
      <c r="G188" s="226"/>
      <c r="H188" s="226"/>
      <c r="I188" s="226"/>
      <c r="J188" s="226"/>
      <c r="L188" s="137"/>
      <c r="M188" s="137"/>
      <c r="N188" s="141"/>
      <c r="O188" s="137"/>
      <c r="W188" s="199"/>
      <c r="X188" s="239" t="s">
        <v>507</v>
      </c>
      <c r="Y188" s="666">
        <f>[1]Baseline!E16</f>
        <v>27.85</v>
      </c>
      <c r="Z188" s="667"/>
      <c r="AF188" s="146" t="str">
        <f t="shared" si="56"/>
        <v>Other inorganic chemicals</v>
      </c>
      <c r="AP188" s="28"/>
    </row>
    <row r="189" spans="1:43">
      <c r="A189" s="443" t="s">
        <v>50</v>
      </c>
      <c r="C189" s="120" t="s">
        <v>385</v>
      </c>
      <c r="D189" s="226"/>
      <c r="E189" s="226"/>
      <c r="F189" s="226"/>
      <c r="G189" s="226"/>
      <c r="H189" s="226"/>
      <c r="I189" s="226"/>
      <c r="J189" s="226"/>
      <c r="L189" s="137"/>
      <c r="M189" s="137"/>
      <c r="N189" s="141"/>
      <c r="O189" s="137"/>
      <c r="W189" s="199"/>
      <c r="X189" s="239" t="s">
        <v>414</v>
      </c>
      <c r="Y189" s="666">
        <f>[1]Baseline!F16</f>
        <v>4374.7439999999997</v>
      </c>
      <c r="Z189" s="667"/>
      <c r="AF189" s="146" t="str">
        <f t="shared" si="56"/>
        <v>Other inorganic chemicals</v>
      </c>
      <c r="AP189" s="28"/>
    </row>
    <row r="190" spans="1:43">
      <c r="A190" s="443" t="s">
        <v>52</v>
      </c>
      <c r="C190" s="120" t="s">
        <v>388</v>
      </c>
      <c r="D190" s="226"/>
      <c r="E190" s="226"/>
      <c r="F190" s="226"/>
      <c r="G190" s="226"/>
      <c r="H190" s="226"/>
      <c r="I190" s="226"/>
      <c r="J190" s="226"/>
      <c r="L190" s="137"/>
      <c r="M190" s="137"/>
      <c r="N190" s="141"/>
      <c r="O190" s="137"/>
      <c r="W190" s="199"/>
      <c r="X190" s="239" t="s">
        <v>415</v>
      </c>
      <c r="Y190" s="667"/>
      <c r="Z190" s="666">
        <f>[1]Baseline!G16</f>
        <v>73379.659999999989</v>
      </c>
      <c r="AF190" s="146" t="str">
        <f t="shared" si="56"/>
        <v>Other inorganic chemicals</v>
      </c>
      <c r="AP190" s="28"/>
    </row>
    <row r="191" spans="1:43">
      <c r="A191" s="443" t="s">
        <v>54</v>
      </c>
      <c r="C191" s="120" t="s">
        <v>389</v>
      </c>
      <c r="D191" s="226"/>
      <c r="E191" s="226"/>
      <c r="F191" s="226"/>
      <c r="G191" s="226"/>
      <c r="H191" s="226"/>
      <c r="I191" s="226"/>
      <c r="J191" s="226"/>
      <c r="L191" s="137"/>
      <c r="M191" s="137"/>
      <c r="N191" s="141"/>
      <c r="O191" s="137"/>
      <c r="W191" s="199"/>
      <c r="X191" s="239" t="s">
        <v>508</v>
      </c>
      <c r="Y191" s="666">
        <f>[1]Baseline!H16</f>
        <v>111268.402</v>
      </c>
      <c r="Z191" s="667"/>
      <c r="AF191" s="146" t="str">
        <f t="shared" si="56"/>
        <v>Other inorganic chemicals</v>
      </c>
      <c r="AP191" s="28"/>
    </row>
    <row r="192" spans="1:43">
      <c r="A192" s="443" t="s">
        <v>56</v>
      </c>
      <c r="C192" s="120" t="s">
        <v>390</v>
      </c>
      <c r="D192" s="226"/>
      <c r="E192" s="226"/>
      <c r="F192" s="226"/>
      <c r="G192" s="226"/>
      <c r="H192" s="226"/>
      <c r="I192" s="226"/>
      <c r="J192" s="226"/>
      <c r="L192" s="137"/>
      <c r="M192" s="137"/>
      <c r="N192" s="141"/>
      <c r="O192" s="137"/>
      <c r="W192" s="199"/>
      <c r="X192" s="239" t="s">
        <v>489</v>
      </c>
      <c r="Y192" s="667"/>
      <c r="Z192" s="666">
        <f>[1]Baseline!I16</f>
        <v>2117.7049999999999</v>
      </c>
      <c r="AA192" s="192"/>
      <c r="AF192" s="146" t="str">
        <f t="shared" si="56"/>
        <v>Other inorganic chemicals</v>
      </c>
      <c r="AP192" s="28"/>
    </row>
    <row r="193" spans="1:43">
      <c r="A193" s="443" t="s">
        <v>58</v>
      </c>
      <c r="C193" s="120" t="s">
        <v>386</v>
      </c>
      <c r="D193" s="226"/>
      <c r="E193" s="226"/>
      <c r="F193" s="226"/>
      <c r="G193" s="226"/>
      <c r="H193" s="226"/>
      <c r="I193" s="226"/>
      <c r="J193" s="226"/>
      <c r="L193" s="137"/>
      <c r="M193" s="137"/>
      <c r="N193" s="141"/>
      <c r="O193" s="137"/>
      <c r="W193" s="199"/>
      <c r="X193" s="239" t="s">
        <v>509</v>
      </c>
      <c r="Y193" s="666">
        <f>[1]Baseline!J16</f>
        <v>679.29791000000012</v>
      </c>
      <c r="Z193" s="667"/>
      <c r="AF193" s="146" t="str">
        <f t="shared" si="56"/>
        <v>Other inorganic chemicals</v>
      </c>
      <c r="AP193" s="28"/>
    </row>
    <row r="194" spans="1:43">
      <c r="A194" s="443" t="s">
        <v>60</v>
      </c>
      <c r="C194" s="28"/>
      <c r="D194" s="226"/>
      <c r="E194" s="226"/>
      <c r="F194" s="226"/>
      <c r="G194" s="226"/>
      <c r="H194" s="226"/>
      <c r="I194" s="226"/>
      <c r="J194" s="226"/>
      <c r="L194" s="137"/>
      <c r="M194" s="137"/>
      <c r="N194" s="141"/>
      <c r="O194" s="137"/>
      <c r="X194" s="145" t="s">
        <v>776</v>
      </c>
      <c r="AP194" s="28"/>
    </row>
    <row r="195" spans="1:43">
      <c r="A195" s="443" t="s">
        <v>62</v>
      </c>
      <c r="B195" s="28"/>
      <c r="C195" s="122" t="s">
        <v>497</v>
      </c>
      <c r="D195" s="212"/>
      <c r="E195" s="212"/>
      <c r="F195" s="212"/>
      <c r="G195" s="212"/>
      <c r="H195" s="212"/>
      <c r="I195" s="212"/>
      <c r="J195" s="212"/>
      <c r="L195" s="137"/>
      <c r="M195" s="137"/>
      <c r="N195" s="141"/>
      <c r="O195" s="137"/>
      <c r="X195" s="145" t="s">
        <v>777</v>
      </c>
      <c r="AH195" s="117"/>
      <c r="AI195" s="117"/>
      <c r="AJ195" s="117"/>
      <c r="AK195" s="117"/>
      <c r="AL195" s="117"/>
      <c r="AM195" s="117"/>
      <c r="AN195" s="117"/>
      <c r="AO195" s="117"/>
    </row>
    <row r="196" spans="1:43">
      <c r="A196" s="443" t="s">
        <v>66</v>
      </c>
      <c r="B196" s="28"/>
      <c r="C196" s="28" t="s">
        <v>433</v>
      </c>
      <c r="D196" s="212"/>
      <c r="E196" s="212"/>
      <c r="F196" s="212"/>
      <c r="G196" s="212"/>
      <c r="H196" s="212"/>
      <c r="I196" s="212"/>
      <c r="J196" s="212"/>
      <c r="L196" s="137"/>
      <c r="M196" s="137"/>
      <c r="N196" s="141"/>
      <c r="O196" s="137"/>
      <c r="AH196" s="117"/>
      <c r="AI196" s="117"/>
      <c r="AJ196" s="117"/>
      <c r="AK196" s="117"/>
      <c r="AL196" s="117"/>
      <c r="AM196" s="117"/>
      <c r="AN196" s="117"/>
      <c r="AO196" s="117"/>
    </row>
    <row r="197" spans="1:43">
      <c r="A197" s="443" t="s">
        <v>68</v>
      </c>
      <c r="C197" s="28" t="s">
        <v>770</v>
      </c>
      <c r="D197" s="226"/>
      <c r="E197" s="226"/>
      <c r="F197" s="226"/>
      <c r="G197" s="226"/>
      <c r="H197" s="226"/>
      <c r="I197" s="226"/>
      <c r="J197" s="226"/>
      <c r="L197" s="137"/>
      <c r="M197" s="137"/>
      <c r="N197" s="141"/>
      <c r="O197" s="137"/>
      <c r="AF197" s="132"/>
      <c r="AG197" s="344"/>
      <c r="AH197" s="117"/>
      <c r="AI197" s="117"/>
      <c r="AJ197" s="117"/>
      <c r="AK197" s="117"/>
      <c r="AL197" s="117"/>
      <c r="AM197" s="117"/>
      <c r="AN197" s="117"/>
      <c r="AO197" s="117"/>
      <c r="AP197" s="117"/>
      <c r="AQ197" s="32"/>
    </row>
    <row r="198" spans="1:43">
      <c r="A198" s="443" t="s">
        <v>70</v>
      </c>
      <c r="D198" s="226"/>
      <c r="E198" s="226"/>
      <c r="F198" s="226"/>
      <c r="G198" s="226"/>
      <c r="H198" s="226"/>
      <c r="I198" s="226"/>
      <c r="J198" s="226"/>
      <c r="K198" s="28"/>
      <c r="L198" s="137"/>
      <c r="M198" s="137"/>
      <c r="N198" s="141"/>
      <c r="O198" s="137"/>
      <c r="AF198" s="132"/>
      <c r="AG198" s="344"/>
      <c r="AH198" s="117"/>
      <c r="AI198" s="117"/>
      <c r="AJ198" s="117"/>
      <c r="AK198" s="117"/>
      <c r="AL198" s="117"/>
      <c r="AM198" s="117"/>
      <c r="AN198" s="117"/>
      <c r="AO198" s="117"/>
      <c r="AP198" s="117"/>
      <c r="AQ198" s="32"/>
    </row>
    <row r="199" spans="1:43">
      <c r="A199" s="443" t="s">
        <v>72</v>
      </c>
      <c r="C199" s="49" t="s">
        <v>400</v>
      </c>
      <c r="D199" s="226"/>
      <c r="E199" s="226"/>
      <c r="F199" s="226"/>
      <c r="G199" s="226"/>
      <c r="H199" s="226"/>
      <c r="I199" s="226"/>
      <c r="J199" s="226"/>
      <c r="K199" s="28"/>
      <c r="L199" s="137"/>
      <c r="M199" s="137"/>
      <c r="N199" s="141"/>
      <c r="O199" s="137"/>
      <c r="AF199" s="132"/>
      <c r="AG199" s="344"/>
      <c r="AH199" s="117"/>
      <c r="AI199" s="117"/>
      <c r="AJ199" s="117"/>
      <c r="AK199" s="117"/>
      <c r="AL199" s="117"/>
      <c r="AM199" s="117"/>
      <c r="AN199" s="117"/>
      <c r="AO199" s="117"/>
      <c r="AP199" s="117"/>
      <c r="AQ199" s="32"/>
    </row>
    <row r="200" spans="1:43">
      <c r="A200" s="443" t="s">
        <v>74</v>
      </c>
      <c r="C200" s="28" t="s">
        <v>426</v>
      </c>
      <c r="D200" s="226"/>
      <c r="E200" s="226"/>
      <c r="F200" s="226"/>
      <c r="G200" s="226"/>
      <c r="H200" s="226"/>
      <c r="I200" s="226"/>
      <c r="J200" s="226"/>
      <c r="K200" s="28"/>
      <c r="L200" s="137"/>
      <c r="M200" s="137"/>
      <c r="N200" s="141"/>
      <c r="O200" s="137"/>
      <c r="AF200" s="132"/>
      <c r="AG200" s="344"/>
      <c r="AH200" s="117"/>
      <c r="AI200" s="117"/>
      <c r="AJ200" s="117"/>
      <c r="AK200" s="117"/>
      <c r="AL200" s="117"/>
      <c r="AM200" s="117"/>
      <c r="AN200" s="117"/>
      <c r="AO200" s="117"/>
      <c r="AP200" s="117"/>
      <c r="AQ200" s="32"/>
    </row>
    <row r="201" spans="1:43">
      <c r="A201" s="443" t="s">
        <v>78</v>
      </c>
      <c r="C201" s="28"/>
      <c r="D201" s="226"/>
      <c r="E201" s="226"/>
      <c r="F201" s="226"/>
      <c r="G201" s="226"/>
      <c r="H201" s="226"/>
      <c r="I201" s="226"/>
      <c r="J201" s="226"/>
      <c r="K201" s="28"/>
      <c r="L201" s="137"/>
      <c r="M201" s="137"/>
      <c r="N201" s="141"/>
      <c r="O201" s="137"/>
      <c r="AF201" s="132"/>
      <c r="AG201" s="344"/>
      <c r="AH201" s="117"/>
      <c r="AI201" s="117"/>
      <c r="AJ201" s="117"/>
      <c r="AK201" s="117"/>
      <c r="AL201" s="117"/>
      <c r="AM201" s="117"/>
      <c r="AN201" s="117"/>
      <c r="AO201" s="117"/>
      <c r="AP201" s="117"/>
      <c r="AQ201" s="32"/>
    </row>
    <row r="202" spans="1:43">
      <c r="A202" s="443" t="s">
        <v>80</v>
      </c>
      <c r="C202" s="49" t="s">
        <v>401</v>
      </c>
      <c r="D202" s="226"/>
      <c r="E202" s="226"/>
      <c r="F202" s="226"/>
      <c r="G202" s="226"/>
      <c r="H202" s="226"/>
      <c r="I202" s="226"/>
      <c r="J202" s="226"/>
      <c r="K202" s="28"/>
      <c r="L202" s="28"/>
      <c r="M202" s="28"/>
      <c r="N202" s="28"/>
      <c r="O202" s="28"/>
      <c r="P202" s="28"/>
      <c r="Q202" s="28"/>
      <c r="R202" s="28"/>
      <c r="S202" s="28"/>
      <c r="T202" s="28"/>
      <c r="U202" s="28"/>
      <c r="V202" s="28"/>
      <c r="W202" s="28"/>
      <c r="X202" s="28"/>
      <c r="Y202" s="28"/>
      <c r="Z202" s="28"/>
      <c r="AA202" s="28"/>
      <c r="AB202" s="28"/>
      <c r="AC202" s="212"/>
      <c r="AD202" s="28"/>
      <c r="AE202" s="28"/>
      <c r="AF202" s="28"/>
      <c r="AG202" s="344"/>
      <c r="AH202" s="117"/>
      <c r="AI202" s="117"/>
      <c r="AJ202" s="117"/>
      <c r="AK202" s="117"/>
      <c r="AL202" s="117"/>
      <c r="AM202" s="117"/>
      <c r="AN202" s="117"/>
      <c r="AO202" s="117"/>
      <c r="AP202" s="117"/>
      <c r="AQ202" s="32"/>
    </row>
    <row r="203" spans="1:43">
      <c r="A203" s="443" t="s">
        <v>82</v>
      </c>
      <c r="C203" s="28" t="s">
        <v>208</v>
      </c>
      <c r="D203" s="226"/>
      <c r="E203" s="226"/>
      <c r="F203" s="226"/>
      <c r="G203" s="226"/>
      <c r="H203" s="226"/>
      <c r="I203" s="226"/>
      <c r="J203" s="226"/>
      <c r="K203" s="28"/>
      <c r="L203" s="28"/>
      <c r="M203" s="28"/>
      <c r="N203" s="28"/>
      <c r="O203" s="28"/>
      <c r="P203" s="28"/>
      <c r="Q203" s="28"/>
      <c r="R203" s="28"/>
      <c r="S203" s="28"/>
      <c r="T203" s="28"/>
      <c r="U203" s="28"/>
      <c r="V203" s="28"/>
      <c r="W203" s="28"/>
      <c r="X203" s="28"/>
      <c r="Y203" s="28"/>
      <c r="Z203" s="28"/>
      <c r="AA203" s="28"/>
      <c r="AB203" s="28"/>
      <c r="AC203" s="212"/>
      <c r="AD203" s="28"/>
      <c r="AE203" s="28"/>
      <c r="AF203" s="28"/>
      <c r="AG203" s="344"/>
      <c r="AH203" s="117"/>
      <c r="AI203" s="117"/>
      <c r="AJ203" s="117"/>
      <c r="AK203" s="117"/>
      <c r="AL203" s="117"/>
      <c r="AM203" s="117"/>
      <c r="AN203" s="117"/>
      <c r="AO203" s="117"/>
      <c r="AP203" s="117"/>
      <c r="AQ203" s="32"/>
    </row>
    <row r="204" spans="1:43">
      <c r="A204" s="443" t="s">
        <v>84</v>
      </c>
      <c r="C204" s="28"/>
      <c r="D204" s="226"/>
      <c r="E204" s="226"/>
      <c r="F204" s="226"/>
      <c r="G204" s="226"/>
      <c r="H204" s="226"/>
      <c r="I204" s="226"/>
      <c r="J204" s="226"/>
      <c r="K204" s="28"/>
      <c r="L204" s="28"/>
      <c r="M204" s="28"/>
      <c r="N204" s="28"/>
      <c r="O204" s="28"/>
      <c r="P204" s="28"/>
      <c r="Q204" s="28"/>
      <c r="R204" s="28"/>
      <c r="S204" s="28"/>
      <c r="T204" s="28"/>
      <c r="U204" s="28"/>
      <c r="V204" s="28"/>
      <c r="W204" s="28"/>
      <c r="X204" s="28"/>
      <c r="Y204" s="28"/>
      <c r="Z204" s="28"/>
      <c r="AA204" s="28"/>
      <c r="AB204" s="28"/>
      <c r="AC204" s="212"/>
      <c r="AD204" s="28"/>
      <c r="AE204" s="28"/>
      <c r="AF204" s="28"/>
      <c r="AG204" s="344"/>
      <c r="AH204" s="117"/>
      <c r="AI204" s="117"/>
      <c r="AJ204" s="117"/>
      <c r="AK204" s="117"/>
      <c r="AL204" s="117"/>
      <c r="AM204" s="117"/>
      <c r="AN204" s="117"/>
      <c r="AO204" s="117"/>
      <c r="AP204" s="117"/>
      <c r="AQ204" s="32"/>
    </row>
    <row r="205" spans="1:43">
      <c r="A205" s="443" t="s">
        <v>86</v>
      </c>
      <c r="C205" s="49" t="s">
        <v>402</v>
      </c>
      <c r="D205" s="226"/>
      <c r="E205" s="226"/>
      <c r="F205" s="226"/>
      <c r="G205" s="226"/>
      <c r="H205" s="226"/>
      <c r="I205" s="226"/>
      <c r="J205" s="226"/>
      <c r="K205" s="28"/>
      <c r="L205" s="28"/>
      <c r="M205" s="28"/>
      <c r="N205" s="28"/>
      <c r="O205" s="28"/>
      <c r="P205" s="28"/>
      <c r="Q205" s="28"/>
      <c r="R205" s="28"/>
      <c r="S205" s="28"/>
      <c r="T205" s="28"/>
      <c r="U205" s="28"/>
      <c r="V205" s="28"/>
      <c r="W205" s="28"/>
      <c r="X205" s="28"/>
      <c r="Y205" s="28"/>
      <c r="Z205" s="28"/>
      <c r="AA205" s="28"/>
      <c r="AB205" s="28"/>
      <c r="AC205" s="212"/>
      <c r="AD205" s="28"/>
      <c r="AE205" s="28"/>
      <c r="AF205" s="28"/>
      <c r="AG205" s="344"/>
      <c r="AH205" s="117"/>
      <c r="AI205" s="117"/>
      <c r="AJ205" s="117"/>
      <c r="AK205" s="117"/>
      <c r="AL205" s="117"/>
      <c r="AM205" s="117"/>
      <c r="AN205" s="117"/>
      <c r="AO205" s="117"/>
      <c r="AP205" s="117"/>
      <c r="AQ205" s="32"/>
    </row>
    <row r="206" spans="1:43">
      <c r="A206" s="28"/>
      <c r="C206" s="28" t="s">
        <v>406</v>
      </c>
      <c r="D206" s="226"/>
      <c r="E206" s="226"/>
      <c r="F206" s="226"/>
      <c r="G206" s="226"/>
      <c r="H206" s="226"/>
      <c r="I206" s="226"/>
      <c r="J206" s="226"/>
      <c r="K206" s="28"/>
      <c r="L206" s="28"/>
      <c r="M206" s="28"/>
      <c r="N206" s="28"/>
      <c r="O206" s="28"/>
      <c r="P206" s="28"/>
      <c r="Q206" s="28"/>
      <c r="R206" s="28"/>
      <c r="S206" s="28"/>
      <c r="T206" s="28"/>
      <c r="U206" s="28"/>
      <c r="V206" s="28"/>
      <c r="W206" s="28"/>
      <c r="X206" s="28"/>
      <c r="Y206" s="28"/>
      <c r="Z206" s="28"/>
      <c r="AA206" s="28"/>
      <c r="AB206" s="28"/>
      <c r="AC206" s="212"/>
      <c r="AD206" s="28"/>
      <c r="AE206" s="28"/>
      <c r="AF206" s="28"/>
      <c r="AG206" s="344"/>
      <c r="AH206" s="117"/>
      <c r="AI206" s="117"/>
      <c r="AJ206" s="117"/>
      <c r="AK206" s="117"/>
      <c r="AL206" s="117"/>
      <c r="AM206" s="117"/>
      <c r="AN206" s="117"/>
      <c r="AO206" s="117"/>
      <c r="AP206" s="117"/>
      <c r="AQ206" s="32"/>
    </row>
    <row r="207" spans="1:43">
      <c r="A207" s="121" t="s">
        <v>374</v>
      </c>
      <c r="C207" s="28"/>
      <c r="D207" s="226"/>
      <c r="E207" s="226"/>
      <c r="F207" s="226"/>
      <c r="G207" s="226"/>
      <c r="H207" s="226"/>
      <c r="I207" s="226"/>
      <c r="J207" s="226"/>
      <c r="K207" s="28"/>
      <c r="L207" s="137"/>
      <c r="M207" s="137"/>
      <c r="N207" s="141"/>
      <c r="O207" s="137"/>
      <c r="AF207" s="132"/>
      <c r="AG207" s="344"/>
      <c r="AH207" s="117"/>
      <c r="AI207" s="117"/>
      <c r="AJ207" s="117"/>
      <c r="AK207" s="117"/>
      <c r="AL207" s="117"/>
      <c r="AM207" s="117"/>
      <c r="AN207" s="117"/>
      <c r="AO207" s="117"/>
      <c r="AP207" s="117"/>
      <c r="AQ207" s="32"/>
    </row>
    <row r="208" spans="1:43">
      <c r="A208" s="120"/>
      <c r="C208" s="49" t="s">
        <v>379</v>
      </c>
      <c r="D208" s="226"/>
      <c r="E208" s="226"/>
      <c r="F208" s="226"/>
      <c r="G208" s="226"/>
      <c r="H208" s="226"/>
      <c r="I208" s="226"/>
      <c r="J208" s="226"/>
      <c r="K208" s="28"/>
      <c r="L208" s="137"/>
      <c r="M208" s="137"/>
      <c r="N208" s="141"/>
      <c r="O208" s="137"/>
      <c r="AF208" s="132"/>
      <c r="AG208" s="344"/>
      <c r="AH208" s="117"/>
      <c r="AI208" s="117"/>
      <c r="AJ208" s="117"/>
      <c r="AK208" s="117"/>
      <c r="AL208" s="117"/>
      <c r="AM208" s="117"/>
      <c r="AN208" s="117"/>
      <c r="AO208" s="117"/>
      <c r="AP208" s="117"/>
      <c r="AQ208" s="32"/>
    </row>
    <row r="209" spans="1:43">
      <c r="A209" s="120"/>
      <c r="C209" s="28" t="s">
        <v>483</v>
      </c>
      <c r="D209" s="226"/>
      <c r="E209" s="226"/>
      <c r="F209" s="226"/>
      <c r="G209" s="226"/>
      <c r="H209" s="226"/>
      <c r="I209" s="226"/>
      <c r="J209" s="226"/>
      <c r="K209" s="28"/>
      <c r="L209" s="137"/>
      <c r="M209" s="137"/>
      <c r="N209" s="141"/>
      <c r="O209" s="137"/>
      <c r="AF209" s="132"/>
      <c r="AG209" s="344"/>
      <c r="AH209" s="117"/>
      <c r="AI209" s="117"/>
      <c r="AJ209" s="117"/>
      <c r="AK209" s="117"/>
      <c r="AL209" s="117"/>
      <c r="AM209" s="117"/>
      <c r="AN209" s="117"/>
      <c r="AO209" s="117"/>
      <c r="AP209" s="117"/>
      <c r="AQ209" s="32"/>
    </row>
    <row r="210" spans="1:43">
      <c r="A210" s="120"/>
      <c r="C210" s="28" t="s">
        <v>771</v>
      </c>
      <c r="D210" s="226"/>
      <c r="E210" s="226"/>
      <c r="F210" s="226"/>
      <c r="G210" s="226"/>
      <c r="H210" s="226"/>
      <c r="I210" s="226"/>
      <c r="J210" s="226"/>
      <c r="K210" s="28"/>
      <c r="L210" s="137"/>
      <c r="M210" s="137"/>
      <c r="N210" s="141"/>
      <c r="O210" s="137"/>
      <c r="AF210" s="132"/>
      <c r="AG210" s="344"/>
      <c r="AH210" s="117"/>
      <c r="AI210" s="117"/>
      <c r="AJ210" s="117"/>
      <c r="AK210" s="117"/>
      <c r="AL210" s="117"/>
      <c r="AM210" s="117"/>
      <c r="AN210" s="117"/>
      <c r="AO210" s="117"/>
      <c r="AP210" s="117"/>
      <c r="AQ210" s="32"/>
    </row>
    <row r="211" spans="1:43">
      <c r="A211" s="28"/>
      <c r="B211" s="28"/>
      <c r="C211" s="28"/>
      <c r="D211" s="28"/>
      <c r="E211" s="28"/>
      <c r="F211" s="28"/>
      <c r="G211" s="28"/>
      <c r="H211" s="28"/>
      <c r="I211" s="28"/>
      <c r="J211" s="28"/>
      <c r="K211" s="28"/>
      <c r="L211" s="137"/>
      <c r="M211" s="141"/>
      <c r="N211" s="137"/>
      <c r="AF211" s="132"/>
      <c r="AO211" s="117"/>
    </row>
    <row r="212" spans="1:43" s="212" customFormat="1">
      <c r="A212" s="216"/>
      <c r="C212" s="216"/>
      <c r="K212" s="134"/>
      <c r="L212" s="137"/>
      <c r="M212" s="141"/>
      <c r="N212" s="137"/>
      <c r="O212" s="230"/>
      <c r="P212" s="230"/>
      <c r="Q212" s="230"/>
      <c r="R212" s="230"/>
      <c r="S212" s="230"/>
      <c r="T212" s="230"/>
      <c r="U212" s="230"/>
      <c r="V212" s="230"/>
      <c r="W212" s="230"/>
      <c r="X212" s="230"/>
      <c r="Y212" s="230"/>
      <c r="Z212" s="230"/>
      <c r="AA212" s="230"/>
      <c r="AB212" s="230"/>
      <c r="AC212" s="230"/>
      <c r="AD212" s="230"/>
      <c r="AE212" s="230"/>
      <c r="AF212" s="230"/>
      <c r="AG212" s="342"/>
      <c r="AH212" s="211"/>
      <c r="AI212" s="216"/>
      <c r="AJ212" s="115"/>
      <c r="AK212" s="216"/>
      <c r="AL212" s="115"/>
      <c r="AM212" s="116"/>
      <c r="AN212" s="115"/>
      <c r="AO212" s="226"/>
      <c r="AP212" s="214"/>
    </row>
    <row r="213" spans="1:43" s="212" customFormat="1">
      <c r="A213" s="216"/>
      <c r="C213" s="216"/>
      <c r="K213" s="134"/>
      <c r="L213" s="137"/>
      <c r="M213" s="141"/>
      <c r="N213" s="137"/>
      <c r="O213" s="230"/>
      <c r="P213" s="230"/>
      <c r="Q213" s="230"/>
      <c r="R213" s="230"/>
      <c r="S213" s="230"/>
      <c r="T213" s="230"/>
      <c r="U213" s="230"/>
      <c r="V213" s="230"/>
      <c r="W213" s="230"/>
      <c r="X213" s="230"/>
      <c r="Y213" s="230"/>
      <c r="Z213" s="230"/>
      <c r="AA213" s="230"/>
      <c r="AB213" s="230"/>
      <c r="AC213" s="230"/>
      <c r="AD213" s="230"/>
      <c r="AE213" s="230"/>
      <c r="AF213" s="230"/>
      <c r="AG213" s="342"/>
      <c r="AH213" s="211"/>
      <c r="AI213" s="216"/>
      <c r="AJ213" s="115"/>
      <c r="AK213" s="216"/>
      <c r="AL213" s="115"/>
      <c r="AM213" s="116"/>
      <c r="AN213" s="115"/>
      <c r="AO213" s="226"/>
      <c r="AP213" s="214"/>
    </row>
    <row r="214" spans="1:43" s="212" customFormat="1">
      <c r="A214" s="216"/>
      <c r="C214" s="216"/>
      <c r="K214" s="134"/>
      <c r="L214" s="137"/>
      <c r="M214" s="141"/>
      <c r="N214" s="137"/>
      <c r="O214" s="230"/>
      <c r="P214" s="230"/>
      <c r="Q214" s="230"/>
      <c r="R214" s="230"/>
      <c r="S214" s="230"/>
      <c r="T214" s="230"/>
      <c r="U214" s="230"/>
      <c r="V214" s="230"/>
      <c r="W214" s="230"/>
      <c r="X214" s="230"/>
      <c r="Y214" s="230"/>
      <c r="Z214" s="230"/>
      <c r="AA214" s="230"/>
      <c r="AB214" s="230"/>
      <c r="AC214" s="230"/>
      <c r="AD214" s="230"/>
      <c r="AE214" s="230"/>
      <c r="AF214" s="230"/>
      <c r="AG214" s="342"/>
      <c r="AH214" s="211"/>
      <c r="AI214" s="216"/>
      <c r="AJ214" s="115"/>
      <c r="AK214" s="216"/>
      <c r="AL214" s="115"/>
      <c r="AM214" s="116"/>
      <c r="AN214" s="115"/>
      <c r="AO214" s="226"/>
      <c r="AP214" s="214"/>
    </row>
    <row r="215" spans="1:43" s="212" customFormat="1">
      <c r="A215" s="216"/>
      <c r="C215" s="216"/>
      <c r="K215" s="134"/>
      <c r="L215" s="137"/>
      <c r="M215" s="141"/>
      <c r="N215" s="137"/>
      <c r="O215" s="230"/>
      <c r="P215" s="230"/>
      <c r="Q215" s="230"/>
      <c r="R215" s="230"/>
      <c r="S215" s="230"/>
      <c r="T215" s="230"/>
      <c r="U215" s="230"/>
      <c r="V215" s="230"/>
      <c r="W215" s="230"/>
      <c r="X215" s="230"/>
      <c r="Y215" s="230"/>
      <c r="Z215" s="230"/>
      <c r="AA215" s="230"/>
      <c r="AB215" s="230"/>
      <c r="AC215" s="230"/>
      <c r="AD215" s="230"/>
      <c r="AE215" s="230"/>
      <c r="AF215" s="230"/>
      <c r="AG215" s="342"/>
      <c r="AH215" s="211"/>
      <c r="AI215" s="216"/>
      <c r="AJ215" s="115"/>
      <c r="AK215" s="216"/>
      <c r="AL215" s="115"/>
      <c r="AM215" s="116"/>
      <c r="AN215" s="115"/>
      <c r="AO215" s="226"/>
      <c r="AP215" s="214"/>
    </row>
    <row r="216" spans="1:43" s="212" customFormat="1">
      <c r="A216" s="216"/>
      <c r="C216" s="216"/>
      <c r="K216" s="134"/>
      <c r="L216" s="137"/>
      <c r="M216" s="141"/>
      <c r="N216" s="137"/>
      <c r="O216" s="230"/>
      <c r="P216" s="230"/>
      <c r="Q216" s="230"/>
      <c r="R216" s="230"/>
      <c r="S216" s="230"/>
      <c r="T216" s="230"/>
      <c r="U216" s="230"/>
      <c r="V216" s="230"/>
      <c r="W216" s="230"/>
      <c r="X216" s="230"/>
      <c r="Y216" s="230"/>
      <c r="Z216" s="230"/>
      <c r="AA216" s="230"/>
      <c r="AB216" s="230"/>
      <c r="AC216" s="230"/>
      <c r="AD216" s="230"/>
      <c r="AE216" s="230"/>
      <c r="AF216" s="230"/>
      <c r="AG216" s="342"/>
      <c r="AH216" s="211"/>
      <c r="AI216" s="216"/>
      <c r="AJ216" s="115"/>
      <c r="AK216" s="216"/>
      <c r="AL216" s="115"/>
      <c r="AM216" s="116"/>
      <c r="AN216" s="115"/>
      <c r="AO216" s="226"/>
      <c r="AP216" s="214"/>
    </row>
    <row r="217" spans="1:43" s="212" customFormat="1">
      <c r="A217" s="216"/>
      <c r="C217" s="216"/>
      <c r="K217" s="134"/>
      <c r="L217" s="137"/>
      <c r="M217" s="141"/>
      <c r="N217" s="137"/>
      <c r="O217" s="230"/>
      <c r="P217" s="230"/>
      <c r="Q217" s="230"/>
      <c r="R217" s="230"/>
      <c r="S217" s="230"/>
      <c r="T217" s="230"/>
      <c r="U217" s="230"/>
      <c r="V217" s="230"/>
      <c r="W217" s="230"/>
      <c r="X217" s="230"/>
      <c r="Y217" s="230"/>
      <c r="Z217" s="230"/>
      <c r="AA217" s="230"/>
      <c r="AB217" s="230"/>
      <c r="AC217" s="230"/>
      <c r="AD217" s="230"/>
      <c r="AE217" s="230"/>
      <c r="AF217" s="230"/>
      <c r="AG217" s="342"/>
      <c r="AH217" s="211"/>
      <c r="AI217" s="216"/>
      <c r="AJ217" s="115"/>
      <c r="AK217" s="216"/>
      <c r="AL217" s="115"/>
      <c r="AM217" s="116"/>
      <c r="AN217" s="115"/>
      <c r="AO217" s="226"/>
      <c r="AP217" s="214"/>
    </row>
    <row r="218" spans="1:43" s="212" customFormat="1">
      <c r="A218" s="216"/>
      <c r="C218" s="216"/>
      <c r="K218" s="134"/>
      <c r="L218" s="137"/>
      <c r="M218" s="141"/>
      <c r="N218" s="137"/>
      <c r="O218" s="230"/>
      <c r="P218" s="230"/>
      <c r="Q218" s="230"/>
      <c r="R218" s="230"/>
      <c r="S218" s="230"/>
      <c r="T218" s="230"/>
      <c r="U218" s="230"/>
      <c r="V218" s="230"/>
      <c r="W218" s="230"/>
      <c r="X218" s="230"/>
      <c r="Y218" s="230"/>
      <c r="Z218" s="230"/>
      <c r="AA218" s="230"/>
      <c r="AB218" s="230"/>
      <c r="AC218" s="230"/>
      <c r="AD218" s="230"/>
      <c r="AE218" s="230"/>
      <c r="AF218" s="230"/>
      <c r="AG218" s="342"/>
      <c r="AH218" s="211"/>
      <c r="AI218" s="216"/>
      <c r="AJ218" s="115"/>
      <c r="AK218" s="216"/>
      <c r="AL218" s="115"/>
      <c r="AM218" s="116"/>
      <c r="AN218" s="115"/>
      <c r="AO218" s="226"/>
      <c r="AP218" s="214"/>
    </row>
    <row r="219" spans="1:43" s="212" customFormat="1">
      <c r="A219" s="216"/>
      <c r="C219" s="216"/>
      <c r="K219" s="134"/>
      <c r="L219" s="137"/>
      <c r="M219" s="141"/>
      <c r="N219" s="137"/>
      <c r="O219" s="230"/>
      <c r="P219" s="230"/>
      <c r="Q219" s="230"/>
      <c r="R219" s="230"/>
      <c r="S219" s="230"/>
      <c r="T219" s="230"/>
      <c r="U219" s="230"/>
      <c r="V219" s="230"/>
      <c r="W219" s="230"/>
      <c r="X219" s="230"/>
      <c r="Y219" s="230"/>
      <c r="Z219" s="230"/>
      <c r="AA219" s="230"/>
      <c r="AB219" s="230"/>
      <c r="AC219" s="230"/>
      <c r="AD219" s="230"/>
      <c r="AE219" s="230"/>
      <c r="AF219" s="230"/>
      <c r="AG219" s="342"/>
      <c r="AH219" s="211"/>
      <c r="AI219" s="216"/>
      <c r="AJ219" s="115"/>
      <c r="AK219" s="216"/>
      <c r="AL219" s="115"/>
      <c r="AM219" s="116"/>
      <c r="AN219" s="115"/>
      <c r="AO219" s="226"/>
      <c r="AP219" s="214"/>
    </row>
    <row r="220" spans="1:43" s="212" customFormat="1">
      <c r="A220" s="216"/>
      <c r="C220" s="216"/>
      <c r="K220" s="134"/>
      <c r="L220" s="137"/>
      <c r="M220" s="141"/>
      <c r="N220" s="137"/>
      <c r="O220" s="230"/>
      <c r="P220" s="230"/>
      <c r="Q220" s="230"/>
      <c r="R220" s="230"/>
      <c r="S220" s="230"/>
      <c r="T220" s="230"/>
      <c r="U220" s="230"/>
      <c r="V220" s="230"/>
      <c r="W220" s="230"/>
      <c r="X220" s="230"/>
      <c r="Y220" s="230"/>
      <c r="Z220" s="230"/>
      <c r="AA220" s="230"/>
      <c r="AB220" s="230"/>
      <c r="AC220" s="230"/>
      <c r="AD220" s="230"/>
      <c r="AE220" s="230"/>
      <c r="AF220" s="230"/>
      <c r="AG220" s="342"/>
      <c r="AH220" s="211"/>
      <c r="AI220" s="216"/>
      <c r="AJ220" s="115"/>
      <c r="AK220" s="216"/>
      <c r="AL220" s="115"/>
      <c r="AM220" s="116"/>
      <c r="AN220" s="115"/>
      <c r="AO220" s="226"/>
      <c r="AP220" s="214"/>
    </row>
    <row r="221" spans="1:43" s="212" customFormat="1">
      <c r="A221" s="216"/>
      <c r="C221" s="216"/>
      <c r="K221" s="134"/>
      <c r="L221" s="137"/>
      <c r="M221" s="141"/>
      <c r="N221" s="137"/>
      <c r="O221" s="230"/>
      <c r="P221" s="230"/>
      <c r="Q221" s="230"/>
      <c r="R221" s="230"/>
      <c r="S221" s="230"/>
      <c r="T221" s="230"/>
      <c r="U221" s="230"/>
      <c r="V221" s="230"/>
      <c r="W221" s="230"/>
      <c r="X221" s="230"/>
      <c r="Y221" s="230"/>
      <c r="Z221" s="230"/>
      <c r="AA221" s="230"/>
      <c r="AB221" s="230"/>
      <c r="AC221" s="230"/>
      <c r="AD221" s="230"/>
      <c r="AE221" s="230"/>
      <c r="AF221" s="230"/>
      <c r="AG221" s="342"/>
      <c r="AH221" s="211"/>
      <c r="AI221" s="216"/>
      <c r="AJ221" s="115"/>
      <c r="AK221" s="216"/>
      <c r="AL221" s="115"/>
      <c r="AM221" s="116"/>
      <c r="AN221" s="115"/>
      <c r="AO221" s="226"/>
      <c r="AP221" s="214"/>
    </row>
    <row r="222" spans="1:43" s="212" customFormat="1">
      <c r="A222" s="216"/>
      <c r="C222" s="216"/>
      <c r="K222" s="134"/>
      <c r="L222" s="137"/>
      <c r="M222" s="141"/>
      <c r="N222" s="137"/>
      <c r="O222" s="230"/>
      <c r="P222" s="230"/>
      <c r="Q222" s="230"/>
      <c r="R222" s="230"/>
      <c r="S222" s="230"/>
      <c r="T222" s="230"/>
      <c r="U222" s="230"/>
      <c r="V222" s="230"/>
      <c r="W222" s="230"/>
      <c r="X222" s="230"/>
      <c r="Y222" s="230"/>
      <c r="Z222" s="230"/>
      <c r="AA222" s="230"/>
      <c r="AB222" s="230"/>
      <c r="AC222" s="230"/>
      <c r="AD222" s="230"/>
      <c r="AE222" s="230"/>
      <c r="AF222" s="230"/>
      <c r="AG222" s="342"/>
      <c r="AH222" s="211"/>
      <c r="AI222" s="216"/>
      <c r="AJ222" s="115"/>
      <c r="AK222" s="216"/>
      <c r="AL222" s="115"/>
      <c r="AM222" s="116"/>
      <c r="AN222" s="115"/>
      <c r="AO222" s="226"/>
      <c r="AP222" s="214"/>
    </row>
    <row r="223" spans="1:43" s="212" customFormat="1">
      <c r="A223" s="49" t="s">
        <v>378</v>
      </c>
      <c r="B223" s="28"/>
      <c r="C223" s="216"/>
      <c r="K223" s="134" t="s">
        <v>380</v>
      </c>
      <c r="L223" s="137"/>
      <c r="M223" s="141"/>
      <c r="N223" s="137"/>
      <c r="O223" s="230"/>
      <c r="P223" s="230"/>
      <c r="Q223" s="230"/>
      <c r="R223" s="230"/>
      <c r="S223" s="230"/>
      <c r="T223" s="230"/>
      <c r="U223" s="230"/>
      <c r="V223" s="230"/>
      <c r="W223" s="230"/>
      <c r="X223" s="230"/>
      <c r="Y223" s="230"/>
      <c r="Z223" s="230"/>
      <c r="AA223" s="230"/>
      <c r="AB223" s="230"/>
      <c r="AC223" s="230"/>
      <c r="AD223" s="230"/>
      <c r="AE223" s="230"/>
      <c r="AF223" s="230"/>
      <c r="AG223" s="342"/>
      <c r="AH223" s="211"/>
      <c r="AI223" s="216"/>
      <c r="AJ223" s="115"/>
      <c r="AK223" s="216"/>
      <c r="AL223" s="115"/>
      <c r="AM223" s="116"/>
      <c r="AN223" s="115"/>
      <c r="AO223" s="226"/>
      <c r="AP223" s="214"/>
    </row>
    <row r="224" spans="1:43">
      <c r="A224" s="49"/>
      <c r="B224" s="115" t="s">
        <v>379</v>
      </c>
      <c r="C224" s="289" t="s">
        <v>514</v>
      </c>
      <c r="D224" s="283"/>
      <c r="E224" s="283"/>
      <c r="F224" s="283"/>
      <c r="G224" s="284"/>
      <c r="H224" s="283"/>
      <c r="I224" s="284"/>
      <c r="J224" s="292"/>
      <c r="K224" s="134">
        <v>2014</v>
      </c>
      <c r="L224" s="134">
        <f t="shared" ref="L224:AE224" si="57">K224+1</f>
        <v>2015</v>
      </c>
      <c r="M224" s="134">
        <f t="shared" si="57"/>
        <v>2016</v>
      </c>
      <c r="N224" s="134">
        <f t="shared" si="57"/>
        <v>2017</v>
      </c>
      <c r="O224" s="134">
        <f t="shared" si="57"/>
        <v>2018</v>
      </c>
      <c r="P224" s="134">
        <f t="shared" si="57"/>
        <v>2019</v>
      </c>
      <c r="Q224" s="134">
        <f t="shared" si="57"/>
        <v>2020</v>
      </c>
      <c r="R224" s="134">
        <f t="shared" si="57"/>
        <v>2021</v>
      </c>
      <c r="S224" s="134">
        <f t="shared" si="57"/>
        <v>2022</v>
      </c>
      <c r="T224" s="134">
        <f t="shared" si="57"/>
        <v>2023</v>
      </c>
      <c r="U224" s="134">
        <f t="shared" si="57"/>
        <v>2024</v>
      </c>
      <c r="V224" s="134">
        <f t="shared" si="57"/>
        <v>2025</v>
      </c>
      <c r="W224" s="134">
        <f t="shared" si="57"/>
        <v>2026</v>
      </c>
      <c r="X224" s="134">
        <f t="shared" si="57"/>
        <v>2027</v>
      </c>
      <c r="Y224" s="134">
        <f t="shared" si="57"/>
        <v>2028</v>
      </c>
      <c r="Z224" s="134">
        <f t="shared" si="57"/>
        <v>2029</v>
      </c>
      <c r="AA224" s="134">
        <f t="shared" si="57"/>
        <v>2030</v>
      </c>
      <c r="AB224" s="134">
        <f t="shared" si="57"/>
        <v>2031</v>
      </c>
      <c r="AC224" s="134">
        <f t="shared" si="57"/>
        <v>2032</v>
      </c>
      <c r="AD224" s="134">
        <f t="shared" si="57"/>
        <v>2033</v>
      </c>
      <c r="AE224" s="134">
        <f t="shared" si="57"/>
        <v>2034</v>
      </c>
      <c r="AF224" s="132"/>
      <c r="AO224" s="117"/>
    </row>
    <row r="225" spans="1:43">
      <c r="A225" s="144" t="s">
        <v>214</v>
      </c>
      <c r="B225" s="143" t="s">
        <v>580</v>
      </c>
      <c r="C225" s="299" t="s">
        <v>504</v>
      </c>
      <c r="D225" s="279" t="s">
        <v>505</v>
      </c>
      <c r="E225" s="279" t="s">
        <v>507</v>
      </c>
      <c r="F225" s="279" t="s">
        <v>414</v>
      </c>
      <c r="G225" s="280" t="s">
        <v>415</v>
      </c>
      <c r="H225" s="279" t="s">
        <v>508</v>
      </c>
      <c r="I225" s="235" t="s">
        <v>489</v>
      </c>
      <c r="J225" s="300" t="s">
        <v>509</v>
      </c>
      <c r="K225" s="157">
        <v>-0.02</v>
      </c>
      <c r="L225" s="157">
        <f t="shared" ref="L225:N228" si="58">K225</f>
        <v>-0.02</v>
      </c>
      <c r="M225" s="157">
        <f t="shared" si="58"/>
        <v>-0.02</v>
      </c>
      <c r="N225" s="157">
        <f t="shared" si="58"/>
        <v>-0.02</v>
      </c>
      <c r="O225" s="157">
        <f t="shared" ref="O225:P229" si="59">N225</f>
        <v>-0.02</v>
      </c>
      <c r="P225" s="157">
        <f t="shared" ref="P225:Q229" si="60">O225</f>
        <v>-0.02</v>
      </c>
      <c r="Q225" s="157">
        <f t="shared" si="60"/>
        <v>-0.02</v>
      </c>
      <c r="R225" s="157">
        <f t="shared" ref="R225:AE225" si="61">Q225</f>
        <v>-0.02</v>
      </c>
      <c r="S225" s="157">
        <f t="shared" si="61"/>
        <v>-0.02</v>
      </c>
      <c r="T225" s="157">
        <f t="shared" si="61"/>
        <v>-0.02</v>
      </c>
      <c r="U225" s="157">
        <f t="shared" si="61"/>
        <v>-0.02</v>
      </c>
      <c r="V225" s="157">
        <f t="shared" si="61"/>
        <v>-0.02</v>
      </c>
      <c r="W225" s="157">
        <f t="shared" si="61"/>
        <v>-0.02</v>
      </c>
      <c r="X225" s="157">
        <f t="shared" si="61"/>
        <v>-0.02</v>
      </c>
      <c r="Y225" s="157">
        <f t="shared" si="61"/>
        <v>-0.02</v>
      </c>
      <c r="Z225" s="157">
        <f t="shared" si="61"/>
        <v>-0.02</v>
      </c>
      <c r="AA225" s="157">
        <f t="shared" si="61"/>
        <v>-0.02</v>
      </c>
      <c r="AB225" s="157">
        <f t="shared" si="61"/>
        <v>-0.02</v>
      </c>
      <c r="AC225" s="157">
        <f t="shared" si="61"/>
        <v>-0.02</v>
      </c>
      <c r="AD225" s="157">
        <f t="shared" si="61"/>
        <v>-0.02</v>
      </c>
      <c r="AE225" s="157">
        <f t="shared" si="61"/>
        <v>-0.02</v>
      </c>
      <c r="AF225" s="146" t="str">
        <f>B183</f>
        <v>Other inorganic chemicals</v>
      </c>
      <c r="AG225" s="342" t="s">
        <v>569</v>
      </c>
      <c r="AH225" s="276"/>
      <c r="AI225" s="276"/>
      <c r="AJ225" s="276"/>
      <c r="AK225" s="276"/>
      <c r="AL225" s="276"/>
      <c r="AM225" s="276"/>
      <c r="AN225" s="276"/>
      <c r="AO225" s="117"/>
    </row>
    <row r="226" spans="1:43">
      <c r="A226" s="144" t="s">
        <v>209</v>
      </c>
      <c r="B226" s="143" t="s">
        <v>1004</v>
      </c>
      <c r="C226" s="299" t="s">
        <v>504</v>
      </c>
      <c r="D226" s="279" t="s">
        <v>505</v>
      </c>
      <c r="E226" s="279" t="s">
        <v>507</v>
      </c>
      <c r="F226" s="279" t="s">
        <v>414</v>
      </c>
      <c r="G226" s="280" t="s">
        <v>415</v>
      </c>
      <c r="H226" s="279" t="s">
        <v>508</v>
      </c>
      <c r="I226" s="235" t="s">
        <v>489</v>
      </c>
      <c r="J226" s="300" t="s">
        <v>509</v>
      </c>
      <c r="K226" s="157">
        <f>K225+2%</f>
        <v>0</v>
      </c>
      <c r="L226" s="157">
        <f t="shared" si="58"/>
        <v>0</v>
      </c>
      <c r="M226" s="157">
        <f t="shared" si="58"/>
        <v>0</v>
      </c>
      <c r="N226" s="157">
        <f t="shared" si="58"/>
        <v>0</v>
      </c>
      <c r="O226" s="157">
        <f t="shared" si="59"/>
        <v>0</v>
      </c>
      <c r="P226" s="157">
        <f t="shared" si="59"/>
        <v>0</v>
      </c>
      <c r="Q226" s="157">
        <f t="shared" si="60"/>
        <v>0</v>
      </c>
      <c r="R226" s="157">
        <f t="shared" ref="R226:AE226" si="62">Q226</f>
        <v>0</v>
      </c>
      <c r="S226" s="157">
        <f t="shared" si="62"/>
        <v>0</v>
      </c>
      <c r="T226" s="157">
        <f t="shared" si="62"/>
        <v>0</v>
      </c>
      <c r="U226" s="157">
        <f t="shared" si="62"/>
        <v>0</v>
      </c>
      <c r="V226" s="157">
        <f t="shared" si="62"/>
        <v>0</v>
      </c>
      <c r="W226" s="157">
        <f t="shared" si="62"/>
        <v>0</v>
      </c>
      <c r="X226" s="157">
        <f t="shared" si="62"/>
        <v>0</v>
      </c>
      <c r="Y226" s="157">
        <f t="shared" si="62"/>
        <v>0</v>
      </c>
      <c r="Z226" s="157">
        <f t="shared" si="62"/>
        <v>0</v>
      </c>
      <c r="AA226" s="157">
        <f t="shared" si="62"/>
        <v>0</v>
      </c>
      <c r="AB226" s="157">
        <f t="shared" si="62"/>
        <v>0</v>
      </c>
      <c r="AC226" s="157">
        <f t="shared" si="62"/>
        <v>0</v>
      </c>
      <c r="AD226" s="157">
        <f t="shared" si="62"/>
        <v>0</v>
      </c>
      <c r="AE226" s="157">
        <f t="shared" si="62"/>
        <v>0</v>
      </c>
      <c r="AF226" s="146" t="str">
        <f>AF225</f>
        <v>Other inorganic chemicals</v>
      </c>
      <c r="AG226" s="342" t="s">
        <v>569</v>
      </c>
      <c r="AH226" s="276"/>
      <c r="AI226" s="276"/>
      <c r="AJ226" s="276"/>
      <c r="AK226" s="276"/>
      <c r="AL226" s="276"/>
      <c r="AM226" s="276"/>
      <c r="AN226" s="276"/>
      <c r="AO226" s="117"/>
      <c r="AP226" s="43"/>
    </row>
    <row r="227" spans="1:43">
      <c r="A227" s="144" t="s">
        <v>216</v>
      </c>
      <c r="B227" s="143" t="s">
        <v>1005</v>
      </c>
      <c r="C227" s="299" t="s">
        <v>504</v>
      </c>
      <c r="D227" s="279" t="s">
        <v>505</v>
      </c>
      <c r="E227" s="279" t="s">
        <v>507</v>
      </c>
      <c r="F227" s="279" t="s">
        <v>414</v>
      </c>
      <c r="G227" s="280" t="s">
        <v>415</v>
      </c>
      <c r="H227" s="279" t="s">
        <v>508</v>
      </c>
      <c r="I227" s="235" t="s">
        <v>489</v>
      </c>
      <c r="J227" s="300" t="s">
        <v>509</v>
      </c>
      <c r="K227" s="520">
        <f>K225-2%</f>
        <v>-0.04</v>
      </c>
      <c r="L227" s="157">
        <f t="shared" si="58"/>
        <v>-0.04</v>
      </c>
      <c r="M227" s="157">
        <f t="shared" si="58"/>
        <v>-0.04</v>
      </c>
      <c r="N227" s="157">
        <f t="shared" si="58"/>
        <v>-0.04</v>
      </c>
      <c r="O227" s="157">
        <f t="shared" si="59"/>
        <v>-0.04</v>
      </c>
      <c r="P227" s="157">
        <f t="shared" si="59"/>
        <v>-0.04</v>
      </c>
      <c r="Q227" s="157">
        <f t="shared" si="60"/>
        <v>-0.04</v>
      </c>
      <c r="R227" s="157">
        <f t="shared" ref="R227:AE227" si="63">Q227</f>
        <v>-0.04</v>
      </c>
      <c r="S227" s="157">
        <f t="shared" si="63"/>
        <v>-0.04</v>
      </c>
      <c r="T227" s="157">
        <f t="shared" si="63"/>
        <v>-0.04</v>
      </c>
      <c r="U227" s="157">
        <f t="shared" si="63"/>
        <v>-0.04</v>
      </c>
      <c r="V227" s="157">
        <f t="shared" si="63"/>
        <v>-0.04</v>
      </c>
      <c r="W227" s="157">
        <f t="shared" si="63"/>
        <v>-0.04</v>
      </c>
      <c r="X227" s="157">
        <f t="shared" si="63"/>
        <v>-0.04</v>
      </c>
      <c r="Y227" s="157">
        <f t="shared" si="63"/>
        <v>-0.04</v>
      </c>
      <c r="Z227" s="157">
        <f t="shared" si="63"/>
        <v>-0.04</v>
      </c>
      <c r="AA227" s="157">
        <f t="shared" si="63"/>
        <v>-0.04</v>
      </c>
      <c r="AB227" s="157">
        <f t="shared" si="63"/>
        <v>-0.04</v>
      </c>
      <c r="AC227" s="157">
        <f t="shared" si="63"/>
        <v>-0.04</v>
      </c>
      <c r="AD227" s="157">
        <f t="shared" si="63"/>
        <v>-0.04</v>
      </c>
      <c r="AE227" s="157">
        <f t="shared" si="63"/>
        <v>-0.04</v>
      </c>
      <c r="AF227" s="146" t="str">
        <f>AF226</f>
        <v>Other inorganic chemicals</v>
      </c>
      <c r="AG227" s="342" t="s">
        <v>569</v>
      </c>
      <c r="AH227" s="276"/>
      <c r="AI227" s="276"/>
      <c r="AJ227" s="276"/>
      <c r="AK227" s="276"/>
      <c r="AL227" s="276"/>
      <c r="AM227" s="276"/>
      <c r="AN227" s="276"/>
      <c r="AO227" s="117"/>
      <c r="AP227" s="63"/>
    </row>
    <row r="228" spans="1:43" s="212" customFormat="1">
      <c r="A228" s="521" t="s">
        <v>214</v>
      </c>
      <c r="B228" s="522" t="s">
        <v>772</v>
      </c>
      <c r="C228" s="523"/>
      <c r="D228" s="524" t="s">
        <v>505</v>
      </c>
      <c r="E228" s="524"/>
      <c r="F228" s="524" t="s">
        <v>414</v>
      </c>
      <c r="G228" s="525"/>
      <c r="H228" s="524" t="s">
        <v>508</v>
      </c>
      <c r="I228" s="524" t="s">
        <v>489</v>
      </c>
      <c r="J228" s="526"/>
      <c r="K228" s="527">
        <v>0</v>
      </c>
      <c r="L228" s="528">
        <f t="shared" si="58"/>
        <v>0</v>
      </c>
      <c r="M228" s="528">
        <f t="shared" si="58"/>
        <v>0</v>
      </c>
      <c r="N228" s="528">
        <f t="shared" si="58"/>
        <v>0</v>
      </c>
      <c r="O228" s="669">
        <f t="shared" si="59"/>
        <v>0</v>
      </c>
      <c r="P228" s="670">
        <f t="shared" si="59"/>
        <v>0</v>
      </c>
      <c r="Q228" s="670">
        <f t="shared" si="60"/>
        <v>0</v>
      </c>
      <c r="R228" s="670">
        <f t="shared" ref="R228:AE228" si="64">Q228</f>
        <v>0</v>
      </c>
      <c r="S228" s="670">
        <f t="shared" si="64"/>
        <v>0</v>
      </c>
      <c r="T228" s="670">
        <f t="shared" si="64"/>
        <v>0</v>
      </c>
      <c r="U228" s="670">
        <f t="shared" si="64"/>
        <v>0</v>
      </c>
      <c r="V228" s="670">
        <f t="shared" si="64"/>
        <v>0</v>
      </c>
      <c r="W228" s="670">
        <f t="shared" si="64"/>
        <v>0</v>
      </c>
      <c r="X228" s="670">
        <f t="shared" si="64"/>
        <v>0</v>
      </c>
      <c r="Y228" s="528">
        <f t="shared" si="64"/>
        <v>0</v>
      </c>
      <c r="Z228" s="528">
        <f t="shared" si="64"/>
        <v>0</v>
      </c>
      <c r="AA228" s="528">
        <f t="shared" si="64"/>
        <v>0</v>
      </c>
      <c r="AB228" s="528">
        <f t="shared" si="64"/>
        <v>0</v>
      </c>
      <c r="AC228" s="528">
        <f t="shared" si="64"/>
        <v>0</v>
      </c>
      <c r="AD228" s="528">
        <f t="shared" si="64"/>
        <v>0</v>
      </c>
      <c r="AE228" s="528">
        <f t="shared" si="64"/>
        <v>0</v>
      </c>
      <c r="AF228" s="232" t="str">
        <f>B183</f>
        <v>Other inorganic chemicals</v>
      </c>
      <c r="AG228" s="342" t="s">
        <v>570</v>
      </c>
      <c r="AH228" s="226"/>
      <c r="AI228" s="226"/>
      <c r="AJ228" s="226"/>
      <c r="AK228" s="226"/>
      <c r="AL228" s="226"/>
      <c r="AM228" s="226"/>
      <c r="AN228" s="226"/>
      <c r="AO228" s="226"/>
      <c r="AP228" s="63"/>
    </row>
    <row r="229" spans="1:43" s="212" customFormat="1">
      <c r="A229" s="529" t="s">
        <v>209</v>
      </c>
      <c r="B229" s="530" t="s">
        <v>773</v>
      </c>
      <c r="C229" s="531"/>
      <c r="D229" s="532" t="s">
        <v>505</v>
      </c>
      <c r="E229" s="532"/>
      <c r="F229" s="532" t="s">
        <v>414</v>
      </c>
      <c r="G229" s="533"/>
      <c r="H229" s="532" t="s">
        <v>508</v>
      </c>
      <c r="I229" s="532" t="s">
        <v>489</v>
      </c>
      <c r="J229" s="519"/>
      <c r="K229" s="534">
        <f>-SUM(K102,K74,K49)</f>
        <v>0</v>
      </c>
      <c r="L229" s="534">
        <f>-SUM(L102,L74,L49)</f>
        <v>0</v>
      </c>
      <c r="M229" s="534">
        <f>-SUM(M102,M74,M49)</f>
        <v>0</v>
      </c>
      <c r="N229" s="535">
        <f>900000/4/10</f>
        <v>22500</v>
      </c>
      <c r="O229" s="535">
        <f>N229</f>
        <v>22500</v>
      </c>
      <c r="P229" s="671">
        <f t="shared" si="59"/>
        <v>22500</v>
      </c>
      <c r="Q229" s="671">
        <f t="shared" si="60"/>
        <v>22500</v>
      </c>
      <c r="R229" s="671">
        <f t="shared" ref="R229:W229" si="65">Q229</f>
        <v>22500</v>
      </c>
      <c r="S229" s="671">
        <f t="shared" si="65"/>
        <v>22500</v>
      </c>
      <c r="T229" s="671">
        <f t="shared" si="65"/>
        <v>22500</v>
      </c>
      <c r="U229" s="671">
        <f t="shared" si="65"/>
        <v>22500</v>
      </c>
      <c r="V229" s="671">
        <f t="shared" si="65"/>
        <v>22500</v>
      </c>
      <c r="W229" s="671">
        <f t="shared" si="65"/>
        <v>22500</v>
      </c>
      <c r="X229" s="671">
        <v>0</v>
      </c>
      <c r="Y229" s="534">
        <f t="shared" ref="Y229:AE229" si="66">X229</f>
        <v>0</v>
      </c>
      <c r="Z229" s="534">
        <f t="shared" si="66"/>
        <v>0</v>
      </c>
      <c r="AA229" s="534">
        <f t="shared" si="66"/>
        <v>0</v>
      </c>
      <c r="AB229" s="534">
        <f t="shared" si="66"/>
        <v>0</v>
      </c>
      <c r="AC229" s="534">
        <f t="shared" si="66"/>
        <v>0</v>
      </c>
      <c r="AD229" s="534">
        <f t="shared" si="66"/>
        <v>0</v>
      </c>
      <c r="AE229" s="534">
        <f t="shared" si="66"/>
        <v>0</v>
      </c>
      <c r="AF229" s="232" t="str">
        <f>AF228</f>
        <v>Other inorganic chemicals</v>
      </c>
      <c r="AG229" s="342" t="str">
        <f>AG228</f>
        <v>Absolute</v>
      </c>
      <c r="AH229" s="226"/>
      <c r="AI229" s="226"/>
      <c r="AJ229" s="226"/>
      <c r="AK229" s="226"/>
      <c r="AL229" s="226"/>
      <c r="AM229" s="226"/>
      <c r="AN229" s="226"/>
      <c r="AO229" s="226"/>
      <c r="AP229" s="63"/>
    </row>
    <row r="230" spans="1:43" s="212" customFormat="1">
      <c r="A230" s="536" t="s">
        <v>216</v>
      </c>
      <c r="B230" s="530" t="s">
        <v>772</v>
      </c>
      <c r="C230" s="531"/>
      <c r="D230" s="532" t="s">
        <v>505</v>
      </c>
      <c r="E230" s="532"/>
      <c r="F230" s="532" t="s">
        <v>414</v>
      </c>
      <c r="G230" s="533"/>
      <c r="H230" s="532" t="s">
        <v>508</v>
      </c>
      <c r="I230" s="532" t="s">
        <v>489</v>
      </c>
      <c r="J230" s="519"/>
      <c r="K230" s="534">
        <f>-SUM(K103,K75,K50)</f>
        <v>0</v>
      </c>
      <c r="L230" s="534">
        <f>K230</f>
        <v>0</v>
      </c>
      <c r="M230" s="534">
        <f t="shared" ref="M230:AE230" si="67">L230</f>
        <v>0</v>
      </c>
      <c r="N230" s="534">
        <f t="shared" si="67"/>
        <v>0</v>
      </c>
      <c r="O230" s="535">
        <f t="shared" si="67"/>
        <v>0</v>
      </c>
      <c r="P230" s="671">
        <f t="shared" si="67"/>
        <v>0</v>
      </c>
      <c r="Q230" s="671">
        <f t="shared" si="67"/>
        <v>0</v>
      </c>
      <c r="R230" s="671">
        <f t="shared" si="67"/>
        <v>0</v>
      </c>
      <c r="S230" s="671">
        <f t="shared" si="67"/>
        <v>0</v>
      </c>
      <c r="T230" s="671">
        <f t="shared" si="67"/>
        <v>0</v>
      </c>
      <c r="U230" s="671">
        <f t="shared" si="67"/>
        <v>0</v>
      </c>
      <c r="V230" s="671">
        <f t="shared" si="67"/>
        <v>0</v>
      </c>
      <c r="W230" s="671">
        <f t="shared" si="67"/>
        <v>0</v>
      </c>
      <c r="X230" s="671">
        <f t="shared" si="67"/>
        <v>0</v>
      </c>
      <c r="Y230" s="534">
        <f t="shared" si="67"/>
        <v>0</v>
      </c>
      <c r="Z230" s="534">
        <f t="shared" si="67"/>
        <v>0</v>
      </c>
      <c r="AA230" s="534">
        <f t="shared" si="67"/>
        <v>0</v>
      </c>
      <c r="AB230" s="534">
        <f t="shared" si="67"/>
        <v>0</v>
      </c>
      <c r="AC230" s="534">
        <f t="shared" si="67"/>
        <v>0</v>
      </c>
      <c r="AD230" s="534">
        <f t="shared" si="67"/>
        <v>0</v>
      </c>
      <c r="AE230" s="534">
        <f t="shared" si="67"/>
        <v>0</v>
      </c>
      <c r="AF230" s="232" t="str">
        <f>AF229</f>
        <v>Other inorganic chemicals</v>
      </c>
      <c r="AG230" s="342" t="str">
        <f>AG229</f>
        <v>Absolute</v>
      </c>
      <c r="AH230" s="228"/>
      <c r="AJ230" s="227"/>
      <c r="AL230" s="227"/>
      <c r="AM230" s="119"/>
      <c r="AN230" s="227"/>
      <c r="AO230" s="307"/>
      <c r="AP230" s="214"/>
    </row>
    <row r="231" spans="1:43">
      <c r="A231" s="120"/>
      <c r="C231" s="226"/>
      <c r="D231" s="226"/>
      <c r="E231" s="226"/>
      <c r="F231" s="226"/>
      <c r="G231" s="226"/>
      <c r="H231" s="226"/>
      <c r="I231" s="226"/>
      <c r="J231" s="226"/>
      <c r="K231" s="28"/>
      <c r="L231" s="137"/>
      <c r="M231" s="137"/>
      <c r="N231" s="141"/>
      <c r="O231" s="137"/>
      <c r="AF231" s="132"/>
      <c r="AG231" s="344"/>
      <c r="AH231" s="117"/>
      <c r="AI231" s="27"/>
      <c r="AJ231" s="49"/>
      <c r="AK231" s="115"/>
      <c r="AL231" s="49"/>
      <c r="AM231" s="115"/>
      <c r="AN231" s="116"/>
      <c r="AO231" s="115"/>
      <c r="AP231" s="117"/>
      <c r="AQ231" s="63"/>
    </row>
    <row r="232" spans="1:43" s="128" customFormat="1" ht="18.75">
      <c r="A232" s="130" t="s">
        <v>87</v>
      </c>
      <c r="B232" s="129" t="s">
        <v>88</v>
      </c>
      <c r="C232" s="229"/>
      <c r="D232" s="229"/>
      <c r="E232" s="229"/>
      <c r="F232" s="229"/>
      <c r="G232" s="229"/>
      <c r="H232" s="229"/>
      <c r="I232" s="229"/>
      <c r="J232" s="229"/>
      <c r="K232" s="131"/>
      <c r="L232" s="138"/>
      <c r="M232" s="138"/>
      <c r="N232" s="138"/>
      <c r="O232" s="138"/>
      <c r="P232" s="147"/>
      <c r="Q232" s="147"/>
      <c r="R232" s="147"/>
      <c r="S232" s="147"/>
      <c r="T232" s="147"/>
      <c r="U232" s="147"/>
      <c r="V232" s="147"/>
      <c r="W232" s="147"/>
      <c r="X232" s="147"/>
      <c r="Y232" s="147"/>
      <c r="Z232" s="147"/>
      <c r="AA232" s="147"/>
      <c r="AB232" s="147"/>
      <c r="AC232" s="147"/>
      <c r="AD232" s="147"/>
      <c r="AE232" s="147"/>
      <c r="AF232" s="140"/>
      <c r="AG232" s="343"/>
      <c r="AP232" s="127"/>
    </row>
    <row r="233" spans="1:43">
      <c r="A233" s="49" t="s">
        <v>376</v>
      </c>
      <c r="C233" s="122" t="s">
        <v>497</v>
      </c>
      <c r="D233" s="226"/>
      <c r="E233" s="226"/>
      <c r="F233" s="226"/>
      <c r="G233" s="226"/>
      <c r="H233" s="226"/>
      <c r="I233" s="226"/>
      <c r="J233" s="226"/>
      <c r="L233" s="137"/>
      <c r="M233" s="137"/>
      <c r="N233" s="141"/>
      <c r="O233" s="137"/>
      <c r="X233" s="179" t="s">
        <v>511</v>
      </c>
      <c r="AA233" s="145" t="s">
        <v>1184</v>
      </c>
    </row>
    <row r="234" spans="1:43">
      <c r="A234" s="120" t="s">
        <v>467</v>
      </c>
      <c r="C234" s="28"/>
      <c r="D234" s="226"/>
      <c r="E234" s="226"/>
      <c r="F234" s="226"/>
      <c r="G234" s="226"/>
      <c r="H234" s="226"/>
      <c r="I234" s="226"/>
      <c r="J234" s="226"/>
      <c r="L234" s="137"/>
      <c r="M234" s="137"/>
      <c r="N234" s="141"/>
      <c r="O234" s="137"/>
      <c r="Y234" s="252" t="s">
        <v>276</v>
      </c>
      <c r="Z234" s="252" t="s">
        <v>506</v>
      </c>
      <c r="AF234" s="146" t="str">
        <f>B232</f>
        <v>Reactive chemicals</v>
      </c>
    </row>
    <row r="235" spans="1:43">
      <c r="A235" s="120" t="s">
        <v>778</v>
      </c>
      <c r="C235" s="28"/>
      <c r="D235" s="226"/>
      <c r="E235" s="226"/>
      <c r="F235" s="226"/>
      <c r="G235" s="226"/>
      <c r="H235" s="226"/>
      <c r="I235" s="226"/>
      <c r="J235" s="226"/>
      <c r="L235" s="137"/>
      <c r="M235" s="137"/>
      <c r="N235" s="141"/>
      <c r="O235" s="137"/>
      <c r="W235" s="199"/>
      <c r="X235" s="239" t="s">
        <v>504</v>
      </c>
      <c r="Y235" s="666">
        <f>[1]Baseline!C17</f>
        <v>0.193</v>
      </c>
      <c r="Z235" s="667"/>
      <c r="AF235" s="146" t="str">
        <f>AF234</f>
        <v>Reactive chemicals</v>
      </c>
    </row>
    <row r="236" spans="1:43">
      <c r="A236" s="120"/>
      <c r="C236" s="49" t="s">
        <v>400</v>
      </c>
      <c r="D236" s="226"/>
      <c r="E236" s="226"/>
      <c r="F236" s="226"/>
      <c r="G236" s="226"/>
      <c r="H236" s="226"/>
      <c r="I236" s="226"/>
      <c r="J236" s="226"/>
      <c r="L236" s="137"/>
      <c r="M236" s="137"/>
      <c r="N236" s="141"/>
      <c r="O236" s="137"/>
      <c r="W236" s="199"/>
      <c r="X236" s="239" t="s">
        <v>505</v>
      </c>
      <c r="Y236" s="667"/>
      <c r="Z236" s="666">
        <f>[1]Baseline!D17</f>
        <v>27.252250000000007</v>
      </c>
      <c r="AA236" s="192"/>
      <c r="AF236" s="146" t="str">
        <f t="shared" ref="AF236:AF242" si="68">AF235</f>
        <v>Reactive chemicals</v>
      </c>
    </row>
    <row r="237" spans="1:43">
      <c r="A237" s="121" t="s">
        <v>374</v>
      </c>
      <c r="B237" s="28"/>
      <c r="C237" s="28" t="s">
        <v>426</v>
      </c>
      <c r="D237" s="212"/>
      <c r="E237" s="212"/>
      <c r="F237" s="212"/>
      <c r="G237" s="212"/>
      <c r="H237" s="212"/>
      <c r="I237" s="212"/>
      <c r="J237" s="212"/>
      <c r="L237" s="137"/>
      <c r="M237" s="137"/>
      <c r="N237" s="141"/>
      <c r="O237" s="137"/>
      <c r="W237" s="199"/>
      <c r="X237" s="239" t="s">
        <v>507</v>
      </c>
      <c r="Y237" s="666">
        <f>[1]Baseline!E17</f>
        <v>0</v>
      </c>
      <c r="Z237" s="667"/>
      <c r="AF237" s="146" t="str">
        <f t="shared" si="68"/>
        <v>Reactive chemicals</v>
      </c>
    </row>
    <row r="238" spans="1:43">
      <c r="A238" s="120"/>
      <c r="B238" s="28"/>
      <c r="C238" s="28"/>
      <c r="D238" s="212"/>
      <c r="E238" s="212"/>
      <c r="F238" s="212"/>
      <c r="G238" s="212"/>
      <c r="H238" s="212"/>
      <c r="I238" s="212"/>
      <c r="J238" s="212"/>
      <c r="L238" s="137"/>
      <c r="M238" s="137"/>
      <c r="N238" s="141"/>
      <c r="O238" s="137"/>
      <c r="W238" s="199"/>
      <c r="X238" s="239" t="s">
        <v>414</v>
      </c>
      <c r="Y238" s="666">
        <f>[1]Baseline!F17</f>
        <v>48.08</v>
      </c>
      <c r="Z238" s="667"/>
      <c r="AF238" s="146" t="str">
        <f t="shared" si="68"/>
        <v>Reactive chemicals</v>
      </c>
    </row>
    <row r="239" spans="1:43">
      <c r="A239" s="120"/>
      <c r="C239" s="49" t="s">
        <v>401</v>
      </c>
      <c r="D239" s="226"/>
      <c r="E239" s="226"/>
      <c r="F239" s="226"/>
      <c r="G239" s="226"/>
      <c r="H239" s="226"/>
      <c r="I239" s="226"/>
      <c r="J239" s="226"/>
      <c r="L239" s="137"/>
      <c r="M239" s="137"/>
      <c r="N239" s="141"/>
      <c r="O239" s="137"/>
      <c r="W239" s="199"/>
      <c r="X239" s="239" t="s">
        <v>415</v>
      </c>
      <c r="Y239" s="667"/>
      <c r="Z239" s="666">
        <f>[1]Baseline!G17</f>
        <v>5.09</v>
      </c>
      <c r="AF239" s="146" t="str">
        <f t="shared" si="68"/>
        <v>Reactive chemicals</v>
      </c>
    </row>
    <row r="240" spans="1:43">
      <c r="A240" s="120"/>
      <c r="C240" s="28" t="s">
        <v>434</v>
      </c>
      <c r="D240" s="226"/>
      <c r="E240" s="226"/>
      <c r="F240" s="226"/>
      <c r="G240" s="226"/>
      <c r="H240" s="226"/>
      <c r="I240" s="226"/>
      <c r="J240" s="226"/>
      <c r="L240" s="137"/>
      <c r="M240" s="137"/>
      <c r="N240" s="141"/>
      <c r="O240" s="137"/>
      <c r="W240" s="199"/>
      <c r="X240" s="239" t="s">
        <v>508</v>
      </c>
      <c r="Y240" s="666">
        <f>[1]Baseline!H17</f>
        <v>0.24</v>
      </c>
      <c r="Z240" s="667"/>
      <c r="AF240" s="146" t="str">
        <f t="shared" si="68"/>
        <v>Reactive chemicals</v>
      </c>
    </row>
    <row r="241" spans="1:43">
      <c r="A241" s="120"/>
      <c r="C241" s="28"/>
      <c r="D241" s="226"/>
      <c r="E241" s="226"/>
      <c r="F241" s="226"/>
      <c r="G241" s="226"/>
      <c r="H241" s="226"/>
      <c r="I241" s="226"/>
      <c r="J241" s="226"/>
      <c r="L241" s="137"/>
      <c r="M241" s="137"/>
      <c r="N241" s="141"/>
      <c r="O241" s="137"/>
      <c r="W241" s="199"/>
      <c r="X241" s="239" t="s">
        <v>489</v>
      </c>
      <c r="Y241" s="667"/>
      <c r="Z241" s="666">
        <f>[1]Baseline!I17</f>
        <v>32.17</v>
      </c>
      <c r="AA241" s="192"/>
      <c r="AF241" s="146" t="str">
        <f t="shared" si="68"/>
        <v>Reactive chemicals</v>
      </c>
    </row>
    <row r="242" spans="1:43">
      <c r="A242" s="120"/>
      <c r="C242" s="49" t="s">
        <v>402</v>
      </c>
      <c r="D242" s="226"/>
      <c r="E242" s="226"/>
      <c r="F242" s="226"/>
      <c r="G242" s="226"/>
      <c r="H242" s="226"/>
      <c r="I242" s="226"/>
      <c r="J242" s="226"/>
      <c r="L242" s="137"/>
      <c r="M242" s="137"/>
      <c r="N242" s="141"/>
      <c r="O242" s="137"/>
      <c r="W242" s="199"/>
      <c r="X242" s="239" t="s">
        <v>509</v>
      </c>
      <c r="Y242" s="666">
        <f>[1]Baseline!J17</f>
        <v>0</v>
      </c>
      <c r="Z242" s="667"/>
      <c r="AF242" s="146" t="str">
        <f t="shared" si="68"/>
        <v>Reactive chemicals</v>
      </c>
    </row>
    <row r="243" spans="1:43">
      <c r="A243" s="120"/>
      <c r="C243" s="28" t="s">
        <v>207</v>
      </c>
      <c r="D243" s="226"/>
      <c r="E243" s="226"/>
      <c r="F243" s="226"/>
      <c r="G243" s="226"/>
      <c r="H243" s="226"/>
      <c r="I243" s="226"/>
      <c r="J243" s="226"/>
      <c r="L243" s="137"/>
      <c r="M243" s="137"/>
      <c r="N243" s="141"/>
      <c r="O243" s="137"/>
      <c r="X243" s="251"/>
      <c r="AF243" s="132"/>
      <c r="AG243" s="344"/>
      <c r="AH243" s="117"/>
      <c r="AI243" s="27"/>
      <c r="AJ243" s="49"/>
      <c r="AK243" s="115"/>
      <c r="AL243" s="49"/>
      <c r="AM243" s="115"/>
      <c r="AN243" s="116"/>
      <c r="AO243" s="115"/>
      <c r="AP243" s="33"/>
      <c r="AQ243" s="32"/>
    </row>
    <row r="244" spans="1:43">
      <c r="A244" s="120"/>
      <c r="C244" s="28"/>
      <c r="D244" s="226"/>
      <c r="E244" s="226"/>
      <c r="F244" s="226"/>
      <c r="G244" s="226"/>
      <c r="H244" s="226"/>
      <c r="I244" s="226"/>
      <c r="J244" s="226"/>
      <c r="L244" s="28"/>
      <c r="M244" s="28"/>
      <c r="N244" s="28"/>
      <c r="O244" s="28"/>
      <c r="P244" s="28"/>
      <c r="Q244" s="28"/>
      <c r="R244" s="28"/>
      <c r="S244" s="28"/>
      <c r="T244" s="28"/>
      <c r="U244" s="28"/>
      <c r="V244" s="28"/>
      <c r="W244" s="28"/>
      <c r="AA244" s="28"/>
      <c r="AB244" s="28"/>
      <c r="AC244" s="212"/>
      <c r="AD244" s="28"/>
      <c r="AE244" s="28"/>
      <c r="AF244" s="28"/>
      <c r="AG244" s="344"/>
      <c r="AH244" s="117"/>
      <c r="AI244" s="27"/>
      <c r="AJ244" s="49"/>
      <c r="AK244" s="115"/>
      <c r="AL244" s="49"/>
      <c r="AM244" s="115"/>
      <c r="AN244" s="116"/>
      <c r="AO244" s="115"/>
      <c r="AP244" s="33"/>
      <c r="AQ244" s="32"/>
    </row>
    <row r="245" spans="1:43">
      <c r="A245" s="120"/>
      <c r="C245" s="49" t="s">
        <v>379</v>
      </c>
      <c r="D245" s="226"/>
      <c r="E245" s="226"/>
      <c r="F245" s="226"/>
      <c r="G245" s="226"/>
      <c r="H245" s="226"/>
      <c r="I245" s="226"/>
      <c r="J245" s="226"/>
      <c r="L245" s="28"/>
      <c r="M245" s="28"/>
      <c r="N245" s="28"/>
      <c r="O245" s="28"/>
      <c r="P245" s="28"/>
      <c r="Q245" s="28"/>
      <c r="R245" s="28"/>
      <c r="S245" s="28"/>
      <c r="T245" s="28"/>
      <c r="U245" s="28"/>
      <c r="V245" s="28"/>
      <c r="W245" s="28"/>
      <c r="AA245" s="28"/>
      <c r="AB245" s="28"/>
      <c r="AC245" s="212"/>
      <c r="AD245" s="28"/>
      <c r="AE245" s="28"/>
      <c r="AF245" s="28"/>
      <c r="AG245" s="344"/>
      <c r="AH245" s="117"/>
      <c r="AI245" s="27"/>
      <c r="AJ245" s="49"/>
      <c r="AK245" s="115"/>
      <c r="AL245" s="49"/>
      <c r="AM245" s="115"/>
      <c r="AN245" s="116"/>
      <c r="AO245" s="115"/>
      <c r="AP245" s="33"/>
      <c r="AQ245" s="32"/>
    </row>
    <row r="246" spans="1:43">
      <c r="A246" s="120"/>
      <c r="C246" s="28" t="s">
        <v>403</v>
      </c>
      <c r="D246" s="226"/>
      <c r="E246" s="226"/>
      <c r="F246" s="226"/>
      <c r="G246" s="226"/>
      <c r="H246" s="226"/>
      <c r="I246" s="226"/>
      <c r="J246" s="226"/>
      <c r="L246" s="28"/>
      <c r="M246" s="28"/>
      <c r="N246" s="28"/>
      <c r="O246" s="28"/>
      <c r="P246" s="28"/>
      <c r="Q246" s="28"/>
      <c r="R246" s="28"/>
      <c r="S246" s="28"/>
      <c r="T246" s="28"/>
      <c r="U246" s="28"/>
      <c r="V246" s="28"/>
      <c r="W246" s="28"/>
      <c r="X246" s="28"/>
      <c r="Y246" s="28"/>
      <c r="Z246" s="28"/>
      <c r="AA246" s="28"/>
      <c r="AB246" s="28"/>
      <c r="AC246" s="212"/>
      <c r="AD246" s="28"/>
      <c r="AE246" s="28"/>
      <c r="AF246" s="28"/>
      <c r="AG246" s="344"/>
      <c r="AH246" s="117"/>
      <c r="AI246" s="27"/>
      <c r="AJ246" s="49"/>
      <c r="AK246" s="115"/>
      <c r="AL246" s="49"/>
      <c r="AM246" s="115"/>
      <c r="AN246" s="116"/>
      <c r="AO246" s="115"/>
      <c r="AP246" s="33"/>
      <c r="AQ246" s="32"/>
    </row>
    <row r="247" spans="1:43">
      <c r="A247" s="120"/>
      <c r="C247" s="226"/>
      <c r="D247" s="226"/>
      <c r="E247" s="226"/>
      <c r="F247" s="226"/>
      <c r="G247" s="226"/>
      <c r="H247" s="226"/>
      <c r="I247" s="226"/>
      <c r="J247" s="226"/>
      <c r="K247" s="28"/>
      <c r="L247" s="28"/>
      <c r="M247" s="28"/>
      <c r="N247" s="28"/>
      <c r="O247" s="28"/>
      <c r="P247" s="28"/>
      <c r="Q247" s="28"/>
      <c r="R247" s="28"/>
      <c r="S247" s="28"/>
      <c r="T247" s="28"/>
      <c r="U247" s="28"/>
      <c r="V247" s="28"/>
      <c r="W247" s="28"/>
      <c r="X247" s="28"/>
      <c r="Y247" s="28"/>
      <c r="Z247" s="28"/>
      <c r="AA247" s="28"/>
      <c r="AB247" s="28"/>
      <c r="AC247" s="212"/>
      <c r="AD247" s="28"/>
      <c r="AE247" s="28"/>
      <c r="AF247" s="28"/>
      <c r="AG247" s="344"/>
      <c r="AH247" s="117"/>
      <c r="AI247" s="27"/>
      <c r="AJ247" s="49"/>
      <c r="AK247" s="115"/>
      <c r="AL247" s="49"/>
      <c r="AM247" s="115"/>
      <c r="AN247" s="116"/>
      <c r="AO247" s="115"/>
      <c r="AP247" s="33"/>
      <c r="AQ247" s="32"/>
    </row>
    <row r="248" spans="1:43">
      <c r="A248" s="120"/>
      <c r="C248" s="226"/>
      <c r="D248" s="226"/>
      <c r="E248" s="226"/>
      <c r="F248" s="226"/>
      <c r="G248" s="226"/>
      <c r="H248" s="226"/>
      <c r="I248" s="226"/>
      <c r="J248" s="226"/>
      <c r="K248" s="28"/>
      <c r="L248" s="28"/>
      <c r="M248" s="28"/>
      <c r="N248" s="28"/>
      <c r="O248" s="28"/>
      <c r="P248" s="28"/>
      <c r="Q248" s="28"/>
      <c r="R248" s="28"/>
      <c r="S248" s="28"/>
      <c r="T248" s="28"/>
      <c r="U248" s="28"/>
      <c r="V248" s="28"/>
      <c r="W248" s="28"/>
      <c r="X248" s="28"/>
      <c r="Y248" s="28"/>
      <c r="Z248" s="28"/>
      <c r="AA248" s="28"/>
      <c r="AB248" s="28"/>
      <c r="AC248" s="212"/>
      <c r="AD248" s="28"/>
      <c r="AE248" s="28"/>
      <c r="AF248" s="28"/>
      <c r="AG248" s="344"/>
      <c r="AH248" s="117"/>
      <c r="AI248" s="27"/>
      <c r="AJ248" s="49"/>
      <c r="AK248" s="115"/>
      <c r="AL248" s="49"/>
      <c r="AM248" s="115"/>
      <c r="AN248" s="116"/>
      <c r="AO248" s="115"/>
      <c r="AP248" s="33"/>
      <c r="AQ248" s="32"/>
    </row>
    <row r="249" spans="1:43">
      <c r="A249" s="120"/>
      <c r="C249" s="226"/>
      <c r="D249" s="226"/>
      <c r="E249" s="226"/>
      <c r="F249" s="226"/>
      <c r="G249" s="226"/>
      <c r="H249" s="226"/>
      <c r="I249" s="226"/>
      <c r="J249" s="226"/>
      <c r="K249" s="28"/>
      <c r="L249" s="137"/>
      <c r="M249" s="137"/>
      <c r="N249" s="141"/>
      <c r="O249" s="137"/>
      <c r="AF249" s="132"/>
      <c r="AG249" s="344"/>
      <c r="AH249" s="117"/>
      <c r="AI249" s="27"/>
      <c r="AJ249" s="49"/>
      <c r="AK249" s="115"/>
      <c r="AL249" s="49"/>
      <c r="AM249" s="115"/>
      <c r="AN249" s="116"/>
      <c r="AO249" s="115"/>
      <c r="AP249" s="33"/>
      <c r="AQ249" s="32"/>
    </row>
    <row r="250" spans="1:43">
      <c r="A250" s="120"/>
      <c r="C250" s="226"/>
      <c r="D250" s="226"/>
      <c r="E250" s="226"/>
      <c r="F250" s="226"/>
      <c r="G250" s="226"/>
      <c r="H250" s="226"/>
      <c r="I250" s="226"/>
      <c r="J250" s="226"/>
      <c r="K250" s="28"/>
      <c r="L250" s="137"/>
      <c r="M250" s="137"/>
      <c r="N250" s="141"/>
      <c r="O250" s="137"/>
      <c r="AF250" s="132"/>
      <c r="AG250" s="344"/>
      <c r="AH250" s="117"/>
      <c r="AI250" s="27"/>
      <c r="AJ250" s="49"/>
      <c r="AK250" s="115"/>
      <c r="AL250" s="49"/>
      <c r="AM250" s="115"/>
      <c r="AN250" s="116"/>
      <c r="AO250" s="115"/>
      <c r="AP250" s="33"/>
      <c r="AQ250" s="32"/>
    </row>
    <row r="251" spans="1:43">
      <c r="A251" s="120"/>
      <c r="C251" s="226"/>
      <c r="D251" s="226"/>
      <c r="E251" s="226"/>
      <c r="F251" s="226"/>
      <c r="G251" s="226"/>
      <c r="H251" s="226"/>
      <c r="I251" s="226"/>
      <c r="J251" s="226"/>
      <c r="K251" s="28"/>
      <c r="L251" s="137"/>
      <c r="M251" s="137"/>
      <c r="N251" s="141"/>
      <c r="O251" s="137"/>
      <c r="AF251" s="132"/>
      <c r="AG251" s="344"/>
      <c r="AH251" s="117"/>
      <c r="AI251" s="27"/>
      <c r="AJ251" s="49"/>
      <c r="AK251" s="115"/>
      <c r="AL251" s="49"/>
      <c r="AM251" s="115"/>
      <c r="AN251" s="116"/>
      <c r="AO251" s="115"/>
      <c r="AP251" s="117"/>
      <c r="AQ251" s="32"/>
    </row>
    <row r="252" spans="1:43">
      <c r="A252" s="120"/>
      <c r="C252" s="226"/>
      <c r="D252" s="226"/>
      <c r="E252" s="226"/>
      <c r="F252" s="226"/>
      <c r="G252" s="226"/>
      <c r="H252" s="226"/>
      <c r="I252" s="226"/>
      <c r="J252" s="226"/>
      <c r="K252" s="28"/>
      <c r="L252" s="137"/>
      <c r="M252" s="137"/>
      <c r="N252" s="141"/>
      <c r="O252" s="137"/>
      <c r="AF252" s="132"/>
      <c r="AG252" s="344"/>
      <c r="AH252" s="117"/>
      <c r="AI252" s="27"/>
      <c r="AJ252" s="49"/>
      <c r="AK252" s="115"/>
      <c r="AL252" s="49"/>
      <c r="AM252" s="115"/>
      <c r="AN252" s="116"/>
      <c r="AO252" s="115"/>
      <c r="AP252" s="117"/>
      <c r="AQ252" s="32"/>
    </row>
    <row r="253" spans="1:43">
      <c r="A253" s="49" t="s">
        <v>378</v>
      </c>
      <c r="B253" s="28"/>
      <c r="C253" s="216"/>
      <c r="D253" s="212"/>
      <c r="E253" s="212"/>
      <c r="F253" s="212"/>
      <c r="G253" s="212"/>
      <c r="H253" s="212"/>
      <c r="I253" s="212"/>
      <c r="J253" s="212"/>
      <c r="K253" s="134" t="s">
        <v>380</v>
      </c>
      <c r="L253" s="137"/>
      <c r="M253" s="141"/>
      <c r="N253" s="137"/>
      <c r="AF253" s="132"/>
      <c r="AO253" s="117"/>
    </row>
    <row r="254" spans="1:43">
      <c r="A254" s="49"/>
      <c r="B254" s="115" t="s">
        <v>379</v>
      </c>
      <c r="C254" s="289" t="s">
        <v>514</v>
      </c>
      <c r="D254" s="283"/>
      <c r="E254" s="283"/>
      <c r="F254" s="283"/>
      <c r="G254" s="284"/>
      <c r="H254" s="283"/>
      <c r="I254" s="284"/>
      <c r="J254" s="292"/>
      <c r="K254" s="134">
        <v>2014</v>
      </c>
      <c r="L254" s="134">
        <f t="shared" ref="L254:AE254" si="69">K254+1</f>
        <v>2015</v>
      </c>
      <c r="M254" s="134">
        <f t="shared" si="69"/>
        <v>2016</v>
      </c>
      <c r="N254" s="134">
        <f t="shared" si="69"/>
        <v>2017</v>
      </c>
      <c r="O254" s="134">
        <f t="shared" si="69"/>
        <v>2018</v>
      </c>
      <c r="P254" s="134">
        <f t="shared" si="69"/>
        <v>2019</v>
      </c>
      <c r="Q254" s="134">
        <f t="shared" si="69"/>
        <v>2020</v>
      </c>
      <c r="R254" s="134">
        <f t="shared" si="69"/>
        <v>2021</v>
      </c>
      <c r="S254" s="134">
        <f t="shared" si="69"/>
        <v>2022</v>
      </c>
      <c r="T254" s="134">
        <f t="shared" si="69"/>
        <v>2023</v>
      </c>
      <c r="U254" s="134">
        <f t="shared" si="69"/>
        <v>2024</v>
      </c>
      <c r="V254" s="134">
        <f t="shared" si="69"/>
        <v>2025</v>
      </c>
      <c r="W254" s="134">
        <f t="shared" si="69"/>
        <v>2026</v>
      </c>
      <c r="X254" s="134">
        <f t="shared" si="69"/>
        <v>2027</v>
      </c>
      <c r="Y254" s="134">
        <f t="shared" si="69"/>
        <v>2028</v>
      </c>
      <c r="Z254" s="134">
        <f t="shared" si="69"/>
        <v>2029</v>
      </c>
      <c r="AA254" s="134">
        <f t="shared" si="69"/>
        <v>2030</v>
      </c>
      <c r="AB254" s="134">
        <f t="shared" si="69"/>
        <v>2031</v>
      </c>
      <c r="AC254" s="134">
        <f t="shared" si="69"/>
        <v>2032</v>
      </c>
      <c r="AD254" s="134">
        <f t="shared" si="69"/>
        <v>2033</v>
      </c>
      <c r="AE254" s="134">
        <f t="shared" si="69"/>
        <v>2034</v>
      </c>
      <c r="AF254" s="132"/>
      <c r="AO254" s="117"/>
    </row>
    <row r="255" spans="1:43" s="211" customFormat="1">
      <c r="A255" s="153" t="s">
        <v>214</v>
      </c>
      <c r="B255" s="235" t="s">
        <v>584</v>
      </c>
      <c r="C255" s="299" t="s">
        <v>504</v>
      </c>
      <c r="D255" s="279" t="s">
        <v>505</v>
      </c>
      <c r="E255" s="279" t="s">
        <v>507</v>
      </c>
      <c r="F255" s="532" t="s">
        <v>414</v>
      </c>
      <c r="G255" s="533" t="s">
        <v>415</v>
      </c>
      <c r="H255" s="532" t="s">
        <v>508</v>
      </c>
      <c r="I255" s="532" t="s">
        <v>489</v>
      </c>
      <c r="J255" s="519" t="s">
        <v>509</v>
      </c>
      <c r="K255" s="793">
        <v>0</v>
      </c>
      <c r="L255" s="159">
        <f t="shared" ref="L255:AE255" si="70">K255</f>
        <v>0</v>
      </c>
      <c r="M255" s="159">
        <f t="shared" si="70"/>
        <v>0</v>
      </c>
      <c r="N255" s="159">
        <f t="shared" si="70"/>
        <v>0</v>
      </c>
      <c r="O255" s="159">
        <f t="shared" si="70"/>
        <v>0</v>
      </c>
      <c r="P255" s="159">
        <f t="shared" si="70"/>
        <v>0</v>
      </c>
      <c r="Q255" s="159">
        <f t="shared" si="70"/>
        <v>0</v>
      </c>
      <c r="R255" s="159">
        <f t="shared" si="70"/>
        <v>0</v>
      </c>
      <c r="S255" s="159">
        <f t="shared" si="70"/>
        <v>0</v>
      </c>
      <c r="T255" s="159">
        <f t="shared" si="70"/>
        <v>0</v>
      </c>
      <c r="U255" s="159">
        <f t="shared" si="70"/>
        <v>0</v>
      </c>
      <c r="V255" s="159">
        <f t="shared" si="70"/>
        <v>0</v>
      </c>
      <c r="W255" s="159">
        <f t="shared" si="70"/>
        <v>0</v>
      </c>
      <c r="X255" s="159">
        <f t="shared" si="70"/>
        <v>0</v>
      </c>
      <c r="Y255" s="159">
        <f t="shared" si="70"/>
        <v>0</v>
      </c>
      <c r="Z255" s="159">
        <f t="shared" si="70"/>
        <v>0</v>
      </c>
      <c r="AA255" s="159">
        <f t="shared" si="70"/>
        <v>0</v>
      </c>
      <c r="AB255" s="159">
        <f t="shared" si="70"/>
        <v>0</v>
      </c>
      <c r="AC255" s="159">
        <f t="shared" si="70"/>
        <v>0</v>
      </c>
      <c r="AD255" s="159">
        <f t="shared" si="70"/>
        <v>0</v>
      </c>
      <c r="AE255" s="159">
        <f t="shared" si="70"/>
        <v>0</v>
      </c>
      <c r="AF255" s="783" t="str">
        <f>B232</f>
        <v>Reactive chemicals</v>
      </c>
      <c r="AG255" s="342" t="s">
        <v>569</v>
      </c>
      <c r="AH255" s="276"/>
      <c r="AI255" s="276"/>
      <c r="AJ255" s="781"/>
      <c r="AK255" s="276"/>
      <c r="AL255" s="276"/>
      <c r="AM255" s="276"/>
      <c r="AN255" s="276"/>
      <c r="AO255" s="226"/>
      <c r="AP255" s="305"/>
    </row>
    <row r="256" spans="1:43">
      <c r="A256" s="144" t="s">
        <v>209</v>
      </c>
      <c r="B256" s="154" t="s">
        <v>1006</v>
      </c>
      <c r="C256" s="299" t="s">
        <v>504</v>
      </c>
      <c r="D256" s="279" t="s">
        <v>505</v>
      </c>
      <c r="E256" s="279" t="s">
        <v>507</v>
      </c>
      <c r="F256" s="532" t="s">
        <v>414</v>
      </c>
      <c r="G256" s="533" t="s">
        <v>415</v>
      </c>
      <c r="H256" s="532" t="s">
        <v>508</v>
      </c>
      <c r="I256" s="532" t="s">
        <v>489</v>
      </c>
      <c r="J256" s="519" t="s">
        <v>509</v>
      </c>
      <c r="K256" s="518">
        <f>K255+2%</f>
        <v>0.02</v>
      </c>
      <c r="L256" s="157">
        <f t="shared" ref="L256:AE256" si="71">K256</f>
        <v>0.02</v>
      </c>
      <c r="M256" s="157">
        <f t="shared" si="71"/>
        <v>0.02</v>
      </c>
      <c r="N256" s="157">
        <f t="shared" si="71"/>
        <v>0.02</v>
      </c>
      <c r="O256" s="157">
        <f t="shared" si="71"/>
        <v>0.02</v>
      </c>
      <c r="P256" s="157">
        <f t="shared" si="71"/>
        <v>0.02</v>
      </c>
      <c r="Q256" s="157">
        <f t="shared" si="71"/>
        <v>0.02</v>
      </c>
      <c r="R256" s="157">
        <f t="shared" si="71"/>
        <v>0.02</v>
      </c>
      <c r="S256" s="157">
        <f t="shared" si="71"/>
        <v>0.02</v>
      </c>
      <c r="T256" s="157">
        <f t="shared" si="71"/>
        <v>0.02</v>
      </c>
      <c r="U256" s="157">
        <f t="shared" si="71"/>
        <v>0.02</v>
      </c>
      <c r="V256" s="157">
        <f t="shared" si="71"/>
        <v>0.02</v>
      </c>
      <c r="W256" s="157">
        <f t="shared" si="71"/>
        <v>0.02</v>
      </c>
      <c r="X256" s="157">
        <f t="shared" si="71"/>
        <v>0.02</v>
      </c>
      <c r="Y256" s="157">
        <f t="shared" si="71"/>
        <v>0.02</v>
      </c>
      <c r="Z256" s="157">
        <f t="shared" si="71"/>
        <v>0.02</v>
      </c>
      <c r="AA256" s="157">
        <f t="shared" si="71"/>
        <v>0.02</v>
      </c>
      <c r="AB256" s="157">
        <f t="shared" si="71"/>
        <v>0.02</v>
      </c>
      <c r="AC256" s="157">
        <f t="shared" si="71"/>
        <v>0.02</v>
      </c>
      <c r="AD256" s="157">
        <f t="shared" si="71"/>
        <v>0.02</v>
      </c>
      <c r="AE256" s="157">
        <f t="shared" si="71"/>
        <v>0.02</v>
      </c>
      <c r="AF256" s="146" t="str">
        <f>AF255</f>
        <v>Reactive chemicals</v>
      </c>
      <c r="AG256" s="342" t="s">
        <v>569</v>
      </c>
      <c r="AH256" s="276"/>
      <c r="AI256" s="276"/>
      <c r="AK256" s="276"/>
      <c r="AL256" s="276"/>
      <c r="AM256" s="276"/>
      <c r="AN256" s="276"/>
      <c r="AO256" s="117"/>
      <c r="AP256" s="43"/>
    </row>
    <row r="257" spans="1:43">
      <c r="A257" s="144" t="s">
        <v>216</v>
      </c>
      <c r="B257" s="154" t="s">
        <v>1005</v>
      </c>
      <c r="C257" s="299" t="s">
        <v>504</v>
      </c>
      <c r="D257" s="279" t="s">
        <v>505</v>
      </c>
      <c r="E257" s="279" t="s">
        <v>507</v>
      </c>
      <c r="F257" s="532" t="s">
        <v>414</v>
      </c>
      <c r="G257" s="533" t="s">
        <v>415</v>
      </c>
      <c r="H257" s="532" t="s">
        <v>508</v>
      </c>
      <c r="I257" s="532" t="s">
        <v>489</v>
      </c>
      <c r="J257" s="519" t="s">
        <v>509</v>
      </c>
      <c r="K257" s="518">
        <f>K255-2%</f>
        <v>-0.02</v>
      </c>
      <c r="L257" s="157">
        <f t="shared" ref="L257:AE257" si="72">K257</f>
        <v>-0.02</v>
      </c>
      <c r="M257" s="157">
        <f t="shared" si="72"/>
        <v>-0.02</v>
      </c>
      <c r="N257" s="157">
        <f t="shared" si="72"/>
        <v>-0.02</v>
      </c>
      <c r="O257" s="157">
        <f t="shared" si="72"/>
        <v>-0.02</v>
      </c>
      <c r="P257" s="157">
        <f t="shared" si="72"/>
        <v>-0.02</v>
      </c>
      <c r="Q257" s="157">
        <f t="shared" si="72"/>
        <v>-0.02</v>
      </c>
      <c r="R257" s="157">
        <f t="shared" si="72"/>
        <v>-0.02</v>
      </c>
      <c r="S257" s="157">
        <f t="shared" si="72"/>
        <v>-0.02</v>
      </c>
      <c r="T257" s="157">
        <f t="shared" si="72"/>
        <v>-0.02</v>
      </c>
      <c r="U257" s="157">
        <f t="shared" si="72"/>
        <v>-0.02</v>
      </c>
      <c r="V257" s="157">
        <f t="shared" si="72"/>
        <v>-0.02</v>
      </c>
      <c r="W257" s="157">
        <f t="shared" si="72"/>
        <v>-0.02</v>
      </c>
      <c r="X257" s="157">
        <f t="shared" si="72"/>
        <v>-0.02</v>
      </c>
      <c r="Y257" s="157">
        <f t="shared" si="72"/>
        <v>-0.02</v>
      </c>
      <c r="Z257" s="157">
        <f t="shared" si="72"/>
        <v>-0.02</v>
      </c>
      <c r="AA257" s="157">
        <f t="shared" si="72"/>
        <v>-0.02</v>
      </c>
      <c r="AB257" s="157">
        <f t="shared" si="72"/>
        <v>-0.02</v>
      </c>
      <c r="AC257" s="157">
        <f t="shared" si="72"/>
        <v>-0.02</v>
      </c>
      <c r="AD257" s="157">
        <f t="shared" si="72"/>
        <v>-0.02</v>
      </c>
      <c r="AE257" s="157">
        <f t="shared" si="72"/>
        <v>-0.02</v>
      </c>
      <c r="AF257" s="146" t="str">
        <f>AF256</f>
        <v>Reactive chemicals</v>
      </c>
      <c r="AG257" s="342" t="s">
        <v>569</v>
      </c>
      <c r="AH257" s="276"/>
      <c r="AI257" s="276"/>
      <c r="AK257" s="276"/>
      <c r="AL257" s="276"/>
      <c r="AM257" s="276"/>
      <c r="AN257" s="276"/>
      <c r="AO257" s="117"/>
      <c r="AP257" s="63"/>
    </row>
    <row r="258" spans="1:43">
      <c r="A258" s="120"/>
      <c r="C258" s="226"/>
      <c r="D258" s="226"/>
      <c r="E258" s="226"/>
      <c r="F258" s="226"/>
      <c r="G258" s="226"/>
      <c r="H258" s="226"/>
      <c r="I258" s="226"/>
      <c r="J258" s="226"/>
      <c r="K258" s="28"/>
      <c r="L258" s="137"/>
      <c r="M258" s="137"/>
      <c r="N258" s="141"/>
      <c r="O258" s="137"/>
      <c r="AF258" s="132"/>
      <c r="AG258" s="344"/>
      <c r="AH258" s="117"/>
      <c r="AI258" s="120"/>
      <c r="AJ258" s="28"/>
      <c r="AK258" s="118"/>
      <c r="AL258" s="28"/>
      <c r="AM258" s="118"/>
      <c r="AN258" s="119"/>
      <c r="AO258" s="118"/>
      <c r="AP258" s="33"/>
      <c r="AQ258" s="32"/>
    </row>
    <row r="259" spans="1:43" s="128" customFormat="1" ht="18.75">
      <c r="A259" s="130" t="s">
        <v>91</v>
      </c>
      <c r="B259" s="129" t="s">
        <v>92</v>
      </c>
      <c r="C259" s="229"/>
      <c r="D259" s="229"/>
      <c r="E259" s="229"/>
      <c r="F259" s="229"/>
      <c r="G259" s="229"/>
      <c r="H259" s="229"/>
      <c r="I259" s="229"/>
      <c r="J259" s="229"/>
      <c r="K259" s="131"/>
      <c r="L259" s="138"/>
      <c r="M259" s="138"/>
      <c r="N259" s="138"/>
      <c r="O259" s="138"/>
      <c r="P259" s="147"/>
      <c r="Q259" s="147"/>
      <c r="R259" s="147"/>
      <c r="S259" s="147"/>
      <c r="T259" s="147"/>
      <c r="U259" s="147"/>
      <c r="V259" s="147"/>
      <c r="W259" s="147"/>
      <c r="X259" s="147"/>
      <c r="Y259" s="147"/>
      <c r="Z259" s="147"/>
      <c r="AA259" s="147"/>
      <c r="AB259" s="147"/>
      <c r="AC259" s="147"/>
      <c r="AD259" s="147"/>
      <c r="AE259" s="147"/>
      <c r="AF259" s="140"/>
      <c r="AG259" s="346"/>
      <c r="AH259" s="123"/>
      <c r="AI259" s="124"/>
      <c r="AJ259" s="125"/>
      <c r="AK259" s="124"/>
      <c r="AL259" s="125"/>
      <c r="AM259" s="124"/>
      <c r="AN259" s="125"/>
      <c r="AO259" s="126"/>
      <c r="AP259" s="127"/>
    </row>
    <row r="260" spans="1:43">
      <c r="A260" s="122" t="s">
        <v>761</v>
      </c>
      <c r="C260" s="122" t="s">
        <v>497</v>
      </c>
      <c r="D260" s="226"/>
      <c r="E260" s="226"/>
      <c r="F260" s="226"/>
      <c r="G260" s="226"/>
      <c r="H260" s="226"/>
      <c r="I260" s="226"/>
      <c r="J260" s="226"/>
      <c r="L260" s="137"/>
      <c r="M260" s="137"/>
      <c r="N260" s="141"/>
      <c r="O260" s="137"/>
      <c r="X260" s="179" t="s">
        <v>511</v>
      </c>
      <c r="AA260" s="145" t="s">
        <v>1184</v>
      </c>
      <c r="AH260" s="120"/>
      <c r="AI260" s="28"/>
      <c r="AJ260" s="118"/>
      <c r="AK260" s="28"/>
      <c r="AL260" s="118"/>
      <c r="AM260" s="119"/>
      <c r="AN260" s="118"/>
    </row>
    <row r="261" spans="1:43">
      <c r="A261" s="443" t="s">
        <v>762</v>
      </c>
      <c r="C261" s="28" t="s">
        <v>435</v>
      </c>
      <c r="D261" s="226"/>
      <c r="E261" s="226"/>
      <c r="F261" s="226"/>
      <c r="G261" s="226"/>
      <c r="H261" s="226"/>
      <c r="I261" s="226"/>
      <c r="J261" s="226"/>
      <c r="L261" s="137"/>
      <c r="M261" s="137"/>
      <c r="N261" s="141"/>
      <c r="O261" s="137"/>
      <c r="Y261" s="252" t="s">
        <v>276</v>
      </c>
      <c r="Z261" s="252" t="s">
        <v>506</v>
      </c>
      <c r="AF261" s="146" t="str">
        <f>B259</f>
        <v>Paints, resins, inks, organic sludges</v>
      </c>
      <c r="AH261" s="120"/>
      <c r="AI261" s="28"/>
      <c r="AJ261" s="118"/>
      <c r="AK261" s="28"/>
      <c r="AL261" s="118"/>
      <c r="AM261" s="119"/>
      <c r="AN261" s="118"/>
    </row>
    <row r="262" spans="1:43">
      <c r="A262" s="443" t="s">
        <v>763</v>
      </c>
      <c r="C262" s="28" t="s">
        <v>581</v>
      </c>
      <c r="D262" s="226"/>
      <c r="E262" s="226"/>
      <c r="F262" s="226"/>
      <c r="G262" s="226"/>
      <c r="H262" s="226"/>
      <c r="I262" s="226"/>
      <c r="J262" s="226"/>
      <c r="L262" s="137"/>
      <c r="M262" s="137"/>
      <c r="N262" s="141"/>
      <c r="O262" s="137"/>
      <c r="W262" s="199"/>
      <c r="X262" s="239" t="s">
        <v>504</v>
      </c>
      <c r="Y262" s="666">
        <f>[1]Baseline!C18</f>
        <v>171.33</v>
      </c>
      <c r="Z262" s="667"/>
      <c r="AF262" s="146" t="str">
        <f>AF261</f>
        <v>Paints, resins, inks, organic sludges</v>
      </c>
      <c r="AH262" s="120"/>
      <c r="AI262" s="28"/>
      <c r="AJ262" s="118"/>
      <c r="AK262" s="28"/>
      <c r="AL262" s="118"/>
      <c r="AM262" s="119"/>
      <c r="AN262" s="118"/>
    </row>
    <row r="263" spans="1:43">
      <c r="D263" s="226"/>
      <c r="E263" s="226"/>
      <c r="F263" s="226"/>
      <c r="G263" s="226"/>
      <c r="H263" s="226"/>
      <c r="I263" s="226"/>
      <c r="J263" s="226"/>
      <c r="L263" s="137"/>
      <c r="M263" s="137"/>
      <c r="N263" s="141"/>
      <c r="O263" s="137"/>
      <c r="W263" s="199"/>
      <c r="X263" s="239" t="s">
        <v>505</v>
      </c>
      <c r="Y263" s="667"/>
      <c r="Z263" s="666">
        <f>[1]Baseline!D18</f>
        <v>14082.23625300001</v>
      </c>
      <c r="AA263" s="192"/>
      <c r="AF263" s="146" t="str">
        <f t="shared" ref="AF263:AF269" si="73">AF262</f>
        <v>Paints, resins, inks, organic sludges</v>
      </c>
      <c r="AH263" s="120"/>
      <c r="AI263" s="28"/>
      <c r="AJ263" s="118"/>
      <c r="AK263" s="28"/>
      <c r="AL263" s="118"/>
      <c r="AM263" s="119"/>
      <c r="AN263" s="118"/>
    </row>
    <row r="264" spans="1:43">
      <c r="A264" s="49" t="s">
        <v>376</v>
      </c>
      <c r="C264" s="49" t="s">
        <v>400</v>
      </c>
      <c r="D264" s="226"/>
      <c r="E264" s="226"/>
      <c r="F264" s="226"/>
      <c r="G264" s="226"/>
      <c r="H264" s="226"/>
      <c r="I264" s="226"/>
      <c r="J264" s="226"/>
      <c r="L264" s="137"/>
      <c r="M264" s="137"/>
      <c r="N264" s="141"/>
      <c r="O264" s="137"/>
      <c r="Q264" s="145"/>
      <c r="W264" s="199"/>
      <c r="X264" s="239" t="s">
        <v>507</v>
      </c>
      <c r="Y264" s="666">
        <f>[1]Baseline!E18</f>
        <v>36.86</v>
      </c>
      <c r="Z264" s="667"/>
      <c r="AF264" s="146" t="str">
        <f t="shared" si="73"/>
        <v>Paints, resins, inks, organic sludges</v>
      </c>
      <c r="AH264" s="120"/>
      <c r="AI264" s="28"/>
      <c r="AJ264" s="118"/>
      <c r="AK264" s="28"/>
      <c r="AL264" s="118"/>
      <c r="AM264" s="119"/>
      <c r="AN264" s="118"/>
    </row>
    <row r="265" spans="1:43">
      <c r="A265" s="120" t="s">
        <v>452</v>
      </c>
      <c r="B265" s="28"/>
      <c r="C265" s="28" t="s">
        <v>1131</v>
      </c>
      <c r="D265" s="212"/>
      <c r="E265" s="212"/>
      <c r="F265" s="212"/>
      <c r="G265" s="212"/>
      <c r="H265" s="212"/>
      <c r="I265" s="212"/>
      <c r="J265" s="212"/>
      <c r="L265" s="137"/>
      <c r="M265" s="137"/>
      <c r="N265" s="141"/>
      <c r="O265" s="137"/>
      <c r="W265" s="199"/>
      <c r="X265" s="239" t="s">
        <v>414</v>
      </c>
      <c r="Y265" s="666">
        <f>[1]Baseline!F18</f>
        <v>11665.687</v>
      </c>
      <c r="Z265" s="667"/>
      <c r="AF265" s="146" t="str">
        <f t="shared" si="73"/>
        <v>Paints, resins, inks, organic sludges</v>
      </c>
      <c r="AH265" s="117"/>
      <c r="AI265" s="117"/>
      <c r="AJ265" s="117"/>
      <c r="AK265" s="117"/>
      <c r="AL265" s="117"/>
      <c r="AM265" s="117"/>
      <c r="AN265" s="117"/>
      <c r="AO265" s="117"/>
    </row>
    <row r="266" spans="1:43">
      <c r="A266" s="120" t="s">
        <v>453</v>
      </c>
      <c r="B266" s="28"/>
      <c r="C266" s="28" t="s">
        <v>752</v>
      </c>
      <c r="D266" s="212"/>
      <c r="E266" s="212"/>
      <c r="F266" s="212"/>
      <c r="G266" s="212"/>
      <c r="H266" s="212"/>
      <c r="I266" s="212"/>
      <c r="J266" s="212"/>
      <c r="L266" s="137"/>
      <c r="M266" s="163">
        <v>3.7999999999999999E-2</v>
      </c>
      <c r="N266" s="141"/>
      <c r="O266" s="137"/>
      <c r="W266" s="199"/>
      <c r="X266" s="239" t="s">
        <v>415</v>
      </c>
      <c r="Y266" s="667"/>
      <c r="Z266" s="666">
        <f>[1]Baseline!G18</f>
        <v>2896.6</v>
      </c>
      <c r="AF266" s="146" t="str">
        <f t="shared" si="73"/>
        <v>Paints, resins, inks, organic sludges</v>
      </c>
      <c r="AH266" s="117"/>
      <c r="AI266" s="117"/>
      <c r="AJ266" s="117"/>
      <c r="AK266" s="117"/>
      <c r="AL266" s="117"/>
      <c r="AM266" s="117"/>
      <c r="AN266" s="117"/>
      <c r="AO266" s="117"/>
    </row>
    <row r="267" spans="1:43">
      <c r="A267" s="120" t="s">
        <v>467</v>
      </c>
      <c r="C267" s="28"/>
      <c r="D267" s="226"/>
      <c r="E267" s="226"/>
      <c r="F267" s="226"/>
      <c r="G267" s="226"/>
      <c r="H267" s="226"/>
      <c r="I267" s="226"/>
      <c r="J267" s="226"/>
      <c r="L267" s="137"/>
      <c r="M267" s="137"/>
      <c r="N267" s="141"/>
      <c r="O267" s="137"/>
      <c r="W267" s="199"/>
      <c r="X267" s="239" t="s">
        <v>508</v>
      </c>
      <c r="Y267" s="666">
        <f>[1]Baseline!H18</f>
        <v>0</v>
      </c>
      <c r="Z267" s="667"/>
      <c r="AF267" s="146" t="str">
        <f t="shared" si="73"/>
        <v>Paints, resins, inks, organic sludges</v>
      </c>
      <c r="AH267" s="117"/>
      <c r="AI267" s="117"/>
      <c r="AJ267" s="117"/>
      <c r="AK267" s="117"/>
      <c r="AL267" s="117"/>
      <c r="AM267" s="117"/>
      <c r="AN267" s="117"/>
      <c r="AO267" s="117"/>
    </row>
    <row r="268" spans="1:43">
      <c r="A268" s="120"/>
      <c r="C268" s="49" t="s">
        <v>401</v>
      </c>
      <c r="D268" s="226"/>
      <c r="E268" s="226"/>
      <c r="F268" s="226"/>
      <c r="G268" s="226"/>
      <c r="H268" s="226"/>
      <c r="I268" s="226"/>
      <c r="J268" s="226"/>
      <c r="L268" s="137"/>
      <c r="M268" s="137"/>
      <c r="N268" s="141"/>
      <c r="O268" s="137"/>
      <c r="W268" s="199"/>
      <c r="X268" s="239" t="s">
        <v>489</v>
      </c>
      <c r="Y268" s="667"/>
      <c r="Z268" s="666">
        <f>[1]Baseline!I18</f>
        <v>15297.466999999999</v>
      </c>
      <c r="AA268" s="192"/>
      <c r="AF268" s="146" t="str">
        <f t="shared" si="73"/>
        <v>Paints, resins, inks, organic sludges</v>
      </c>
      <c r="AH268" s="117"/>
      <c r="AI268" s="117"/>
      <c r="AJ268" s="117"/>
      <c r="AK268" s="117"/>
      <c r="AL268" s="117"/>
      <c r="AM268" s="117"/>
      <c r="AN268" s="117"/>
      <c r="AO268" s="117"/>
    </row>
    <row r="269" spans="1:43">
      <c r="A269" s="121" t="s">
        <v>374</v>
      </c>
      <c r="C269" s="28" t="s">
        <v>753</v>
      </c>
      <c r="D269" s="226"/>
      <c r="E269" s="226"/>
      <c r="F269" s="226"/>
      <c r="G269" s="226"/>
      <c r="H269" s="226"/>
      <c r="I269" s="226"/>
      <c r="J269" s="226"/>
      <c r="L269" s="137"/>
      <c r="M269" s="137"/>
      <c r="N269" s="141"/>
      <c r="O269" s="137"/>
      <c r="W269" s="199"/>
      <c r="X269" s="239" t="s">
        <v>509</v>
      </c>
      <c r="Y269" s="666">
        <f>[1]Baseline!J18</f>
        <v>1894.9824599999999</v>
      </c>
      <c r="Z269" s="667"/>
      <c r="AF269" s="146" t="str">
        <f t="shared" si="73"/>
        <v>Paints, resins, inks, organic sludges</v>
      </c>
      <c r="AH269" s="117"/>
      <c r="AI269" s="117"/>
      <c r="AJ269" s="117"/>
      <c r="AK269" s="117"/>
      <c r="AL269" s="117"/>
      <c r="AM269" s="117"/>
      <c r="AN269" s="117"/>
      <c r="AO269" s="117"/>
    </row>
    <row r="270" spans="1:43">
      <c r="A270" s="120"/>
      <c r="C270" s="28"/>
      <c r="D270" s="226"/>
      <c r="E270" s="226"/>
      <c r="F270" s="226"/>
      <c r="G270" s="226"/>
      <c r="H270" s="226"/>
      <c r="I270" s="226"/>
      <c r="J270" s="226"/>
      <c r="L270" s="137"/>
      <c r="M270" s="137"/>
      <c r="N270" s="141"/>
      <c r="O270" s="137"/>
      <c r="X270" s="251"/>
      <c r="AH270" s="117"/>
      <c r="AI270" s="117"/>
      <c r="AJ270" s="117"/>
      <c r="AK270" s="117"/>
      <c r="AL270" s="117"/>
      <c r="AM270" s="117"/>
      <c r="AN270" s="117"/>
      <c r="AO270" s="117"/>
    </row>
    <row r="271" spans="1:43">
      <c r="A271" s="120"/>
      <c r="C271" s="49" t="s">
        <v>402</v>
      </c>
      <c r="D271" s="226"/>
      <c r="E271" s="226"/>
      <c r="F271" s="226"/>
      <c r="G271" s="226"/>
      <c r="H271" s="226"/>
      <c r="I271" s="226"/>
      <c r="J271" s="226"/>
      <c r="L271" s="137"/>
      <c r="M271" s="137"/>
      <c r="N271" s="141"/>
      <c r="O271" s="137"/>
      <c r="AF271" s="132"/>
      <c r="AG271" s="344"/>
      <c r="AH271" s="117"/>
      <c r="AI271" s="117"/>
      <c r="AJ271" s="117"/>
      <c r="AK271" s="117"/>
      <c r="AL271" s="117"/>
      <c r="AM271" s="117"/>
      <c r="AN271" s="117"/>
      <c r="AO271" s="117"/>
      <c r="AP271" s="117"/>
      <c r="AQ271" s="32"/>
    </row>
    <row r="272" spans="1:43">
      <c r="A272" s="120"/>
      <c r="C272" s="28" t="s">
        <v>207</v>
      </c>
      <c r="D272" s="226"/>
      <c r="E272" s="226"/>
      <c r="F272" s="226"/>
      <c r="G272" s="226"/>
      <c r="H272" s="226"/>
      <c r="I272" s="226"/>
      <c r="J272" s="226"/>
      <c r="L272" s="28"/>
      <c r="M272" s="28"/>
      <c r="N272" s="28"/>
      <c r="O272" s="28"/>
      <c r="P272" s="28"/>
      <c r="Q272" s="28"/>
      <c r="R272" s="28"/>
      <c r="S272" s="28"/>
      <c r="T272" s="28"/>
      <c r="U272" s="28"/>
      <c r="V272" s="28"/>
      <c r="W272" s="28"/>
      <c r="AA272" s="28"/>
      <c r="AB272" s="28"/>
      <c r="AC272" s="212"/>
      <c r="AD272" s="28"/>
      <c r="AE272" s="28"/>
      <c r="AF272" s="28"/>
      <c r="AG272" s="344"/>
      <c r="AH272" s="117"/>
      <c r="AI272" s="117"/>
      <c r="AJ272" s="117"/>
      <c r="AK272" s="117"/>
      <c r="AL272" s="117"/>
      <c r="AM272" s="117"/>
      <c r="AN272" s="117"/>
      <c r="AO272" s="117"/>
      <c r="AP272" s="117"/>
      <c r="AQ272" s="32"/>
    </row>
    <row r="273" spans="1:43">
      <c r="A273" s="120"/>
      <c r="C273" s="28"/>
      <c r="D273" s="226"/>
      <c r="E273" s="226"/>
      <c r="F273" s="226"/>
      <c r="G273" s="226"/>
      <c r="H273" s="226"/>
      <c r="I273" s="226"/>
      <c r="J273" s="226"/>
      <c r="L273" s="28"/>
      <c r="M273" s="28"/>
      <c r="N273" s="28"/>
      <c r="O273" s="28"/>
      <c r="P273" s="28"/>
      <c r="Q273" s="28"/>
      <c r="R273" s="28"/>
      <c r="S273" s="28"/>
      <c r="T273" s="28"/>
      <c r="U273" s="28"/>
      <c r="V273" s="28"/>
      <c r="W273" s="28"/>
      <c r="AA273" s="28"/>
      <c r="AB273" s="28"/>
      <c r="AC273" s="212"/>
      <c r="AD273" s="28"/>
      <c r="AE273" s="28"/>
      <c r="AF273" s="28"/>
      <c r="AG273" s="344"/>
      <c r="AH273" s="117"/>
      <c r="AI273" s="117"/>
      <c r="AJ273" s="117"/>
      <c r="AK273" s="117"/>
      <c r="AL273" s="117"/>
      <c r="AM273" s="117"/>
      <c r="AN273" s="117"/>
      <c r="AO273" s="117"/>
      <c r="AP273" s="117"/>
      <c r="AQ273" s="32"/>
    </row>
    <row r="274" spans="1:43">
      <c r="A274" s="120"/>
      <c r="C274" s="49" t="s">
        <v>379</v>
      </c>
      <c r="D274" s="226"/>
      <c r="E274" s="226"/>
      <c r="F274" s="226"/>
      <c r="G274" s="226"/>
      <c r="H274" s="226"/>
      <c r="I274" s="226"/>
      <c r="J274" s="226"/>
      <c r="L274" s="28"/>
      <c r="M274" s="28"/>
      <c r="O274" s="28"/>
      <c r="P274" s="28"/>
      <c r="R274" s="28"/>
      <c r="S274" s="28"/>
      <c r="T274" s="28"/>
      <c r="U274" s="28"/>
      <c r="V274" s="28"/>
      <c r="W274" s="28"/>
      <c r="AA274" s="28"/>
      <c r="AB274" s="28"/>
      <c r="AC274" s="212"/>
      <c r="AD274" s="28"/>
      <c r="AE274" s="28"/>
      <c r="AF274" s="28"/>
      <c r="AG274" s="344"/>
      <c r="AH274" s="117"/>
      <c r="AI274" s="117"/>
      <c r="AJ274" s="117"/>
      <c r="AK274" s="117"/>
      <c r="AL274" s="117"/>
      <c r="AM274" s="117"/>
      <c r="AN274" s="117"/>
      <c r="AO274" s="117"/>
      <c r="AP274" s="117"/>
      <c r="AQ274" s="32"/>
    </row>
    <row r="275" spans="1:43">
      <c r="A275" s="120"/>
      <c r="C275" s="28" t="s">
        <v>1132</v>
      </c>
      <c r="D275" s="226"/>
      <c r="E275" s="226"/>
      <c r="F275" s="226"/>
      <c r="G275" s="226"/>
      <c r="H275" s="226"/>
      <c r="I275" s="226"/>
      <c r="J275" s="226"/>
      <c r="K275" s="28"/>
      <c r="L275" s="28"/>
      <c r="M275" s="163"/>
      <c r="O275" s="28"/>
      <c r="P275" s="28"/>
      <c r="Q275" s="28"/>
      <c r="R275" s="28"/>
      <c r="S275" s="28"/>
      <c r="T275" s="28"/>
      <c r="U275" s="28"/>
      <c r="V275" s="28"/>
      <c r="W275" s="28"/>
      <c r="X275" s="28"/>
      <c r="Y275" s="28"/>
      <c r="Z275" s="28"/>
      <c r="AA275" s="28"/>
      <c r="AB275" s="28"/>
      <c r="AC275" s="212"/>
      <c r="AD275" s="28"/>
      <c r="AE275" s="28"/>
      <c r="AF275" s="28"/>
      <c r="AG275" s="344"/>
      <c r="AH275" s="117"/>
      <c r="AI275" s="117"/>
      <c r="AJ275" s="117"/>
      <c r="AK275" s="117"/>
      <c r="AL275" s="117"/>
      <c r="AM275" s="117"/>
      <c r="AN275" s="117"/>
      <c r="AO275" s="117"/>
      <c r="AP275" s="117"/>
      <c r="AQ275" s="32"/>
    </row>
    <row r="276" spans="1:43">
      <c r="A276" s="120"/>
      <c r="C276" s="28"/>
      <c r="D276" s="226"/>
      <c r="E276" s="226"/>
      <c r="F276" s="226"/>
      <c r="G276" s="226"/>
      <c r="H276" s="226"/>
      <c r="I276" s="226"/>
      <c r="J276" s="226"/>
      <c r="K276" s="28"/>
      <c r="L276" s="28"/>
      <c r="M276" s="28"/>
      <c r="N276" s="28"/>
      <c r="O276" s="28"/>
      <c r="P276" s="28"/>
      <c r="Q276" s="28"/>
      <c r="R276" s="28"/>
      <c r="S276" s="28"/>
      <c r="T276" s="28"/>
      <c r="U276" s="28"/>
      <c r="V276" s="28"/>
      <c r="W276" s="28"/>
      <c r="X276" s="28"/>
      <c r="Y276" s="28"/>
      <c r="Z276" s="28"/>
      <c r="AA276" s="28"/>
      <c r="AB276" s="28"/>
      <c r="AC276" s="212"/>
      <c r="AD276" s="28"/>
      <c r="AE276" s="28"/>
      <c r="AF276" s="28"/>
      <c r="AG276" s="344"/>
      <c r="AH276" s="117"/>
      <c r="AI276" s="117"/>
      <c r="AJ276" s="117"/>
      <c r="AK276" s="117"/>
      <c r="AL276" s="117"/>
      <c r="AM276" s="117"/>
      <c r="AN276" s="117"/>
      <c r="AO276" s="117"/>
      <c r="AP276" s="117"/>
      <c r="AQ276" s="32"/>
    </row>
    <row r="277" spans="1:43">
      <c r="A277" s="120"/>
      <c r="C277" s="226"/>
      <c r="D277" s="226"/>
      <c r="E277" s="226"/>
      <c r="F277" s="226"/>
      <c r="G277" s="226"/>
      <c r="H277" s="226"/>
      <c r="I277" s="226"/>
      <c r="J277" s="226"/>
      <c r="K277" s="28"/>
      <c r="L277" s="137"/>
      <c r="M277" s="137"/>
      <c r="N277" s="141"/>
      <c r="O277" s="137"/>
      <c r="AF277" s="132"/>
      <c r="AG277" s="344"/>
      <c r="AH277" s="117"/>
      <c r="AI277" s="117"/>
      <c r="AJ277" s="117"/>
      <c r="AK277" s="117"/>
      <c r="AL277" s="117"/>
      <c r="AM277" s="117"/>
      <c r="AN277" s="117"/>
      <c r="AO277" s="117"/>
      <c r="AP277" s="117"/>
      <c r="AQ277" s="32"/>
    </row>
    <row r="278" spans="1:43">
      <c r="A278" s="120"/>
      <c r="C278" s="226"/>
      <c r="D278" s="226"/>
      <c r="E278" s="226"/>
      <c r="F278" s="226"/>
      <c r="G278" s="226"/>
      <c r="H278" s="226"/>
      <c r="I278" s="226"/>
      <c r="J278" s="226"/>
      <c r="K278" s="28"/>
      <c r="L278" s="137"/>
      <c r="M278" s="137"/>
      <c r="N278" s="141"/>
      <c r="O278" s="137"/>
      <c r="AF278" s="132"/>
      <c r="AG278" s="344"/>
      <c r="AH278" s="117"/>
      <c r="AI278" s="117"/>
      <c r="AJ278" s="117"/>
      <c r="AK278" s="117"/>
      <c r="AL278" s="117"/>
      <c r="AM278" s="117"/>
      <c r="AN278" s="117"/>
      <c r="AO278" s="117"/>
      <c r="AP278" s="117"/>
      <c r="AQ278" s="32"/>
    </row>
    <row r="279" spans="1:43">
      <c r="A279" s="120"/>
      <c r="C279" s="226"/>
      <c r="D279" s="226"/>
      <c r="E279" s="226"/>
      <c r="F279" s="226"/>
      <c r="G279" s="226"/>
      <c r="H279" s="226"/>
      <c r="I279" s="226"/>
      <c r="J279" s="226"/>
      <c r="K279" s="28"/>
      <c r="L279" s="137"/>
      <c r="M279" s="137"/>
      <c r="N279" s="141"/>
      <c r="O279" s="137"/>
      <c r="AF279" s="132"/>
      <c r="AG279" s="344"/>
      <c r="AH279" s="117"/>
      <c r="AI279" s="117"/>
      <c r="AJ279" s="117"/>
      <c r="AK279" s="117"/>
      <c r="AL279" s="117"/>
      <c r="AM279" s="117"/>
      <c r="AN279" s="117"/>
      <c r="AO279" s="117"/>
      <c r="AP279" s="117"/>
      <c r="AQ279" s="32"/>
    </row>
    <row r="280" spans="1:43">
      <c r="A280" s="120"/>
      <c r="C280" s="226"/>
      <c r="D280" s="226"/>
      <c r="E280" s="226"/>
      <c r="F280" s="226"/>
      <c r="G280" s="226"/>
      <c r="H280" s="226"/>
      <c r="I280" s="226"/>
      <c r="J280" s="226"/>
      <c r="K280" s="28"/>
      <c r="L280" s="137"/>
      <c r="M280" s="137"/>
      <c r="N280" s="141"/>
      <c r="O280" s="137"/>
      <c r="AF280" s="132"/>
      <c r="AG280" s="344"/>
      <c r="AH280" s="117"/>
      <c r="AI280" s="117"/>
      <c r="AJ280" s="117"/>
      <c r="AK280" s="117"/>
      <c r="AL280" s="117"/>
      <c r="AM280" s="117"/>
      <c r="AN280" s="117"/>
      <c r="AO280" s="117"/>
      <c r="AP280" s="117"/>
      <c r="AQ280" s="32"/>
    </row>
    <row r="281" spans="1:43">
      <c r="A281" s="28"/>
      <c r="B281" s="28"/>
      <c r="C281" s="28"/>
      <c r="D281" s="28"/>
      <c r="E281" s="28"/>
      <c r="F281" s="28"/>
      <c r="G281" s="28"/>
      <c r="H281" s="28"/>
      <c r="I281" s="28"/>
      <c r="J281" s="28"/>
      <c r="K281" s="28"/>
      <c r="L281" s="137"/>
      <c r="M281" s="141"/>
      <c r="N281" s="137"/>
      <c r="AF281" s="132"/>
      <c r="AO281" s="117"/>
    </row>
    <row r="282" spans="1:43" s="212" customFormat="1">
      <c r="A282" s="216"/>
      <c r="C282" s="216"/>
      <c r="K282" s="134"/>
      <c r="L282" s="137"/>
      <c r="M282" s="141"/>
      <c r="N282" s="137"/>
      <c r="O282" s="230"/>
      <c r="P282" s="230"/>
      <c r="Q282" s="230"/>
      <c r="R282" s="230"/>
      <c r="S282" s="230"/>
      <c r="T282" s="230"/>
      <c r="U282" s="230"/>
      <c r="V282" s="230"/>
      <c r="W282" s="230"/>
      <c r="X282" s="230"/>
      <c r="Y282" s="230"/>
      <c r="Z282" s="230"/>
      <c r="AA282" s="230"/>
      <c r="AB282" s="230"/>
      <c r="AC282" s="230"/>
      <c r="AD282" s="230"/>
      <c r="AE282" s="230"/>
      <c r="AF282" s="230"/>
      <c r="AG282" s="342"/>
      <c r="AH282" s="211"/>
      <c r="AI282" s="216"/>
      <c r="AJ282" s="115"/>
      <c r="AK282" s="216"/>
      <c r="AL282" s="115"/>
      <c r="AM282" s="116"/>
      <c r="AN282" s="115"/>
      <c r="AO282" s="226"/>
      <c r="AP282" s="214"/>
    </row>
    <row r="283" spans="1:43" s="212" customFormat="1">
      <c r="A283" s="216"/>
      <c r="C283" s="216"/>
      <c r="K283" s="134"/>
      <c r="L283" s="137"/>
      <c r="M283" s="141"/>
      <c r="N283" s="137"/>
      <c r="O283" s="230"/>
      <c r="P283" s="230"/>
      <c r="Q283" s="230"/>
      <c r="R283" s="230"/>
      <c r="S283" s="230"/>
      <c r="T283" s="230"/>
      <c r="U283" s="230"/>
      <c r="V283" s="230"/>
      <c r="W283" s="230"/>
      <c r="X283" s="230"/>
      <c r="Y283" s="230"/>
      <c r="Z283" s="230"/>
      <c r="AA283" s="230"/>
      <c r="AB283" s="230"/>
      <c r="AC283" s="230"/>
      <c r="AD283" s="230"/>
      <c r="AE283" s="230"/>
      <c r="AF283" s="230"/>
      <c r="AG283" s="342"/>
      <c r="AH283" s="211"/>
      <c r="AI283" s="216"/>
      <c r="AJ283" s="115"/>
      <c r="AK283" s="216"/>
      <c r="AL283" s="115"/>
      <c r="AM283" s="116"/>
      <c r="AN283" s="115"/>
      <c r="AO283" s="226"/>
      <c r="AP283" s="214"/>
    </row>
    <row r="284" spans="1:43" s="212" customFormat="1">
      <c r="A284" s="216"/>
      <c r="C284" s="216"/>
      <c r="K284" s="134"/>
      <c r="L284" s="137"/>
      <c r="M284" s="141"/>
      <c r="N284" s="137"/>
      <c r="O284" s="230"/>
      <c r="P284" s="230"/>
      <c r="Q284" s="230"/>
      <c r="R284" s="230"/>
      <c r="S284" s="230"/>
      <c r="T284" s="230"/>
      <c r="U284" s="230"/>
      <c r="V284" s="230"/>
      <c r="W284" s="230"/>
      <c r="X284" s="230"/>
      <c r="Y284" s="230"/>
      <c r="Z284" s="230"/>
      <c r="AA284" s="230"/>
      <c r="AB284" s="230"/>
      <c r="AC284" s="230"/>
      <c r="AD284" s="230"/>
      <c r="AE284" s="230"/>
      <c r="AF284" s="230"/>
      <c r="AG284" s="342"/>
      <c r="AH284" s="211"/>
      <c r="AI284" s="216"/>
      <c r="AJ284" s="115"/>
      <c r="AK284" s="216"/>
      <c r="AL284" s="115"/>
      <c r="AM284" s="116"/>
      <c r="AN284" s="115"/>
      <c r="AO284" s="226"/>
      <c r="AP284" s="214"/>
    </row>
    <row r="285" spans="1:43" s="212" customFormat="1">
      <c r="A285" s="49" t="s">
        <v>378</v>
      </c>
      <c r="B285" s="28"/>
      <c r="C285" s="216"/>
      <c r="K285" s="134" t="s">
        <v>380</v>
      </c>
      <c r="L285" s="137"/>
      <c r="M285" s="141"/>
      <c r="N285" s="137"/>
      <c r="O285" s="230"/>
      <c r="P285" s="230"/>
      <c r="Q285" s="230"/>
      <c r="R285" s="230"/>
      <c r="S285" s="230"/>
      <c r="T285" s="230"/>
      <c r="U285" s="230"/>
      <c r="V285" s="230"/>
      <c r="W285" s="230"/>
      <c r="X285" s="230"/>
      <c r="Y285" s="230"/>
      <c r="Z285" s="230"/>
      <c r="AA285" s="230"/>
      <c r="AB285" s="230"/>
      <c r="AC285" s="230"/>
      <c r="AD285" s="230"/>
      <c r="AE285" s="230"/>
      <c r="AF285" s="230"/>
      <c r="AG285" s="342"/>
      <c r="AH285" s="211"/>
      <c r="AI285" s="216"/>
      <c r="AJ285" s="115"/>
      <c r="AK285" s="216"/>
      <c r="AL285" s="115"/>
      <c r="AM285" s="116"/>
      <c r="AN285" s="115"/>
      <c r="AO285" s="226"/>
      <c r="AP285" s="214"/>
    </row>
    <row r="286" spans="1:43">
      <c r="A286" s="49"/>
      <c r="B286" s="115" t="s">
        <v>379</v>
      </c>
      <c r="C286" s="289" t="s">
        <v>514</v>
      </c>
      <c r="D286" s="283"/>
      <c r="E286" s="283"/>
      <c r="F286" s="283"/>
      <c r="G286" s="284"/>
      <c r="H286" s="283"/>
      <c r="I286" s="284"/>
      <c r="J286" s="292"/>
      <c r="K286" s="134">
        <v>2014</v>
      </c>
      <c r="L286" s="134">
        <f t="shared" ref="L286:AE286" si="74">K286+1</f>
        <v>2015</v>
      </c>
      <c r="M286" s="134">
        <f t="shared" si="74"/>
        <v>2016</v>
      </c>
      <c r="N286" s="134">
        <f t="shared" si="74"/>
        <v>2017</v>
      </c>
      <c r="O286" s="134">
        <f t="shared" si="74"/>
        <v>2018</v>
      </c>
      <c r="P286" s="134">
        <f t="shared" si="74"/>
        <v>2019</v>
      </c>
      <c r="Q286" s="134">
        <f t="shared" si="74"/>
        <v>2020</v>
      </c>
      <c r="R286" s="134">
        <f t="shared" si="74"/>
        <v>2021</v>
      </c>
      <c r="S286" s="134">
        <f t="shared" si="74"/>
        <v>2022</v>
      </c>
      <c r="T286" s="134">
        <f t="shared" si="74"/>
        <v>2023</v>
      </c>
      <c r="U286" s="134">
        <f t="shared" si="74"/>
        <v>2024</v>
      </c>
      <c r="V286" s="134">
        <f t="shared" si="74"/>
        <v>2025</v>
      </c>
      <c r="W286" s="134">
        <f t="shared" si="74"/>
        <v>2026</v>
      </c>
      <c r="X286" s="134">
        <f t="shared" si="74"/>
        <v>2027</v>
      </c>
      <c r="Y286" s="134">
        <f t="shared" si="74"/>
        <v>2028</v>
      </c>
      <c r="Z286" s="134">
        <f t="shared" si="74"/>
        <v>2029</v>
      </c>
      <c r="AA286" s="134">
        <f t="shared" si="74"/>
        <v>2030</v>
      </c>
      <c r="AB286" s="134">
        <f t="shared" si="74"/>
        <v>2031</v>
      </c>
      <c r="AC286" s="134">
        <f t="shared" si="74"/>
        <v>2032</v>
      </c>
      <c r="AD286" s="134">
        <f t="shared" si="74"/>
        <v>2033</v>
      </c>
      <c r="AE286" s="134">
        <f t="shared" si="74"/>
        <v>2034</v>
      </c>
      <c r="AF286" s="132"/>
      <c r="AO286" s="117"/>
    </row>
    <row r="287" spans="1:43">
      <c r="A287" s="144" t="s">
        <v>214</v>
      </c>
      <c r="B287" s="143" t="s">
        <v>457</v>
      </c>
      <c r="C287" s="299" t="s">
        <v>504</v>
      </c>
      <c r="D287" s="279" t="s">
        <v>505</v>
      </c>
      <c r="E287" s="279" t="s">
        <v>507</v>
      </c>
      <c r="F287" s="279" t="s">
        <v>414</v>
      </c>
      <c r="G287" s="280" t="s">
        <v>415</v>
      </c>
      <c r="H287" s="279" t="s">
        <v>508</v>
      </c>
      <c r="I287" s="235" t="s">
        <v>489</v>
      </c>
      <c r="J287" s="300" t="s">
        <v>509</v>
      </c>
      <c r="K287" s="157">
        <f>Popn_growth</f>
        <v>1.4999999999999999E-2</v>
      </c>
      <c r="L287" s="157">
        <f t="shared" ref="L287:O289" si="75">K287</f>
        <v>1.4999999999999999E-2</v>
      </c>
      <c r="M287" s="157">
        <f t="shared" si="75"/>
        <v>1.4999999999999999E-2</v>
      </c>
      <c r="N287" s="157">
        <f t="shared" si="75"/>
        <v>1.4999999999999999E-2</v>
      </c>
      <c r="O287" s="157">
        <f t="shared" si="75"/>
        <v>1.4999999999999999E-2</v>
      </c>
      <c r="P287" s="157">
        <f t="shared" ref="P287:Q289" si="76">O287</f>
        <v>1.4999999999999999E-2</v>
      </c>
      <c r="Q287" s="157">
        <f t="shared" si="76"/>
        <v>1.4999999999999999E-2</v>
      </c>
      <c r="R287" s="157">
        <f t="shared" ref="R287:AE287" si="77">Q287</f>
        <v>1.4999999999999999E-2</v>
      </c>
      <c r="S287" s="157">
        <f t="shared" si="77"/>
        <v>1.4999999999999999E-2</v>
      </c>
      <c r="T287" s="157">
        <f t="shared" si="77"/>
        <v>1.4999999999999999E-2</v>
      </c>
      <c r="U287" s="157">
        <f t="shared" si="77"/>
        <v>1.4999999999999999E-2</v>
      </c>
      <c r="V287" s="157">
        <f t="shared" si="77"/>
        <v>1.4999999999999999E-2</v>
      </c>
      <c r="W287" s="157">
        <f t="shared" si="77"/>
        <v>1.4999999999999999E-2</v>
      </c>
      <c r="X287" s="157">
        <f t="shared" si="77"/>
        <v>1.4999999999999999E-2</v>
      </c>
      <c r="Y287" s="157">
        <f t="shared" si="77"/>
        <v>1.4999999999999999E-2</v>
      </c>
      <c r="Z287" s="157">
        <f t="shared" si="77"/>
        <v>1.4999999999999999E-2</v>
      </c>
      <c r="AA287" s="157">
        <f t="shared" si="77"/>
        <v>1.4999999999999999E-2</v>
      </c>
      <c r="AB287" s="157">
        <f t="shared" si="77"/>
        <v>1.4999999999999999E-2</v>
      </c>
      <c r="AC287" s="157">
        <f t="shared" si="77"/>
        <v>1.4999999999999999E-2</v>
      </c>
      <c r="AD287" s="157">
        <f t="shared" si="77"/>
        <v>1.4999999999999999E-2</v>
      </c>
      <c r="AE287" s="157">
        <f t="shared" si="77"/>
        <v>1.4999999999999999E-2</v>
      </c>
      <c r="AF287" s="146" t="str">
        <f>B259</f>
        <v>Paints, resins, inks, organic sludges</v>
      </c>
      <c r="AG287" s="342" t="s">
        <v>569</v>
      </c>
      <c r="AH287" s="276"/>
      <c r="AI287" s="276"/>
      <c r="AJ287" s="276"/>
      <c r="AK287" s="276"/>
      <c r="AL287" s="276"/>
      <c r="AM287" s="276"/>
      <c r="AN287" s="276"/>
      <c r="AO287" s="117"/>
    </row>
    <row r="288" spans="1:43">
      <c r="A288" s="144" t="s">
        <v>209</v>
      </c>
      <c r="B288" s="143" t="s">
        <v>1133</v>
      </c>
      <c r="C288" s="299" t="s">
        <v>504</v>
      </c>
      <c r="D288" s="279" t="s">
        <v>505</v>
      </c>
      <c r="E288" s="279" t="s">
        <v>507</v>
      </c>
      <c r="F288" s="279" t="s">
        <v>414</v>
      </c>
      <c r="G288" s="280" t="s">
        <v>415</v>
      </c>
      <c r="H288" s="279" t="s">
        <v>508</v>
      </c>
      <c r="I288" s="235" t="s">
        <v>489</v>
      </c>
      <c r="J288" s="300" t="s">
        <v>509</v>
      </c>
      <c r="K288" s="518">
        <f>M266</f>
        <v>3.7999999999999999E-2</v>
      </c>
      <c r="L288" s="157">
        <f t="shared" si="75"/>
        <v>3.7999999999999999E-2</v>
      </c>
      <c r="M288" s="157">
        <f t="shared" si="75"/>
        <v>3.7999999999999999E-2</v>
      </c>
      <c r="N288" s="157">
        <f t="shared" si="75"/>
        <v>3.7999999999999999E-2</v>
      </c>
      <c r="O288" s="157">
        <f t="shared" si="75"/>
        <v>3.7999999999999999E-2</v>
      </c>
      <c r="P288" s="157">
        <f t="shared" si="76"/>
        <v>3.7999999999999999E-2</v>
      </c>
      <c r="Q288" s="157">
        <f t="shared" si="76"/>
        <v>3.7999999999999999E-2</v>
      </c>
      <c r="R288" s="157">
        <f t="shared" ref="R288:AE288" si="78">Q288</f>
        <v>3.7999999999999999E-2</v>
      </c>
      <c r="S288" s="157">
        <f t="shared" si="78"/>
        <v>3.7999999999999999E-2</v>
      </c>
      <c r="T288" s="157">
        <f t="shared" si="78"/>
        <v>3.7999999999999999E-2</v>
      </c>
      <c r="U288" s="157">
        <f t="shared" si="78"/>
        <v>3.7999999999999999E-2</v>
      </c>
      <c r="V288" s="157">
        <f t="shared" si="78"/>
        <v>3.7999999999999999E-2</v>
      </c>
      <c r="W288" s="157">
        <f t="shared" si="78"/>
        <v>3.7999999999999999E-2</v>
      </c>
      <c r="X288" s="157">
        <f t="shared" si="78"/>
        <v>3.7999999999999999E-2</v>
      </c>
      <c r="Y288" s="157">
        <f t="shared" si="78"/>
        <v>3.7999999999999999E-2</v>
      </c>
      <c r="Z288" s="157">
        <f t="shared" si="78"/>
        <v>3.7999999999999999E-2</v>
      </c>
      <c r="AA288" s="157">
        <f t="shared" si="78"/>
        <v>3.7999999999999999E-2</v>
      </c>
      <c r="AB288" s="157">
        <f t="shared" si="78"/>
        <v>3.7999999999999999E-2</v>
      </c>
      <c r="AC288" s="157">
        <f t="shared" si="78"/>
        <v>3.7999999999999999E-2</v>
      </c>
      <c r="AD288" s="157">
        <f t="shared" si="78"/>
        <v>3.7999999999999999E-2</v>
      </c>
      <c r="AE288" s="157">
        <f t="shared" si="78"/>
        <v>3.7999999999999999E-2</v>
      </c>
      <c r="AF288" s="146" t="str">
        <f>AF287</f>
        <v>Paints, resins, inks, organic sludges</v>
      </c>
      <c r="AG288" s="342" t="s">
        <v>569</v>
      </c>
      <c r="AH288" s="276"/>
      <c r="AI288" s="276"/>
      <c r="AJ288" s="276"/>
      <c r="AK288" s="276"/>
      <c r="AL288" s="276"/>
      <c r="AM288" s="276"/>
      <c r="AN288" s="276"/>
      <c r="AO288" s="117"/>
      <c r="AP288" s="43"/>
    </row>
    <row r="289" spans="1:43">
      <c r="A289" s="144" t="s">
        <v>216</v>
      </c>
      <c r="B289" s="143" t="s">
        <v>1005</v>
      </c>
      <c r="C289" s="299" t="s">
        <v>504</v>
      </c>
      <c r="D289" s="279" t="s">
        <v>505</v>
      </c>
      <c r="E289" s="279" t="s">
        <v>507</v>
      </c>
      <c r="F289" s="279" t="s">
        <v>414</v>
      </c>
      <c r="G289" s="280" t="s">
        <v>415</v>
      </c>
      <c r="H289" s="279" t="s">
        <v>508</v>
      </c>
      <c r="I289" s="235" t="s">
        <v>489</v>
      </c>
      <c r="J289" s="300" t="s">
        <v>509</v>
      </c>
      <c r="K289" s="518">
        <f>K287-2%</f>
        <v>-5.000000000000001E-3</v>
      </c>
      <c r="L289" s="157">
        <f t="shared" si="75"/>
        <v>-5.000000000000001E-3</v>
      </c>
      <c r="M289" s="157">
        <f t="shared" si="75"/>
        <v>-5.000000000000001E-3</v>
      </c>
      <c r="N289" s="157">
        <f t="shared" si="75"/>
        <v>-5.000000000000001E-3</v>
      </c>
      <c r="O289" s="157">
        <f t="shared" si="75"/>
        <v>-5.000000000000001E-3</v>
      </c>
      <c r="P289" s="157">
        <f t="shared" si="76"/>
        <v>-5.000000000000001E-3</v>
      </c>
      <c r="Q289" s="157">
        <f t="shared" si="76"/>
        <v>-5.000000000000001E-3</v>
      </c>
      <c r="R289" s="157">
        <f t="shared" ref="R289:AE289" si="79">Q289</f>
        <v>-5.000000000000001E-3</v>
      </c>
      <c r="S289" s="157">
        <f t="shared" si="79"/>
        <v>-5.000000000000001E-3</v>
      </c>
      <c r="T289" s="157">
        <f t="shared" si="79"/>
        <v>-5.000000000000001E-3</v>
      </c>
      <c r="U289" s="157">
        <f t="shared" si="79"/>
        <v>-5.000000000000001E-3</v>
      </c>
      <c r="V289" s="157">
        <f t="shared" si="79"/>
        <v>-5.000000000000001E-3</v>
      </c>
      <c r="W289" s="157">
        <f t="shared" si="79"/>
        <v>-5.000000000000001E-3</v>
      </c>
      <c r="X289" s="157">
        <f t="shared" si="79"/>
        <v>-5.000000000000001E-3</v>
      </c>
      <c r="Y289" s="157">
        <f t="shared" si="79"/>
        <v>-5.000000000000001E-3</v>
      </c>
      <c r="Z289" s="157">
        <f t="shared" si="79"/>
        <v>-5.000000000000001E-3</v>
      </c>
      <c r="AA289" s="157">
        <f t="shared" si="79"/>
        <v>-5.000000000000001E-3</v>
      </c>
      <c r="AB289" s="157">
        <f t="shared" si="79"/>
        <v>-5.000000000000001E-3</v>
      </c>
      <c r="AC289" s="157">
        <f t="shared" si="79"/>
        <v>-5.000000000000001E-3</v>
      </c>
      <c r="AD289" s="157">
        <f t="shared" si="79"/>
        <v>-5.000000000000001E-3</v>
      </c>
      <c r="AE289" s="157">
        <f t="shared" si="79"/>
        <v>-5.000000000000001E-3</v>
      </c>
      <c r="AF289" s="146" t="str">
        <f>AF288</f>
        <v>Paints, resins, inks, organic sludges</v>
      </c>
      <c r="AG289" s="342" t="s">
        <v>569</v>
      </c>
      <c r="AH289" s="276"/>
      <c r="AI289" s="276"/>
      <c r="AJ289" s="276"/>
      <c r="AK289" s="276"/>
      <c r="AL289" s="276"/>
      <c r="AM289" s="276"/>
      <c r="AN289" s="276"/>
      <c r="AO289" s="117"/>
      <c r="AP289" s="63"/>
    </row>
    <row r="290" spans="1:43">
      <c r="A290" s="144"/>
      <c r="B290" s="118"/>
      <c r="C290" s="227"/>
      <c r="D290" s="227"/>
      <c r="E290" s="227"/>
      <c r="F290" s="227"/>
      <c r="G290" s="227"/>
      <c r="H290" s="227"/>
      <c r="I290" s="227"/>
      <c r="J290" s="227"/>
      <c r="K290" s="28"/>
      <c r="L290" s="161"/>
      <c r="M290" s="162"/>
      <c r="N290" s="162"/>
      <c r="O290" s="162"/>
      <c r="P290" s="162"/>
      <c r="Q290" s="162"/>
      <c r="R290" s="162"/>
      <c r="S290" s="162"/>
      <c r="T290" s="162"/>
      <c r="U290" s="162"/>
      <c r="V290" s="162"/>
      <c r="W290" s="162"/>
      <c r="X290" s="162"/>
      <c r="Y290" s="162"/>
      <c r="Z290" s="162"/>
      <c r="AA290" s="162"/>
      <c r="AB290" s="162"/>
      <c r="AC290" s="162"/>
      <c r="AD290" s="162"/>
      <c r="AE290" s="162"/>
      <c r="AF290" s="162"/>
      <c r="AG290" s="232"/>
      <c r="AH290" s="117"/>
      <c r="AI290" s="27"/>
      <c r="AJ290" s="49"/>
      <c r="AK290" s="115"/>
      <c r="AL290" s="49"/>
      <c r="AM290" s="115"/>
      <c r="AN290" s="116"/>
      <c r="AO290" s="115"/>
      <c r="AP290" s="117"/>
      <c r="AQ290" s="63"/>
    </row>
    <row r="291" spans="1:43" s="128" customFormat="1" ht="18.75">
      <c r="A291" s="130" t="s">
        <v>97</v>
      </c>
      <c r="B291" s="129" t="s">
        <v>98</v>
      </c>
      <c r="C291" s="229"/>
      <c r="D291" s="229"/>
      <c r="E291" s="229"/>
      <c r="F291" s="229"/>
      <c r="G291" s="229"/>
      <c r="H291" s="229"/>
      <c r="I291" s="229"/>
      <c r="J291" s="229"/>
      <c r="K291" s="131"/>
      <c r="L291" s="138"/>
      <c r="M291" s="138"/>
      <c r="N291" s="138"/>
      <c r="O291" s="138"/>
      <c r="P291" s="147"/>
      <c r="Q291" s="147"/>
      <c r="R291" s="147"/>
      <c r="S291" s="147"/>
      <c r="T291" s="147"/>
      <c r="U291" s="147"/>
      <c r="V291" s="147"/>
      <c r="W291" s="147"/>
      <c r="X291" s="147"/>
      <c r="Y291" s="147"/>
      <c r="Z291" s="147"/>
      <c r="AA291" s="147"/>
      <c r="AB291" s="147"/>
      <c r="AC291" s="147"/>
      <c r="AD291" s="147"/>
      <c r="AE291" s="147"/>
      <c r="AF291" s="140"/>
      <c r="AG291" s="343"/>
      <c r="AO291" s="126"/>
      <c r="AP291" s="127"/>
    </row>
    <row r="292" spans="1:43">
      <c r="A292" s="122" t="s">
        <v>761</v>
      </c>
      <c r="C292" s="122" t="s">
        <v>497</v>
      </c>
      <c r="D292" s="226"/>
      <c r="E292" s="226"/>
      <c r="F292" s="226"/>
      <c r="G292" s="226"/>
      <c r="H292" s="226"/>
      <c r="I292" s="226"/>
      <c r="J292" s="226"/>
      <c r="L292" s="137"/>
      <c r="M292" s="137"/>
      <c r="N292" s="141"/>
      <c r="O292" s="137"/>
      <c r="X292" s="179" t="s">
        <v>511</v>
      </c>
      <c r="AA292" s="145" t="s">
        <v>1184</v>
      </c>
    </row>
    <row r="293" spans="1:43">
      <c r="A293" s="443" t="s">
        <v>100</v>
      </c>
      <c r="C293" s="28" t="s">
        <v>439</v>
      </c>
      <c r="D293" s="226"/>
      <c r="E293" s="226"/>
      <c r="F293" s="226"/>
      <c r="G293" s="226"/>
      <c r="H293" s="226"/>
      <c r="I293" s="226"/>
      <c r="J293" s="226"/>
      <c r="L293" s="137"/>
      <c r="M293" s="137"/>
      <c r="N293" s="141"/>
      <c r="O293" s="137"/>
      <c r="Y293" s="252" t="s">
        <v>276</v>
      </c>
      <c r="Z293" s="252" t="s">
        <v>506</v>
      </c>
      <c r="AF293" s="146" t="str">
        <f>B291</f>
        <v>Organic solvents</v>
      </c>
    </row>
    <row r="294" spans="1:43">
      <c r="A294" s="443" t="s">
        <v>102</v>
      </c>
      <c r="C294" s="28" t="s">
        <v>1204</v>
      </c>
      <c r="D294" s="226"/>
      <c r="E294" s="226"/>
      <c r="F294" s="226"/>
      <c r="G294" s="226"/>
      <c r="H294" s="226"/>
      <c r="I294" s="226"/>
      <c r="J294" s="226"/>
      <c r="L294" s="137"/>
      <c r="M294" s="137"/>
      <c r="N294" s="141"/>
      <c r="O294" s="137"/>
      <c r="W294" s="199"/>
      <c r="X294" s="239" t="s">
        <v>504</v>
      </c>
      <c r="Y294" s="666">
        <f>[1]Baseline!C19</f>
        <v>68.19</v>
      </c>
      <c r="Z294" s="667"/>
      <c r="AF294" s="146" t="str">
        <f>AF293</f>
        <v>Organic solvents</v>
      </c>
    </row>
    <row r="295" spans="1:43">
      <c r="A295" s="443" t="s">
        <v>104</v>
      </c>
      <c r="D295" s="226"/>
      <c r="E295" s="226"/>
      <c r="F295" s="226"/>
      <c r="G295" s="226"/>
      <c r="H295" s="226"/>
      <c r="I295" s="226"/>
      <c r="J295" s="226"/>
      <c r="L295" s="137"/>
      <c r="M295" s="137"/>
      <c r="N295" s="141"/>
      <c r="O295" s="137"/>
      <c r="W295" s="199"/>
      <c r="X295" s="239" t="s">
        <v>505</v>
      </c>
      <c r="Y295" s="667"/>
      <c r="Z295" s="666">
        <f>[1]Baseline!D19</f>
        <v>8629.5817049999987</v>
      </c>
      <c r="AA295" s="192"/>
      <c r="AF295" s="146" t="str">
        <f t="shared" ref="AF295:AF301" si="80">AF294</f>
        <v>Organic solvents</v>
      </c>
    </row>
    <row r="296" spans="1:43">
      <c r="A296" s="443" t="s">
        <v>106</v>
      </c>
      <c r="C296" s="49" t="s">
        <v>400</v>
      </c>
      <c r="D296" s="226"/>
      <c r="E296" s="226"/>
      <c r="F296" s="226"/>
      <c r="G296" s="226"/>
      <c r="H296" s="226"/>
      <c r="I296" s="226"/>
      <c r="J296" s="226"/>
      <c r="L296" s="137"/>
      <c r="M296" s="137"/>
      <c r="N296" s="141"/>
      <c r="O296" s="137"/>
      <c r="W296" s="199"/>
      <c r="X296" s="239" t="s">
        <v>507</v>
      </c>
      <c r="Y296" s="666">
        <f>[1]Baseline!E19</f>
        <v>7.8199999999999994</v>
      </c>
      <c r="Z296" s="667"/>
      <c r="AF296" s="146" t="str">
        <f t="shared" si="80"/>
        <v>Organic solvents</v>
      </c>
      <c r="AO296" s="117"/>
    </row>
    <row r="297" spans="1:43">
      <c r="C297" s="28" t="s">
        <v>426</v>
      </c>
      <c r="D297" s="226"/>
      <c r="E297" s="226"/>
      <c r="F297" s="226"/>
      <c r="G297" s="226"/>
      <c r="H297" s="226"/>
      <c r="I297" s="226"/>
      <c r="J297" s="226"/>
      <c r="L297" s="137"/>
      <c r="M297" s="137"/>
      <c r="N297" s="141"/>
      <c r="O297" s="137"/>
      <c r="W297" s="199"/>
      <c r="X297" s="239" t="s">
        <v>414</v>
      </c>
      <c r="Y297" s="666">
        <f>[1]Baseline!F19</f>
        <v>12957.48</v>
      </c>
      <c r="Z297" s="667"/>
      <c r="AF297" s="146" t="str">
        <f t="shared" si="80"/>
        <v>Organic solvents</v>
      </c>
      <c r="AO297" s="117"/>
    </row>
    <row r="298" spans="1:43">
      <c r="A298" s="49" t="s">
        <v>376</v>
      </c>
      <c r="B298" s="28"/>
      <c r="C298" s="28"/>
      <c r="D298" s="212"/>
      <c r="E298" s="212"/>
      <c r="F298" s="212"/>
      <c r="G298" s="212"/>
      <c r="H298" s="212"/>
      <c r="I298" s="212"/>
      <c r="J298" s="212"/>
      <c r="L298" s="137"/>
      <c r="M298" s="137"/>
      <c r="N298" s="141"/>
      <c r="O298" s="137"/>
      <c r="W298" s="199"/>
      <c r="X298" s="239" t="s">
        <v>415</v>
      </c>
      <c r="Y298" s="667"/>
      <c r="Z298" s="666">
        <f>[1]Baseline!G19</f>
        <v>372.8</v>
      </c>
      <c r="AF298" s="146" t="str">
        <f t="shared" si="80"/>
        <v>Organic solvents</v>
      </c>
      <c r="AO298" s="117"/>
    </row>
    <row r="299" spans="1:43">
      <c r="A299" s="27" t="s">
        <v>1203</v>
      </c>
      <c r="B299" s="28"/>
      <c r="C299" s="49" t="s">
        <v>401</v>
      </c>
      <c r="D299" s="212"/>
      <c r="E299" s="212"/>
      <c r="F299" s="212"/>
      <c r="G299" s="212"/>
      <c r="H299" s="212"/>
      <c r="I299" s="212"/>
      <c r="J299" s="212"/>
      <c r="L299" s="137"/>
      <c r="M299" s="137"/>
      <c r="N299" s="141"/>
      <c r="O299" s="137"/>
      <c r="W299" s="199"/>
      <c r="X299" s="239" t="s">
        <v>508</v>
      </c>
      <c r="Y299" s="666">
        <f>[1]Baseline!H19</f>
        <v>238.63099999999997</v>
      </c>
      <c r="Z299" s="667"/>
      <c r="AF299" s="146" t="str">
        <f t="shared" si="80"/>
        <v>Organic solvents</v>
      </c>
      <c r="AO299" s="117"/>
    </row>
    <row r="300" spans="1:43">
      <c r="A300" s="28" t="s">
        <v>436</v>
      </c>
      <c r="C300" s="28" t="s">
        <v>208</v>
      </c>
      <c r="D300" s="226"/>
      <c r="E300" s="226"/>
      <c r="F300" s="226"/>
      <c r="G300" s="226"/>
      <c r="H300" s="226"/>
      <c r="I300" s="226"/>
      <c r="J300" s="226"/>
      <c r="L300" s="137"/>
      <c r="M300" s="137"/>
      <c r="N300" s="141"/>
      <c r="O300" s="137"/>
      <c r="W300" s="199"/>
      <c r="X300" s="239" t="s">
        <v>489</v>
      </c>
      <c r="Y300" s="667"/>
      <c r="Z300" s="666">
        <f>[1]Baseline!I19</f>
        <v>3662.933</v>
      </c>
      <c r="AA300" s="192"/>
      <c r="AF300" s="146" t="str">
        <f t="shared" si="80"/>
        <v>Organic solvents</v>
      </c>
      <c r="AO300" s="117"/>
    </row>
    <row r="301" spans="1:43">
      <c r="A301" s="120" t="s">
        <v>437</v>
      </c>
      <c r="C301" s="28"/>
      <c r="D301" s="226"/>
      <c r="E301" s="226"/>
      <c r="F301" s="226"/>
      <c r="G301" s="226"/>
      <c r="H301" s="226"/>
      <c r="I301" s="226"/>
      <c r="J301" s="226"/>
      <c r="L301" s="137"/>
      <c r="M301" s="137"/>
      <c r="N301" s="141"/>
      <c r="O301" s="137"/>
      <c r="W301" s="199"/>
      <c r="X301" s="239" t="s">
        <v>509</v>
      </c>
      <c r="Y301" s="666">
        <f>[1]Baseline!J19</f>
        <v>4759.2716999999329</v>
      </c>
      <c r="Z301" s="667"/>
      <c r="AF301" s="146" t="str">
        <f t="shared" si="80"/>
        <v>Organic solvents</v>
      </c>
      <c r="AO301" s="117"/>
    </row>
    <row r="302" spans="1:43">
      <c r="A302" s="120" t="s">
        <v>467</v>
      </c>
      <c r="C302" s="49" t="s">
        <v>402</v>
      </c>
      <c r="D302" s="226"/>
      <c r="E302" s="226"/>
      <c r="F302" s="226"/>
      <c r="G302" s="226"/>
      <c r="H302" s="226"/>
      <c r="I302" s="226"/>
      <c r="J302" s="226"/>
      <c r="L302" s="137"/>
      <c r="M302" s="137"/>
      <c r="N302" s="141"/>
      <c r="O302" s="137"/>
      <c r="X302" s="251"/>
      <c r="AF302" s="132"/>
      <c r="AG302" s="344"/>
      <c r="AH302" s="117"/>
      <c r="AI302" s="27"/>
      <c r="AJ302" s="49"/>
      <c r="AK302" s="115"/>
      <c r="AL302" s="49"/>
      <c r="AM302" s="115"/>
      <c r="AN302" s="116"/>
      <c r="AO302" s="115"/>
      <c r="AP302" s="117"/>
      <c r="AQ302" s="32"/>
    </row>
    <row r="303" spans="1:43">
      <c r="A303" s="28" t="s">
        <v>438</v>
      </c>
      <c r="C303" s="28" t="s">
        <v>208</v>
      </c>
      <c r="D303" s="226"/>
      <c r="E303" s="226"/>
      <c r="F303" s="226"/>
      <c r="G303" s="226"/>
      <c r="H303" s="226"/>
      <c r="I303" s="226"/>
      <c r="J303" s="226"/>
      <c r="L303" s="137"/>
      <c r="M303" s="137"/>
      <c r="N303" s="141"/>
      <c r="O303" s="137"/>
      <c r="AF303" s="132"/>
      <c r="AG303" s="344"/>
      <c r="AH303" s="117"/>
      <c r="AI303" s="27"/>
      <c r="AJ303" s="49"/>
      <c r="AK303" s="115"/>
      <c r="AL303" s="49"/>
      <c r="AM303" s="115"/>
      <c r="AN303" s="116"/>
      <c r="AO303" s="115"/>
      <c r="AP303" s="117"/>
      <c r="AQ303" s="32"/>
    </row>
    <row r="304" spans="1:43">
      <c r="A304" s="120"/>
      <c r="C304" s="28"/>
      <c r="D304" s="226"/>
      <c r="E304" s="226"/>
      <c r="F304" s="226"/>
      <c r="G304" s="226"/>
      <c r="H304" s="226"/>
      <c r="I304" s="226"/>
      <c r="J304" s="226"/>
      <c r="L304" s="137"/>
      <c r="M304" s="137"/>
      <c r="N304" s="141"/>
      <c r="O304" s="137"/>
      <c r="AF304" s="132"/>
      <c r="AG304" s="344"/>
      <c r="AH304" s="117"/>
      <c r="AI304" s="27"/>
      <c r="AJ304" s="49"/>
      <c r="AK304" s="115"/>
      <c r="AL304" s="49"/>
      <c r="AM304" s="115"/>
      <c r="AN304" s="116"/>
      <c r="AO304" s="115"/>
      <c r="AP304" s="117"/>
      <c r="AQ304" s="32"/>
    </row>
    <row r="305" spans="1:43">
      <c r="A305" s="121" t="s">
        <v>374</v>
      </c>
      <c r="C305" s="49" t="s">
        <v>379</v>
      </c>
      <c r="D305" s="226"/>
      <c r="E305" s="226"/>
      <c r="F305" s="226"/>
      <c r="G305" s="226"/>
      <c r="H305" s="226"/>
      <c r="I305" s="226"/>
      <c r="J305" s="226"/>
      <c r="L305" s="28"/>
      <c r="M305" s="28"/>
      <c r="N305" s="28"/>
      <c r="O305" s="28"/>
      <c r="P305" s="28"/>
      <c r="Q305" s="28"/>
      <c r="R305" s="28"/>
      <c r="S305" s="28"/>
      <c r="T305" s="28"/>
      <c r="U305" s="28"/>
      <c r="V305" s="28"/>
      <c r="W305" s="28"/>
      <c r="AA305" s="28"/>
      <c r="AB305" s="28"/>
      <c r="AC305" s="212"/>
      <c r="AD305" s="28"/>
      <c r="AE305" s="28"/>
      <c r="AF305" s="28"/>
      <c r="AG305" s="344"/>
      <c r="AH305" s="117"/>
      <c r="AI305" s="27"/>
      <c r="AJ305" s="49"/>
      <c r="AK305" s="115"/>
      <c r="AL305" s="49"/>
      <c r="AM305" s="115"/>
      <c r="AN305" s="116"/>
      <c r="AO305" s="115"/>
      <c r="AP305" s="117"/>
      <c r="AQ305" s="32"/>
    </row>
    <row r="306" spans="1:43">
      <c r="A306" s="120"/>
      <c r="C306" s="28" t="s">
        <v>483</v>
      </c>
      <c r="D306" s="226"/>
      <c r="E306" s="226"/>
      <c r="F306" s="226"/>
      <c r="G306" s="226"/>
      <c r="H306" s="226"/>
      <c r="I306" s="226"/>
      <c r="J306" s="226"/>
      <c r="L306" s="28"/>
      <c r="M306" s="28"/>
      <c r="N306" s="28"/>
      <c r="O306" s="28"/>
      <c r="P306" s="28"/>
      <c r="Q306" s="28"/>
      <c r="R306" s="28"/>
      <c r="S306" s="28"/>
      <c r="T306" s="28"/>
      <c r="U306" s="28"/>
      <c r="V306" s="28"/>
      <c r="W306" s="28"/>
      <c r="X306" s="28"/>
      <c r="Y306" s="28"/>
      <c r="Z306" s="28"/>
      <c r="AA306" s="28"/>
      <c r="AB306" s="28"/>
      <c r="AC306" s="212"/>
      <c r="AD306" s="28"/>
      <c r="AE306" s="28"/>
      <c r="AF306" s="28"/>
      <c r="AG306" s="344"/>
      <c r="AH306" s="117"/>
      <c r="AI306" s="27"/>
      <c r="AJ306" s="49"/>
      <c r="AK306" s="115"/>
      <c r="AL306" s="49"/>
      <c r="AM306" s="115"/>
      <c r="AN306" s="116"/>
      <c r="AO306" s="115"/>
      <c r="AP306" s="117"/>
      <c r="AQ306" s="32"/>
    </row>
    <row r="307" spans="1:43">
      <c r="A307" s="120"/>
      <c r="D307" s="226"/>
      <c r="E307" s="226"/>
      <c r="F307" s="226"/>
      <c r="G307" s="226"/>
      <c r="H307" s="226"/>
      <c r="I307" s="226"/>
      <c r="J307" s="226"/>
      <c r="K307" s="28"/>
      <c r="L307" s="28"/>
      <c r="M307" s="28"/>
      <c r="N307" s="28"/>
      <c r="O307" s="28"/>
      <c r="P307" s="28"/>
      <c r="Q307" s="28"/>
      <c r="R307" s="28"/>
      <c r="S307" s="28"/>
      <c r="T307" s="28"/>
      <c r="U307" s="28"/>
      <c r="V307" s="28"/>
      <c r="W307" s="28"/>
      <c r="X307" s="28"/>
      <c r="Y307" s="28"/>
      <c r="Z307" s="28"/>
      <c r="AA307" s="28"/>
      <c r="AB307" s="28"/>
      <c r="AC307" s="212"/>
      <c r="AD307" s="28"/>
      <c r="AE307" s="28"/>
      <c r="AF307" s="28"/>
      <c r="AG307" s="344"/>
      <c r="AH307" s="117"/>
      <c r="AI307" s="27"/>
      <c r="AJ307" s="49"/>
      <c r="AK307" s="115"/>
      <c r="AL307" s="49"/>
      <c r="AM307" s="115"/>
      <c r="AN307" s="116"/>
      <c r="AO307" s="115"/>
      <c r="AP307" s="117"/>
      <c r="AQ307" s="32"/>
    </row>
    <row r="308" spans="1:43">
      <c r="A308" s="120"/>
      <c r="C308" s="226"/>
      <c r="D308" s="226"/>
      <c r="E308" s="226"/>
      <c r="F308" s="226"/>
      <c r="G308" s="226"/>
      <c r="H308" s="226"/>
      <c r="I308" s="226"/>
      <c r="J308" s="226"/>
      <c r="K308" s="28"/>
      <c r="L308" s="28"/>
      <c r="M308" s="28"/>
      <c r="N308" s="28"/>
      <c r="O308" s="28"/>
      <c r="P308" s="28"/>
      <c r="Q308" s="28"/>
      <c r="R308" s="28"/>
      <c r="S308" s="28"/>
      <c r="T308" s="28"/>
      <c r="U308" s="28"/>
      <c r="V308" s="28"/>
      <c r="W308" s="28"/>
      <c r="X308" s="28"/>
      <c r="Y308" s="28"/>
      <c r="Z308" s="28"/>
      <c r="AA308" s="28"/>
      <c r="AB308" s="28"/>
      <c r="AC308" s="212"/>
      <c r="AD308" s="28"/>
      <c r="AE308" s="28"/>
      <c r="AF308" s="28"/>
      <c r="AG308" s="344"/>
      <c r="AH308" s="117"/>
      <c r="AI308" s="27"/>
      <c r="AJ308" s="49"/>
      <c r="AK308" s="115"/>
      <c r="AL308" s="49"/>
      <c r="AM308" s="115"/>
      <c r="AN308" s="116"/>
      <c r="AO308" s="115"/>
      <c r="AP308" s="117"/>
      <c r="AQ308" s="32"/>
    </row>
    <row r="309" spans="1:43">
      <c r="A309" s="120"/>
      <c r="C309" s="226"/>
      <c r="D309" s="226"/>
      <c r="E309" s="226"/>
      <c r="F309" s="226"/>
      <c r="G309" s="226"/>
      <c r="H309" s="226"/>
      <c r="I309" s="226"/>
      <c r="J309" s="226"/>
      <c r="K309" s="28"/>
      <c r="L309" s="28"/>
      <c r="M309" s="28"/>
      <c r="N309" s="28"/>
      <c r="O309" s="28"/>
      <c r="P309" s="28"/>
      <c r="Q309" s="28"/>
      <c r="R309" s="28"/>
      <c r="S309" s="28"/>
      <c r="T309" s="28"/>
      <c r="U309" s="28"/>
      <c r="V309" s="28"/>
      <c r="W309" s="28"/>
      <c r="X309" s="28"/>
      <c r="Y309" s="28"/>
      <c r="Z309" s="28"/>
      <c r="AA309" s="28"/>
      <c r="AB309" s="28"/>
      <c r="AC309" s="212"/>
      <c r="AD309" s="28"/>
      <c r="AE309" s="28"/>
      <c r="AF309" s="28"/>
      <c r="AG309" s="344"/>
      <c r="AH309" s="117"/>
      <c r="AI309" s="27"/>
      <c r="AJ309" s="49"/>
      <c r="AK309" s="115"/>
      <c r="AL309" s="49"/>
      <c r="AM309" s="115"/>
      <c r="AN309" s="116"/>
      <c r="AO309" s="115"/>
      <c r="AP309" s="117"/>
      <c r="AQ309" s="32"/>
    </row>
    <row r="310" spans="1:43">
      <c r="A310" s="120"/>
      <c r="C310" s="226"/>
      <c r="D310" s="226"/>
      <c r="E310" s="226"/>
      <c r="F310" s="226"/>
      <c r="G310" s="226"/>
      <c r="H310" s="226"/>
      <c r="I310" s="226"/>
      <c r="J310" s="226"/>
      <c r="K310" s="28"/>
      <c r="L310" s="137"/>
      <c r="M310" s="137"/>
      <c r="N310" s="141"/>
      <c r="O310" s="137"/>
      <c r="AF310" s="132"/>
      <c r="AG310" s="344"/>
      <c r="AH310" s="117"/>
      <c r="AI310" s="27"/>
      <c r="AJ310" s="49"/>
      <c r="AK310" s="115"/>
      <c r="AL310" s="49"/>
      <c r="AM310" s="115"/>
      <c r="AN310" s="116"/>
      <c r="AO310" s="115"/>
      <c r="AP310" s="117"/>
      <c r="AQ310" s="32"/>
    </row>
    <row r="311" spans="1:43">
      <c r="A311" s="120"/>
      <c r="C311" s="226"/>
      <c r="D311" s="226"/>
      <c r="E311" s="226"/>
      <c r="F311" s="226"/>
      <c r="G311" s="226"/>
      <c r="H311" s="226"/>
      <c r="I311" s="226"/>
      <c r="J311" s="226"/>
      <c r="K311" s="49"/>
      <c r="L311" s="137"/>
      <c r="M311" s="137"/>
      <c r="N311" s="141"/>
      <c r="O311" s="137"/>
      <c r="AF311" s="132"/>
      <c r="AG311" s="344"/>
      <c r="AH311" s="117"/>
      <c r="AI311" s="27"/>
      <c r="AJ311" s="49"/>
      <c r="AK311" s="115"/>
      <c r="AL311" s="49"/>
      <c r="AM311" s="115"/>
      <c r="AN311" s="116"/>
      <c r="AO311" s="115"/>
      <c r="AP311" s="117"/>
      <c r="AQ311" s="32"/>
    </row>
    <row r="312" spans="1:43">
      <c r="A312" s="120"/>
      <c r="C312" s="226"/>
      <c r="D312" s="226"/>
      <c r="E312" s="226"/>
      <c r="F312" s="226"/>
      <c r="G312" s="226"/>
      <c r="H312" s="226"/>
      <c r="I312" s="226"/>
      <c r="J312" s="226"/>
      <c r="K312" s="28"/>
      <c r="L312" s="137"/>
      <c r="M312" s="137"/>
      <c r="N312" s="141"/>
      <c r="O312" s="137"/>
      <c r="AF312" s="132"/>
      <c r="AG312" s="344"/>
      <c r="AH312" s="117"/>
      <c r="AI312" s="27"/>
      <c r="AJ312" s="49"/>
      <c r="AK312" s="115"/>
      <c r="AL312" s="49"/>
      <c r="AM312" s="115"/>
      <c r="AN312" s="116"/>
      <c r="AO312" s="115"/>
      <c r="AP312" s="117"/>
      <c r="AQ312" s="32"/>
    </row>
    <row r="313" spans="1:43">
      <c r="A313" s="120"/>
      <c r="C313" s="226"/>
      <c r="D313" s="226"/>
      <c r="E313" s="226"/>
      <c r="F313" s="226"/>
      <c r="G313" s="226"/>
      <c r="H313" s="226"/>
      <c r="I313" s="226"/>
      <c r="J313" s="226"/>
      <c r="K313" s="28"/>
      <c r="L313" s="137"/>
      <c r="M313" s="137"/>
      <c r="N313" s="141"/>
      <c r="O313" s="137"/>
      <c r="AF313" s="132"/>
      <c r="AG313" s="344"/>
      <c r="AH313" s="117"/>
      <c r="AI313" s="27"/>
      <c r="AJ313" s="49"/>
      <c r="AK313" s="115"/>
      <c r="AL313" s="49"/>
      <c r="AM313" s="115"/>
      <c r="AN313" s="116"/>
      <c r="AO313" s="115"/>
      <c r="AP313" s="117"/>
      <c r="AQ313" s="32"/>
    </row>
    <row r="314" spans="1:43" s="212" customFormat="1">
      <c r="A314" s="228"/>
      <c r="B314" s="226"/>
      <c r="C314" s="226"/>
      <c r="D314" s="226"/>
      <c r="E314" s="226"/>
      <c r="F314" s="226"/>
      <c r="G314" s="226"/>
      <c r="H314" s="226"/>
      <c r="I314" s="226"/>
      <c r="J314" s="226"/>
      <c r="L314" s="137"/>
      <c r="M314" s="137"/>
      <c r="N314" s="141"/>
      <c r="O314" s="137"/>
      <c r="P314" s="230"/>
      <c r="Q314" s="230"/>
      <c r="R314" s="230"/>
      <c r="S314" s="230"/>
      <c r="T314" s="230"/>
      <c r="U314" s="230"/>
      <c r="V314" s="230"/>
      <c r="W314" s="230"/>
      <c r="X314" s="230"/>
      <c r="Y314" s="230"/>
      <c r="Z314" s="230"/>
      <c r="AA314" s="230"/>
      <c r="AB314" s="230"/>
      <c r="AC314" s="230"/>
      <c r="AD314" s="230"/>
      <c r="AE314" s="230"/>
      <c r="AF314" s="230"/>
      <c r="AG314" s="344"/>
      <c r="AH314" s="226"/>
      <c r="AI314" s="211"/>
      <c r="AJ314" s="216"/>
      <c r="AK314" s="115"/>
      <c r="AL314" s="216"/>
      <c r="AM314" s="115"/>
      <c r="AN314" s="116"/>
      <c r="AO314" s="115"/>
      <c r="AP314" s="226"/>
      <c r="AQ314" s="214"/>
    </row>
    <row r="315" spans="1:43" s="212" customFormat="1">
      <c r="A315" s="228"/>
      <c r="B315" s="226"/>
      <c r="C315" s="226"/>
      <c r="D315" s="226"/>
      <c r="E315" s="226"/>
      <c r="F315" s="226"/>
      <c r="G315" s="226"/>
      <c r="H315" s="226"/>
      <c r="I315" s="226"/>
      <c r="J315" s="226"/>
      <c r="L315" s="137"/>
      <c r="M315" s="137"/>
      <c r="N315" s="141"/>
      <c r="O315" s="137"/>
      <c r="P315" s="230"/>
      <c r="Q315" s="230"/>
      <c r="R315" s="230"/>
      <c r="S315" s="230"/>
      <c r="T315" s="230"/>
      <c r="U315" s="230"/>
      <c r="V315" s="230"/>
      <c r="W315" s="230"/>
      <c r="X315" s="230"/>
      <c r="Y315" s="230"/>
      <c r="Z315" s="230"/>
      <c r="AA315" s="230"/>
      <c r="AB315" s="230"/>
      <c r="AC315" s="230"/>
      <c r="AD315" s="230"/>
      <c r="AE315" s="230"/>
      <c r="AF315" s="230"/>
      <c r="AG315" s="344"/>
      <c r="AH315" s="226"/>
      <c r="AI315" s="211"/>
      <c r="AJ315" s="216"/>
      <c r="AK315" s="115"/>
      <c r="AL315" s="216"/>
      <c r="AM315" s="115"/>
      <c r="AN315" s="116"/>
      <c r="AO315" s="115"/>
      <c r="AP315" s="226"/>
      <c r="AQ315" s="214"/>
    </row>
    <row r="316" spans="1:43" s="212" customFormat="1">
      <c r="A316" s="228"/>
      <c r="B316" s="226"/>
      <c r="C316" s="226"/>
      <c r="D316" s="226"/>
      <c r="E316" s="226"/>
      <c r="F316" s="226"/>
      <c r="G316" s="226"/>
      <c r="H316" s="226"/>
      <c r="I316" s="226"/>
      <c r="J316" s="226"/>
      <c r="L316" s="137"/>
      <c r="M316" s="137"/>
      <c r="N316" s="141"/>
      <c r="O316" s="137"/>
      <c r="P316" s="230"/>
      <c r="Q316" s="230"/>
      <c r="R316" s="230"/>
      <c r="S316" s="230"/>
      <c r="T316" s="230"/>
      <c r="U316" s="230"/>
      <c r="V316" s="230"/>
      <c r="W316" s="230"/>
      <c r="X316" s="230"/>
      <c r="Y316" s="230"/>
      <c r="Z316" s="230"/>
      <c r="AA316" s="230"/>
      <c r="AB316" s="230"/>
      <c r="AC316" s="230"/>
      <c r="AD316" s="230"/>
      <c r="AE316" s="230"/>
      <c r="AF316" s="230"/>
      <c r="AG316" s="344"/>
      <c r="AH316" s="226"/>
      <c r="AI316" s="211"/>
      <c r="AJ316" s="216"/>
      <c r="AK316" s="115"/>
      <c r="AL316" s="216"/>
      <c r="AM316" s="115"/>
      <c r="AN316" s="116"/>
      <c r="AO316" s="115"/>
      <c r="AP316" s="226"/>
      <c r="AQ316" s="214"/>
    </row>
    <row r="317" spans="1:43" s="212" customFormat="1">
      <c r="A317" s="228"/>
      <c r="B317" s="226"/>
      <c r="C317" s="226"/>
      <c r="D317" s="226"/>
      <c r="E317" s="226"/>
      <c r="F317" s="226"/>
      <c r="G317" s="226"/>
      <c r="H317" s="226"/>
      <c r="I317" s="226"/>
      <c r="J317" s="226"/>
      <c r="L317" s="137"/>
      <c r="M317" s="137"/>
      <c r="N317" s="141"/>
      <c r="O317" s="137"/>
      <c r="P317" s="230"/>
      <c r="Q317" s="230"/>
      <c r="R317" s="230"/>
      <c r="S317" s="230"/>
      <c r="T317" s="230"/>
      <c r="U317" s="230"/>
      <c r="V317" s="230"/>
      <c r="W317" s="230"/>
      <c r="X317" s="230"/>
      <c r="Y317" s="230"/>
      <c r="Z317" s="230"/>
      <c r="AA317" s="230"/>
      <c r="AB317" s="230"/>
      <c r="AC317" s="230"/>
      <c r="AD317" s="230"/>
      <c r="AE317" s="230"/>
      <c r="AF317" s="230"/>
      <c r="AG317" s="344"/>
      <c r="AH317" s="226"/>
      <c r="AI317" s="211"/>
      <c r="AJ317" s="216"/>
      <c r="AK317" s="115"/>
      <c r="AL317" s="216"/>
      <c r="AM317" s="115"/>
      <c r="AN317" s="116"/>
      <c r="AO317" s="115"/>
      <c r="AP317" s="226"/>
      <c r="AQ317" s="214"/>
    </row>
    <row r="318" spans="1:43" s="212" customFormat="1">
      <c r="A318" s="228"/>
      <c r="B318" s="226"/>
      <c r="C318" s="226"/>
      <c r="D318" s="226"/>
      <c r="E318" s="226"/>
      <c r="F318" s="226"/>
      <c r="G318" s="226"/>
      <c r="H318" s="226"/>
      <c r="I318" s="226"/>
      <c r="J318" s="226"/>
      <c r="L318" s="137"/>
      <c r="M318" s="137"/>
      <c r="N318" s="141"/>
      <c r="O318" s="137"/>
      <c r="P318" s="230"/>
      <c r="Q318" s="230"/>
      <c r="R318" s="230"/>
      <c r="S318" s="230"/>
      <c r="T318" s="230"/>
      <c r="U318" s="230"/>
      <c r="V318" s="230"/>
      <c r="W318" s="230"/>
      <c r="X318" s="230"/>
      <c r="Y318" s="230"/>
      <c r="Z318" s="230"/>
      <c r="AA318" s="230"/>
      <c r="AB318" s="230"/>
      <c r="AC318" s="230"/>
      <c r="AD318" s="230"/>
      <c r="AE318" s="230"/>
      <c r="AF318" s="230"/>
      <c r="AG318" s="344"/>
      <c r="AH318" s="226"/>
      <c r="AI318" s="211"/>
      <c r="AJ318" s="216"/>
      <c r="AK318" s="115"/>
      <c r="AL318" s="216"/>
      <c r="AM318" s="115"/>
      <c r="AN318" s="116"/>
      <c r="AO318" s="115"/>
      <c r="AP318" s="226"/>
      <c r="AQ318" s="214"/>
    </row>
    <row r="319" spans="1:43" s="212" customFormat="1">
      <c r="A319" s="228"/>
      <c r="B319" s="226"/>
      <c r="C319" s="226"/>
      <c r="D319" s="226"/>
      <c r="E319" s="226"/>
      <c r="F319" s="226"/>
      <c r="G319" s="226"/>
      <c r="H319" s="226"/>
      <c r="I319" s="226"/>
      <c r="J319" s="226"/>
      <c r="L319" s="137"/>
      <c r="M319" s="137"/>
      <c r="N319" s="141"/>
      <c r="O319" s="137"/>
      <c r="P319" s="230"/>
      <c r="Q319" s="230"/>
      <c r="R319" s="230"/>
      <c r="S319" s="230"/>
      <c r="T319" s="230"/>
      <c r="U319" s="230"/>
      <c r="V319" s="230"/>
      <c r="W319" s="230"/>
      <c r="X319" s="230"/>
      <c r="Y319" s="230"/>
      <c r="Z319" s="230"/>
      <c r="AA319" s="230"/>
      <c r="AB319" s="230"/>
      <c r="AC319" s="230"/>
      <c r="AD319" s="230"/>
      <c r="AE319" s="230"/>
      <c r="AF319" s="230"/>
      <c r="AG319" s="344"/>
      <c r="AH319" s="226"/>
      <c r="AI319" s="211"/>
      <c r="AJ319" s="216"/>
      <c r="AK319" s="115"/>
      <c r="AL319" s="216"/>
      <c r="AM319" s="115"/>
      <c r="AN319" s="116"/>
      <c r="AO319" s="115"/>
      <c r="AP319" s="226"/>
      <c r="AQ319" s="214"/>
    </row>
    <row r="320" spans="1:43" s="212" customFormat="1">
      <c r="A320" s="228"/>
      <c r="B320" s="226"/>
      <c r="C320" s="226"/>
      <c r="D320" s="226"/>
      <c r="E320" s="226"/>
      <c r="F320" s="226"/>
      <c r="G320" s="226"/>
      <c r="H320" s="226"/>
      <c r="I320" s="226"/>
      <c r="J320" s="226"/>
      <c r="L320" s="137"/>
      <c r="M320" s="137"/>
      <c r="N320" s="141"/>
      <c r="O320" s="137"/>
      <c r="P320" s="230"/>
      <c r="Q320" s="230"/>
      <c r="R320" s="230"/>
      <c r="S320" s="230"/>
      <c r="T320" s="230"/>
      <c r="U320" s="230"/>
      <c r="V320" s="230"/>
      <c r="W320" s="230"/>
      <c r="X320" s="230"/>
      <c r="Y320" s="230"/>
      <c r="Z320" s="230"/>
      <c r="AA320" s="230"/>
      <c r="AB320" s="230"/>
      <c r="AC320" s="230"/>
      <c r="AD320" s="230"/>
      <c r="AE320" s="230"/>
      <c r="AF320" s="230"/>
      <c r="AG320" s="344"/>
      <c r="AH320" s="226"/>
      <c r="AI320" s="211"/>
      <c r="AJ320" s="216"/>
      <c r="AK320" s="115"/>
      <c r="AL320" s="216"/>
      <c r="AM320" s="115"/>
      <c r="AN320" s="116"/>
      <c r="AO320" s="115"/>
      <c r="AP320" s="226"/>
      <c r="AQ320" s="214"/>
    </row>
    <row r="321" spans="1:43">
      <c r="A321" s="49" t="s">
        <v>378</v>
      </c>
      <c r="B321" s="28"/>
      <c r="C321" s="216"/>
      <c r="D321" s="212"/>
      <c r="E321" s="212"/>
      <c r="F321" s="212"/>
      <c r="G321" s="212"/>
      <c r="H321" s="212"/>
      <c r="I321" s="212"/>
      <c r="J321" s="212"/>
      <c r="K321" s="134" t="s">
        <v>380</v>
      </c>
      <c r="L321" s="137"/>
      <c r="M321" s="141"/>
      <c r="N321" s="137"/>
      <c r="AF321" s="132"/>
      <c r="AO321" s="117"/>
    </row>
    <row r="322" spans="1:43">
      <c r="A322" s="49"/>
      <c r="B322" s="115" t="s">
        <v>379</v>
      </c>
      <c r="C322" s="289" t="s">
        <v>514</v>
      </c>
      <c r="D322" s="283"/>
      <c r="E322" s="283"/>
      <c r="F322" s="283"/>
      <c r="G322" s="284"/>
      <c r="H322" s="283"/>
      <c r="I322" s="284"/>
      <c r="J322" s="292"/>
      <c r="K322" s="134">
        <v>2014</v>
      </c>
      <c r="L322" s="134">
        <f t="shared" ref="L322:AE322" si="81">K322+1</f>
        <v>2015</v>
      </c>
      <c r="M322" s="134">
        <f t="shared" si="81"/>
        <v>2016</v>
      </c>
      <c r="N322" s="134">
        <f t="shared" si="81"/>
        <v>2017</v>
      </c>
      <c r="O322" s="134">
        <f t="shared" si="81"/>
        <v>2018</v>
      </c>
      <c r="P322" s="134">
        <f t="shared" si="81"/>
        <v>2019</v>
      </c>
      <c r="Q322" s="134">
        <f t="shared" si="81"/>
        <v>2020</v>
      </c>
      <c r="R322" s="134">
        <f t="shared" si="81"/>
        <v>2021</v>
      </c>
      <c r="S322" s="134">
        <f t="shared" si="81"/>
        <v>2022</v>
      </c>
      <c r="T322" s="134">
        <f t="shared" si="81"/>
        <v>2023</v>
      </c>
      <c r="U322" s="134">
        <f t="shared" si="81"/>
        <v>2024</v>
      </c>
      <c r="V322" s="134">
        <f t="shared" si="81"/>
        <v>2025</v>
      </c>
      <c r="W322" s="134">
        <f t="shared" si="81"/>
        <v>2026</v>
      </c>
      <c r="X322" s="134">
        <f t="shared" si="81"/>
        <v>2027</v>
      </c>
      <c r="Y322" s="134">
        <f t="shared" si="81"/>
        <v>2028</v>
      </c>
      <c r="Z322" s="134">
        <f t="shared" si="81"/>
        <v>2029</v>
      </c>
      <c r="AA322" s="134">
        <f t="shared" si="81"/>
        <v>2030</v>
      </c>
      <c r="AB322" s="134">
        <f t="shared" si="81"/>
        <v>2031</v>
      </c>
      <c r="AC322" s="134">
        <f t="shared" si="81"/>
        <v>2032</v>
      </c>
      <c r="AD322" s="134">
        <f t="shared" si="81"/>
        <v>2033</v>
      </c>
      <c r="AE322" s="134">
        <f t="shared" si="81"/>
        <v>2034</v>
      </c>
      <c r="AF322" s="132"/>
      <c r="AO322" s="117"/>
    </row>
    <row r="323" spans="1:43">
      <c r="A323" s="144" t="s">
        <v>214</v>
      </c>
      <c r="B323" s="143" t="s">
        <v>412</v>
      </c>
      <c r="C323" s="299" t="s">
        <v>504</v>
      </c>
      <c r="D323" s="279" t="s">
        <v>505</v>
      </c>
      <c r="E323" s="279" t="s">
        <v>507</v>
      </c>
      <c r="F323" s="279" t="s">
        <v>414</v>
      </c>
      <c r="G323" s="280" t="s">
        <v>415</v>
      </c>
      <c r="H323" s="279" t="s">
        <v>508</v>
      </c>
      <c r="I323" s="235" t="s">
        <v>489</v>
      </c>
      <c r="J323" s="300" t="s">
        <v>509</v>
      </c>
      <c r="K323" s="157">
        <f>Ec_growth</f>
        <v>2.8000000000000001E-2</v>
      </c>
      <c r="L323" s="157">
        <f t="shared" ref="L323:AE323" si="82">K323</f>
        <v>2.8000000000000001E-2</v>
      </c>
      <c r="M323" s="157">
        <f t="shared" si="82"/>
        <v>2.8000000000000001E-2</v>
      </c>
      <c r="N323" s="157">
        <f t="shared" si="82"/>
        <v>2.8000000000000001E-2</v>
      </c>
      <c r="O323" s="157">
        <f t="shared" si="82"/>
        <v>2.8000000000000001E-2</v>
      </c>
      <c r="P323" s="157">
        <f t="shared" si="82"/>
        <v>2.8000000000000001E-2</v>
      </c>
      <c r="Q323" s="157">
        <f t="shared" si="82"/>
        <v>2.8000000000000001E-2</v>
      </c>
      <c r="R323" s="157">
        <f t="shared" si="82"/>
        <v>2.8000000000000001E-2</v>
      </c>
      <c r="S323" s="157">
        <f t="shared" si="82"/>
        <v>2.8000000000000001E-2</v>
      </c>
      <c r="T323" s="157">
        <f t="shared" si="82"/>
        <v>2.8000000000000001E-2</v>
      </c>
      <c r="U323" s="157">
        <f t="shared" si="82"/>
        <v>2.8000000000000001E-2</v>
      </c>
      <c r="V323" s="157">
        <f t="shared" si="82"/>
        <v>2.8000000000000001E-2</v>
      </c>
      <c r="W323" s="157">
        <f t="shared" si="82"/>
        <v>2.8000000000000001E-2</v>
      </c>
      <c r="X323" s="157">
        <f t="shared" si="82"/>
        <v>2.8000000000000001E-2</v>
      </c>
      <c r="Y323" s="157">
        <f t="shared" si="82"/>
        <v>2.8000000000000001E-2</v>
      </c>
      <c r="Z323" s="157">
        <f t="shared" si="82"/>
        <v>2.8000000000000001E-2</v>
      </c>
      <c r="AA323" s="157">
        <f t="shared" si="82"/>
        <v>2.8000000000000001E-2</v>
      </c>
      <c r="AB323" s="157">
        <f t="shared" si="82"/>
        <v>2.8000000000000001E-2</v>
      </c>
      <c r="AC323" s="157">
        <f t="shared" si="82"/>
        <v>2.8000000000000001E-2</v>
      </c>
      <c r="AD323" s="157">
        <f t="shared" si="82"/>
        <v>2.8000000000000001E-2</v>
      </c>
      <c r="AE323" s="157">
        <f t="shared" si="82"/>
        <v>2.8000000000000001E-2</v>
      </c>
      <c r="AF323" s="146" t="str">
        <f>B291</f>
        <v>Organic solvents</v>
      </c>
      <c r="AG323" s="342" t="s">
        <v>569</v>
      </c>
      <c r="AH323" s="276"/>
      <c r="AI323" s="276"/>
      <c r="AJ323" s="276"/>
      <c r="AK323" s="276"/>
      <c r="AL323" s="276"/>
      <c r="AM323" s="276"/>
      <c r="AN323" s="276"/>
      <c r="AO323" s="117"/>
      <c r="AP323" s="43"/>
    </row>
    <row r="324" spans="1:43">
      <c r="A324" s="144" t="s">
        <v>209</v>
      </c>
      <c r="B324" s="143" t="s">
        <v>1006</v>
      </c>
      <c r="C324" s="299" t="s">
        <v>504</v>
      </c>
      <c r="D324" s="279" t="s">
        <v>505</v>
      </c>
      <c r="E324" s="279" t="s">
        <v>507</v>
      </c>
      <c r="F324" s="279" t="s">
        <v>414</v>
      </c>
      <c r="G324" s="280" t="s">
        <v>415</v>
      </c>
      <c r="H324" s="279" t="s">
        <v>508</v>
      </c>
      <c r="I324" s="235" t="s">
        <v>489</v>
      </c>
      <c r="J324" s="300" t="s">
        <v>509</v>
      </c>
      <c r="K324" s="157">
        <f>K323+2%</f>
        <v>4.8000000000000001E-2</v>
      </c>
      <c r="L324" s="157">
        <f t="shared" ref="L324:AE324" si="83">K324</f>
        <v>4.8000000000000001E-2</v>
      </c>
      <c r="M324" s="157">
        <f t="shared" si="83"/>
        <v>4.8000000000000001E-2</v>
      </c>
      <c r="N324" s="157">
        <f t="shared" si="83"/>
        <v>4.8000000000000001E-2</v>
      </c>
      <c r="O324" s="157">
        <f t="shared" si="83"/>
        <v>4.8000000000000001E-2</v>
      </c>
      <c r="P324" s="157">
        <f t="shared" si="83"/>
        <v>4.8000000000000001E-2</v>
      </c>
      <c r="Q324" s="157">
        <f t="shared" si="83"/>
        <v>4.8000000000000001E-2</v>
      </c>
      <c r="R324" s="157">
        <f t="shared" si="83"/>
        <v>4.8000000000000001E-2</v>
      </c>
      <c r="S324" s="157">
        <f t="shared" si="83"/>
        <v>4.8000000000000001E-2</v>
      </c>
      <c r="T324" s="157">
        <f t="shared" si="83"/>
        <v>4.8000000000000001E-2</v>
      </c>
      <c r="U324" s="157">
        <f t="shared" si="83"/>
        <v>4.8000000000000001E-2</v>
      </c>
      <c r="V324" s="157">
        <f t="shared" si="83"/>
        <v>4.8000000000000001E-2</v>
      </c>
      <c r="W324" s="157">
        <f t="shared" si="83"/>
        <v>4.8000000000000001E-2</v>
      </c>
      <c r="X324" s="157">
        <f t="shared" si="83"/>
        <v>4.8000000000000001E-2</v>
      </c>
      <c r="Y324" s="157">
        <f t="shared" si="83"/>
        <v>4.8000000000000001E-2</v>
      </c>
      <c r="Z324" s="157">
        <f t="shared" si="83"/>
        <v>4.8000000000000001E-2</v>
      </c>
      <c r="AA324" s="157">
        <f t="shared" si="83"/>
        <v>4.8000000000000001E-2</v>
      </c>
      <c r="AB324" s="157">
        <f t="shared" si="83"/>
        <v>4.8000000000000001E-2</v>
      </c>
      <c r="AC324" s="157">
        <f t="shared" si="83"/>
        <v>4.8000000000000001E-2</v>
      </c>
      <c r="AD324" s="157">
        <f t="shared" si="83"/>
        <v>4.8000000000000001E-2</v>
      </c>
      <c r="AE324" s="157">
        <f t="shared" si="83"/>
        <v>4.8000000000000001E-2</v>
      </c>
      <c r="AF324" s="146" t="str">
        <f>AF323</f>
        <v>Organic solvents</v>
      </c>
      <c r="AG324" s="342" t="s">
        <v>569</v>
      </c>
      <c r="AH324" s="276"/>
      <c r="AI324" s="276"/>
      <c r="AJ324" s="276"/>
      <c r="AK324" s="276"/>
      <c r="AL324" s="276"/>
      <c r="AM324" s="276"/>
      <c r="AN324" s="276"/>
      <c r="AO324" s="117"/>
      <c r="AP324" s="63"/>
    </row>
    <row r="325" spans="1:43">
      <c r="A325" s="144" t="s">
        <v>216</v>
      </c>
      <c r="B325" s="143" t="s">
        <v>1005</v>
      </c>
      <c r="C325" s="299" t="s">
        <v>504</v>
      </c>
      <c r="D325" s="279" t="s">
        <v>505</v>
      </c>
      <c r="E325" s="279" t="s">
        <v>507</v>
      </c>
      <c r="F325" s="279" t="s">
        <v>414</v>
      </c>
      <c r="G325" s="280" t="s">
        <v>415</v>
      </c>
      <c r="H325" s="279" t="s">
        <v>508</v>
      </c>
      <c r="I325" s="235" t="s">
        <v>489</v>
      </c>
      <c r="J325" s="300" t="s">
        <v>509</v>
      </c>
      <c r="K325" s="157">
        <f>K323-2%</f>
        <v>8.0000000000000002E-3</v>
      </c>
      <c r="L325" s="157">
        <f t="shared" ref="L325:AE325" si="84">K325</f>
        <v>8.0000000000000002E-3</v>
      </c>
      <c r="M325" s="157">
        <f t="shared" si="84"/>
        <v>8.0000000000000002E-3</v>
      </c>
      <c r="N325" s="157">
        <f t="shared" si="84"/>
        <v>8.0000000000000002E-3</v>
      </c>
      <c r="O325" s="157">
        <f t="shared" si="84"/>
        <v>8.0000000000000002E-3</v>
      </c>
      <c r="P325" s="157">
        <f t="shared" si="84"/>
        <v>8.0000000000000002E-3</v>
      </c>
      <c r="Q325" s="157">
        <f t="shared" si="84"/>
        <v>8.0000000000000002E-3</v>
      </c>
      <c r="R325" s="157">
        <f t="shared" si="84"/>
        <v>8.0000000000000002E-3</v>
      </c>
      <c r="S325" s="157">
        <f t="shared" si="84"/>
        <v>8.0000000000000002E-3</v>
      </c>
      <c r="T325" s="157">
        <f t="shared" si="84"/>
        <v>8.0000000000000002E-3</v>
      </c>
      <c r="U325" s="157">
        <f t="shared" si="84"/>
        <v>8.0000000000000002E-3</v>
      </c>
      <c r="V325" s="157">
        <f t="shared" si="84"/>
        <v>8.0000000000000002E-3</v>
      </c>
      <c r="W325" s="157">
        <f t="shared" si="84"/>
        <v>8.0000000000000002E-3</v>
      </c>
      <c r="X325" s="157">
        <f t="shared" si="84"/>
        <v>8.0000000000000002E-3</v>
      </c>
      <c r="Y325" s="157">
        <f t="shared" si="84"/>
        <v>8.0000000000000002E-3</v>
      </c>
      <c r="Z325" s="157">
        <f t="shared" si="84"/>
        <v>8.0000000000000002E-3</v>
      </c>
      <c r="AA325" s="157">
        <f t="shared" si="84"/>
        <v>8.0000000000000002E-3</v>
      </c>
      <c r="AB325" s="157">
        <f t="shared" si="84"/>
        <v>8.0000000000000002E-3</v>
      </c>
      <c r="AC325" s="157">
        <f t="shared" si="84"/>
        <v>8.0000000000000002E-3</v>
      </c>
      <c r="AD325" s="157">
        <f t="shared" si="84"/>
        <v>8.0000000000000002E-3</v>
      </c>
      <c r="AE325" s="157">
        <f t="shared" si="84"/>
        <v>8.0000000000000002E-3</v>
      </c>
      <c r="AF325" s="146" t="str">
        <f>AF324</f>
        <v>Organic solvents</v>
      </c>
      <c r="AG325" s="342" t="s">
        <v>569</v>
      </c>
      <c r="AH325" s="276"/>
      <c r="AI325" s="276"/>
      <c r="AJ325" s="276"/>
      <c r="AK325" s="276"/>
      <c r="AL325" s="276"/>
      <c r="AM325" s="276"/>
      <c r="AN325" s="276"/>
      <c r="AO325" s="117"/>
      <c r="AP325" s="63"/>
    </row>
    <row r="326" spans="1:43">
      <c r="A326" s="144"/>
      <c r="B326" s="118"/>
      <c r="C326" s="227"/>
      <c r="D326" s="227"/>
      <c r="E326" s="227"/>
      <c r="F326" s="227"/>
      <c r="G326" s="227"/>
      <c r="H326" s="227"/>
      <c r="I326" s="227"/>
      <c r="J326" s="227"/>
      <c r="K326" s="28"/>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232"/>
      <c r="AH326" s="117"/>
      <c r="AI326" s="27"/>
      <c r="AJ326" s="49"/>
      <c r="AK326" s="115"/>
      <c r="AL326" s="49"/>
      <c r="AM326" s="115"/>
      <c r="AN326" s="116"/>
      <c r="AO326" s="115"/>
      <c r="AP326" s="117"/>
      <c r="AQ326" s="63"/>
    </row>
    <row r="327" spans="1:43" s="128" customFormat="1" ht="18.75">
      <c r="A327" s="130" t="s">
        <v>107</v>
      </c>
      <c r="B327" s="129" t="s">
        <v>108</v>
      </c>
      <c r="C327" s="229"/>
      <c r="D327" s="229"/>
      <c r="E327" s="229"/>
      <c r="F327" s="229"/>
      <c r="G327" s="229"/>
      <c r="H327" s="229"/>
      <c r="I327" s="229"/>
      <c r="J327" s="229"/>
      <c r="K327" s="131"/>
      <c r="L327" s="138"/>
      <c r="M327" s="138"/>
      <c r="N327" s="138"/>
      <c r="O327" s="138"/>
      <c r="P327" s="147"/>
      <c r="Q327" s="147"/>
      <c r="R327" s="147"/>
      <c r="S327" s="147"/>
      <c r="T327" s="147"/>
      <c r="U327" s="147"/>
      <c r="V327" s="147"/>
      <c r="W327" s="147"/>
      <c r="X327" s="147"/>
      <c r="Y327" s="147"/>
      <c r="Z327" s="147"/>
      <c r="AA327" s="147"/>
      <c r="AB327" s="147"/>
      <c r="AC327" s="147"/>
      <c r="AD327" s="147"/>
      <c r="AE327" s="147"/>
      <c r="AF327" s="140"/>
      <c r="AG327" s="343"/>
      <c r="AO327" s="126"/>
      <c r="AP327" s="127"/>
    </row>
    <row r="328" spans="1:43">
      <c r="A328" s="122" t="s">
        <v>761</v>
      </c>
      <c r="C328" s="122" t="s">
        <v>497</v>
      </c>
      <c r="D328" s="226"/>
      <c r="E328" s="226"/>
      <c r="F328" s="226"/>
      <c r="G328" s="226"/>
      <c r="H328" s="226"/>
      <c r="I328" s="226"/>
      <c r="J328" s="226"/>
      <c r="L328" s="137"/>
      <c r="M328" s="137"/>
      <c r="N328" s="141"/>
      <c r="O328" s="137"/>
      <c r="X328" s="179" t="s">
        <v>511</v>
      </c>
      <c r="AA328" s="145" t="s">
        <v>1184</v>
      </c>
      <c r="AH328" s="120"/>
      <c r="AI328" s="28"/>
      <c r="AJ328" s="118"/>
      <c r="AK328" s="28"/>
      <c r="AL328" s="118"/>
      <c r="AM328" s="119"/>
      <c r="AN328" s="118"/>
    </row>
    <row r="329" spans="1:43">
      <c r="A329" s="443" t="s">
        <v>110</v>
      </c>
      <c r="C329" s="28" t="s">
        <v>583</v>
      </c>
      <c r="D329" s="226"/>
      <c r="E329" s="226"/>
      <c r="F329" s="226"/>
      <c r="G329" s="226"/>
      <c r="H329" s="226"/>
      <c r="I329" s="226"/>
      <c r="J329" s="226"/>
      <c r="L329" s="137"/>
      <c r="M329" s="137"/>
      <c r="N329" s="141"/>
      <c r="O329" s="137"/>
      <c r="Y329" s="252" t="s">
        <v>276</v>
      </c>
      <c r="Z329" s="252" t="s">
        <v>506</v>
      </c>
      <c r="AF329" s="146" t="str">
        <f>B327</f>
        <v>Pesticides</v>
      </c>
      <c r="AH329" s="120"/>
      <c r="AI329" s="28"/>
      <c r="AJ329" s="118"/>
      <c r="AK329" s="28"/>
      <c r="AL329" s="118"/>
      <c r="AM329" s="119"/>
      <c r="AN329" s="118"/>
    </row>
    <row r="330" spans="1:43">
      <c r="A330" s="443" t="s">
        <v>112</v>
      </c>
      <c r="C330" s="28" t="s">
        <v>448</v>
      </c>
      <c r="D330" s="226"/>
      <c r="E330" s="226"/>
      <c r="F330" s="226"/>
      <c r="G330" s="226"/>
      <c r="H330" s="226"/>
      <c r="I330" s="226"/>
      <c r="J330" s="226"/>
      <c r="L330" s="137"/>
      <c r="M330" s="137"/>
      <c r="N330" s="141"/>
      <c r="O330" s="137"/>
      <c r="W330" s="199"/>
      <c r="X330" s="239" t="s">
        <v>504</v>
      </c>
      <c r="Y330" s="666">
        <f>[1]Baseline!C20</f>
        <v>14.63</v>
      </c>
      <c r="Z330" s="667"/>
      <c r="AF330" s="146" t="str">
        <f>AF329</f>
        <v>Pesticides</v>
      </c>
      <c r="AH330" s="120"/>
      <c r="AI330" s="28"/>
      <c r="AJ330" s="118"/>
      <c r="AK330" s="28"/>
      <c r="AL330" s="118"/>
      <c r="AM330" s="119"/>
      <c r="AN330" s="118"/>
    </row>
    <row r="331" spans="1:43">
      <c r="A331" s="443" t="s">
        <v>114</v>
      </c>
      <c r="B331" s="28"/>
      <c r="D331" s="212"/>
      <c r="E331" s="212"/>
      <c r="F331" s="212"/>
      <c r="G331" s="212"/>
      <c r="H331" s="212"/>
      <c r="I331" s="212"/>
      <c r="J331" s="212"/>
      <c r="L331" s="137"/>
      <c r="M331" s="137"/>
      <c r="N331" s="141"/>
      <c r="O331" s="137"/>
      <c r="W331" s="199"/>
      <c r="X331" s="239" t="s">
        <v>505</v>
      </c>
      <c r="Y331" s="667"/>
      <c r="Z331" s="666">
        <f>[1]Baseline!D20</f>
        <v>531.29606599999977</v>
      </c>
      <c r="AA331" s="192"/>
      <c r="AF331" s="146" t="str">
        <f t="shared" ref="AF331:AF337" si="85">AF330</f>
        <v>Pesticides</v>
      </c>
      <c r="AH331" s="117"/>
      <c r="AI331" s="117"/>
      <c r="AJ331" s="117"/>
      <c r="AK331" s="117"/>
      <c r="AL331" s="117"/>
      <c r="AM331" s="117"/>
      <c r="AN331" s="117"/>
      <c r="AO331" s="117"/>
    </row>
    <row r="332" spans="1:43">
      <c r="B332" s="28"/>
      <c r="C332" s="49" t="s">
        <v>400</v>
      </c>
      <c r="D332" s="212"/>
      <c r="E332" s="212"/>
      <c r="F332" s="212"/>
      <c r="G332" s="212"/>
      <c r="H332" s="212"/>
      <c r="I332" s="212"/>
      <c r="J332" s="212"/>
      <c r="L332" s="137"/>
      <c r="M332" s="137"/>
      <c r="N332" s="141"/>
      <c r="O332" s="137"/>
      <c r="W332" s="199"/>
      <c r="X332" s="239" t="s">
        <v>507</v>
      </c>
      <c r="Y332" s="666">
        <f>[1]Baseline!E20</f>
        <v>0</v>
      </c>
      <c r="Z332" s="667"/>
      <c r="AF332" s="146" t="str">
        <f t="shared" si="85"/>
        <v>Pesticides</v>
      </c>
      <c r="AH332" s="117"/>
      <c r="AI332" s="117"/>
      <c r="AJ332" s="117"/>
      <c r="AK332" s="117"/>
      <c r="AL332" s="117"/>
      <c r="AM332" s="117"/>
      <c r="AN332" s="117"/>
      <c r="AO332" s="117"/>
    </row>
    <row r="333" spans="1:43">
      <c r="A333" s="49" t="s">
        <v>376</v>
      </c>
      <c r="C333" s="28" t="s">
        <v>426</v>
      </c>
      <c r="D333" s="226"/>
      <c r="E333" s="226"/>
      <c r="F333" s="226"/>
      <c r="G333" s="226"/>
      <c r="H333" s="226"/>
      <c r="I333" s="226"/>
      <c r="J333" s="226"/>
      <c r="L333" s="137"/>
      <c r="M333" s="137"/>
      <c r="N333" s="141"/>
      <c r="O333" s="137"/>
      <c r="W333" s="199"/>
      <c r="X333" s="239" t="s">
        <v>414</v>
      </c>
      <c r="Y333" s="666">
        <f>[1]Baseline!F20</f>
        <v>1150.384</v>
      </c>
      <c r="Z333" s="667"/>
      <c r="AF333" s="146" t="str">
        <f t="shared" si="85"/>
        <v>Pesticides</v>
      </c>
      <c r="AH333" s="117"/>
      <c r="AI333" s="117"/>
      <c r="AJ333" s="117"/>
      <c r="AK333" s="117"/>
      <c r="AL333" s="117"/>
      <c r="AM333" s="117"/>
      <c r="AN333" s="117"/>
      <c r="AO333" s="117"/>
    </row>
    <row r="334" spans="1:43">
      <c r="A334" s="27" t="s">
        <v>447</v>
      </c>
      <c r="C334" s="28"/>
      <c r="D334" s="226"/>
      <c r="E334" s="226"/>
      <c r="F334" s="226"/>
      <c r="G334" s="226"/>
      <c r="H334" s="226"/>
      <c r="I334" s="226"/>
      <c r="J334" s="226"/>
      <c r="L334" s="137"/>
      <c r="M334" s="137"/>
      <c r="N334" s="141"/>
      <c r="O334" s="137"/>
      <c r="W334" s="199"/>
      <c r="X334" s="239" t="s">
        <v>415</v>
      </c>
      <c r="Y334" s="667"/>
      <c r="Z334" s="666">
        <f>[1]Baseline!G20</f>
        <v>379.87</v>
      </c>
      <c r="AF334" s="146" t="str">
        <f t="shared" si="85"/>
        <v>Pesticides</v>
      </c>
      <c r="AH334" s="117"/>
      <c r="AJ334" s="117"/>
      <c r="AK334" s="117"/>
      <c r="AL334" s="117"/>
      <c r="AM334" s="117"/>
      <c r="AN334" s="117"/>
      <c r="AO334" s="117"/>
    </row>
    <row r="335" spans="1:43">
      <c r="A335" s="120" t="s">
        <v>467</v>
      </c>
      <c r="C335" s="49" t="s">
        <v>401</v>
      </c>
      <c r="D335" s="226"/>
      <c r="E335" s="226"/>
      <c r="F335" s="226"/>
      <c r="G335" s="226"/>
      <c r="H335" s="226"/>
      <c r="I335" s="226"/>
      <c r="J335" s="226"/>
      <c r="L335" s="137"/>
      <c r="M335" s="137"/>
      <c r="N335" s="141"/>
      <c r="O335" s="137"/>
      <c r="W335" s="199"/>
      <c r="X335" s="239" t="s">
        <v>508</v>
      </c>
      <c r="Y335" s="666">
        <f>[1]Baseline!H20</f>
        <v>0</v>
      </c>
      <c r="Z335" s="667"/>
      <c r="AF335" s="146" t="str">
        <f t="shared" si="85"/>
        <v>Pesticides</v>
      </c>
      <c r="AH335" s="117"/>
      <c r="AJ335" s="117"/>
      <c r="AK335" s="117"/>
      <c r="AL335" s="117"/>
      <c r="AM335" s="117"/>
      <c r="AN335" s="117"/>
      <c r="AO335" s="117"/>
    </row>
    <row r="336" spans="1:43">
      <c r="C336" s="28" t="s">
        <v>208</v>
      </c>
      <c r="D336" s="226"/>
      <c r="E336" s="226"/>
      <c r="F336" s="226"/>
      <c r="G336" s="226"/>
      <c r="H336" s="226"/>
      <c r="I336" s="226"/>
      <c r="J336" s="226"/>
      <c r="L336" s="137"/>
      <c r="M336" s="137"/>
      <c r="N336" s="141"/>
      <c r="O336" s="137"/>
      <c r="W336" s="199"/>
      <c r="X336" s="239" t="s">
        <v>489</v>
      </c>
      <c r="Y336" s="667"/>
      <c r="Z336" s="666">
        <f>[1]Baseline!I20</f>
        <v>581.11500000000001</v>
      </c>
      <c r="AA336" s="192"/>
      <c r="AF336" s="146" t="str">
        <f t="shared" si="85"/>
        <v>Pesticides</v>
      </c>
      <c r="AH336" s="117"/>
      <c r="AJ336" s="117"/>
      <c r="AK336" s="117"/>
      <c r="AL336" s="117"/>
      <c r="AM336" s="117"/>
      <c r="AN336" s="117"/>
      <c r="AO336" s="117"/>
    </row>
    <row r="337" spans="1:43">
      <c r="A337" s="121" t="s">
        <v>374</v>
      </c>
      <c r="C337" s="28"/>
      <c r="D337" s="226"/>
      <c r="E337" s="226"/>
      <c r="F337" s="226"/>
      <c r="G337" s="226"/>
      <c r="H337" s="226"/>
      <c r="I337" s="226"/>
      <c r="J337" s="226"/>
      <c r="L337" s="137"/>
      <c r="M337" s="137"/>
      <c r="N337" s="141"/>
      <c r="O337" s="137"/>
      <c r="W337" s="199"/>
      <c r="X337" s="239" t="s">
        <v>509</v>
      </c>
      <c r="Y337" s="666">
        <f>[1]Baseline!J20</f>
        <v>1015.0411</v>
      </c>
      <c r="Z337" s="667"/>
      <c r="AF337" s="146" t="str">
        <f t="shared" si="85"/>
        <v>Pesticides</v>
      </c>
      <c r="AH337" s="117"/>
      <c r="AJ337" s="117"/>
      <c r="AK337" s="117"/>
      <c r="AL337" s="117"/>
      <c r="AM337" s="117"/>
      <c r="AN337" s="117"/>
      <c r="AO337" s="117"/>
    </row>
    <row r="338" spans="1:43">
      <c r="C338" s="49" t="s">
        <v>402</v>
      </c>
      <c r="D338" s="226"/>
      <c r="E338" s="226"/>
      <c r="F338" s="226"/>
      <c r="G338" s="226"/>
      <c r="H338" s="226"/>
      <c r="I338" s="226"/>
      <c r="J338" s="226"/>
      <c r="L338" s="28"/>
      <c r="M338" s="28"/>
      <c r="N338" s="28"/>
      <c r="O338" s="28"/>
      <c r="P338" s="28"/>
      <c r="Q338" s="28"/>
      <c r="R338" s="28"/>
      <c r="S338" s="28"/>
      <c r="T338" s="28"/>
      <c r="U338" s="28"/>
      <c r="V338" s="28"/>
      <c r="W338" s="28"/>
      <c r="X338" s="251"/>
      <c r="AA338" s="28"/>
      <c r="AB338" s="28"/>
      <c r="AC338" s="212"/>
      <c r="AD338" s="28"/>
      <c r="AE338" s="28"/>
      <c r="AH338" s="117"/>
      <c r="AI338" s="117"/>
      <c r="AJ338" s="117"/>
      <c r="AK338" s="117"/>
      <c r="AL338" s="117"/>
      <c r="AM338" s="117"/>
      <c r="AN338" s="117"/>
      <c r="AO338" s="117"/>
    </row>
    <row r="339" spans="1:43">
      <c r="A339" s="120"/>
      <c r="C339" s="28" t="s">
        <v>208</v>
      </c>
      <c r="D339" s="226"/>
      <c r="E339" s="226"/>
      <c r="F339" s="226"/>
      <c r="G339" s="226"/>
      <c r="H339" s="226"/>
      <c r="I339" s="226"/>
      <c r="J339" s="226"/>
      <c r="L339" s="28"/>
      <c r="M339" s="28"/>
      <c r="N339" s="28"/>
      <c r="O339" s="28"/>
      <c r="P339" s="28"/>
      <c r="Q339" s="28"/>
      <c r="R339" s="28"/>
      <c r="S339" s="28"/>
      <c r="T339" s="28"/>
      <c r="U339" s="28"/>
      <c r="V339" s="28"/>
      <c r="W339" s="28"/>
      <c r="AA339" s="28"/>
      <c r="AB339" s="28"/>
      <c r="AC339" s="212"/>
      <c r="AD339" s="28"/>
      <c r="AE339" s="28"/>
      <c r="AH339" s="117"/>
      <c r="AI339" s="117"/>
      <c r="AJ339" s="117"/>
      <c r="AK339" s="117"/>
      <c r="AL339" s="117"/>
      <c r="AM339" s="117"/>
      <c r="AN339" s="117"/>
      <c r="AO339" s="117"/>
    </row>
    <row r="340" spans="1:43">
      <c r="A340" s="120"/>
      <c r="C340" s="28"/>
      <c r="D340" s="226"/>
      <c r="E340" s="226"/>
      <c r="F340" s="226"/>
      <c r="G340" s="226"/>
      <c r="H340" s="226"/>
      <c r="I340" s="226"/>
      <c r="J340" s="226"/>
      <c r="L340" s="28"/>
      <c r="M340" s="28"/>
      <c r="N340" s="28"/>
      <c r="O340" s="28"/>
      <c r="P340" s="28"/>
      <c r="Q340" s="28"/>
      <c r="R340" s="28"/>
      <c r="S340" s="28"/>
      <c r="T340" s="28"/>
      <c r="U340" s="28"/>
      <c r="V340" s="28"/>
      <c r="W340" s="28"/>
      <c r="AA340" s="28"/>
      <c r="AB340" s="28"/>
      <c r="AC340" s="212"/>
      <c r="AD340" s="28"/>
      <c r="AE340" s="28"/>
      <c r="AF340" s="28"/>
      <c r="AG340" s="344"/>
      <c r="AH340" s="117"/>
      <c r="AI340" s="117"/>
      <c r="AJ340" s="117"/>
      <c r="AK340" s="117"/>
      <c r="AL340" s="117"/>
      <c r="AM340" s="117"/>
      <c r="AN340" s="117"/>
      <c r="AO340" s="117"/>
      <c r="AP340" s="117"/>
      <c r="AQ340" s="32"/>
    </row>
    <row r="341" spans="1:43">
      <c r="A341" s="120"/>
      <c r="C341" s="49" t="s">
        <v>379</v>
      </c>
      <c r="D341" s="226"/>
      <c r="E341" s="226"/>
      <c r="F341" s="226"/>
      <c r="G341" s="226"/>
      <c r="H341" s="226"/>
      <c r="I341" s="226"/>
      <c r="J341" s="226"/>
      <c r="L341" s="28"/>
      <c r="M341" s="28"/>
      <c r="N341" s="28"/>
      <c r="O341" s="28"/>
      <c r="P341" s="28"/>
      <c r="Q341" s="28"/>
      <c r="R341" s="28"/>
      <c r="S341" s="28"/>
      <c r="T341" s="28"/>
      <c r="U341" s="28"/>
      <c r="V341" s="28"/>
      <c r="W341" s="28"/>
      <c r="X341" s="28"/>
      <c r="Y341" s="28"/>
      <c r="Z341" s="28"/>
      <c r="AA341" s="28"/>
      <c r="AB341" s="28"/>
      <c r="AC341" s="212"/>
      <c r="AD341" s="28"/>
      <c r="AE341" s="28"/>
      <c r="AF341" s="28"/>
      <c r="AG341" s="344"/>
      <c r="AH341" s="117"/>
      <c r="AI341" s="117"/>
      <c r="AJ341" s="117"/>
      <c r="AK341" s="117"/>
      <c r="AL341" s="117"/>
      <c r="AM341" s="117"/>
      <c r="AN341" s="117"/>
      <c r="AO341" s="117"/>
      <c r="AP341" s="117"/>
      <c r="AQ341" s="32"/>
    </row>
    <row r="342" spans="1:43">
      <c r="A342" s="120"/>
      <c r="C342" s="28" t="s">
        <v>483</v>
      </c>
      <c r="D342" s="226"/>
      <c r="E342" s="226"/>
      <c r="F342" s="226"/>
      <c r="G342" s="226"/>
      <c r="H342" s="226"/>
      <c r="I342" s="226"/>
      <c r="J342" s="226"/>
      <c r="L342" s="28"/>
      <c r="M342" s="28"/>
      <c r="N342" s="28"/>
      <c r="O342" s="28"/>
      <c r="P342" s="28"/>
      <c r="Q342" s="28"/>
      <c r="R342" s="28"/>
      <c r="S342" s="28"/>
      <c r="T342" s="28"/>
      <c r="U342" s="28"/>
      <c r="V342" s="28"/>
      <c r="W342" s="28"/>
      <c r="X342" s="28"/>
      <c r="Y342" s="28"/>
      <c r="Z342" s="28"/>
      <c r="AA342" s="28"/>
      <c r="AB342" s="28"/>
      <c r="AC342" s="212"/>
      <c r="AD342" s="28"/>
      <c r="AE342" s="28"/>
      <c r="AF342" s="28"/>
      <c r="AG342" s="344"/>
      <c r="AH342" s="117"/>
      <c r="AI342" s="117"/>
      <c r="AJ342" s="117"/>
      <c r="AK342" s="117"/>
      <c r="AL342" s="117"/>
      <c r="AM342" s="117"/>
      <c r="AN342" s="117"/>
      <c r="AO342" s="117"/>
      <c r="AP342" s="117"/>
      <c r="AQ342" s="32"/>
    </row>
    <row r="343" spans="1:43">
      <c r="A343" s="120"/>
      <c r="C343" s="226"/>
      <c r="D343" s="226"/>
      <c r="E343" s="226"/>
      <c r="F343" s="226"/>
      <c r="G343" s="226"/>
      <c r="H343" s="226"/>
      <c r="I343" s="226"/>
      <c r="J343" s="226"/>
      <c r="K343" s="28"/>
      <c r="L343" s="137"/>
      <c r="M343" s="137"/>
      <c r="N343" s="141"/>
      <c r="O343" s="137"/>
      <c r="AF343" s="132"/>
      <c r="AG343" s="344"/>
      <c r="AH343" s="117"/>
      <c r="AI343" s="117"/>
      <c r="AJ343" s="117"/>
      <c r="AK343" s="117"/>
      <c r="AL343" s="117"/>
      <c r="AM343" s="117"/>
      <c r="AN343" s="117"/>
      <c r="AO343" s="117"/>
      <c r="AP343" s="117"/>
      <c r="AQ343" s="32"/>
    </row>
    <row r="344" spans="1:43">
      <c r="A344" s="120"/>
      <c r="C344" s="226"/>
      <c r="D344" s="226"/>
      <c r="E344" s="226"/>
      <c r="F344" s="226"/>
      <c r="G344" s="226"/>
      <c r="H344" s="226"/>
      <c r="I344" s="226"/>
      <c r="J344" s="226"/>
      <c r="K344" s="28"/>
      <c r="L344" s="137"/>
      <c r="M344" s="137"/>
      <c r="N344" s="141"/>
      <c r="O344" s="137"/>
      <c r="AF344" s="132"/>
      <c r="AG344" s="344"/>
      <c r="AH344" s="117"/>
      <c r="AI344" s="117"/>
      <c r="AJ344" s="117"/>
      <c r="AK344" s="117"/>
      <c r="AL344" s="117"/>
      <c r="AM344" s="117"/>
      <c r="AN344" s="117"/>
      <c r="AO344" s="117"/>
      <c r="AP344" s="117"/>
      <c r="AQ344" s="32"/>
    </row>
    <row r="345" spans="1:43">
      <c r="A345" s="120"/>
      <c r="C345" s="226"/>
      <c r="D345" s="226"/>
      <c r="E345" s="226"/>
      <c r="F345" s="226"/>
      <c r="G345" s="226"/>
      <c r="H345" s="226"/>
      <c r="I345" s="226"/>
      <c r="J345" s="226"/>
      <c r="K345" s="28"/>
      <c r="L345" s="137"/>
      <c r="M345" s="137"/>
      <c r="N345" s="141"/>
      <c r="O345" s="137"/>
      <c r="AF345" s="132"/>
      <c r="AG345" s="344"/>
      <c r="AH345" s="117"/>
      <c r="AI345" s="117"/>
      <c r="AJ345" s="117"/>
      <c r="AK345" s="117"/>
      <c r="AL345" s="117"/>
      <c r="AM345" s="117"/>
      <c r="AN345" s="117"/>
      <c r="AO345" s="117"/>
      <c r="AP345" s="117"/>
      <c r="AQ345" s="32"/>
    </row>
    <row r="346" spans="1:43">
      <c r="A346" s="120"/>
      <c r="C346" s="226"/>
      <c r="D346" s="226"/>
      <c r="E346" s="226"/>
      <c r="F346" s="226"/>
      <c r="G346" s="226"/>
      <c r="H346" s="226"/>
      <c r="I346" s="226"/>
      <c r="J346" s="226"/>
      <c r="K346" s="28"/>
      <c r="L346" s="137"/>
      <c r="M346" s="137"/>
      <c r="N346" s="141"/>
      <c r="O346" s="137"/>
      <c r="AF346" s="132"/>
      <c r="AG346" s="344"/>
      <c r="AH346" s="117"/>
      <c r="AI346" s="117"/>
      <c r="AJ346" s="117"/>
      <c r="AK346" s="117"/>
      <c r="AL346" s="117"/>
      <c r="AM346" s="117"/>
      <c r="AN346" s="117"/>
      <c r="AO346" s="117"/>
      <c r="AP346" s="117"/>
      <c r="AQ346" s="32"/>
    </row>
    <row r="347" spans="1:43">
      <c r="A347" s="120"/>
      <c r="C347" s="226"/>
      <c r="D347" s="226"/>
      <c r="E347" s="226"/>
      <c r="F347" s="226"/>
      <c r="G347" s="226"/>
      <c r="H347" s="226"/>
      <c r="I347" s="226"/>
      <c r="J347" s="226"/>
      <c r="K347" s="28"/>
      <c r="L347" s="137"/>
      <c r="M347" s="137"/>
      <c r="N347" s="141"/>
      <c r="O347" s="137"/>
      <c r="AF347" s="132"/>
      <c r="AG347" s="344"/>
      <c r="AH347" s="117"/>
      <c r="AI347" s="117"/>
      <c r="AJ347" s="117"/>
      <c r="AK347" s="117"/>
      <c r="AL347" s="117"/>
      <c r="AM347" s="117"/>
      <c r="AN347" s="117"/>
      <c r="AO347" s="117"/>
      <c r="AP347" s="117"/>
      <c r="AQ347" s="32"/>
    </row>
    <row r="348" spans="1:43" s="212" customFormat="1">
      <c r="A348" s="228"/>
      <c r="B348" s="226"/>
      <c r="C348" s="226"/>
      <c r="D348" s="226"/>
      <c r="E348" s="226"/>
      <c r="F348" s="226"/>
      <c r="G348" s="226"/>
      <c r="H348" s="226"/>
      <c r="I348" s="226"/>
      <c r="J348" s="226"/>
      <c r="L348" s="137"/>
      <c r="M348" s="137"/>
      <c r="N348" s="141"/>
      <c r="O348" s="137"/>
      <c r="P348" s="230"/>
      <c r="Q348" s="230"/>
      <c r="R348" s="230"/>
      <c r="S348" s="230"/>
      <c r="T348" s="230"/>
      <c r="U348" s="230"/>
      <c r="V348" s="230"/>
      <c r="W348" s="230"/>
      <c r="X348" s="230"/>
      <c r="Y348" s="230"/>
      <c r="Z348" s="230"/>
      <c r="AA348" s="230"/>
      <c r="AB348" s="230"/>
      <c r="AC348" s="230"/>
      <c r="AD348" s="230"/>
      <c r="AE348" s="230"/>
      <c r="AF348" s="230"/>
      <c r="AG348" s="344"/>
      <c r="AH348" s="226"/>
      <c r="AI348" s="226"/>
      <c r="AJ348" s="226"/>
      <c r="AK348" s="226"/>
      <c r="AL348" s="226"/>
      <c r="AM348" s="226"/>
      <c r="AN348" s="226"/>
      <c r="AO348" s="226"/>
      <c r="AP348" s="226"/>
      <c r="AQ348" s="214"/>
    </row>
    <row r="349" spans="1:43" s="212" customFormat="1">
      <c r="A349" s="228"/>
      <c r="B349" s="226"/>
      <c r="C349" s="226"/>
      <c r="D349" s="226"/>
      <c r="E349" s="226"/>
      <c r="F349" s="226"/>
      <c r="G349" s="226"/>
      <c r="H349" s="226"/>
      <c r="I349" s="226"/>
      <c r="J349" s="226"/>
      <c r="L349" s="137"/>
      <c r="M349" s="137"/>
      <c r="N349" s="141"/>
      <c r="O349" s="137"/>
      <c r="P349" s="230"/>
      <c r="Q349" s="230"/>
      <c r="R349" s="230"/>
      <c r="S349" s="230"/>
      <c r="T349" s="230"/>
      <c r="U349" s="230"/>
      <c r="V349" s="230"/>
      <c r="W349" s="230"/>
      <c r="X349" s="230"/>
      <c r="Y349" s="230"/>
      <c r="Z349" s="230"/>
      <c r="AA349" s="230"/>
      <c r="AB349" s="230"/>
      <c r="AC349" s="230"/>
      <c r="AD349" s="230"/>
      <c r="AE349" s="230"/>
      <c r="AF349" s="230"/>
      <c r="AG349" s="344"/>
      <c r="AH349" s="226"/>
      <c r="AI349" s="226"/>
      <c r="AJ349" s="226"/>
      <c r="AK349" s="226"/>
      <c r="AL349" s="226"/>
      <c r="AM349" s="226"/>
      <c r="AN349" s="226"/>
      <c r="AO349" s="226"/>
      <c r="AP349" s="226"/>
      <c r="AQ349" s="214"/>
    </row>
    <row r="350" spans="1:43" s="212" customFormat="1">
      <c r="A350" s="228"/>
      <c r="B350" s="226"/>
      <c r="C350" s="226"/>
      <c r="D350" s="226"/>
      <c r="E350" s="226"/>
      <c r="F350" s="226"/>
      <c r="G350" s="226"/>
      <c r="H350" s="226"/>
      <c r="I350" s="226"/>
      <c r="J350" s="226"/>
      <c r="L350" s="137"/>
      <c r="M350" s="137"/>
      <c r="N350" s="141"/>
      <c r="O350" s="137"/>
      <c r="P350" s="230"/>
      <c r="Q350" s="230"/>
      <c r="R350" s="230"/>
      <c r="S350" s="230"/>
      <c r="T350" s="230"/>
      <c r="U350" s="230"/>
      <c r="V350" s="230"/>
      <c r="W350" s="230"/>
      <c r="X350" s="230"/>
      <c r="Y350" s="230"/>
      <c r="Z350" s="230"/>
      <c r="AA350" s="230"/>
      <c r="AB350" s="230"/>
      <c r="AC350" s="230"/>
      <c r="AD350" s="230"/>
      <c r="AE350" s="230"/>
      <c r="AF350" s="230"/>
      <c r="AG350" s="344"/>
      <c r="AH350" s="226"/>
      <c r="AI350" s="226"/>
      <c r="AJ350" s="226"/>
      <c r="AK350" s="226"/>
      <c r="AL350" s="226"/>
      <c r="AM350" s="226"/>
      <c r="AN350" s="226"/>
      <c r="AO350" s="226"/>
      <c r="AP350" s="226"/>
      <c r="AQ350" s="214"/>
    </row>
    <row r="351" spans="1:43" s="212" customFormat="1">
      <c r="A351" s="228"/>
      <c r="B351" s="226"/>
      <c r="C351" s="226"/>
      <c r="D351" s="226"/>
      <c r="E351" s="226"/>
      <c r="F351" s="226"/>
      <c r="G351" s="226"/>
      <c r="H351" s="226"/>
      <c r="I351" s="226"/>
      <c r="J351" s="226"/>
      <c r="L351" s="137"/>
      <c r="M351" s="137"/>
      <c r="N351" s="141"/>
      <c r="O351" s="137"/>
      <c r="P351" s="230"/>
      <c r="Q351" s="230"/>
      <c r="R351" s="230"/>
      <c r="S351" s="230"/>
      <c r="T351" s="230"/>
      <c r="U351" s="230"/>
      <c r="V351" s="230"/>
      <c r="W351" s="230"/>
      <c r="X351" s="230"/>
      <c r="Y351" s="230"/>
      <c r="Z351" s="230"/>
      <c r="AA351" s="230"/>
      <c r="AB351" s="230"/>
      <c r="AC351" s="230"/>
      <c r="AD351" s="230"/>
      <c r="AE351" s="230"/>
      <c r="AF351" s="230"/>
      <c r="AG351" s="344"/>
      <c r="AH351" s="226"/>
      <c r="AI351" s="226"/>
      <c r="AJ351" s="226"/>
      <c r="AK351" s="226"/>
      <c r="AL351" s="226"/>
      <c r="AM351" s="226"/>
      <c r="AN351" s="226"/>
      <c r="AO351" s="226"/>
      <c r="AP351" s="226"/>
      <c r="AQ351" s="214"/>
    </row>
    <row r="352" spans="1:43">
      <c r="A352" s="49" t="s">
        <v>378</v>
      </c>
      <c r="B352" s="28"/>
      <c r="C352" s="216"/>
      <c r="D352" s="212"/>
      <c r="E352" s="212"/>
      <c r="F352" s="212"/>
      <c r="G352" s="212"/>
      <c r="H352" s="212"/>
      <c r="I352" s="212"/>
      <c r="J352" s="212"/>
      <c r="K352" s="134" t="s">
        <v>380</v>
      </c>
      <c r="L352" s="137"/>
      <c r="M352" s="141"/>
      <c r="N352" s="137"/>
      <c r="AF352" s="132"/>
      <c r="AH352" s="117"/>
      <c r="AI352" s="117"/>
      <c r="AJ352" s="117"/>
      <c r="AK352" s="117"/>
      <c r="AL352" s="117"/>
      <c r="AM352" s="117"/>
      <c r="AN352" s="117"/>
      <c r="AO352" s="117"/>
    </row>
    <row r="353" spans="1:43">
      <c r="A353" s="49"/>
      <c r="B353" s="115" t="s">
        <v>379</v>
      </c>
      <c r="C353" s="289" t="s">
        <v>514</v>
      </c>
      <c r="D353" s="283"/>
      <c r="E353" s="283"/>
      <c r="F353" s="283"/>
      <c r="G353" s="284"/>
      <c r="H353" s="283"/>
      <c r="I353" s="284"/>
      <c r="J353" s="292"/>
      <c r="K353" s="134">
        <v>2014</v>
      </c>
      <c r="L353" s="134">
        <f t="shared" ref="L353:AE353" si="86">K353+1</f>
        <v>2015</v>
      </c>
      <c r="M353" s="134">
        <f t="shared" si="86"/>
        <v>2016</v>
      </c>
      <c r="N353" s="134">
        <f t="shared" si="86"/>
        <v>2017</v>
      </c>
      <c r="O353" s="134">
        <f t="shared" si="86"/>
        <v>2018</v>
      </c>
      <c r="P353" s="134">
        <f t="shared" si="86"/>
        <v>2019</v>
      </c>
      <c r="Q353" s="134">
        <f t="shared" si="86"/>
        <v>2020</v>
      </c>
      <c r="R353" s="134">
        <f t="shared" si="86"/>
        <v>2021</v>
      </c>
      <c r="S353" s="134">
        <f t="shared" si="86"/>
        <v>2022</v>
      </c>
      <c r="T353" s="134">
        <f t="shared" si="86"/>
        <v>2023</v>
      </c>
      <c r="U353" s="134">
        <f t="shared" si="86"/>
        <v>2024</v>
      </c>
      <c r="V353" s="134">
        <f t="shared" si="86"/>
        <v>2025</v>
      </c>
      <c r="W353" s="134">
        <f t="shared" si="86"/>
        <v>2026</v>
      </c>
      <c r="X353" s="134">
        <f t="shared" si="86"/>
        <v>2027</v>
      </c>
      <c r="Y353" s="134">
        <f t="shared" si="86"/>
        <v>2028</v>
      </c>
      <c r="Z353" s="134">
        <f t="shared" si="86"/>
        <v>2029</v>
      </c>
      <c r="AA353" s="134">
        <f t="shared" si="86"/>
        <v>2030</v>
      </c>
      <c r="AB353" s="134">
        <f t="shared" si="86"/>
        <v>2031</v>
      </c>
      <c r="AC353" s="134">
        <f t="shared" si="86"/>
        <v>2032</v>
      </c>
      <c r="AD353" s="134">
        <f t="shared" si="86"/>
        <v>2033</v>
      </c>
      <c r="AE353" s="134">
        <f t="shared" si="86"/>
        <v>2034</v>
      </c>
      <c r="AF353" s="132"/>
      <c r="AH353" s="117"/>
      <c r="AI353" s="117"/>
      <c r="AJ353" s="117"/>
      <c r="AK353" s="117"/>
      <c r="AL353" s="117"/>
      <c r="AM353" s="117"/>
      <c r="AN353" s="117"/>
      <c r="AO353" s="117"/>
      <c r="AP353" s="43"/>
    </row>
    <row r="354" spans="1:43">
      <c r="A354" s="144" t="s">
        <v>214</v>
      </c>
      <c r="B354" s="143" t="s">
        <v>412</v>
      </c>
      <c r="C354" s="299" t="s">
        <v>504</v>
      </c>
      <c r="D354" s="279" t="s">
        <v>505</v>
      </c>
      <c r="E354" s="279" t="s">
        <v>507</v>
      </c>
      <c r="F354" s="279" t="s">
        <v>414</v>
      </c>
      <c r="G354" s="280" t="s">
        <v>415</v>
      </c>
      <c r="H354" s="279" t="s">
        <v>508</v>
      </c>
      <c r="I354" s="235" t="s">
        <v>489</v>
      </c>
      <c r="J354" s="300" t="s">
        <v>509</v>
      </c>
      <c r="K354" s="157">
        <f>Ec_growth</f>
        <v>2.8000000000000001E-2</v>
      </c>
      <c r="L354" s="157">
        <f t="shared" ref="L354:AE354" si="87">K354</f>
        <v>2.8000000000000001E-2</v>
      </c>
      <c r="M354" s="157">
        <f t="shared" si="87"/>
        <v>2.8000000000000001E-2</v>
      </c>
      <c r="N354" s="157">
        <f t="shared" si="87"/>
        <v>2.8000000000000001E-2</v>
      </c>
      <c r="O354" s="157">
        <f t="shared" si="87"/>
        <v>2.8000000000000001E-2</v>
      </c>
      <c r="P354" s="157">
        <f t="shared" si="87"/>
        <v>2.8000000000000001E-2</v>
      </c>
      <c r="Q354" s="157">
        <f t="shared" si="87"/>
        <v>2.8000000000000001E-2</v>
      </c>
      <c r="R354" s="157">
        <f t="shared" si="87"/>
        <v>2.8000000000000001E-2</v>
      </c>
      <c r="S354" s="157">
        <f t="shared" si="87"/>
        <v>2.8000000000000001E-2</v>
      </c>
      <c r="T354" s="157">
        <f t="shared" si="87"/>
        <v>2.8000000000000001E-2</v>
      </c>
      <c r="U354" s="157">
        <f t="shared" si="87"/>
        <v>2.8000000000000001E-2</v>
      </c>
      <c r="V354" s="157">
        <f t="shared" si="87"/>
        <v>2.8000000000000001E-2</v>
      </c>
      <c r="W354" s="157">
        <f t="shared" si="87"/>
        <v>2.8000000000000001E-2</v>
      </c>
      <c r="X354" s="157">
        <f t="shared" si="87"/>
        <v>2.8000000000000001E-2</v>
      </c>
      <c r="Y354" s="157">
        <f t="shared" si="87"/>
        <v>2.8000000000000001E-2</v>
      </c>
      <c r="Z354" s="157">
        <f t="shared" si="87"/>
        <v>2.8000000000000001E-2</v>
      </c>
      <c r="AA354" s="157">
        <f t="shared" si="87"/>
        <v>2.8000000000000001E-2</v>
      </c>
      <c r="AB354" s="157">
        <f t="shared" si="87"/>
        <v>2.8000000000000001E-2</v>
      </c>
      <c r="AC354" s="157">
        <f t="shared" si="87"/>
        <v>2.8000000000000001E-2</v>
      </c>
      <c r="AD354" s="157">
        <f t="shared" si="87"/>
        <v>2.8000000000000001E-2</v>
      </c>
      <c r="AE354" s="157">
        <f t="shared" si="87"/>
        <v>2.8000000000000001E-2</v>
      </c>
      <c r="AF354" s="146" t="str">
        <f>B327</f>
        <v>Pesticides</v>
      </c>
      <c r="AG354" s="342" t="s">
        <v>569</v>
      </c>
      <c r="AH354" s="276"/>
      <c r="AI354" s="276"/>
      <c r="AJ354" s="276"/>
      <c r="AK354" s="276"/>
      <c r="AL354" s="276"/>
      <c r="AM354" s="276"/>
      <c r="AN354" s="276"/>
      <c r="AO354" s="117"/>
      <c r="AP354" s="63"/>
    </row>
    <row r="355" spans="1:43">
      <c r="A355" s="144" t="s">
        <v>209</v>
      </c>
      <c r="B355" s="143" t="s">
        <v>1006</v>
      </c>
      <c r="C355" s="299" t="s">
        <v>504</v>
      </c>
      <c r="D355" s="279" t="s">
        <v>505</v>
      </c>
      <c r="E355" s="279" t="s">
        <v>507</v>
      </c>
      <c r="F355" s="279" t="s">
        <v>414</v>
      </c>
      <c r="G355" s="280" t="s">
        <v>415</v>
      </c>
      <c r="H355" s="279" t="s">
        <v>508</v>
      </c>
      <c r="I355" s="235" t="s">
        <v>489</v>
      </c>
      <c r="J355" s="300" t="s">
        <v>509</v>
      </c>
      <c r="K355" s="157">
        <f>K354+2%</f>
        <v>4.8000000000000001E-2</v>
      </c>
      <c r="L355" s="157">
        <f t="shared" ref="L355:AE355" si="88">K355</f>
        <v>4.8000000000000001E-2</v>
      </c>
      <c r="M355" s="157">
        <f t="shared" si="88"/>
        <v>4.8000000000000001E-2</v>
      </c>
      <c r="N355" s="157">
        <f t="shared" si="88"/>
        <v>4.8000000000000001E-2</v>
      </c>
      <c r="O355" s="157">
        <f t="shared" si="88"/>
        <v>4.8000000000000001E-2</v>
      </c>
      <c r="P355" s="157">
        <f t="shared" si="88"/>
        <v>4.8000000000000001E-2</v>
      </c>
      <c r="Q355" s="157">
        <f t="shared" si="88"/>
        <v>4.8000000000000001E-2</v>
      </c>
      <c r="R355" s="157">
        <f t="shared" si="88"/>
        <v>4.8000000000000001E-2</v>
      </c>
      <c r="S355" s="157">
        <f t="shared" si="88"/>
        <v>4.8000000000000001E-2</v>
      </c>
      <c r="T355" s="157">
        <f t="shared" si="88"/>
        <v>4.8000000000000001E-2</v>
      </c>
      <c r="U355" s="157">
        <f t="shared" si="88"/>
        <v>4.8000000000000001E-2</v>
      </c>
      <c r="V355" s="157">
        <f t="shared" si="88"/>
        <v>4.8000000000000001E-2</v>
      </c>
      <c r="W355" s="157">
        <f t="shared" si="88"/>
        <v>4.8000000000000001E-2</v>
      </c>
      <c r="X355" s="157">
        <f t="shared" si="88"/>
        <v>4.8000000000000001E-2</v>
      </c>
      <c r="Y355" s="157">
        <f t="shared" si="88"/>
        <v>4.8000000000000001E-2</v>
      </c>
      <c r="Z355" s="157">
        <f t="shared" si="88"/>
        <v>4.8000000000000001E-2</v>
      </c>
      <c r="AA355" s="157">
        <f t="shared" si="88"/>
        <v>4.8000000000000001E-2</v>
      </c>
      <c r="AB355" s="157">
        <f t="shared" si="88"/>
        <v>4.8000000000000001E-2</v>
      </c>
      <c r="AC355" s="157">
        <f t="shared" si="88"/>
        <v>4.8000000000000001E-2</v>
      </c>
      <c r="AD355" s="157">
        <f t="shared" si="88"/>
        <v>4.8000000000000001E-2</v>
      </c>
      <c r="AE355" s="157">
        <f t="shared" si="88"/>
        <v>4.8000000000000001E-2</v>
      </c>
      <c r="AF355" s="146" t="str">
        <f>AF354</f>
        <v>Pesticides</v>
      </c>
      <c r="AG355" s="342" t="s">
        <v>569</v>
      </c>
      <c r="AH355" s="276"/>
      <c r="AI355" s="276"/>
      <c r="AJ355" s="276"/>
      <c r="AK355" s="276"/>
      <c r="AL355" s="276"/>
      <c r="AM355" s="276"/>
      <c r="AN355" s="276"/>
      <c r="AO355" s="117"/>
      <c r="AP355" s="63"/>
    </row>
    <row r="356" spans="1:43">
      <c r="A356" s="144" t="s">
        <v>216</v>
      </c>
      <c r="B356" s="143" t="s">
        <v>1005</v>
      </c>
      <c r="C356" s="299" t="s">
        <v>504</v>
      </c>
      <c r="D356" s="279" t="s">
        <v>505</v>
      </c>
      <c r="E356" s="279" t="s">
        <v>507</v>
      </c>
      <c r="F356" s="279" t="s">
        <v>414</v>
      </c>
      <c r="G356" s="280" t="s">
        <v>415</v>
      </c>
      <c r="H356" s="279" t="s">
        <v>508</v>
      </c>
      <c r="I356" s="235" t="s">
        <v>489</v>
      </c>
      <c r="J356" s="300" t="s">
        <v>509</v>
      </c>
      <c r="K356" s="157">
        <f>K354-2%</f>
        <v>8.0000000000000002E-3</v>
      </c>
      <c r="L356" s="157">
        <f t="shared" ref="L356:AE356" si="89">K356</f>
        <v>8.0000000000000002E-3</v>
      </c>
      <c r="M356" s="157">
        <f t="shared" si="89"/>
        <v>8.0000000000000002E-3</v>
      </c>
      <c r="N356" s="157">
        <f t="shared" si="89"/>
        <v>8.0000000000000002E-3</v>
      </c>
      <c r="O356" s="157">
        <f t="shared" si="89"/>
        <v>8.0000000000000002E-3</v>
      </c>
      <c r="P356" s="157">
        <f t="shared" si="89"/>
        <v>8.0000000000000002E-3</v>
      </c>
      <c r="Q356" s="157">
        <f t="shared" si="89"/>
        <v>8.0000000000000002E-3</v>
      </c>
      <c r="R356" s="157">
        <f t="shared" si="89"/>
        <v>8.0000000000000002E-3</v>
      </c>
      <c r="S356" s="157">
        <f t="shared" si="89"/>
        <v>8.0000000000000002E-3</v>
      </c>
      <c r="T356" s="157">
        <f t="shared" si="89"/>
        <v>8.0000000000000002E-3</v>
      </c>
      <c r="U356" s="157">
        <f t="shared" si="89"/>
        <v>8.0000000000000002E-3</v>
      </c>
      <c r="V356" s="157">
        <f t="shared" si="89"/>
        <v>8.0000000000000002E-3</v>
      </c>
      <c r="W356" s="157">
        <f t="shared" si="89"/>
        <v>8.0000000000000002E-3</v>
      </c>
      <c r="X356" s="157">
        <f t="shared" si="89"/>
        <v>8.0000000000000002E-3</v>
      </c>
      <c r="Y356" s="157">
        <f t="shared" si="89"/>
        <v>8.0000000000000002E-3</v>
      </c>
      <c r="Z356" s="157">
        <f t="shared" si="89"/>
        <v>8.0000000000000002E-3</v>
      </c>
      <c r="AA356" s="157">
        <f t="shared" si="89"/>
        <v>8.0000000000000002E-3</v>
      </c>
      <c r="AB356" s="157">
        <f t="shared" si="89"/>
        <v>8.0000000000000002E-3</v>
      </c>
      <c r="AC356" s="157">
        <f t="shared" si="89"/>
        <v>8.0000000000000002E-3</v>
      </c>
      <c r="AD356" s="157">
        <f t="shared" si="89"/>
        <v>8.0000000000000002E-3</v>
      </c>
      <c r="AE356" s="157">
        <f t="shared" si="89"/>
        <v>8.0000000000000002E-3</v>
      </c>
      <c r="AF356" s="146" t="str">
        <f>AF355</f>
        <v>Pesticides</v>
      </c>
      <c r="AG356" s="342" t="s">
        <v>569</v>
      </c>
      <c r="AH356" s="276"/>
      <c r="AI356" s="276"/>
      <c r="AJ356" s="276"/>
      <c r="AK356" s="276"/>
      <c r="AL356" s="276"/>
      <c r="AM356" s="276"/>
      <c r="AN356" s="276"/>
    </row>
    <row r="357" spans="1:43">
      <c r="A357" s="120"/>
      <c r="C357" s="226"/>
      <c r="D357" s="226"/>
      <c r="E357" s="226"/>
      <c r="F357" s="226"/>
      <c r="G357" s="226"/>
      <c r="H357" s="226"/>
      <c r="I357" s="226"/>
      <c r="J357" s="226"/>
      <c r="K357" s="28"/>
      <c r="L357" s="137"/>
      <c r="M357" s="137"/>
      <c r="N357" s="141"/>
      <c r="O357" s="137"/>
      <c r="AF357" s="132"/>
      <c r="AG357" s="344"/>
      <c r="AH357" s="117"/>
      <c r="AI357" s="120"/>
      <c r="AJ357" s="28"/>
      <c r="AK357" s="118"/>
      <c r="AL357" s="28"/>
      <c r="AM357" s="118"/>
      <c r="AN357" s="119"/>
      <c r="AO357" s="118"/>
      <c r="AP357" s="33"/>
      <c r="AQ357" s="32"/>
    </row>
    <row r="358" spans="1:43" s="128" customFormat="1" ht="18.75">
      <c r="A358" s="130" t="s">
        <v>115</v>
      </c>
      <c r="B358" s="129" t="s">
        <v>116</v>
      </c>
      <c r="C358" s="229"/>
      <c r="D358" s="229"/>
      <c r="E358" s="229"/>
      <c r="F358" s="229"/>
      <c r="G358" s="229"/>
      <c r="H358" s="229"/>
      <c r="I358" s="229"/>
      <c r="J358" s="229"/>
      <c r="K358" s="131"/>
      <c r="L358" s="138"/>
      <c r="M358" s="138"/>
      <c r="N358" s="138"/>
      <c r="O358" s="138"/>
      <c r="P358" s="147"/>
      <c r="Q358" s="147"/>
      <c r="R358" s="147"/>
      <c r="S358" s="147"/>
      <c r="T358" s="147"/>
      <c r="U358" s="147"/>
      <c r="V358" s="147"/>
      <c r="W358" s="147"/>
      <c r="X358" s="147"/>
      <c r="Y358" s="147"/>
      <c r="Z358" s="147"/>
      <c r="AA358" s="147"/>
      <c r="AB358" s="147"/>
      <c r="AC358" s="147"/>
      <c r="AD358" s="147"/>
      <c r="AE358" s="147"/>
      <c r="AF358" s="140"/>
      <c r="AG358" s="346"/>
      <c r="AH358" s="123"/>
      <c r="AI358" s="124"/>
      <c r="AJ358" s="125"/>
      <c r="AK358" s="124"/>
      <c r="AL358" s="125"/>
      <c r="AM358" s="124"/>
      <c r="AN358" s="125"/>
      <c r="AO358" s="126"/>
      <c r="AP358" s="127"/>
    </row>
    <row r="359" spans="1:43">
      <c r="A359" s="122" t="s">
        <v>761</v>
      </c>
      <c r="C359" s="122" t="s">
        <v>497</v>
      </c>
      <c r="D359" s="226"/>
      <c r="E359" s="226"/>
      <c r="F359" s="226"/>
      <c r="G359" s="226"/>
      <c r="H359" s="226"/>
      <c r="I359" s="226"/>
      <c r="J359" s="226"/>
      <c r="L359" s="137"/>
      <c r="M359" s="137"/>
      <c r="N359" s="141"/>
      <c r="O359" s="137"/>
      <c r="X359" s="179" t="s">
        <v>511</v>
      </c>
      <c r="AA359" s="145" t="s">
        <v>1184</v>
      </c>
      <c r="AH359" s="120"/>
      <c r="AI359" s="28"/>
      <c r="AJ359" s="118"/>
      <c r="AK359" s="28"/>
      <c r="AL359" s="118"/>
      <c r="AM359" s="119"/>
      <c r="AN359" s="118"/>
    </row>
    <row r="360" spans="1:43">
      <c r="A360" s="443" t="s">
        <v>118</v>
      </c>
      <c r="C360" s="28"/>
      <c r="D360" s="226"/>
      <c r="E360" s="226"/>
      <c r="F360" s="226"/>
      <c r="G360" s="226"/>
      <c r="H360" s="226"/>
      <c r="I360" s="226"/>
      <c r="J360" s="226"/>
      <c r="L360" s="137"/>
      <c r="M360" s="137"/>
      <c r="N360" s="141"/>
      <c r="O360" s="137"/>
      <c r="Y360" s="252" t="s">
        <v>276</v>
      </c>
      <c r="Z360" s="252" t="s">
        <v>506</v>
      </c>
      <c r="AF360" s="146" t="str">
        <f>B358</f>
        <v>Oils</v>
      </c>
      <c r="AH360" s="120"/>
      <c r="AI360" s="28"/>
      <c r="AJ360" s="118"/>
      <c r="AK360" s="28"/>
      <c r="AL360" s="118"/>
      <c r="AM360" s="119"/>
      <c r="AN360" s="118"/>
    </row>
    <row r="361" spans="1:43">
      <c r="A361" s="443" t="s">
        <v>120</v>
      </c>
      <c r="C361" s="28"/>
      <c r="D361" s="226"/>
      <c r="E361" s="226"/>
      <c r="F361" s="226"/>
      <c r="G361" s="226"/>
      <c r="H361" s="226"/>
      <c r="I361" s="226"/>
      <c r="J361" s="226"/>
      <c r="L361" s="137"/>
      <c r="M361" s="137"/>
      <c r="N361" s="141"/>
      <c r="O361" s="137"/>
      <c r="W361" s="199"/>
      <c r="X361" s="239" t="s">
        <v>504</v>
      </c>
      <c r="Y361" s="666">
        <f>[1]Baseline!C21</f>
        <v>2799.5499999999997</v>
      </c>
      <c r="Z361" s="667"/>
      <c r="AF361" s="146" t="str">
        <f>AF360</f>
        <v>Oils</v>
      </c>
      <c r="AH361" s="120"/>
      <c r="AI361" s="28"/>
      <c r="AJ361" s="118"/>
      <c r="AK361" s="28"/>
      <c r="AL361" s="118"/>
      <c r="AM361" s="119"/>
      <c r="AN361" s="118"/>
    </row>
    <row r="362" spans="1:43">
      <c r="A362" s="443" t="s">
        <v>122</v>
      </c>
      <c r="C362" s="49" t="s">
        <v>400</v>
      </c>
      <c r="D362" s="226"/>
      <c r="E362" s="226"/>
      <c r="F362" s="226"/>
      <c r="G362" s="226"/>
      <c r="H362" s="226"/>
      <c r="I362" s="226"/>
      <c r="J362" s="226"/>
      <c r="L362" s="137"/>
      <c r="M362" s="137"/>
      <c r="N362" s="141"/>
      <c r="O362" s="137"/>
      <c r="W362" s="199"/>
      <c r="X362" s="239" t="s">
        <v>505</v>
      </c>
      <c r="Y362" s="667"/>
      <c r="Z362" s="666">
        <f>[1]Baseline!D21</f>
        <v>130665.46847600059</v>
      </c>
      <c r="AA362" s="192"/>
      <c r="AF362" s="146" t="str">
        <f t="shared" ref="AF362:AF368" si="90">AF361</f>
        <v>Oils</v>
      </c>
      <c r="AH362" s="120"/>
      <c r="AI362" s="28"/>
      <c r="AJ362" s="118"/>
      <c r="AK362" s="28"/>
      <c r="AL362" s="118"/>
      <c r="AM362" s="119"/>
      <c r="AN362" s="118"/>
    </row>
    <row r="363" spans="1:43">
      <c r="B363" s="28"/>
      <c r="C363" s="28" t="s">
        <v>426</v>
      </c>
      <c r="D363" s="212"/>
      <c r="E363" s="212"/>
      <c r="F363" s="212"/>
      <c r="G363" s="212"/>
      <c r="H363" s="212"/>
      <c r="I363" s="212"/>
      <c r="J363" s="212"/>
      <c r="L363" s="137"/>
      <c r="M363" s="137"/>
      <c r="N363" s="141"/>
      <c r="O363" s="137"/>
      <c r="W363" s="199"/>
      <c r="X363" s="239" t="s">
        <v>507</v>
      </c>
      <c r="Y363" s="666">
        <f>[1]Baseline!E21</f>
        <v>795.36</v>
      </c>
      <c r="Z363" s="667"/>
      <c r="AF363" s="146" t="str">
        <f t="shared" si="90"/>
        <v>Oils</v>
      </c>
      <c r="AH363" s="117"/>
      <c r="AI363" s="117"/>
      <c r="AJ363" s="117"/>
      <c r="AK363" s="117"/>
      <c r="AL363" s="117"/>
      <c r="AM363" s="117"/>
      <c r="AN363" s="117"/>
      <c r="AO363" s="117"/>
    </row>
    <row r="364" spans="1:43">
      <c r="A364" s="49" t="s">
        <v>376</v>
      </c>
      <c r="B364" s="28"/>
      <c r="C364" s="28"/>
      <c r="D364" s="212"/>
      <c r="E364" s="212"/>
      <c r="F364" s="212"/>
      <c r="G364" s="212"/>
      <c r="H364" s="212"/>
      <c r="I364" s="212"/>
      <c r="J364" s="212"/>
      <c r="L364" s="137"/>
      <c r="M364" s="137"/>
      <c r="N364" s="141"/>
      <c r="O364" s="137"/>
      <c r="W364" s="199"/>
      <c r="X364" s="239" t="s">
        <v>414</v>
      </c>
      <c r="Y364" s="666">
        <f>[1]Baseline!F21</f>
        <v>250979.96799999999</v>
      </c>
      <c r="Z364" s="667"/>
      <c r="AF364" s="146" t="str">
        <f t="shared" si="90"/>
        <v>Oils</v>
      </c>
      <c r="AH364" s="117"/>
      <c r="AI364" s="117"/>
      <c r="AJ364" s="117"/>
      <c r="AK364" s="117"/>
      <c r="AL364" s="117"/>
      <c r="AM364" s="117"/>
      <c r="AN364" s="117"/>
      <c r="AO364" s="117"/>
    </row>
    <row r="365" spans="1:43">
      <c r="A365" s="228" t="s">
        <v>1205</v>
      </c>
      <c r="C365" s="49" t="s">
        <v>401</v>
      </c>
      <c r="D365" s="226"/>
      <c r="E365" s="226"/>
      <c r="F365" s="226"/>
      <c r="G365" s="226"/>
      <c r="H365" s="226"/>
      <c r="I365" s="226"/>
      <c r="J365" s="226"/>
      <c r="L365" s="137"/>
      <c r="M365" s="137"/>
      <c r="N365" s="141"/>
      <c r="O365" s="137"/>
      <c r="W365" s="199"/>
      <c r="X365" s="239" t="s">
        <v>415</v>
      </c>
      <c r="Y365" s="667"/>
      <c r="Z365" s="666">
        <f>[1]Baseline!G21</f>
        <v>10135.34</v>
      </c>
      <c r="AF365" s="146" t="str">
        <f t="shared" si="90"/>
        <v>Oils</v>
      </c>
      <c r="AH365" s="117"/>
      <c r="AI365" s="117"/>
      <c r="AJ365" s="117"/>
      <c r="AK365" s="117"/>
      <c r="AL365" s="117"/>
      <c r="AM365" s="117"/>
      <c r="AN365" s="117"/>
      <c r="AO365" s="117"/>
    </row>
    <row r="366" spans="1:43">
      <c r="A366" s="228" t="s">
        <v>470</v>
      </c>
      <c r="C366" s="28" t="s">
        <v>208</v>
      </c>
      <c r="D366" s="226"/>
      <c r="E366" s="226"/>
      <c r="F366" s="226"/>
      <c r="G366" s="226"/>
      <c r="H366" s="226"/>
      <c r="I366" s="226"/>
      <c r="J366" s="226"/>
      <c r="L366" s="137"/>
      <c r="M366" s="137"/>
      <c r="N366" s="141"/>
      <c r="O366" s="137"/>
      <c r="W366" s="199"/>
      <c r="X366" s="239" t="s">
        <v>508</v>
      </c>
      <c r="Y366" s="666">
        <f>[1]Baseline!H21</f>
        <v>356.18</v>
      </c>
      <c r="Z366" s="667"/>
      <c r="AF366" s="146" t="str">
        <f t="shared" si="90"/>
        <v>Oils</v>
      </c>
      <c r="AH366" s="117"/>
      <c r="AI366" s="117"/>
      <c r="AJ366" s="117"/>
      <c r="AK366" s="117"/>
      <c r="AL366" s="117"/>
      <c r="AM366" s="117"/>
      <c r="AN366" s="117"/>
      <c r="AO366" s="117"/>
    </row>
    <row r="367" spans="1:43">
      <c r="A367" s="228"/>
      <c r="C367" s="28"/>
      <c r="D367" s="226"/>
      <c r="E367" s="226"/>
      <c r="F367" s="226"/>
      <c r="G367" s="226"/>
      <c r="H367" s="226"/>
      <c r="I367" s="226"/>
      <c r="J367" s="226"/>
      <c r="L367" s="137"/>
      <c r="M367" s="137"/>
      <c r="N367" s="141"/>
      <c r="O367" s="137"/>
      <c r="W367" s="199"/>
      <c r="X367" s="239" t="s">
        <v>489</v>
      </c>
      <c r="Y367" s="667"/>
      <c r="Z367" s="666">
        <f>[1]Baseline!I21</f>
        <v>74566.933999999994</v>
      </c>
      <c r="AA367" s="192"/>
      <c r="AF367" s="146" t="str">
        <f t="shared" si="90"/>
        <v>Oils</v>
      </c>
      <c r="AH367" s="117"/>
      <c r="AI367" s="117"/>
      <c r="AJ367" s="117"/>
      <c r="AK367" s="117"/>
      <c r="AL367" s="117"/>
      <c r="AM367" s="117"/>
      <c r="AN367" s="117"/>
      <c r="AO367" s="117"/>
    </row>
    <row r="368" spans="1:43">
      <c r="A368" s="121" t="s">
        <v>374</v>
      </c>
      <c r="C368" s="49" t="s">
        <v>402</v>
      </c>
      <c r="D368" s="226"/>
      <c r="E368" s="226"/>
      <c r="F368" s="226"/>
      <c r="G368" s="226"/>
      <c r="H368" s="226"/>
      <c r="I368" s="226"/>
      <c r="J368" s="226"/>
      <c r="L368" s="137"/>
      <c r="M368" s="137"/>
      <c r="N368" s="141"/>
      <c r="O368" s="137"/>
      <c r="W368" s="199"/>
      <c r="X368" s="239" t="s">
        <v>509</v>
      </c>
      <c r="Y368" s="666">
        <f>[1]Baseline!J21</f>
        <v>166585.73506000137</v>
      </c>
      <c r="Z368" s="667"/>
      <c r="AF368" s="146" t="str">
        <f t="shared" si="90"/>
        <v>Oils</v>
      </c>
      <c r="AH368" s="117"/>
      <c r="AI368" s="117"/>
      <c r="AJ368" s="117"/>
      <c r="AK368" s="117"/>
      <c r="AL368" s="117"/>
      <c r="AM368" s="117"/>
      <c r="AN368" s="117"/>
      <c r="AO368" s="117"/>
    </row>
    <row r="369" spans="1:43">
      <c r="C369" s="28" t="s">
        <v>406</v>
      </c>
      <c r="D369" s="226"/>
      <c r="E369" s="226"/>
      <c r="F369" s="226"/>
      <c r="G369" s="226"/>
      <c r="H369" s="226"/>
      <c r="I369" s="226"/>
      <c r="J369" s="226"/>
      <c r="L369" s="137"/>
      <c r="M369" s="137"/>
      <c r="N369" s="141"/>
      <c r="O369" s="137"/>
      <c r="X369" s="251"/>
      <c r="AF369" s="132"/>
      <c r="AG369" s="344"/>
      <c r="AH369" s="117"/>
      <c r="AI369" s="117"/>
      <c r="AJ369" s="117"/>
      <c r="AK369" s="117"/>
      <c r="AL369" s="117"/>
      <c r="AM369" s="117"/>
      <c r="AN369" s="117"/>
      <c r="AO369" s="117"/>
      <c r="AP369" s="117"/>
      <c r="AQ369" s="32"/>
    </row>
    <row r="370" spans="1:43">
      <c r="A370" s="120"/>
      <c r="C370" s="28"/>
      <c r="D370" s="226"/>
      <c r="E370" s="226"/>
      <c r="F370" s="226"/>
      <c r="G370" s="226"/>
      <c r="H370" s="226"/>
      <c r="I370" s="226"/>
      <c r="J370" s="226"/>
      <c r="L370" s="28"/>
      <c r="M370" s="28"/>
      <c r="N370" s="28"/>
      <c r="O370" s="28"/>
      <c r="P370" s="28"/>
      <c r="Q370" s="28"/>
      <c r="R370" s="28"/>
      <c r="S370" s="28"/>
      <c r="T370" s="28"/>
      <c r="U370" s="28"/>
      <c r="V370" s="28"/>
      <c r="W370" s="28"/>
      <c r="AA370" s="28"/>
      <c r="AB370" s="28"/>
      <c r="AC370" s="212"/>
      <c r="AD370" s="28"/>
      <c r="AE370" s="28"/>
      <c r="AF370" s="28"/>
      <c r="AG370" s="344"/>
      <c r="AH370" s="117"/>
      <c r="AI370" s="117"/>
      <c r="AJ370" s="117"/>
      <c r="AK370" s="117"/>
      <c r="AL370" s="117"/>
      <c r="AM370" s="117"/>
      <c r="AN370" s="117"/>
      <c r="AO370" s="117"/>
      <c r="AP370" s="117"/>
      <c r="AQ370" s="32"/>
    </row>
    <row r="371" spans="1:43">
      <c r="A371" s="120"/>
      <c r="C371" s="49" t="s">
        <v>379</v>
      </c>
      <c r="D371" s="226"/>
      <c r="E371" s="226"/>
      <c r="F371" s="226"/>
      <c r="G371" s="226"/>
      <c r="H371" s="226"/>
      <c r="I371" s="226"/>
      <c r="J371" s="226"/>
      <c r="L371" s="28"/>
      <c r="M371" s="28"/>
      <c r="N371" s="28"/>
      <c r="O371" s="28"/>
      <c r="P371" s="28"/>
      <c r="Q371" s="28"/>
      <c r="R371" s="28"/>
      <c r="S371" s="28"/>
      <c r="T371" s="28"/>
      <c r="U371" s="28"/>
      <c r="V371" s="28"/>
      <c r="W371" s="28"/>
      <c r="AA371" s="28"/>
      <c r="AB371" s="28"/>
      <c r="AC371" s="212"/>
      <c r="AD371" s="28"/>
      <c r="AE371" s="28"/>
      <c r="AF371" s="28"/>
      <c r="AG371" s="344"/>
      <c r="AH371" s="117"/>
      <c r="AI371" s="117"/>
      <c r="AJ371" s="117"/>
      <c r="AK371" s="117"/>
      <c r="AL371" s="117"/>
      <c r="AM371" s="117"/>
      <c r="AN371" s="117"/>
      <c r="AO371" s="117"/>
      <c r="AP371" s="117"/>
      <c r="AQ371" s="32"/>
    </row>
    <row r="372" spans="1:43">
      <c r="A372" s="120"/>
      <c r="C372" s="28" t="s">
        <v>483</v>
      </c>
      <c r="D372" s="226"/>
      <c r="E372" s="226"/>
      <c r="F372" s="226"/>
      <c r="G372" s="226"/>
      <c r="H372" s="226"/>
      <c r="I372" s="226"/>
      <c r="J372" s="226"/>
      <c r="L372" s="28"/>
      <c r="M372" s="28"/>
      <c r="N372" s="28"/>
      <c r="O372" s="28"/>
      <c r="P372" s="28"/>
      <c r="Q372" s="28"/>
      <c r="R372" s="28"/>
      <c r="S372" s="28"/>
      <c r="T372" s="28"/>
      <c r="U372" s="28"/>
      <c r="V372" s="28"/>
      <c r="W372" s="28"/>
      <c r="AA372" s="28"/>
      <c r="AB372" s="28"/>
      <c r="AC372" s="212"/>
      <c r="AD372" s="28"/>
      <c r="AE372" s="28"/>
      <c r="AF372" s="28"/>
      <c r="AG372" s="344"/>
      <c r="AH372" s="117"/>
      <c r="AI372" s="117"/>
      <c r="AJ372" s="117"/>
      <c r="AK372" s="117"/>
      <c r="AL372" s="117"/>
      <c r="AM372" s="117"/>
      <c r="AN372" s="117"/>
      <c r="AO372" s="117"/>
      <c r="AP372" s="117"/>
      <c r="AQ372" s="32"/>
    </row>
    <row r="373" spans="1:43">
      <c r="A373" s="120"/>
      <c r="C373" s="226"/>
      <c r="D373" s="226"/>
      <c r="E373" s="226"/>
      <c r="F373" s="226"/>
      <c r="G373" s="226"/>
      <c r="H373" s="226"/>
      <c r="I373" s="226"/>
      <c r="J373" s="226"/>
      <c r="K373" s="49"/>
      <c r="L373" s="28"/>
      <c r="M373" s="28"/>
      <c r="N373" s="28"/>
      <c r="O373" s="28"/>
      <c r="P373" s="28"/>
      <c r="Q373" s="28"/>
      <c r="R373" s="28"/>
      <c r="S373" s="28"/>
      <c r="T373" s="28"/>
      <c r="U373" s="28"/>
      <c r="V373" s="28"/>
      <c r="W373" s="28"/>
      <c r="X373" s="28"/>
      <c r="Y373" s="28"/>
      <c r="Z373" s="28"/>
      <c r="AA373" s="28"/>
      <c r="AB373" s="28"/>
      <c r="AC373" s="212"/>
      <c r="AD373" s="28"/>
      <c r="AE373" s="28"/>
      <c r="AF373" s="28"/>
      <c r="AG373" s="344"/>
      <c r="AH373" s="117"/>
      <c r="AI373" s="117"/>
      <c r="AJ373" s="117"/>
      <c r="AK373" s="117"/>
      <c r="AL373" s="117"/>
      <c r="AM373" s="117"/>
      <c r="AN373" s="117"/>
      <c r="AO373" s="117"/>
      <c r="AP373" s="117"/>
      <c r="AQ373" s="32"/>
    </row>
    <row r="374" spans="1:43">
      <c r="A374" s="120"/>
      <c r="C374" s="226"/>
      <c r="D374" s="226"/>
      <c r="E374" s="226"/>
      <c r="F374" s="226"/>
      <c r="G374" s="226"/>
      <c r="H374" s="226"/>
      <c r="I374" s="226"/>
      <c r="J374" s="226"/>
      <c r="K374" s="28"/>
      <c r="L374" s="28"/>
      <c r="M374" s="28"/>
      <c r="N374" s="28"/>
      <c r="O374" s="28"/>
      <c r="P374" s="28"/>
      <c r="Q374" s="28"/>
      <c r="R374" s="28"/>
      <c r="S374" s="28"/>
      <c r="T374" s="28"/>
      <c r="U374" s="28"/>
      <c r="V374" s="28"/>
      <c r="W374" s="28"/>
      <c r="X374" s="28"/>
      <c r="Y374" s="28"/>
      <c r="Z374" s="28"/>
      <c r="AA374" s="28"/>
      <c r="AB374" s="28"/>
      <c r="AC374" s="212"/>
      <c r="AD374" s="28"/>
      <c r="AE374" s="28"/>
      <c r="AF374" s="28"/>
      <c r="AG374" s="344"/>
      <c r="AH374" s="117"/>
      <c r="AI374" s="117"/>
      <c r="AJ374" s="117"/>
      <c r="AK374" s="117"/>
      <c r="AL374" s="117"/>
      <c r="AM374" s="117"/>
      <c r="AN374" s="117"/>
      <c r="AO374" s="117"/>
      <c r="AP374" s="117"/>
      <c r="AQ374" s="32"/>
    </row>
    <row r="375" spans="1:43">
      <c r="A375" s="120"/>
      <c r="C375" s="226"/>
      <c r="D375" s="226"/>
      <c r="E375" s="226"/>
      <c r="F375" s="226"/>
      <c r="G375" s="226"/>
      <c r="H375" s="226"/>
      <c r="I375" s="226"/>
      <c r="J375" s="226"/>
      <c r="K375" s="28"/>
      <c r="L375" s="137"/>
      <c r="M375" s="137"/>
      <c r="N375" s="141"/>
      <c r="O375" s="137"/>
      <c r="AF375" s="132"/>
      <c r="AG375" s="344"/>
      <c r="AH375" s="117"/>
      <c r="AI375" s="117"/>
      <c r="AJ375" s="117"/>
      <c r="AK375" s="117"/>
      <c r="AL375" s="117"/>
      <c r="AM375" s="117"/>
      <c r="AN375" s="117"/>
      <c r="AO375" s="117"/>
      <c r="AP375" s="117"/>
      <c r="AQ375" s="32"/>
    </row>
    <row r="376" spans="1:43">
      <c r="A376" s="120"/>
      <c r="C376" s="226"/>
      <c r="D376" s="226"/>
      <c r="E376" s="226"/>
      <c r="F376" s="226"/>
      <c r="G376" s="226"/>
      <c r="H376" s="226"/>
      <c r="I376" s="226"/>
      <c r="J376" s="226"/>
      <c r="K376" s="28"/>
      <c r="L376" s="137"/>
      <c r="M376" s="137"/>
      <c r="N376" s="141"/>
      <c r="O376" s="137"/>
      <c r="AF376" s="132"/>
      <c r="AG376" s="344"/>
      <c r="AH376" s="117"/>
      <c r="AI376" s="117"/>
      <c r="AJ376" s="117"/>
      <c r="AK376" s="117"/>
      <c r="AL376" s="117"/>
      <c r="AM376" s="117"/>
      <c r="AN376" s="117"/>
      <c r="AO376" s="117"/>
      <c r="AP376" s="117"/>
      <c r="AQ376" s="32"/>
    </row>
    <row r="377" spans="1:43">
      <c r="A377" s="120"/>
      <c r="C377" s="226"/>
      <c r="D377" s="226"/>
      <c r="E377" s="226"/>
      <c r="F377" s="226"/>
      <c r="G377" s="226"/>
      <c r="H377" s="226"/>
      <c r="I377" s="226"/>
      <c r="J377" s="226"/>
      <c r="K377" s="28"/>
      <c r="L377" s="137"/>
      <c r="M377" s="137"/>
      <c r="N377" s="141"/>
      <c r="O377" s="137"/>
      <c r="AF377" s="132"/>
      <c r="AG377" s="344"/>
      <c r="AH377" s="117"/>
      <c r="AI377" s="117"/>
      <c r="AJ377" s="117"/>
      <c r="AK377" s="117"/>
      <c r="AL377" s="117"/>
      <c r="AM377" s="117"/>
      <c r="AN377" s="117"/>
      <c r="AO377" s="117"/>
      <c r="AP377" s="117"/>
      <c r="AQ377" s="32"/>
    </row>
    <row r="378" spans="1:43" s="212" customFormat="1">
      <c r="A378" s="228"/>
      <c r="B378" s="226"/>
      <c r="C378" s="226"/>
      <c r="D378" s="226"/>
      <c r="E378" s="226"/>
      <c r="F378" s="226"/>
      <c r="G378" s="226"/>
      <c r="H378" s="226"/>
      <c r="I378" s="226"/>
      <c r="J378" s="226"/>
      <c r="L378" s="137"/>
      <c r="M378" s="137"/>
      <c r="N378" s="141"/>
      <c r="O378" s="137"/>
      <c r="P378" s="230"/>
      <c r="Q378" s="230"/>
      <c r="R378" s="230"/>
      <c r="S378" s="230"/>
      <c r="T378" s="230"/>
      <c r="U378" s="230"/>
      <c r="V378" s="230"/>
      <c r="W378" s="230"/>
      <c r="X378" s="230"/>
      <c r="Y378" s="230"/>
      <c r="Z378" s="230"/>
      <c r="AA378" s="230"/>
      <c r="AB378" s="230"/>
      <c r="AC378" s="230"/>
      <c r="AD378" s="230"/>
      <c r="AE378" s="230"/>
      <c r="AF378" s="230"/>
      <c r="AG378" s="344"/>
      <c r="AH378" s="226"/>
      <c r="AI378" s="226"/>
      <c r="AJ378" s="226"/>
      <c r="AK378" s="226"/>
      <c r="AL378" s="226"/>
      <c r="AM378" s="226"/>
      <c r="AN378" s="226"/>
      <c r="AO378" s="226"/>
      <c r="AP378" s="226"/>
      <c r="AQ378" s="214"/>
    </row>
    <row r="379" spans="1:43" s="212" customFormat="1">
      <c r="A379" s="228"/>
      <c r="B379" s="226"/>
      <c r="C379" s="226"/>
      <c r="D379" s="226"/>
      <c r="E379" s="226"/>
      <c r="F379" s="226"/>
      <c r="G379" s="226"/>
      <c r="H379" s="226"/>
      <c r="I379" s="226"/>
      <c r="J379" s="226"/>
      <c r="L379" s="137"/>
      <c r="M379" s="137"/>
      <c r="N379" s="141"/>
      <c r="O379" s="137"/>
      <c r="P379" s="230"/>
      <c r="Q379" s="230"/>
      <c r="R379" s="230"/>
      <c r="S379" s="230"/>
      <c r="T379" s="230"/>
      <c r="U379" s="230"/>
      <c r="V379" s="230"/>
      <c r="W379" s="230"/>
      <c r="X379" s="230"/>
      <c r="Y379" s="230"/>
      <c r="Z379" s="230"/>
      <c r="AA379" s="230"/>
      <c r="AB379" s="230"/>
      <c r="AC379" s="230"/>
      <c r="AD379" s="230"/>
      <c r="AE379" s="230"/>
      <c r="AF379" s="230"/>
      <c r="AG379" s="344"/>
      <c r="AH379" s="226"/>
      <c r="AI379" s="226"/>
      <c r="AJ379" s="226"/>
      <c r="AK379" s="226"/>
      <c r="AL379" s="226"/>
      <c r="AM379" s="226"/>
      <c r="AN379" s="226"/>
      <c r="AO379" s="226"/>
      <c r="AP379" s="226"/>
      <c r="AQ379" s="214"/>
    </row>
    <row r="380" spans="1:43" s="212" customFormat="1">
      <c r="A380" s="228"/>
      <c r="B380" s="226"/>
      <c r="C380" s="226"/>
      <c r="D380" s="226"/>
      <c r="E380" s="226"/>
      <c r="F380" s="226"/>
      <c r="G380" s="226"/>
      <c r="H380" s="226"/>
      <c r="I380" s="226"/>
      <c r="J380" s="226"/>
      <c r="L380" s="137"/>
      <c r="M380" s="137"/>
      <c r="N380" s="141"/>
      <c r="O380" s="137"/>
      <c r="P380" s="230"/>
      <c r="Q380" s="230"/>
      <c r="R380" s="230"/>
      <c r="S380" s="230"/>
      <c r="T380" s="230"/>
      <c r="U380" s="230"/>
      <c r="V380" s="230"/>
      <c r="W380" s="230"/>
      <c r="X380" s="230"/>
      <c r="Y380" s="230"/>
      <c r="Z380" s="230"/>
      <c r="AA380" s="230"/>
      <c r="AB380" s="230"/>
      <c r="AC380" s="230"/>
      <c r="AD380" s="230"/>
      <c r="AE380" s="230"/>
      <c r="AF380" s="230"/>
      <c r="AG380" s="344"/>
      <c r="AH380" s="226"/>
      <c r="AI380" s="226"/>
      <c r="AJ380" s="226"/>
      <c r="AK380" s="226"/>
      <c r="AL380" s="226"/>
      <c r="AM380" s="226"/>
      <c r="AN380" s="226"/>
      <c r="AO380" s="226"/>
      <c r="AP380" s="226"/>
      <c r="AQ380" s="214"/>
    </row>
    <row r="381" spans="1:43" s="212" customFormat="1">
      <c r="A381" s="228"/>
      <c r="B381" s="226"/>
      <c r="C381" s="226"/>
      <c r="D381" s="226"/>
      <c r="E381" s="226"/>
      <c r="F381" s="226"/>
      <c r="G381" s="226"/>
      <c r="H381" s="226"/>
      <c r="I381" s="226"/>
      <c r="J381" s="226"/>
      <c r="L381" s="137"/>
      <c r="M381" s="137"/>
      <c r="N381" s="141"/>
      <c r="O381" s="137"/>
      <c r="P381" s="230"/>
      <c r="Q381" s="230"/>
      <c r="R381" s="230"/>
      <c r="S381" s="230"/>
      <c r="T381" s="230"/>
      <c r="U381" s="230"/>
      <c r="V381" s="230"/>
      <c r="W381" s="230"/>
      <c r="X381" s="230"/>
      <c r="Y381" s="230"/>
      <c r="Z381" s="230"/>
      <c r="AA381" s="230"/>
      <c r="AB381" s="230"/>
      <c r="AC381" s="230"/>
      <c r="AD381" s="230"/>
      <c r="AE381" s="230"/>
      <c r="AF381" s="230"/>
      <c r="AG381" s="344"/>
      <c r="AH381" s="226"/>
      <c r="AI381" s="226"/>
      <c r="AJ381" s="226"/>
      <c r="AK381" s="226"/>
      <c r="AL381" s="226"/>
      <c r="AM381" s="226"/>
      <c r="AN381" s="226"/>
      <c r="AO381" s="226"/>
      <c r="AP381" s="226"/>
      <c r="AQ381" s="214"/>
    </row>
    <row r="382" spans="1:43" s="212" customFormat="1">
      <c r="A382" s="228"/>
      <c r="B382" s="226"/>
      <c r="C382" s="226"/>
      <c r="D382" s="226"/>
      <c r="E382" s="226"/>
      <c r="F382" s="226"/>
      <c r="G382" s="226"/>
      <c r="H382" s="226"/>
      <c r="I382" s="226"/>
      <c r="J382" s="226"/>
      <c r="L382" s="137"/>
      <c r="M382" s="137"/>
      <c r="N382" s="141"/>
      <c r="O382" s="137"/>
      <c r="P382" s="230"/>
      <c r="Q382" s="230"/>
      <c r="R382" s="230"/>
      <c r="S382" s="230"/>
      <c r="T382" s="230"/>
      <c r="U382" s="230"/>
      <c r="V382" s="230"/>
      <c r="W382" s="230"/>
      <c r="X382" s="230"/>
      <c r="Y382" s="230"/>
      <c r="Z382" s="230"/>
      <c r="AA382" s="230"/>
      <c r="AB382" s="230"/>
      <c r="AC382" s="230"/>
      <c r="AD382" s="230"/>
      <c r="AE382" s="230"/>
      <c r="AF382" s="230"/>
      <c r="AG382" s="344"/>
      <c r="AH382" s="226"/>
      <c r="AI382" s="226"/>
      <c r="AJ382" s="226"/>
      <c r="AK382" s="226"/>
      <c r="AL382" s="226"/>
      <c r="AM382" s="226"/>
      <c r="AN382" s="226"/>
      <c r="AO382" s="226"/>
      <c r="AP382" s="226"/>
      <c r="AQ382" s="214"/>
    </row>
    <row r="383" spans="1:43">
      <c r="A383" s="49" t="s">
        <v>378</v>
      </c>
      <c r="B383" s="28"/>
      <c r="D383" s="212"/>
      <c r="E383" s="212"/>
      <c r="F383" s="212"/>
      <c r="G383" s="212"/>
      <c r="H383" s="212"/>
      <c r="I383" s="212"/>
      <c r="J383" s="212"/>
      <c r="K383" s="134" t="s">
        <v>380</v>
      </c>
      <c r="L383" s="137"/>
      <c r="M383" s="141"/>
      <c r="N383" s="137"/>
      <c r="AF383" s="132"/>
      <c r="AO383" s="117"/>
    </row>
    <row r="384" spans="1:43">
      <c r="A384" s="49"/>
      <c r="B384" s="115" t="s">
        <v>379</v>
      </c>
      <c r="C384" s="289" t="s">
        <v>514</v>
      </c>
      <c r="D384" s="283"/>
      <c r="E384" s="283"/>
      <c r="F384" s="283"/>
      <c r="G384" s="284"/>
      <c r="H384" s="283"/>
      <c r="I384" s="284"/>
      <c r="J384" s="292"/>
      <c r="K384" s="134">
        <v>2014</v>
      </c>
      <c r="L384" s="134">
        <f t="shared" ref="L384:AE384" si="91">K384+1</f>
        <v>2015</v>
      </c>
      <c r="M384" s="134">
        <f t="shared" si="91"/>
        <v>2016</v>
      </c>
      <c r="N384" s="134">
        <f t="shared" si="91"/>
        <v>2017</v>
      </c>
      <c r="O384" s="134">
        <f t="shared" si="91"/>
        <v>2018</v>
      </c>
      <c r="P384" s="134">
        <f t="shared" si="91"/>
        <v>2019</v>
      </c>
      <c r="Q384" s="134">
        <f t="shared" si="91"/>
        <v>2020</v>
      </c>
      <c r="R384" s="134">
        <f t="shared" si="91"/>
        <v>2021</v>
      </c>
      <c r="S384" s="134">
        <f t="shared" si="91"/>
        <v>2022</v>
      </c>
      <c r="T384" s="134">
        <f t="shared" si="91"/>
        <v>2023</v>
      </c>
      <c r="U384" s="134">
        <f t="shared" si="91"/>
        <v>2024</v>
      </c>
      <c r="V384" s="134">
        <f t="shared" si="91"/>
        <v>2025</v>
      </c>
      <c r="W384" s="134">
        <f t="shared" si="91"/>
        <v>2026</v>
      </c>
      <c r="X384" s="134">
        <f t="shared" si="91"/>
        <v>2027</v>
      </c>
      <c r="Y384" s="134">
        <f t="shared" si="91"/>
        <v>2028</v>
      </c>
      <c r="Z384" s="134">
        <f t="shared" si="91"/>
        <v>2029</v>
      </c>
      <c r="AA384" s="134">
        <f t="shared" si="91"/>
        <v>2030</v>
      </c>
      <c r="AB384" s="134">
        <f t="shared" si="91"/>
        <v>2031</v>
      </c>
      <c r="AC384" s="134">
        <f t="shared" si="91"/>
        <v>2032</v>
      </c>
      <c r="AD384" s="134">
        <f t="shared" si="91"/>
        <v>2033</v>
      </c>
      <c r="AE384" s="134">
        <f t="shared" si="91"/>
        <v>2034</v>
      </c>
      <c r="AF384" s="132"/>
      <c r="AO384" s="117"/>
    </row>
    <row r="385" spans="1:43">
      <c r="A385" s="144" t="s">
        <v>214</v>
      </c>
      <c r="B385" s="143" t="s">
        <v>586</v>
      </c>
      <c r="C385" s="293"/>
      <c r="D385" s="235"/>
      <c r="E385" s="235"/>
      <c r="F385" s="235" t="s">
        <v>414</v>
      </c>
      <c r="G385" s="235"/>
      <c r="H385" s="235"/>
      <c r="I385" s="235"/>
      <c r="J385" s="519" t="s">
        <v>509</v>
      </c>
      <c r="K385" s="157">
        <f>C3</f>
        <v>7.6999999999999999E-2</v>
      </c>
      <c r="L385" s="157">
        <f t="shared" ref="L385:L390" si="92">K385</f>
        <v>7.6999999999999999E-2</v>
      </c>
      <c r="M385" s="157">
        <f t="shared" ref="M385:M390" si="93">L385</f>
        <v>7.6999999999999999E-2</v>
      </c>
      <c r="N385" s="157">
        <f t="shared" ref="N385:N390" si="94">M385</f>
        <v>7.6999999999999999E-2</v>
      </c>
      <c r="O385" s="157">
        <f t="shared" ref="O385:O390" si="95">N385</f>
        <v>7.6999999999999999E-2</v>
      </c>
      <c r="P385" s="157">
        <f t="shared" ref="P385:P390" si="96">O385</f>
        <v>7.6999999999999999E-2</v>
      </c>
      <c r="Q385" s="157">
        <f t="shared" ref="Q385:Q390" si="97">P385</f>
        <v>7.6999999999999999E-2</v>
      </c>
      <c r="R385" s="157">
        <f t="shared" ref="R385:R390" si="98">Q385</f>
        <v>7.6999999999999999E-2</v>
      </c>
      <c r="S385" s="157">
        <f t="shared" ref="S385:S390" si="99">R385</f>
        <v>7.6999999999999999E-2</v>
      </c>
      <c r="T385" s="157">
        <f t="shared" ref="T385:T390" si="100">S385</f>
        <v>7.6999999999999999E-2</v>
      </c>
      <c r="U385" s="157">
        <f t="shared" ref="U385:U390" si="101">T385</f>
        <v>7.6999999999999999E-2</v>
      </c>
      <c r="V385" s="157">
        <f t="shared" ref="V385:V390" si="102">U385</f>
        <v>7.6999999999999999E-2</v>
      </c>
      <c r="W385" s="157">
        <f t="shared" ref="W385:W390" si="103">V385</f>
        <v>7.6999999999999999E-2</v>
      </c>
      <c r="X385" s="157">
        <f t="shared" ref="X385:X390" si="104">W385</f>
        <v>7.6999999999999999E-2</v>
      </c>
      <c r="Y385" s="157">
        <f t="shared" ref="Y385:Y390" si="105">X385</f>
        <v>7.6999999999999999E-2</v>
      </c>
      <c r="Z385" s="157">
        <f t="shared" ref="Z385:Z390" si="106">Y385</f>
        <v>7.6999999999999999E-2</v>
      </c>
      <c r="AA385" s="157">
        <f t="shared" ref="AA385:AA390" si="107">Z385</f>
        <v>7.6999999999999999E-2</v>
      </c>
      <c r="AB385" s="157">
        <f t="shared" ref="AB385:AB390" si="108">AA385</f>
        <v>7.6999999999999999E-2</v>
      </c>
      <c r="AC385" s="157">
        <f t="shared" ref="AC385:AC390" si="109">AB385</f>
        <v>7.6999999999999999E-2</v>
      </c>
      <c r="AD385" s="157">
        <f t="shared" ref="AD385:AD390" si="110">AC385</f>
        <v>7.6999999999999999E-2</v>
      </c>
      <c r="AE385" s="157">
        <f t="shared" ref="AE385:AE390" si="111">AD385</f>
        <v>7.6999999999999999E-2</v>
      </c>
      <c r="AF385" s="146" t="str">
        <f>B358</f>
        <v>Oils</v>
      </c>
      <c r="AG385" s="342" t="s">
        <v>569</v>
      </c>
      <c r="AJ385" s="276"/>
      <c r="AO385" s="117"/>
    </row>
    <row r="386" spans="1:43">
      <c r="A386" s="144" t="s">
        <v>209</v>
      </c>
      <c r="B386" s="143" t="s">
        <v>417</v>
      </c>
      <c r="C386" s="293"/>
      <c r="D386" s="235"/>
      <c r="E386" s="235"/>
      <c r="F386" s="235" t="s">
        <v>414</v>
      </c>
      <c r="G386" s="235"/>
      <c r="H386" s="235"/>
      <c r="I386" s="235"/>
      <c r="J386" s="519" t="s">
        <v>509</v>
      </c>
      <c r="K386" s="157">
        <v>0.1</v>
      </c>
      <c r="L386" s="157">
        <f t="shared" si="92"/>
        <v>0.1</v>
      </c>
      <c r="M386" s="157">
        <f t="shared" si="93"/>
        <v>0.1</v>
      </c>
      <c r="N386" s="157">
        <f t="shared" si="94"/>
        <v>0.1</v>
      </c>
      <c r="O386" s="157">
        <f t="shared" si="95"/>
        <v>0.1</v>
      </c>
      <c r="P386" s="157">
        <f t="shared" si="96"/>
        <v>0.1</v>
      </c>
      <c r="Q386" s="157">
        <f t="shared" si="97"/>
        <v>0.1</v>
      </c>
      <c r="R386" s="157">
        <f t="shared" si="98"/>
        <v>0.1</v>
      </c>
      <c r="S386" s="157">
        <f t="shared" si="99"/>
        <v>0.1</v>
      </c>
      <c r="T386" s="157">
        <f t="shared" si="100"/>
        <v>0.1</v>
      </c>
      <c r="U386" s="157">
        <f t="shared" si="101"/>
        <v>0.1</v>
      </c>
      <c r="V386" s="157">
        <f t="shared" si="102"/>
        <v>0.1</v>
      </c>
      <c r="W386" s="157">
        <f t="shared" si="103"/>
        <v>0.1</v>
      </c>
      <c r="X386" s="157">
        <f t="shared" si="104"/>
        <v>0.1</v>
      </c>
      <c r="Y386" s="157">
        <f t="shared" si="105"/>
        <v>0.1</v>
      </c>
      <c r="Z386" s="157">
        <f t="shared" si="106"/>
        <v>0.1</v>
      </c>
      <c r="AA386" s="157">
        <f t="shared" si="107"/>
        <v>0.1</v>
      </c>
      <c r="AB386" s="157">
        <f t="shared" si="108"/>
        <v>0.1</v>
      </c>
      <c r="AC386" s="157">
        <f t="shared" si="109"/>
        <v>0.1</v>
      </c>
      <c r="AD386" s="157">
        <f t="shared" si="110"/>
        <v>0.1</v>
      </c>
      <c r="AE386" s="157">
        <f t="shared" si="111"/>
        <v>0.1</v>
      </c>
      <c r="AF386" s="146" t="str">
        <f>AF385</f>
        <v>Oils</v>
      </c>
      <c r="AG386" s="342" t="s">
        <v>569</v>
      </c>
      <c r="AJ386" s="276"/>
      <c r="AO386" s="117"/>
      <c r="AP386" s="43"/>
    </row>
    <row r="387" spans="1:43">
      <c r="A387" s="144" t="s">
        <v>216</v>
      </c>
      <c r="B387" s="143" t="s">
        <v>412</v>
      </c>
      <c r="C387" s="293"/>
      <c r="D387" s="235"/>
      <c r="E387" s="235"/>
      <c r="F387" s="235" t="s">
        <v>414</v>
      </c>
      <c r="G387" s="235"/>
      <c r="H387" s="235"/>
      <c r="I387" s="235"/>
      <c r="J387" s="519" t="s">
        <v>509</v>
      </c>
      <c r="K387" s="157">
        <f>Ec_growth</f>
        <v>2.8000000000000001E-2</v>
      </c>
      <c r="L387" s="157">
        <f t="shared" si="92"/>
        <v>2.8000000000000001E-2</v>
      </c>
      <c r="M387" s="157">
        <f t="shared" si="93"/>
        <v>2.8000000000000001E-2</v>
      </c>
      <c r="N387" s="157">
        <f t="shared" si="94"/>
        <v>2.8000000000000001E-2</v>
      </c>
      <c r="O387" s="157">
        <f t="shared" si="95"/>
        <v>2.8000000000000001E-2</v>
      </c>
      <c r="P387" s="157">
        <f t="shared" si="96"/>
        <v>2.8000000000000001E-2</v>
      </c>
      <c r="Q387" s="157">
        <f t="shared" si="97"/>
        <v>2.8000000000000001E-2</v>
      </c>
      <c r="R387" s="157">
        <f t="shared" si="98"/>
        <v>2.8000000000000001E-2</v>
      </c>
      <c r="S387" s="157">
        <f t="shared" si="99"/>
        <v>2.8000000000000001E-2</v>
      </c>
      <c r="T387" s="157">
        <f t="shared" si="100"/>
        <v>2.8000000000000001E-2</v>
      </c>
      <c r="U387" s="157">
        <f t="shared" si="101"/>
        <v>2.8000000000000001E-2</v>
      </c>
      <c r="V387" s="157">
        <f t="shared" si="102"/>
        <v>2.8000000000000001E-2</v>
      </c>
      <c r="W387" s="157">
        <f t="shared" si="103"/>
        <v>2.8000000000000001E-2</v>
      </c>
      <c r="X387" s="157">
        <f t="shared" si="104"/>
        <v>2.8000000000000001E-2</v>
      </c>
      <c r="Y387" s="157">
        <f t="shared" si="105"/>
        <v>2.8000000000000001E-2</v>
      </c>
      <c r="Z387" s="157">
        <f t="shared" si="106"/>
        <v>2.8000000000000001E-2</v>
      </c>
      <c r="AA387" s="157">
        <f t="shared" si="107"/>
        <v>2.8000000000000001E-2</v>
      </c>
      <c r="AB387" s="157">
        <f t="shared" si="108"/>
        <v>2.8000000000000001E-2</v>
      </c>
      <c r="AC387" s="157">
        <f t="shared" si="109"/>
        <v>2.8000000000000001E-2</v>
      </c>
      <c r="AD387" s="157">
        <f t="shared" si="110"/>
        <v>2.8000000000000001E-2</v>
      </c>
      <c r="AE387" s="157">
        <f t="shared" si="111"/>
        <v>2.8000000000000001E-2</v>
      </c>
      <c r="AF387" s="146" t="str">
        <f>AF386</f>
        <v>Oils</v>
      </c>
      <c r="AG387" s="342" t="s">
        <v>569</v>
      </c>
      <c r="AJ387" s="276"/>
      <c r="AO387" s="117"/>
      <c r="AP387" s="63"/>
    </row>
    <row r="388" spans="1:43">
      <c r="A388" s="151" t="s">
        <v>214</v>
      </c>
      <c r="B388" s="152" t="s">
        <v>585</v>
      </c>
      <c r="C388" s="301" t="s">
        <v>504</v>
      </c>
      <c r="D388" s="277" t="s">
        <v>505</v>
      </c>
      <c r="E388" s="277" t="s">
        <v>507</v>
      </c>
      <c r="F388" s="277"/>
      <c r="G388" s="278" t="s">
        <v>415</v>
      </c>
      <c r="H388" s="277" t="s">
        <v>508</v>
      </c>
      <c r="I388" s="234" t="s">
        <v>489</v>
      </c>
      <c r="J388" s="302"/>
      <c r="K388" s="158">
        <f>0</f>
        <v>0</v>
      </c>
      <c r="L388" s="158">
        <f t="shared" si="92"/>
        <v>0</v>
      </c>
      <c r="M388" s="158">
        <f t="shared" si="93"/>
        <v>0</v>
      </c>
      <c r="N388" s="158">
        <f t="shared" si="94"/>
        <v>0</v>
      </c>
      <c r="O388" s="158">
        <f t="shared" si="95"/>
        <v>0</v>
      </c>
      <c r="P388" s="158">
        <f t="shared" si="96"/>
        <v>0</v>
      </c>
      <c r="Q388" s="158">
        <f t="shared" si="97"/>
        <v>0</v>
      </c>
      <c r="R388" s="158">
        <f t="shared" si="98"/>
        <v>0</v>
      </c>
      <c r="S388" s="158">
        <f t="shared" si="99"/>
        <v>0</v>
      </c>
      <c r="T388" s="158">
        <f t="shared" si="100"/>
        <v>0</v>
      </c>
      <c r="U388" s="158">
        <f t="shared" si="101"/>
        <v>0</v>
      </c>
      <c r="V388" s="158">
        <f t="shared" si="102"/>
        <v>0</v>
      </c>
      <c r="W388" s="158">
        <f t="shared" si="103"/>
        <v>0</v>
      </c>
      <c r="X388" s="158">
        <f t="shared" si="104"/>
        <v>0</v>
      </c>
      <c r="Y388" s="158">
        <f t="shared" si="105"/>
        <v>0</v>
      </c>
      <c r="Z388" s="158">
        <f t="shared" si="106"/>
        <v>0</v>
      </c>
      <c r="AA388" s="158">
        <f t="shared" si="107"/>
        <v>0</v>
      </c>
      <c r="AB388" s="158">
        <f t="shared" si="108"/>
        <v>0</v>
      </c>
      <c r="AC388" s="158">
        <f t="shared" si="109"/>
        <v>0</v>
      </c>
      <c r="AD388" s="158">
        <f t="shared" si="110"/>
        <v>0</v>
      </c>
      <c r="AE388" s="158">
        <f t="shared" si="111"/>
        <v>0</v>
      </c>
      <c r="AF388" s="146" t="str">
        <f>AF387</f>
        <v>Oils</v>
      </c>
      <c r="AG388" s="342" t="s">
        <v>569</v>
      </c>
      <c r="AH388" s="276"/>
      <c r="AI388" s="276"/>
      <c r="AK388" s="276"/>
      <c r="AL388" s="276"/>
      <c r="AM388" s="276"/>
      <c r="AN388" s="276"/>
      <c r="AO388" s="117"/>
    </row>
    <row r="389" spans="1:43">
      <c r="A389" s="144" t="s">
        <v>209</v>
      </c>
      <c r="B389" s="143" t="s">
        <v>1006</v>
      </c>
      <c r="C389" s="299" t="s">
        <v>504</v>
      </c>
      <c r="D389" s="279" t="s">
        <v>505</v>
      </c>
      <c r="E389" s="279" t="s">
        <v>507</v>
      </c>
      <c r="F389" s="279"/>
      <c r="G389" s="280" t="s">
        <v>415</v>
      </c>
      <c r="H389" s="279" t="s">
        <v>508</v>
      </c>
      <c r="I389" s="235" t="s">
        <v>489</v>
      </c>
      <c r="J389" s="300"/>
      <c r="K389" s="159">
        <f>K388+2%</f>
        <v>0.02</v>
      </c>
      <c r="L389" s="157">
        <f t="shared" si="92"/>
        <v>0.02</v>
      </c>
      <c r="M389" s="157">
        <f t="shared" si="93"/>
        <v>0.02</v>
      </c>
      <c r="N389" s="157">
        <f t="shared" si="94"/>
        <v>0.02</v>
      </c>
      <c r="O389" s="157">
        <f t="shared" si="95"/>
        <v>0.02</v>
      </c>
      <c r="P389" s="157">
        <f t="shared" si="96"/>
        <v>0.02</v>
      </c>
      <c r="Q389" s="157">
        <f t="shared" si="97"/>
        <v>0.02</v>
      </c>
      <c r="R389" s="157">
        <f t="shared" si="98"/>
        <v>0.02</v>
      </c>
      <c r="S389" s="157">
        <f t="shared" si="99"/>
        <v>0.02</v>
      </c>
      <c r="T389" s="157">
        <f t="shared" si="100"/>
        <v>0.02</v>
      </c>
      <c r="U389" s="157">
        <f t="shared" si="101"/>
        <v>0.02</v>
      </c>
      <c r="V389" s="157">
        <f t="shared" si="102"/>
        <v>0.02</v>
      </c>
      <c r="W389" s="157">
        <f t="shared" si="103"/>
        <v>0.02</v>
      </c>
      <c r="X389" s="157">
        <f t="shared" si="104"/>
        <v>0.02</v>
      </c>
      <c r="Y389" s="157">
        <f t="shared" si="105"/>
        <v>0.02</v>
      </c>
      <c r="Z389" s="157">
        <f t="shared" si="106"/>
        <v>0.02</v>
      </c>
      <c r="AA389" s="157">
        <f t="shared" si="107"/>
        <v>0.02</v>
      </c>
      <c r="AB389" s="157">
        <f t="shared" si="108"/>
        <v>0.02</v>
      </c>
      <c r="AC389" s="157">
        <f t="shared" si="109"/>
        <v>0.02</v>
      </c>
      <c r="AD389" s="157">
        <f t="shared" si="110"/>
        <v>0.02</v>
      </c>
      <c r="AE389" s="157">
        <f t="shared" si="111"/>
        <v>0.02</v>
      </c>
      <c r="AF389" s="146" t="str">
        <f>AF388</f>
        <v>Oils</v>
      </c>
      <c r="AG389" s="342" t="s">
        <v>569</v>
      </c>
      <c r="AH389" s="276"/>
      <c r="AI389" s="276"/>
      <c r="AK389" s="276"/>
      <c r="AL389" s="276"/>
      <c r="AM389" s="276"/>
      <c r="AN389" s="276"/>
      <c r="AO389" s="117"/>
      <c r="AP389" s="43"/>
    </row>
    <row r="390" spans="1:43">
      <c r="A390" s="144" t="s">
        <v>216</v>
      </c>
      <c r="B390" s="143" t="s">
        <v>1005</v>
      </c>
      <c r="C390" s="299" t="s">
        <v>504</v>
      </c>
      <c r="D390" s="279" t="s">
        <v>505</v>
      </c>
      <c r="E390" s="279" t="s">
        <v>507</v>
      </c>
      <c r="F390" s="279"/>
      <c r="G390" s="280" t="s">
        <v>415</v>
      </c>
      <c r="H390" s="279" t="s">
        <v>508</v>
      </c>
      <c r="I390" s="235" t="s">
        <v>489</v>
      </c>
      <c r="J390" s="300"/>
      <c r="K390" s="159">
        <f>K388-2%</f>
        <v>-0.02</v>
      </c>
      <c r="L390" s="157">
        <f t="shared" si="92"/>
        <v>-0.02</v>
      </c>
      <c r="M390" s="157">
        <f t="shared" si="93"/>
        <v>-0.02</v>
      </c>
      <c r="N390" s="157">
        <f t="shared" si="94"/>
        <v>-0.02</v>
      </c>
      <c r="O390" s="157">
        <f t="shared" si="95"/>
        <v>-0.02</v>
      </c>
      <c r="P390" s="157">
        <f t="shared" si="96"/>
        <v>-0.02</v>
      </c>
      <c r="Q390" s="157">
        <f t="shared" si="97"/>
        <v>-0.02</v>
      </c>
      <c r="R390" s="157">
        <f t="shared" si="98"/>
        <v>-0.02</v>
      </c>
      <c r="S390" s="157">
        <f t="shared" si="99"/>
        <v>-0.02</v>
      </c>
      <c r="T390" s="157">
        <f t="shared" si="100"/>
        <v>-0.02</v>
      </c>
      <c r="U390" s="157">
        <f t="shared" si="101"/>
        <v>-0.02</v>
      </c>
      <c r="V390" s="157">
        <f t="shared" si="102"/>
        <v>-0.02</v>
      </c>
      <c r="W390" s="157">
        <f t="shared" si="103"/>
        <v>-0.02</v>
      </c>
      <c r="X390" s="157">
        <f t="shared" si="104"/>
        <v>-0.02</v>
      </c>
      <c r="Y390" s="157">
        <f t="shared" si="105"/>
        <v>-0.02</v>
      </c>
      <c r="Z390" s="157">
        <f t="shared" si="106"/>
        <v>-0.02</v>
      </c>
      <c r="AA390" s="157">
        <f t="shared" si="107"/>
        <v>-0.02</v>
      </c>
      <c r="AB390" s="157">
        <f t="shared" si="108"/>
        <v>-0.02</v>
      </c>
      <c r="AC390" s="157">
        <f t="shared" si="109"/>
        <v>-0.02</v>
      </c>
      <c r="AD390" s="157">
        <f t="shared" si="110"/>
        <v>-0.02</v>
      </c>
      <c r="AE390" s="157">
        <f t="shared" si="111"/>
        <v>-0.02</v>
      </c>
      <c r="AF390" s="146" t="str">
        <f>AF389</f>
        <v>Oils</v>
      </c>
      <c r="AG390" s="342" t="s">
        <v>569</v>
      </c>
      <c r="AH390" s="276"/>
      <c r="AI390" s="276"/>
      <c r="AK390" s="276"/>
      <c r="AL390" s="276"/>
      <c r="AM390" s="276"/>
      <c r="AN390" s="276"/>
      <c r="AO390" s="117"/>
      <c r="AP390" s="63"/>
    </row>
    <row r="391" spans="1:43">
      <c r="A391" s="120"/>
      <c r="C391" s="226"/>
      <c r="D391" s="226"/>
      <c r="E391" s="226"/>
      <c r="F391" s="226"/>
      <c r="G391" s="226"/>
      <c r="H391" s="226"/>
      <c r="I391" s="226"/>
      <c r="J391" s="226"/>
      <c r="K391" s="28"/>
      <c r="L391" s="137"/>
      <c r="M391" s="137"/>
      <c r="N391" s="141"/>
      <c r="O391" s="137"/>
      <c r="AF391" s="132"/>
      <c r="AG391" s="344"/>
      <c r="AH391" s="117"/>
      <c r="AI391" s="27"/>
      <c r="AJ391" s="49"/>
      <c r="AK391" s="115"/>
      <c r="AL391" s="49"/>
      <c r="AM391" s="115"/>
      <c r="AN391" s="116"/>
      <c r="AO391" s="115"/>
      <c r="AP391" s="117"/>
      <c r="AQ391" s="32"/>
    </row>
    <row r="392" spans="1:43" s="128" customFormat="1" ht="18.75">
      <c r="A392" s="130" t="s">
        <v>125</v>
      </c>
      <c r="B392" s="129" t="s">
        <v>1208</v>
      </c>
      <c r="C392" s="229"/>
      <c r="D392" s="229"/>
      <c r="E392" s="229"/>
      <c r="F392" s="229"/>
      <c r="G392" s="229"/>
      <c r="H392" s="229"/>
      <c r="I392" s="229"/>
      <c r="J392" s="229"/>
      <c r="K392" s="131"/>
      <c r="L392" s="138"/>
      <c r="M392" s="138"/>
      <c r="N392" s="138"/>
      <c r="O392" s="138"/>
      <c r="P392" s="147"/>
      <c r="Q392" s="147"/>
      <c r="R392" s="147"/>
      <c r="S392" s="147"/>
      <c r="T392" s="147"/>
      <c r="U392" s="147"/>
      <c r="V392" s="147"/>
      <c r="W392" s="147"/>
      <c r="X392" s="147"/>
      <c r="Y392" s="147"/>
      <c r="Z392" s="147"/>
      <c r="AA392" s="147"/>
      <c r="AB392" s="147"/>
      <c r="AC392" s="147"/>
      <c r="AD392" s="147"/>
      <c r="AE392" s="147"/>
      <c r="AF392" s="140"/>
      <c r="AG392" s="343"/>
      <c r="AO392" s="126"/>
      <c r="AP392" s="127"/>
    </row>
    <row r="393" spans="1:43">
      <c r="A393" s="49" t="s">
        <v>376</v>
      </c>
      <c r="C393" s="122" t="s">
        <v>497</v>
      </c>
      <c r="D393" s="226"/>
      <c r="E393" s="226"/>
      <c r="F393" s="226"/>
      <c r="G393" s="226"/>
      <c r="H393" s="226"/>
      <c r="I393" s="226"/>
      <c r="J393" s="226"/>
      <c r="L393" s="137"/>
      <c r="M393" s="137"/>
      <c r="N393" s="141"/>
      <c r="O393" s="137"/>
      <c r="X393" s="179" t="s">
        <v>511</v>
      </c>
      <c r="AA393" s="145" t="s">
        <v>1184</v>
      </c>
    </row>
    <row r="394" spans="1:43">
      <c r="A394" s="120" t="s">
        <v>454</v>
      </c>
      <c r="C394" s="28" t="s">
        <v>458</v>
      </c>
      <c r="D394" s="226"/>
      <c r="E394" s="226"/>
      <c r="F394" s="226"/>
      <c r="G394" s="226"/>
      <c r="H394" s="226"/>
      <c r="I394" s="226"/>
      <c r="J394" s="226"/>
      <c r="L394" s="137"/>
      <c r="M394" s="137"/>
      <c r="N394" s="141"/>
      <c r="O394" s="137"/>
      <c r="Y394" s="252" t="s">
        <v>276</v>
      </c>
      <c r="Z394" s="252" t="s">
        <v>506</v>
      </c>
      <c r="AF394" s="146" t="str">
        <f>B392</f>
        <v>Animal effluent and residues (+ food processing waste)</v>
      </c>
    </row>
    <row r="395" spans="1:43">
      <c r="A395" s="120" t="s">
        <v>467</v>
      </c>
      <c r="D395" s="226"/>
      <c r="E395" s="226"/>
      <c r="F395" s="226"/>
      <c r="G395" s="226"/>
      <c r="H395" s="226"/>
      <c r="I395" s="226"/>
      <c r="J395" s="226"/>
      <c r="L395" s="137"/>
      <c r="M395" s="137"/>
      <c r="N395" s="141"/>
      <c r="O395" s="137"/>
      <c r="W395" s="199"/>
      <c r="X395" s="239" t="s">
        <v>504</v>
      </c>
      <c r="Y395" s="666">
        <f>[1]Baseline!C22</f>
        <v>0</v>
      </c>
      <c r="Z395" s="667"/>
      <c r="AF395" s="146" t="str">
        <f>AF394</f>
        <v>Animal effluent and residues (+ food processing waste)</v>
      </c>
    </row>
    <row r="396" spans="1:43">
      <c r="A396" s="120"/>
      <c r="C396" s="49" t="s">
        <v>400</v>
      </c>
      <c r="D396" s="226"/>
      <c r="E396" s="226"/>
      <c r="F396" s="226"/>
      <c r="G396" s="226"/>
      <c r="H396" s="226"/>
      <c r="I396" s="226"/>
      <c r="J396" s="226"/>
      <c r="L396" s="137"/>
      <c r="M396" s="137"/>
      <c r="N396" s="141"/>
      <c r="O396" s="137"/>
      <c r="W396" s="199"/>
      <c r="X396" s="239" t="s">
        <v>505</v>
      </c>
      <c r="Y396" s="667"/>
      <c r="Z396" s="668">
        <f>[1]Baseline!D22</f>
        <v>95156.189705552184</v>
      </c>
      <c r="AA396" s="192"/>
      <c r="AF396" s="146" t="str">
        <f t="shared" ref="AF396:AF402" si="112">AF395</f>
        <v>Animal effluent and residues (+ food processing waste)</v>
      </c>
    </row>
    <row r="397" spans="1:43">
      <c r="A397" s="121" t="s">
        <v>374</v>
      </c>
      <c r="B397" s="28"/>
      <c r="C397" s="28" t="s">
        <v>426</v>
      </c>
      <c r="D397" s="212"/>
      <c r="E397" s="212"/>
      <c r="F397" s="212"/>
      <c r="G397" s="212"/>
      <c r="H397" s="212"/>
      <c r="I397" s="212"/>
      <c r="J397" s="212"/>
      <c r="L397" s="137"/>
      <c r="M397" s="137"/>
      <c r="N397" s="141"/>
      <c r="O397" s="137"/>
      <c r="W397" s="199"/>
      <c r="X397" s="239" t="s">
        <v>507</v>
      </c>
      <c r="Y397" s="668">
        <f>[1]Baseline!E22</f>
        <v>3095.1161515323006</v>
      </c>
      <c r="Z397" s="667"/>
      <c r="AF397" s="146" t="str">
        <f t="shared" si="112"/>
        <v>Animal effluent and residues (+ food processing waste)</v>
      </c>
      <c r="AO397" s="117"/>
    </row>
    <row r="398" spans="1:43">
      <c r="A398" s="120"/>
      <c r="B398" s="28"/>
      <c r="C398" s="28"/>
      <c r="D398" s="212"/>
      <c r="E398" s="212"/>
      <c r="F398" s="212"/>
      <c r="G398" s="212"/>
      <c r="H398" s="212"/>
      <c r="I398" s="212"/>
      <c r="J398" s="212"/>
      <c r="L398" s="137"/>
      <c r="M398" s="137"/>
      <c r="N398" s="141"/>
      <c r="O398" s="137"/>
      <c r="W398" s="199"/>
      <c r="X398" s="239" t="s">
        <v>414</v>
      </c>
      <c r="Y398" s="666">
        <f>[1]Baseline!F22</f>
        <v>109724.22100000001</v>
      </c>
      <c r="Z398" s="667"/>
      <c r="AF398" s="146" t="str">
        <f t="shared" si="112"/>
        <v>Animal effluent and residues (+ food processing waste)</v>
      </c>
      <c r="AO398" s="117"/>
    </row>
    <row r="399" spans="1:43">
      <c r="A399" s="120"/>
      <c r="C399" s="49" t="s">
        <v>401</v>
      </c>
      <c r="D399" s="226"/>
      <c r="E399" s="226"/>
      <c r="F399" s="226"/>
      <c r="G399" s="226"/>
      <c r="H399" s="226"/>
      <c r="I399" s="226"/>
      <c r="J399" s="226"/>
      <c r="L399" s="137"/>
      <c r="M399" s="137"/>
      <c r="N399" s="141"/>
      <c r="O399" s="137"/>
      <c r="W399" s="199"/>
      <c r="X399" s="239" t="s">
        <v>415</v>
      </c>
      <c r="Y399" s="667"/>
      <c r="Z399" s="668">
        <f>[1]Baseline!G22</f>
        <v>21499.464181001342</v>
      </c>
      <c r="AF399" s="146" t="str">
        <f t="shared" si="112"/>
        <v>Animal effluent and residues (+ food processing waste)</v>
      </c>
      <c r="AO399" s="117"/>
    </row>
    <row r="400" spans="1:43">
      <c r="A400" s="120"/>
      <c r="C400" s="28" t="s">
        <v>208</v>
      </c>
      <c r="D400" s="226"/>
      <c r="E400" s="226"/>
      <c r="F400" s="226"/>
      <c r="G400" s="226"/>
      <c r="H400" s="226"/>
      <c r="I400" s="226"/>
      <c r="J400" s="226"/>
      <c r="L400" s="137"/>
      <c r="M400" s="137"/>
      <c r="N400" s="141"/>
      <c r="O400" s="137"/>
      <c r="W400" s="199"/>
      <c r="X400" s="239" t="s">
        <v>508</v>
      </c>
      <c r="Y400" s="668">
        <f>[1]Baseline!H22</f>
        <v>6628.5391600145249</v>
      </c>
      <c r="Z400" s="667"/>
      <c r="AF400" s="146" t="str">
        <f t="shared" si="112"/>
        <v>Animal effluent and residues (+ food processing waste)</v>
      </c>
      <c r="AO400" s="117"/>
    </row>
    <row r="401" spans="1:43">
      <c r="A401" s="120"/>
      <c r="C401" s="28"/>
      <c r="D401" s="226"/>
      <c r="E401" s="226"/>
      <c r="F401" s="226"/>
      <c r="G401" s="226"/>
      <c r="H401" s="226"/>
      <c r="I401" s="226"/>
      <c r="J401" s="226"/>
      <c r="L401" s="137"/>
      <c r="M401" s="137"/>
      <c r="N401" s="141"/>
      <c r="O401" s="137"/>
      <c r="W401" s="199"/>
      <c r="X401" s="239" t="s">
        <v>489</v>
      </c>
      <c r="Y401" s="667"/>
      <c r="Z401" s="666">
        <f>[1]Baseline!I22</f>
        <v>37279.789999999994</v>
      </c>
      <c r="AA401" s="192"/>
      <c r="AF401" s="146" t="str">
        <f t="shared" si="112"/>
        <v>Animal effluent and residues (+ food processing waste)</v>
      </c>
      <c r="AO401" s="117"/>
    </row>
    <row r="402" spans="1:43">
      <c r="A402" s="120"/>
      <c r="C402" s="49" t="s">
        <v>402</v>
      </c>
      <c r="D402" s="226"/>
      <c r="E402" s="226"/>
      <c r="F402" s="226"/>
      <c r="G402" s="226"/>
      <c r="H402" s="226"/>
      <c r="I402" s="226"/>
      <c r="J402" s="226"/>
      <c r="L402" s="137"/>
      <c r="M402" s="137"/>
      <c r="N402" s="141"/>
      <c r="O402" s="137"/>
      <c r="W402" s="199"/>
      <c r="X402" s="239" t="s">
        <v>509</v>
      </c>
      <c r="Y402" s="666">
        <f>[1]Baseline!J22</f>
        <v>16969.936020000008</v>
      </c>
      <c r="Z402" s="667"/>
      <c r="AF402" s="146" t="str">
        <f t="shared" si="112"/>
        <v>Animal effluent and residues (+ food processing waste)</v>
      </c>
      <c r="AO402" s="117"/>
    </row>
    <row r="403" spans="1:43">
      <c r="A403" s="120"/>
      <c r="C403" s="28" t="s">
        <v>406</v>
      </c>
      <c r="D403" s="226"/>
      <c r="E403" s="226"/>
      <c r="F403" s="226"/>
      <c r="G403" s="226"/>
      <c r="H403" s="226"/>
      <c r="I403" s="226"/>
      <c r="J403" s="226"/>
      <c r="L403" s="137"/>
      <c r="M403" s="137"/>
      <c r="N403" s="141"/>
      <c r="O403" s="137"/>
      <c r="X403" s="145" t="s">
        <v>776</v>
      </c>
      <c r="AF403" s="132"/>
      <c r="AG403" s="344"/>
      <c r="AH403" s="117"/>
      <c r="AI403" s="27"/>
      <c r="AJ403" s="49"/>
      <c r="AK403" s="115"/>
      <c r="AL403" s="49"/>
      <c r="AM403" s="115"/>
      <c r="AN403" s="116"/>
      <c r="AO403" s="115"/>
      <c r="AP403" s="117"/>
      <c r="AQ403" s="32"/>
    </row>
    <row r="404" spans="1:43">
      <c r="A404" s="120"/>
      <c r="C404" s="28"/>
      <c r="D404" s="226"/>
      <c r="E404" s="226"/>
      <c r="F404" s="226"/>
      <c r="G404" s="226"/>
      <c r="H404" s="226"/>
      <c r="I404" s="226"/>
      <c r="J404" s="226"/>
      <c r="L404" s="28"/>
      <c r="M404" s="28"/>
      <c r="N404" s="28"/>
      <c r="O404" s="28"/>
      <c r="P404" s="28"/>
      <c r="Q404" s="28"/>
      <c r="R404" s="28"/>
      <c r="S404" s="28"/>
      <c r="T404" s="28"/>
      <c r="U404" s="28"/>
      <c r="V404" s="28"/>
      <c r="W404" s="28"/>
      <c r="X404" s="145" t="s">
        <v>777</v>
      </c>
      <c r="AA404" s="28"/>
      <c r="AB404" s="28"/>
      <c r="AC404" s="212"/>
      <c r="AD404" s="28"/>
      <c r="AE404" s="28"/>
      <c r="AF404" s="28"/>
      <c r="AG404" s="344"/>
      <c r="AH404" s="117"/>
      <c r="AI404" s="117"/>
      <c r="AJ404" s="117"/>
      <c r="AK404" s="117"/>
      <c r="AL404" s="117"/>
      <c r="AM404" s="117"/>
      <c r="AN404" s="117"/>
      <c r="AO404" s="117"/>
      <c r="AP404" s="117"/>
      <c r="AQ404" s="32"/>
    </row>
    <row r="405" spans="1:43">
      <c r="A405" s="120"/>
      <c r="C405" s="49" t="s">
        <v>379</v>
      </c>
      <c r="D405" s="226"/>
      <c r="E405" s="226"/>
      <c r="F405" s="226"/>
      <c r="G405" s="226"/>
      <c r="H405" s="226"/>
      <c r="I405" s="226"/>
      <c r="J405" s="226"/>
      <c r="L405" s="28"/>
      <c r="M405" s="28"/>
      <c r="N405" s="28"/>
      <c r="O405" s="28"/>
      <c r="P405" s="28"/>
      <c r="Q405" s="28"/>
      <c r="R405" s="28"/>
      <c r="S405" s="28"/>
      <c r="T405" s="28"/>
      <c r="U405" s="28"/>
      <c r="V405" s="28"/>
      <c r="W405" s="28"/>
      <c r="AA405" s="28"/>
      <c r="AB405" s="28"/>
      <c r="AC405" s="212"/>
      <c r="AD405" s="28"/>
      <c r="AE405" s="28"/>
      <c r="AF405" s="28"/>
      <c r="AG405" s="344"/>
      <c r="AH405" s="117"/>
      <c r="AI405" s="117"/>
      <c r="AJ405" s="117"/>
      <c r="AK405" s="117"/>
      <c r="AL405" s="117"/>
      <c r="AM405" s="117"/>
      <c r="AN405" s="117"/>
      <c r="AO405" s="117"/>
      <c r="AP405" s="117"/>
      <c r="AQ405" s="32"/>
    </row>
    <row r="406" spans="1:43">
      <c r="A406" s="120"/>
      <c r="C406" s="28" t="s">
        <v>483</v>
      </c>
      <c r="D406" s="226"/>
      <c r="E406" s="226"/>
      <c r="F406" s="226"/>
      <c r="G406" s="226"/>
      <c r="H406" s="226"/>
      <c r="I406" s="226"/>
      <c r="J406" s="226"/>
      <c r="L406" s="28"/>
      <c r="M406" s="28"/>
      <c r="N406" s="28"/>
      <c r="O406" s="28"/>
      <c r="P406" s="28"/>
      <c r="Q406" s="28"/>
      <c r="R406" s="28"/>
      <c r="S406" s="28"/>
      <c r="T406" s="28"/>
      <c r="U406" s="28"/>
      <c r="V406" s="28"/>
      <c r="W406" s="28"/>
      <c r="X406" s="28"/>
      <c r="Y406" s="28"/>
      <c r="Z406" s="28"/>
      <c r="AA406" s="28"/>
      <c r="AB406" s="28"/>
      <c r="AC406" s="212"/>
      <c r="AD406" s="28"/>
      <c r="AE406" s="28"/>
      <c r="AF406" s="28"/>
      <c r="AG406" s="344"/>
      <c r="AH406" s="117"/>
      <c r="AI406" s="117"/>
      <c r="AJ406" s="117"/>
      <c r="AK406" s="117"/>
      <c r="AL406" s="117"/>
      <c r="AM406" s="117"/>
      <c r="AN406" s="117"/>
      <c r="AO406" s="117"/>
      <c r="AP406" s="117"/>
      <c r="AQ406" s="32"/>
    </row>
    <row r="407" spans="1:43">
      <c r="A407" s="120"/>
      <c r="C407" s="226"/>
      <c r="D407" s="226"/>
      <c r="E407" s="226"/>
      <c r="F407" s="226"/>
      <c r="G407" s="226"/>
      <c r="H407" s="226"/>
      <c r="I407" s="226"/>
      <c r="J407" s="226"/>
      <c r="K407" s="28"/>
      <c r="L407" s="28"/>
      <c r="M407" s="28"/>
      <c r="N407" s="28"/>
      <c r="O407" s="28"/>
      <c r="P407" s="28"/>
      <c r="Q407" s="28"/>
      <c r="R407" s="28"/>
      <c r="S407" s="28"/>
      <c r="T407" s="28"/>
      <c r="U407" s="28"/>
      <c r="V407" s="28"/>
      <c r="W407" s="28"/>
      <c r="X407" s="28"/>
      <c r="Y407" s="28"/>
      <c r="Z407" s="28"/>
      <c r="AA407" s="28"/>
      <c r="AB407" s="28"/>
      <c r="AC407" s="212"/>
      <c r="AD407" s="28"/>
      <c r="AE407" s="28"/>
      <c r="AF407" s="28"/>
      <c r="AG407" s="344"/>
      <c r="AH407" s="117"/>
      <c r="AI407" s="117"/>
      <c r="AJ407" s="117"/>
      <c r="AK407" s="117"/>
      <c r="AL407" s="117"/>
      <c r="AM407" s="117"/>
      <c r="AN407" s="117"/>
      <c r="AO407" s="117"/>
      <c r="AP407" s="117"/>
      <c r="AQ407" s="32"/>
    </row>
    <row r="408" spans="1:43">
      <c r="A408" s="120"/>
      <c r="C408" s="226"/>
      <c r="D408" s="226"/>
      <c r="E408" s="226"/>
      <c r="F408" s="226"/>
      <c r="G408" s="226"/>
      <c r="H408" s="226"/>
      <c r="I408" s="226"/>
      <c r="J408" s="226"/>
      <c r="K408" s="28"/>
      <c r="L408" s="28"/>
      <c r="M408" s="28"/>
      <c r="N408" s="28"/>
      <c r="O408" s="28"/>
      <c r="P408" s="28"/>
      <c r="Q408" s="28"/>
      <c r="R408" s="28"/>
      <c r="S408" s="28"/>
      <c r="T408" s="28"/>
      <c r="U408" s="28"/>
      <c r="V408" s="28"/>
      <c r="W408" s="28"/>
      <c r="X408" s="28"/>
      <c r="Y408" s="28"/>
      <c r="Z408" s="28"/>
      <c r="AA408" s="28"/>
      <c r="AB408" s="28"/>
      <c r="AC408" s="212"/>
      <c r="AD408" s="28"/>
      <c r="AE408" s="28"/>
      <c r="AF408" s="28"/>
      <c r="AG408" s="344"/>
      <c r="AH408" s="117"/>
      <c r="AI408" s="117"/>
      <c r="AJ408" s="117"/>
      <c r="AK408" s="117"/>
      <c r="AL408" s="117"/>
      <c r="AM408" s="117"/>
      <c r="AN408" s="117"/>
      <c r="AO408" s="117"/>
      <c r="AP408" s="117"/>
      <c r="AQ408" s="32"/>
    </row>
    <row r="409" spans="1:43">
      <c r="A409" s="120"/>
      <c r="C409" s="226"/>
      <c r="D409" s="226"/>
      <c r="E409" s="226"/>
      <c r="F409" s="226"/>
      <c r="G409" s="226"/>
      <c r="H409" s="226"/>
      <c r="I409" s="226"/>
      <c r="J409" s="226"/>
      <c r="K409" s="28"/>
      <c r="L409" s="137"/>
      <c r="M409" s="137"/>
      <c r="N409" s="141"/>
      <c r="O409" s="137"/>
      <c r="AF409" s="132"/>
      <c r="AG409" s="344"/>
      <c r="AH409" s="117"/>
      <c r="AI409" s="117"/>
      <c r="AJ409" s="117"/>
      <c r="AK409" s="117"/>
      <c r="AL409" s="117"/>
      <c r="AM409" s="117"/>
      <c r="AN409" s="117"/>
      <c r="AO409" s="117"/>
      <c r="AP409" s="117"/>
      <c r="AQ409" s="32"/>
    </row>
    <row r="410" spans="1:43">
      <c r="A410" s="120"/>
      <c r="C410" s="226"/>
      <c r="D410" s="226"/>
      <c r="E410" s="226"/>
      <c r="F410" s="226"/>
      <c r="G410" s="226"/>
      <c r="H410" s="226"/>
      <c r="I410" s="226"/>
      <c r="J410" s="226"/>
      <c r="K410" s="28"/>
      <c r="L410" s="137"/>
      <c r="M410" s="137"/>
      <c r="N410" s="141"/>
      <c r="O410" s="137"/>
      <c r="AF410" s="132"/>
      <c r="AG410" s="344"/>
      <c r="AH410" s="117"/>
      <c r="AI410" s="117"/>
      <c r="AJ410" s="117"/>
      <c r="AK410" s="117"/>
      <c r="AL410" s="117"/>
      <c r="AM410" s="117"/>
      <c r="AN410" s="117"/>
      <c r="AO410" s="117"/>
      <c r="AP410" s="117"/>
      <c r="AQ410" s="32"/>
    </row>
    <row r="411" spans="1:43">
      <c r="A411" s="120"/>
      <c r="C411" s="226"/>
      <c r="D411" s="226"/>
      <c r="E411" s="226"/>
      <c r="F411" s="226"/>
      <c r="G411" s="226"/>
      <c r="H411" s="226"/>
      <c r="I411" s="226"/>
      <c r="J411" s="226"/>
      <c r="K411" s="28"/>
      <c r="L411" s="137"/>
      <c r="M411" s="137"/>
      <c r="N411" s="141"/>
      <c r="O411" s="137"/>
      <c r="AF411" s="132"/>
      <c r="AG411" s="344"/>
      <c r="AH411" s="117"/>
      <c r="AI411" s="117"/>
      <c r="AJ411" s="117"/>
      <c r="AK411" s="117"/>
      <c r="AL411" s="117"/>
      <c r="AM411" s="117"/>
      <c r="AN411" s="117"/>
      <c r="AO411" s="117"/>
      <c r="AP411" s="117"/>
      <c r="AQ411" s="32"/>
    </row>
    <row r="412" spans="1:43">
      <c r="A412" s="49" t="s">
        <v>378</v>
      </c>
      <c r="B412" s="28"/>
      <c r="C412" s="216"/>
      <c r="D412" s="212"/>
      <c r="E412" s="212"/>
      <c r="F412" s="212"/>
      <c r="G412" s="212"/>
      <c r="H412" s="212"/>
      <c r="I412" s="212"/>
      <c r="J412" s="212"/>
      <c r="K412" s="134" t="s">
        <v>380</v>
      </c>
      <c r="L412" s="137"/>
      <c r="M412" s="141"/>
      <c r="N412" s="137"/>
      <c r="AF412" s="132"/>
      <c r="AH412" s="117"/>
      <c r="AI412" s="117"/>
      <c r="AJ412" s="117"/>
      <c r="AK412" s="117"/>
      <c r="AL412" s="117"/>
      <c r="AM412" s="117"/>
      <c r="AN412" s="117"/>
      <c r="AO412" s="117"/>
    </row>
    <row r="413" spans="1:43">
      <c r="A413" s="49"/>
      <c r="B413" s="115" t="s">
        <v>379</v>
      </c>
      <c r="C413" s="289" t="s">
        <v>514</v>
      </c>
      <c r="D413" s="283"/>
      <c r="E413" s="283"/>
      <c r="F413" s="283"/>
      <c r="G413" s="284"/>
      <c r="H413" s="283"/>
      <c r="I413" s="284"/>
      <c r="J413" s="292"/>
      <c r="K413" s="134">
        <v>2014</v>
      </c>
      <c r="L413" s="134">
        <f t="shared" ref="L413:AE413" si="113">K413+1</f>
        <v>2015</v>
      </c>
      <c r="M413" s="134">
        <f t="shared" si="113"/>
        <v>2016</v>
      </c>
      <c r="N413" s="134">
        <f t="shared" si="113"/>
        <v>2017</v>
      </c>
      <c r="O413" s="134">
        <f t="shared" si="113"/>
        <v>2018</v>
      </c>
      <c r="P413" s="134">
        <f t="shared" si="113"/>
        <v>2019</v>
      </c>
      <c r="Q413" s="134">
        <f t="shared" si="113"/>
        <v>2020</v>
      </c>
      <c r="R413" s="134">
        <f t="shared" si="113"/>
        <v>2021</v>
      </c>
      <c r="S413" s="134">
        <f t="shared" si="113"/>
        <v>2022</v>
      </c>
      <c r="T413" s="134">
        <f t="shared" si="113"/>
        <v>2023</v>
      </c>
      <c r="U413" s="134">
        <f t="shared" si="113"/>
        <v>2024</v>
      </c>
      <c r="V413" s="134">
        <f t="shared" si="113"/>
        <v>2025</v>
      </c>
      <c r="W413" s="134">
        <f t="shared" si="113"/>
        <v>2026</v>
      </c>
      <c r="X413" s="134">
        <f t="shared" si="113"/>
        <v>2027</v>
      </c>
      <c r="Y413" s="134">
        <f t="shared" si="113"/>
        <v>2028</v>
      </c>
      <c r="Z413" s="134">
        <f t="shared" si="113"/>
        <v>2029</v>
      </c>
      <c r="AA413" s="134">
        <f t="shared" si="113"/>
        <v>2030</v>
      </c>
      <c r="AB413" s="134">
        <f t="shared" si="113"/>
        <v>2031</v>
      </c>
      <c r="AC413" s="134">
        <f t="shared" si="113"/>
        <v>2032</v>
      </c>
      <c r="AD413" s="134">
        <f t="shared" si="113"/>
        <v>2033</v>
      </c>
      <c r="AE413" s="134">
        <f t="shared" si="113"/>
        <v>2034</v>
      </c>
      <c r="AF413" s="132"/>
      <c r="AH413" s="117"/>
      <c r="AI413" s="117"/>
      <c r="AJ413" s="117"/>
      <c r="AK413" s="117"/>
      <c r="AL413" s="117"/>
      <c r="AM413" s="117"/>
      <c r="AN413" s="117"/>
      <c r="AO413" s="117"/>
      <c r="AP413" s="43"/>
    </row>
    <row r="414" spans="1:43">
      <c r="A414" s="144" t="s">
        <v>214</v>
      </c>
      <c r="B414" s="143" t="s">
        <v>485</v>
      </c>
      <c r="C414" s="299" t="s">
        <v>504</v>
      </c>
      <c r="D414" s="279" t="s">
        <v>505</v>
      </c>
      <c r="E414" s="279" t="s">
        <v>507</v>
      </c>
      <c r="F414" s="279" t="s">
        <v>414</v>
      </c>
      <c r="G414" s="280" t="s">
        <v>415</v>
      </c>
      <c r="H414" s="279" t="s">
        <v>508</v>
      </c>
      <c r="I414" s="235" t="s">
        <v>489</v>
      </c>
      <c r="J414" s="300" t="s">
        <v>509</v>
      </c>
      <c r="K414" s="157">
        <f>C5</f>
        <v>2.1999999999999999E-2</v>
      </c>
      <c r="L414" s="157">
        <f t="shared" ref="L414:AE414" si="114">K414</f>
        <v>2.1999999999999999E-2</v>
      </c>
      <c r="M414" s="157">
        <f t="shared" si="114"/>
        <v>2.1999999999999999E-2</v>
      </c>
      <c r="N414" s="157">
        <f t="shared" si="114"/>
        <v>2.1999999999999999E-2</v>
      </c>
      <c r="O414" s="157">
        <f t="shared" si="114"/>
        <v>2.1999999999999999E-2</v>
      </c>
      <c r="P414" s="157">
        <f t="shared" si="114"/>
        <v>2.1999999999999999E-2</v>
      </c>
      <c r="Q414" s="157">
        <f t="shared" si="114"/>
        <v>2.1999999999999999E-2</v>
      </c>
      <c r="R414" s="157">
        <f t="shared" si="114"/>
        <v>2.1999999999999999E-2</v>
      </c>
      <c r="S414" s="157">
        <f t="shared" si="114"/>
        <v>2.1999999999999999E-2</v>
      </c>
      <c r="T414" s="157">
        <f t="shared" si="114"/>
        <v>2.1999999999999999E-2</v>
      </c>
      <c r="U414" s="157">
        <f t="shared" si="114"/>
        <v>2.1999999999999999E-2</v>
      </c>
      <c r="V414" s="157">
        <f t="shared" si="114"/>
        <v>2.1999999999999999E-2</v>
      </c>
      <c r="W414" s="157">
        <f t="shared" si="114"/>
        <v>2.1999999999999999E-2</v>
      </c>
      <c r="X414" s="157">
        <f t="shared" si="114"/>
        <v>2.1999999999999999E-2</v>
      </c>
      <c r="Y414" s="157">
        <f t="shared" si="114"/>
        <v>2.1999999999999999E-2</v>
      </c>
      <c r="Z414" s="157">
        <f t="shared" si="114"/>
        <v>2.1999999999999999E-2</v>
      </c>
      <c r="AA414" s="157">
        <f t="shared" si="114"/>
        <v>2.1999999999999999E-2</v>
      </c>
      <c r="AB414" s="157">
        <f t="shared" si="114"/>
        <v>2.1999999999999999E-2</v>
      </c>
      <c r="AC414" s="157">
        <f t="shared" si="114"/>
        <v>2.1999999999999999E-2</v>
      </c>
      <c r="AD414" s="157">
        <f t="shared" si="114"/>
        <v>2.1999999999999999E-2</v>
      </c>
      <c r="AE414" s="157">
        <f t="shared" si="114"/>
        <v>2.1999999999999999E-2</v>
      </c>
      <c r="AF414" s="146" t="str">
        <f>B392</f>
        <v>Animal effluent and residues (+ food processing waste)</v>
      </c>
      <c r="AG414" s="342" t="s">
        <v>569</v>
      </c>
      <c r="AH414" s="117"/>
      <c r="AI414" s="117"/>
      <c r="AJ414" s="117"/>
      <c r="AK414" s="117"/>
      <c r="AL414" s="117"/>
      <c r="AM414" s="117"/>
      <c r="AN414" s="117"/>
      <c r="AO414" s="117"/>
      <c r="AP414" s="63"/>
    </row>
    <row r="415" spans="1:43">
      <c r="A415" s="144" t="s">
        <v>209</v>
      </c>
      <c r="B415" s="143" t="s">
        <v>1006</v>
      </c>
      <c r="C415" s="299" t="s">
        <v>504</v>
      </c>
      <c r="D415" s="279" t="s">
        <v>505</v>
      </c>
      <c r="E415" s="279" t="s">
        <v>507</v>
      </c>
      <c r="F415" s="279" t="s">
        <v>414</v>
      </c>
      <c r="G415" s="280" t="s">
        <v>415</v>
      </c>
      <c r="H415" s="279" t="s">
        <v>508</v>
      </c>
      <c r="I415" s="235" t="s">
        <v>489</v>
      </c>
      <c r="J415" s="300" t="s">
        <v>509</v>
      </c>
      <c r="K415" s="157">
        <f>K414+2%</f>
        <v>4.1999999999999996E-2</v>
      </c>
      <c r="L415" s="157">
        <f t="shared" ref="L415:AE415" si="115">K415</f>
        <v>4.1999999999999996E-2</v>
      </c>
      <c r="M415" s="157">
        <f t="shared" si="115"/>
        <v>4.1999999999999996E-2</v>
      </c>
      <c r="N415" s="157">
        <f t="shared" si="115"/>
        <v>4.1999999999999996E-2</v>
      </c>
      <c r="O415" s="157">
        <f t="shared" si="115"/>
        <v>4.1999999999999996E-2</v>
      </c>
      <c r="P415" s="157">
        <f t="shared" si="115"/>
        <v>4.1999999999999996E-2</v>
      </c>
      <c r="Q415" s="157">
        <f t="shared" si="115"/>
        <v>4.1999999999999996E-2</v>
      </c>
      <c r="R415" s="157">
        <f t="shared" si="115"/>
        <v>4.1999999999999996E-2</v>
      </c>
      <c r="S415" s="157">
        <f t="shared" si="115"/>
        <v>4.1999999999999996E-2</v>
      </c>
      <c r="T415" s="157">
        <f t="shared" si="115"/>
        <v>4.1999999999999996E-2</v>
      </c>
      <c r="U415" s="157">
        <f t="shared" si="115"/>
        <v>4.1999999999999996E-2</v>
      </c>
      <c r="V415" s="157">
        <f t="shared" si="115"/>
        <v>4.1999999999999996E-2</v>
      </c>
      <c r="W415" s="157">
        <f t="shared" si="115"/>
        <v>4.1999999999999996E-2</v>
      </c>
      <c r="X415" s="157">
        <f t="shared" si="115"/>
        <v>4.1999999999999996E-2</v>
      </c>
      <c r="Y415" s="157">
        <f t="shared" si="115"/>
        <v>4.1999999999999996E-2</v>
      </c>
      <c r="Z415" s="157">
        <f t="shared" si="115"/>
        <v>4.1999999999999996E-2</v>
      </c>
      <c r="AA415" s="157">
        <f t="shared" si="115"/>
        <v>4.1999999999999996E-2</v>
      </c>
      <c r="AB415" s="157">
        <f t="shared" si="115"/>
        <v>4.1999999999999996E-2</v>
      </c>
      <c r="AC415" s="157">
        <f t="shared" si="115"/>
        <v>4.1999999999999996E-2</v>
      </c>
      <c r="AD415" s="157">
        <f t="shared" si="115"/>
        <v>4.1999999999999996E-2</v>
      </c>
      <c r="AE415" s="157">
        <f t="shared" si="115"/>
        <v>4.1999999999999996E-2</v>
      </c>
      <c r="AF415" s="146" t="str">
        <f>AF414</f>
        <v>Animal effluent and residues (+ food processing waste)</v>
      </c>
      <c r="AG415" s="342" t="s">
        <v>569</v>
      </c>
      <c r="AH415" s="117"/>
      <c r="AI415" s="117"/>
      <c r="AJ415" s="117"/>
      <c r="AK415" s="117"/>
      <c r="AL415" s="117"/>
      <c r="AM415" s="117"/>
      <c r="AN415" s="117"/>
      <c r="AO415" s="117"/>
      <c r="AP415" s="63"/>
    </row>
    <row r="416" spans="1:43">
      <c r="A416" s="144" t="s">
        <v>216</v>
      </c>
      <c r="B416" s="143" t="s">
        <v>1005</v>
      </c>
      <c r="C416" s="299" t="s">
        <v>504</v>
      </c>
      <c r="D416" s="279" t="s">
        <v>505</v>
      </c>
      <c r="E416" s="279" t="s">
        <v>507</v>
      </c>
      <c r="F416" s="279" t="s">
        <v>414</v>
      </c>
      <c r="G416" s="280" t="s">
        <v>415</v>
      </c>
      <c r="H416" s="279" t="s">
        <v>508</v>
      </c>
      <c r="I416" s="235" t="s">
        <v>489</v>
      </c>
      <c r="J416" s="300" t="s">
        <v>509</v>
      </c>
      <c r="K416" s="157">
        <f>K414-2%</f>
        <v>1.9999999999999983E-3</v>
      </c>
      <c r="L416" s="157">
        <f t="shared" ref="L416:AE416" si="116">K416</f>
        <v>1.9999999999999983E-3</v>
      </c>
      <c r="M416" s="157">
        <f t="shared" si="116"/>
        <v>1.9999999999999983E-3</v>
      </c>
      <c r="N416" s="157">
        <f t="shared" si="116"/>
        <v>1.9999999999999983E-3</v>
      </c>
      <c r="O416" s="157">
        <f t="shared" si="116"/>
        <v>1.9999999999999983E-3</v>
      </c>
      <c r="P416" s="157">
        <f t="shared" si="116"/>
        <v>1.9999999999999983E-3</v>
      </c>
      <c r="Q416" s="157">
        <f t="shared" si="116"/>
        <v>1.9999999999999983E-3</v>
      </c>
      <c r="R416" s="157">
        <f t="shared" si="116"/>
        <v>1.9999999999999983E-3</v>
      </c>
      <c r="S416" s="157">
        <f t="shared" si="116"/>
        <v>1.9999999999999983E-3</v>
      </c>
      <c r="T416" s="157">
        <f t="shared" si="116"/>
        <v>1.9999999999999983E-3</v>
      </c>
      <c r="U416" s="157">
        <f t="shared" si="116"/>
        <v>1.9999999999999983E-3</v>
      </c>
      <c r="V416" s="157">
        <f t="shared" si="116"/>
        <v>1.9999999999999983E-3</v>
      </c>
      <c r="W416" s="157">
        <f t="shared" si="116"/>
        <v>1.9999999999999983E-3</v>
      </c>
      <c r="X416" s="157">
        <f t="shared" si="116"/>
        <v>1.9999999999999983E-3</v>
      </c>
      <c r="Y416" s="157">
        <f t="shared" si="116"/>
        <v>1.9999999999999983E-3</v>
      </c>
      <c r="Z416" s="157">
        <f t="shared" si="116"/>
        <v>1.9999999999999983E-3</v>
      </c>
      <c r="AA416" s="157">
        <f t="shared" si="116"/>
        <v>1.9999999999999983E-3</v>
      </c>
      <c r="AB416" s="157">
        <f t="shared" si="116"/>
        <v>1.9999999999999983E-3</v>
      </c>
      <c r="AC416" s="157">
        <f t="shared" si="116"/>
        <v>1.9999999999999983E-3</v>
      </c>
      <c r="AD416" s="157">
        <f t="shared" si="116"/>
        <v>1.9999999999999983E-3</v>
      </c>
      <c r="AE416" s="157">
        <f t="shared" si="116"/>
        <v>1.9999999999999983E-3</v>
      </c>
      <c r="AF416" s="146" t="str">
        <f>AF415</f>
        <v>Animal effluent and residues (+ food processing waste)</v>
      </c>
      <c r="AG416" s="342" t="s">
        <v>569</v>
      </c>
      <c r="AH416" s="120"/>
      <c r="AI416" s="28"/>
      <c r="AJ416" s="118"/>
      <c r="AK416" s="28"/>
      <c r="AL416" s="118"/>
      <c r="AM416" s="119"/>
      <c r="AN416" s="118"/>
    </row>
    <row r="417" spans="1:43">
      <c r="A417" s="120"/>
      <c r="C417" s="226"/>
      <c r="D417" s="226"/>
      <c r="E417" s="226"/>
      <c r="F417" s="226"/>
      <c r="G417" s="226"/>
      <c r="H417" s="226"/>
      <c r="I417" s="226"/>
      <c r="J417" s="226"/>
      <c r="K417" s="28"/>
      <c r="L417" s="137"/>
      <c r="M417" s="137"/>
      <c r="N417" s="141"/>
      <c r="O417" s="137"/>
      <c r="AF417" s="132"/>
      <c r="AG417" s="344"/>
      <c r="AH417" s="117"/>
      <c r="AI417" s="117"/>
      <c r="AJ417" s="117"/>
      <c r="AK417" s="117"/>
      <c r="AL417" s="117"/>
      <c r="AM417" s="117"/>
      <c r="AN417" s="117"/>
      <c r="AO417" s="117"/>
      <c r="AP417" s="117"/>
      <c r="AQ417" s="63"/>
    </row>
    <row r="418" spans="1:43" s="128" customFormat="1" ht="18.75">
      <c r="A418" s="130" t="s">
        <v>127</v>
      </c>
      <c r="B418" s="129" t="s">
        <v>128</v>
      </c>
      <c r="C418" s="229"/>
      <c r="D418" s="229"/>
      <c r="E418" s="229"/>
      <c r="F418" s="229"/>
      <c r="G418" s="229"/>
      <c r="H418" s="229"/>
      <c r="I418" s="229"/>
      <c r="J418" s="229"/>
      <c r="K418" s="131"/>
      <c r="L418" s="138"/>
      <c r="M418" s="138"/>
      <c r="N418" s="138"/>
      <c r="O418" s="138"/>
      <c r="P418" s="147"/>
      <c r="Q418" s="147"/>
      <c r="R418" s="147"/>
      <c r="S418" s="147"/>
      <c r="T418" s="147"/>
      <c r="U418" s="147"/>
      <c r="V418" s="147"/>
      <c r="W418" s="147"/>
      <c r="X418" s="147"/>
      <c r="Y418" s="147"/>
      <c r="Z418" s="147"/>
      <c r="AA418" s="147"/>
      <c r="AB418" s="147"/>
      <c r="AC418" s="147"/>
      <c r="AD418" s="147"/>
      <c r="AE418" s="147"/>
      <c r="AG418" s="343"/>
      <c r="AN418" s="125"/>
      <c r="AO418" s="126"/>
      <c r="AP418" s="127"/>
    </row>
    <row r="419" spans="1:43">
      <c r="A419" s="49" t="s">
        <v>376</v>
      </c>
      <c r="C419" s="122" t="s">
        <v>497</v>
      </c>
      <c r="D419" s="226"/>
      <c r="E419" s="226"/>
      <c r="F419" s="226"/>
      <c r="G419" s="226"/>
      <c r="H419" s="226"/>
      <c r="I419" s="226"/>
      <c r="J419" s="226"/>
      <c r="L419" s="137"/>
      <c r="M419" s="137"/>
      <c r="N419" s="141"/>
      <c r="O419" s="137"/>
      <c r="X419" s="179" t="s">
        <v>511</v>
      </c>
      <c r="AA419" s="145" t="s">
        <v>1184</v>
      </c>
      <c r="AN419" s="118"/>
    </row>
    <row r="420" spans="1:43">
      <c r="A420" s="120" t="s">
        <v>467</v>
      </c>
      <c r="C420" s="28" t="s">
        <v>458</v>
      </c>
      <c r="D420" s="226"/>
      <c r="E420" s="226"/>
      <c r="F420" s="226"/>
      <c r="G420" s="226"/>
      <c r="H420" s="226"/>
      <c r="I420" s="226"/>
      <c r="J420" s="226"/>
      <c r="L420" s="137"/>
      <c r="M420" s="137"/>
      <c r="N420" s="141"/>
      <c r="O420" s="137"/>
      <c r="W420" s="193"/>
      <c r="Y420" s="252" t="s">
        <v>276</v>
      </c>
      <c r="Z420" s="252" t="s">
        <v>506</v>
      </c>
      <c r="AF420" s="146" t="str">
        <f>B418</f>
        <v>Grease trap waste</v>
      </c>
      <c r="AN420" s="118"/>
    </row>
    <row r="421" spans="1:43">
      <c r="A421" s="27" t="s">
        <v>455</v>
      </c>
      <c r="D421" s="226"/>
      <c r="E421" s="226"/>
      <c r="F421" s="226"/>
      <c r="G421" s="226"/>
      <c r="H421" s="226"/>
      <c r="I421" s="226"/>
      <c r="J421" s="226"/>
      <c r="L421" s="137"/>
      <c r="M421" s="137"/>
      <c r="N421" s="141"/>
      <c r="O421" s="137"/>
      <c r="W421" s="199"/>
      <c r="X421" s="239" t="s">
        <v>504</v>
      </c>
      <c r="Y421" s="666">
        <f>[1]Baseline!C23</f>
        <v>5855.79</v>
      </c>
      <c r="Z421" s="667"/>
      <c r="AF421" s="146" t="str">
        <f>AF420</f>
        <v>Grease trap waste</v>
      </c>
      <c r="AN421" s="118"/>
    </row>
    <row r="422" spans="1:43">
      <c r="A422" s="120" t="s">
        <v>456</v>
      </c>
      <c r="C422" s="49" t="s">
        <v>400</v>
      </c>
      <c r="D422" s="226"/>
      <c r="E422" s="226"/>
      <c r="F422" s="226"/>
      <c r="G422" s="226"/>
      <c r="H422" s="226"/>
      <c r="I422" s="226"/>
      <c r="J422" s="226"/>
      <c r="L422" s="137"/>
      <c r="M422" s="137"/>
      <c r="N422" s="141"/>
      <c r="O422" s="137"/>
      <c r="W422" s="199"/>
      <c r="X422" s="239" t="s">
        <v>505</v>
      </c>
      <c r="Y422" s="667"/>
      <c r="Z422" s="668">
        <f>[1]Baseline!D23</f>
        <v>170620.42008065325</v>
      </c>
      <c r="AA422" s="192"/>
      <c r="AF422" s="146" t="str">
        <f t="shared" ref="AF422:AF428" si="117">AF421</f>
        <v>Grease trap waste</v>
      </c>
      <c r="AN422" s="118"/>
    </row>
    <row r="423" spans="1:43">
      <c r="A423" s="121" t="s">
        <v>374</v>
      </c>
      <c r="B423" s="28"/>
      <c r="C423" s="28" t="s">
        <v>426</v>
      </c>
      <c r="D423" s="212"/>
      <c r="E423" s="212"/>
      <c r="F423" s="212"/>
      <c r="G423" s="212"/>
      <c r="H423" s="212"/>
      <c r="I423" s="212"/>
      <c r="J423" s="212"/>
      <c r="L423" s="137"/>
      <c r="M423" s="137"/>
      <c r="N423" s="141"/>
      <c r="O423" s="137"/>
      <c r="W423" s="199"/>
      <c r="X423" s="239" t="s">
        <v>507</v>
      </c>
      <c r="Y423" s="668">
        <f>[1]Baseline!E23</f>
        <v>5549.7179910939922</v>
      </c>
      <c r="Z423" s="667"/>
      <c r="AF423" s="146" t="str">
        <f t="shared" si="117"/>
        <v>Grease trap waste</v>
      </c>
      <c r="AN423" s="117"/>
      <c r="AO423" s="117"/>
    </row>
    <row r="424" spans="1:43">
      <c r="A424" s="120"/>
      <c r="B424" s="28"/>
      <c r="C424" s="28"/>
      <c r="D424" s="212"/>
      <c r="E424" s="212"/>
      <c r="F424" s="212"/>
      <c r="G424" s="212"/>
      <c r="H424" s="212"/>
      <c r="I424" s="212"/>
      <c r="J424" s="212"/>
      <c r="L424" s="137"/>
      <c r="M424" s="137"/>
      <c r="N424" s="141"/>
      <c r="O424" s="137"/>
      <c r="W424" s="199"/>
      <c r="X424" s="239" t="s">
        <v>414</v>
      </c>
      <c r="Y424" s="666">
        <f>[1]Baseline!F23</f>
        <v>133180.52699999997</v>
      </c>
      <c r="Z424" s="667"/>
      <c r="AF424" s="146" t="str">
        <f t="shared" si="117"/>
        <v>Grease trap waste</v>
      </c>
      <c r="AN424" s="117"/>
      <c r="AO424" s="117"/>
    </row>
    <row r="425" spans="1:43">
      <c r="A425" s="120"/>
      <c r="C425" s="49" t="s">
        <v>401</v>
      </c>
      <c r="D425" s="226"/>
      <c r="E425" s="226"/>
      <c r="F425" s="226"/>
      <c r="G425" s="226"/>
      <c r="H425" s="226"/>
      <c r="I425" s="226"/>
      <c r="J425" s="226"/>
      <c r="L425" s="137"/>
      <c r="M425" s="137"/>
      <c r="N425" s="141"/>
      <c r="O425" s="137"/>
      <c r="W425" s="199"/>
      <c r="X425" s="239" t="s">
        <v>415</v>
      </c>
      <c r="Y425" s="667"/>
      <c r="Z425" s="668">
        <f>[1]Baseline!G23</f>
        <v>38549.753005267419</v>
      </c>
      <c r="AF425" s="146" t="str">
        <f t="shared" si="117"/>
        <v>Grease trap waste</v>
      </c>
      <c r="AN425" s="117"/>
      <c r="AO425" s="117"/>
    </row>
    <row r="426" spans="1:43">
      <c r="A426" s="120"/>
      <c r="C426" s="28" t="s">
        <v>208</v>
      </c>
      <c r="D426" s="226"/>
      <c r="E426" s="226"/>
      <c r="F426" s="226"/>
      <c r="G426" s="226"/>
      <c r="H426" s="226"/>
      <c r="I426" s="226"/>
      <c r="J426" s="226"/>
      <c r="L426" s="137"/>
      <c r="M426" s="137"/>
      <c r="N426" s="141"/>
      <c r="O426" s="137"/>
      <c r="W426" s="199"/>
      <c r="X426" s="239" t="s">
        <v>508</v>
      </c>
      <c r="Y426" s="668">
        <f>[1]Baseline!H23</f>
        <v>11885.344920833342</v>
      </c>
      <c r="Z426" s="667"/>
      <c r="AF426" s="146" t="str">
        <f t="shared" si="117"/>
        <v>Grease trap waste</v>
      </c>
      <c r="AN426" s="117"/>
      <c r="AO426" s="117"/>
    </row>
    <row r="427" spans="1:43">
      <c r="A427" s="120"/>
      <c r="C427" s="28"/>
      <c r="D427" s="226"/>
      <c r="E427" s="226"/>
      <c r="F427" s="226"/>
      <c r="G427" s="226"/>
      <c r="H427" s="226"/>
      <c r="I427" s="226"/>
      <c r="J427" s="226"/>
      <c r="L427" s="137"/>
      <c r="M427" s="137"/>
      <c r="N427" s="141"/>
      <c r="O427" s="137"/>
      <c r="W427" s="199"/>
      <c r="X427" s="239" t="s">
        <v>489</v>
      </c>
      <c r="Y427" s="667"/>
      <c r="Z427" s="666">
        <f>[1]Baseline!I23</f>
        <v>104357.81299999999</v>
      </c>
      <c r="AA427" s="192"/>
      <c r="AF427" s="146" t="str">
        <f t="shared" si="117"/>
        <v>Grease trap waste</v>
      </c>
      <c r="AN427" s="117"/>
      <c r="AO427" s="117"/>
    </row>
    <row r="428" spans="1:43">
      <c r="A428" s="120"/>
      <c r="C428" s="49" t="s">
        <v>402</v>
      </c>
      <c r="D428" s="226"/>
      <c r="E428" s="226"/>
      <c r="F428" s="226"/>
      <c r="G428" s="226"/>
      <c r="H428" s="226"/>
      <c r="I428" s="226"/>
      <c r="J428" s="226"/>
      <c r="L428" s="137"/>
      <c r="M428" s="137"/>
      <c r="N428" s="141"/>
      <c r="O428" s="137"/>
      <c r="W428" s="199"/>
      <c r="X428" s="239" t="s">
        <v>509</v>
      </c>
      <c r="Y428" s="666">
        <f>[1]Baseline!J23</f>
        <v>60952.160810000772</v>
      </c>
      <c r="Z428" s="667"/>
      <c r="AF428" s="146" t="str">
        <f t="shared" si="117"/>
        <v>Grease trap waste</v>
      </c>
      <c r="AN428" s="117"/>
      <c r="AO428" s="117"/>
    </row>
    <row r="429" spans="1:43">
      <c r="A429" s="120"/>
      <c r="C429" s="28" t="s">
        <v>406</v>
      </c>
      <c r="D429" s="226"/>
      <c r="E429" s="226"/>
      <c r="F429" s="226"/>
      <c r="G429" s="226"/>
      <c r="H429" s="226"/>
      <c r="I429" s="226"/>
      <c r="J429" s="226"/>
      <c r="L429" s="137"/>
      <c r="M429" s="137"/>
      <c r="N429" s="141"/>
      <c r="O429" s="137"/>
      <c r="X429" s="145" t="s">
        <v>776</v>
      </c>
      <c r="AN429" s="117"/>
      <c r="AO429" s="117"/>
    </row>
    <row r="430" spans="1:43">
      <c r="A430" s="120"/>
      <c r="C430" s="28"/>
      <c r="D430" s="226"/>
      <c r="E430" s="226"/>
      <c r="F430" s="226"/>
      <c r="G430" s="226"/>
      <c r="H430" s="226"/>
      <c r="I430" s="226"/>
      <c r="J430" s="226"/>
      <c r="L430" s="28"/>
      <c r="M430" s="28"/>
      <c r="N430" s="28"/>
      <c r="O430" s="28"/>
      <c r="P430" s="28"/>
      <c r="Q430" s="28"/>
      <c r="R430" s="28"/>
      <c r="S430" s="28"/>
      <c r="T430" s="28"/>
      <c r="U430" s="28"/>
      <c r="V430" s="28"/>
      <c r="W430" s="28"/>
      <c r="X430" s="145" t="s">
        <v>777</v>
      </c>
      <c r="AA430" s="28"/>
      <c r="AB430" s="28"/>
      <c r="AC430" s="212"/>
      <c r="AD430" s="28"/>
      <c r="AE430" s="28"/>
      <c r="AF430" s="28"/>
      <c r="AG430" s="344"/>
      <c r="AH430" s="117"/>
      <c r="AI430" s="27"/>
      <c r="AJ430" s="49"/>
      <c r="AK430" s="115"/>
      <c r="AL430" s="49"/>
      <c r="AM430" s="115"/>
      <c r="AN430" s="116"/>
      <c r="AO430" s="117"/>
      <c r="AP430" s="117"/>
      <c r="AQ430" s="32"/>
    </row>
    <row r="431" spans="1:43">
      <c r="A431" s="120"/>
      <c r="C431" s="49" t="s">
        <v>379</v>
      </c>
      <c r="D431" s="226"/>
      <c r="E431" s="226"/>
      <c r="F431" s="226"/>
      <c r="G431" s="226"/>
      <c r="H431" s="226"/>
      <c r="I431" s="226"/>
      <c r="J431" s="226"/>
      <c r="L431" s="28"/>
      <c r="M431" s="28"/>
      <c r="N431" s="28"/>
      <c r="O431" s="28"/>
      <c r="P431" s="28"/>
      <c r="Q431" s="28"/>
      <c r="R431" s="28"/>
      <c r="S431" s="28"/>
      <c r="T431" s="28"/>
      <c r="U431" s="28"/>
      <c r="V431" s="28"/>
      <c r="W431" s="28"/>
      <c r="AA431" s="28"/>
      <c r="AB431" s="28"/>
      <c r="AC431" s="212"/>
      <c r="AD431" s="28"/>
      <c r="AE431" s="28"/>
      <c r="AF431" s="28"/>
      <c r="AG431" s="344"/>
      <c r="AH431" s="117"/>
      <c r="AI431" s="27"/>
      <c r="AJ431" s="49"/>
      <c r="AK431" s="115"/>
      <c r="AL431" s="49"/>
      <c r="AM431" s="115"/>
      <c r="AN431" s="116"/>
      <c r="AO431" s="117"/>
      <c r="AP431" s="117"/>
      <c r="AQ431" s="32"/>
    </row>
    <row r="432" spans="1:43">
      <c r="A432" s="120"/>
      <c r="C432" s="28" t="s">
        <v>483</v>
      </c>
      <c r="D432" s="226"/>
      <c r="E432" s="226"/>
      <c r="F432" s="226"/>
      <c r="G432" s="226"/>
      <c r="H432" s="226"/>
      <c r="I432" s="226"/>
      <c r="J432" s="226"/>
      <c r="L432" s="28"/>
      <c r="M432" s="28"/>
      <c r="N432" s="28"/>
      <c r="O432" s="28"/>
      <c r="P432" s="28"/>
      <c r="Q432" s="28"/>
      <c r="R432" s="28"/>
      <c r="S432" s="28"/>
      <c r="T432" s="28"/>
      <c r="U432" s="28"/>
      <c r="V432" s="28"/>
      <c r="W432" s="28"/>
      <c r="AA432" s="28"/>
      <c r="AB432" s="28"/>
      <c r="AC432" s="212"/>
      <c r="AD432" s="28"/>
      <c r="AE432" s="28"/>
      <c r="AF432" s="28"/>
      <c r="AG432" s="344"/>
      <c r="AH432" s="117"/>
      <c r="AI432" s="27"/>
      <c r="AJ432" s="49"/>
      <c r="AK432" s="115"/>
      <c r="AL432" s="49"/>
      <c r="AM432" s="115"/>
      <c r="AN432" s="116"/>
      <c r="AO432" s="117"/>
      <c r="AP432" s="117"/>
      <c r="AQ432" s="32"/>
    </row>
    <row r="433" spans="1:43">
      <c r="A433" s="120"/>
      <c r="C433" s="226"/>
      <c r="D433" s="226"/>
      <c r="E433" s="226"/>
      <c r="F433" s="226"/>
      <c r="G433" s="226"/>
      <c r="H433" s="226"/>
      <c r="I433" s="226"/>
      <c r="J433" s="226"/>
      <c r="K433" s="28"/>
      <c r="L433" s="28"/>
      <c r="M433" s="28"/>
      <c r="N433" s="28"/>
      <c r="O433" s="28"/>
      <c r="P433" s="28"/>
      <c r="Q433" s="28"/>
      <c r="R433" s="28"/>
      <c r="S433" s="28"/>
      <c r="T433" s="28"/>
      <c r="U433" s="28"/>
      <c r="V433" s="28"/>
      <c r="W433" s="28"/>
      <c r="X433" s="28"/>
      <c r="Y433" s="28"/>
      <c r="Z433" s="28"/>
      <c r="AA433" s="28"/>
      <c r="AB433" s="28"/>
      <c r="AC433" s="212"/>
      <c r="AD433" s="28"/>
      <c r="AE433" s="28"/>
      <c r="AF433" s="28"/>
      <c r="AG433" s="344"/>
      <c r="AH433" s="117"/>
      <c r="AI433" s="117"/>
      <c r="AJ433" s="117"/>
      <c r="AK433" s="117"/>
      <c r="AL433" s="117"/>
      <c r="AM433" s="117"/>
      <c r="AN433" s="117"/>
      <c r="AO433" s="117"/>
      <c r="AP433" s="117"/>
      <c r="AQ433" s="32"/>
    </row>
    <row r="434" spans="1:43">
      <c r="A434" s="120"/>
      <c r="C434" s="226"/>
      <c r="D434" s="226"/>
      <c r="E434" s="226"/>
      <c r="F434" s="226"/>
      <c r="G434" s="226"/>
      <c r="H434" s="226"/>
      <c r="I434" s="226"/>
      <c r="J434" s="226"/>
      <c r="K434" s="28"/>
      <c r="L434" s="28"/>
      <c r="M434" s="28"/>
      <c r="N434" s="28"/>
      <c r="O434" s="28"/>
      <c r="P434" s="28"/>
      <c r="Q434" s="28"/>
      <c r="R434" s="28"/>
      <c r="S434" s="28"/>
      <c r="T434" s="28"/>
      <c r="U434" s="28"/>
      <c r="V434" s="28"/>
      <c r="W434" s="28"/>
      <c r="X434" s="28"/>
      <c r="Y434" s="28"/>
      <c r="Z434" s="28"/>
      <c r="AA434" s="28"/>
      <c r="AB434" s="28"/>
      <c r="AC434" s="212"/>
      <c r="AD434" s="28"/>
      <c r="AE434" s="28"/>
      <c r="AF434" s="28"/>
      <c r="AG434" s="344"/>
      <c r="AH434" s="117"/>
      <c r="AI434" s="117"/>
      <c r="AJ434" s="117"/>
      <c r="AK434" s="117"/>
      <c r="AL434" s="117"/>
      <c r="AM434" s="117"/>
      <c r="AN434" s="117"/>
      <c r="AO434" s="117"/>
      <c r="AP434" s="117"/>
      <c r="AQ434" s="32"/>
    </row>
    <row r="435" spans="1:43">
      <c r="A435" s="120"/>
      <c r="C435" s="226"/>
      <c r="D435" s="226"/>
      <c r="E435" s="226"/>
      <c r="F435" s="226"/>
      <c r="G435" s="226"/>
      <c r="H435" s="226"/>
      <c r="I435" s="226"/>
      <c r="J435" s="226"/>
      <c r="K435" s="28"/>
      <c r="L435" s="137"/>
      <c r="M435" s="137"/>
      <c r="N435" s="141"/>
      <c r="O435" s="137"/>
      <c r="AF435" s="132"/>
      <c r="AG435" s="344"/>
      <c r="AH435" s="117"/>
      <c r="AI435" s="117"/>
      <c r="AJ435" s="117"/>
      <c r="AK435" s="117"/>
      <c r="AL435" s="117"/>
      <c r="AM435" s="117"/>
      <c r="AN435" s="117"/>
      <c r="AO435" s="117"/>
      <c r="AP435" s="117"/>
      <c r="AQ435" s="32"/>
    </row>
    <row r="436" spans="1:43">
      <c r="A436" s="120"/>
      <c r="C436" s="226"/>
      <c r="D436" s="226"/>
      <c r="E436" s="226"/>
      <c r="F436" s="226"/>
      <c r="G436" s="226"/>
      <c r="H436" s="226"/>
      <c r="I436" s="226"/>
      <c r="J436" s="226"/>
      <c r="K436" s="28"/>
      <c r="L436" s="137"/>
      <c r="M436" s="137"/>
      <c r="N436" s="141"/>
      <c r="O436" s="137"/>
      <c r="AF436" s="132"/>
      <c r="AG436" s="344"/>
      <c r="AH436" s="117"/>
      <c r="AI436" s="117"/>
      <c r="AJ436" s="117"/>
      <c r="AK436" s="117"/>
      <c r="AL436" s="117"/>
      <c r="AM436" s="117"/>
      <c r="AN436" s="117"/>
      <c r="AO436" s="117"/>
      <c r="AP436" s="117"/>
      <c r="AQ436" s="32"/>
    </row>
    <row r="437" spans="1:43">
      <c r="A437" s="120"/>
      <c r="C437" s="226"/>
      <c r="D437" s="226"/>
      <c r="E437" s="226"/>
      <c r="F437" s="226"/>
      <c r="G437" s="226"/>
      <c r="H437" s="226"/>
      <c r="I437" s="226"/>
      <c r="J437" s="226"/>
      <c r="K437" s="28"/>
      <c r="L437" s="137"/>
      <c r="M437" s="137"/>
      <c r="N437" s="141"/>
      <c r="O437" s="137"/>
      <c r="AF437" s="132"/>
      <c r="AG437" s="344"/>
      <c r="AH437" s="117"/>
      <c r="AI437" s="117"/>
      <c r="AJ437" s="117"/>
      <c r="AK437" s="117"/>
      <c r="AL437" s="117"/>
      <c r="AM437" s="117"/>
      <c r="AN437" s="117"/>
      <c r="AO437" s="117"/>
      <c r="AP437" s="117"/>
      <c r="AQ437" s="32"/>
    </row>
    <row r="438" spans="1:43">
      <c r="A438" s="49" t="s">
        <v>378</v>
      </c>
      <c r="B438" s="28"/>
      <c r="C438" s="216"/>
      <c r="D438" s="212"/>
      <c r="E438" s="212"/>
      <c r="F438" s="212"/>
      <c r="G438" s="212"/>
      <c r="H438" s="212"/>
      <c r="I438" s="212"/>
      <c r="J438" s="212"/>
      <c r="K438" s="134" t="s">
        <v>380</v>
      </c>
      <c r="L438" s="137"/>
      <c r="M438" s="141"/>
      <c r="N438" s="137"/>
      <c r="AF438" s="132"/>
      <c r="AH438" s="117"/>
      <c r="AI438" s="117"/>
      <c r="AJ438" s="117"/>
      <c r="AK438" s="117"/>
      <c r="AL438" s="117"/>
      <c r="AM438" s="117"/>
      <c r="AN438" s="117"/>
      <c r="AO438" s="117"/>
    </row>
    <row r="439" spans="1:43">
      <c r="A439" s="49"/>
      <c r="B439" s="115" t="s">
        <v>379</v>
      </c>
      <c r="C439" s="289" t="s">
        <v>514</v>
      </c>
      <c r="D439" s="283"/>
      <c r="E439" s="283"/>
      <c r="F439" s="283"/>
      <c r="G439" s="284"/>
      <c r="H439" s="283"/>
      <c r="I439" s="284"/>
      <c r="J439" s="292"/>
      <c r="K439" s="134">
        <v>2014</v>
      </c>
      <c r="L439" s="134">
        <f t="shared" ref="L439:AE439" si="118">K439+1</f>
        <v>2015</v>
      </c>
      <c r="M439" s="134">
        <f t="shared" si="118"/>
        <v>2016</v>
      </c>
      <c r="N439" s="134">
        <f t="shared" si="118"/>
        <v>2017</v>
      </c>
      <c r="O439" s="134">
        <f t="shared" si="118"/>
        <v>2018</v>
      </c>
      <c r="P439" s="134">
        <f t="shared" si="118"/>
        <v>2019</v>
      </c>
      <c r="Q439" s="134">
        <f t="shared" si="118"/>
        <v>2020</v>
      </c>
      <c r="R439" s="134">
        <f t="shared" si="118"/>
        <v>2021</v>
      </c>
      <c r="S439" s="134">
        <f t="shared" si="118"/>
        <v>2022</v>
      </c>
      <c r="T439" s="134">
        <f t="shared" si="118"/>
        <v>2023</v>
      </c>
      <c r="U439" s="134">
        <f t="shared" si="118"/>
        <v>2024</v>
      </c>
      <c r="V439" s="134">
        <f t="shared" si="118"/>
        <v>2025</v>
      </c>
      <c r="W439" s="134">
        <f t="shared" si="118"/>
        <v>2026</v>
      </c>
      <c r="X439" s="134">
        <f t="shared" si="118"/>
        <v>2027</v>
      </c>
      <c r="Y439" s="134">
        <f t="shared" si="118"/>
        <v>2028</v>
      </c>
      <c r="Z439" s="134">
        <f t="shared" si="118"/>
        <v>2029</v>
      </c>
      <c r="AA439" s="134">
        <f t="shared" si="118"/>
        <v>2030</v>
      </c>
      <c r="AB439" s="134">
        <f t="shared" si="118"/>
        <v>2031</v>
      </c>
      <c r="AC439" s="134">
        <f t="shared" si="118"/>
        <v>2032</v>
      </c>
      <c r="AD439" s="134">
        <f t="shared" si="118"/>
        <v>2033</v>
      </c>
      <c r="AE439" s="134">
        <f t="shared" si="118"/>
        <v>2034</v>
      </c>
      <c r="AF439" s="132"/>
      <c r="AH439" s="117"/>
      <c r="AI439" s="117"/>
      <c r="AJ439" s="117"/>
      <c r="AK439" s="117"/>
      <c r="AL439" s="117"/>
      <c r="AM439" s="117"/>
      <c r="AN439" s="117"/>
      <c r="AO439" s="117"/>
      <c r="AP439" s="43"/>
    </row>
    <row r="440" spans="1:43">
      <c r="A440" s="144" t="s">
        <v>214</v>
      </c>
      <c r="B440" s="143" t="s">
        <v>412</v>
      </c>
      <c r="C440" s="299" t="s">
        <v>504</v>
      </c>
      <c r="D440" s="279" t="s">
        <v>505</v>
      </c>
      <c r="E440" s="279" t="s">
        <v>507</v>
      </c>
      <c r="F440" s="279" t="s">
        <v>414</v>
      </c>
      <c r="G440" s="280" t="s">
        <v>415</v>
      </c>
      <c r="H440" s="279" t="s">
        <v>508</v>
      </c>
      <c r="I440" s="235" t="s">
        <v>489</v>
      </c>
      <c r="J440" s="300" t="s">
        <v>509</v>
      </c>
      <c r="K440" s="157">
        <f>Ec_growth</f>
        <v>2.8000000000000001E-2</v>
      </c>
      <c r="L440" s="157">
        <f t="shared" ref="L440:AE440" si="119">K440</f>
        <v>2.8000000000000001E-2</v>
      </c>
      <c r="M440" s="157">
        <f t="shared" si="119"/>
        <v>2.8000000000000001E-2</v>
      </c>
      <c r="N440" s="157">
        <f t="shared" si="119"/>
        <v>2.8000000000000001E-2</v>
      </c>
      <c r="O440" s="157">
        <f t="shared" si="119"/>
        <v>2.8000000000000001E-2</v>
      </c>
      <c r="P440" s="157">
        <f t="shared" si="119"/>
        <v>2.8000000000000001E-2</v>
      </c>
      <c r="Q440" s="157">
        <f t="shared" si="119"/>
        <v>2.8000000000000001E-2</v>
      </c>
      <c r="R440" s="157">
        <f t="shared" si="119"/>
        <v>2.8000000000000001E-2</v>
      </c>
      <c r="S440" s="157">
        <f t="shared" si="119"/>
        <v>2.8000000000000001E-2</v>
      </c>
      <c r="T440" s="157">
        <f t="shared" si="119"/>
        <v>2.8000000000000001E-2</v>
      </c>
      <c r="U440" s="157">
        <f t="shared" si="119"/>
        <v>2.8000000000000001E-2</v>
      </c>
      <c r="V440" s="157">
        <f t="shared" si="119"/>
        <v>2.8000000000000001E-2</v>
      </c>
      <c r="W440" s="157">
        <f t="shared" si="119"/>
        <v>2.8000000000000001E-2</v>
      </c>
      <c r="X440" s="157">
        <f t="shared" si="119"/>
        <v>2.8000000000000001E-2</v>
      </c>
      <c r="Y440" s="157">
        <f t="shared" si="119"/>
        <v>2.8000000000000001E-2</v>
      </c>
      <c r="Z440" s="157">
        <f t="shared" si="119"/>
        <v>2.8000000000000001E-2</v>
      </c>
      <c r="AA440" s="157">
        <f t="shared" si="119"/>
        <v>2.8000000000000001E-2</v>
      </c>
      <c r="AB440" s="157">
        <f t="shared" si="119"/>
        <v>2.8000000000000001E-2</v>
      </c>
      <c r="AC440" s="157">
        <f t="shared" si="119"/>
        <v>2.8000000000000001E-2</v>
      </c>
      <c r="AD440" s="157">
        <f t="shared" si="119"/>
        <v>2.8000000000000001E-2</v>
      </c>
      <c r="AE440" s="157">
        <f t="shared" si="119"/>
        <v>2.8000000000000001E-2</v>
      </c>
      <c r="AF440" s="146" t="str">
        <f>B418</f>
        <v>Grease trap waste</v>
      </c>
      <c r="AG440" s="342" t="s">
        <v>569</v>
      </c>
      <c r="AH440" s="117"/>
      <c r="AI440" s="117"/>
      <c r="AJ440" s="117"/>
      <c r="AK440" s="117"/>
      <c r="AL440" s="117"/>
      <c r="AM440" s="117"/>
      <c r="AN440" s="117"/>
      <c r="AO440" s="117"/>
      <c r="AP440" s="63"/>
    </row>
    <row r="441" spans="1:43">
      <c r="A441" s="144" t="s">
        <v>209</v>
      </c>
      <c r="B441" s="143" t="s">
        <v>1006</v>
      </c>
      <c r="C441" s="299" t="s">
        <v>504</v>
      </c>
      <c r="D441" s="279" t="s">
        <v>505</v>
      </c>
      <c r="E441" s="279" t="s">
        <v>507</v>
      </c>
      <c r="F441" s="279" t="s">
        <v>414</v>
      </c>
      <c r="G441" s="280" t="s">
        <v>415</v>
      </c>
      <c r="H441" s="279" t="s">
        <v>508</v>
      </c>
      <c r="I441" s="235" t="s">
        <v>489</v>
      </c>
      <c r="J441" s="300" t="s">
        <v>509</v>
      </c>
      <c r="K441" s="157">
        <f>K440+2%</f>
        <v>4.8000000000000001E-2</v>
      </c>
      <c r="L441" s="157">
        <f t="shared" ref="L441:AE441" si="120">K441</f>
        <v>4.8000000000000001E-2</v>
      </c>
      <c r="M441" s="157">
        <f t="shared" si="120"/>
        <v>4.8000000000000001E-2</v>
      </c>
      <c r="N441" s="157">
        <f t="shared" si="120"/>
        <v>4.8000000000000001E-2</v>
      </c>
      <c r="O441" s="157">
        <f t="shared" si="120"/>
        <v>4.8000000000000001E-2</v>
      </c>
      <c r="P441" s="157">
        <f t="shared" si="120"/>
        <v>4.8000000000000001E-2</v>
      </c>
      <c r="Q441" s="157">
        <f t="shared" si="120"/>
        <v>4.8000000000000001E-2</v>
      </c>
      <c r="R441" s="157">
        <f t="shared" si="120"/>
        <v>4.8000000000000001E-2</v>
      </c>
      <c r="S441" s="157">
        <f t="shared" si="120"/>
        <v>4.8000000000000001E-2</v>
      </c>
      <c r="T441" s="157">
        <f t="shared" si="120"/>
        <v>4.8000000000000001E-2</v>
      </c>
      <c r="U441" s="157">
        <f t="shared" si="120"/>
        <v>4.8000000000000001E-2</v>
      </c>
      <c r="V441" s="157">
        <f t="shared" si="120"/>
        <v>4.8000000000000001E-2</v>
      </c>
      <c r="W441" s="157">
        <f t="shared" si="120"/>
        <v>4.8000000000000001E-2</v>
      </c>
      <c r="X441" s="157">
        <f t="shared" si="120"/>
        <v>4.8000000000000001E-2</v>
      </c>
      <c r="Y441" s="157">
        <f t="shared" si="120"/>
        <v>4.8000000000000001E-2</v>
      </c>
      <c r="Z441" s="157">
        <f t="shared" si="120"/>
        <v>4.8000000000000001E-2</v>
      </c>
      <c r="AA441" s="157">
        <f t="shared" si="120"/>
        <v>4.8000000000000001E-2</v>
      </c>
      <c r="AB441" s="157">
        <f t="shared" si="120"/>
        <v>4.8000000000000001E-2</v>
      </c>
      <c r="AC441" s="157">
        <f t="shared" si="120"/>
        <v>4.8000000000000001E-2</v>
      </c>
      <c r="AD441" s="157">
        <f t="shared" si="120"/>
        <v>4.8000000000000001E-2</v>
      </c>
      <c r="AE441" s="157">
        <f t="shared" si="120"/>
        <v>4.8000000000000001E-2</v>
      </c>
      <c r="AF441" s="146" t="str">
        <f>AF440</f>
        <v>Grease trap waste</v>
      </c>
      <c r="AG441" s="342" t="s">
        <v>569</v>
      </c>
      <c r="AH441" s="117"/>
      <c r="AI441" s="117"/>
      <c r="AJ441" s="117"/>
      <c r="AK441" s="117"/>
      <c r="AL441" s="117"/>
      <c r="AM441" s="117"/>
      <c r="AN441" s="117"/>
      <c r="AO441" s="117"/>
      <c r="AP441" s="63"/>
    </row>
    <row r="442" spans="1:43">
      <c r="A442" s="144" t="s">
        <v>216</v>
      </c>
      <c r="B442" s="143" t="s">
        <v>1005</v>
      </c>
      <c r="C442" s="299" t="s">
        <v>504</v>
      </c>
      <c r="D442" s="279" t="s">
        <v>505</v>
      </c>
      <c r="E442" s="279" t="s">
        <v>507</v>
      </c>
      <c r="F442" s="279" t="s">
        <v>414</v>
      </c>
      <c r="G442" s="280" t="s">
        <v>415</v>
      </c>
      <c r="H442" s="279" t="s">
        <v>508</v>
      </c>
      <c r="I442" s="235" t="s">
        <v>489</v>
      </c>
      <c r="J442" s="300" t="s">
        <v>509</v>
      </c>
      <c r="K442" s="157">
        <f>K440-2%</f>
        <v>8.0000000000000002E-3</v>
      </c>
      <c r="L442" s="157">
        <f t="shared" ref="L442:AE442" si="121">K442</f>
        <v>8.0000000000000002E-3</v>
      </c>
      <c r="M442" s="157">
        <f t="shared" si="121"/>
        <v>8.0000000000000002E-3</v>
      </c>
      <c r="N442" s="157">
        <f t="shared" si="121"/>
        <v>8.0000000000000002E-3</v>
      </c>
      <c r="O442" s="157">
        <f t="shared" si="121"/>
        <v>8.0000000000000002E-3</v>
      </c>
      <c r="P442" s="157">
        <f t="shared" si="121"/>
        <v>8.0000000000000002E-3</v>
      </c>
      <c r="Q442" s="157">
        <f t="shared" si="121"/>
        <v>8.0000000000000002E-3</v>
      </c>
      <c r="R442" s="157">
        <f t="shared" si="121"/>
        <v>8.0000000000000002E-3</v>
      </c>
      <c r="S442" s="157">
        <f t="shared" si="121"/>
        <v>8.0000000000000002E-3</v>
      </c>
      <c r="T442" s="157">
        <f t="shared" si="121"/>
        <v>8.0000000000000002E-3</v>
      </c>
      <c r="U442" s="157">
        <f t="shared" si="121"/>
        <v>8.0000000000000002E-3</v>
      </c>
      <c r="V442" s="157">
        <f t="shared" si="121"/>
        <v>8.0000000000000002E-3</v>
      </c>
      <c r="W442" s="157">
        <f t="shared" si="121"/>
        <v>8.0000000000000002E-3</v>
      </c>
      <c r="X442" s="157">
        <f t="shared" si="121"/>
        <v>8.0000000000000002E-3</v>
      </c>
      <c r="Y442" s="157">
        <f t="shared" si="121"/>
        <v>8.0000000000000002E-3</v>
      </c>
      <c r="Z442" s="157">
        <f t="shared" si="121"/>
        <v>8.0000000000000002E-3</v>
      </c>
      <c r="AA442" s="157">
        <f t="shared" si="121"/>
        <v>8.0000000000000002E-3</v>
      </c>
      <c r="AB442" s="157">
        <f t="shared" si="121"/>
        <v>8.0000000000000002E-3</v>
      </c>
      <c r="AC442" s="157">
        <f t="shared" si="121"/>
        <v>8.0000000000000002E-3</v>
      </c>
      <c r="AD442" s="157">
        <f t="shared" si="121"/>
        <v>8.0000000000000002E-3</v>
      </c>
      <c r="AE442" s="157">
        <f t="shared" si="121"/>
        <v>8.0000000000000002E-3</v>
      </c>
      <c r="AF442" s="146" t="str">
        <f>AF441</f>
        <v>Grease trap waste</v>
      </c>
      <c r="AG442" s="342" t="s">
        <v>569</v>
      </c>
      <c r="AH442" s="120"/>
      <c r="AI442" s="28"/>
      <c r="AJ442" s="118"/>
      <c r="AK442" s="28"/>
      <c r="AL442" s="118"/>
      <c r="AM442" s="119"/>
      <c r="AN442" s="118"/>
    </row>
    <row r="443" spans="1:43">
      <c r="A443" s="120"/>
      <c r="C443" s="226"/>
      <c r="D443" s="226"/>
      <c r="E443" s="226"/>
      <c r="F443" s="226"/>
      <c r="G443" s="226"/>
      <c r="H443" s="226"/>
      <c r="I443" s="226"/>
      <c r="J443" s="226"/>
      <c r="K443" s="28"/>
      <c r="L443" s="137"/>
      <c r="M443" s="137"/>
      <c r="N443" s="141"/>
      <c r="O443" s="137"/>
      <c r="AF443" s="132"/>
      <c r="AG443" s="344"/>
      <c r="AH443" s="117"/>
      <c r="AI443" s="117"/>
      <c r="AJ443" s="117"/>
      <c r="AK443" s="117"/>
      <c r="AL443" s="117"/>
      <c r="AM443" s="117"/>
      <c r="AN443" s="117"/>
      <c r="AO443" s="117"/>
      <c r="AP443" s="117"/>
      <c r="AQ443" s="63"/>
    </row>
    <row r="444" spans="1:43" s="128" customFormat="1" ht="18.75">
      <c r="A444" s="130" t="s">
        <v>254</v>
      </c>
      <c r="B444" s="129" t="s">
        <v>202</v>
      </c>
      <c r="C444" s="229"/>
      <c r="D444" s="229"/>
      <c r="E444" s="229"/>
      <c r="F444" s="229"/>
      <c r="G444" s="229"/>
      <c r="H444" s="229"/>
      <c r="I444" s="229"/>
      <c r="J444" s="229"/>
      <c r="K444" s="131"/>
      <c r="L444" s="138"/>
      <c r="M444" s="138"/>
      <c r="N444" s="138"/>
      <c r="O444" s="138"/>
      <c r="P444" s="147"/>
      <c r="Q444" s="147"/>
      <c r="R444" s="147"/>
      <c r="S444" s="147"/>
      <c r="T444" s="147"/>
      <c r="U444" s="147"/>
      <c r="V444" s="147"/>
      <c r="W444" s="147"/>
      <c r="X444" s="147"/>
      <c r="Y444" s="147"/>
      <c r="Z444" s="147"/>
      <c r="AA444" s="147"/>
      <c r="AB444" s="147"/>
      <c r="AC444" s="147"/>
      <c r="AD444" s="147"/>
      <c r="AE444" s="147"/>
      <c r="AG444" s="343"/>
      <c r="AN444" s="125"/>
      <c r="AO444" s="126"/>
      <c r="AP444" s="127"/>
    </row>
    <row r="445" spans="1:43">
      <c r="A445" s="49" t="s">
        <v>376</v>
      </c>
      <c r="C445" s="122" t="s">
        <v>497</v>
      </c>
      <c r="D445" s="226"/>
      <c r="E445" s="226"/>
      <c r="F445" s="226"/>
      <c r="G445" s="226"/>
      <c r="H445" s="226"/>
      <c r="I445" s="226"/>
      <c r="J445" s="226"/>
      <c r="L445" s="137"/>
      <c r="M445" s="137"/>
      <c r="N445" s="141"/>
      <c r="O445" s="137"/>
      <c r="X445" s="179" t="s">
        <v>511</v>
      </c>
      <c r="AA445" s="145" t="s">
        <v>1184</v>
      </c>
      <c r="AN445" s="118"/>
    </row>
    <row r="446" spans="1:43">
      <c r="A446" s="120" t="s">
        <v>385</v>
      </c>
      <c r="C446" s="28" t="s">
        <v>458</v>
      </c>
      <c r="D446" s="226"/>
      <c r="E446" s="226"/>
      <c r="F446" s="226"/>
      <c r="G446" s="226"/>
      <c r="H446" s="226"/>
      <c r="I446" s="226"/>
      <c r="J446" s="226"/>
      <c r="L446" s="137"/>
      <c r="M446" s="137"/>
      <c r="N446" s="141"/>
      <c r="O446" s="137"/>
      <c r="W446" s="193"/>
      <c r="Y446" s="252" t="s">
        <v>276</v>
      </c>
      <c r="Z446" s="252" t="s">
        <v>506</v>
      </c>
      <c r="AF446" s="146" t="str">
        <f>B444</f>
        <v>Tannery &amp; wool scouring wastes</v>
      </c>
      <c r="AN446" s="118"/>
    </row>
    <row r="447" spans="1:43">
      <c r="A447" s="120"/>
      <c r="C447" s="28" t="s">
        <v>460</v>
      </c>
      <c r="D447" s="226"/>
      <c r="E447" s="226"/>
      <c r="F447" s="226"/>
      <c r="G447" s="226"/>
      <c r="H447" s="226"/>
      <c r="I447" s="226"/>
      <c r="J447" s="226"/>
      <c r="L447" s="137"/>
      <c r="M447" s="137"/>
      <c r="N447" s="141"/>
      <c r="O447" s="137"/>
      <c r="W447" s="199"/>
      <c r="X447" s="239" t="s">
        <v>504</v>
      </c>
      <c r="Y447" s="666">
        <f>[1]Baseline!C24</f>
        <v>0</v>
      </c>
      <c r="Z447" s="667"/>
      <c r="AF447" s="146" t="str">
        <f>AF446</f>
        <v>Tannery &amp; wool scouring wastes</v>
      </c>
      <c r="AN447" s="118"/>
    </row>
    <row r="448" spans="1:43">
      <c r="A448" s="121" t="s">
        <v>374</v>
      </c>
      <c r="B448" s="28"/>
      <c r="C448" s="28" t="s">
        <v>587</v>
      </c>
      <c r="D448" s="212"/>
      <c r="E448" s="212"/>
      <c r="F448" s="212"/>
      <c r="G448" s="212"/>
      <c r="H448" s="212"/>
      <c r="I448" s="212"/>
      <c r="J448" s="212"/>
      <c r="L448" s="137"/>
      <c r="M448" s="137"/>
      <c r="N448" s="141"/>
      <c r="O448" s="137"/>
      <c r="W448" s="199"/>
      <c r="X448" s="239" t="s">
        <v>505</v>
      </c>
      <c r="Y448" s="667"/>
      <c r="Z448" s="666">
        <f>[1]Baseline!D24</f>
        <v>0</v>
      </c>
      <c r="AA448" s="192"/>
      <c r="AF448" s="146" t="str">
        <f t="shared" ref="AF448:AF454" si="122">AF447</f>
        <v>Tannery &amp; wool scouring wastes</v>
      </c>
      <c r="AN448" s="117"/>
      <c r="AO448" s="117"/>
    </row>
    <row r="449" spans="1:43">
      <c r="A449" s="120"/>
      <c r="B449" s="28"/>
      <c r="D449" s="212"/>
      <c r="E449" s="212"/>
      <c r="F449" s="212"/>
      <c r="G449" s="212"/>
      <c r="H449" s="212"/>
      <c r="I449" s="212"/>
      <c r="J449" s="212"/>
      <c r="L449" s="137"/>
      <c r="M449" s="137"/>
      <c r="N449" s="141"/>
      <c r="O449" s="137"/>
      <c r="W449" s="199"/>
      <c r="X449" s="239" t="s">
        <v>507</v>
      </c>
      <c r="Y449" s="666">
        <f>[1]Baseline!E24</f>
        <v>0</v>
      </c>
      <c r="Z449" s="667"/>
      <c r="AF449" s="146" t="str">
        <f t="shared" si="122"/>
        <v>Tannery &amp; wool scouring wastes</v>
      </c>
      <c r="AN449" s="117"/>
      <c r="AO449" s="117"/>
    </row>
    <row r="450" spans="1:43">
      <c r="A450" s="120"/>
      <c r="C450" s="49" t="s">
        <v>400</v>
      </c>
      <c r="D450" s="226"/>
      <c r="E450" s="226"/>
      <c r="F450" s="226"/>
      <c r="G450" s="226"/>
      <c r="H450" s="226"/>
      <c r="I450" s="226"/>
      <c r="J450" s="226"/>
      <c r="L450" s="137"/>
      <c r="M450" s="137"/>
      <c r="N450" s="141"/>
      <c r="O450" s="137"/>
      <c r="W450" s="199"/>
      <c r="X450" s="239" t="s">
        <v>414</v>
      </c>
      <c r="Y450" s="834" t="s">
        <v>1255</v>
      </c>
      <c r="Z450" s="834"/>
      <c r="AF450" s="146" t="str">
        <f t="shared" si="122"/>
        <v>Tannery &amp; wool scouring wastes</v>
      </c>
      <c r="AN450" s="117"/>
      <c r="AO450" s="117"/>
    </row>
    <row r="451" spans="1:43">
      <c r="A451" s="120"/>
      <c r="C451" s="28" t="s">
        <v>426</v>
      </c>
      <c r="D451" s="226"/>
      <c r="E451" s="226"/>
      <c r="F451" s="226"/>
      <c r="G451" s="226"/>
      <c r="H451" s="226"/>
      <c r="I451" s="226"/>
      <c r="J451" s="226"/>
      <c r="L451" s="137"/>
      <c r="M451" s="137"/>
      <c r="N451" s="141"/>
      <c r="O451" s="137"/>
      <c r="W451" s="199"/>
      <c r="X451" s="239" t="s">
        <v>415</v>
      </c>
      <c r="Y451" s="667"/>
      <c r="Z451" s="666">
        <f>[1]Baseline!G24</f>
        <v>0</v>
      </c>
      <c r="AF451" s="146" t="str">
        <f t="shared" si="122"/>
        <v>Tannery &amp; wool scouring wastes</v>
      </c>
      <c r="AN451" s="117"/>
      <c r="AO451" s="117"/>
    </row>
    <row r="452" spans="1:43">
      <c r="A452" s="120"/>
      <c r="C452" s="28"/>
      <c r="D452" s="226"/>
      <c r="E452" s="226"/>
      <c r="F452" s="226"/>
      <c r="G452" s="226"/>
      <c r="H452" s="226"/>
      <c r="I452" s="226"/>
      <c r="J452" s="226"/>
      <c r="L452" s="137"/>
      <c r="M452" s="137"/>
      <c r="N452" s="141"/>
      <c r="O452" s="137"/>
      <c r="W452" s="199"/>
      <c r="X452" s="239" t="s">
        <v>508</v>
      </c>
      <c r="Y452" s="666">
        <f>[1]Baseline!H24</f>
        <v>0</v>
      </c>
      <c r="Z452" s="667"/>
      <c r="AF452" s="146" t="str">
        <f t="shared" si="122"/>
        <v>Tannery &amp; wool scouring wastes</v>
      </c>
      <c r="AN452" s="117"/>
      <c r="AO452" s="117"/>
    </row>
    <row r="453" spans="1:43">
      <c r="A453" s="120"/>
      <c r="C453" s="49" t="s">
        <v>401</v>
      </c>
      <c r="D453" s="226"/>
      <c r="E453" s="226"/>
      <c r="F453" s="226"/>
      <c r="G453" s="226"/>
      <c r="H453" s="226"/>
      <c r="I453" s="226"/>
      <c r="J453" s="226"/>
      <c r="L453" s="137"/>
      <c r="M453" s="137"/>
      <c r="N453" s="141"/>
      <c r="O453" s="137"/>
      <c r="W453" s="199"/>
      <c r="X453" s="239" t="s">
        <v>489</v>
      </c>
      <c r="Y453" s="834" t="s">
        <v>1255</v>
      </c>
      <c r="Z453" s="834"/>
      <c r="AA453" s="192"/>
      <c r="AF453" s="146" t="str">
        <f t="shared" si="122"/>
        <v>Tannery &amp; wool scouring wastes</v>
      </c>
      <c r="AN453" s="117"/>
      <c r="AO453" s="117"/>
    </row>
    <row r="454" spans="1:43">
      <c r="A454" s="120"/>
      <c r="C454" s="28" t="s">
        <v>459</v>
      </c>
      <c r="D454" s="226"/>
      <c r="E454" s="226"/>
      <c r="F454" s="226"/>
      <c r="G454" s="226"/>
      <c r="H454" s="226"/>
      <c r="I454" s="226"/>
      <c r="J454" s="226"/>
      <c r="L454" s="137"/>
      <c r="M454" s="137"/>
      <c r="N454" s="141"/>
      <c r="O454" s="137"/>
      <c r="W454" s="199"/>
      <c r="X454" s="239" t="s">
        <v>509</v>
      </c>
      <c r="Y454" s="666">
        <f>[1]Baseline!J24</f>
        <v>0</v>
      </c>
      <c r="Z454" s="667"/>
      <c r="AF454" s="146" t="str">
        <f t="shared" si="122"/>
        <v>Tannery &amp; wool scouring wastes</v>
      </c>
      <c r="AN454" s="117"/>
      <c r="AO454" s="117"/>
    </row>
    <row r="455" spans="1:43">
      <c r="A455" s="120"/>
      <c r="C455" s="28"/>
      <c r="D455" s="226"/>
      <c r="E455" s="226"/>
      <c r="F455" s="226"/>
      <c r="G455" s="226"/>
      <c r="H455" s="226"/>
      <c r="I455" s="226"/>
      <c r="J455" s="226"/>
      <c r="L455" s="28"/>
      <c r="M455" s="28"/>
      <c r="N455" s="28"/>
      <c r="O455" s="28"/>
      <c r="P455" s="28"/>
      <c r="Q455" s="28"/>
      <c r="R455" s="28"/>
      <c r="S455" s="28"/>
      <c r="T455" s="28"/>
      <c r="U455" s="28"/>
      <c r="V455" s="28"/>
      <c r="W455" s="28"/>
      <c r="X455" s="251"/>
      <c r="AA455" s="28"/>
      <c r="AB455" s="28"/>
      <c r="AC455" s="212"/>
      <c r="AD455" s="28"/>
      <c r="AE455" s="28"/>
      <c r="AN455" s="117"/>
      <c r="AO455" s="117"/>
    </row>
    <row r="456" spans="1:43">
      <c r="A456" s="120"/>
      <c r="C456" s="49" t="s">
        <v>402</v>
      </c>
      <c r="D456" s="226"/>
      <c r="E456" s="226"/>
      <c r="F456" s="226"/>
      <c r="G456" s="226"/>
      <c r="H456" s="226"/>
      <c r="I456" s="226"/>
      <c r="J456" s="226"/>
      <c r="L456" s="28"/>
      <c r="M456" s="28"/>
      <c r="N456" s="28"/>
      <c r="O456" s="28"/>
      <c r="P456" s="28"/>
      <c r="Q456" s="28"/>
      <c r="R456" s="28"/>
      <c r="S456" s="28"/>
      <c r="T456" s="28"/>
      <c r="U456" s="28"/>
      <c r="V456" s="28"/>
      <c r="W456" s="28"/>
      <c r="AA456" s="28"/>
      <c r="AB456" s="28"/>
      <c r="AC456" s="212"/>
      <c r="AD456" s="28"/>
      <c r="AE456" s="28"/>
      <c r="AF456" s="28"/>
      <c r="AG456" s="344"/>
      <c r="AH456" s="117"/>
      <c r="AI456" s="27"/>
      <c r="AJ456" s="49"/>
      <c r="AK456" s="115"/>
      <c r="AL456" s="49"/>
      <c r="AM456" s="115"/>
      <c r="AN456" s="116"/>
      <c r="AO456" s="117"/>
      <c r="AP456" s="117"/>
      <c r="AQ456" s="32"/>
    </row>
    <row r="457" spans="1:43">
      <c r="A457" s="120"/>
      <c r="C457" s="28" t="s">
        <v>206</v>
      </c>
      <c r="D457" s="226"/>
      <c r="E457" s="226"/>
      <c r="F457" s="226"/>
      <c r="G457" s="226"/>
      <c r="H457" s="226"/>
      <c r="I457" s="226"/>
      <c r="J457" s="226"/>
      <c r="L457" s="28"/>
      <c r="M457" s="28"/>
      <c r="N457" s="28"/>
      <c r="O457" s="28"/>
      <c r="P457" s="28"/>
      <c r="Q457" s="28"/>
      <c r="R457" s="28"/>
      <c r="S457" s="28"/>
      <c r="T457" s="28"/>
      <c r="U457" s="28"/>
      <c r="V457" s="28"/>
      <c r="W457" s="28"/>
      <c r="AA457" s="28"/>
      <c r="AB457" s="28"/>
      <c r="AC457" s="212"/>
      <c r="AD457" s="28"/>
      <c r="AE457" s="28"/>
      <c r="AF457" s="28"/>
      <c r="AG457" s="344"/>
      <c r="AH457" s="117"/>
      <c r="AI457" s="117"/>
      <c r="AJ457" s="117"/>
      <c r="AK457" s="117"/>
      <c r="AL457" s="117"/>
      <c r="AM457" s="117"/>
      <c r="AN457" s="117"/>
      <c r="AO457" s="117"/>
      <c r="AP457" s="117"/>
      <c r="AQ457" s="32"/>
    </row>
    <row r="458" spans="1:43">
      <c r="A458" s="120"/>
      <c r="C458" s="28"/>
      <c r="D458" s="226"/>
      <c r="E458" s="226"/>
      <c r="F458" s="226"/>
      <c r="G458" s="226"/>
      <c r="H458" s="226"/>
      <c r="I458" s="226"/>
      <c r="J458" s="226"/>
      <c r="L458" s="28"/>
      <c r="M458" s="28"/>
      <c r="N458" s="28"/>
      <c r="O458" s="28"/>
      <c r="P458" s="28"/>
      <c r="Q458" s="28"/>
      <c r="R458" s="28"/>
      <c r="S458" s="28"/>
      <c r="T458" s="28"/>
      <c r="U458" s="28"/>
      <c r="V458" s="28"/>
      <c r="W458" s="28"/>
      <c r="X458" s="28"/>
      <c r="Y458" s="28"/>
      <c r="Z458" s="28"/>
      <c r="AA458" s="28"/>
      <c r="AB458" s="28"/>
      <c r="AC458" s="212"/>
      <c r="AD458" s="28"/>
      <c r="AE458" s="28"/>
      <c r="AF458" s="28"/>
      <c r="AG458" s="344"/>
      <c r="AH458" s="117"/>
      <c r="AI458" s="117"/>
      <c r="AJ458" s="117"/>
      <c r="AK458" s="117"/>
      <c r="AL458" s="117"/>
      <c r="AM458" s="117"/>
      <c r="AN458" s="117"/>
      <c r="AO458" s="117"/>
      <c r="AP458" s="117"/>
      <c r="AQ458" s="32"/>
    </row>
    <row r="459" spans="1:43">
      <c r="A459" s="120"/>
      <c r="C459" s="49" t="s">
        <v>379</v>
      </c>
      <c r="D459" s="226"/>
      <c r="E459" s="226"/>
      <c r="F459" s="226"/>
      <c r="G459" s="226"/>
      <c r="H459" s="226"/>
      <c r="I459" s="226"/>
      <c r="J459" s="226"/>
      <c r="L459" s="28"/>
      <c r="M459" s="28"/>
      <c r="N459" s="28"/>
      <c r="O459" s="28"/>
      <c r="P459" s="28"/>
      <c r="Q459" s="28"/>
      <c r="R459" s="28"/>
      <c r="S459" s="28"/>
      <c r="T459" s="28"/>
      <c r="U459" s="28"/>
      <c r="V459" s="28"/>
      <c r="W459" s="28"/>
      <c r="X459" s="28"/>
      <c r="Y459" s="28"/>
      <c r="Z459" s="28"/>
      <c r="AA459" s="28"/>
      <c r="AB459" s="28"/>
      <c r="AC459" s="212"/>
      <c r="AD459" s="28"/>
      <c r="AE459" s="28"/>
      <c r="AF459" s="28"/>
      <c r="AG459" s="344"/>
      <c r="AH459" s="117"/>
      <c r="AI459" s="117"/>
      <c r="AJ459" s="117"/>
      <c r="AK459" s="117"/>
      <c r="AL459" s="117"/>
      <c r="AM459" s="117"/>
      <c r="AN459" s="117"/>
      <c r="AO459" s="117"/>
      <c r="AP459" s="117"/>
      <c r="AQ459" s="32"/>
    </row>
    <row r="460" spans="1:43">
      <c r="A460" s="120"/>
      <c r="C460" s="28" t="s">
        <v>403</v>
      </c>
      <c r="D460" s="226"/>
      <c r="E460" s="226"/>
      <c r="F460" s="226"/>
      <c r="G460" s="226"/>
      <c r="H460" s="226"/>
      <c r="I460" s="226"/>
      <c r="J460" s="226"/>
      <c r="L460" s="137"/>
      <c r="M460" s="137"/>
      <c r="N460" s="141"/>
      <c r="O460" s="137"/>
      <c r="AF460" s="132"/>
      <c r="AG460" s="344"/>
      <c r="AH460" s="117"/>
      <c r="AI460" s="117"/>
      <c r="AJ460" s="117"/>
      <c r="AK460" s="117"/>
      <c r="AL460" s="117"/>
      <c r="AM460" s="117"/>
      <c r="AN460" s="117"/>
      <c r="AO460" s="117"/>
      <c r="AP460" s="117"/>
      <c r="AQ460" s="32"/>
    </row>
    <row r="461" spans="1:43">
      <c r="A461" s="120"/>
      <c r="C461" s="226"/>
      <c r="D461" s="226"/>
      <c r="E461" s="226"/>
      <c r="F461" s="226"/>
      <c r="G461" s="226"/>
      <c r="H461" s="226"/>
      <c r="I461" s="226"/>
      <c r="J461" s="226"/>
      <c r="K461" s="28"/>
      <c r="L461" s="137"/>
      <c r="M461" s="137"/>
      <c r="N461" s="141"/>
      <c r="O461" s="137"/>
      <c r="AF461" s="132"/>
      <c r="AG461" s="344"/>
      <c r="AH461" s="117"/>
      <c r="AI461" s="117"/>
      <c r="AJ461" s="117"/>
      <c r="AK461" s="117"/>
      <c r="AL461" s="117"/>
      <c r="AM461" s="117"/>
      <c r="AN461" s="117"/>
      <c r="AO461" s="117"/>
      <c r="AP461" s="117"/>
      <c r="AQ461" s="32"/>
    </row>
    <row r="462" spans="1:43">
      <c r="A462" s="120"/>
      <c r="C462" s="226"/>
      <c r="D462" s="226"/>
      <c r="E462" s="226"/>
      <c r="F462" s="226"/>
      <c r="G462" s="226"/>
      <c r="H462" s="226"/>
      <c r="I462" s="226"/>
      <c r="J462" s="226"/>
      <c r="K462" s="28"/>
      <c r="L462" s="137"/>
      <c r="M462" s="137"/>
      <c r="N462" s="141"/>
      <c r="O462" s="137"/>
      <c r="AF462" s="132"/>
      <c r="AG462" s="344"/>
      <c r="AH462" s="117"/>
      <c r="AI462" s="117"/>
      <c r="AJ462" s="117"/>
      <c r="AK462" s="117"/>
      <c r="AL462" s="117"/>
      <c r="AM462" s="117"/>
      <c r="AN462" s="117"/>
      <c r="AO462" s="117"/>
      <c r="AP462" s="117"/>
      <c r="AQ462" s="32"/>
    </row>
    <row r="463" spans="1:43">
      <c r="A463" s="49" t="s">
        <v>378</v>
      </c>
      <c r="B463" s="28"/>
      <c r="C463" s="216"/>
      <c r="D463" s="212"/>
      <c r="E463" s="212"/>
      <c r="F463" s="212"/>
      <c r="G463" s="212"/>
      <c r="H463" s="212"/>
      <c r="I463" s="212"/>
      <c r="J463" s="212"/>
      <c r="K463" s="134" t="s">
        <v>380</v>
      </c>
      <c r="L463" s="137"/>
      <c r="M463" s="141"/>
      <c r="N463" s="137"/>
      <c r="AF463" s="132"/>
      <c r="AH463" s="117"/>
      <c r="AI463" s="117"/>
      <c r="AJ463" s="117"/>
      <c r="AK463" s="117"/>
      <c r="AL463" s="117"/>
      <c r="AM463" s="117"/>
      <c r="AN463" s="117"/>
      <c r="AO463" s="117"/>
    </row>
    <row r="464" spans="1:43">
      <c r="A464" s="49"/>
      <c r="B464" s="115" t="s">
        <v>379</v>
      </c>
      <c r="C464" s="289" t="s">
        <v>514</v>
      </c>
      <c r="D464" s="283"/>
      <c r="E464" s="283"/>
      <c r="F464" s="283"/>
      <c r="G464" s="284"/>
      <c r="H464" s="283"/>
      <c r="I464" s="284"/>
      <c r="J464" s="292"/>
      <c r="K464" s="134">
        <v>2014</v>
      </c>
      <c r="L464" s="134">
        <f t="shared" ref="L464:AE464" si="123">K464+1</f>
        <v>2015</v>
      </c>
      <c r="M464" s="134">
        <f t="shared" si="123"/>
        <v>2016</v>
      </c>
      <c r="N464" s="134">
        <f t="shared" si="123"/>
        <v>2017</v>
      </c>
      <c r="O464" s="134">
        <f t="shared" si="123"/>
        <v>2018</v>
      </c>
      <c r="P464" s="134">
        <f t="shared" si="123"/>
        <v>2019</v>
      </c>
      <c r="Q464" s="134">
        <f t="shared" si="123"/>
        <v>2020</v>
      </c>
      <c r="R464" s="134">
        <f t="shared" si="123"/>
        <v>2021</v>
      </c>
      <c r="S464" s="134">
        <f t="shared" si="123"/>
        <v>2022</v>
      </c>
      <c r="T464" s="134">
        <f t="shared" si="123"/>
        <v>2023</v>
      </c>
      <c r="U464" s="134">
        <f t="shared" si="123"/>
        <v>2024</v>
      </c>
      <c r="V464" s="134">
        <f t="shared" si="123"/>
        <v>2025</v>
      </c>
      <c r="W464" s="134">
        <f t="shared" si="123"/>
        <v>2026</v>
      </c>
      <c r="X464" s="134">
        <f t="shared" si="123"/>
        <v>2027</v>
      </c>
      <c r="Y464" s="134">
        <f t="shared" si="123"/>
        <v>2028</v>
      </c>
      <c r="Z464" s="134">
        <f t="shared" si="123"/>
        <v>2029</v>
      </c>
      <c r="AA464" s="134">
        <f t="shared" si="123"/>
        <v>2030</v>
      </c>
      <c r="AB464" s="134">
        <f t="shared" si="123"/>
        <v>2031</v>
      </c>
      <c r="AC464" s="134">
        <f t="shared" si="123"/>
        <v>2032</v>
      </c>
      <c r="AD464" s="134">
        <f t="shared" si="123"/>
        <v>2033</v>
      </c>
      <c r="AE464" s="134">
        <f t="shared" si="123"/>
        <v>2034</v>
      </c>
      <c r="AF464" s="132"/>
      <c r="AH464" s="117"/>
      <c r="AI464" s="117"/>
      <c r="AJ464" s="117"/>
      <c r="AK464" s="117"/>
      <c r="AL464" s="117"/>
      <c r="AM464" s="117"/>
      <c r="AN464" s="117"/>
      <c r="AO464" s="117"/>
      <c r="AP464" s="43"/>
    </row>
    <row r="465" spans="1:43">
      <c r="A465" s="144" t="s">
        <v>214</v>
      </c>
      <c r="B465" s="143" t="s">
        <v>462</v>
      </c>
      <c r="C465" s="299" t="s">
        <v>504</v>
      </c>
      <c r="D465" s="279" t="s">
        <v>505</v>
      </c>
      <c r="E465" s="279" t="s">
        <v>507</v>
      </c>
      <c r="F465" s="279" t="s">
        <v>414</v>
      </c>
      <c r="G465" s="280" t="s">
        <v>415</v>
      </c>
      <c r="H465" s="279" t="s">
        <v>508</v>
      </c>
      <c r="I465" s="235" t="s">
        <v>489</v>
      </c>
      <c r="J465" s="300" t="s">
        <v>509</v>
      </c>
      <c r="K465" s="157">
        <f>C4</f>
        <v>-4.1000000000000002E-2</v>
      </c>
      <c r="L465" s="157">
        <f t="shared" ref="L465:AE465" si="124">K465</f>
        <v>-4.1000000000000002E-2</v>
      </c>
      <c r="M465" s="157">
        <f t="shared" si="124"/>
        <v>-4.1000000000000002E-2</v>
      </c>
      <c r="N465" s="157">
        <f t="shared" si="124"/>
        <v>-4.1000000000000002E-2</v>
      </c>
      <c r="O465" s="157">
        <f t="shared" si="124"/>
        <v>-4.1000000000000002E-2</v>
      </c>
      <c r="P465" s="157">
        <f t="shared" si="124"/>
        <v>-4.1000000000000002E-2</v>
      </c>
      <c r="Q465" s="157">
        <f t="shared" si="124"/>
        <v>-4.1000000000000002E-2</v>
      </c>
      <c r="R465" s="157">
        <f t="shared" si="124"/>
        <v>-4.1000000000000002E-2</v>
      </c>
      <c r="S465" s="157">
        <f t="shared" si="124"/>
        <v>-4.1000000000000002E-2</v>
      </c>
      <c r="T465" s="157">
        <f t="shared" si="124"/>
        <v>-4.1000000000000002E-2</v>
      </c>
      <c r="U465" s="157">
        <f t="shared" si="124"/>
        <v>-4.1000000000000002E-2</v>
      </c>
      <c r="V465" s="157">
        <f t="shared" si="124"/>
        <v>-4.1000000000000002E-2</v>
      </c>
      <c r="W465" s="157">
        <f t="shared" si="124"/>
        <v>-4.1000000000000002E-2</v>
      </c>
      <c r="X465" s="157">
        <f t="shared" si="124"/>
        <v>-4.1000000000000002E-2</v>
      </c>
      <c r="Y465" s="157">
        <f t="shared" si="124"/>
        <v>-4.1000000000000002E-2</v>
      </c>
      <c r="Z465" s="157">
        <f t="shared" si="124"/>
        <v>-4.1000000000000002E-2</v>
      </c>
      <c r="AA465" s="157">
        <f t="shared" si="124"/>
        <v>-4.1000000000000002E-2</v>
      </c>
      <c r="AB465" s="157">
        <f t="shared" si="124"/>
        <v>-4.1000000000000002E-2</v>
      </c>
      <c r="AC465" s="157">
        <f t="shared" si="124"/>
        <v>-4.1000000000000002E-2</v>
      </c>
      <c r="AD465" s="157">
        <f t="shared" si="124"/>
        <v>-4.1000000000000002E-2</v>
      </c>
      <c r="AE465" s="157">
        <f t="shared" si="124"/>
        <v>-4.1000000000000002E-2</v>
      </c>
      <c r="AF465" s="146" t="str">
        <f>B444</f>
        <v>Tannery &amp; wool scouring wastes</v>
      </c>
      <c r="AG465" s="342" t="s">
        <v>569</v>
      </c>
      <c r="AH465" s="117"/>
      <c r="AI465" s="117"/>
      <c r="AJ465" s="117"/>
      <c r="AK465" s="117"/>
      <c r="AL465" s="117"/>
      <c r="AM465" s="117"/>
      <c r="AN465" s="117"/>
      <c r="AO465" s="117"/>
      <c r="AP465" s="63"/>
    </row>
    <row r="466" spans="1:43">
      <c r="A466" s="144" t="s">
        <v>209</v>
      </c>
      <c r="B466" s="143" t="s">
        <v>1006</v>
      </c>
      <c r="C466" s="299" t="s">
        <v>504</v>
      </c>
      <c r="D466" s="279" t="s">
        <v>505</v>
      </c>
      <c r="E466" s="279" t="s">
        <v>507</v>
      </c>
      <c r="F466" s="279" t="s">
        <v>414</v>
      </c>
      <c r="G466" s="280" t="s">
        <v>415</v>
      </c>
      <c r="H466" s="279" t="s">
        <v>508</v>
      </c>
      <c r="I466" s="235" t="s">
        <v>489</v>
      </c>
      <c r="J466" s="300" t="s">
        <v>509</v>
      </c>
      <c r="K466" s="157">
        <f>K465+2%</f>
        <v>-2.1000000000000001E-2</v>
      </c>
      <c r="L466" s="157">
        <f t="shared" ref="L466:AE466" si="125">K466</f>
        <v>-2.1000000000000001E-2</v>
      </c>
      <c r="M466" s="157">
        <f t="shared" si="125"/>
        <v>-2.1000000000000001E-2</v>
      </c>
      <c r="N466" s="157">
        <f t="shared" si="125"/>
        <v>-2.1000000000000001E-2</v>
      </c>
      <c r="O466" s="157">
        <f t="shared" si="125"/>
        <v>-2.1000000000000001E-2</v>
      </c>
      <c r="P466" s="157">
        <f t="shared" si="125"/>
        <v>-2.1000000000000001E-2</v>
      </c>
      <c r="Q466" s="157">
        <f t="shared" si="125"/>
        <v>-2.1000000000000001E-2</v>
      </c>
      <c r="R466" s="157">
        <f t="shared" si="125"/>
        <v>-2.1000000000000001E-2</v>
      </c>
      <c r="S466" s="157">
        <f t="shared" si="125"/>
        <v>-2.1000000000000001E-2</v>
      </c>
      <c r="T466" s="157">
        <f t="shared" si="125"/>
        <v>-2.1000000000000001E-2</v>
      </c>
      <c r="U466" s="157">
        <f t="shared" si="125"/>
        <v>-2.1000000000000001E-2</v>
      </c>
      <c r="V466" s="157">
        <f t="shared" si="125"/>
        <v>-2.1000000000000001E-2</v>
      </c>
      <c r="W466" s="157">
        <f t="shared" si="125"/>
        <v>-2.1000000000000001E-2</v>
      </c>
      <c r="X466" s="157">
        <f t="shared" si="125"/>
        <v>-2.1000000000000001E-2</v>
      </c>
      <c r="Y466" s="157">
        <f t="shared" si="125"/>
        <v>-2.1000000000000001E-2</v>
      </c>
      <c r="Z466" s="157">
        <f t="shared" si="125"/>
        <v>-2.1000000000000001E-2</v>
      </c>
      <c r="AA466" s="157">
        <f t="shared" si="125"/>
        <v>-2.1000000000000001E-2</v>
      </c>
      <c r="AB466" s="157">
        <f t="shared" si="125"/>
        <v>-2.1000000000000001E-2</v>
      </c>
      <c r="AC466" s="157">
        <f t="shared" si="125"/>
        <v>-2.1000000000000001E-2</v>
      </c>
      <c r="AD466" s="157">
        <f t="shared" si="125"/>
        <v>-2.1000000000000001E-2</v>
      </c>
      <c r="AE466" s="157">
        <f t="shared" si="125"/>
        <v>-2.1000000000000001E-2</v>
      </c>
      <c r="AF466" s="146" t="str">
        <f>AF465</f>
        <v>Tannery &amp; wool scouring wastes</v>
      </c>
      <c r="AG466" s="342" t="s">
        <v>569</v>
      </c>
      <c r="AH466" s="117"/>
      <c r="AI466" s="117"/>
      <c r="AJ466" s="117"/>
      <c r="AK466" s="117"/>
      <c r="AL466" s="117"/>
      <c r="AM466" s="117"/>
      <c r="AN466" s="117"/>
      <c r="AO466" s="117"/>
      <c r="AP466" s="63"/>
    </row>
    <row r="467" spans="1:43">
      <c r="A467" s="144" t="s">
        <v>216</v>
      </c>
      <c r="B467" s="143" t="s">
        <v>1005</v>
      </c>
      <c r="C467" s="299" t="s">
        <v>504</v>
      </c>
      <c r="D467" s="279" t="s">
        <v>505</v>
      </c>
      <c r="E467" s="279" t="s">
        <v>507</v>
      </c>
      <c r="F467" s="279" t="s">
        <v>414</v>
      </c>
      <c r="G467" s="280" t="s">
        <v>415</v>
      </c>
      <c r="H467" s="279" t="s">
        <v>508</v>
      </c>
      <c r="I467" s="235" t="s">
        <v>489</v>
      </c>
      <c r="J467" s="300" t="s">
        <v>509</v>
      </c>
      <c r="K467" s="157">
        <f>K465-2%</f>
        <v>-6.0999999999999999E-2</v>
      </c>
      <c r="L467" s="157">
        <f t="shared" ref="L467:AE467" si="126">K467</f>
        <v>-6.0999999999999999E-2</v>
      </c>
      <c r="M467" s="157">
        <f t="shared" si="126"/>
        <v>-6.0999999999999999E-2</v>
      </c>
      <c r="N467" s="157">
        <f t="shared" si="126"/>
        <v>-6.0999999999999999E-2</v>
      </c>
      <c r="O467" s="157">
        <f t="shared" si="126"/>
        <v>-6.0999999999999999E-2</v>
      </c>
      <c r="P467" s="157">
        <f t="shared" si="126"/>
        <v>-6.0999999999999999E-2</v>
      </c>
      <c r="Q467" s="157">
        <f t="shared" si="126"/>
        <v>-6.0999999999999999E-2</v>
      </c>
      <c r="R467" s="157">
        <f t="shared" si="126"/>
        <v>-6.0999999999999999E-2</v>
      </c>
      <c r="S467" s="157">
        <f t="shared" si="126"/>
        <v>-6.0999999999999999E-2</v>
      </c>
      <c r="T467" s="157">
        <f t="shared" si="126"/>
        <v>-6.0999999999999999E-2</v>
      </c>
      <c r="U467" s="157">
        <f t="shared" si="126"/>
        <v>-6.0999999999999999E-2</v>
      </c>
      <c r="V467" s="157">
        <f t="shared" si="126"/>
        <v>-6.0999999999999999E-2</v>
      </c>
      <c r="W467" s="157">
        <f t="shared" si="126"/>
        <v>-6.0999999999999999E-2</v>
      </c>
      <c r="X467" s="157">
        <f t="shared" si="126"/>
        <v>-6.0999999999999999E-2</v>
      </c>
      <c r="Y467" s="157">
        <f t="shared" si="126"/>
        <v>-6.0999999999999999E-2</v>
      </c>
      <c r="Z467" s="157">
        <f t="shared" si="126"/>
        <v>-6.0999999999999999E-2</v>
      </c>
      <c r="AA467" s="157">
        <f t="shared" si="126"/>
        <v>-6.0999999999999999E-2</v>
      </c>
      <c r="AB467" s="157">
        <f t="shared" si="126"/>
        <v>-6.0999999999999999E-2</v>
      </c>
      <c r="AC467" s="157">
        <f t="shared" si="126"/>
        <v>-6.0999999999999999E-2</v>
      </c>
      <c r="AD467" s="157">
        <f t="shared" si="126"/>
        <v>-6.0999999999999999E-2</v>
      </c>
      <c r="AE467" s="157">
        <f t="shared" si="126"/>
        <v>-6.0999999999999999E-2</v>
      </c>
      <c r="AF467" s="146" t="str">
        <f>AF466</f>
        <v>Tannery &amp; wool scouring wastes</v>
      </c>
      <c r="AG467" s="342" t="s">
        <v>569</v>
      </c>
      <c r="AH467" s="120"/>
      <c r="AI467" s="28"/>
      <c r="AJ467" s="118"/>
      <c r="AK467" s="28"/>
      <c r="AL467" s="118"/>
      <c r="AM467" s="119"/>
      <c r="AN467" s="118"/>
    </row>
    <row r="468" spans="1:43">
      <c r="A468" s="120"/>
      <c r="C468" s="226"/>
      <c r="D468" s="226"/>
      <c r="E468" s="226"/>
      <c r="F468" s="226"/>
      <c r="G468" s="226"/>
      <c r="H468" s="226"/>
      <c r="I468" s="226"/>
      <c r="J468" s="226"/>
      <c r="K468" s="28"/>
      <c r="L468" s="137"/>
      <c r="M468" s="137"/>
      <c r="N468" s="141"/>
      <c r="O468" s="137"/>
      <c r="AF468" s="132"/>
      <c r="AG468" s="344"/>
      <c r="AH468" s="117"/>
      <c r="AI468" s="117"/>
      <c r="AJ468" s="117"/>
      <c r="AK468" s="117"/>
      <c r="AL468" s="117"/>
      <c r="AM468" s="117"/>
      <c r="AN468" s="117"/>
      <c r="AO468" s="117"/>
      <c r="AP468" s="117"/>
      <c r="AQ468" s="63"/>
    </row>
    <row r="469" spans="1:43" s="128" customFormat="1" ht="18.75">
      <c r="A469" s="130" t="s">
        <v>255</v>
      </c>
      <c r="B469" s="229" t="s">
        <v>227</v>
      </c>
      <c r="C469" s="229"/>
      <c r="D469" s="229"/>
      <c r="E469" s="229"/>
      <c r="F469" s="229"/>
      <c r="G469" s="229"/>
      <c r="H469" s="229"/>
      <c r="I469" s="229"/>
      <c r="J469" s="229"/>
      <c r="K469" s="131"/>
      <c r="L469" s="138"/>
      <c r="M469" s="138"/>
      <c r="N469" s="138"/>
      <c r="O469" s="138"/>
      <c r="P469" s="147"/>
      <c r="Q469" s="147"/>
      <c r="R469" s="147"/>
      <c r="S469" s="147"/>
      <c r="T469" s="147"/>
      <c r="U469" s="147"/>
      <c r="V469" s="147"/>
      <c r="W469" s="147"/>
      <c r="X469" s="147"/>
      <c r="Y469" s="147"/>
      <c r="Z469" s="147"/>
      <c r="AA469" s="147"/>
      <c r="AB469" s="147"/>
      <c r="AC469" s="147"/>
      <c r="AD469" s="147"/>
      <c r="AE469" s="147"/>
      <c r="AF469" s="140"/>
      <c r="AG469" s="346"/>
      <c r="AH469" s="123"/>
      <c r="AI469" s="124"/>
      <c r="AJ469" s="125"/>
      <c r="AK469" s="124"/>
      <c r="AL469" s="125"/>
      <c r="AM469" s="124"/>
      <c r="AN469" s="125"/>
      <c r="AO469" s="126"/>
      <c r="AP469" s="127"/>
    </row>
    <row r="470" spans="1:43" s="212" customFormat="1">
      <c r="A470" s="216" t="s">
        <v>376</v>
      </c>
      <c r="B470" s="226"/>
      <c r="C470" s="122" t="s">
        <v>497</v>
      </c>
      <c r="D470" s="226"/>
      <c r="E470" s="226"/>
      <c r="F470" s="226"/>
      <c r="G470" s="226"/>
      <c r="H470" s="226"/>
      <c r="I470" s="226"/>
      <c r="J470" s="226"/>
      <c r="L470" s="137"/>
      <c r="M470" s="137"/>
      <c r="N470" s="141"/>
      <c r="O470" s="137"/>
      <c r="P470" s="230"/>
      <c r="Q470" s="230"/>
      <c r="R470" s="230"/>
      <c r="S470" s="230"/>
      <c r="T470" s="230"/>
      <c r="U470" s="230"/>
      <c r="V470" s="230"/>
      <c r="W470" s="230"/>
      <c r="X470" s="179"/>
      <c r="Y470" s="230"/>
      <c r="Z470" s="230"/>
      <c r="AA470" s="230"/>
      <c r="AD470" s="230"/>
      <c r="AE470" s="230"/>
      <c r="AF470" s="136"/>
      <c r="AG470" s="342"/>
      <c r="AH470" s="228"/>
      <c r="AJ470" s="227"/>
      <c r="AL470" s="227"/>
      <c r="AM470" s="119"/>
      <c r="AN470" s="227"/>
      <c r="AO470" s="307"/>
      <c r="AP470" s="214"/>
    </row>
    <row r="471" spans="1:43" s="212" customFormat="1">
      <c r="A471" s="212" t="s">
        <v>668</v>
      </c>
      <c r="B471" s="226"/>
      <c r="C471" s="212" t="s">
        <v>710</v>
      </c>
      <c r="D471" s="226"/>
      <c r="E471" s="226"/>
      <c r="F471" s="226"/>
      <c r="G471" s="226"/>
      <c r="H471" s="226"/>
      <c r="I471" s="226"/>
      <c r="J471" s="226"/>
      <c r="L471" s="137"/>
      <c r="M471" s="137"/>
      <c r="N471" s="141"/>
      <c r="O471" s="137"/>
      <c r="P471" s="230"/>
      <c r="Q471" s="230"/>
      <c r="R471" s="230"/>
      <c r="S471" s="230"/>
      <c r="T471" s="230"/>
      <c r="U471" s="230"/>
      <c r="V471" s="230"/>
      <c r="W471" s="230"/>
      <c r="X471" s="179"/>
      <c r="AA471" s="230"/>
      <c r="AD471" s="230"/>
      <c r="AE471" s="230"/>
      <c r="AF471" s="136"/>
      <c r="AG471" s="342"/>
      <c r="AH471" s="228"/>
      <c r="AJ471" s="227"/>
      <c r="AL471" s="227"/>
      <c r="AM471" s="119"/>
      <c r="AN471" s="227"/>
      <c r="AO471" s="307"/>
      <c r="AP471" s="214"/>
    </row>
    <row r="472" spans="1:43" s="212" customFormat="1">
      <c r="A472" s="212" t="s">
        <v>669</v>
      </c>
      <c r="B472" s="226"/>
      <c r="C472" s="212" t="s">
        <v>996</v>
      </c>
      <c r="D472" s="226"/>
      <c r="E472" s="226"/>
      <c r="F472" s="226"/>
      <c r="G472" s="226"/>
      <c r="H472" s="226"/>
      <c r="I472" s="226"/>
      <c r="J472" s="226"/>
      <c r="L472" s="137"/>
      <c r="M472" s="137"/>
      <c r="N472" s="141"/>
      <c r="O472" s="137"/>
      <c r="P472" s="230"/>
      <c r="Q472" s="230"/>
      <c r="R472" s="230"/>
      <c r="S472" s="230"/>
      <c r="T472" s="230"/>
      <c r="U472" s="230"/>
      <c r="V472" s="230"/>
      <c r="W472" s="193"/>
      <c r="X472" s="179"/>
      <c r="AA472" s="230"/>
      <c r="AD472" s="230"/>
      <c r="AE472" s="230"/>
      <c r="AF472" s="136"/>
      <c r="AG472" s="342"/>
      <c r="AH472" s="228"/>
      <c r="AJ472" s="227"/>
      <c r="AL472" s="227"/>
      <c r="AM472" s="119"/>
      <c r="AN472" s="227"/>
      <c r="AO472" s="307"/>
      <c r="AP472" s="214"/>
    </row>
    <row r="473" spans="1:43" s="212" customFormat="1">
      <c r="A473" s="212" t="s">
        <v>707</v>
      </c>
      <c r="B473" s="226"/>
      <c r="D473" s="226"/>
      <c r="E473" s="226"/>
      <c r="F473" s="226"/>
      <c r="G473" s="226"/>
      <c r="H473" s="226"/>
      <c r="I473" s="226"/>
      <c r="L473" s="239" t="s">
        <v>723</v>
      </c>
      <c r="M473" s="230"/>
      <c r="N473" s="141"/>
      <c r="O473" s="137"/>
      <c r="P473" s="230"/>
      <c r="Q473" s="230"/>
      <c r="R473" s="230"/>
      <c r="S473" s="230"/>
      <c r="T473" s="230"/>
      <c r="U473" s="230"/>
      <c r="V473" s="230"/>
      <c r="W473" s="193"/>
      <c r="AA473" s="230"/>
      <c r="AD473" s="230"/>
      <c r="AE473" s="230"/>
      <c r="AF473" s="136"/>
      <c r="AG473" s="342"/>
      <c r="AH473" s="228"/>
      <c r="AJ473" s="227"/>
      <c r="AL473" s="227"/>
      <c r="AM473" s="119"/>
      <c r="AN473" s="227"/>
      <c r="AO473" s="307"/>
      <c r="AP473" s="214"/>
    </row>
    <row r="474" spans="1:43" s="212" customFormat="1">
      <c r="A474" s="212" t="s">
        <v>701</v>
      </c>
      <c r="B474" s="226"/>
      <c r="D474" s="226"/>
      <c r="E474" s="226"/>
      <c r="F474" s="226"/>
      <c r="G474" s="226"/>
      <c r="H474" s="226"/>
      <c r="I474" s="226"/>
      <c r="L474" s="230" t="s">
        <v>992</v>
      </c>
      <c r="M474" s="404">
        <v>2.5000000000000001E-2</v>
      </c>
      <c r="N474" s="141"/>
      <c r="O474" s="137"/>
      <c r="P474" s="230"/>
      <c r="Q474" s="230"/>
      <c r="R474" s="230"/>
      <c r="S474" s="230"/>
      <c r="T474" s="230"/>
      <c r="U474" s="230"/>
      <c r="V474" s="230"/>
      <c r="W474" s="193"/>
      <c r="AA474" s="230"/>
      <c r="AE474" s="230"/>
      <c r="AF474" s="136"/>
      <c r="AG474" s="342"/>
      <c r="AH474" s="228"/>
      <c r="AJ474" s="227"/>
      <c r="AL474" s="227"/>
      <c r="AM474" s="119"/>
      <c r="AN474" s="227"/>
      <c r="AO474" s="307"/>
      <c r="AP474" s="214"/>
    </row>
    <row r="475" spans="1:43" s="212" customFormat="1">
      <c r="D475" s="226"/>
      <c r="E475" s="226"/>
      <c r="F475" s="226"/>
      <c r="G475" s="226"/>
      <c r="H475" s="226"/>
      <c r="I475" s="226"/>
      <c r="L475" s="230" t="s">
        <v>702</v>
      </c>
      <c r="M475" s="404">
        <v>7.4999999999999997E-2</v>
      </c>
      <c r="N475" s="141"/>
      <c r="O475" s="137"/>
      <c r="P475" s="230"/>
      <c r="Q475" s="230"/>
      <c r="R475" s="230"/>
      <c r="S475" s="230"/>
      <c r="T475" s="230"/>
      <c r="U475" s="230"/>
      <c r="V475" s="230"/>
      <c r="W475" s="193"/>
      <c r="AA475" s="230"/>
      <c r="AD475" s="230"/>
      <c r="AE475" s="230"/>
      <c r="AF475" s="136"/>
      <c r="AG475" s="342"/>
      <c r="AH475" s="228"/>
      <c r="AJ475" s="227"/>
      <c r="AL475" s="227"/>
      <c r="AM475" s="119"/>
      <c r="AN475" s="227"/>
      <c r="AO475" s="307"/>
      <c r="AP475" s="214"/>
    </row>
    <row r="476" spans="1:43" s="212" customFormat="1">
      <c r="A476" s="216" t="s">
        <v>374</v>
      </c>
      <c r="E476" s="226"/>
      <c r="F476" s="226"/>
      <c r="G476" s="226"/>
      <c r="H476" s="226"/>
      <c r="I476" s="226"/>
      <c r="L476" s="230" t="s">
        <v>712</v>
      </c>
      <c r="M476" s="404">
        <f>SUM(M474:M475)</f>
        <v>0.1</v>
      </c>
      <c r="N476" s="141"/>
      <c r="O476" s="137"/>
      <c r="P476" s="230"/>
      <c r="Q476" s="230"/>
      <c r="R476" s="230"/>
      <c r="S476" s="230"/>
      <c r="T476" s="230"/>
      <c r="U476" s="230"/>
      <c r="V476" s="230"/>
      <c r="W476" s="193"/>
      <c r="AA476" s="230"/>
      <c r="AD476" s="230"/>
      <c r="AE476" s="230"/>
      <c r="AF476" s="136"/>
      <c r="AG476" s="342"/>
      <c r="AH476" s="228"/>
      <c r="AJ476" s="227"/>
      <c r="AL476" s="227"/>
      <c r="AM476" s="119"/>
      <c r="AN476" s="227"/>
      <c r="AO476" s="307"/>
      <c r="AP476" s="214"/>
    </row>
    <row r="477" spans="1:43" s="212" customFormat="1">
      <c r="A477" s="212" t="s">
        <v>724</v>
      </c>
      <c r="E477" s="226"/>
      <c r="F477" s="226"/>
      <c r="G477" s="226"/>
      <c r="H477" s="226"/>
      <c r="I477" s="226"/>
      <c r="L477" s="230" t="s">
        <v>713</v>
      </c>
      <c r="M477" s="240">
        <v>1507</v>
      </c>
      <c r="N477" s="145" t="s">
        <v>991</v>
      </c>
      <c r="O477" s="137"/>
      <c r="P477" s="230"/>
      <c r="Q477" s="230"/>
      <c r="R477" s="230"/>
      <c r="S477" s="230"/>
      <c r="T477" s="230"/>
      <c r="U477" s="230"/>
      <c r="V477" s="230"/>
      <c r="W477" s="193"/>
      <c r="AA477" s="230"/>
      <c r="AD477" s="230"/>
      <c r="AE477" s="230"/>
      <c r="AF477" s="136"/>
      <c r="AG477" s="342"/>
      <c r="AH477" s="228"/>
      <c r="AJ477" s="227"/>
      <c r="AL477" s="227"/>
      <c r="AM477" s="119"/>
      <c r="AN477" s="227"/>
      <c r="AO477" s="307"/>
      <c r="AP477" s="214"/>
    </row>
    <row r="478" spans="1:43" s="212" customFormat="1">
      <c r="D478" s="226"/>
      <c r="E478" s="226"/>
      <c r="F478" s="226"/>
      <c r="G478" s="226"/>
      <c r="H478" s="226"/>
      <c r="I478" s="226"/>
      <c r="L478" s="230" t="s">
        <v>699</v>
      </c>
      <c r="M478" s="418">
        <f>M477*M474</f>
        <v>37.675000000000004</v>
      </c>
      <c r="N478" s="141"/>
      <c r="O478" s="137"/>
      <c r="P478" s="230"/>
      <c r="Q478" s="230"/>
      <c r="R478" s="230"/>
      <c r="S478" s="230"/>
      <c r="T478" s="230"/>
      <c r="U478" s="230"/>
      <c r="V478" s="230"/>
      <c r="W478" s="193"/>
      <c r="AA478" s="230"/>
      <c r="AD478" s="230"/>
      <c r="AE478" s="230"/>
      <c r="AF478" s="136"/>
      <c r="AG478" s="342"/>
      <c r="AH478" s="228"/>
      <c r="AJ478" s="227"/>
      <c r="AL478" s="227"/>
      <c r="AM478" s="119"/>
      <c r="AN478" s="227"/>
      <c r="AO478" s="307"/>
      <c r="AP478" s="214"/>
    </row>
    <row r="479" spans="1:43" s="212" customFormat="1">
      <c r="A479" s="216" t="s">
        <v>400</v>
      </c>
      <c r="D479" s="226"/>
      <c r="E479" s="226"/>
      <c r="F479" s="226"/>
      <c r="G479" s="226"/>
      <c r="H479" s="226"/>
      <c r="I479" s="226"/>
      <c r="L479" s="230" t="s">
        <v>703</v>
      </c>
      <c r="M479" s="240">
        <f>M477*0.075</f>
        <v>113.02499999999999</v>
      </c>
      <c r="N479" s="141"/>
      <c r="O479" s="137"/>
      <c r="P479" s="230"/>
      <c r="Q479" s="230"/>
      <c r="R479" s="230"/>
      <c r="S479" s="230"/>
      <c r="T479" s="230"/>
      <c r="U479" s="230"/>
      <c r="V479" s="230"/>
      <c r="W479" s="193"/>
      <c r="AA479" s="193"/>
      <c r="AB479" s="230"/>
      <c r="AC479" s="230"/>
      <c r="AD479" s="230"/>
      <c r="AE479" s="230"/>
      <c r="AF479" s="136"/>
      <c r="AG479" s="342"/>
      <c r="AH479" s="228"/>
      <c r="AJ479" s="227"/>
      <c r="AL479" s="227"/>
      <c r="AM479" s="119"/>
      <c r="AN479" s="227"/>
      <c r="AO479" s="307"/>
      <c r="AP479" s="214"/>
    </row>
    <row r="480" spans="1:43" s="212" customFormat="1">
      <c r="A480" s="212" t="s">
        <v>708</v>
      </c>
      <c r="B480" s="226"/>
      <c r="D480" s="226"/>
      <c r="E480" s="226"/>
      <c r="F480" s="226"/>
      <c r="G480" s="226"/>
      <c r="H480" s="226"/>
      <c r="I480" s="226"/>
      <c r="L480" s="230" t="s">
        <v>704</v>
      </c>
      <c r="M480" s="407">
        <v>0.03</v>
      </c>
      <c r="N480" s="141"/>
      <c r="O480" s="137"/>
      <c r="P480" s="230"/>
      <c r="Q480" s="230"/>
      <c r="R480" s="230"/>
      <c r="S480" s="230"/>
      <c r="T480" s="230"/>
      <c r="U480" s="230"/>
      <c r="V480" s="230"/>
      <c r="W480" s="193"/>
      <c r="AA480" s="193"/>
      <c r="AB480" s="230"/>
      <c r="AC480" s="230"/>
      <c r="AD480" s="230"/>
      <c r="AE480" s="230"/>
      <c r="AF480" s="136"/>
      <c r="AG480" s="342"/>
      <c r="AH480" s="228"/>
      <c r="AJ480" s="227"/>
      <c r="AL480" s="227"/>
      <c r="AM480" s="119"/>
      <c r="AN480" s="227"/>
      <c r="AO480" s="307"/>
      <c r="AP480" s="214"/>
    </row>
    <row r="481" spans="1:42" s="212" customFormat="1">
      <c r="A481" s="212" t="s">
        <v>709</v>
      </c>
      <c r="B481" s="226"/>
      <c r="D481" s="226"/>
      <c r="E481" s="226"/>
      <c r="F481" s="226"/>
      <c r="G481" s="226"/>
      <c r="H481" s="226"/>
      <c r="I481" s="226"/>
      <c r="L481" s="230" t="s">
        <v>705</v>
      </c>
      <c r="M481" s="419">
        <f>M477*M475*100%/M480</f>
        <v>3767.5</v>
      </c>
      <c r="N481" s="141"/>
      <c r="O481" s="137"/>
      <c r="P481" s="230"/>
      <c r="Q481" s="230"/>
      <c r="R481" s="230"/>
      <c r="S481" s="230"/>
      <c r="T481" s="230"/>
      <c r="U481" s="230"/>
      <c r="V481" s="230"/>
      <c r="W481" s="193"/>
      <c r="AA481" s="193"/>
      <c r="AB481" s="230"/>
      <c r="AC481" s="230"/>
      <c r="AD481" s="230"/>
      <c r="AE481" s="230"/>
      <c r="AF481" s="136"/>
      <c r="AG481" s="342"/>
      <c r="AH481" s="228"/>
      <c r="AJ481" s="227"/>
      <c r="AL481" s="227"/>
      <c r="AM481" s="119"/>
      <c r="AN481" s="227"/>
      <c r="AO481" s="307"/>
      <c r="AP481" s="214"/>
    </row>
    <row r="482" spans="1:42" s="212" customFormat="1">
      <c r="B482" s="226"/>
      <c r="D482" s="226"/>
      <c r="E482" s="226"/>
      <c r="F482" s="226"/>
      <c r="G482" s="226"/>
      <c r="H482" s="226"/>
      <c r="I482" s="226"/>
      <c r="J482" s="226"/>
      <c r="L482" s="137"/>
      <c r="M482" s="137"/>
      <c r="N482" s="141"/>
      <c r="O482" s="137"/>
      <c r="P482" s="230"/>
      <c r="Q482" s="230"/>
      <c r="R482" s="230"/>
      <c r="S482" s="230"/>
      <c r="T482" s="230"/>
      <c r="U482" s="230"/>
      <c r="V482" s="230"/>
      <c r="W482" s="193"/>
      <c r="AA482" s="193"/>
      <c r="AB482" s="230"/>
      <c r="AC482" s="230"/>
      <c r="AD482" s="230"/>
      <c r="AE482" s="230"/>
      <c r="AF482" s="136"/>
      <c r="AG482" s="342"/>
      <c r="AH482" s="228"/>
      <c r="AJ482" s="227"/>
      <c r="AL482" s="227"/>
      <c r="AM482" s="119"/>
      <c r="AN482" s="227"/>
      <c r="AO482" s="307"/>
      <c r="AP482" s="214"/>
    </row>
    <row r="483" spans="1:42" s="212" customFormat="1">
      <c r="A483" s="216" t="s">
        <v>379</v>
      </c>
      <c r="B483" s="226"/>
      <c r="D483" s="226"/>
      <c r="E483" s="226"/>
      <c r="F483" s="226"/>
      <c r="G483" s="226"/>
      <c r="H483" s="226"/>
      <c r="I483" s="226"/>
      <c r="J483" s="226"/>
      <c r="L483" s="137"/>
      <c r="M483" s="137"/>
      <c r="N483" s="141"/>
      <c r="O483" s="137"/>
      <c r="P483" s="230"/>
      <c r="Q483" s="230"/>
      <c r="R483" s="230"/>
      <c r="S483" s="230"/>
      <c r="T483" s="230"/>
      <c r="U483" s="230"/>
      <c r="V483" s="230"/>
      <c r="W483" s="193"/>
      <c r="AA483" s="193"/>
      <c r="AB483" s="230"/>
      <c r="AC483" s="230"/>
      <c r="AD483" s="230"/>
      <c r="AE483" s="230"/>
      <c r="AF483" s="136"/>
      <c r="AG483" s="342"/>
      <c r="AH483" s="228"/>
      <c r="AJ483" s="227"/>
      <c r="AL483" s="227"/>
      <c r="AM483" s="119"/>
      <c r="AN483" s="227"/>
      <c r="AO483" s="307"/>
      <c r="AP483" s="214"/>
    </row>
    <row r="484" spans="1:42" s="212" customFormat="1">
      <c r="A484" s="212" t="s">
        <v>717</v>
      </c>
      <c r="B484" s="226"/>
      <c r="D484" s="226"/>
      <c r="E484" s="226"/>
      <c r="F484" s="226"/>
      <c r="G484" s="226"/>
      <c r="H484" s="226"/>
      <c r="I484" s="226"/>
      <c r="J484" s="226"/>
      <c r="L484" s="137"/>
      <c r="M484" s="137"/>
      <c r="N484" s="141"/>
      <c r="O484" s="137"/>
      <c r="P484" s="230"/>
      <c r="Q484" s="230"/>
      <c r="R484" s="230"/>
      <c r="S484" s="230"/>
      <c r="T484" s="230"/>
      <c r="U484" s="230"/>
      <c r="V484" s="230"/>
      <c r="W484" s="193"/>
      <c r="X484" s="193"/>
      <c r="Y484" s="193"/>
      <c r="Z484" s="193"/>
      <c r="AA484" s="193"/>
      <c r="AB484" s="230"/>
      <c r="AC484" s="230"/>
      <c r="AD484" s="230"/>
      <c r="AE484" s="230"/>
      <c r="AF484" s="136"/>
      <c r="AG484" s="342"/>
      <c r="AH484" s="228"/>
      <c r="AJ484" s="227"/>
      <c r="AL484" s="227"/>
      <c r="AM484" s="119"/>
      <c r="AN484" s="227"/>
      <c r="AO484" s="307"/>
      <c r="AP484" s="214"/>
    </row>
    <row r="485" spans="1:42" s="212" customFormat="1">
      <c r="A485" s="212" t="s">
        <v>700</v>
      </c>
      <c r="B485" s="226"/>
      <c r="D485" s="226"/>
      <c r="E485" s="226"/>
      <c r="F485" s="226"/>
      <c r="G485" s="226"/>
      <c r="H485" s="226"/>
      <c r="I485" s="226"/>
      <c r="J485" s="226"/>
      <c r="L485" s="137"/>
      <c r="M485" s="137"/>
      <c r="N485" s="141"/>
      <c r="O485" s="137"/>
      <c r="P485" s="230"/>
      <c r="Q485" s="230"/>
      <c r="R485" s="230"/>
      <c r="S485" s="230"/>
      <c r="T485" s="230"/>
      <c r="U485" s="230"/>
      <c r="V485" s="230"/>
      <c r="W485" s="193"/>
      <c r="X485" s="193"/>
      <c r="Y485" s="193"/>
      <c r="Z485" s="193"/>
      <c r="AA485" s="193"/>
      <c r="AB485" s="230"/>
      <c r="AC485" s="230"/>
      <c r="AD485" s="230"/>
      <c r="AE485" s="230"/>
      <c r="AF485" s="136"/>
      <c r="AG485" s="342"/>
      <c r="AH485" s="228"/>
      <c r="AJ485" s="227"/>
      <c r="AL485" s="227"/>
      <c r="AM485" s="119"/>
      <c r="AN485" s="227"/>
      <c r="AO485" s="307"/>
      <c r="AP485" s="214"/>
    </row>
    <row r="486" spans="1:42" s="212" customFormat="1">
      <c r="A486" s="212" t="s">
        <v>716</v>
      </c>
      <c r="B486" s="226"/>
      <c r="D486" s="226"/>
      <c r="E486" s="226"/>
      <c r="F486" s="226"/>
      <c r="G486" s="226"/>
      <c r="H486" s="226"/>
      <c r="I486" s="226"/>
      <c r="J486" s="226"/>
      <c r="L486" s="137"/>
      <c r="M486" s="137"/>
      <c r="N486" s="141"/>
      <c r="O486" s="137"/>
      <c r="P486" s="230"/>
      <c r="Q486" s="230"/>
      <c r="R486" s="230"/>
      <c r="S486" s="230"/>
      <c r="T486" s="230"/>
      <c r="U486" s="230"/>
      <c r="V486" s="230"/>
      <c r="W486" s="193"/>
      <c r="X486" s="193"/>
      <c r="Y486" s="193"/>
      <c r="Z486" s="193"/>
      <c r="AA486" s="193"/>
      <c r="AB486" s="230"/>
      <c r="AC486" s="230"/>
      <c r="AD486" s="230"/>
      <c r="AE486" s="230"/>
      <c r="AF486" s="232"/>
      <c r="AG486" s="342"/>
      <c r="AH486" s="228"/>
      <c r="AJ486" s="227"/>
      <c r="AL486" s="227"/>
      <c r="AM486" s="119"/>
      <c r="AN486" s="227"/>
      <c r="AO486" s="307"/>
      <c r="AP486" s="214"/>
    </row>
    <row r="487" spans="1:42" s="212" customFormat="1">
      <c r="A487" s="212" t="s">
        <v>722</v>
      </c>
      <c r="B487" s="226"/>
      <c r="D487" s="226"/>
      <c r="E487" s="226"/>
      <c r="F487" s="226"/>
      <c r="G487" s="226"/>
      <c r="H487" s="226"/>
      <c r="I487" s="226"/>
      <c r="J487" s="226"/>
      <c r="L487" s="137"/>
      <c r="M487" s="137"/>
      <c r="N487" s="141"/>
      <c r="O487" s="137"/>
      <c r="P487" s="230"/>
      <c r="Q487" s="230"/>
      <c r="R487" s="230"/>
      <c r="S487" s="230"/>
      <c r="T487" s="230"/>
      <c r="U487" s="230"/>
      <c r="V487" s="230"/>
      <c r="W487" s="193"/>
      <c r="X487" s="193"/>
      <c r="Y487" s="193"/>
      <c r="Z487" s="193"/>
      <c r="AA487" s="193"/>
      <c r="AB487" s="230"/>
      <c r="AC487" s="230"/>
      <c r="AD487" s="230"/>
      <c r="AE487" s="230"/>
      <c r="AF487" s="232"/>
      <c r="AG487" s="342"/>
      <c r="AH487" s="228"/>
      <c r="AJ487" s="227"/>
      <c r="AL487" s="227"/>
      <c r="AM487" s="119"/>
      <c r="AN487" s="227"/>
      <c r="AO487" s="307"/>
      <c r="AP487" s="214"/>
    </row>
    <row r="488" spans="1:42" s="212" customFormat="1">
      <c r="C488" s="216"/>
      <c r="L488" s="137"/>
      <c r="M488" s="141"/>
      <c r="N488" s="137"/>
      <c r="O488" s="230"/>
      <c r="P488" s="230"/>
      <c r="Q488" s="230"/>
      <c r="R488" s="230"/>
      <c r="S488" s="230"/>
      <c r="T488" s="230"/>
      <c r="U488" s="230"/>
      <c r="V488" s="230"/>
      <c r="W488" s="230"/>
      <c r="X488" s="230"/>
      <c r="Y488" s="230"/>
      <c r="Z488" s="230"/>
      <c r="AA488" s="230"/>
      <c r="AB488" s="230"/>
      <c r="AC488" s="230"/>
      <c r="AD488" s="230"/>
      <c r="AE488" s="230"/>
      <c r="AF488" s="230"/>
      <c r="AG488" s="342"/>
      <c r="AH488" s="211"/>
      <c r="AI488" s="216"/>
      <c r="AJ488" s="115"/>
      <c r="AK488" s="216"/>
      <c r="AL488" s="115"/>
      <c r="AM488" s="116"/>
      <c r="AN488" s="115"/>
      <c r="AO488" s="226"/>
      <c r="AP488" s="214"/>
    </row>
    <row r="489" spans="1:42" s="212" customFormat="1">
      <c r="A489" s="216" t="s">
        <v>378</v>
      </c>
      <c r="C489" s="216"/>
      <c r="K489" s="134" t="s">
        <v>380</v>
      </c>
      <c r="L489" s="137"/>
      <c r="M489" s="141"/>
      <c r="N489" s="137"/>
      <c r="O489" s="230"/>
      <c r="P489" s="230"/>
      <c r="Q489" s="230"/>
      <c r="R489" s="230"/>
      <c r="S489" s="230"/>
      <c r="T489" s="230"/>
      <c r="U489" s="230"/>
      <c r="V489" s="230"/>
      <c r="W489" s="230"/>
      <c r="X489" s="230"/>
      <c r="Y489" s="230"/>
      <c r="Z489" s="230"/>
      <c r="AA489" s="230"/>
      <c r="AB489" s="230"/>
      <c r="AC489" s="230"/>
      <c r="AD489" s="230"/>
      <c r="AE489" s="230"/>
      <c r="AF489" s="230"/>
      <c r="AG489" s="342"/>
      <c r="AH489" s="211"/>
      <c r="AI489" s="216"/>
      <c r="AJ489" s="115"/>
      <c r="AK489" s="216"/>
      <c r="AL489" s="115"/>
      <c r="AM489" s="116"/>
      <c r="AN489" s="115"/>
      <c r="AO489" s="226"/>
      <c r="AP489" s="214"/>
    </row>
    <row r="490" spans="1:42" s="212" customFormat="1">
      <c r="K490" s="420">
        <v>2014</v>
      </c>
      <c r="L490" s="134">
        <f>K490+1</f>
        <v>2015</v>
      </c>
      <c r="M490" s="134">
        <f t="shared" ref="M490:T490" si="127">L490+1</f>
        <v>2016</v>
      </c>
      <c r="N490" s="134">
        <f t="shared" si="127"/>
        <v>2017</v>
      </c>
      <c r="O490" s="134">
        <f t="shared" si="127"/>
        <v>2018</v>
      </c>
      <c r="P490" s="134">
        <f t="shared" si="127"/>
        <v>2019</v>
      </c>
      <c r="Q490" s="134">
        <f t="shared" si="127"/>
        <v>2020</v>
      </c>
      <c r="R490" s="134">
        <f t="shared" si="127"/>
        <v>2021</v>
      </c>
      <c r="S490" s="134">
        <f t="shared" si="127"/>
        <v>2022</v>
      </c>
      <c r="T490" s="134">
        <f t="shared" si="127"/>
        <v>2023</v>
      </c>
      <c r="U490" s="134">
        <f t="shared" ref="U490:AE490" si="128">T490+1</f>
        <v>2024</v>
      </c>
      <c r="V490" s="134">
        <f t="shared" si="128"/>
        <v>2025</v>
      </c>
      <c r="W490" s="134">
        <f t="shared" si="128"/>
        <v>2026</v>
      </c>
      <c r="X490" s="134">
        <f t="shared" si="128"/>
        <v>2027</v>
      </c>
      <c r="Y490" s="134">
        <f t="shared" si="128"/>
        <v>2028</v>
      </c>
      <c r="Z490" s="134">
        <f t="shared" si="128"/>
        <v>2029</v>
      </c>
      <c r="AA490" s="134">
        <f t="shared" si="128"/>
        <v>2030</v>
      </c>
      <c r="AB490" s="134">
        <f t="shared" si="128"/>
        <v>2031</v>
      </c>
      <c r="AC490" s="134">
        <f t="shared" si="128"/>
        <v>2032</v>
      </c>
      <c r="AD490" s="134">
        <f t="shared" si="128"/>
        <v>2033</v>
      </c>
      <c r="AE490" s="134">
        <f t="shared" si="128"/>
        <v>2034</v>
      </c>
      <c r="AF490" s="230"/>
      <c r="AG490" s="342"/>
      <c r="AH490" s="211"/>
      <c r="AJ490" s="227"/>
      <c r="AL490" s="227"/>
      <c r="AM490" s="119"/>
      <c r="AN490" s="227"/>
      <c r="AO490" s="226"/>
      <c r="AP490" s="214"/>
    </row>
    <row r="491" spans="1:42" s="212" customFormat="1">
      <c r="A491" s="216"/>
      <c r="B491" s="115" t="s">
        <v>715</v>
      </c>
      <c r="C491" s="289" t="s">
        <v>514</v>
      </c>
      <c r="D491" s="283"/>
      <c r="E491" s="283"/>
      <c r="F491" s="283"/>
      <c r="G491" s="284"/>
      <c r="H491" s="283"/>
      <c r="I491" s="284"/>
      <c r="J491" s="144" t="s">
        <v>711</v>
      </c>
      <c r="K491" s="791">
        <f>M477</f>
        <v>1507</v>
      </c>
      <c r="L491" s="137">
        <f t="shared" ref="L491:AE491" si="129">K491*(100%-$M$476)</f>
        <v>1356.3</v>
      </c>
      <c r="M491" s="137">
        <f t="shared" si="129"/>
        <v>1220.67</v>
      </c>
      <c r="N491" s="137">
        <f t="shared" si="129"/>
        <v>1098.6030000000001</v>
      </c>
      <c r="O491" s="137">
        <f t="shared" si="129"/>
        <v>988.74270000000013</v>
      </c>
      <c r="P491" s="137">
        <f t="shared" si="129"/>
        <v>889.8684300000001</v>
      </c>
      <c r="Q491" s="137">
        <f t="shared" si="129"/>
        <v>800.88158700000008</v>
      </c>
      <c r="R491" s="137">
        <f t="shared" si="129"/>
        <v>720.79342830000007</v>
      </c>
      <c r="S491" s="137">
        <f t="shared" si="129"/>
        <v>648.7140854700001</v>
      </c>
      <c r="T491" s="137">
        <f t="shared" si="129"/>
        <v>583.84267692300011</v>
      </c>
      <c r="U491" s="137">
        <f t="shared" si="129"/>
        <v>525.45840923070011</v>
      </c>
      <c r="V491" s="137">
        <f t="shared" si="129"/>
        <v>472.91256830763012</v>
      </c>
      <c r="W491" s="137">
        <f t="shared" si="129"/>
        <v>425.62131147686711</v>
      </c>
      <c r="X491" s="137">
        <f t="shared" si="129"/>
        <v>383.05918032918038</v>
      </c>
      <c r="Y491" s="137">
        <f t="shared" si="129"/>
        <v>344.75326229626233</v>
      </c>
      <c r="Z491" s="137">
        <f t="shared" si="129"/>
        <v>310.27793606663613</v>
      </c>
      <c r="AA491" s="137">
        <f t="shared" si="129"/>
        <v>279.25014245997255</v>
      </c>
      <c r="AB491" s="137">
        <f t="shared" si="129"/>
        <v>251.32512821397529</v>
      </c>
      <c r="AC491" s="137">
        <f t="shared" si="129"/>
        <v>226.19261539257778</v>
      </c>
      <c r="AD491" s="137">
        <f t="shared" si="129"/>
        <v>203.57335385332001</v>
      </c>
      <c r="AE491" s="137">
        <f t="shared" si="129"/>
        <v>183.21601846798802</v>
      </c>
      <c r="AF491" s="230"/>
      <c r="AG491" s="342"/>
      <c r="AH491" s="211"/>
      <c r="AI491" s="216"/>
      <c r="AJ491" s="115"/>
      <c r="AK491" s="216"/>
      <c r="AL491" s="115"/>
      <c r="AM491" s="116"/>
      <c r="AN491" s="115"/>
      <c r="AO491" s="226"/>
      <c r="AP491" s="214"/>
    </row>
    <row r="492" spans="1:42" s="211" customFormat="1">
      <c r="A492" s="153" t="s">
        <v>214</v>
      </c>
      <c r="B492" s="294" t="s">
        <v>993</v>
      </c>
      <c r="C492" s="408" t="s">
        <v>706</v>
      </c>
      <c r="D492" s="279"/>
      <c r="E492" s="279"/>
      <c r="F492" s="235"/>
      <c r="G492" s="280"/>
      <c r="H492" s="279"/>
      <c r="I492" s="235"/>
      <c r="J492" s="300"/>
      <c r="K492" s="417">
        <f>M478</f>
        <v>37.675000000000004</v>
      </c>
      <c r="L492" s="389">
        <f t="shared" ref="L492:AE492" si="130">L491*$M$474</f>
        <v>33.907499999999999</v>
      </c>
      <c r="M492" s="389">
        <f t="shared" si="130"/>
        <v>30.516750000000002</v>
      </c>
      <c r="N492" s="389">
        <f t="shared" si="130"/>
        <v>27.465075000000002</v>
      </c>
      <c r="O492" s="389">
        <f t="shared" si="130"/>
        <v>24.718567500000006</v>
      </c>
      <c r="P492" s="389">
        <f t="shared" si="130"/>
        <v>22.246710750000005</v>
      </c>
      <c r="Q492" s="389">
        <f t="shared" si="130"/>
        <v>20.022039675000002</v>
      </c>
      <c r="R492" s="389">
        <f t="shared" si="130"/>
        <v>18.019835707500004</v>
      </c>
      <c r="S492" s="389">
        <f t="shared" si="130"/>
        <v>16.217852136750004</v>
      </c>
      <c r="T492" s="389">
        <f t="shared" si="130"/>
        <v>14.596066923075004</v>
      </c>
      <c r="U492" s="389">
        <f t="shared" si="130"/>
        <v>13.136460230767504</v>
      </c>
      <c r="V492" s="389">
        <f t="shared" si="130"/>
        <v>11.822814207690755</v>
      </c>
      <c r="W492" s="389">
        <f t="shared" si="130"/>
        <v>10.640532786921678</v>
      </c>
      <c r="X492" s="389">
        <f t="shared" si="130"/>
        <v>9.5764795082295091</v>
      </c>
      <c r="Y492" s="389">
        <f t="shared" si="130"/>
        <v>8.6188315574065584</v>
      </c>
      <c r="Z492" s="389">
        <f t="shared" si="130"/>
        <v>7.7569484016659036</v>
      </c>
      <c r="AA492" s="389">
        <f t="shared" si="130"/>
        <v>6.9812535614993143</v>
      </c>
      <c r="AB492" s="389">
        <f t="shared" si="130"/>
        <v>6.2831282053493824</v>
      </c>
      <c r="AC492" s="389">
        <f t="shared" si="130"/>
        <v>5.6548153848144445</v>
      </c>
      <c r="AD492" s="389">
        <f t="shared" si="130"/>
        <v>5.0893338463330009</v>
      </c>
      <c r="AE492" s="389">
        <f t="shared" si="130"/>
        <v>4.5804004616997007</v>
      </c>
      <c r="AF492" s="783" t="str">
        <f>B469</f>
        <v>PFOS</v>
      </c>
      <c r="AG492" s="342" t="s">
        <v>570</v>
      </c>
      <c r="AH492" s="276"/>
      <c r="AI492" s="276"/>
      <c r="AJ492" s="781"/>
      <c r="AK492" s="276"/>
      <c r="AL492" s="276"/>
      <c r="AM492" s="276"/>
      <c r="AN492" s="276"/>
      <c r="AO492" s="226"/>
      <c r="AP492" s="305"/>
    </row>
    <row r="493" spans="1:42" s="211" customFormat="1">
      <c r="A493" s="153" t="s">
        <v>209</v>
      </c>
      <c r="B493" s="294" t="s">
        <v>994</v>
      </c>
      <c r="C493" s="408" t="s">
        <v>706</v>
      </c>
      <c r="D493" s="279"/>
      <c r="E493" s="279"/>
      <c r="F493" s="235"/>
      <c r="G493" s="280"/>
      <c r="H493" s="279"/>
      <c r="I493" s="235"/>
      <c r="J493" s="300"/>
      <c r="K493" s="417">
        <f>M478</f>
        <v>37.675000000000004</v>
      </c>
      <c r="L493" s="389">
        <v>0</v>
      </c>
      <c r="M493" s="389">
        <v>0</v>
      </c>
      <c r="N493" s="389">
        <v>0</v>
      </c>
      <c r="O493" s="389">
        <v>0</v>
      </c>
      <c r="P493" s="389">
        <v>0</v>
      </c>
      <c r="Q493" s="389">
        <v>0</v>
      </c>
      <c r="R493" s="389">
        <v>0</v>
      </c>
      <c r="S493" s="389">
        <v>0</v>
      </c>
      <c r="T493" s="389">
        <v>0</v>
      </c>
      <c r="U493" s="389">
        <v>0</v>
      </c>
      <c r="V493" s="389">
        <v>0</v>
      </c>
      <c r="W493" s="389">
        <v>0</v>
      </c>
      <c r="X493" s="389">
        <v>0</v>
      </c>
      <c r="Y493" s="389">
        <v>0</v>
      </c>
      <c r="Z493" s="389">
        <v>0</v>
      </c>
      <c r="AA493" s="389">
        <v>0</v>
      </c>
      <c r="AB493" s="389">
        <v>0</v>
      </c>
      <c r="AC493" s="389">
        <v>0</v>
      </c>
      <c r="AD493" s="389">
        <v>0</v>
      </c>
      <c r="AE493" s="389">
        <v>0</v>
      </c>
      <c r="AF493" s="783" t="str">
        <f>AF492</f>
        <v>PFOS</v>
      </c>
      <c r="AG493" s="342" t="s">
        <v>570</v>
      </c>
      <c r="AH493" s="276"/>
      <c r="AI493" s="276"/>
      <c r="AJ493" s="781"/>
      <c r="AK493" s="276"/>
      <c r="AL493" s="276"/>
      <c r="AM493" s="276"/>
      <c r="AN493" s="276"/>
      <c r="AO493" s="226"/>
      <c r="AP493" s="790"/>
    </row>
    <row r="494" spans="1:42" s="211" customFormat="1">
      <c r="A494" s="153" t="s">
        <v>216</v>
      </c>
      <c r="B494" s="294" t="s">
        <v>995</v>
      </c>
      <c r="C494" s="408" t="s">
        <v>706</v>
      </c>
      <c r="D494" s="279"/>
      <c r="E494" s="279"/>
      <c r="F494" s="235"/>
      <c r="G494" s="280"/>
      <c r="H494" s="279"/>
      <c r="I494" s="235"/>
      <c r="J494" s="300"/>
      <c r="K494" s="417">
        <f>M478</f>
        <v>37.675000000000004</v>
      </c>
      <c r="L494" s="389">
        <v>0</v>
      </c>
      <c r="M494" s="389">
        <f>L494</f>
        <v>0</v>
      </c>
      <c r="N494" s="389">
        <f>M494</f>
        <v>0</v>
      </c>
      <c r="O494" s="389">
        <f>N494</f>
        <v>0</v>
      </c>
      <c r="P494" s="389">
        <v>0</v>
      </c>
      <c r="Q494" s="389">
        <v>0</v>
      </c>
      <c r="R494" s="389">
        <v>0</v>
      </c>
      <c r="S494" s="389">
        <v>0</v>
      </c>
      <c r="T494" s="389">
        <v>0</v>
      </c>
      <c r="U494" s="389">
        <v>0</v>
      </c>
      <c r="V494" s="389">
        <v>0</v>
      </c>
      <c r="W494" s="389">
        <v>0</v>
      </c>
      <c r="X494" s="389">
        <v>0</v>
      </c>
      <c r="Y494" s="389">
        <v>0</v>
      </c>
      <c r="Z494" s="389">
        <v>0</v>
      </c>
      <c r="AA494" s="389">
        <v>0</v>
      </c>
      <c r="AB494" s="389">
        <v>0</v>
      </c>
      <c r="AC494" s="389">
        <v>0</v>
      </c>
      <c r="AD494" s="389">
        <v>0</v>
      </c>
      <c r="AE494" s="389">
        <v>0</v>
      </c>
      <c r="AF494" s="783" t="str">
        <f>AF493</f>
        <v>PFOS</v>
      </c>
      <c r="AG494" s="342" t="s">
        <v>570</v>
      </c>
      <c r="AH494" s="276"/>
      <c r="AI494" s="276"/>
      <c r="AJ494" s="781"/>
      <c r="AK494" s="276"/>
      <c r="AL494" s="276"/>
      <c r="AM494" s="276"/>
      <c r="AN494" s="276"/>
      <c r="AO494" s="226"/>
      <c r="AP494" s="784"/>
    </row>
    <row r="495" spans="1:42" s="211" customFormat="1">
      <c r="A495" s="122"/>
      <c r="B495" s="781" t="s">
        <v>714</v>
      </c>
      <c r="C495" s="289"/>
      <c r="D495" s="283"/>
      <c r="E495" s="283"/>
      <c r="F495" s="283"/>
      <c r="G495" s="284"/>
      <c r="H495" s="283"/>
      <c r="I495" s="284"/>
      <c r="J495" s="292"/>
      <c r="K495" s="792"/>
      <c r="L495" s="792"/>
      <c r="M495" s="792"/>
      <c r="N495" s="792"/>
      <c r="O495" s="792"/>
      <c r="P495" s="792"/>
      <c r="Q495" s="792"/>
      <c r="R495" s="792"/>
      <c r="S495" s="792"/>
      <c r="T495" s="792"/>
      <c r="U495" s="792"/>
      <c r="V495" s="792"/>
      <c r="W495" s="792"/>
      <c r="X495" s="792"/>
      <c r="Y495" s="792"/>
      <c r="Z495" s="792"/>
      <c r="AA495" s="792"/>
      <c r="AB495" s="792"/>
      <c r="AC495" s="792"/>
      <c r="AD495" s="792"/>
      <c r="AE495" s="792"/>
      <c r="AF495" s="392"/>
      <c r="AG495" s="342"/>
      <c r="AI495" s="122"/>
      <c r="AJ495" s="781"/>
      <c r="AK495" s="122"/>
      <c r="AL495" s="781"/>
      <c r="AM495" s="284"/>
      <c r="AN495" s="781"/>
      <c r="AO495" s="226"/>
      <c r="AP495" s="305"/>
    </row>
    <row r="496" spans="1:42" s="211" customFormat="1">
      <c r="A496" s="153" t="s">
        <v>214</v>
      </c>
      <c r="B496" s="294" t="s">
        <v>993</v>
      </c>
      <c r="C496" s="408" t="s">
        <v>706</v>
      </c>
      <c r="D496" s="279"/>
      <c r="E496" s="279"/>
      <c r="F496" s="235"/>
      <c r="G496" s="280"/>
      <c r="H496" s="279"/>
      <c r="I496" s="235"/>
      <c r="J496" s="300"/>
      <c r="K496" s="417">
        <f>M481</f>
        <v>3767.5</v>
      </c>
      <c r="L496" s="389">
        <f t="shared" ref="L496:AE496" si="131">L491*$M$475/$M$480</f>
        <v>3390.75</v>
      </c>
      <c r="M496" s="389">
        <f t="shared" si="131"/>
        <v>3051.6750000000002</v>
      </c>
      <c r="N496" s="389">
        <f t="shared" si="131"/>
        <v>2746.5075000000002</v>
      </c>
      <c r="O496" s="389">
        <f t="shared" si="131"/>
        <v>2471.8567500000004</v>
      </c>
      <c r="P496" s="389">
        <f t="shared" si="131"/>
        <v>2224.6710750000002</v>
      </c>
      <c r="Q496" s="389">
        <f t="shared" si="131"/>
        <v>2002.2039675000003</v>
      </c>
      <c r="R496" s="389">
        <f t="shared" si="131"/>
        <v>1801.9835707500001</v>
      </c>
      <c r="S496" s="389">
        <f t="shared" si="131"/>
        <v>1621.7852136750003</v>
      </c>
      <c r="T496" s="389">
        <f t="shared" si="131"/>
        <v>1459.6066923075002</v>
      </c>
      <c r="U496" s="389">
        <f t="shared" si="131"/>
        <v>1313.6460230767502</v>
      </c>
      <c r="V496" s="389">
        <f t="shared" si="131"/>
        <v>1182.2814207690753</v>
      </c>
      <c r="W496" s="389">
        <f t="shared" si="131"/>
        <v>1064.0532786921679</v>
      </c>
      <c r="X496" s="389">
        <f t="shared" si="131"/>
        <v>957.64795082295097</v>
      </c>
      <c r="Y496" s="389">
        <f t="shared" si="131"/>
        <v>861.88315574065587</v>
      </c>
      <c r="Z496" s="389">
        <f t="shared" si="131"/>
        <v>775.69484016659032</v>
      </c>
      <c r="AA496" s="389">
        <f t="shared" si="131"/>
        <v>698.12535614993146</v>
      </c>
      <c r="AB496" s="389">
        <f t="shared" si="131"/>
        <v>628.31282053493817</v>
      </c>
      <c r="AC496" s="389">
        <f t="shared" si="131"/>
        <v>565.48153848144443</v>
      </c>
      <c r="AD496" s="389">
        <f t="shared" si="131"/>
        <v>508.93338463330002</v>
      </c>
      <c r="AE496" s="389">
        <f t="shared" si="131"/>
        <v>458.04004616997008</v>
      </c>
      <c r="AF496" s="783" t="str">
        <f>AF494</f>
        <v>PFOS</v>
      </c>
      <c r="AG496" s="342" t="s">
        <v>570</v>
      </c>
      <c r="AH496" s="276"/>
      <c r="AI496" s="276"/>
      <c r="AJ496" s="781"/>
      <c r="AK496" s="276"/>
      <c r="AL496" s="276"/>
      <c r="AM496" s="276"/>
      <c r="AN496" s="276"/>
      <c r="AO496" s="226"/>
      <c r="AP496" s="305"/>
    </row>
    <row r="497" spans="1:43" s="211" customFormat="1">
      <c r="A497" s="153" t="s">
        <v>209</v>
      </c>
      <c r="B497" s="294" t="s">
        <v>994</v>
      </c>
      <c r="C497" s="408" t="s">
        <v>706</v>
      </c>
      <c r="D497" s="279"/>
      <c r="E497" s="279"/>
      <c r="F497" s="235"/>
      <c r="G497" s="280"/>
      <c r="H497" s="279"/>
      <c r="I497" s="235"/>
      <c r="J497" s="300"/>
      <c r="K497" s="417">
        <f>K496</f>
        <v>3767.5</v>
      </c>
      <c r="L497" s="389">
        <f t="shared" ref="L497:AE497" si="132">L491*$M$476/$M$480</f>
        <v>4521</v>
      </c>
      <c r="M497" s="389">
        <f t="shared" si="132"/>
        <v>4068.9000000000005</v>
      </c>
      <c r="N497" s="389">
        <f t="shared" si="132"/>
        <v>3662.0100000000007</v>
      </c>
      <c r="O497" s="389">
        <f t="shared" si="132"/>
        <v>3295.8090000000011</v>
      </c>
      <c r="P497" s="389">
        <f t="shared" si="132"/>
        <v>2966.2281000000007</v>
      </c>
      <c r="Q497" s="389">
        <f t="shared" si="132"/>
        <v>2669.6052900000004</v>
      </c>
      <c r="R497" s="389">
        <f t="shared" si="132"/>
        <v>2402.6447610000005</v>
      </c>
      <c r="S497" s="389">
        <f t="shared" si="132"/>
        <v>2162.3802849000008</v>
      </c>
      <c r="T497" s="389">
        <f t="shared" si="132"/>
        <v>1946.1422564100005</v>
      </c>
      <c r="U497" s="389">
        <f t="shared" si="132"/>
        <v>1751.5280307690007</v>
      </c>
      <c r="V497" s="389">
        <f t="shared" si="132"/>
        <v>1576.3752276921007</v>
      </c>
      <c r="W497" s="389">
        <f t="shared" si="132"/>
        <v>1418.7377049228905</v>
      </c>
      <c r="X497" s="389">
        <f t="shared" si="132"/>
        <v>1276.8639344306011</v>
      </c>
      <c r="Y497" s="389">
        <f t="shared" si="132"/>
        <v>1149.1775409875411</v>
      </c>
      <c r="Z497" s="389">
        <f t="shared" si="132"/>
        <v>1034.2597868887872</v>
      </c>
      <c r="AA497" s="389">
        <f t="shared" si="132"/>
        <v>930.83380819990862</v>
      </c>
      <c r="AB497" s="389">
        <f t="shared" si="132"/>
        <v>837.75042737991771</v>
      </c>
      <c r="AC497" s="389">
        <f t="shared" si="132"/>
        <v>753.97538464192598</v>
      </c>
      <c r="AD497" s="389">
        <f t="shared" si="132"/>
        <v>678.57784617773348</v>
      </c>
      <c r="AE497" s="389">
        <f t="shared" si="132"/>
        <v>610.72006155996007</v>
      </c>
      <c r="AF497" s="783" t="str">
        <f>AF496</f>
        <v>PFOS</v>
      </c>
      <c r="AG497" s="342" t="s">
        <v>570</v>
      </c>
      <c r="AH497" s="276"/>
      <c r="AI497" s="276"/>
      <c r="AJ497" s="781"/>
      <c r="AK497" s="276"/>
      <c r="AL497" s="276"/>
      <c r="AM497" s="276"/>
      <c r="AN497" s="276"/>
      <c r="AO497" s="226"/>
      <c r="AP497" s="790"/>
    </row>
    <row r="498" spans="1:43" s="211" customFormat="1">
      <c r="A498" s="153" t="s">
        <v>216</v>
      </c>
      <c r="B498" s="294" t="s">
        <v>995</v>
      </c>
      <c r="C498" s="408" t="s">
        <v>706</v>
      </c>
      <c r="D498" s="279"/>
      <c r="E498" s="279"/>
      <c r="F498" s="235"/>
      <c r="G498" s="280"/>
      <c r="H498" s="279"/>
      <c r="I498" s="235"/>
      <c r="J498" s="300"/>
      <c r="K498" s="417">
        <f>K497</f>
        <v>3767.5</v>
      </c>
      <c r="L498" s="389">
        <f t="shared" ref="L498:AE498" si="133">L491*($M$475*75%)/$M$480</f>
        <v>2543.0624999999995</v>
      </c>
      <c r="M498" s="389">
        <f t="shared" si="133"/>
        <v>2288.7562500000004</v>
      </c>
      <c r="N498" s="389">
        <f t="shared" si="133"/>
        <v>2059.8806250000002</v>
      </c>
      <c r="O498" s="389">
        <f t="shared" si="133"/>
        <v>1853.8925624999999</v>
      </c>
      <c r="P498" s="389">
        <f t="shared" si="133"/>
        <v>1668.5033062499999</v>
      </c>
      <c r="Q498" s="389">
        <f t="shared" si="133"/>
        <v>1501.652975625</v>
      </c>
      <c r="R498" s="389">
        <f t="shared" si="133"/>
        <v>1351.4876780625</v>
      </c>
      <c r="S498" s="389">
        <f t="shared" si="133"/>
        <v>1216.3389102562501</v>
      </c>
      <c r="T498" s="389">
        <f t="shared" si="133"/>
        <v>1094.7050192306251</v>
      </c>
      <c r="U498" s="389">
        <f t="shared" si="133"/>
        <v>985.23451730756267</v>
      </c>
      <c r="V498" s="389">
        <f t="shared" si="133"/>
        <v>886.71106557680639</v>
      </c>
      <c r="W498" s="389">
        <f t="shared" si="133"/>
        <v>798.03995901912583</v>
      </c>
      <c r="X498" s="389">
        <f t="shared" si="133"/>
        <v>718.23596311721326</v>
      </c>
      <c r="Y498" s="389">
        <f t="shared" si="133"/>
        <v>646.41236680549184</v>
      </c>
      <c r="Z498" s="389">
        <f t="shared" si="133"/>
        <v>581.77113012494272</v>
      </c>
      <c r="AA498" s="389">
        <f t="shared" si="133"/>
        <v>523.59401711244846</v>
      </c>
      <c r="AB498" s="389">
        <f t="shared" si="133"/>
        <v>471.23461540120365</v>
      </c>
      <c r="AC498" s="389">
        <f t="shared" si="133"/>
        <v>424.11115386108332</v>
      </c>
      <c r="AD498" s="389">
        <f t="shared" si="133"/>
        <v>381.70003847497497</v>
      </c>
      <c r="AE498" s="389">
        <f t="shared" si="133"/>
        <v>343.53003462747751</v>
      </c>
      <c r="AF498" s="783" t="str">
        <f>AF497</f>
        <v>PFOS</v>
      </c>
      <c r="AG498" s="342" t="s">
        <v>570</v>
      </c>
      <c r="AH498" s="276"/>
      <c r="AI498" s="276"/>
      <c r="AJ498" s="781"/>
      <c r="AK498" s="276"/>
      <c r="AL498" s="276"/>
      <c r="AM498" s="276"/>
      <c r="AN498" s="276"/>
      <c r="AO498" s="226"/>
      <c r="AP498" s="784"/>
    </row>
    <row r="499" spans="1:43" s="211" customFormat="1">
      <c r="A499" s="122"/>
      <c r="B499" s="781" t="s">
        <v>673</v>
      </c>
      <c r="C499" s="289"/>
      <c r="D499" s="283"/>
      <c r="E499" s="283"/>
      <c r="F499" s="283"/>
      <c r="G499" s="284"/>
      <c r="H499" s="283"/>
      <c r="I499" s="284"/>
      <c r="J499" s="292"/>
      <c r="K499" s="792"/>
      <c r="L499" s="792"/>
      <c r="M499" s="792"/>
      <c r="N499" s="792"/>
      <c r="O499" s="792"/>
      <c r="P499" s="792"/>
      <c r="Q499" s="792"/>
      <c r="R499" s="792"/>
      <c r="S499" s="792"/>
      <c r="T499" s="792"/>
      <c r="U499" s="792"/>
      <c r="V499" s="792"/>
      <c r="W499" s="792"/>
      <c r="X499" s="792"/>
      <c r="Y499" s="792"/>
      <c r="Z499" s="792"/>
      <c r="AA499" s="792"/>
      <c r="AB499" s="792"/>
      <c r="AC499" s="792"/>
      <c r="AD499" s="792"/>
      <c r="AE499" s="792"/>
      <c r="AF499" s="392"/>
      <c r="AG499" s="342"/>
      <c r="AI499" s="122"/>
      <c r="AJ499" s="781"/>
      <c r="AK499" s="122"/>
      <c r="AL499" s="781"/>
      <c r="AM499" s="284"/>
      <c r="AN499" s="781"/>
      <c r="AO499" s="226"/>
      <c r="AP499" s="305"/>
    </row>
    <row r="500" spans="1:43" s="211" customFormat="1">
      <c r="A500" s="153" t="s">
        <v>214</v>
      </c>
      <c r="B500" s="294" t="s">
        <v>719</v>
      </c>
      <c r="C500" s="408" t="s">
        <v>706</v>
      </c>
      <c r="D500" s="279"/>
      <c r="E500" s="279"/>
      <c r="F500" s="235"/>
      <c r="G500" s="280"/>
      <c r="H500" s="279"/>
      <c r="I500" s="235"/>
      <c r="J500" s="300"/>
      <c r="K500" s="417">
        <v>0</v>
      </c>
      <c r="L500" s="389">
        <f>K500</f>
        <v>0</v>
      </c>
      <c r="M500" s="389">
        <f>Bibliography!I23*(1+Popn_growth)^(M$490-$K$490)</f>
        <v>7520.6424999999981</v>
      </c>
      <c r="N500" s="389">
        <f t="shared" ref="N500:AE500" si="134">M500*(1+Popn_growth)</f>
        <v>7633.4521374999977</v>
      </c>
      <c r="O500" s="389">
        <f t="shared" si="134"/>
        <v>7747.9539195624966</v>
      </c>
      <c r="P500" s="389">
        <f t="shared" si="134"/>
        <v>7864.1732283559331</v>
      </c>
      <c r="Q500" s="389">
        <f t="shared" si="134"/>
        <v>7982.1358267812711</v>
      </c>
      <c r="R500" s="389">
        <f t="shared" si="134"/>
        <v>8101.8678641829893</v>
      </c>
      <c r="S500" s="389">
        <f t="shared" si="134"/>
        <v>8223.3958821457327</v>
      </c>
      <c r="T500" s="389">
        <f t="shared" si="134"/>
        <v>8346.7468203779172</v>
      </c>
      <c r="U500" s="389">
        <f t="shared" si="134"/>
        <v>8471.9480226835858</v>
      </c>
      <c r="V500" s="389">
        <f t="shared" si="134"/>
        <v>8599.0272430238383</v>
      </c>
      <c r="W500" s="389">
        <f t="shared" si="134"/>
        <v>8728.0126516691944</v>
      </c>
      <c r="X500" s="389">
        <f t="shared" si="134"/>
        <v>8858.9328414442316</v>
      </c>
      <c r="Y500" s="389">
        <f t="shared" si="134"/>
        <v>8991.816834065894</v>
      </c>
      <c r="Z500" s="389">
        <f t="shared" si="134"/>
        <v>9126.6940865768811</v>
      </c>
      <c r="AA500" s="389">
        <f t="shared" si="134"/>
        <v>9263.5944978755342</v>
      </c>
      <c r="AB500" s="389">
        <f t="shared" si="134"/>
        <v>9402.5484153436664</v>
      </c>
      <c r="AC500" s="389">
        <f t="shared" si="134"/>
        <v>9543.5866415738201</v>
      </c>
      <c r="AD500" s="389">
        <f t="shared" si="134"/>
        <v>9686.7404411974258</v>
      </c>
      <c r="AE500" s="389">
        <f t="shared" si="134"/>
        <v>9832.0415478153864</v>
      </c>
      <c r="AF500" s="783" t="str">
        <f>AF498</f>
        <v>PFOS</v>
      </c>
      <c r="AG500" s="342" t="s">
        <v>570</v>
      </c>
      <c r="AH500" s="276"/>
      <c r="AI500" s="276"/>
      <c r="AJ500" s="781"/>
      <c r="AK500" s="276"/>
      <c r="AL500" s="276"/>
      <c r="AM500" s="276"/>
      <c r="AN500" s="276"/>
      <c r="AO500" s="226"/>
      <c r="AP500" s="305"/>
    </row>
    <row r="501" spans="1:43" s="211" customFormat="1">
      <c r="A501" s="153" t="s">
        <v>209</v>
      </c>
      <c r="B501" s="294" t="s">
        <v>720</v>
      </c>
      <c r="C501" s="408" t="s">
        <v>706</v>
      </c>
      <c r="D501" s="279"/>
      <c r="E501" s="279"/>
      <c r="F501" s="235"/>
      <c r="G501" s="280"/>
      <c r="H501" s="279"/>
      <c r="I501" s="235"/>
      <c r="J501" s="300"/>
      <c r="K501" s="417">
        <v>0</v>
      </c>
      <c r="L501" s="389">
        <f>K501</f>
        <v>0</v>
      </c>
      <c r="M501" s="389">
        <f>Bibliography!H23*(1+Popn_growth+1%)^(M$490-$K$490)</f>
        <v>76695.625</v>
      </c>
      <c r="N501" s="389">
        <f t="shared" ref="N501:AE501" si="135">M501*(1+Popn_growth+1%)</f>
        <v>78613.015625</v>
      </c>
      <c r="O501" s="389">
        <f t="shared" si="135"/>
        <v>80578.341015624988</v>
      </c>
      <c r="P501" s="389">
        <f t="shared" si="135"/>
        <v>82592.7995410156</v>
      </c>
      <c r="Q501" s="389">
        <f t="shared" si="135"/>
        <v>84657.619529540985</v>
      </c>
      <c r="R501" s="389">
        <f t="shared" si="135"/>
        <v>86774.060017779499</v>
      </c>
      <c r="S501" s="389">
        <f t="shared" si="135"/>
        <v>88943.411518223977</v>
      </c>
      <c r="T501" s="389">
        <f t="shared" si="135"/>
        <v>91166.996806179566</v>
      </c>
      <c r="U501" s="389">
        <f t="shared" si="135"/>
        <v>93446.171726334054</v>
      </c>
      <c r="V501" s="389">
        <f t="shared" si="135"/>
        <v>95782.326019492393</v>
      </c>
      <c r="W501" s="389">
        <f t="shared" si="135"/>
        <v>98176.88416997969</v>
      </c>
      <c r="X501" s="389">
        <f t="shared" si="135"/>
        <v>100631.30627422918</v>
      </c>
      <c r="Y501" s="389">
        <f t="shared" si="135"/>
        <v>103147.0889310849</v>
      </c>
      <c r="Z501" s="389">
        <f t="shared" si="135"/>
        <v>105725.76615436202</v>
      </c>
      <c r="AA501" s="389">
        <f t="shared" si="135"/>
        <v>108368.91030822106</v>
      </c>
      <c r="AB501" s="389">
        <f t="shared" si="135"/>
        <v>111078.13306592658</v>
      </c>
      <c r="AC501" s="389">
        <f t="shared" si="135"/>
        <v>113855.08639257474</v>
      </c>
      <c r="AD501" s="389">
        <f t="shared" si="135"/>
        <v>116701.4635523891</v>
      </c>
      <c r="AE501" s="389">
        <f t="shared" si="135"/>
        <v>119619.00014119882</v>
      </c>
      <c r="AF501" s="783" t="str">
        <f>AF500</f>
        <v>PFOS</v>
      </c>
      <c r="AG501" s="342" t="s">
        <v>570</v>
      </c>
      <c r="AH501" s="276"/>
      <c r="AI501" s="276"/>
      <c r="AJ501" s="781"/>
      <c r="AK501" s="276"/>
      <c r="AL501" s="276"/>
      <c r="AM501" s="276"/>
      <c r="AN501" s="276"/>
      <c r="AO501" s="226"/>
      <c r="AP501" s="790"/>
    </row>
    <row r="502" spans="1:43" s="212" customFormat="1">
      <c r="A502" s="144" t="s">
        <v>216</v>
      </c>
      <c r="B502" s="294" t="s">
        <v>718</v>
      </c>
      <c r="C502" s="408" t="s">
        <v>706</v>
      </c>
      <c r="D502" s="279"/>
      <c r="E502" s="279"/>
      <c r="F502" s="235"/>
      <c r="G502" s="280"/>
      <c r="H502" s="279"/>
      <c r="I502" s="235"/>
      <c r="J502" s="300"/>
      <c r="K502" s="417">
        <v>0</v>
      </c>
      <c r="L502" s="389">
        <f>K502</f>
        <v>0</v>
      </c>
      <c r="M502" s="389">
        <v>0</v>
      </c>
      <c r="N502" s="389">
        <f t="shared" ref="N502:AE502" si="136">M502</f>
        <v>0</v>
      </c>
      <c r="O502" s="389">
        <f t="shared" si="136"/>
        <v>0</v>
      </c>
      <c r="P502" s="389">
        <f t="shared" si="136"/>
        <v>0</v>
      </c>
      <c r="Q502" s="389">
        <f t="shared" si="136"/>
        <v>0</v>
      </c>
      <c r="R502" s="389">
        <f t="shared" si="136"/>
        <v>0</v>
      </c>
      <c r="S502" s="389">
        <f t="shared" si="136"/>
        <v>0</v>
      </c>
      <c r="T502" s="389">
        <f t="shared" si="136"/>
        <v>0</v>
      </c>
      <c r="U502" s="389">
        <f t="shared" si="136"/>
        <v>0</v>
      </c>
      <c r="V502" s="389">
        <f t="shared" si="136"/>
        <v>0</v>
      </c>
      <c r="W502" s="389">
        <f t="shared" si="136"/>
        <v>0</v>
      </c>
      <c r="X502" s="389">
        <f t="shared" si="136"/>
        <v>0</v>
      </c>
      <c r="Y502" s="389">
        <f t="shared" si="136"/>
        <v>0</v>
      </c>
      <c r="Z502" s="389">
        <f t="shared" si="136"/>
        <v>0</v>
      </c>
      <c r="AA502" s="389">
        <f t="shared" si="136"/>
        <v>0</v>
      </c>
      <c r="AB502" s="389">
        <f t="shared" si="136"/>
        <v>0</v>
      </c>
      <c r="AC502" s="389">
        <f t="shared" si="136"/>
        <v>0</v>
      </c>
      <c r="AD502" s="389">
        <f t="shared" si="136"/>
        <v>0</v>
      </c>
      <c r="AE502" s="389">
        <f t="shared" si="136"/>
        <v>0</v>
      </c>
      <c r="AF502" s="232" t="str">
        <f>AF501</f>
        <v>PFOS</v>
      </c>
      <c r="AG502" s="342" t="s">
        <v>570</v>
      </c>
      <c r="AH502" s="276"/>
      <c r="AI502" s="276"/>
      <c r="AJ502" s="115"/>
      <c r="AK502" s="276"/>
      <c r="AL502" s="276"/>
      <c r="AM502" s="276"/>
      <c r="AN502" s="276"/>
      <c r="AO502" s="226"/>
      <c r="AP502" s="63"/>
    </row>
    <row r="503" spans="1:43" s="212" customFormat="1">
      <c r="A503" s="228"/>
      <c r="B503" s="226"/>
      <c r="C503" s="226"/>
      <c r="D503" s="226"/>
      <c r="E503" s="226"/>
      <c r="F503" s="226"/>
      <c r="G503" s="226"/>
      <c r="H503" s="226"/>
      <c r="I503" s="226"/>
      <c r="J503" s="226"/>
      <c r="L503" s="137"/>
      <c r="M503" s="137"/>
      <c r="N503" s="141"/>
      <c r="O503" s="137"/>
      <c r="P503" s="230"/>
      <c r="Q503" s="230"/>
      <c r="R503" s="230"/>
      <c r="S503" s="230"/>
      <c r="T503" s="230"/>
      <c r="U503" s="230"/>
      <c r="V503" s="230"/>
      <c r="W503" s="230"/>
      <c r="X503" s="230"/>
      <c r="Y503" s="230"/>
      <c r="Z503" s="230"/>
      <c r="AA503" s="230"/>
      <c r="AB503" s="230"/>
      <c r="AC503" s="230"/>
      <c r="AD503" s="230"/>
      <c r="AE503" s="230"/>
      <c r="AF503" s="230"/>
      <c r="AG503" s="344"/>
      <c r="AH503" s="226"/>
      <c r="AI503" s="211"/>
      <c r="AJ503" s="216"/>
      <c r="AK503" s="115"/>
      <c r="AL503" s="216"/>
      <c r="AM503" s="115"/>
      <c r="AN503" s="116"/>
      <c r="AO503" s="115"/>
      <c r="AP503" s="226"/>
      <c r="AQ503" s="214"/>
    </row>
    <row r="504" spans="1:43" s="128" customFormat="1" ht="18.75">
      <c r="A504" s="130" t="s">
        <v>256</v>
      </c>
      <c r="B504" s="229" t="s">
        <v>372</v>
      </c>
      <c r="C504" s="229"/>
      <c r="D504" s="229"/>
      <c r="E504" s="229"/>
      <c r="F504" s="229"/>
      <c r="G504" s="229"/>
      <c r="H504" s="229"/>
      <c r="I504" s="229"/>
      <c r="J504" s="229"/>
      <c r="K504" s="131"/>
      <c r="L504" s="138"/>
      <c r="M504" s="138"/>
      <c r="N504" s="138"/>
      <c r="O504" s="138"/>
      <c r="P504" s="147"/>
      <c r="Q504" s="147"/>
      <c r="R504" s="147"/>
      <c r="S504" s="147"/>
      <c r="T504" s="147"/>
      <c r="U504" s="147"/>
      <c r="V504" s="147"/>
      <c r="W504" s="147"/>
      <c r="X504" s="147"/>
      <c r="Y504" s="147"/>
      <c r="Z504" s="147"/>
      <c r="AA504" s="147"/>
      <c r="AB504" s="147"/>
      <c r="AC504" s="147"/>
      <c r="AD504" s="147"/>
      <c r="AE504" s="147"/>
      <c r="AF504" s="140"/>
      <c r="AG504" s="346"/>
      <c r="AH504" s="123"/>
      <c r="AI504" s="124"/>
      <c r="AJ504" s="125"/>
      <c r="AK504" s="124"/>
      <c r="AL504" s="125"/>
      <c r="AM504" s="124"/>
      <c r="AN504" s="125"/>
      <c r="AO504" s="126"/>
      <c r="AP504" s="127"/>
    </row>
    <row r="505" spans="1:43" s="212" customFormat="1">
      <c r="A505" s="216" t="s">
        <v>376</v>
      </c>
      <c r="B505" s="226"/>
      <c r="C505" s="216" t="s">
        <v>379</v>
      </c>
      <c r="D505" s="226"/>
      <c r="E505" s="226"/>
      <c r="F505" s="226"/>
      <c r="G505" s="226"/>
      <c r="H505" s="226"/>
      <c r="I505" s="226"/>
      <c r="J505" s="226"/>
      <c r="L505" s="137"/>
      <c r="M505" s="137"/>
      <c r="N505" s="141"/>
      <c r="O505" s="137"/>
      <c r="P505" s="230"/>
      <c r="Q505" s="230"/>
      <c r="R505" s="230"/>
      <c r="S505" s="230"/>
      <c r="T505" s="230"/>
      <c r="U505" s="230"/>
      <c r="V505" s="230"/>
      <c r="W505" s="230"/>
      <c r="X505" s="179"/>
      <c r="AD505" s="230"/>
      <c r="AE505" s="230"/>
      <c r="AF505" s="136"/>
      <c r="AG505" s="342"/>
      <c r="AH505" s="228"/>
      <c r="AJ505" s="227"/>
      <c r="AL505" s="227"/>
      <c r="AM505" s="119"/>
      <c r="AN505" s="227"/>
      <c r="AO505" s="307"/>
      <c r="AP505" s="214"/>
    </row>
    <row r="506" spans="1:43" s="212" customFormat="1">
      <c r="A506" s="212" t="s">
        <v>668</v>
      </c>
      <c r="B506" s="226"/>
      <c r="C506" s="212" t="s">
        <v>685</v>
      </c>
      <c r="D506" s="226"/>
      <c r="E506" s="226"/>
      <c r="F506" s="226"/>
      <c r="G506" s="226"/>
      <c r="H506" s="226"/>
      <c r="I506" s="226"/>
      <c r="J506" s="226"/>
      <c r="L506" s="137"/>
      <c r="M506" s="137"/>
      <c r="N506" s="141"/>
      <c r="O506" s="137"/>
      <c r="P506" s="230"/>
      <c r="Q506" s="230"/>
      <c r="R506" s="230"/>
      <c r="S506" s="230"/>
      <c r="T506" s="230"/>
      <c r="U506" s="230"/>
      <c r="V506" s="230"/>
      <c r="W506" s="230"/>
      <c r="X506" s="179"/>
      <c r="AD506" s="230"/>
      <c r="AE506" s="230"/>
      <c r="AF506" s="136"/>
      <c r="AG506" s="342"/>
      <c r="AH506" s="228"/>
      <c r="AJ506" s="227"/>
      <c r="AL506" s="227"/>
      <c r="AM506" s="119"/>
      <c r="AN506" s="227"/>
      <c r="AO506" s="307"/>
      <c r="AP506" s="214"/>
    </row>
    <row r="507" spans="1:43" s="212" customFormat="1">
      <c r="A507" s="212" t="s">
        <v>669</v>
      </c>
      <c r="B507" s="226"/>
      <c r="C507" s="212" t="s">
        <v>483</v>
      </c>
      <c r="D507" s="226"/>
      <c r="E507" s="226"/>
      <c r="F507" s="226"/>
      <c r="G507" s="226"/>
      <c r="H507" s="226"/>
      <c r="I507" s="226"/>
      <c r="J507" s="226"/>
      <c r="L507" s="137"/>
      <c r="M507" s="137"/>
      <c r="N507" s="141"/>
      <c r="O507" s="137"/>
      <c r="P507" s="230"/>
      <c r="Q507" s="230"/>
      <c r="R507" s="230"/>
      <c r="S507" s="230"/>
      <c r="T507" s="230"/>
      <c r="U507" s="230"/>
      <c r="V507" s="230"/>
      <c r="W507" s="193"/>
      <c r="AD507" s="230"/>
      <c r="AE507" s="230"/>
      <c r="AF507" s="136"/>
      <c r="AG507" s="342"/>
      <c r="AH507" s="228"/>
      <c r="AJ507" s="227"/>
      <c r="AL507" s="227"/>
      <c r="AM507" s="119"/>
      <c r="AN507" s="227"/>
      <c r="AO507" s="307"/>
      <c r="AP507" s="214"/>
    </row>
    <row r="508" spans="1:43" s="212" customFormat="1">
      <c r="A508" s="212" t="s">
        <v>683</v>
      </c>
      <c r="B508" s="226"/>
      <c r="D508" s="226" t="s">
        <v>686</v>
      </c>
      <c r="E508" s="226"/>
      <c r="F508" s="226"/>
      <c r="G508" s="226"/>
      <c r="H508" s="226"/>
      <c r="I508" s="226"/>
      <c r="J508" s="226"/>
      <c r="L508" s="137"/>
      <c r="M508" s="137"/>
      <c r="N508" s="141"/>
      <c r="O508" s="137"/>
      <c r="P508" s="230"/>
      <c r="Q508" s="230"/>
      <c r="R508" s="230"/>
      <c r="S508" s="230"/>
      <c r="T508" s="230"/>
      <c r="U508" s="230"/>
      <c r="V508" s="230"/>
      <c r="W508" s="193"/>
      <c r="AD508" s="230"/>
      <c r="AE508" s="230"/>
      <c r="AF508" s="136"/>
      <c r="AG508" s="342"/>
      <c r="AH508" s="228"/>
      <c r="AJ508" s="227"/>
      <c r="AL508" s="227"/>
      <c r="AM508" s="119"/>
      <c r="AN508" s="227"/>
      <c r="AO508" s="307"/>
      <c r="AP508" s="214"/>
    </row>
    <row r="509" spans="1:43" s="212" customFormat="1">
      <c r="B509" s="226"/>
      <c r="G509" s="226"/>
      <c r="H509" s="226"/>
      <c r="I509" s="226"/>
      <c r="J509" s="226"/>
      <c r="K509" s="401" t="s">
        <v>678</v>
      </c>
      <c r="L509" s="193"/>
      <c r="M509" s="402">
        <v>0.3</v>
      </c>
      <c r="O509" s="390"/>
      <c r="P509" s="392"/>
      <c r="Q509" s="392"/>
      <c r="R509" s="392"/>
      <c r="S509" s="392"/>
      <c r="T509" s="392"/>
      <c r="U509" s="392"/>
      <c r="V509" s="392"/>
      <c r="W509" s="193"/>
      <c r="Y509" s="193"/>
      <c r="AD509" s="230"/>
      <c r="AE509" s="230"/>
      <c r="AF509" s="136"/>
      <c r="AG509" s="342"/>
      <c r="AH509" s="228"/>
      <c r="AJ509" s="227"/>
      <c r="AL509" s="227"/>
      <c r="AM509" s="119"/>
      <c r="AN509" s="227"/>
      <c r="AO509" s="307"/>
      <c r="AP509" s="214"/>
    </row>
    <row r="510" spans="1:43" s="212" customFormat="1">
      <c r="A510" s="216" t="s">
        <v>374</v>
      </c>
      <c r="B510" s="226"/>
      <c r="G510" s="226"/>
      <c r="H510" s="226"/>
      <c r="I510" s="226"/>
      <c r="J510" s="226"/>
      <c r="K510" s="403" t="s">
        <v>679</v>
      </c>
      <c r="L510" s="193"/>
      <c r="M510" s="402">
        <f>100%-M509</f>
        <v>0.7</v>
      </c>
      <c r="O510" s="137"/>
      <c r="P510" s="230"/>
      <c r="Q510" s="230"/>
      <c r="R510" s="230"/>
      <c r="S510" s="230"/>
      <c r="T510" s="230"/>
      <c r="U510" s="230"/>
      <c r="V510" s="230"/>
      <c r="W510" s="193"/>
      <c r="AD510" s="230"/>
      <c r="AE510" s="230"/>
      <c r="AF510" s="136"/>
      <c r="AG510" s="342"/>
      <c r="AH510" s="228"/>
      <c r="AJ510" s="227"/>
      <c r="AL510" s="227"/>
      <c r="AM510" s="119"/>
      <c r="AN510" s="227"/>
      <c r="AO510" s="307"/>
      <c r="AP510" s="214"/>
    </row>
    <row r="511" spans="1:43" s="212" customFormat="1">
      <c r="A511" s="212" t="s">
        <v>684</v>
      </c>
      <c r="B511" s="226"/>
      <c r="G511" s="226"/>
      <c r="H511" s="226"/>
      <c r="I511" s="226"/>
      <c r="J511" s="226"/>
      <c r="K511" s="403" t="s">
        <v>680</v>
      </c>
      <c r="L511" s="193"/>
      <c r="M511" s="402">
        <v>0.15</v>
      </c>
      <c r="O511" s="137"/>
      <c r="P511" s="230"/>
      <c r="Q511" s="230"/>
      <c r="R511" s="230"/>
      <c r="S511" s="230"/>
      <c r="T511" s="230"/>
      <c r="U511" s="230"/>
      <c r="V511" s="230"/>
      <c r="W511" s="193"/>
      <c r="AD511" s="230"/>
      <c r="AE511" s="230"/>
      <c r="AF511" s="136"/>
      <c r="AG511" s="342"/>
      <c r="AH511" s="228"/>
      <c r="AJ511" s="227"/>
      <c r="AL511" s="227"/>
      <c r="AM511" s="119"/>
      <c r="AN511" s="227"/>
      <c r="AO511" s="307"/>
      <c r="AP511" s="214"/>
    </row>
    <row r="512" spans="1:43" s="212" customFormat="1">
      <c r="B512" s="226"/>
      <c r="G512" s="226"/>
      <c r="H512" s="226"/>
      <c r="I512" s="226"/>
      <c r="J512" s="226"/>
      <c r="K512" s="403" t="s">
        <v>681</v>
      </c>
      <c r="L512" s="193"/>
      <c r="M512" s="402">
        <v>0.04</v>
      </c>
      <c r="O512" s="137"/>
      <c r="P512" s="230"/>
      <c r="Q512" s="230"/>
      <c r="R512" s="230"/>
      <c r="S512" s="230"/>
      <c r="T512" s="230"/>
      <c r="U512" s="230"/>
      <c r="V512" s="230"/>
      <c r="W512" s="193"/>
      <c r="AD512" s="230"/>
      <c r="AE512" s="230"/>
      <c r="AF512" s="136"/>
      <c r="AG512" s="342"/>
      <c r="AH512" s="228"/>
      <c r="AJ512" s="227"/>
      <c r="AL512" s="227"/>
      <c r="AM512" s="119"/>
      <c r="AN512" s="227"/>
      <c r="AO512" s="307"/>
      <c r="AP512" s="214"/>
    </row>
    <row r="513" spans="1:42" s="212" customFormat="1">
      <c r="A513" s="216" t="s">
        <v>400</v>
      </c>
      <c r="B513" s="226"/>
      <c r="G513" s="226"/>
      <c r="H513" s="226"/>
      <c r="I513" s="226"/>
      <c r="J513" s="226"/>
      <c r="K513" s="403" t="s">
        <v>682</v>
      </c>
      <c r="L513" s="193"/>
      <c r="M513" s="402">
        <v>0.25</v>
      </c>
      <c r="O513" s="137"/>
      <c r="P513" s="230"/>
      <c r="Q513" s="230"/>
      <c r="R513" s="230"/>
      <c r="S513" s="230"/>
      <c r="T513" s="230"/>
      <c r="U513" s="230"/>
      <c r="V513" s="230"/>
      <c r="W513" s="193"/>
      <c r="Y513" s="193"/>
      <c r="Z513" s="193"/>
      <c r="AA513" s="230"/>
      <c r="AB513" s="230"/>
      <c r="AC513" s="230"/>
      <c r="AD513" s="230"/>
      <c r="AE513" s="230"/>
      <c r="AF513" s="136"/>
      <c r="AG513" s="342"/>
      <c r="AH513" s="228"/>
      <c r="AJ513" s="227"/>
      <c r="AL513" s="227"/>
      <c r="AM513" s="119"/>
      <c r="AN513" s="227"/>
      <c r="AO513" s="307"/>
      <c r="AP513" s="214"/>
    </row>
    <row r="514" spans="1:42" s="212" customFormat="1">
      <c r="A514" s="212" t="s">
        <v>208</v>
      </c>
      <c r="B514" s="226"/>
      <c r="D514" s="226"/>
      <c r="E514" s="226"/>
      <c r="F514" s="226"/>
      <c r="G514" s="226"/>
      <c r="H514" s="226"/>
      <c r="I514" s="226"/>
      <c r="J514" s="226"/>
      <c r="L514" s="137"/>
      <c r="M514" s="137"/>
      <c r="N514" s="141"/>
      <c r="O514" s="137"/>
      <c r="P514" s="230"/>
      <c r="Q514" s="230"/>
      <c r="R514" s="230"/>
      <c r="S514" s="230"/>
      <c r="T514" s="230"/>
      <c r="U514" s="230"/>
      <c r="V514" s="230"/>
      <c r="W514" s="193"/>
      <c r="Y514" s="193"/>
      <c r="Z514" s="193"/>
      <c r="AA514" s="230"/>
      <c r="AB514" s="230"/>
      <c r="AC514" s="230"/>
      <c r="AD514" s="230"/>
      <c r="AE514" s="230"/>
      <c r="AF514" s="136"/>
      <c r="AG514" s="342"/>
      <c r="AH514" s="228"/>
      <c r="AJ514" s="227"/>
      <c r="AL514" s="227"/>
      <c r="AM514" s="119"/>
      <c r="AN514" s="227"/>
      <c r="AO514" s="307"/>
      <c r="AP514" s="214"/>
    </row>
    <row r="515" spans="1:42" s="212" customFormat="1">
      <c r="A515" s="216"/>
      <c r="B515" s="226"/>
      <c r="D515" s="226"/>
      <c r="E515" s="226"/>
      <c r="F515" s="226"/>
      <c r="G515" s="226"/>
      <c r="H515" s="226"/>
      <c r="I515" s="226"/>
      <c r="J515" s="226"/>
      <c r="L515" s="137"/>
      <c r="M515" s="137"/>
      <c r="N515" s="141"/>
      <c r="O515" s="137"/>
      <c r="P515" s="230"/>
      <c r="Q515" s="230"/>
      <c r="R515" s="230"/>
      <c r="S515" s="230"/>
      <c r="T515" s="230"/>
      <c r="U515" s="230"/>
      <c r="V515" s="230"/>
      <c r="W515" s="193"/>
      <c r="X515" s="193"/>
      <c r="Y515" s="193"/>
      <c r="Z515" s="193"/>
      <c r="AA515" s="230"/>
      <c r="AB515" s="230"/>
      <c r="AC515" s="230"/>
      <c r="AD515" s="230"/>
      <c r="AE515" s="230"/>
      <c r="AF515" s="232"/>
      <c r="AG515" s="342"/>
      <c r="AH515" s="228"/>
      <c r="AJ515" s="227"/>
      <c r="AL515" s="227"/>
      <c r="AM515" s="119"/>
      <c r="AN515" s="227"/>
      <c r="AO515" s="307"/>
      <c r="AP515" s="214"/>
    </row>
    <row r="516" spans="1:42" s="212" customFormat="1">
      <c r="A516" s="122" t="s">
        <v>497</v>
      </c>
      <c r="B516" s="226"/>
      <c r="D516" s="226"/>
      <c r="E516" s="226"/>
      <c r="F516" s="226"/>
      <c r="G516" s="226"/>
      <c r="H516" s="226"/>
      <c r="I516" s="226"/>
      <c r="J516" s="226"/>
      <c r="L516" s="137"/>
      <c r="M516" s="137"/>
      <c r="N516" s="141"/>
      <c r="O516" s="137"/>
      <c r="P516" s="230"/>
      <c r="Q516" s="230"/>
      <c r="R516" s="230"/>
      <c r="S516" s="230"/>
      <c r="T516" s="230"/>
      <c r="U516" s="230"/>
      <c r="V516" s="230"/>
      <c r="W516" s="193"/>
      <c r="X516" s="193"/>
      <c r="Y516" s="193"/>
      <c r="Z516" s="193"/>
      <c r="AA516" s="230"/>
      <c r="AB516" s="230"/>
      <c r="AC516" s="230"/>
      <c r="AD516" s="230"/>
      <c r="AE516" s="230"/>
      <c r="AF516" s="232"/>
      <c r="AG516" s="342"/>
      <c r="AH516" s="228"/>
      <c r="AJ516" s="227"/>
      <c r="AL516" s="227"/>
      <c r="AM516" s="119"/>
      <c r="AN516" s="227"/>
      <c r="AO516" s="307"/>
      <c r="AP516" s="214"/>
    </row>
    <row r="517" spans="1:42" s="212" customFormat="1">
      <c r="A517" s="212" t="s">
        <v>670</v>
      </c>
      <c r="B517" s="226"/>
      <c r="D517" s="226"/>
      <c r="E517" s="226"/>
      <c r="F517" s="226"/>
      <c r="G517" s="226"/>
      <c r="H517" s="226"/>
      <c r="I517" s="226"/>
      <c r="J517" s="226"/>
      <c r="L517" s="137"/>
      <c r="M517" s="137"/>
      <c r="N517" s="141"/>
      <c r="O517" s="137"/>
      <c r="P517" s="230"/>
      <c r="Q517" s="230"/>
      <c r="R517" s="230"/>
      <c r="S517" s="230"/>
      <c r="T517" s="230"/>
      <c r="U517" s="230"/>
      <c r="V517" s="230"/>
      <c r="W517" s="193"/>
      <c r="X517" s="193"/>
      <c r="Y517" s="193"/>
      <c r="Z517" s="193"/>
      <c r="AA517" s="230"/>
      <c r="AB517" s="230"/>
      <c r="AC517" s="230"/>
      <c r="AD517" s="230"/>
      <c r="AE517" s="230"/>
      <c r="AF517" s="232"/>
      <c r="AG517" s="342"/>
      <c r="AH517" s="228"/>
      <c r="AJ517" s="227"/>
      <c r="AL517" s="227"/>
      <c r="AM517" s="119"/>
      <c r="AN517" s="227"/>
      <c r="AO517" s="307"/>
      <c r="AP517" s="214"/>
    </row>
    <row r="518" spans="1:42" s="212" customFormat="1">
      <c r="A518" s="212" t="s">
        <v>996</v>
      </c>
      <c r="B518" s="226"/>
      <c r="D518" s="226"/>
      <c r="E518" s="226"/>
      <c r="F518" s="226"/>
      <c r="G518" s="226"/>
      <c r="H518" s="226"/>
      <c r="I518" s="226"/>
      <c r="J518" s="226"/>
      <c r="L518" s="137"/>
      <c r="M518" s="137"/>
      <c r="N518" s="141"/>
      <c r="O518" s="137"/>
      <c r="P518" s="230"/>
      <c r="Q518" s="230"/>
      <c r="R518" s="230"/>
      <c r="S518" s="230"/>
      <c r="T518" s="230"/>
      <c r="U518" s="230"/>
      <c r="V518" s="230"/>
      <c r="W518" s="193"/>
      <c r="X518" s="193"/>
      <c r="Y518" s="193"/>
      <c r="Z518" s="193"/>
      <c r="AA518" s="230"/>
      <c r="AB518" s="230"/>
      <c r="AC518" s="230"/>
      <c r="AD518" s="230"/>
      <c r="AE518" s="230"/>
      <c r="AF518" s="232"/>
      <c r="AG518" s="342"/>
      <c r="AH518" s="228"/>
      <c r="AJ518" s="227"/>
      <c r="AL518" s="227"/>
      <c r="AM518" s="119"/>
      <c r="AN518" s="227"/>
      <c r="AO518" s="307"/>
      <c r="AP518" s="214"/>
    </row>
    <row r="519" spans="1:42" s="212" customFormat="1">
      <c r="A519" s="405" t="s">
        <v>691</v>
      </c>
      <c r="B519" s="226"/>
      <c r="D519" s="226"/>
      <c r="E519" s="226"/>
      <c r="F519" s="226"/>
      <c r="G519" s="226"/>
      <c r="H519" s="226"/>
      <c r="I519" s="226"/>
      <c r="J519" s="226"/>
      <c r="L519" s="137"/>
      <c r="M519" s="137"/>
      <c r="N519" s="141"/>
      <c r="O519" s="137"/>
      <c r="P519" s="230"/>
      <c r="Q519" s="230"/>
      <c r="R519" s="230"/>
      <c r="S519" s="230"/>
      <c r="T519" s="230"/>
      <c r="U519" s="230"/>
      <c r="V519" s="230"/>
      <c r="W519" s="193"/>
      <c r="X519" s="193"/>
      <c r="Y519" s="193"/>
      <c r="Z519" s="193"/>
      <c r="AA519" s="193"/>
      <c r="AB519" s="230"/>
      <c r="AC519" s="230"/>
      <c r="AD519" s="230"/>
      <c r="AE519" s="230"/>
      <c r="AF519" s="232"/>
      <c r="AG519" s="342"/>
      <c r="AH519" s="228"/>
      <c r="AJ519" s="227"/>
      <c r="AL519" s="227"/>
      <c r="AM519" s="119"/>
      <c r="AN519" s="227"/>
      <c r="AO519" s="307"/>
      <c r="AP519" s="214"/>
    </row>
    <row r="520" spans="1:42" s="212" customFormat="1">
      <c r="A520" s="394" t="s">
        <v>692</v>
      </c>
      <c r="B520" s="226"/>
      <c r="D520" s="226"/>
      <c r="E520" s="226"/>
      <c r="F520" s="226"/>
      <c r="G520" s="226"/>
      <c r="H520" s="226"/>
      <c r="I520" s="226"/>
      <c r="J520" s="226"/>
      <c r="L520" s="137"/>
      <c r="M520" s="137"/>
      <c r="N520" s="141"/>
      <c r="O520" s="137"/>
      <c r="P520" s="230"/>
      <c r="Q520" s="230"/>
      <c r="R520" s="230"/>
      <c r="S520" s="230"/>
      <c r="T520" s="230"/>
      <c r="U520" s="230"/>
      <c r="V520" s="230"/>
      <c r="W520" s="193"/>
      <c r="X520" s="193"/>
      <c r="Y520" s="193"/>
      <c r="Z520" s="193"/>
      <c r="AA520" s="193"/>
      <c r="AB520" s="230"/>
      <c r="AC520" s="230"/>
      <c r="AD520" s="230"/>
      <c r="AE520" s="230"/>
      <c r="AF520" s="232"/>
      <c r="AG520" s="342"/>
      <c r="AH520" s="228"/>
      <c r="AJ520" s="227"/>
      <c r="AL520" s="227"/>
      <c r="AM520" s="119"/>
      <c r="AN520" s="227"/>
      <c r="AO520" s="307"/>
      <c r="AP520" s="214"/>
    </row>
    <row r="521" spans="1:42" s="212" customFormat="1">
      <c r="B521" s="226"/>
      <c r="D521" s="226"/>
      <c r="E521" s="226"/>
      <c r="F521" s="226"/>
      <c r="G521" s="226"/>
      <c r="H521" s="226"/>
      <c r="I521" s="226"/>
      <c r="J521" s="226"/>
      <c r="L521" s="137"/>
      <c r="M521" s="137"/>
      <c r="N521" s="141"/>
      <c r="O521" s="137"/>
      <c r="P521" s="230"/>
      <c r="Q521" s="230"/>
      <c r="R521" s="230"/>
      <c r="S521" s="230"/>
      <c r="T521" s="230"/>
      <c r="U521" s="230"/>
      <c r="V521" s="230"/>
      <c r="W521" s="193"/>
      <c r="X521" s="193"/>
      <c r="Y521" s="193"/>
      <c r="Z521" s="193"/>
      <c r="AA521" s="193"/>
      <c r="AB521" s="230"/>
      <c r="AC521" s="230"/>
      <c r="AD521" s="230"/>
      <c r="AE521" s="230"/>
      <c r="AF521" s="232"/>
      <c r="AG521" s="342"/>
      <c r="AH521" s="228"/>
      <c r="AJ521" s="227"/>
      <c r="AL521" s="227"/>
      <c r="AM521" s="119"/>
      <c r="AN521" s="227"/>
      <c r="AO521" s="307"/>
      <c r="AP521" s="214"/>
    </row>
    <row r="522" spans="1:42" s="212" customFormat="1">
      <c r="B522" s="226"/>
      <c r="D522" s="226"/>
      <c r="E522" s="226"/>
      <c r="F522" s="226"/>
      <c r="G522" s="226"/>
      <c r="H522" s="226"/>
      <c r="I522" s="226"/>
      <c r="J522" s="226"/>
      <c r="L522" s="137"/>
      <c r="M522" s="137"/>
      <c r="N522" s="141"/>
      <c r="O522" s="137"/>
      <c r="P522" s="230"/>
      <c r="Q522" s="230"/>
      <c r="R522" s="230"/>
      <c r="S522" s="230"/>
      <c r="T522" s="230"/>
      <c r="U522" s="230"/>
      <c r="V522" s="230"/>
      <c r="W522" s="193"/>
      <c r="X522" s="193"/>
      <c r="Y522" s="193"/>
      <c r="Z522" s="193"/>
      <c r="AA522" s="193"/>
      <c r="AB522" s="230"/>
      <c r="AC522" s="230"/>
      <c r="AD522" s="230"/>
      <c r="AE522" s="230"/>
      <c r="AF522" s="232"/>
      <c r="AG522" s="342"/>
      <c r="AH522" s="228"/>
      <c r="AJ522" s="227"/>
      <c r="AL522" s="227"/>
      <c r="AM522" s="119"/>
      <c r="AN522" s="227"/>
      <c r="AO522" s="307"/>
      <c r="AP522" s="214"/>
    </row>
    <row r="523" spans="1:42" s="212" customFormat="1">
      <c r="A523" s="216" t="s">
        <v>378</v>
      </c>
      <c r="C523" s="216"/>
      <c r="K523" s="134" t="s">
        <v>380</v>
      </c>
      <c r="L523" s="137"/>
      <c r="M523" s="141"/>
      <c r="N523" s="137"/>
      <c r="O523" s="230"/>
      <c r="P523" s="230"/>
      <c r="Q523" s="230"/>
      <c r="R523" s="230"/>
      <c r="S523" s="230"/>
      <c r="T523" s="230"/>
      <c r="U523" s="230"/>
      <c r="V523" s="230"/>
      <c r="W523" s="230"/>
      <c r="X523" s="230"/>
      <c r="Y523" s="230"/>
      <c r="Z523" s="230"/>
      <c r="AA523" s="230"/>
      <c r="AB523" s="230"/>
      <c r="AC523" s="230"/>
      <c r="AD523" s="230"/>
      <c r="AE523" s="230"/>
      <c r="AF523" s="230"/>
      <c r="AG523" s="342"/>
      <c r="AH523" s="211"/>
      <c r="AI523" s="216"/>
      <c r="AJ523" s="115"/>
      <c r="AK523" s="216"/>
      <c r="AL523" s="115"/>
      <c r="AM523" s="116"/>
      <c r="AN523" s="115"/>
      <c r="AO523" s="226"/>
      <c r="AP523" s="214"/>
    </row>
    <row r="524" spans="1:42" s="212" customFormat="1">
      <c r="A524" s="216"/>
      <c r="B524" s="115" t="s">
        <v>673</v>
      </c>
      <c r="C524" s="289" t="s">
        <v>514</v>
      </c>
      <c r="D524" s="283"/>
      <c r="E524" s="283"/>
      <c r="F524" s="283"/>
      <c r="G524" s="284"/>
      <c r="H524" s="283"/>
      <c r="I524" s="284"/>
      <c r="J524" s="292"/>
      <c r="K524" s="134">
        <v>2014</v>
      </c>
      <c r="L524" s="134">
        <f>K524+1</f>
        <v>2015</v>
      </c>
      <c r="M524" s="134">
        <f t="shared" ref="M524:S524" si="137">L524+1</f>
        <v>2016</v>
      </c>
      <c r="N524" s="134">
        <f t="shared" si="137"/>
        <v>2017</v>
      </c>
      <c r="O524" s="134">
        <f t="shared" si="137"/>
        <v>2018</v>
      </c>
      <c r="P524" s="134">
        <f t="shared" si="137"/>
        <v>2019</v>
      </c>
      <c r="Q524" s="134">
        <f t="shared" si="137"/>
        <v>2020</v>
      </c>
      <c r="R524" s="134">
        <f t="shared" si="137"/>
        <v>2021</v>
      </c>
      <c r="S524" s="134">
        <f t="shared" si="137"/>
        <v>2022</v>
      </c>
      <c r="T524" s="134">
        <f>S524+1</f>
        <v>2023</v>
      </c>
      <c r="U524" s="134">
        <f>T524+1</f>
        <v>2024</v>
      </c>
      <c r="V524" s="134">
        <f t="shared" ref="V524:AE524" si="138">U524+1</f>
        <v>2025</v>
      </c>
      <c r="W524" s="134">
        <f t="shared" si="138"/>
        <v>2026</v>
      </c>
      <c r="X524" s="134">
        <f t="shared" si="138"/>
        <v>2027</v>
      </c>
      <c r="Y524" s="134">
        <f t="shared" si="138"/>
        <v>2028</v>
      </c>
      <c r="Z524" s="134">
        <f t="shared" si="138"/>
        <v>2029</v>
      </c>
      <c r="AA524" s="134">
        <f t="shared" si="138"/>
        <v>2030</v>
      </c>
      <c r="AB524" s="134">
        <f t="shared" si="138"/>
        <v>2031</v>
      </c>
      <c r="AC524" s="134">
        <f t="shared" si="138"/>
        <v>2032</v>
      </c>
      <c r="AD524" s="134">
        <f t="shared" si="138"/>
        <v>2033</v>
      </c>
      <c r="AE524" s="134">
        <f t="shared" si="138"/>
        <v>2034</v>
      </c>
      <c r="AF524" s="230"/>
      <c r="AG524" s="342"/>
      <c r="AH524" s="211"/>
      <c r="AI524" s="216"/>
      <c r="AJ524" s="115"/>
      <c r="AK524" s="216"/>
      <c r="AL524" s="115"/>
      <c r="AM524" s="116"/>
      <c r="AN524" s="115"/>
      <c r="AO524" s="226"/>
      <c r="AP524" s="214"/>
    </row>
    <row r="525" spans="1:42" s="211" customFormat="1">
      <c r="A525" s="153" t="s">
        <v>214</v>
      </c>
      <c r="B525" s="294" t="s">
        <v>687</v>
      </c>
      <c r="C525" s="408" t="s">
        <v>706</v>
      </c>
      <c r="D525" s="279"/>
      <c r="E525" s="279"/>
      <c r="F525" s="235"/>
      <c r="G525" s="280"/>
      <c r="H525" s="279"/>
      <c r="I525" s="235"/>
      <c r="J525" s="300"/>
      <c r="K525" s="387">
        <v>0</v>
      </c>
      <c r="L525" s="387">
        <v>0</v>
      </c>
      <c r="M525" s="387">
        <v>0</v>
      </c>
      <c r="N525" s="387">
        <v>0</v>
      </c>
      <c r="O525" s="387">
        <v>0</v>
      </c>
      <c r="P525" s="387">
        <v>0</v>
      </c>
      <c r="Q525" s="387">
        <v>0</v>
      </c>
      <c r="R525" s="387">
        <v>0</v>
      </c>
      <c r="S525" s="387">
        <v>0</v>
      </c>
      <c r="T525" s="387">
        <v>0</v>
      </c>
      <c r="U525" s="387">
        <v>0</v>
      </c>
      <c r="V525" s="387">
        <v>0</v>
      </c>
      <c r="W525" s="387">
        <v>0</v>
      </c>
      <c r="X525" s="387">
        <v>0</v>
      </c>
      <c r="Y525" s="387">
        <v>0</v>
      </c>
      <c r="Z525" s="387">
        <v>0</v>
      </c>
      <c r="AA525" s="387">
        <v>0</v>
      </c>
      <c r="AB525" s="387">
        <v>0</v>
      </c>
      <c r="AC525" s="387">
        <v>0</v>
      </c>
      <c r="AD525" s="387">
        <v>0</v>
      </c>
      <c r="AE525" s="387">
        <v>0</v>
      </c>
      <c r="AF525" s="783" t="str">
        <f>B504</f>
        <v>POP-BDEs</v>
      </c>
      <c r="AG525" s="342" t="s">
        <v>570</v>
      </c>
      <c r="AH525" s="276"/>
      <c r="AI525" s="276"/>
      <c r="AJ525" s="781"/>
      <c r="AK525" s="276"/>
      <c r="AL525" s="276"/>
      <c r="AM525" s="276"/>
      <c r="AN525" s="276"/>
      <c r="AO525" s="226"/>
      <c r="AP525" s="305"/>
    </row>
    <row r="526" spans="1:42" s="211" customFormat="1">
      <c r="A526" s="153" t="s">
        <v>209</v>
      </c>
      <c r="B526" s="294" t="s">
        <v>688</v>
      </c>
      <c r="C526" s="408" t="s">
        <v>706</v>
      </c>
      <c r="D526" s="279"/>
      <c r="E526" s="279"/>
      <c r="F526" s="235"/>
      <c r="G526" s="280"/>
      <c r="H526" s="279"/>
      <c r="I526" s="235"/>
      <c r="J526" s="300"/>
      <c r="K526" s="387">
        <v>0</v>
      </c>
      <c r="L526" s="387">
        <v>0</v>
      </c>
      <c r="M526" s="387">
        <v>0</v>
      </c>
      <c r="N526" s="387">
        <v>0</v>
      </c>
      <c r="O526" s="387">
        <v>0</v>
      </c>
      <c r="P526" s="387">
        <v>0</v>
      </c>
      <c r="Q526" s="387">
        <v>0</v>
      </c>
      <c r="R526" s="387">
        <v>0</v>
      </c>
      <c r="S526" s="387">
        <v>0</v>
      </c>
      <c r="T526" s="387">
        <v>0</v>
      </c>
      <c r="U526" s="387">
        <v>0</v>
      </c>
      <c r="V526" s="387">
        <v>0</v>
      </c>
      <c r="W526" s="387">
        <v>0</v>
      </c>
      <c r="X526" s="387">
        <v>0</v>
      </c>
      <c r="Y526" s="387">
        <v>0</v>
      </c>
      <c r="Z526" s="387">
        <v>0</v>
      </c>
      <c r="AA526" s="387">
        <v>0</v>
      </c>
      <c r="AB526" s="387">
        <v>0</v>
      </c>
      <c r="AC526" s="387">
        <v>0</v>
      </c>
      <c r="AD526" s="387">
        <v>0</v>
      </c>
      <c r="AE526" s="387">
        <v>0</v>
      </c>
      <c r="AF526" s="783" t="str">
        <f>AF525</f>
        <v>POP-BDEs</v>
      </c>
      <c r="AG526" s="342" t="s">
        <v>570</v>
      </c>
      <c r="AH526" s="276"/>
      <c r="AI526" s="276"/>
      <c r="AJ526" s="781"/>
      <c r="AK526" s="276"/>
      <c r="AL526" s="276"/>
      <c r="AM526" s="276"/>
      <c r="AN526" s="276"/>
      <c r="AO526" s="226"/>
      <c r="AP526" s="790"/>
    </row>
    <row r="527" spans="1:42" s="211" customFormat="1">
      <c r="A527" s="153" t="s">
        <v>216</v>
      </c>
      <c r="B527" s="294" t="s">
        <v>689</v>
      </c>
      <c r="C527" s="408" t="s">
        <v>706</v>
      </c>
      <c r="D527" s="279"/>
      <c r="E527" s="279"/>
      <c r="F527" s="235"/>
      <c r="G527" s="280"/>
      <c r="H527" s="279"/>
      <c r="I527" s="235"/>
      <c r="J527" s="300"/>
      <c r="K527" s="387">
        <v>0</v>
      </c>
      <c r="L527" s="387">
        <v>0</v>
      </c>
      <c r="M527" s="387">
        <v>0</v>
      </c>
      <c r="N527" s="387">
        <v>0</v>
      </c>
      <c r="O527" s="387">
        <v>0</v>
      </c>
      <c r="P527" s="387">
        <v>0</v>
      </c>
      <c r="Q527" s="387">
        <v>0</v>
      </c>
      <c r="R527" s="387">
        <v>0</v>
      </c>
      <c r="S527" s="387">
        <v>0</v>
      </c>
      <c r="T527" s="387">
        <v>0</v>
      </c>
      <c r="U527" s="387">
        <v>0</v>
      </c>
      <c r="V527" s="387">
        <v>0</v>
      </c>
      <c r="W527" s="387">
        <v>0</v>
      </c>
      <c r="X527" s="387">
        <v>0</v>
      </c>
      <c r="Y527" s="387">
        <v>0</v>
      </c>
      <c r="Z527" s="387">
        <v>0</v>
      </c>
      <c r="AA527" s="387">
        <v>0</v>
      </c>
      <c r="AB527" s="387">
        <v>0</v>
      </c>
      <c r="AC527" s="387">
        <v>0</v>
      </c>
      <c r="AD527" s="387">
        <v>0</v>
      </c>
      <c r="AE527" s="387">
        <v>0</v>
      </c>
      <c r="AF527" s="783" t="str">
        <f>AF526</f>
        <v>POP-BDEs</v>
      </c>
      <c r="AG527" s="342" t="s">
        <v>570</v>
      </c>
      <c r="AH527" s="276"/>
      <c r="AI527" s="276"/>
      <c r="AJ527" s="781"/>
      <c r="AK527" s="276"/>
      <c r="AL527" s="276"/>
      <c r="AM527" s="276"/>
      <c r="AN527" s="276"/>
      <c r="AO527" s="226"/>
      <c r="AP527" s="784"/>
    </row>
    <row r="528" spans="1:42" s="211" customFormat="1">
      <c r="A528" s="122"/>
      <c r="B528" s="781" t="s">
        <v>693</v>
      </c>
      <c r="C528" s="395"/>
      <c r="D528" s="283"/>
      <c r="E528" s="283"/>
      <c r="F528" s="283"/>
      <c r="G528" s="284"/>
      <c r="H528" s="283"/>
      <c r="I528" s="284"/>
      <c r="J528" s="292"/>
      <c r="K528" s="625"/>
      <c r="L528" s="625"/>
      <c r="M528" s="625"/>
      <c r="N528" s="625"/>
      <c r="O528" s="625"/>
      <c r="P528" s="625"/>
      <c r="Q528" s="625"/>
      <c r="R528" s="625"/>
      <c r="S528" s="625"/>
      <c r="T528" s="625"/>
      <c r="U528" s="625"/>
      <c r="V528" s="625"/>
      <c r="W528" s="625"/>
      <c r="X528" s="625"/>
      <c r="Y528" s="625"/>
      <c r="Z528" s="625"/>
      <c r="AA528" s="625"/>
      <c r="AB528" s="625"/>
      <c r="AC528" s="625"/>
      <c r="AD528" s="625"/>
      <c r="AE528" s="625"/>
      <c r="AF528" s="392"/>
      <c r="AG528" s="342"/>
      <c r="AI528" s="122"/>
      <c r="AJ528" s="781"/>
      <c r="AK528" s="122"/>
      <c r="AL528" s="781"/>
      <c r="AM528" s="284"/>
      <c r="AN528" s="781"/>
      <c r="AO528" s="226"/>
      <c r="AP528" s="305"/>
    </row>
    <row r="529" spans="1:43" s="212" customFormat="1">
      <c r="A529" s="153" t="s">
        <v>214</v>
      </c>
      <c r="B529" s="294" t="s">
        <v>696</v>
      </c>
      <c r="C529" s="408" t="s">
        <v>706</v>
      </c>
      <c r="D529" s="279"/>
      <c r="E529" s="279"/>
      <c r="F529" s="235"/>
      <c r="G529" s="280"/>
      <c r="H529" s="279"/>
      <c r="I529" s="235"/>
      <c r="J529" s="300"/>
      <c r="K529" s="406">
        <v>0</v>
      </c>
      <c r="L529" s="387">
        <v>0</v>
      </c>
      <c r="M529" s="387">
        <f>Bibliography!I29*(1-M511)^(M$524-$K$524)</f>
        <v>378.59</v>
      </c>
      <c r="N529" s="387">
        <f>M529-(15%*M529)</f>
        <v>321.80149999999998</v>
      </c>
      <c r="O529" s="387">
        <f t="shared" ref="O529:AE529" si="139">N529-(15%*N529)</f>
        <v>273.53127499999999</v>
      </c>
      <c r="P529" s="387">
        <f t="shared" si="139"/>
        <v>232.50158375000001</v>
      </c>
      <c r="Q529" s="387">
        <f t="shared" si="139"/>
        <v>197.62634618750002</v>
      </c>
      <c r="R529" s="387">
        <f t="shared" si="139"/>
        <v>167.98239425937501</v>
      </c>
      <c r="S529" s="387">
        <f t="shared" si="139"/>
        <v>142.78503512046876</v>
      </c>
      <c r="T529" s="387">
        <f t="shared" si="139"/>
        <v>121.36727985239845</v>
      </c>
      <c r="U529" s="387">
        <f t="shared" si="139"/>
        <v>103.16218787453869</v>
      </c>
      <c r="V529" s="387">
        <f t="shared" si="139"/>
        <v>87.687859693357893</v>
      </c>
      <c r="W529" s="387">
        <f t="shared" si="139"/>
        <v>74.534680739354215</v>
      </c>
      <c r="X529" s="387">
        <f t="shared" si="139"/>
        <v>63.354478628451083</v>
      </c>
      <c r="Y529" s="387">
        <f t="shared" si="139"/>
        <v>53.851306834183418</v>
      </c>
      <c r="Z529" s="387">
        <f t="shared" si="139"/>
        <v>45.77361080905591</v>
      </c>
      <c r="AA529" s="387">
        <f t="shared" si="139"/>
        <v>38.907569187697526</v>
      </c>
      <c r="AB529" s="387">
        <f t="shared" si="139"/>
        <v>33.071433809542896</v>
      </c>
      <c r="AC529" s="387">
        <f t="shared" si="139"/>
        <v>28.110718738111462</v>
      </c>
      <c r="AD529" s="387">
        <f t="shared" si="139"/>
        <v>23.894110927394742</v>
      </c>
      <c r="AE529" s="387">
        <f t="shared" si="139"/>
        <v>20.30999428828553</v>
      </c>
      <c r="AF529" s="232" t="str">
        <f>B504</f>
        <v>POP-BDEs</v>
      </c>
      <c r="AG529" s="342" t="s">
        <v>570</v>
      </c>
      <c r="AH529" s="276"/>
      <c r="AI529" s="276"/>
      <c r="AJ529" s="115"/>
      <c r="AK529" s="276"/>
      <c r="AL529" s="276"/>
      <c r="AM529" s="276"/>
      <c r="AN529" s="276"/>
      <c r="AO529" s="226"/>
      <c r="AP529" s="214"/>
    </row>
    <row r="530" spans="1:43" s="212" customFormat="1">
      <c r="A530" s="144" t="s">
        <v>209</v>
      </c>
      <c r="B530" s="294" t="s">
        <v>697</v>
      </c>
      <c r="C530" s="408" t="s">
        <v>706</v>
      </c>
      <c r="D530" s="279"/>
      <c r="E530" s="279"/>
      <c r="F530" s="235"/>
      <c r="G530" s="280"/>
      <c r="H530" s="279"/>
      <c r="I530" s="235"/>
      <c r="J530" s="300"/>
      <c r="K530" s="406">
        <v>0</v>
      </c>
      <c r="L530" s="387">
        <v>0</v>
      </c>
      <c r="M530" s="387">
        <f>Bibliography!H29*(1-M512)^(M$524-$K$524)</f>
        <v>2414.5920000000001</v>
      </c>
      <c r="N530" s="387">
        <f>M530-(4%*M530)</f>
        <v>2318.0083199999999</v>
      </c>
      <c r="O530" s="387">
        <f t="shared" ref="O530:AE530" si="140">N530-(4%*N530)</f>
        <v>2225.2879871999999</v>
      </c>
      <c r="P530" s="387">
        <f t="shared" si="140"/>
        <v>2136.2764677119999</v>
      </c>
      <c r="Q530" s="387">
        <f t="shared" si="140"/>
        <v>2050.8254090035198</v>
      </c>
      <c r="R530" s="387">
        <f t="shared" si="140"/>
        <v>1968.7923926433789</v>
      </c>
      <c r="S530" s="387">
        <f t="shared" si="140"/>
        <v>1890.0406969376438</v>
      </c>
      <c r="T530" s="387">
        <f t="shared" si="140"/>
        <v>1814.4390690601381</v>
      </c>
      <c r="U530" s="387">
        <f t="shared" si="140"/>
        <v>1741.8615062977326</v>
      </c>
      <c r="V530" s="387">
        <f t="shared" si="140"/>
        <v>1672.1870460458233</v>
      </c>
      <c r="W530" s="387">
        <f t="shared" si="140"/>
        <v>1605.2995642039905</v>
      </c>
      <c r="X530" s="387">
        <f t="shared" si="140"/>
        <v>1541.0875816358309</v>
      </c>
      <c r="Y530" s="387">
        <f t="shared" si="140"/>
        <v>1479.4440783703976</v>
      </c>
      <c r="Z530" s="387">
        <f t="shared" si="140"/>
        <v>1420.2663152355817</v>
      </c>
      <c r="AA530" s="387">
        <f t="shared" si="140"/>
        <v>1363.4556626261585</v>
      </c>
      <c r="AB530" s="387">
        <f t="shared" si="140"/>
        <v>1308.9174361211121</v>
      </c>
      <c r="AC530" s="387">
        <f t="shared" si="140"/>
        <v>1256.5607386762676</v>
      </c>
      <c r="AD530" s="387">
        <f t="shared" si="140"/>
        <v>1206.2983091292169</v>
      </c>
      <c r="AE530" s="387">
        <f t="shared" si="140"/>
        <v>1158.0463767640483</v>
      </c>
      <c r="AF530" s="232" t="str">
        <f>AF529</f>
        <v>POP-BDEs</v>
      </c>
      <c r="AG530" s="342" t="s">
        <v>570</v>
      </c>
      <c r="AH530" s="276"/>
      <c r="AI530" s="276"/>
      <c r="AJ530" s="115"/>
      <c r="AK530" s="276"/>
      <c r="AL530" s="276"/>
      <c r="AM530" s="276"/>
      <c r="AN530" s="276"/>
      <c r="AO530" s="226"/>
      <c r="AP530" s="43"/>
    </row>
    <row r="531" spans="1:43" s="212" customFormat="1">
      <c r="A531" s="144" t="s">
        <v>216</v>
      </c>
      <c r="B531" s="294" t="s">
        <v>698</v>
      </c>
      <c r="C531" s="408" t="s">
        <v>706</v>
      </c>
      <c r="D531" s="279"/>
      <c r="E531" s="279"/>
      <c r="F531" s="235"/>
      <c r="G531" s="280"/>
      <c r="H531" s="279"/>
      <c r="I531" s="235"/>
      <c r="J531" s="300"/>
      <c r="K531" s="406">
        <v>0</v>
      </c>
      <c r="L531" s="387">
        <v>0</v>
      </c>
      <c r="M531" s="387">
        <f>Bibliography!J29*(1-M513)^(M$524-$K$524)</f>
        <v>73.6875</v>
      </c>
      <c r="N531" s="387">
        <f t="shared" ref="N531:T531" si="141">M531-(25%*M531)</f>
        <v>55.265625</v>
      </c>
      <c r="O531" s="387">
        <f t="shared" si="141"/>
        <v>41.44921875</v>
      </c>
      <c r="P531" s="387">
        <f t="shared" si="141"/>
        <v>31.0869140625</v>
      </c>
      <c r="Q531" s="387">
        <f t="shared" si="141"/>
        <v>23.315185546875</v>
      </c>
      <c r="R531" s="387">
        <f t="shared" si="141"/>
        <v>17.48638916015625</v>
      </c>
      <c r="S531" s="387">
        <f t="shared" si="141"/>
        <v>13.114791870117187</v>
      </c>
      <c r="T531" s="387">
        <f t="shared" si="141"/>
        <v>9.8360939025878906</v>
      </c>
      <c r="U531" s="387">
        <f t="shared" ref="U531:AE531" si="142">T531-(25%*T531)</f>
        <v>7.377070426940918</v>
      </c>
      <c r="V531" s="387">
        <f t="shared" si="142"/>
        <v>5.5328028202056885</v>
      </c>
      <c r="W531" s="387">
        <f t="shared" si="142"/>
        <v>4.1496021151542664</v>
      </c>
      <c r="X531" s="387">
        <f t="shared" si="142"/>
        <v>3.1122015863656998</v>
      </c>
      <c r="Y531" s="387">
        <f t="shared" si="142"/>
        <v>2.3341511897742748</v>
      </c>
      <c r="Z531" s="387">
        <f t="shared" si="142"/>
        <v>1.7506133923307061</v>
      </c>
      <c r="AA531" s="387">
        <f t="shared" si="142"/>
        <v>1.3129600442480296</v>
      </c>
      <c r="AB531" s="387">
        <f t="shared" si="142"/>
        <v>0.98472003318602219</v>
      </c>
      <c r="AC531" s="387">
        <f t="shared" si="142"/>
        <v>0.73854002488951664</v>
      </c>
      <c r="AD531" s="387">
        <f t="shared" si="142"/>
        <v>0.55390501866713748</v>
      </c>
      <c r="AE531" s="387">
        <f t="shared" si="142"/>
        <v>0.41542876400035311</v>
      </c>
      <c r="AF531" s="232" t="str">
        <f>AF530</f>
        <v>POP-BDEs</v>
      </c>
      <c r="AG531" s="342" t="s">
        <v>570</v>
      </c>
      <c r="AH531" s="276"/>
      <c r="AI531" s="276"/>
      <c r="AJ531" s="115"/>
      <c r="AK531" s="276"/>
      <c r="AL531" s="276"/>
      <c r="AM531" s="276"/>
      <c r="AN531" s="276"/>
      <c r="AO531" s="226"/>
      <c r="AP531" s="63"/>
    </row>
    <row r="532" spans="1:43" s="212" customFormat="1">
      <c r="A532" s="228"/>
      <c r="B532" s="226"/>
      <c r="C532" s="226"/>
      <c r="D532" s="226"/>
      <c r="E532" s="226"/>
      <c r="F532" s="226"/>
      <c r="G532" s="226"/>
      <c r="H532" s="226"/>
      <c r="I532" s="226"/>
      <c r="J532" s="226"/>
      <c r="L532" s="137"/>
      <c r="M532" s="137"/>
      <c r="N532" s="141"/>
      <c r="O532" s="137"/>
      <c r="P532" s="230"/>
      <c r="Q532" s="230"/>
      <c r="R532" s="230"/>
      <c r="S532" s="230"/>
      <c r="T532" s="230"/>
      <c r="U532" s="230"/>
      <c r="V532" s="230"/>
      <c r="W532" s="230"/>
      <c r="X532" s="230"/>
      <c r="Y532" s="230"/>
      <c r="Z532" s="230"/>
      <c r="AA532" s="230"/>
      <c r="AB532" s="230"/>
      <c r="AC532" s="230"/>
      <c r="AD532" s="230"/>
      <c r="AE532" s="230"/>
      <c r="AF532" s="230"/>
      <c r="AG532" s="344"/>
      <c r="AH532" s="226"/>
      <c r="AI532" s="211"/>
      <c r="AJ532" s="216"/>
      <c r="AK532" s="115"/>
      <c r="AL532" s="216"/>
      <c r="AM532" s="115"/>
      <c r="AN532" s="116"/>
      <c r="AO532" s="115"/>
      <c r="AP532" s="226"/>
      <c r="AQ532" s="214"/>
    </row>
    <row r="533" spans="1:43" s="128" customFormat="1" ht="18.75">
      <c r="A533" s="130" t="s">
        <v>370</v>
      </c>
      <c r="B533" s="129" t="s">
        <v>371</v>
      </c>
      <c r="C533" s="229"/>
      <c r="D533" s="229"/>
      <c r="E533" s="229"/>
      <c r="F533" s="229"/>
      <c r="G533" s="229"/>
      <c r="H533" s="229"/>
      <c r="I533" s="229"/>
      <c r="J533" s="229"/>
      <c r="K533" s="131"/>
      <c r="L533" s="138"/>
      <c r="M533" s="138"/>
      <c r="N533" s="138"/>
      <c r="O533" s="138"/>
      <c r="P533" s="147"/>
      <c r="Q533" s="147"/>
      <c r="R533" s="147"/>
      <c r="S533" s="147"/>
      <c r="T533" s="147"/>
      <c r="U533" s="147"/>
      <c r="V533" s="147"/>
      <c r="W533" s="147"/>
      <c r="X533" s="147"/>
      <c r="Y533" s="147"/>
      <c r="Z533" s="147"/>
      <c r="AA533" s="147"/>
      <c r="AB533" s="147"/>
      <c r="AC533" s="147"/>
      <c r="AD533" s="147"/>
      <c r="AE533" s="147"/>
      <c r="AF533" s="140"/>
      <c r="AG533" s="346"/>
      <c r="AH533" s="123"/>
      <c r="AI533" s="124"/>
      <c r="AJ533" s="125"/>
      <c r="AK533" s="124"/>
      <c r="AL533" s="125"/>
      <c r="AM533" s="124"/>
      <c r="AN533" s="125"/>
      <c r="AO533" s="126"/>
      <c r="AP533" s="127"/>
    </row>
    <row r="534" spans="1:43" s="212" customFormat="1">
      <c r="A534" s="216" t="s">
        <v>376</v>
      </c>
      <c r="B534" s="226"/>
      <c r="C534" s="216" t="s">
        <v>379</v>
      </c>
      <c r="D534" s="226"/>
      <c r="E534" s="226"/>
      <c r="F534" s="226"/>
      <c r="G534" s="226"/>
      <c r="H534" s="226"/>
      <c r="I534" s="226"/>
      <c r="J534" s="226"/>
      <c r="L534" s="137"/>
      <c r="M534" s="137"/>
      <c r="N534" s="141"/>
      <c r="O534" s="137"/>
      <c r="P534" s="230"/>
      <c r="Q534" s="230"/>
      <c r="R534" s="230"/>
      <c r="S534" s="230"/>
      <c r="T534" s="230"/>
      <c r="U534" s="230"/>
      <c r="V534" s="230"/>
      <c r="W534" s="230"/>
      <c r="X534" s="179"/>
      <c r="Y534" s="193"/>
      <c r="Z534" s="193"/>
      <c r="AD534" s="230"/>
      <c r="AE534" s="230"/>
      <c r="AF534" s="136"/>
      <c r="AG534" s="342"/>
      <c r="AH534" s="228"/>
      <c r="AJ534" s="227"/>
      <c r="AL534" s="227"/>
      <c r="AM534" s="119"/>
      <c r="AN534" s="227"/>
      <c r="AO534" s="307"/>
      <c r="AP534" s="214"/>
    </row>
    <row r="535" spans="1:43" s="212" customFormat="1">
      <c r="A535" s="212" t="s">
        <v>668</v>
      </c>
      <c r="B535" s="226"/>
      <c r="C535" s="212" t="s">
        <v>685</v>
      </c>
      <c r="E535" s="226"/>
      <c r="F535" s="226"/>
      <c r="G535" s="226"/>
      <c r="H535" s="226"/>
      <c r="I535" s="226"/>
      <c r="J535" s="226"/>
      <c r="L535" s="137"/>
      <c r="M535" s="137"/>
      <c r="N535" s="141"/>
      <c r="O535" s="137"/>
      <c r="P535" s="230"/>
      <c r="Q535" s="230"/>
      <c r="R535" s="230"/>
      <c r="S535" s="230"/>
      <c r="T535" s="230"/>
      <c r="U535" s="230"/>
      <c r="V535" s="230"/>
      <c r="W535" s="230"/>
      <c r="X535" s="179"/>
      <c r="Y535" s="193"/>
      <c r="Z535" s="193"/>
      <c r="AD535" s="230"/>
      <c r="AE535" s="230"/>
      <c r="AF535" s="136"/>
      <c r="AG535" s="342"/>
      <c r="AH535" s="228"/>
      <c r="AJ535" s="227"/>
      <c r="AL535" s="227"/>
      <c r="AM535" s="119"/>
      <c r="AN535" s="227"/>
      <c r="AO535" s="307"/>
      <c r="AP535" s="214"/>
    </row>
    <row r="536" spans="1:43" s="212" customFormat="1">
      <c r="A536" s="212" t="s">
        <v>669</v>
      </c>
      <c r="B536" s="226"/>
      <c r="C536" s="212" t="s">
        <v>483</v>
      </c>
      <c r="D536" s="226"/>
      <c r="E536" s="226"/>
      <c r="F536" s="226"/>
      <c r="G536" s="226"/>
      <c r="H536" s="226"/>
      <c r="I536" s="226"/>
      <c r="J536" s="226"/>
      <c r="L536" s="137"/>
      <c r="M536" s="137"/>
      <c r="N536" s="141"/>
      <c r="O536" s="137"/>
      <c r="P536" s="230"/>
      <c r="Q536" s="230"/>
      <c r="R536" s="230"/>
      <c r="S536" s="230"/>
      <c r="T536" s="230"/>
      <c r="U536" s="230"/>
      <c r="V536" s="230"/>
      <c r="W536" s="193"/>
      <c r="X536" s="239"/>
      <c r="Y536" s="193"/>
      <c r="Z536" s="193"/>
      <c r="AD536" s="230"/>
      <c r="AE536" s="230"/>
      <c r="AF536" s="136"/>
      <c r="AG536" s="342"/>
      <c r="AH536" s="228"/>
      <c r="AJ536" s="227"/>
      <c r="AL536" s="227"/>
      <c r="AM536" s="119"/>
      <c r="AN536" s="227"/>
      <c r="AO536" s="307"/>
      <c r="AP536" s="214"/>
    </row>
    <row r="537" spans="1:43" s="212" customFormat="1">
      <c r="A537" s="212" t="s">
        <v>671</v>
      </c>
      <c r="B537" s="226"/>
      <c r="D537" s="226" t="s">
        <v>676</v>
      </c>
      <c r="E537" s="226"/>
      <c r="F537" s="226"/>
      <c r="G537" s="226"/>
      <c r="H537" s="226"/>
      <c r="I537" s="226"/>
      <c r="J537" s="226"/>
      <c r="L537" s="137"/>
      <c r="M537" s="137"/>
      <c r="N537" s="141"/>
      <c r="O537" s="137"/>
      <c r="P537" s="230"/>
      <c r="Q537" s="230"/>
      <c r="R537" s="230"/>
      <c r="S537" s="230"/>
      <c r="T537" s="230"/>
      <c r="U537" s="230"/>
      <c r="V537" s="230"/>
      <c r="W537" s="193"/>
      <c r="X537" s="239"/>
      <c r="Y537" s="193"/>
      <c r="Z537" s="193"/>
      <c r="AD537" s="230"/>
      <c r="AE537" s="230"/>
      <c r="AF537" s="136"/>
      <c r="AG537" s="342"/>
      <c r="AH537" s="228"/>
      <c r="AJ537" s="227"/>
      <c r="AL537" s="227"/>
      <c r="AM537" s="119"/>
      <c r="AN537" s="227"/>
      <c r="AO537" s="307"/>
      <c r="AP537" s="214"/>
    </row>
    <row r="538" spans="1:43" s="212" customFormat="1">
      <c r="B538" s="226"/>
      <c r="D538" s="212" t="s">
        <v>990</v>
      </c>
      <c r="E538" s="226"/>
      <c r="F538" s="226"/>
      <c r="G538" s="226"/>
      <c r="H538" s="226"/>
      <c r="I538" s="226"/>
      <c r="J538" s="226"/>
      <c r="K538" s="211"/>
      <c r="L538" s="390"/>
      <c r="M538" s="390"/>
      <c r="N538" s="391"/>
      <c r="O538" s="390"/>
      <c r="P538" s="392"/>
      <c r="Q538" s="392"/>
      <c r="R538" s="392"/>
      <c r="S538" s="392"/>
      <c r="T538" s="392"/>
      <c r="U538" s="230"/>
      <c r="V538" s="230"/>
      <c r="W538" s="193"/>
      <c r="X538" s="239"/>
      <c r="AD538" s="230"/>
      <c r="AE538" s="230"/>
      <c r="AF538" s="136"/>
      <c r="AG538" s="342"/>
      <c r="AH538" s="228"/>
      <c r="AJ538" s="227"/>
      <c r="AL538" s="227"/>
      <c r="AM538" s="119"/>
      <c r="AN538" s="227"/>
      <c r="AO538" s="307"/>
      <c r="AP538" s="214"/>
    </row>
    <row r="539" spans="1:43" s="212" customFormat="1">
      <c r="A539" s="216" t="s">
        <v>374</v>
      </c>
      <c r="B539" s="226"/>
      <c r="D539" s="226"/>
      <c r="E539" s="226"/>
      <c r="F539" s="226"/>
      <c r="G539" s="226"/>
      <c r="H539" s="226"/>
      <c r="I539" s="226"/>
      <c r="J539" s="226"/>
      <c r="L539" s="137"/>
      <c r="M539" s="137"/>
      <c r="N539" s="141"/>
      <c r="O539" s="137"/>
      <c r="P539" s="230"/>
      <c r="Q539" s="230"/>
      <c r="R539" s="230"/>
      <c r="S539" s="230"/>
      <c r="T539" s="230"/>
      <c r="U539" s="230"/>
      <c r="V539" s="230"/>
      <c r="W539" s="193"/>
      <c r="X539" s="239"/>
      <c r="AD539" s="230"/>
      <c r="AE539" s="230"/>
      <c r="AF539" s="136"/>
      <c r="AG539" s="342"/>
      <c r="AH539" s="228"/>
      <c r="AJ539" s="227"/>
      <c r="AL539" s="227"/>
      <c r="AM539" s="119"/>
      <c r="AN539" s="227"/>
      <c r="AO539" s="307"/>
      <c r="AP539" s="214"/>
    </row>
    <row r="540" spans="1:43" s="212" customFormat="1">
      <c r="A540" s="212" t="s">
        <v>684</v>
      </c>
      <c r="B540" s="226"/>
      <c r="E540" s="226"/>
      <c r="F540" s="226"/>
      <c r="G540" s="226"/>
      <c r="H540" s="226"/>
      <c r="I540" s="226"/>
      <c r="J540" s="226"/>
      <c r="L540" s="137"/>
      <c r="M540" s="137"/>
      <c r="N540" s="141"/>
      <c r="O540" s="137"/>
      <c r="P540" s="230"/>
      <c r="Q540" s="230"/>
      <c r="R540" s="230"/>
      <c r="S540" s="230"/>
      <c r="T540" s="230"/>
      <c r="U540" s="230"/>
      <c r="V540" s="230"/>
      <c r="W540" s="193"/>
      <c r="X540" s="239"/>
      <c r="AD540" s="230"/>
      <c r="AE540" s="230"/>
      <c r="AF540" s="136"/>
      <c r="AG540" s="342"/>
      <c r="AH540" s="228"/>
      <c r="AJ540" s="227"/>
      <c r="AL540" s="227"/>
      <c r="AM540" s="119"/>
      <c r="AN540" s="227"/>
      <c r="AO540" s="307"/>
      <c r="AP540" s="214"/>
    </row>
    <row r="541" spans="1:43" s="212" customFormat="1">
      <c r="B541" s="226"/>
      <c r="E541" s="226"/>
      <c r="F541" s="226"/>
      <c r="G541" s="226"/>
      <c r="H541" s="226"/>
      <c r="I541" s="226"/>
      <c r="J541" s="226"/>
      <c r="L541" s="137"/>
      <c r="M541" s="137"/>
      <c r="N541" s="141"/>
      <c r="O541" s="137"/>
      <c r="P541" s="230"/>
      <c r="Q541" s="230"/>
      <c r="R541" s="230"/>
      <c r="S541" s="230"/>
      <c r="T541" s="230"/>
      <c r="U541" s="230"/>
      <c r="V541" s="230"/>
      <c r="W541" s="193"/>
      <c r="X541" s="239"/>
      <c r="AD541" s="230"/>
      <c r="AE541" s="230"/>
      <c r="AF541" s="136"/>
      <c r="AG541" s="342"/>
      <c r="AH541" s="228"/>
      <c r="AJ541" s="227"/>
      <c r="AL541" s="227"/>
      <c r="AM541" s="119"/>
      <c r="AN541" s="227"/>
      <c r="AO541" s="307"/>
      <c r="AP541" s="214"/>
    </row>
    <row r="542" spans="1:43" s="212" customFormat="1">
      <c r="A542" s="216" t="s">
        <v>400</v>
      </c>
      <c r="B542" s="226"/>
      <c r="E542" s="226"/>
      <c r="F542" s="226"/>
      <c r="G542" s="226"/>
      <c r="H542" s="226"/>
      <c r="I542" s="226"/>
      <c r="J542" s="226"/>
      <c r="L542" s="137"/>
      <c r="M542" s="137"/>
      <c r="N542" s="141"/>
      <c r="O542" s="137"/>
      <c r="P542" s="230"/>
      <c r="Q542" s="230"/>
      <c r="R542" s="230"/>
      <c r="S542" s="230"/>
      <c r="T542" s="230"/>
      <c r="U542" s="230"/>
      <c r="V542" s="230"/>
      <c r="W542" s="193"/>
      <c r="X542" s="239"/>
      <c r="Y542" s="193"/>
      <c r="Z542" s="193"/>
      <c r="AA542" s="230"/>
      <c r="AB542" s="239"/>
      <c r="AC542" s="230"/>
      <c r="AD542" s="230"/>
      <c r="AE542" s="230"/>
      <c r="AF542" s="136"/>
      <c r="AG542" s="342"/>
      <c r="AH542" s="228"/>
      <c r="AJ542" s="227"/>
      <c r="AL542" s="227"/>
      <c r="AM542" s="119"/>
      <c r="AN542" s="227"/>
      <c r="AO542" s="307"/>
      <c r="AP542" s="214"/>
    </row>
    <row r="543" spans="1:43" s="212" customFormat="1">
      <c r="A543" s="212" t="s">
        <v>672</v>
      </c>
      <c r="B543" s="226"/>
      <c r="D543" s="226"/>
      <c r="E543" s="226"/>
      <c r="F543" s="226"/>
      <c r="G543" s="226"/>
      <c r="H543" s="226"/>
      <c r="I543" s="226"/>
      <c r="J543" s="226"/>
      <c r="L543" s="137"/>
      <c r="M543" s="137"/>
      <c r="N543" s="141"/>
      <c r="O543" s="137"/>
      <c r="P543" s="230"/>
      <c r="Q543" s="230"/>
      <c r="R543" s="230"/>
      <c r="S543" s="230"/>
      <c r="T543" s="230"/>
      <c r="U543" s="230"/>
      <c r="V543" s="230"/>
      <c r="W543" s="193"/>
      <c r="X543" s="239"/>
      <c r="Y543" s="193"/>
      <c r="Z543" s="193"/>
      <c r="AA543" s="230"/>
      <c r="AD543" s="230"/>
      <c r="AE543" s="230"/>
      <c r="AF543" s="136"/>
      <c r="AG543" s="342"/>
      <c r="AH543" s="228"/>
      <c r="AJ543" s="227"/>
      <c r="AL543" s="227"/>
      <c r="AM543" s="119"/>
      <c r="AN543" s="227"/>
      <c r="AO543" s="307"/>
      <c r="AP543" s="214"/>
    </row>
    <row r="544" spans="1:43" s="212" customFormat="1">
      <c r="A544" s="122"/>
      <c r="B544" s="226"/>
      <c r="D544" s="226"/>
      <c r="E544" s="226"/>
      <c r="F544" s="226"/>
      <c r="G544" s="226"/>
      <c r="H544" s="226"/>
      <c r="I544" s="226"/>
      <c r="J544" s="226"/>
      <c r="L544" s="137"/>
      <c r="M544" s="137"/>
      <c r="N544" s="141"/>
      <c r="O544" s="137"/>
      <c r="P544" s="230"/>
      <c r="Q544" s="230"/>
      <c r="R544" s="230"/>
      <c r="S544" s="230"/>
      <c r="T544" s="230"/>
      <c r="U544" s="230"/>
      <c r="V544" s="230"/>
      <c r="W544" s="193"/>
      <c r="X544" s="239"/>
      <c r="Y544" s="193"/>
      <c r="Z544" s="193"/>
      <c r="AA544" s="230"/>
      <c r="AD544" s="230"/>
      <c r="AE544" s="230"/>
      <c r="AF544" s="232"/>
      <c r="AG544" s="342"/>
      <c r="AH544" s="228"/>
      <c r="AJ544" s="227"/>
      <c r="AL544" s="227"/>
      <c r="AM544" s="119"/>
      <c r="AN544" s="227"/>
      <c r="AO544" s="307"/>
      <c r="AP544" s="214"/>
    </row>
    <row r="545" spans="1:43" s="212" customFormat="1">
      <c r="A545" s="122" t="s">
        <v>497</v>
      </c>
      <c r="B545" s="226"/>
      <c r="D545" s="226"/>
      <c r="E545" s="226"/>
      <c r="F545" s="226"/>
      <c r="G545" s="226"/>
      <c r="H545" s="226"/>
      <c r="I545" s="226"/>
      <c r="J545" s="226"/>
      <c r="L545" s="137"/>
      <c r="M545" s="137"/>
      <c r="N545" s="141"/>
      <c r="O545" s="137"/>
      <c r="P545" s="230"/>
      <c r="Q545" s="230"/>
      <c r="R545" s="230"/>
      <c r="S545" s="230"/>
      <c r="T545" s="230"/>
      <c r="U545" s="230"/>
      <c r="V545" s="230"/>
      <c r="W545" s="193"/>
      <c r="X545" s="239"/>
      <c r="Y545" s="193"/>
      <c r="Z545" s="193"/>
      <c r="AA545" s="230"/>
      <c r="AD545" s="230"/>
      <c r="AE545" s="230"/>
      <c r="AF545" s="232"/>
      <c r="AG545" s="342"/>
      <c r="AH545" s="228"/>
      <c r="AJ545" s="227"/>
      <c r="AL545" s="227"/>
      <c r="AM545" s="119"/>
      <c r="AN545" s="227"/>
      <c r="AO545" s="307"/>
      <c r="AP545" s="214"/>
    </row>
    <row r="546" spans="1:43" s="212" customFormat="1">
      <c r="A546" s="212" t="s">
        <v>996</v>
      </c>
      <c r="B546" s="226"/>
      <c r="D546" s="226"/>
      <c r="E546" s="226"/>
      <c r="F546" s="226"/>
      <c r="G546" s="226"/>
      <c r="H546" s="226"/>
      <c r="I546" s="226"/>
      <c r="J546" s="226"/>
      <c r="L546" s="137"/>
      <c r="M546" s="137"/>
      <c r="N546" s="141"/>
      <c r="O546" s="137"/>
      <c r="P546" s="230"/>
      <c r="Q546" s="230"/>
      <c r="R546" s="230"/>
      <c r="S546" s="230"/>
      <c r="T546" s="230"/>
      <c r="U546" s="230"/>
      <c r="V546" s="230"/>
      <c r="W546" s="193"/>
      <c r="X546" s="193"/>
      <c r="Y546" s="193"/>
      <c r="Z546" s="193"/>
      <c r="AA546" s="230"/>
      <c r="AD546" s="230"/>
      <c r="AE546" s="230"/>
      <c r="AF546" s="232"/>
      <c r="AG546" s="342"/>
      <c r="AH546" s="228"/>
      <c r="AJ546" s="227"/>
      <c r="AL546" s="227"/>
      <c r="AM546" s="119"/>
      <c r="AN546" s="227"/>
      <c r="AO546" s="307"/>
      <c r="AP546" s="214"/>
    </row>
    <row r="547" spans="1:43" s="212" customFormat="1">
      <c r="A547" s="393" t="s">
        <v>674</v>
      </c>
      <c r="B547" s="226"/>
      <c r="D547" s="226"/>
      <c r="E547" s="226"/>
      <c r="F547" s="226"/>
      <c r="G547" s="226"/>
      <c r="H547" s="226"/>
      <c r="I547" s="226"/>
      <c r="J547" s="226"/>
      <c r="L547" s="137"/>
      <c r="M547" s="137"/>
      <c r="N547" s="141"/>
      <c r="O547" s="137"/>
      <c r="P547" s="230"/>
      <c r="Q547" s="230"/>
      <c r="R547" s="230"/>
      <c r="S547" s="230"/>
      <c r="T547" s="230"/>
      <c r="U547" s="230"/>
      <c r="V547" s="230"/>
      <c r="W547" s="193"/>
      <c r="X547" s="193"/>
      <c r="Y547" s="193"/>
      <c r="Z547" s="193"/>
      <c r="AA547" s="230"/>
      <c r="AB547" s="230"/>
      <c r="AC547" s="230"/>
      <c r="AD547" s="230"/>
      <c r="AE547" s="230"/>
      <c r="AF547" s="232"/>
      <c r="AG547" s="342"/>
      <c r="AH547" s="228"/>
      <c r="AJ547" s="227"/>
      <c r="AL547" s="227"/>
      <c r="AM547" s="119"/>
      <c r="AN547" s="227"/>
      <c r="AO547" s="307"/>
      <c r="AP547" s="214"/>
    </row>
    <row r="548" spans="1:43" s="212" customFormat="1">
      <c r="A548" s="394" t="s">
        <v>675</v>
      </c>
      <c r="B548" s="226"/>
      <c r="D548" s="226"/>
      <c r="E548" s="226"/>
      <c r="F548" s="226"/>
      <c r="G548" s="226"/>
      <c r="H548" s="226"/>
      <c r="I548" s="226"/>
      <c r="J548" s="226"/>
      <c r="L548" s="137"/>
      <c r="M548" s="137"/>
      <c r="N548" s="141"/>
      <c r="O548" s="137"/>
      <c r="P548" s="230"/>
      <c r="Q548" s="230"/>
      <c r="R548" s="230"/>
      <c r="S548" s="230"/>
      <c r="T548" s="230"/>
      <c r="U548" s="230"/>
      <c r="V548" s="230"/>
      <c r="W548" s="193"/>
      <c r="X548" s="193"/>
      <c r="Y548" s="193"/>
      <c r="Z548" s="193"/>
      <c r="AA548" s="193"/>
      <c r="AB548" s="230"/>
      <c r="AC548" s="230"/>
      <c r="AD548" s="230"/>
      <c r="AE548" s="230"/>
      <c r="AF548" s="232"/>
      <c r="AG548" s="342"/>
      <c r="AH548" s="228"/>
      <c r="AJ548" s="227"/>
      <c r="AL548" s="227"/>
      <c r="AM548" s="119"/>
      <c r="AN548" s="227"/>
      <c r="AO548" s="307"/>
      <c r="AP548" s="214"/>
    </row>
    <row r="549" spans="1:43" s="212" customFormat="1">
      <c r="B549" s="226"/>
      <c r="D549" s="226"/>
      <c r="E549" s="226"/>
      <c r="F549" s="226"/>
      <c r="G549" s="226"/>
      <c r="H549" s="226"/>
      <c r="I549" s="226"/>
      <c r="J549" s="226"/>
      <c r="L549" s="137"/>
      <c r="M549" s="137"/>
      <c r="N549" s="141"/>
      <c r="O549" s="137"/>
      <c r="P549" s="230"/>
      <c r="Q549" s="230"/>
      <c r="R549" s="230"/>
      <c r="S549" s="230"/>
      <c r="T549" s="230"/>
      <c r="U549" s="230"/>
      <c r="V549" s="230"/>
      <c r="W549" s="193"/>
      <c r="X549" s="193"/>
      <c r="Y549" s="193"/>
      <c r="Z549" s="193"/>
      <c r="AA549" s="193"/>
      <c r="AB549" s="230"/>
      <c r="AC549" s="230"/>
      <c r="AD549" s="230"/>
      <c r="AE549" s="230"/>
      <c r="AF549" s="232"/>
      <c r="AG549" s="342"/>
      <c r="AH549" s="228"/>
      <c r="AJ549" s="227"/>
      <c r="AL549" s="227"/>
      <c r="AM549" s="119"/>
      <c r="AN549" s="227"/>
      <c r="AO549" s="307"/>
      <c r="AP549" s="214"/>
    </row>
    <row r="550" spans="1:43" s="212" customFormat="1">
      <c r="A550" s="211"/>
      <c r="B550" s="226"/>
      <c r="D550" s="226"/>
      <c r="E550" s="226"/>
      <c r="F550" s="226"/>
      <c r="G550" s="226"/>
      <c r="H550" s="226"/>
      <c r="I550" s="226"/>
      <c r="J550" s="226"/>
      <c r="L550" s="137"/>
      <c r="M550" s="137"/>
      <c r="N550" s="141"/>
      <c r="O550" s="137"/>
      <c r="P550" s="230"/>
      <c r="Q550" s="230"/>
      <c r="R550" s="230"/>
      <c r="S550" s="230"/>
      <c r="T550" s="230"/>
      <c r="U550" s="230"/>
      <c r="V550" s="230"/>
      <c r="W550" s="193"/>
      <c r="X550" s="193"/>
      <c r="Y550" s="193"/>
      <c r="Z550" s="193"/>
      <c r="AA550" s="193"/>
      <c r="AB550" s="230"/>
      <c r="AC550" s="230"/>
      <c r="AD550" s="230"/>
      <c r="AE550" s="230"/>
      <c r="AF550" s="232"/>
      <c r="AG550" s="342"/>
      <c r="AH550" s="228"/>
      <c r="AJ550" s="227"/>
      <c r="AL550" s="227"/>
      <c r="AM550" s="119"/>
      <c r="AN550" s="227"/>
      <c r="AO550" s="307"/>
      <c r="AP550" s="214"/>
    </row>
    <row r="551" spans="1:43" s="212" customFormat="1">
      <c r="A551" s="216" t="s">
        <v>378</v>
      </c>
      <c r="C551" s="216"/>
      <c r="K551" s="134" t="s">
        <v>380</v>
      </c>
      <c r="L551" s="137"/>
      <c r="M551" s="141"/>
      <c r="N551" s="137"/>
      <c r="O551" s="230"/>
      <c r="P551" s="230"/>
      <c r="Q551" s="230"/>
      <c r="R551" s="230"/>
      <c r="S551" s="230"/>
      <c r="T551" s="230"/>
      <c r="U551" s="230"/>
      <c r="V551" s="230"/>
      <c r="W551" s="230"/>
      <c r="X551" s="230"/>
      <c r="Y551" s="230"/>
      <c r="Z551" s="230"/>
      <c r="AA551" s="230"/>
      <c r="AB551" s="230"/>
      <c r="AC551" s="230"/>
      <c r="AD551" s="230"/>
      <c r="AE551" s="230"/>
      <c r="AF551" s="230"/>
      <c r="AG551" s="342"/>
      <c r="AH551" s="211"/>
      <c r="AI551" s="216"/>
      <c r="AJ551" s="115"/>
      <c r="AK551" s="216"/>
      <c r="AL551" s="115"/>
      <c r="AM551" s="116"/>
      <c r="AN551" s="115"/>
      <c r="AO551" s="226"/>
      <c r="AP551" s="214"/>
    </row>
    <row r="552" spans="1:43" s="212" customFormat="1">
      <c r="A552" s="216"/>
      <c r="B552" s="115" t="s">
        <v>673</v>
      </c>
      <c r="C552" s="289" t="s">
        <v>514</v>
      </c>
      <c r="D552" s="283"/>
      <c r="E552" s="283"/>
      <c r="F552" s="283"/>
      <c r="G552" s="284"/>
      <c r="H552" s="283"/>
      <c r="I552" s="284"/>
      <c r="J552" s="292"/>
      <c r="K552" s="134">
        <v>2014</v>
      </c>
      <c r="L552" s="134">
        <f>K552+1</f>
        <v>2015</v>
      </c>
      <c r="M552" s="134">
        <f t="shared" ref="M552:S552" si="143">L552+1</f>
        <v>2016</v>
      </c>
      <c r="N552" s="134">
        <f t="shared" si="143"/>
        <v>2017</v>
      </c>
      <c r="O552" s="134">
        <f t="shared" si="143"/>
        <v>2018</v>
      </c>
      <c r="P552" s="134">
        <f t="shared" si="143"/>
        <v>2019</v>
      </c>
      <c r="Q552" s="134">
        <f t="shared" si="143"/>
        <v>2020</v>
      </c>
      <c r="R552" s="134">
        <f t="shared" si="143"/>
        <v>2021</v>
      </c>
      <c r="S552" s="134">
        <f t="shared" si="143"/>
        <v>2022</v>
      </c>
      <c r="T552" s="134">
        <f>S552+1</f>
        <v>2023</v>
      </c>
      <c r="U552" s="134">
        <f>T552+1</f>
        <v>2024</v>
      </c>
      <c r="V552" s="134">
        <f t="shared" ref="V552:AE552" si="144">U552+1</f>
        <v>2025</v>
      </c>
      <c r="W552" s="134">
        <f t="shared" si="144"/>
        <v>2026</v>
      </c>
      <c r="X552" s="134">
        <f t="shared" si="144"/>
        <v>2027</v>
      </c>
      <c r="Y552" s="134">
        <f t="shared" si="144"/>
        <v>2028</v>
      </c>
      <c r="Z552" s="134">
        <f t="shared" si="144"/>
        <v>2029</v>
      </c>
      <c r="AA552" s="134">
        <f t="shared" si="144"/>
        <v>2030</v>
      </c>
      <c r="AB552" s="134">
        <f t="shared" si="144"/>
        <v>2031</v>
      </c>
      <c r="AC552" s="134">
        <f t="shared" si="144"/>
        <v>2032</v>
      </c>
      <c r="AD552" s="134">
        <f t="shared" si="144"/>
        <v>2033</v>
      </c>
      <c r="AE552" s="134">
        <f t="shared" si="144"/>
        <v>2034</v>
      </c>
      <c r="AF552" s="230"/>
      <c r="AG552" s="342"/>
      <c r="AH552" s="211"/>
      <c r="AI552" s="216"/>
      <c r="AJ552" s="115"/>
      <c r="AK552" s="216"/>
      <c r="AL552" s="115"/>
      <c r="AM552" s="116"/>
      <c r="AN552" s="115"/>
      <c r="AO552" s="226"/>
      <c r="AP552" s="214"/>
    </row>
    <row r="553" spans="1:43" s="226" customFormat="1">
      <c r="A553" s="782" t="s">
        <v>214</v>
      </c>
      <c r="B553" s="785" t="s">
        <v>694</v>
      </c>
      <c r="C553" s="408" t="s">
        <v>706</v>
      </c>
      <c r="D553" s="542"/>
      <c r="E553" s="542"/>
      <c r="F553" s="543"/>
      <c r="G553" s="544"/>
      <c r="H553" s="542"/>
      <c r="I553" s="543"/>
      <c r="J553" s="545"/>
      <c r="K553" s="786">
        <v>0</v>
      </c>
      <c r="L553" s="786">
        <v>0</v>
      </c>
      <c r="M553" s="786">
        <v>0</v>
      </c>
      <c r="N553" s="786">
        <v>0</v>
      </c>
      <c r="O553" s="786">
        <v>0</v>
      </c>
      <c r="P553" s="786">
        <v>0</v>
      </c>
      <c r="Q553" s="786">
        <v>0</v>
      </c>
      <c r="R553" s="786">
        <v>0</v>
      </c>
      <c r="S553" s="786">
        <v>0</v>
      </c>
      <c r="T553" s="786">
        <v>0</v>
      </c>
      <c r="U553" s="786">
        <v>0</v>
      </c>
      <c r="V553" s="786">
        <v>0</v>
      </c>
      <c r="W553" s="786">
        <v>0</v>
      </c>
      <c r="X553" s="786">
        <v>0</v>
      </c>
      <c r="Y553" s="786">
        <v>0</v>
      </c>
      <c r="Z553" s="786">
        <v>0</v>
      </c>
      <c r="AA553" s="786">
        <v>0</v>
      </c>
      <c r="AB553" s="786">
        <v>0</v>
      </c>
      <c r="AC553" s="786">
        <v>0</v>
      </c>
      <c r="AD553" s="786">
        <v>0</v>
      </c>
      <c r="AE553" s="786">
        <v>0</v>
      </c>
      <c r="AF553" s="787" t="str">
        <f>B533</f>
        <v>HBCD</v>
      </c>
      <c r="AG553" s="342" t="s">
        <v>570</v>
      </c>
      <c r="AH553" s="276"/>
      <c r="AI553" s="276"/>
      <c r="AJ553" s="788"/>
      <c r="AK553" s="276"/>
      <c r="AL553" s="276"/>
      <c r="AM553" s="276"/>
      <c r="AN553" s="276"/>
      <c r="AP553" s="789"/>
    </row>
    <row r="554" spans="1:43" s="212" customFormat="1">
      <c r="A554" s="386" t="s">
        <v>209</v>
      </c>
      <c r="B554" s="294" t="s">
        <v>721</v>
      </c>
      <c r="C554" s="408" t="s">
        <v>706</v>
      </c>
      <c r="D554" s="279"/>
      <c r="E554" s="279"/>
      <c r="F554" s="235"/>
      <c r="G554" s="280"/>
      <c r="H554" s="279"/>
      <c r="I554" s="235"/>
      <c r="J554" s="300"/>
      <c r="K554" s="389">
        <v>0</v>
      </c>
      <c r="L554" s="389">
        <v>0</v>
      </c>
      <c r="M554" s="389">
        <f>Bibliography!H32*(1+Popn_growth+1%)^(M552-K552)</f>
        <v>30468.124999999996</v>
      </c>
      <c r="N554" s="389">
        <f t="shared" ref="N554:AE554" si="145">M554*(1+Popn_growth+1%)</f>
        <v>31229.828124999993</v>
      </c>
      <c r="O554" s="389">
        <f t="shared" si="145"/>
        <v>32010.573828124991</v>
      </c>
      <c r="P554" s="389">
        <f t="shared" si="145"/>
        <v>32810.83817382811</v>
      </c>
      <c r="Q554" s="389">
        <f t="shared" si="145"/>
        <v>33631.109128173812</v>
      </c>
      <c r="R554" s="389">
        <f t="shared" si="145"/>
        <v>34471.886856378151</v>
      </c>
      <c r="S554" s="389">
        <f t="shared" si="145"/>
        <v>35333.684027787604</v>
      </c>
      <c r="T554" s="389">
        <f t="shared" si="145"/>
        <v>36217.026128482292</v>
      </c>
      <c r="U554" s="389">
        <f t="shared" si="145"/>
        <v>37122.451781694348</v>
      </c>
      <c r="V554" s="389">
        <f t="shared" si="145"/>
        <v>38050.513076236704</v>
      </c>
      <c r="W554" s="389">
        <f t="shared" si="145"/>
        <v>39001.775903142618</v>
      </c>
      <c r="X554" s="389">
        <f t="shared" si="145"/>
        <v>39976.820300721178</v>
      </c>
      <c r="Y554" s="389">
        <f t="shared" si="145"/>
        <v>40976.240808239207</v>
      </c>
      <c r="Z554" s="389">
        <f t="shared" si="145"/>
        <v>42000.646828445184</v>
      </c>
      <c r="AA554" s="389">
        <f t="shared" si="145"/>
        <v>43050.66299915631</v>
      </c>
      <c r="AB554" s="389">
        <f t="shared" si="145"/>
        <v>44126.929574135211</v>
      </c>
      <c r="AC554" s="389">
        <f t="shared" si="145"/>
        <v>45230.102813488586</v>
      </c>
      <c r="AD554" s="389">
        <f t="shared" si="145"/>
        <v>46360.855383825794</v>
      </c>
      <c r="AE554" s="389">
        <f t="shared" si="145"/>
        <v>47519.876768421433</v>
      </c>
      <c r="AF554" s="232" t="str">
        <f>AF553</f>
        <v>HBCD</v>
      </c>
      <c r="AG554" s="342" t="s">
        <v>570</v>
      </c>
      <c r="AH554" s="276"/>
      <c r="AI554" s="276"/>
      <c r="AJ554" s="115"/>
      <c r="AK554" s="276"/>
      <c r="AL554" s="276"/>
      <c r="AM554" s="276"/>
      <c r="AN554" s="276"/>
      <c r="AO554" s="226"/>
      <c r="AP554" s="43"/>
    </row>
    <row r="555" spans="1:43" s="212" customFormat="1">
      <c r="A555" s="782" t="s">
        <v>216</v>
      </c>
      <c r="B555" s="294" t="s">
        <v>695</v>
      </c>
      <c r="C555" s="408" t="s">
        <v>706</v>
      </c>
      <c r="D555" s="279"/>
      <c r="E555" s="279"/>
      <c r="F555" s="235"/>
      <c r="G555" s="280"/>
      <c r="H555" s="279"/>
      <c r="I555" s="235"/>
      <c r="J555" s="300"/>
      <c r="K555" s="389">
        <v>0</v>
      </c>
      <c r="L555" s="389">
        <v>0</v>
      </c>
      <c r="M555" s="389">
        <v>0</v>
      </c>
      <c r="N555" s="389">
        <v>0</v>
      </c>
      <c r="O555" s="389">
        <v>0</v>
      </c>
      <c r="P555" s="389">
        <v>0</v>
      </c>
      <c r="Q555" s="389">
        <v>0</v>
      </c>
      <c r="R555" s="389">
        <v>0</v>
      </c>
      <c r="S555" s="389">
        <v>0</v>
      </c>
      <c r="T555" s="389">
        <v>0</v>
      </c>
      <c r="U555" s="389">
        <v>0</v>
      </c>
      <c r="V555" s="389">
        <v>0</v>
      </c>
      <c r="W555" s="389">
        <v>0</v>
      </c>
      <c r="X555" s="389">
        <v>0</v>
      </c>
      <c r="Y555" s="389">
        <v>0</v>
      </c>
      <c r="Z555" s="389">
        <v>0</v>
      </c>
      <c r="AA555" s="389">
        <v>0</v>
      </c>
      <c r="AB555" s="389">
        <v>0</v>
      </c>
      <c r="AC555" s="389">
        <v>0</v>
      </c>
      <c r="AD555" s="389">
        <v>0</v>
      </c>
      <c r="AE555" s="389">
        <v>0</v>
      </c>
      <c r="AF555" s="232" t="str">
        <f>AF554</f>
        <v>HBCD</v>
      </c>
      <c r="AG555" s="342" t="s">
        <v>570</v>
      </c>
      <c r="AH555" s="276"/>
      <c r="AI555" s="276"/>
      <c r="AJ555" s="115"/>
      <c r="AK555" s="276"/>
      <c r="AL555" s="276"/>
      <c r="AM555" s="276"/>
      <c r="AN555" s="276"/>
      <c r="AO555" s="226"/>
      <c r="AP555" s="63"/>
    </row>
    <row r="556" spans="1:43" s="211" customFormat="1">
      <c r="A556" s="782"/>
      <c r="B556" s="781" t="s">
        <v>677</v>
      </c>
      <c r="C556" s="395"/>
      <c r="D556" s="281"/>
      <c r="E556" s="281"/>
      <c r="F556" s="396"/>
      <c r="G556" s="282"/>
      <c r="H556" s="281"/>
      <c r="I556" s="396"/>
      <c r="J556" s="303"/>
      <c r="K556" s="397"/>
      <c r="L556" s="397"/>
      <c r="M556" s="397"/>
      <c r="N556" s="397"/>
      <c r="O556" s="397"/>
      <c r="P556" s="397"/>
      <c r="Q556" s="397"/>
      <c r="R556" s="397"/>
      <c r="S556" s="397"/>
      <c r="T556" s="397"/>
      <c r="U556" s="397"/>
      <c r="V556" s="397"/>
      <c r="W556" s="397"/>
      <c r="X556" s="397"/>
      <c r="Y556" s="397"/>
      <c r="Z556" s="397"/>
      <c r="AA556" s="397"/>
      <c r="AB556" s="397"/>
      <c r="AC556" s="397"/>
      <c r="AD556" s="397"/>
      <c r="AE556" s="397"/>
      <c r="AF556" s="783"/>
      <c r="AG556" s="342"/>
      <c r="AH556" s="276"/>
      <c r="AI556" s="276"/>
      <c r="AJ556" s="781"/>
      <c r="AK556" s="276"/>
      <c r="AL556" s="276"/>
      <c r="AM556" s="276"/>
      <c r="AN556" s="276"/>
      <c r="AO556" s="226"/>
      <c r="AP556" s="784"/>
    </row>
    <row r="557" spans="1:43" s="212" customFormat="1">
      <c r="A557" s="153" t="s">
        <v>214</v>
      </c>
      <c r="B557" s="294" t="s">
        <v>412</v>
      </c>
      <c r="C557" s="408" t="s">
        <v>706</v>
      </c>
      <c r="D557" s="279"/>
      <c r="E557" s="279"/>
      <c r="F557" s="235"/>
      <c r="G557" s="280"/>
      <c r="H557" s="279"/>
      <c r="I557" s="235"/>
      <c r="J557" s="300"/>
      <c r="K557" s="389">
        <v>0</v>
      </c>
      <c r="L557" s="389">
        <v>0</v>
      </c>
      <c r="M557" s="389">
        <f>Bibliography!I33*(1+Ec_growth)^(M552-K552)</f>
        <v>7608.8447999999999</v>
      </c>
      <c r="N557" s="389">
        <f t="shared" ref="N557:AE557" si="146">M557*(1+Ec_growth+2%)</f>
        <v>7974.0693504000001</v>
      </c>
      <c r="O557" s="389">
        <f t="shared" si="146"/>
        <v>8356.8246792192003</v>
      </c>
      <c r="P557" s="389">
        <f t="shared" si="146"/>
        <v>8757.9522638217222</v>
      </c>
      <c r="Q557" s="389">
        <f t="shared" si="146"/>
        <v>9178.3339724851648</v>
      </c>
      <c r="R557" s="389">
        <f t="shared" si="146"/>
        <v>9618.8940031644524</v>
      </c>
      <c r="S557" s="389">
        <f t="shared" si="146"/>
        <v>10080.600915316347</v>
      </c>
      <c r="T557" s="389">
        <f t="shared" si="146"/>
        <v>10564.469759251531</v>
      </c>
      <c r="U557" s="389">
        <f t="shared" si="146"/>
        <v>11071.564307695606</v>
      </c>
      <c r="V557" s="389">
        <f t="shared" si="146"/>
        <v>11602.999394464996</v>
      </c>
      <c r="W557" s="389">
        <f t="shared" si="146"/>
        <v>12159.943365399316</v>
      </c>
      <c r="X557" s="389">
        <f t="shared" si="146"/>
        <v>12743.620646938483</v>
      </c>
      <c r="Y557" s="389">
        <f t="shared" si="146"/>
        <v>13355.31443799153</v>
      </c>
      <c r="Z557" s="389">
        <f t="shared" si="146"/>
        <v>13996.369531015123</v>
      </c>
      <c r="AA557" s="389">
        <f t="shared" si="146"/>
        <v>14668.19526850385</v>
      </c>
      <c r="AB557" s="389">
        <f t="shared" si="146"/>
        <v>15372.268641392036</v>
      </c>
      <c r="AC557" s="389">
        <f t="shared" si="146"/>
        <v>16110.137536178854</v>
      </c>
      <c r="AD557" s="389">
        <f t="shared" si="146"/>
        <v>16883.424137915441</v>
      </c>
      <c r="AE557" s="389">
        <f t="shared" si="146"/>
        <v>17693.828496535381</v>
      </c>
      <c r="AF557" s="232" t="str">
        <f>AF555</f>
        <v>HBCD</v>
      </c>
      <c r="AG557" s="342" t="s">
        <v>570</v>
      </c>
      <c r="AH557" s="276"/>
      <c r="AI557" s="276"/>
      <c r="AJ557" s="115"/>
      <c r="AK557" s="276"/>
      <c r="AL557" s="276"/>
      <c r="AM557" s="276"/>
      <c r="AN557" s="276"/>
      <c r="AO557" s="226"/>
      <c r="AP557" s="214"/>
    </row>
    <row r="558" spans="1:43" s="212" customFormat="1">
      <c r="A558" s="144" t="s">
        <v>209</v>
      </c>
      <c r="B558" s="143" t="s">
        <v>1006</v>
      </c>
      <c r="C558" s="408" t="s">
        <v>706</v>
      </c>
      <c r="D558" s="279"/>
      <c r="E558" s="279"/>
      <c r="F558" s="235"/>
      <c r="G558" s="280"/>
      <c r="H558" s="279"/>
      <c r="I558" s="235"/>
      <c r="J558" s="300"/>
      <c r="K558" s="389">
        <v>0</v>
      </c>
      <c r="L558" s="389">
        <v>0</v>
      </c>
      <c r="M558" s="389">
        <f>Bibliography!H33*(1+Ec_growth+2%)^(M552-K552)</f>
        <v>7907.7888000000012</v>
      </c>
      <c r="N558" s="389">
        <f t="shared" ref="N558:AE558" si="147">M558*(1+Ec_growth)</f>
        <v>8129.2068864000012</v>
      </c>
      <c r="O558" s="389">
        <f t="shared" si="147"/>
        <v>8356.8246792192022</v>
      </c>
      <c r="P558" s="389">
        <f t="shared" si="147"/>
        <v>8590.8157702373392</v>
      </c>
      <c r="Q558" s="389">
        <f t="shared" si="147"/>
        <v>8831.3586118039857</v>
      </c>
      <c r="R558" s="389">
        <f t="shared" si="147"/>
        <v>9078.6366529344978</v>
      </c>
      <c r="S558" s="389">
        <f t="shared" si="147"/>
        <v>9332.8384792166635</v>
      </c>
      <c r="T558" s="389">
        <f t="shared" si="147"/>
        <v>9594.15795663473</v>
      </c>
      <c r="U558" s="389">
        <f t="shared" si="147"/>
        <v>9862.7943794205021</v>
      </c>
      <c r="V558" s="389">
        <f t="shared" si="147"/>
        <v>10138.952622044277</v>
      </c>
      <c r="W558" s="389">
        <f t="shared" si="147"/>
        <v>10422.843295461516</v>
      </c>
      <c r="X558" s="389">
        <f t="shared" si="147"/>
        <v>10714.682907734439</v>
      </c>
      <c r="Y558" s="389">
        <f t="shared" si="147"/>
        <v>11014.694029151004</v>
      </c>
      <c r="Z558" s="389">
        <f t="shared" si="147"/>
        <v>11323.105461967232</v>
      </c>
      <c r="AA558" s="389">
        <f t="shared" si="147"/>
        <v>11640.152414902315</v>
      </c>
      <c r="AB558" s="389">
        <f t="shared" si="147"/>
        <v>11966.076682519581</v>
      </c>
      <c r="AC558" s="389">
        <f t="shared" si="147"/>
        <v>12301.12682963013</v>
      </c>
      <c r="AD558" s="389">
        <f t="shared" si="147"/>
        <v>12645.558380859773</v>
      </c>
      <c r="AE558" s="389">
        <f t="shared" si="147"/>
        <v>12999.634015523847</v>
      </c>
      <c r="AF558" s="232" t="str">
        <f>AF557</f>
        <v>HBCD</v>
      </c>
      <c r="AG558" s="342" t="s">
        <v>570</v>
      </c>
      <c r="AH558" s="276"/>
      <c r="AI558" s="276"/>
      <c r="AJ558" s="115"/>
      <c r="AK558" s="276"/>
      <c r="AL558" s="276"/>
      <c r="AM558" s="276"/>
      <c r="AN558" s="276"/>
      <c r="AO558" s="226"/>
      <c r="AP558" s="43"/>
    </row>
    <row r="559" spans="1:43" s="212" customFormat="1">
      <c r="A559" s="144" t="s">
        <v>216</v>
      </c>
      <c r="B559" s="143" t="s">
        <v>1005</v>
      </c>
      <c r="C559" s="408" t="s">
        <v>706</v>
      </c>
      <c r="D559" s="279"/>
      <c r="E559" s="279"/>
      <c r="F559" s="235"/>
      <c r="G559" s="280"/>
      <c r="H559" s="279"/>
      <c r="I559" s="235"/>
      <c r="J559" s="300"/>
      <c r="K559" s="389">
        <v>0</v>
      </c>
      <c r="L559" s="389">
        <v>0</v>
      </c>
      <c r="M559" s="389">
        <f>Bibliography!H33*(1+Ec_growth-2%)^(M552-K552)</f>
        <v>7315.6608000000006</v>
      </c>
      <c r="N559" s="389">
        <f t="shared" ref="N559:AE559" si="148">M559*(1+Ec_growth-2%)</f>
        <v>7374.1860864000009</v>
      </c>
      <c r="O559" s="389">
        <f t="shared" si="148"/>
        <v>7433.1795750912006</v>
      </c>
      <c r="P559" s="389">
        <f t="shared" si="148"/>
        <v>7492.6450116919304</v>
      </c>
      <c r="Q559" s="389">
        <f t="shared" si="148"/>
        <v>7552.5861717854659</v>
      </c>
      <c r="R559" s="389">
        <f t="shared" si="148"/>
        <v>7613.0068611597499</v>
      </c>
      <c r="S559" s="389">
        <f t="shared" si="148"/>
        <v>7673.9109160490279</v>
      </c>
      <c r="T559" s="389">
        <f t="shared" si="148"/>
        <v>7735.3022033774205</v>
      </c>
      <c r="U559" s="389">
        <f t="shared" si="148"/>
        <v>7797.1846210044396</v>
      </c>
      <c r="V559" s="389">
        <f t="shared" si="148"/>
        <v>7859.5620979724754</v>
      </c>
      <c r="W559" s="389">
        <f t="shared" si="148"/>
        <v>7922.438594756255</v>
      </c>
      <c r="X559" s="389">
        <f t="shared" si="148"/>
        <v>7985.8181035143052</v>
      </c>
      <c r="Y559" s="389">
        <f t="shared" si="148"/>
        <v>8049.7046483424201</v>
      </c>
      <c r="Z559" s="389">
        <f t="shared" si="148"/>
        <v>8114.1022855291594</v>
      </c>
      <c r="AA559" s="389">
        <f t="shared" si="148"/>
        <v>8179.0151038133927</v>
      </c>
      <c r="AB559" s="389">
        <f t="shared" si="148"/>
        <v>8244.4472246439</v>
      </c>
      <c r="AC559" s="389">
        <f t="shared" si="148"/>
        <v>8310.4028024410509</v>
      </c>
      <c r="AD559" s="389">
        <f t="shared" si="148"/>
        <v>8376.8860248605797</v>
      </c>
      <c r="AE559" s="389">
        <f t="shared" si="148"/>
        <v>8443.9011130594645</v>
      </c>
      <c r="AF559" s="232" t="str">
        <f>AF558</f>
        <v>HBCD</v>
      </c>
      <c r="AG559" s="342" t="s">
        <v>570</v>
      </c>
      <c r="AH559" s="276"/>
      <c r="AI559" s="276"/>
      <c r="AJ559" s="115"/>
      <c r="AK559" s="276"/>
      <c r="AL559" s="276"/>
      <c r="AM559" s="276"/>
      <c r="AN559" s="276"/>
      <c r="AO559" s="226"/>
      <c r="AP559" s="63"/>
    </row>
    <row r="560" spans="1:43" s="212" customFormat="1">
      <c r="A560" s="228"/>
      <c r="B560" s="226"/>
      <c r="C560" s="226"/>
      <c r="D560" s="226"/>
      <c r="E560" s="226"/>
      <c r="F560" s="226"/>
      <c r="G560" s="226"/>
      <c r="H560" s="226"/>
      <c r="I560" s="226"/>
      <c r="J560" s="226"/>
      <c r="L560" s="137"/>
      <c r="M560" s="137"/>
      <c r="N560" s="141"/>
      <c r="O560" s="137"/>
      <c r="P560" s="230"/>
      <c r="Q560" s="230"/>
      <c r="R560" s="230"/>
      <c r="S560" s="230"/>
      <c r="T560" s="230"/>
      <c r="U560" s="230"/>
      <c r="V560" s="230"/>
      <c r="W560" s="230"/>
      <c r="X560" s="230"/>
      <c r="Y560" s="230"/>
      <c r="Z560" s="230"/>
      <c r="AA560" s="230"/>
      <c r="AB560" s="230"/>
      <c r="AC560" s="230"/>
      <c r="AD560" s="230"/>
      <c r="AE560" s="230"/>
      <c r="AF560" s="230"/>
      <c r="AG560" s="344"/>
      <c r="AH560" s="226"/>
      <c r="AI560" s="211"/>
      <c r="AJ560" s="216"/>
      <c r="AK560" s="115"/>
      <c r="AL560" s="216"/>
      <c r="AM560" s="115"/>
      <c r="AN560" s="116"/>
      <c r="AO560" s="115"/>
      <c r="AP560" s="226"/>
      <c r="AQ560" s="214"/>
    </row>
    <row r="561" spans="1:42" s="128" customFormat="1" ht="18.75">
      <c r="A561" s="130" t="s">
        <v>381</v>
      </c>
      <c r="B561" s="129" t="s">
        <v>382</v>
      </c>
      <c r="C561" s="229"/>
      <c r="D561" s="229"/>
      <c r="E561" s="229"/>
      <c r="F561" s="229"/>
      <c r="G561" s="229"/>
      <c r="H561" s="229"/>
      <c r="I561" s="229"/>
      <c r="J561" s="229"/>
      <c r="K561" s="131"/>
      <c r="L561" s="138"/>
      <c r="M561" s="138"/>
      <c r="N561" s="138"/>
      <c r="O561" s="138"/>
      <c r="P561" s="147"/>
      <c r="Q561" s="147"/>
      <c r="R561" s="147"/>
      <c r="S561" s="147"/>
      <c r="T561" s="147"/>
      <c r="U561" s="147"/>
      <c r="V561" s="147"/>
      <c r="W561" s="147"/>
      <c r="X561" s="147"/>
      <c r="Y561" s="147"/>
      <c r="Z561" s="147"/>
      <c r="AA561" s="147"/>
      <c r="AB561" s="147"/>
      <c r="AC561" s="147"/>
      <c r="AD561" s="147"/>
      <c r="AE561" s="147"/>
      <c r="AF561" s="140"/>
      <c r="AG561" s="346"/>
      <c r="AH561" s="123"/>
      <c r="AI561" s="124"/>
      <c r="AJ561" s="125"/>
      <c r="AK561" s="124"/>
      <c r="AL561" s="125"/>
      <c r="AM561" s="124"/>
      <c r="AN561" s="125"/>
      <c r="AO561" s="126"/>
      <c r="AP561" s="127"/>
    </row>
    <row r="562" spans="1:42">
      <c r="A562" s="49" t="s">
        <v>376</v>
      </c>
      <c r="C562" s="216" t="s">
        <v>379</v>
      </c>
      <c r="D562" s="226"/>
      <c r="E562" s="226"/>
      <c r="F562" s="226"/>
      <c r="G562" s="226"/>
      <c r="H562" s="226"/>
      <c r="I562" s="226"/>
      <c r="J562" s="226"/>
      <c r="K562" s="28"/>
      <c r="L562" s="137"/>
      <c r="M562" s="137"/>
      <c r="N562" s="141"/>
      <c r="O562" s="137"/>
      <c r="W562" s="230"/>
      <c r="X562" s="230"/>
      <c r="Y562" s="230"/>
      <c r="Z562" s="230"/>
      <c r="AA562" s="230"/>
      <c r="AB562" s="230"/>
      <c r="AH562" s="120"/>
      <c r="AI562" s="28"/>
      <c r="AJ562" s="118"/>
      <c r="AK562" s="28"/>
      <c r="AL562" s="118"/>
      <c r="AM562" s="119"/>
      <c r="AN562" s="118"/>
    </row>
    <row r="563" spans="1:42" s="212" customFormat="1">
      <c r="A563" s="212" t="s">
        <v>566</v>
      </c>
      <c r="B563" s="226"/>
      <c r="C563" s="212" t="s">
        <v>565</v>
      </c>
      <c r="D563" s="226"/>
      <c r="E563" s="226"/>
      <c r="F563" s="226"/>
      <c r="G563" s="226"/>
      <c r="H563" s="226"/>
      <c r="I563" s="226"/>
      <c r="J563" s="226"/>
      <c r="K563" s="28"/>
      <c r="L563" s="137"/>
      <c r="M563" s="137"/>
      <c r="N563" s="141"/>
      <c r="O563" s="137"/>
      <c r="P563" s="132"/>
      <c r="Q563" s="230"/>
      <c r="R563" s="230"/>
      <c r="S563" s="230"/>
      <c r="T563" s="230"/>
      <c r="U563" s="230"/>
      <c r="V563" s="230"/>
      <c r="W563" s="230"/>
      <c r="X563" s="230"/>
      <c r="Y563" s="230"/>
      <c r="Z563" s="230"/>
      <c r="AA563" s="230"/>
      <c r="AB563" s="230"/>
      <c r="AC563" s="230"/>
      <c r="AD563" s="230"/>
      <c r="AE563" s="230"/>
      <c r="AF563" s="136"/>
      <c r="AG563" s="342"/>
      <c r="AH563" s="228"/>
      <c r="AJ563" s="227"/>
      <c r="AL563" s="227"/>
      <c r="AM563" s="119"/>
      <c r="AN563" s="227"/>
      <c r="AO563" s="307"/>
      <c r="AP563" s="214"/>
    </row>
    <row r="564" spans="1:42">
      <c r="A564" s="216" t="s">
        <v>400</v>
      </c>
      <c r="D564" s="226"/>
      <c r="F564" s="226"/>
      <c r="J564" s="144" t="s">
        <v>653</v>
      </c>
      <c r="K564" s="331">
        <v>15000</v>
      </c>
      <c r="L564" s="374" t="s">
        <v>654</v>
      </c>
      <c r="M564" s="137"/>
      <c r="N564" s="141"/>
      <c r="O564" s="137"/>
      <c r="W564" s="230"/>
      <c r="X564" s="230"/>
      <c r="Y564" s="230"/>
      <c r="Z564" s="230"/>
      <c r="AA564" s="230"/>
      <c r="AB564" s="230"/>
      <c r="AF564" s="230"/>
      <c r="AH564" s="120"/>
      <c r="AI564" s="28"/>
      <c r="AJ564" s="118"/>
      <c r="AK564" s="28"/>
      <c r="AL564" s="118"/>
      <c r="AM564" s="119"/>
      <c r="AN564" s="118"/>
    </row>
    <row r="565" spans="1:42">
      <c r="A565" s="212" t="s">
        <v>406</v>
      </c>
      <c r="D565" s="226"/>
      <c r="E565" s="28"/>
      <c r="F565" s="226"/>
      <c r="G565" s="226"/>
      <c r="J565" s="144" t="s">
        <v>652</v>
      </c>
      <c r="K565" s="381">
        <v>0.1</v>
      </c>
      <c r="L565" s="330" t="s">
        <v>651</v>
      </c>
      <c r="M565" s="137"/>
      <c r="N565" s="141"/>
      <c r="O565" s="137"/>
      <c r="W565" s="230"/>
      <c r="X565" s="230"/>
      <c r="Y565" s="230"/>
      <c r="Z565" s="230"/>
      <c r="AA565" s="230"/>
      <c r="AB565" s="230"/>
      <c r="AE565" s="230"/>
      <c r="AF565" s="230"/>
      <c r="AH565" s="120"/>
      <c r="AI565" s="28"/>
      <c r="AJ565" s="118"/>
      <c r="AK565" s="28"/>
      <c r="AL565" s="118"/>
      <c r="AM565" s="119"/>
      <c r="AN565" s="118"/>
      <c r="AO565" s="173"/>
    </row>
    <row r="566" spans="1:42">
      <c r="A566" s="216" t="s">
        <v>401</v>
      </c>
      <c r="C566" s="216"/>
      <c r="D566" s="226"/>
      <c r="E566" s="212"/>
      <c r="F566" s="226"/>
      <c r="G566" s="226"/>
      <c r="J566" s="144" t="s">
        <v>655</v>
      </c>
      <c r="K566" s="331">
        <f>K564*(1+K565)^(N573-K573)</f>
        <v>19965.000000000007</v>
      </c>
      <c r="L566" s="330"/>
      <c r="M566" s="137"/>
      <c r="N566" s="141"/>
      <c r="O566" s="137"/>
      <c r="W566" s="230"/>
      <c r="X566" s="230"/>
      <c r="Y566" s="230"/>
      <c r="Z566" s="230"/>
      <c r="AA566" s="230"/>
      <c r="AB566" s="230"/>
      <c r="AE566" s="230"/>
      <c r="AF566" s="230"/>
      <c r="AH566" s="120"/>
      <c r="AI566" s="28"/>
      <c r="AJ566" s="118"/>
      <c r="AK566" s="28"/>
      <c r="AL566" s="118"/>
      <c r="AM566" s="119"/>
      <c r="AN566" s="118"/>
      <c r="AO566" s="173"/>
    </row>
    <row r="567" spans="1:42">
      <c r="A567" s="212" t="s">
        <v>406</v>
      </c>
      <c r="C567" s="226" t="s">
        <v>563</v>
      </c>
      <c r="D567" s="226"/>
      <c r="E567" s="226"/>
      <c r="F567" s="226"/>
      <c r="G567" s="226"/>
      <c r="H567" s="226"/>
      <c r="I567" s="226"/>
      <c r="J567" s="226"/>
      <c r="K567" s="212"/>
      <c r="L567" s="137"/>
      <c r="M567" s="137"/>
      <c r="N567" s="141"/>
      <c r="O567" s="137"/>
      <c r="W567" s="230"/>
      <c r="X567" s="230"/>
      <c r="Y567" s="230"/>
      <c r="Z567" s="230"/>
      <c r="AA567" s="230"/>
      <c r="AB567" s="230"/>
      <c r="AE567" s="230"/>
      <c r="AF567" s="230"/>
      <c r="AH567" s="120"/>
      <c r="AI567" s="28"/>
      <c r="AJ567" s="118"/>
      <c r="AK567" s="28"/>
      <c r="AL567" s="118"/>
      <c r="AM567" s="119"/>
      <c r="AN567" s="118"/>
      <c r="AO567" s="173"/>
    </row>
    <row r="568" spans="1:42">
      <c r="N568" s="141"/>
      <c r="O568" s="137"/>
      <c r="W568" s="230"/>
      <c r="X568" s="230"/>
      <c r="Y568" s="230"/>
      <c r="Z568" s="230"/>
      <c r="AA568" s="230"/>
      <c r="AB568" s="230"/>
      <c r="AE568" s="230"/>
      <c r="AF568" s="230"/>
      <c r="AH568" s="120"/>
      <c r="AI568" s="28"/>
      <c r="AJ568" s="118"/>
      <c r="AK568" s="28"/>
      <c r="AL568" s="118"/>
      <c r="AM568" s="119"/>
      <c r="AN568" s="118"/>
    </row>
    <row r="569" spans="1:42">
      <c r="A569" s="226"/>
      <c r="N569" s="141"/>
      <c r="O569" s="137"/>
      <c r="W569" s="230"/>
      <c r="X569" s="230"/>
      <c r="Y569" s="230"/>
      <c r="Z569" s="230"/>
      <c r="AA569" s="230"/>
      <c r="AB569" s="230"/>
      <c r="AE569" s="230"/>
      <c r="AF569" s="230"/>
      <c r="AH569" s="120"/>
      <c r="AI569" s="28"/>
      <c r="AJ569" s="118"/>
      <c r="AK569" s="28"/>
      <c r="AL569" s="118"/>
      <c r="AM569" s="119"/>
      <c r="AN569" s="118"/>
    </row>
    <row r="570" spans="1:42">
      <c r="A570" s="226"/>
      <c r="N570" s="141"/>
      <c r="O570" s="137"/>
      <c r="W570" s="230"/>
      <c r="X570" s="230"/>
      <c r="Y570" s="230"/>
      <c r="Z570" s="230"/>
      <c r="AA570" s="230"/>
      <c r="AB570" s="230"/>
      <c r="AE570" s="230"/>
      <c r="AF570" s="230"/>
      <c r="AH570" s="120"/>
      <c r="AI570" s="28"/>
      <c r="AJ570" s="118"/>
      <c r="AK570" s="28"/>
      <c r="AL570" s="118"/>
      <c r="AM570" s="119"/>
      <c r="AN570" s="118"/>
    </row>
    <row r="571" spans="1:42">
      <c r="A571" s="226"/>
      <c r="N571" s="141"/>
      <c r="O571" s="137"/>
      <c r="P571" s="230"/>
      <c r="W571" s="230"/>
      <c r="X571" s="230"/>
      <c r="Y571" s="230"/>
      <c r="Z571" s="230"/>
      <c r="AA571" s="230"/>
      <c r="AB571" s="230"/>
      <c r="AE571" s="230"/>
      <c r="AF571" s="230"/>
      <c r="AH571" s="120"/>
      <c r="AI571" s="28"/>
      <c r="AJ571" s="118"/>
      <c r="AK571" s="28"/>
      <c r="AL571" s="118"/>
      <c r="AM571" s="119"/>
      <c r="AN571" s="118"/>
    </row>
    <row r="572" spans="1:42" s="212" customFormat="1">
      <c r="A572" s="216" t="s">
        <v>378</v>
      </c>
      <c r="C572" s="216"/>
      <c r="K572" s="134" t="s">
        <v>380</v>
      </c>
      <c r="L572" s="137"/>
      <c r="M572" s="141"/>
      <c r="N572" s="137"/>
      <c r="O572" s="230"/>
      <c r="P572" s="230"/>
      <c r="Q572" s="230"/>
      <c r="R572" s="230"/>
      <c r="S572" s="230"/>
      <c r="T572" s="230"/>
      <c r="U572" s="230"/>
      <c r="V572" s="230"/>
      <c r="W572" s="230"/>
      <c r="X572" s="230"/>
      <c r="Y572" s="230"/>
      <c r="Z572" s="230"/>
      <c r="AA572" s="230"/>
      <c r="AB572" s="230"/>
      <c r="AC572" s="230"/>
      <c r="AD572" s="230"/>
      <c r="AE572" s="230"/>
      <c r="AF572" s="230"/>
      <c r="AG572" s="342"/>
      <c r="AH572" s="226"/>
      <c r="AI572" s="226"/>
      <c r="AJ572" s="226"/>
      <c r="AK572" s="226"/>
      <c r="AL572" s="226"/>
      <c r="AM572" s="226"/>
      <c r="AN572" s="226"/>
      <c r="AO572" s="226"/>
      <c r="AP572" s="214"/>
    </row>
    <row r="573" spans="1:42" s="212" customFormat="1">
      <c r="A573" s="216"/>
      <c r="B573" s="115" t="s">
        <v>379</v>
      </c>
      <c r="C573" s="289" t="s">
        <v>514</v>
      </c>
      <c r="D573" s="283"/>
      <c r="E573" s="283"/>
      <c r="F573" s="283"/>
      <c r="G573" s="284"/>
      <c r="H573" s="283"/>
      <c r="I573" s="284"/>
      <c r="J573" s="292"/>
      <c r="K573" s="134">
        <v>2014</v>
      </c>
      <c r="L573" s="134">
        <f t="shared" ref="L573:AE573" si="149">K573+1</f>
        <v>2015</v>
      </c>
      <c r="M573" s="134">
        <f t="shared" si="149"/>
        <v>2016</v>
      </c>
      <c r="N573" s="134">
        <f t="shared" si="149"/>
        <v>2017</v>
      </c>
      <c r="O573" s="134">
        <f t="shared" si="149"/>
        <v>2018</v>
      </c>
      <c r="P573" s="134">
        <f t="shared" si="149"/>
        <v>2019</v>
      </c>
      <c r="Q573" s="134">
        <f t="shared" si="149"/>
        <v>2020</v>
      </c>
      <c r="R573" s="134">
        <f t="shared" si="149"/>
        <v>2021</v>
      </c>
      <c r="S573" s="134">
        <f t="shared" si="149"/>
        <v>2022</v>
      </c>
      <c r="T573" s="134">
        <f t="shared" si="149"/>
        <v>2023</v>
      </c>
      <c r="U573" s="134">
        <f t="shared" si="149"/>
        <v>2024</v>
      </c>
      <c r="V573" s="134">
        <f t="shared" si="149"/>
        <v>2025</v>
      </c>
      <c r="W573" s="134">
        <f t="shared" si="149"/>
        <v>2026</v>
      </c>
      <c r="X573" s="134">
        <f t="shared" si="149"/>
        <v>2027</v>
      </c>
      <c r="Y573" s="134">
        <f t="shared" si="149"/>
        <v>2028</v>
      </c>
      <c r="Z573" s="134">
        <f t="shared" si="149"/>
        <v>2029</v>
      </c>
      <c r="AA573" s="134">
        <f t="shared" si="149"/>
        <v>2030</v>
      </c>
      <c r="AB573" s="134">
        <f t="shared" si="149"/>
        <v>2031</v>
      </c>
      <c r="AC573" s="134">
        <f t="shared" si="149"/>
        <v>2032</v>
      </c>
      <c r="AD573" s="134">
        <f t="shared" si="149"/>
        <v>2033</v>
      </c>
      <c r="AE573" s="134">
        <f t="shared" si="149"/>
        <v>2034</v>
      </c>
      <c r="AF573" s="230"/>
      <c r="AG573" s="342"/>
      <c r="AH573" s="226"/>
      <c r="AI573" s="226"/>
      <c r="AJ573" s="226"/>
      <c r="AK573" s="226"/>
      <c r="AL573" s="226"/>
      <c r="AM573" s="226"/>
      <c r="AN573" s="226"/>
      <c r="AO573" s="226"/>
      <c r="AP573" s="43"/>
    </row>
    <row r="574" spans="1:42" s="212" customFormat="1">
      <c r="A574" s="144" t="s">
        <v>214</v>
      </c>
      <c r="B574" s="143" t="s">
        <v>564</v>
      </c>
      <c r="C574" s="299" t="s">
        <v>504</v>
      </c>
      <c r="D574" s="279" t="s">
        <v>505</v>
      </c>
      <c r="E574" s="279" t="s">
        <v>507</v>
      </c>
      <c r="F574" s="279" t="s">
        <v>414</v>
      </c>
      <c r="G574" s="280" t="s">
        <v>415</v>
      </c>
      <c r="H574" s="279" t="s">
        <v>508</v>
      </c>
      <c r="I574" s="235" t="s">
        <v>489</v>
      </c>
      <c r="J574" s="300" t="s">
        <v>509</v>
      </c>
      <c r="K574" s="157">
        <v>0</v>
      </c>
      <c r="L574" s="157">
        <f t="shared" ref="L574:AE574" si="150">K574</f>
        <v>0</v>
      </c>
      <c r="M574" s="157">
        <f t="shared" si="150"/>
        <v>0</v>
      </c>
      <c r="N574" s="157">
        <f t="shared" si="150"/>
        <v>0</v>
      </c>
      <c r="O574" s="157">
        <f t="shared" si="150"/>
        <v>0</v>
      </c>
      <c r="P574" s="157">
        <f t="shared" si="150"/>
        <v>0</v>
      </c>
      <c r="Q574" s="157">
        <f t="shared" si="150"/>
        <v>0</v>
      </c>
      <c r="R574" s="157">
        <f t="shared" si="150"/>
        <v>0</v>
      </c>
      <c r="S574" s="157">
        <f t="shared" si="150"/>
        <v>0</v>
      </c>
      <c r="T574" s="157">
        <f t="shared" si="150"/>
        <v>0</v>
      </c>
      <c r="U574" s="157">
        <f t="shared" si="150"/>
        <v>0</v>
      </c>
      <c r="V574" s="157">
        <f t="shared" si="150"/>
        <v>0</v>
      </c>
      <c r="W574" s="157">
        <f t="shared" si="150"/>
        <v>0</v>
      </c>
      <c r="X574" s="157">
        <f t="shared" si="150"/>
        <v>0</v>
      </c>
      <c r="Y574" s="157">
        <f t="shared" si="150"/>
        <v>0</v>
      </c>
      <c r="Z574" s="157">
        <f t="shared" si="150"/>
        <v>0</v>
      </c>
      <c r="AA574" s="157">
        <f t="shared" si="150"/>
        <v>0</v>
      </c>
      <c r="AB574" s="157">
        <f t="shared" si="150"/>
        <v>0</v>
      </c>
      <c r="AC574" s="157">
        <f t="shared" si="150"/>
        <v>0</v>
      </c>
      <c r="AD574" s="157">
        <f t="shared" si="150"/>
        <v>0</v>
      </c>
      <c r="AE574" s="157">
        <f t="shared" si="150"/>
        <v>0</v>
      </c>
      <c r="AF574" s="232" t="str">
        <f>B561</f>
        <v>HCB</v>
      </c>
      <c r="AG574" s="342" t="s">
        <v>569</v>
      </c>
      <c r="AH574" s="226"/>
      <c r="AI574" s="226"/>
      <c r="AJ574" s="226"/>
      <c r="AK574" s="226"/>
      <c r="AL574" s="226"/>
      <c r="AM574" s="226"/>
      <c r="AN574" s="226"/>
      <c r="AO574" s="226"/>
      <c r="AP574" s="63"/>
    </row>
    <row r="575" spans="1:42" s="212" customFormat="1">
      <c r="A575" s="144" t="s">
        <v>209</v>
      </c>
      <c r="B575" s="333" t="s">
        <v>736</v>
      </c>
      <c r="C575" s="299" t="s">
        <v>504</v>
      </c>
      <c r="D575" s="279" t="s">
        <v>505</v>
      </c>
      <c r="E575" s="279" t="s">
        <v>507</v>
      </c>
      <c r="F575" s="279" t="s">
        <v>414</v>
      </c>
      <c r="G575" s="280" t="s">
        <v>415</v>
      </c>
      <c r="H575" s="279" t="s">
        <v>508</v>
      </c>
      <c r="I575" s="235" t="s">
        <v>489</v>
      </c>
      <c r="J575" s="300" t="s">
        <v>509</v>
      </c>
      <c r="K575" s="157">
        <v>0</v>
      </c>
      <c r="L575" s="157">
        <f t="shared" ref="L575:AE575" si="151">K575</f>
        <v>0</v>
      </c>
      <c r="M575" s="157">
        <f t="shared" si="151"/>
        <v>0</v>
      </c>
      <c r="N575" s="157">
        <f t="shared" si="151"/>
        <v>0</v>
      </c>
      <c r="O575" s="157">
        <f t="shared" si="151"/>
        <v>0</v>
      </c>
      <c r="P575" s="157">
        <f t="shared" si="151"/>
        <v>0</v>
      </c>
      <c r="Q575" s="157">
        <f t="shared" si="151"/>
        <v>0</v>
      </c>
      <c r="R575" s="157">
        <f t="shared" si="151"/>
        <v>0</v>
      </c>
      <c r="S575" s="157">
        <f t="shared" si="151"/>
        <v>0</v>
      </c>
      <c r="T575" s="157">
        <f t="shared" si="151"/>
        <v>0</v>
      </c>
      <c r="U575" s="157">
        <f t="shared" si="151"/>
        <v>0</v>
      </c>
      <c r="V575" s="157">
        <f t="shared" si="151"/>
        <v>0</v>
      </c>
      <c r="W575" s="157">
        <f t="shared" si="151"/>
        <v>0</v>
      </c>
      <c r="X575" s="157">
        <f t="shared" si="151"/>
        <v>0</v>
      </c>
      <c r="Y575" s="157">
        <f t="shared" si="151"/>
        <v>0</v>
      </c>
      <c r="Z575" s="157">
        <f t="shared" si="151"/>
        <v>0</v>
      </c>
      <c r="AA575" s="157">
        <f t="shared" si="151"/>
        <v>0</v>
      </c>
      <c r="AB575" s="157">
        <f t="shared" si="151"/>
        <v>0</v>
      </c>
      <c r="AC575" s="157">
        <f t="shared" si="151"/>
        <v>0</v>
      </c>
      <c r="AD575" s="157">
        <f t="shared" si="151"/>
        <v>0</v>
      </c>
      <c r="AE575" s="157">
        <f t="shared" si="151"/>
        <v>0</v>
      </c>
      <c r="AF575" s="232" t="str">
        <f>AF574</f>
        <v>HCB</v>
      </c>
      <c r="AG575" s="342" t="s">
        <v>569</v>
      </c>
      <c r="AH575" s="226"/>
      <c r="AI575" s="226"/>
      <c r="AJ575" s="226"/>
      <c r="AK575" s="226"/>
      <c r="AL575" s="226"/>
      <c r="AM575" s="226"/>
      <c r="AN575" s="226"/>
      <c r="AO575" s="226"/>
      <c r="AP575" s="63"/>
    </row>
    <row r="576" spans="1:42" s="212" customFormat="1">
      <c r="A576" s="144" t="s">
        <v>209</v>
      </c>
      <c r="B576" s="334"/>
      <c r="C576" s="299"/>
      <c r="D576" s="279" t="s">
        <v>505</v>
      </c>
      <c r="E576" s="279"/>
      <c r="F576" s="279"/>
      <c r="G576" s="280"/>
      <c r="H576" s="279"/>
      <c r="I576" s="235"/>
      <c r="J576" s="300"/>
      <c r="K576" s="169">
        <v>0</v>
      </c>
      <c r="L576" s="169">
        <v>0</v>
      </c>
      <c r="M576" s="169">
        <v>0</v>
      </c>
      <c r="N576" s="166">
        <f>K566/10</f>
        <v>1996.5000000000007</v>
      </c>
      <c r="O576" s="167">
        <f>$K$566/10+$K$565*($K$566-$N$576*COUNT($N573:O573))</f>
        <v>3593.7000000000016</v>
      </c>
      <c r="P576" s="167">
        <f>$K$566/10+$K$565*($K$566-$N$576*COUNT($N573:P573))</f>
        <v>3394.0500000000011</v>
      </c>
      <c r="Q576" s="167">
        <f>$K$566/10+$K$565*($K$566-$N$576*COUNT($N573:Q573))</f>
        <v>3194.400000000001</v>
      </c>
      <c r="R576" s="167">
        <f>$K$566/10+$K$565*($K$566-$N$576*COUNT($N573:R573))</f>
        <v>2994.7500000000009</v>
      </c>
      <c r="S576" s="167">
        <f>$K$566/10+$K$565*($K$566-$N$576*COUNT($N573:S573))</f>
        <v>2795.1000000000013</v>
      </c>
      <c r="T576" s="167">
        <f>$K$566/10+$K$565*($K$566-$N$576*COUNT($N573:T573))</f>
        <v>2595.4500000000007</v>
      </c>
      <c r="U576" s="167">
        <f>$K$566/10+$K$565*($K$566-$N$576*COUNT($N573:U573))</f>
        <v>2395.8000000000011</v>
      </c>
      <c r="V576" s="167">
        <f>$K$566/10+$K$565*($K$566-$N$576*COUNT($N573:V573))</f>
        <v>2196.1500000000005</v>
      </c>
      <c r="W576" s="167">
        <f>$K$566/10+$K$565*($K$566-$N$576*COUNT($N573:W573))</f>
        <v>1996.5000000000007</v>
      </c>
      <c r="X576" s="169">
        <v>0</v>
      </c>
      <c r="Y576" s="169">
        <v>0</v>
      </c>
      <c r="Z576" s="169">
        <v>0</v>
      </c>
      <c r="AA576" s="169">
        <v>0</v>
      </c>
      <c r="AB576" s="169">
        <v>0</v>
      </c>
      <c r="AC576" s="169">
        <v>0</v>
      </c>
      <c r="AD576" s="169">
        <v>0</v>
      </c>
      <c r="AE576" s="169">
        <v>0</v>
      </c>
      <c r="AF576" s="232" t="str">
        <f>AF575</f>
        <v>HCB</v>
      </c>
      <c r="AG576" s="342" t="s">
        <v>570</v>
      </c>
      <c r="AH576" s="228"/>
      <c r="AJ576" s="227"/>
      <c r="AL576" s="227"/>
      <c r="AM576" s="119"/>
      <c r="AN576" s="227"/>
      <c r="AO576" s="307"/>
      <c r="AP576" s="214"/>
    </row>
    <row r="577" spans="1:43" s="212" customFormat="1">
      <c r="A577" s="144" t="s">
        <v>216</v>
      </c>
      <c r="B577" s="143" t="s">
        <v>564</v>
      </c>
      <c r="C577" s="299" t="s">
        <v>504</v>
      </c>
      <c r="D577" s="279" t="s">
        <v>505</v>
      </c>
      <c r="E577" s="279" t="s">
        <v>507</v>
      </c>
      <c r="F577" s="279" t="s">
        <v>414</v>
      </c>
      <c r="G577" s="280" t="s">
        <v>415</v>
      </c>
      <c r="H577" s="279" t="s">
        <v>508</v>
      </c>
      <c r="I577" s="235" t="s">
        <v>489</v>
      </c>
      <c r="J577" s="300" t="s">
        <v>509</v>
      </c>
      <c r="K577" s="157">
        <v>0</v>
      </c>
      <c r="L577" s="157">
        <f>K577</f>
        <v>0</v>
      </c>
      <c r="M577" s="157">
        <f>L577</f>
        <v>0</v>
      </c>
      <c r="N577" s="157">
        <f>M577</f>
        <v>0</v>
      </c>
      <c r="O577" s="157">
        <f t="shared" ref="O577:W577" si="152">N577</f>
        <v>0</v>
      </c>
      <c r="P577" s="157">
        <f t="shared" si="152"/>
        <v>0</v>
      </c>
      <c r="Q577" s="157">
        <f t="shared" si="152"/>
        <v>0</v>
      </c>
      <c r="R577" s="157">
        <f t="shared" si="152"/>
        <v>0</v>
      </c>
      <c r="S577" s="157">
        <f t="shared" si="152"/>
        <v>0</v>
      </c>
      <c r="T577" s="157">
        <f t="shared" si="152"/>
        <v>0</v>
      </c>
      <c r="U577" s="157">
        <f t="shared" si="152"/>
        <v>0</v>
      </c>
      <c r="V577" s="157">
        <f t="shared" si="152"/>
        <v>0</v>
      </c>
      <c r="W577" s="157">
        <f t="shared" si="152"/>
        <v>0</v>
      </c>
      <c r="X577" s="157">
        <f t="shared" ref="X577:AE577" si="153">W577</f>
        <v>0</v>
      </c>
      <c r="Y577" s="157">
        <f t="shared" si="153"/>
        <v>0</v>
      </c>
      <c r="Z577" s="157">
        <f t="shared" si="153"/>
        <v>0</v>
      </c>
      <c r="AA577" s="157">
        <f t="shared" si="153"/>
        <v>0</v>
      </c>
      <c r="AB577" s="157">
        <f t="shared" si="153"/>
        <v>0</v>
      </c>
      <c r="AC577" s="157">
        <f t="shared" si="153"/>
        <v>0</v>
      </c>
      <c r="AD577" s="157">
        <f t="shared" si="153"/>
        <v>0</v>
      </c>
      <c r="AE577" s="157">
        <f t="shared" si="153"/>
        <v>0</v>
      </c>
      <c r="AF577" s="232" t="str">
        <f>AF575</f>
        <v>HCB</v>
      </c>
      <c r="AG577" s="342" t="s">
        <v>569</v>
      </c>
      <c r="AH577" s="228"/>
      <c r="AJ577" s="227"/>
      <c r="AL577" s="227"/>
      <c r="AM577" s="119"/>
      <c r="AN577" s="227"/>
      <c r="AO577" s="307"/>
      <c r="AP577" s="214"/>
    </row>
    <row r="578" spans="1:43" s="212" customFormat="1">
      <c r="A578" s="226"/>
      <c r="B578" s="226"/>
      <c r="C578" s="226"/>
      <c r="D578" s="226"/>
      <c r="E578" s="226"/>
      <c r="F578" s="226"/>
      <c r="G578" s="226"/>
      <c r="H578" s="226"/>
      <c r="I578" s="226"/>
      <c r="J578" s="226"/>
      <c r="L578" s="137"/>
      <c r="M578" s="137"/>
      <c r="N578" s="141"/>
      <c r="O578" s="137"/>
      <c r="P578" s="230"/>
      <c r="Q578" s="230"/>
      <c r="R578" s="230"/>
      <c r="S578" s="230"/>
      <c r="T578" s="230"/>
      <c r="U578" s="230"/>
      <c r="V578" s="230"/>
      <c r="W578" s="193"/>
      <c r="X578" s="239"/>
      <c r="Y578" s="239"/>
      <c r="Z578" s="239"/>
      <c r="AA578" s="230"/>
      <c r="AB578" s="230"/>
      <c r="AC578" s="230"/>
      <c r="AD578" s="230"/>
      <c r="AE578" s="230"/>
      <c r="AF578" s="232"/>
      <c r="AG578" s="342"/>
      <c r="AH578" s="228"/>
      <c r="AJ578" s="227"/>
      <c r="AL578" s="227"/>
      <c r="AM578" s="119"/>
      <c r="AN578" s="227"/>
      <c r="AO578" s="307"/>
      <c r="AP578" s="214"/>
    </row>
    <row r="579" spans="1:43" s="128" customFormat="1" ht="18.75">
      <c r="A579" s="130" t="s">
        <v>257</v>
      </c>
      <c r="B579" s="129" t="s">
        <v>194</v>
      </c>
      <c r="C579" s="229"/>
      <c r="D579" s="229"/>
      <c r="E579" s="229"/>
      <c r="F579" s="229"/>
      <c r="G579" s="229"/>
      <c r="H579" s="229"/>
      <c r="I579" s="229"/>
      <c r="J579" s="229"/>
      <c r="K579" s="131"/>
      <c r="L579" s="138"/>
      <c r="M579" s="138"/>
      <c r="N579" s="138"/>
      <c r="O579" s="138"/>
      <c r="P579" s="147"/>
      <c r="Q579" s="147"/>
      <c r="R579" s="147"/>
      <c r="S579" s="147"/>
      <c r="T579" s="147"/>
      <c r="U579" s="147"/>
      <c r="V579" s="147"/>
      <c r="W579" s="147"/>
      <c r="X579" s="147"/>
      <c r="Y579" s="147"/>
      <c r="Z579" s="147"/>
      <c r="AA579" s="147"/>
      <c r="AB579" s="147"/>
      <c r="AC579" s="147"/>
      <c r="AD579" s="147"/>
      <c r="AE579" s="147"/>
      <c r="AF579" s="140"/>
      <c r="AG579" s="346"/>
      <c r="AH579" s="123"/>
      <c r="AI579" s="124"/>
      <c r="AJ579" s="125"/>
      <c r="AK579" s="124"/>
      <c r="AL579" s="125"/>
      <c r="AM579" s="124"/>
      <c r="AN579" s="125"/>
      <c r="AO579" s="126"/>
      <c r="AP579" s="127"/>
    </row>
    <row r="580" spans="1:43">
      <c r="A580" s="122" t="s">
        <v>761</v>
      </c>
      <c r="C580" s="122" t="s">
        <v>497</v>
      </c>
      <c r="D580" s="226"/>
      <c r="E580" s="226"/>
      <c r="F580" s="226"/>
      <c r="G580" s="226"/>
      <c r="H580" s="226"/>
      <c r="I580" s="226"/>
      <c r="J580" s="226"/>
      <c r="L580" s="137"/>
      <c r="M580" s="137"/>
      <c r="N580" s="141"/>
      <c r="O580" s="137"/>
      <c r="X580" s="179" t="s">
        <v>511</v>
      </c>
      <c r="AA580" s="145" t="s">
        <v>1184</v>
      </c>
      <c r="AH580" s="120"/>
      <c r="AI580" s="28"/>
      <c r="AJ580" s="118"/>
      <c r="AK580" s="28"/>
      <c r="AL580" s="118"/>
      <c r="AM580" s="119"/>
      <c r="AN580" s="118"/>
    </row>
    <row r="581" spans="1:43" ht="12.75" customHeight="1">
      <c r="A581" s="835" t="s">
        <v>136</v>
      </c>
      <c r="B581" s="835"/>
      <c r="C581" s="28" t="s">
        <v>621</v>
      </c>
      <c r="D581" s="226"/>
      <c r="E581" s="226"/>
      <c r="F581" s="226"/>
      <c r="G581" s="226"/>
      <c r="H581" s="226"/>
      <c r="I581" s="226"/>
      <c r="J581" s="226"/>
      <c r="L581" s="137"/>
      <c r="M581" s="137"/>
      <c r="N581" s="141"/>
      <c r="O581" s="137"/>
      <c r="W581" s="193"/>
      <c r="Y581" s="252" t="s">
        <v>276</v>
      </c>
      <c r="Z581" s="252" t="s">
        <v>506</v>
      </c>
      <c r="AF581" s="146" t="str">
        <f>B579</f>
        <v>Other organic chemicals</v>
      </c>
    </row>
    <row r="582" spans="1:43">
      <c r="A582" s="835"/>
      <c r="B582" s="835"/>
      <c r="C582" s="28" t="s">
        <v>588</v>
      </c>
      <c r="D582" s="226"/>
      <c r="E582" s="226"/>
      <c r="F582" s="226"/>
      <c r="G582" s="226"/>
      <c r="H582" s="226"/>
      <c r="I582" s="226"/>
      <c r="J582" s="226"/>
      <c r="L582" s="137"/>
      <c r="M582" s="137"/>
      <c r="N582" s="141"/>
      <c r="O582" s="137"/>
      <c r="W582" s="199"/>
      <c r="X582" s="239" t="s">
        <v>504</v>
      </c>
      <c r="Y582" s="666">
        <f>[1]Baseline!C25</f>
        <v>24.316000000000003</v>
      </c>
      <c r="Z582" s="667"/>
      <c r="AF582" s="146" t="str">
        <f>AF581</f>
        <v>Other organic chemicals</v>
      </c>
    </row>
    <row r="583" spans="1:43">
      <c r="A583" s="443" t="s">
        <v>138</v>
      </c>
      <c r="D583" s="226"/>
      <c r="E583" s="226"/>
      <c r="F583" s="226"/>
      <c r="G583" s="226"/>
      <c r="H583" s="226"/>
      <c r="I583" s="226"/>
      <c r="J583" s="226"/>
      <c r="L583" s="137"/>
      <c r="M583" s="137"/>
      <c r="N583" s="141"/>
      <c r="O583" s="28"/>
      <c r="P583" s="28"/>
      <c r="W583" s="199"/>
      <c r="X583" s="239" t="s">
        <v>505</v>
      </c>
      <c r="Y583" s="667"/>
      <c r="Z583" s="666">
        <f>[1]Baseline!D25</f>
        <v>12737.133860000016</v>
      </c>
      <c r="AA583" s="192"/>
      <c r="AF583" s="146" t="str">
        <f t="shared" ref="AF583:AF589" si="154">AF582</f>
        <v>Other organic chemicals</v>
      </c>
    </row>
    <row r="584" spans="1:43">
      <c r="A584" s="445" t="s">
        <v>764</v>
      </c>
      <c r="C584" s="49" t="s">
        <v>400</v>
      </c>
      <c r="D584" s="226"/>
      <c r="E584" s="226"/>
      <c r="F584" s="226"/>
      <c r="G584" s="226"/>
      <c r="H584" s="226"/>
      <c r="I584" s="226"/>
      <c r="J584" s="226"/>
      <c r="L584" s="137"/>
      <c r="M584" s="137"/>
      <c r="N584" s="141"/>
      <c r="O584" s="137"/>
      <c r="W584" s="199"/>
      <c r="X584" s="239" t="s">
        <v>507</v>
      </c>
      <c r="Y584" s="666">
        <f>[1]Baseline!E25</f>
        <v>82.09</v>
      </c>
      <c r="Z584" s="667"/>
      <c r="AF584" s="146" t="str">
        <f t="shared" si="154"/>
        <v>Other organic chemicals</v>
      </c>
    </row>
    <row r="585" spans="1:43">
      <c r="A585" s="443" t="s">
        <v>142</v>
      </c>
      <c r="C585" s="28" t="s">
        <v>426</v>
      </c>
      <c r="D585" s="226"/>
      <c r="E585" s="226"/>
      <c r="F585" s="226"/>
      <c r="G585" s="226"/>
      <c r="H585" s="226"/>
      <c r="I585" s="226"/>
      <c r="J585" s="226"/>
      <c r="L585" s="137"/>
      <c r="M585" s="137"/>
      <c r="N585" s="141"/>
      <c r="O585" s="137"/>
      <c r="W585" s="199"/>
      <c r="X585" s="239" t="s">
        <v>414</v>
      </c>
      <c r="Y585" s="666">
        <f>[1]Baseline!F25</f>
        <v>3571.7080000000001</v>
      </c>
      <c r="Z585" s="667"/>
      <c r="AF585" s="146" t="str">
        <f t="shared" si="154"/>
        <v>Other organic chemicals</v>
      </c>
    </row>
    <row r="586" spans="1:43">
      <c r="A586" s="443" t="s">
        <v>144</v>
      </c>
      <c r="B586" s="28"/>
      <c r="C586" s="28"/>
      <c r="D586" s="212"/>
      <c r="E586" s="212"/>
      <c r="F586" s="212"/>
      <c r="G586" s="212"/>
      <c r="H586" s="212"/>
      <c r="I586" s="212"/>
      <c r="J586" s="212"/>
      <c r="L586" s="137"/>
      <c r="M586" s="137"/>
      <c r="N586" s="141"/>
      <c r="O586" s="137"/>
      <c r="W586" s="199"/>
      <c r="X586" s="239" t="s">
        <v>415</v>
      </c>
      <c r="Y586" s="667"/>
      <c r="Z586" s="666">
        <f>[1]Baseline!G25</f>
        <v>2473.59</v>
      </c>
      <c r="AF586" s="146" t="str">
        <f t="shared" si="154"/>
        <v>Other organic chemicals</v>
      </c>
      <c r="AO586" s="117"/>
    </row>
    <row r="587" spans="1:43">
      <c r="A587" s="443" t="s">
        <v>146</v>
      </c>
      <c r="B587" s="28"/>
      <c r="C587" s="49" t="s">
        <v>401</v>
      </c>
      <c r="D587" s="212"/>
      <c r="E587" s="212"/>
      <c r="F587" s="212"/>
      <c r="G587" s="212"/>
      <c r="H587" s="212"/>
      <c r="I587" s="212"/>
      <c r="J587" s="212"/>
      <c r="L587" s="137"/>
      <c r="M587" s="137"/>
      <c r="N587" s="141"/>
      <c r="O587" s="137"/>
      <c r="W587" s="199"/>
      <c r="X587" s="239" t="s">
        <v>508</v>
      </c>
      <c r="Y587" s="666">
        <f>[1]Baseline!H25</f>
        <v>31.8</v>
      </c>
      <c r="Z587" s="667"/>
      <c r="AF587" s="146" t="str">
        <f t="shared" si="154"/>
        <v>Other organic chemicals</v>
      </c>
      <c r="AO587" s="117"/>
    </row>
    <row r="588" spans="1:43">
      <c r="A588" s="443" t="s">
        <v>148</v>
      </c>
      <c r="C588" s="28" t="s">
        <v>466</v>
      </c>
      <c r="D588" s="226"/>
      <c r="E588" s="226"/>
      <c r="F588" s="226"/>
      <c r="G588" s="226"/>
      <c r="H588" s="226"/>
      <c r="I588" s="226"/>
      <c r="J588" s="226"/>
      <c r="L588" s="137"/>
      <c r="M588" s="137"/>
      <c r="N588" s="141"/>
      <c r="O588" s="137"/>
      <c r="W588" s="199"/>
      <c r="X588" s="239" t="s">
        <v>489</v>
      </c>
      <c r="Y588" s="667"/>
      <c r="Z588" s="666">
        <f>[1]Baseline!I25</f>
        <v>778.17900000000009</v>
      </c>
      <c r="AA588" s="192"/>
      <c r="AF588" s="146" t="str">
        <f t="shared" si="154"/>
        <v>Other organic chemicals</v>
      </c>
      <c r="AO588" s="117"/>
    </row>
    <row r="589" spans="1:43">
      <c r="A589" s="443" t="s">
        <v>150</v>
      </c>
      <c r="C589" s="28" t="s">
        <v>491</v>
      </c>
      <c r="D589" s="226"/>
      <c r="E589" s="226"/>
      <c r="F589" s="226"/>
      <c r="G589" s="226"/>
      <c r="H589" s="226"/>
      <c r="I589" s="226"/>
      <c r="J589" s="226"/>
      <c r="L589" s="137"/>
      <c r="M589" s="137"/>
      <c r="N589" s="141"/>
      <c r="O589" s="137"/>
      <c r="W589" s="199"/>
      <c r="X589" s="239" t="s">
        <v>509</v>
      </c>
      <c r="Y589" s="668">
        <f>[1]Baseline!J25</f>
        <v>2050.2077102454568</v>
      </c>
      <c r="Z589" s="667"/>
      <c r="AF589" s="146" t="str">
        <f t="shared" si="154"/>
        <v>Other organic chemicals</v>
      </c>
      <c r="AO589" s="117"/>
    </row>
    <row r="590" spans="1:43">
      <c r="A590" s="444" t="s">
        <v>765</v>
      </c>
      <c r="D590" s="226"/>
      <c r="E590" s="226"/>
      <c r="F590" s="226"/>
      <c r="G590" s="226"/>
      <c r="H590" s="226"/>
      <c r="I590" s="226"/>
      <c r="J590" s="226"/>
      <c r="L590" s="137"/>
      <c r="M590" s="137"/>
      <c r="N590" s="141"/>
      <c r="O590" s="137"/>
      <c r="X590" s="145" t="s">
        <v>776</v>
      </c>
      <c r="AF590" s="132"/>
      <c r="AG590" s="344"/>
      <c r="AH590" s="117"/>
      <c r="AI590" s="117"/>
      <c r="AJ590" s="117"/>
      <c r="AK590" s="117"/>
      <c r="AL590" s="117"/>
      <c r="AM590" s="117"/>
      <c r="AN590" s="117"/>
      <c r="AO590" s="117"/>
      <c r="AP590" s="117"/>
      <c r="AQ590" s="32"/>
    </row>
    <row r="591" spans="1:43">
      <c r="A591" s="443" t="s">
        <v>154</v>
      </c>
      <c r="C591" s="49" t="s">
        <v>402</v>
      </c>
      <c r="D591" s="226"/>
      <c r="E591" s="226"/>
      <c r="F591" s="226"/>
      <c r="G591" s="226"/>
      <c r="H591" s="226"/>
      <c r="I591" s="226"/>
      <c r="J591" s="226"/>
      <c r="L591" s="137"/>
      <c r="M591" s="137"/>
      <c r="N591" s="141"/>
      <c r="O591" s="137"/>
      <c r="X591" s="145" t="s">
        <v>777</v>
      </c>
      <c r="AF591" s="132"/>
      <c r="AG591" s="344"/>
      <c r="AH591" s="117"/>
      <c r="AI591" s="117"/>
      <c r="AJ591" s="117"/>
      <c r="AK591" s="117"/>
      <c r="AL591" s="117"/>
      <c r="AM591" s="117"/>
      <c r="AN591" s="117"/>
      <c r="AO591" s="117"/>
      <c r="AP591" s="117"/>
      <c r="AQ591" s="32"/>
    </row>
    <row r="592" spans="1:43">
      <c r="C592" s="28" t="s">
        <v>492</v>
      </c>
      <c r="D592" s="226"/>
      <c r="E592" s="226"/>
      <c r="F592" s="226"/>
      <c r="G592" s="226"/>
      <c r="H592" s="226"/>
      <c r="I592" s="226"/>
      <c r="J592" s="226"/>
      <c r="L592" s="137"/>
      <c r="M592" s="137"/>
      <c r="N592" s="141"/>
      <c r="O592" s="137"/>
      <c r="AF592" s="132"/>
      <c r="AG592" s="344"/>
      <c r="AH592" s="117"/>
      <c r="AI592" s="117"/>
      <c r="AJ592" s="117"/>
      <c r="AK592" s="117"/>
      <c r="AL592" s="117"/>
      <c r="AM592" s="117"/>
      <c r="AN592" s="117"/>
      <c r="AO592" s="117"/>
      <c r="AP592" s="117"/>
      <c r="AQ592" s="32"/>
    </row>
    <row r="593" spans="1:43">
      <c r="A593" s="49" t="s">
        <v>376</v>
      </c>
      <c r="C593" s="28"/>
      <c r="D593" s="226"/>
      <c r="E593" s="226"/>
      <c r="F593" s="226"/>
      <c r="G593" s="226"/>
      <c r="H593" s="226"/>
      <c r="I593" s="226"/>
      <c r="J593" s="226"/>
      <c r="L593" s="28"/>
      <c r="M593" s="28"/>
      <c r="N593" s="28"/>
      <c r="O593" s="28"/>
      <c r="P593" s="28"/>
      <c r="Q593" s="28"/>
      <c r="R593" s="28"/>
      <c r="S593" s="28"/>
      <c r="T593" s="28"/>
      <c r="U593" s="28"/>
      <c r="V593" s="28"/>
      <c r="W593" s="28"/>
      <c r="AA593" s="28"/>
      <c r="AB593" s="28"/>
      <c r="AC593" s="212"/>
      <c r="AD593" s="28"/>
      <c r="AE593" s="28"/>
      <c r="AF593" s="28"/>
      <c r="AG593" s="344"/>
      <c r="AH593" s="117"/>
      <c r="AI593" s="117"/>
      <c r="AJ593" s="117"/>
      <c r="AK593" s="117"/>
      <c r="AL593" s="117"/>
      <c r="AM593" s="117"/>
      <c r="AN593" s="117"/>
      <c r="AO593" s="117"/>
      <c r="AP593" s="117"/>
      <c r="AQ593" s="32"/>
    </row>
    <row r="594" spans="1:43">
      <c r="A594" s="120" t="s">
        <v>464</v>
      </c>
      <c r="C594" s="49" t="s">
        <v>379</v>
      </c>
      <c r="D594" s="226"/>
      <c r="E594" s="226"/>
      <c r="F594" s="226"/>
      <c r="G594" s="226"/>
      <c r="H594" s="226"/>
      <c r="I594" s="226"/>
      <c r="J594" s="226"/>
      <c r="L594" s="28"/>
      <c r="M594" s="28"/>
      <c r="N594" s="28"/>
      <c r="O594" s="28"/>
      <c r="P594" s="28"/>
      <c r="Q594" s="28"/>
      <c r="R594" s="28"/>
      <c r="S594" s="28"/>
      <c r="T594" s="28"/>
      <c r="U594" s="28"/>
      <c r="V594" s="28"/>
      <c r="W594" s="28"/>
      <c r="X594" s="28"/>
      <c r="Y594" s="28"/>
      <c r="Z594" s="28"/>
      <c r="AA594" s="28"/>
      <c r="AB594" s="28"/>
      <c r="AC594" s="212"/>
      <c r="AD594" s="28"/>
      <c r="AE594" s="28"/>
      <c r="AF594" s="28"/>
      <c r="AG594" s="344"/>
      <c r="AH594" s="117"/>
      <c r="AI594" s="117"/>
      <c r="AJ594" s="117"/>
      <c r="AK594" s="117"/>
      <c r="AL594" s="117"/>
      <c r="AM594" s="117"/>
      <c r="AN594" s="117"/>
      <c r="AO594" s="117"/>
      <c r="AP594" s="117"/>
      <c r="AQ594" s="32"/>
    </row>
    <row r="595" spans="1:43">
      <c r="A595" s="120" t="s">
        <v>469</v>
      </c>
      <c r="C595" s="28" t="s">
        <v>403</v>
      </c>
      <c r="D595" s="226"/>
      <c r="E595" s="226"/>
      <c r="F595" s="226"/>
      <c r="G595" s="226"/>
      <c r="H595" s="226"/>
      <c r="I595" s="226"/>
      <c r="J595" s="226"/>
      <c r="L595" s="28"/>
      <c r="M595" s="28"/>
      <c r="N595" s="28"/>
      <c r="O595" s="28"/>
      <c r="P595" s="28"/>
      <c r="Q595" s="28"/>
      <c r="R595" s="28"/>
      <c r="S595" s="28"/>
      <c r="T595" s="28"/>
      <c r="U595" s="28"/>
      <c r="V595" s="28"/>
      <c r="W595" s="28"/>
      <c r="X595" s="28"/>
      <c r="Y595" s="28"/>
      <c r="Z595" s="28"/>
      <c r="AA595" s="28"/>
      <c r="AB595" s="28"/>
      <c r="AC595" s="212"/>
      <c r="AD595" s="28"/>
      <c r="AE595" s="28"/>
      <c r="AF595" s="28"/>
      <c r="AG595" s="344"/>
      <c r="AH595" s="117"/>
      <c r="AI595" s="117"/>
      <c r="AJ595" s="117"/>
      <c r="AK595" s="117"/>
      <c r="AL595" s="117"/>
      <c r="AM595" s="117"/>
      <c r="AN595" s="117"/>
      <c r="AO595" s="117"/>
      <c r="AP595" s="117"/>
      <c r="AQ595" s="32"/>
    </row>
    <row r="596" spans="1:43" s="212" customFormat="1">
      <c r="A596" s="27" t="s">
        <v>465</v>
      </c>
      <c r="B596" s="226"/>
      <c r="D596" s="226"/>
      <c r="E596" s="226"/>
      <c r="F596" s="226"/>
      <c r="G596" s="226"/>
      <c r="H596" s="226"/>
      <c r="I596" s="226"/>
      <c r="J596" s="226"/>
      <c r="K596" s="134"/>
      <c r="AG596" s="344"/>
      <c r="AH596" s="226"/>
      <c r="AI596" s="226"/>
      <c r="AJ596" s="226"/>
      <c r="AK596" s="226"/>
      <c r="AL596" s="226"/>
      <c r="AM596" s="226"/>
      <c r="AN596" s="226"/>
      <c r="AO596" s="226"/>
      <c r="AP596" s="226"/>
      <c r="AQ596" s="214"/>
    </row>
    <row r="597" spans="1:43">
      <c r="C597" s="226"/>
      <c r="D597" s="226"/>
      <c r="E597" s="226"/>
      <c r="F597" s="226"/>
      <c r="G597" s="226"/>
      <c r="H597" s="226"/>
      <c r="I597" s="226"/>
      <c r="J597" s="226"/>
      <c r="K597" s="28"/>
      <c r="L597" s="28"/>
      <c r="M597" s="28"/>
      <c r="N597" s="28"/>
      <c r="O597" s="28"/>
      <c r="P597" s="28"/>
      <c r="Q597" s="28"/>
      <c r="R597" s="28"/>
      <c r="S597" s="28"/>
      <c r="T597" s="28"/>
      <c r="U597" s="28"/>
      <c r="V597" s="28"/>
      <c r="W597" s="28"/>
      <c r="X597" s="28"/>
      <c r="Y597" s="28"/>
      <c r="Z597" s="28"/>
      <c r="AA597" s="28"/>
      <c r="AB597" s="28"/>
      <c r="AC597" s="212"/>
      <c r="AD597" s="28"/>
      <c r="AE597" s="28"/>
      <c r="AF597" s="28"/>
      <c r="AG597" s="344"/>
      <c r="AH597" s="117"/>
      <c r="AI597" s="117"/>
      <c r="AJ597" s="117"/>
      <c r="AK597" s="117"/>
      <c r="AL597" s="117"/>
      <c r="AM597" s="117"/>
      <c r="AN597" s="117"/>
      <c r="AO597" s="117"/>
      <c r="AP597" s="117"/>
      <c r="AQ597" s="32"/>
    </row>
    <row r="598" spans="1:43">
      <c r="A598" s="121" t="s">
        <v>463</v>
      </c>
      <c r="C598" s="226"/>
      <c r="D598" s="226"/>
      <c r="E598" s="226"/>
      <c r="F598" s="226"/>
      <c r="G598" s="226"/>
      <c r="H598" s="226"/>
      <c r="I598" s="226"/>
      <c r="J598" s="226"/>
      <c r="K598" s="28"/>
      <c r="L598" s="28"/>
      <c r="M598" s="28"/>
      <c r="N598" s="28"/>
      <c r="O598" s="28"/>
      <c r="P598" s="28"/>
      <c r="Q598" s="28"/>
      <c r="R598" s="28"/>
      <c r="S598" s="28"/>
      <c r="T598" s="28"/>
      <c r="U598" s="28"/>
      <c r="V598" s="28"/>
      <c r="W598" s="28"/>
      <c r="X598" s="28"/>
      <c r="Y598" s="28"/>
      <c r="Z598" s="28"/>
      <c r="AA598" s="28"/>
      <c r="AB598" s="28"/>
      <c r="AC598" s="212"/>
      <c r="AD598" s="28"/>
      <c r="AE598" s="28"/>
      <c r="AF598" s="28"/>
      <c r="AG598" s="344"/>
      <c r="AH598" s="117"/>
      <c r="AI598" s="117"/>
      <c r="AJ598" s="117"/>
      <c r="AK598" s="117"/>
      <c r="AL598" s="117"/>
      <c r="AM598" s="117"/>
      <c r="AN598" s="117"/>
      <c r="AO598" s="117"/>
      <c r="AP598" s="117"/>
      <c r="AQ598" s="32"/>
    </row>
    <row r="599" spans="1:43">
      <c r="A599" s="120"/>
      <c r="C599" s="226"/>
      <c r="D599" s="226"/>
      <c r="E599" s="226"/>
      <c r="F599" s="226"/>
      <c r="G599" s="226"/>
      <c r="H599" s="226"/>
      <c r="I599" s="226"/>
      <c r="J599" s="226"/>
      <c r="K599" s="28"/>
      <c r="L599" s="137"/>
      <c r="M599" s="137"/>
      <c r="N599" s="141"/>
      <c r="O599" s="137"/>
      <c r="AF599" s="132"/>
      <c r="AG599" s="344"/>
      <c r="AH599" s="117"/>
      <c r="AI599" s="117"/>
      <c r="AJ599" s="117"/>
      <c r="AK599" s="117"/>
      <c r="AL599" s="117"/>
      <c r="AM599" s="117"/>
      <c r="AN599" s="117"/>
      <c r="AO599" s="117"/>
      <c r="AP599" s="117"/>
      <c r="AQ599" s="32"/>
    </row>
    <row r="600" spans="1:43">
      <c r="A600" s="120"/>
      <c r="C600" s="226"/>
      <c r="D600" s="226"/>
      <c r="E600" s="226"/>
      <c r="F600" s="226"/>
      <c r="G600" s="226"/>
      <c r="H600" s="226"/>
      <c r="I600" s="226"/>
      <c r="J600" s="226"/>
      <c r="K600" s="28"/>
      <c r="L600" s="137"/>
      <c r="M600" s="137"/>
      <c r="N600" s="141"/>
      <c r="O600" s="137"/>
      <c r="AF600" s="132"/>
      <c r="AG600" s="344"/>
      <c r="AH600" s="117"/>
      <c r="AI600" s="117"/>
      <c r="AJ600" s="117"/>
      <c r="AK600" s="117"/>
      <c r="AL600" s="117"/>
      <c r="AM600" s="117"/>
      <c r="AN600" s="117"/>
      <c r="AO600" s="117"/>
      <c r="AP600" s="117"/>
      <c r="AQ600" s="32"/>
    </row>
    <row r="601" spans="1:43" s="212" customFormat="1">
      <c r="A601" s="228"/>
      <c r="B601" s="226"/>
      <c r="C601" s="226"/>
      <c r="D601" s="226"/>
      <c r="E601" s="226"/>
      <c r="F601" s="226"/>
      <c r="G601" s="226"/>
      <c r="H601" s="226"/>
      <c r="I601" s="226"/>
      <c r="J601" s="226"/>
      <c r="L601" s="137"/>
      <c r="M601" s="137"/>
      <c r="N601" s="141"/>
      <c r="O601" s="137"/>
      <c r="P601" s="230"/>
      <c r="Q601" s="230"/>
      <c r="R601" s="230"/>
      <c r="S601" s="230"/>
      <c r="T601" s="230"/>
      <c r="U601" s="230"/>
      <c r="V601" s="230"/>
      <c r="W601" s="230"/>
      <c r="X601" s="230"/>
      <c r="Y601" s="230"/>
      <c r="Z601" s="230"/>
      <c r="AA601" s="230"/>
      <c r="AB601" s="230"/>
      <c r="AC601" s="230"/>
      <c r="AD601" s="230"/>
      <c r="AE601" s="230"/>
      <c r="AF601" s="230"/>
      <c r="AG601" s="344"/>
      <c r="AH601" s="226"/>
      <c r="AI601" s="226"/>
      <c r="AJ601" s="226"/>
      <c r="AK601" s="226"/>
      <c r="AL601" s="226"/>
      <c r="AM601" s="226"/>
      <c r="AN601" s="226"/>
      <c r="AO601" s="226"/>
      <c r="AP601" s="226"/>
      <c r="AQ601" s="214"/>
    </row>
    <row r="602" spans="1:43" s="212" customFormat="1">
      <c r="A602" s="228"/>
      <c r="B602" s="226"/>
      <c r="C602" s="226"/>
      <c r="D602" s="226"/>
      <c r="E602" s="226"/>
      <c r="F602" s="226"/>
      <c r="G602" s="226"/>
      <c r="H602" s="226"/>
      <c r="I602" s="226"/>
      <c r="J602" s="226"/>
      <c r="L602" s="137"/>
      <c r="M602" s="137"/>
      <c r="N602" s="141"/>
      <c r="O602" s="137"/>
      <c r="P602" s="230"/>
      <c r="Q602" s="230"/>
      <c r="R602" s="230"/>
      <c r="S602" s="230"/>
      <c r="T602" s="230"/>
      <c r="U602" s="230"/>
      <c r="V602" s="230"/>
      <c r="W602" s="230"/>
      <c r="X602" s="230"/>
      <c r="Y602" s="230"/>
      <c r="Z602" s="230"/>
      <c r="AA602" s="230"/>
      <c r="AB602" s="230"/>
      <c r="AC602" s="230"/>
      <c r="AD602" s="230"/>
      <c r="AE602" s="230"/>
      <c r="AF602" s="230"/>
      <c r="AG602" s="344"/>
      <c r="AH602" s="226"/>
      <c r="AI602" s="226"/>
      <c r="AJ602" s="226"/>
      <c r="AK602" s="226"/>
      <c r="AL602" s="226"/>
      <c r="AM602" s="226"/>
      <c r="AN602" s="226"/>
      <c r="AO602" s="226"/>
      <c r="AP602" s="226"/>
      <c r="AQ602" s="214"/>
    </row>
    <row r="603" spans="1:43" s="212" customFormat="1">
      <c r="A603" s="228"/>
      <c r="B603" s="226"/>
      <c r="C603" s="226"/>
      <c r="D603" s="226"/>
      <c r="E603" s="226"/>
      <c r="F603" s="226"/>
      <c r="G603" s="226"/>
      <c r="H603" s="226"/>
      <c r="I603" s="226"/>
      <c r="J603" s="226"/>
      <c r="L603" s="137"/>
      <c r="M603" s="137"/>
      <c r="N603" s="141"/>
      <c r="O603" s="137"/>
      <c r="P603" s="230"/>
      <c r="Q603" s="230"/>
      <c r="R603" s="230"/>
      <c r="S603" s="230"/>
      <c r="T603" s="230"/>
      <c r="U603" s="230"/>
      <c r="V603" s="230"/>
      <c r="W603" s="230"/>
      <c r="X603" s="230"/>
      <c r="Y603" s="230"/>
      <c r="Z603" s="230"/>
      <c r="AA603" s="230"/>
      <c r="AB603" s="230"/>
      <c r="AC603" s="230"/>
      <c r="AD603" s="230"/>
      <c r="AE603" s="230"/>
      <c r="AF603" s="230"/>
      <c r="AG603" s="344"/>
      <c r="AH603" s="226"/>
      <c r="AI603" s="226"/>
      <c r="AJ603" s="226"/>
      <c r="AK603" s="226"/>
      <c r="AL603" s="226"/>
      <c r="AM603" s="226"/>
      <c r="AN603" s="226"/>
      <c r="AO603" s="226"/>
      <c r="AP603" s="226"/>
      <c r="AQ603" s="214"/>
    </row>
    <row r="604" spans="1:43" s="212" customFormat="1">
      <c r="A604" s="228"/>
      <c r="B604" s="226"/>
      <c r="C604" s="226"/>
      <c r="D604" s="226"/>
      <c r="E604" s="226"/>
      <c r="F604" s="226"/>
      <c r="G604" s="226"/>
      <c r="H604" s="226"/>
      <c r="I604" s="226"/>
      <c r="J604" s="226"/>
      <c r="L604" s="137"/>
      <c r="M604" s="137"/>
      <c r="N604" s="141"/>
      <c r="O604" s="137"/>
      <c r="P604" s="230"/>
      <c r="Q604" s="230"/>
      <c r="R604" s="230"/>
      <c r="S604" s="230"/>
      <c r="T604" s="230"/>
      <c r="U604" s="230"/>
      <c r="V604" s="230"/>
      <c r="W604" s="230"/>
      <c r="X604" s="230"/>
      <c r="Y604" s="230"/>
      <c r="Z604" s="230"/>
      <c r="AA604" s="230"/>
      <c r="AB604" s="230"/>
      <c r="AC604" s="230"/>
      <c r="AD604" s="230"/>
      <c r="AE604" s="230"/>
      <c r="AF604" s="230"/>
      <c r="AG604" s="344"/>
      <c r="AH604" s="226"/>
      <c r="AI604" s="226"/>
      <c r="AJ604" s="226"/>
      <c r="AK604" s="226"/>
      <c r="AL604" s="226"/>
      <c r="AM604" s="226"/>
      <c r="AN604" s="226"/>
      <c r="AO604" s="226"/>
      <c r="AP604" s="226"/>
      <c r="AQ604" s="214"/>
    </row>
    <row r="605" spans="1:43" s="212" customFormat="1">
      <c r="A605" s="228"/>
      <c r="B605" s="226"/>
      <c r="C605" s="226"/>
      <c r="D605" s="226"/>
      <c r="E605" s="226"/>
      <c r="F605" s="226"/>
      <c r="G605" s="226"/>
      <c r="H605" s="226"/>
      <c r="I605" s="226"/>
      <c r="J605" s="226"/>
      <c r="L605" s="137"/>
      <c r="M605" s="137"/>
      <c r="N605" s="141"/>
      <c r="O605" s="137"/>
      <c r="P605" s="230"/>
      <c r="Q605" s="230"/>
      <c r="R605" s="230"/>
      <c r="S605" s="230"/>
      <c r="T605" s="230"/>
      <c r="U605" s="230"/>
      <c r="V605" s="230"/>
      <c r="W605" s="230"/>
      <c r="X605" s="230"/>
      <c r="Y605" s="230"/>
      <c r="Z605" s="230"/>
      <c r="AA605" s="230"/>
      <c r="AB605" s="230"/>
      <c r="AC605" s="230"/>
      <c r="AD605" s="230"/>
      <c r="AE605" s="230"/>
      <c r="AF605" s="230"/>
      <c r="AG605" s="344"/>
      <c r="AH605" s="226"/>
      <c r="AI605" s="226"/>
      <c r="AJ605" s="226"/>
      <c r="AK605" s="226"/>
      <c r="AL605" s="226"/>
      <c r="AM605" s="226"/>
      <c r="AN605" s="226"/>
      <c r="AO605" s="226"/>
      <c r="AP605" s="226"/>
      <c r="AQ605" s="214"/>
    </row>
    <row r="606" spans="1:43" s="212" customFormat="1">
      <c r="A606" s="228"/>
      <c r="B606" s="226"/>
      <c r="C606" s="226"/>
      <c r="D606" s="226"/>
      <c r="E606" s="226"/>
      <c r="F606" s="226"/>
      <c r="G606" s="226"/>
      <c r="H606" s="226"/>
      <c r="I606" s="226"/>
      <c r="J606" s="226"/>
      <c r="L606" s="137"/>
      <c r="M606" s="137"/>
      <c r="N606" s="141"/>
      <c r="O606" s="137"/>
      <c r="P606" s="230"/>
      <c r="Q606" s="230"/>
      <c r="R606" s="230"/>
      <c r="S606" s="230"/>
      <c r="T606" s="230"/>
      <c r="U606" s="230"/>
      <c r="V606" s="230"/>
      <c r="W606" s="230"/>
      <c r="X606" s="230"/>
      <c r="Y606" s="230"/>
      <c r="Z606" s="230"/>
      <c r="AA606" s="230"/>
      <c r="AB606" s="230"/>
      <c r="AC606" s="230"/>
      <c r="AD606" s="230"/>
      <c r="AE606" s="230"/>
      <c r="AF606" s="230"/>
      <c r="AG606" s="344"/>
      <c r="AH606" s="226"/>
      <c r="AI606" s="226"/>
      <c r="AJ606" s="226"/>
      <c r="AK606" s="226"/>
      <c r="AL606" s="226"/>
      <c r="AM606" s="226"/>
      <c r="AN606" s="226"/>
      <c r="AO606" s="226"/>
      <c r="AP606" s="226"/>
      <c r="AQ606" s="214"/>
    </row>
    <row r="607" spans="1:43" s="212" customFormat="1">
      <c r="A607" s="228"/>
      <c r="B607" s="226"/>
      <c r="C607" s="226"/>
      <c r="D607" s="226"/>
      <c r="E607" s="226"/>
      <c r="F607" s="226"/>
      <c r="G607" s="226"/>
      <c r="H607" s="226"/>
      <c r="I607" s="226"/>
      <c r="J607" s="226"/>
      <c r="L607" s="137"/>
      <c r="M607" s="137"/>
      <c r="N607" s="141"/>
      <c r="O607" s="137"/>
      <c r="P607" s="230"/>
      <c r="Q607" s="230"/>
      <c r="R607" s="230"/>
      <c r="S607" s="230"/>
      <c r="T607" s="230"/>
      <c r="U607" s="230"/>
      <c r="V607" s="230"/>
      <c r="W607" s="230"/>
      <c r="X607" s="230"/>
      <c r="Y607" s="230"/>
      <c r="Z607" s="230"/>
      <c r="AA607" s="230"/>
      <c r="AB607" s="230"/>
      <c r="AC607" s="230"/>
      <c r="AD607" s="230"/>
      <c r="AE607" s="230"/>
      <c r="AF607" s="230"/>
      <c r="AG607" s="344"/>
      <c r="AH607" s="226"/>
      <c r="AI607" s="226"/>
      <c r="AJ607" s="226"/>
      <c r="AK607" s="226"/>
      <c r="AL607" s="226"/>
      <c r="AM607" s="226"/>
      <c r="AN607" s="226"/>
      <c r="AO607" s="226"/>
      <c r="AP607" s="226"/>
      <c r="AQ607" s="214"/>
    </row>
    <row r="608" spans="1:43" s="212" customFormat="1">
      <c r="A608" s="228"/>
      <c r="B608" s="226"/>
      <c r="C608" s="226"/>
      <c r="D608" s="226"/>
      <c r="E608" s="226"/>
      <c r="F608" s="226"/>
      <c r="G608" s="226"/>
      <c r="H608" s="226"/>
      <c r="I608" s="226"/>
      <c r="J608" s="226"/>
      <c r="L608" s="137"/>
      <c r="M608" s="137"/>
      <c r="N608" s="141"/>
      <c r="O608" s="137"/>
      <c r="P608" s="230"/>
      <c r="Q608" s="230"/>
      <c r="R608" s="230"/>
      <c r="S608" s="230"/>
      <c r="T608" s="230"/>
      <c r="U608" s="230"/>
      <c r="V608" s="230"/>
      <c r="W608" s="230"/>
      <c r="X608" s="230"/>
      <c r="Y608" s="230"/>
      <c r="Z608" s="230"/>
      <c r="AA608" s="230"/>
      <c r="AB608" s="230"/>
      <c r="AC608" s="230"/>
      <c r="AD608" s="230"/>
      <c r="AE608" s="230"/>
      <c r="AF608" s="230"/>
      <c r="AG608" s="344"/>
      <c r="AH608" s="226"/>
      <c r="AI608" s="226"/>
      <c r="AJ608" s="226"/>
      <c r="AK608" s="226"/>
      <c r="AL608" s="226"/>
      <c r="AM608" s="226"/>
      <c r="AN608" s="226"/>
      <c r="AO608" s="226"/>
      <c r="AP608" s="226"/>
      <c r="AQ608" s="214"/>
    </row>
    <row r="609" spans="1:43" s="212" customFormat="1">
      <c r="A609" s="228"/>
      <c r="B609" s="226"/>
      <c r="C609" s="226"/>
      <c r="D609" s="226"/>
      <c r="E609" s="226"/>
      <c r="F609" s="226"/>
      <c r="G609" s="226"/>
      <c r="H609" s="226"/>
      <c r="I609" s="226"/>
      <c r="J609" s="226"/>
      <c r="L609" s="137"/>
      <c r="M609" s="137"/>
      <c r="N609" s="141"/>
      <c r="O609" s="137"/>
      <c r="P609" s="230"/>
      <c r="Q609" s="230"/>
      <c r="R609" s="230"/>
      <c r="S609" s="230"/>
      <c r="T609" s="230"/>
      <c r="U609" s="230"/>
      <c r="V609" s="230"/>
      <c r="W609" s="230"/>
      <c r="X609" s="230"/>
      <c r="Y609" s="230"/>
      <c r="Z609" s="230"/>
      <c r="AA609" s="230"/>
      <c r="AB609" s="230"/>
      <c r="AC609" s="230"/>
      <c r="AD609" s="230"/>
      <c r="AE609" s="230"/>
      <c r="AF609" s="230"/>
      <c r="AG609" s="344"/>
      <c r="AH609" s="226"/>
      <c r="AI609" s="226"/>
      <c r="AJ609" s="226"/>
      <c r="AK609" s="226"/>
      <c r="AL609" s="226"/>
      <c r="AM609" s="226"/>
      <c r="AN609" s="226"/>
      <c r="AO609" s="226"/>
      <c r="AP609" s="226"/>
      <c r="AQ609" s="214"/>
    </row>
    <row r="610" spans="1:43" s="212" customFormat="1">
      <c r="A610" s="228"/>
      <c r="B610" s="226"/>
      <c r="C610" s="226"/>
      <c r="D610" s="226"/>
      <c r="E610" s="226"/>
      <c r="F610" s="226"/>
      <c r="G610" s="226"/>
      <c r="H610" s="226"/>
      <c r="I610" s="226"/>
      <c r="J610" s="226"/>
      <c r="L610" s="137"/>
      <c r="M610" s="137"/>
      <c r="N610" s="141"/>
      <c r="O610" s="137"/>
      <c r="P610" s="230"/>
      <c r="Q610" s="230"/>
      <c r="R610" s="230"/>
      <c r="S610" s="230"/>
      <c r="T610" s="230"/>
      <c r="U610" s="230"/>
      <c r="V610" s="230"/>
      <c r="W610" s="230"/>
      <c r="X610" s="230"/>
      <c r="Y610" s="230"/>
      <c r="Z610" s="230"/>
      <c r="AA610" s="230"/>
      <c r="AB610" s="230"/>
      <c r="AC610" s="230"/>
      <c r="AD610" s="230"/>
      <c r="AE610" s="230"/>
      <c r="AF610" s="230"/>
      <c r="AG610" s="344"/>
      <c r="AH610" s="226"/>
      <c r="AI610" s="226"/>
      <c r="AJ610" s="226"/>
      <c r="AK610" s="226"/>
      <c r="AL610" s="226"/>
      <c r="AM610" s="226"/>
      <c r="AN610" s="226"/>
      <c r="AO610" s="226"/>
      <c r="AP610" s="226"/>
      <c r="AQ610" s="214"/>
    </row>
    <row r="611" spans="1:43" s="212" customFormat="1">
      <c r="A611" s="228"/>
      <c r="B611" s="226"/>
      <c r="C611" s="226"/>
      <c r="D611" s="226"/>
      <c r="E611" s="226"/>
      <c r="F611" s="226"/>
      <c r="G611" s="226"/>
      <c r="H611" s="226"/>
      <c r="I611" s="226"/>
      <c r="J611" s="226"/>
      <c r="L611" s="137"/>
      <c r="M611" s="137"/>
      <c r="N611" s="141"/>
      <c r="O611" s="137"/>
      <c r="P611" s="230"/>
      <c r="Q611" s="230"/>
      <c r="R611" s="230"/>
      <c r="S611" s="230"/>
      <c r="T611" s="230"/>
      <c r="U611" s="230"/>
      <c r="V611" s="230"/>
      <c r="W611" s="230"/>
      <c r="X611" s="230"/>
      <c r="Y611" s="230"/>
      <c r="Z611" s="230"/>
      <c r="AA611" s="230"/>
      <c r="AB611" s="230"/>
      <c r="AC611" s="230"/>
      <c r="AD611" s="230"/>
      <c r="AE611" s="230"/>
      <c r="AF611" s="230"/>
      <c r="AG611" s="344"/>
      <c r="AH611" s="226"/>
      <c r="AI611" s="226"/>
      <c r="AJ611" s="226"/>
      <c r="AK611" s="226"/>
      <c r="AL611" s="226"/>
      <c r="AM611" s="226"/>
      <c r="AN611" s="226"/>
      <c r="AO611" s="226"/>
      <c r="AP611" s="226"/>
      <c r="AQ611" s="214"/>
    </row>
    <row r="612" spans="1:43" s="212" customFormat="1">
      <c r="A612" s="228"/>
      <c r="B612" s="226"/>
      <c r="C612" s="226"/>
      <c r="D612" s="226"/>
      <c r="E612" s="226"/>
      <c r="F612" s="226"/>
      <c r="G612" s="226"/>
      <c r="H612" s="226"/>
      <c r="I612" s="226"/>
      <c r="J612" s="226"/>
      <c r="L612" s="137"/>
      <c r="M612" s="137"/>
      <c r="N612" s="141"/>
      <c r="O612" s="137"/>
      <c r="P612" s="230"/>
      <c r="Q612" s="230"/>
      <c r="R612" s="230"/>
      <c r="S612" s="230"/>
      <c r="T612" s="230"/>
      <c r="U612" s="230"/>
      <c r="V612" s="230"/>
      <c r="W612" s="230"/>
      <c r="X612" s="230"/>
      <c r="Y612" s="230"/>
      <c r="Z612" s="230"/>
      <c r="AA612" s="230"/>
      <c r="AB612" s="230"/>
      <c r="AC612" s="230"/>
      <c r="AD612" s="230"/>
      <c r="AE612" s="230"/>
      <c r="AF612" s="230"/>
      <c r="AG612" s="344"/>
      <c r="AH612" s="226"/>
      <c r="AI612" s="226"/>
      <c r="AJ612" s="226"/>
      <c r="AK612" s="226"/>
      <c r="AL612" s="226"/>
      <c r="AM612" s="226"/>
      <c r="AN612" s="226"/>
      <c r="AO612" s="226"/>
      <c r="AP612" s="226"/>
      <c r="AQ612" s="214"/>
    </row>
    <row r="613" spans="1:43">
      <c r="A613" s="49" t="s">
        <v>378</v>
      </c>
      <c r="B613" s="28"/>
      <c r="C613" s="289" t="s">
        <v>514</v>
      </c>
      <c r="D613" s="211"/>
      <c r="E613" s="211"/>
      <c r="F613" s="211"/>
      <c r="G613" s="211"/>
      <c r="H613" s="211"/>
      <c r="I613" s="211"/>
      <c r="J613" s="290"/>
      <c r="K613" s="134" t="s">
        <v>380</v>
      </c>
      <c r="L613" s="137"/>
      <c r="M613" s="141"/>
      <c r="N613" s="137"/>
      <c r="AF613" s="132"/>
      <c r="AH613" s="117"/>
      <c r="AI613" s="117"/>
      <c r="AJ613" s="117"/>
      <c r="AK613" s="117"/>
      <c r="AL613" s="117"/>
      <c r="AM613" s="117"/>
      <c r="AN613" s="117"/>
      <c r="AO613" s="117"/>
    </row>
    <row r="614" spans="1:43">
      <c r="A614" s="49"/>
      <c r="B614" s="115" t="s">
        <v>379</v>
      </c>
      <c r="C614" s="291" t="s">
        <v>504</v>
      </c>
      <c r="D614" s="283" t="s">
        <v>505</v>
      </c>
      <c r="E614" s="283" t="s">
        <v>507</v>
      </c>
      <c r="F614" s="283" t="s">
        <v>414</v>
      </c>
      <c r="G614" s="284" t="s">
        <v>415</v>
      </c>
      <c r="H614" s="283" t="s">
        <v>508</v>
      </c>
      <c r="I614" s="284" t="s">
        <v>489</v>
      </c>
      <c r="J614" s="292" t="s">
        <v>509</v>
      </c>
      <c r="K614" s="134">
        <v>2014</v>
      </c>
      <c r="L614" s="134">
        <f t="shared" ref="L614:AE614" si="155">K614+1</f>
        <v>2015</v>
      </c>
      <c r="M614" s="134">
        <f t="shared" si="155"/>
        <v>2016</v>
      </c>
      <c r="N614" s="134">
        <f t="shared" si="155"/>
        <v>2017</v>
      </c>
      <c r="O614" s="134">
        <f t="shared" si="155"/>
        <v>2018</v>
      </c>
      <c r="P614" s="134">
        <f t="shared" si="155"/>
        <v>2019</v>
      </c>
      <c r="Q614" s="134">
        <f t="shared" si="155"/>
        <v>2020</v>
      </c>
      <c r="R614" s="134">
        <f t="shared" si="155"/>
        <v>2021</v>
      </c>
      <c r="S614" s="134">
        <f t="shared" si="155"/>
        <v>2022</v>
      </c>
      <c r="T614" s="134">
        <f t="shared" si="155"/>
        <v>2023</v>
      </c>
      <c r="U614" s="134">
        <f t="shared" si="155"/>
        <v>2024</v>
      </c>
      <c r="V614" s="134">
        <f t="shared" si="155"/>
        <v>2025</v>
      </c>
      <c r="W614" s="134">
        <f t="shared" si="155"/>
        <v>2026</v>
      </c>
      <c r="X614" s="134">
        <f t="shared" si="155"/>
        <v>2027</v>
      </c>
      <c r="Y614" s="134">
        <f t="shared" si="155"/>
        <v>2028</v>
      </c>
      <c r="Z614" s="134">
        <f t="shared" si="155"/>
        <v>2029</v>
      </c>
      <c r="AA614" s="134">
        <f t="shared" si="155"/>
        <v>2030</v>
      </c>
      <c r="AB614" s="134">
        <f t="shared" si="155"/>
        <v>2031</v>
      </c>
      <c r="AC614" s="134">
        <f t="shared" si="155"/>
        <v>2032</v>
      </c>
      <c r="AD614" s="134">
        <f t="shared" si="155"/>
        <v>2033</v>
      </c>
      <c r="AE614" s="134">
        <f t="shared" si="155"/>
        <v>2034</v>
      </c>
      <c r="AF614" s="132"/>
      <c r="AH614" s="117"/>
      <c r="AI614" s="117"/>
      <c r="AJ614" s="117"/>
      <c r="AK614" s="117"/>
      <c r="AL614" s="117"/>
      <c r="AM614" s="117"/>
      <c r="AN614" s="117"/>
      <c r="AO614" s="117"/>
      <c r="AP614" s="43"/>
    </row>
    <row r="615" spans="1:43">
      <c r="A615" s="144" t="s">
        <v>214</v>
      </c>
      <c r="B615" s="143" t="s">
        <v>589</v>
      </c>
      <c r="C615" s="293"/>
      <c r="D615" s="235"/>
      <c r="E615" s="235"/>
      <c r="F615" s="235"/>
      <c r="G615" s="235"/>
      <c r="H615" s="235"/>
      <c r="I615" s="235" t="s">
        <v>489</v>
      </c>
      <c r="J615" s="294"/>
      <c r="K615" s="157">
        <v>-0.13</v>
      </c>
      <c r="L615" s="157">
        <f t="shared" ref="L615:L620" si="156">K615</f>
        <v>-0.13</v>
      </c>
      <c r="M615" s="157">
        <f t="shared" ref="M615:AB616" si="157">L615</f>
        <v>-0.13</v>
      </c>
      <c r="N615" s="157">
        <f t="shared" si="157"/>
        <v>-0.13</v>
      </c>
      <c r="O615" s="157">
        <f t="shared" si="157"/>
        <v>-0.13</v>
      </c>
      <c r="P615" s="157">
        <v>0</v>
      </c>
      <c r="Q615" s="157">
        <f t="shared" si="157"/>
        <v>0</v>
      </c>
      <c r="R615" s="157">
        <f t="shared" si="157"/>
        <v>0</v>
      </c>
      <c r="S615" s="157">
        <f t="shared" si="157"/>
        <v>0</v>
      </c>
      <c r="T615" s="157">
        <f t="shared" si="157"/>
        <v>0</v>
      </c>
      <c r="U615" s="157">
        <f t="shared" si="157"/>
        <v>0</v>
      </c>
      <c r="V615" s="157">
        <f t="shared" si="157"/>
        <v>0</v>
      </c>
      <c r="W615" s="157">
        <f t="shared" si="157"/>
        <v>0</v>
      </c>
      <c r="X615" s="157">
        <f t="shared" si="157"/>
        <v>0</v>
      </c>
      <c r="Y615" s="157">
        <f t="shared" si="157"/>
        <v>0</v>
      </c>
      <c r="Z615" s="157">
        <f t="shared" si="157"/>
        <v>0</v>
      </c>
      <c r="AA615" s="157">
        <f t="shared" si="157"/>
        <v>0</v>
      </c>
      <c r="AB615" s="157">
        <f t="shared" si="157"/>
        <v>0</v>
      </c>
      <c r="AC615" s="157">
        <f t="shared" ref="AC615:AE620" si="158">AB615</f>
        <v>0</v>
      </c>
      <c r="AD615" s="157">
        <f t="shared" si="158"/>
        <v>0</v>
      </c>
      <c r="AE615" s="157">
        <f t="shared" si="158"/>
        <v>0</v>
      </c>
      <c r="AF615" s="146" t="str">
        <f>B579</f>
        <v>Other organic chemicals</v>
      </c>
      <c r="AG615" s="342" t="s">
        <v>569</v>
      </c>
      <c r="AH615" s="117"/>
      <c r="AI615" s="117"/>
      <c r="AJ615" s="117"/>
      <c r="AK615" s="117"/>
      <c r="AL615" s="117"/>
      <c r="AM615" s="117"/>
      <c r="AN615" s="117"/>
      <c r="AO615" s="117"/>
      <c r="AP615" s="43"/>
    </row>
    <row r="616" spans="1:43">
      <c r="A616" s="307" t="s">
        <v>209</v>
      </c>
      <c r="B616" s="308" t="s">
        <v>1007</v>
      </c>
      <c r="C616" s="293"/>
      <c r="D616" s="235"/>
      <c r="E616" s="235"/>
      <c r="F616" s="235"/>
      <c r="G616" s="235"/>
      <c r="H616" s="235"/>
      <c r="I616" s="235" t="s">
        <v>489</v>
      </c>
      <c r="J616" s="294"/>
      <c r="K616" s="157">
        <f>K615+5%</f>
        <v>-0.08</v>
      </c>
      <c r="L616" s="157">
        <f t="shared" si="156"/>
        <v>-0.08</v>
      </c>
      <c r="M616" s="157">
        <f t="shared" si="157"/>
        <v>-0.08</v>
      </c>
      <c r="N616" s="157">
        <f t="shared" si="157"/>
        <v>-0.08</v>
      </c>
      <c r="O616" s="157">
        <f t="shared" si="157"/>
        <v>-0.08</v>
      </c>
      <c r="P616" s="157">
        <f>P615+5%</f>
        <v>0.05</v>
      </c>
      <c r="Q616" s="157">
        <f t="shared" si="157"/>
        <v>0.05</v>
      </c>
      <c r="R616" s="157">
        <f t="shared" si="157"/>
        <v>0.05</v>
      </c>
      <c r="S616" s="157">
        <f t="shared" si="157"/>
        <v>0.05</v>
      </c>
      <c r="T616" s="157">
        <f t="shared" si="157"/>
        <v>0.05</v>
      </c>
      <c r="U616" s="157">
        <f t="shared" si="157"/>
        <v>0.05</v>
      </c>
      <c r="V616" s="157">
        <f t="shared" si="157"/>
        <v>0.05</v>
      </c>
      <c r="W616" s="157">
        <f t="shared" si="157"/>
        <v>0.05</v>
      </c>
      <c r="X616" s="157">
        <f t="shared" si="157"/>
        <v>0.05</v>
      </c>
      <c r="Y616" s="157">
        <f t="shared" si="157"/>
        <v>0.05</v>
      </c>
      <c r="Z616" s="157">
        <f t="shared" si="157"/>
        <v>0.05</v>
      </c>
      <c r="AA616" s="157">
        <f t="shared" si="157"/>
        <v>0.05</v>
      </c>
      <c r="AB616" s="157">
        <f t="shared" si="157"/>
        <v>0.05</v>
      </c>
      <c r="AC616" s="157">
        <f t="shared" si="158"/>
        <v>0.05</v>
      </c>
      <c r="AD616" s="157">
        <f t="shared" si="158"/>
        <v>0.05</v>
      </c>
      <c r="AE616" s="157">
        <f t="shared" si="158"/>
        <v>0.05</v>
      </c>
      <c r="AF616" s="146" t="str">
        <f>AF615</f>
        <v>Other organic chemicals</v>
      </c>
      <c r="AG616" s="342" t="s">
        <v>569</v>
      </c>
      <c r="AH616" s="117"/>
      <c r="AI616" s="117"/>
      <c r="AJ616" s="117"/>
      <c r="AK616" s="117"/>
      <c r="AL616" s="117"/>
      <c r="AM616" s="117"/>
      <c r="AN616" s="117"/>
      <c r="AO616" s="117"/>
      <c r="AP616" s="63"/>
    </row>
    <row r="617" spans="1:43">
      <c r="A617" s="144" t="s">
        <v>216</v>
      </c>
      <c r="B617" s="143" t="s">
        <v>1008</v>
      </c>
      <c r="C617" s="293"/>
      <c r="D617" s="235"/>
      <c r="E617" s="235"/>
      <c r="F617" s="235"/>
      <c r="G617" s="235"/>
      <c r="H617" s="235"/>
      <c r="I617" s="235" t="s">
        <v>489</v>
      </c>
      <c r="J617" s="294"/>
      <c r="K617" s="157">
        <f>K615-5%</f>
        <v>-0.18</v>
      </c>
      <c r="L617" s="157">
        <f t="shared" si="156"/>
        <v>-0.18</v>
      </c>
      <c r="M617" s="157">
        <f t="shared" ref="M617:AB617" si="159">L617</f>
        <v>-0.18</v>
      </c>
      <c r="N617" s="157">
        <f t="shared" si="159"/>
        <v>-0.18</v>
      </c>
      <c r="O617" s="157">
        <f t="shared" si="159"/>
        <v>-0.18</v>
      </c>
      <c r="P617" s="157">
        <f>P615-5%</f>
        <v>-0.05</v>
      </c>
      <c r="Q617" s="157">
        <f t="shared" si="159"/>
        <v>-0.05</v>
      </c>
      <c r="R617" s="157">
        <f t="shared" si="159"/>
        <v>-0.05</v>
      </c>
      <c r="S617" s="157">
        <f t="shared" si="159"/>
        <v>-0.05</v>
      </c>
      <c r="T617" s="157">
        <f t="shared" si="159"/>
        <v>-0.05</v>
      </c>
      <c r="U617" s="157">
        <f t="shared" si="159"/>
        <v>-0.05</v>
      </c>
      <c r="V617" s="157">
        <f t="shared" si="159"/>
        <v>-0.05</v>
      </c>
      <c r="W617" s="157">
        <f t="shared" si="159"/>
        <v>-0.05</v>
      </c>
      <c r="X617" s="157">
        <f t="shared" si="159"/>
        <v>-0.05</v>
      </c>
      <c r="Y617" s="157">
        <f t="shared" si="159"/>
        <v>-0.05</v>
      </c>
      <c r="Z617" s="157">
        <f t="shared" si="159"/>
        <v>-0.05</v>
      </c>
      <c r="AA617" s="157">
        <f t="shared" si="159"/>
        <v>-0.05</v>
      </c>
      <c r="AB617" s="157">
        <f t="shared" si="159"/>
        <v>-0.05</v>
      </c>
      <c r="AC617" s="157">
        <f t="shared" si="158"/>
        <v>-0.05</v>
      </c>
      <c r="AD617" s="157">
        <f t="shared" si="158"/>
        <v>-0.05</v>
      </c>
      <c r="AE617" s="157">
        <f t="shared" si="158"/>
        <v>-0.05</v>
      </c>
      <c r="AF617" s="232" t="str">
        <f>AF616</f>
        <v>Other organic chemicals</v>
      </c>
      <c r="AG617" s="342" t="s">
        <v>569</v>
      </c>
      <c r="AH617" s="117"/>
      <c r="AI617" s="117"/>
      <c r="AJ617" s="117"/>
      <c r="AK617" s="117"/>
      <c r="AL617" s="117"/>
      <c r="AM617" s="117"/>
      <c r="AN617" s="117"/>
      <c r="AO617" s="117"/>
      <c r="AP617" s="63"/>
    </row>
    <row r="618" spans="1:43">
      <c r="A618" s="151" t="s">
        <v>214</v>
      </c>
      <c r="B618" s="296" t="s">
        <v>580</v>
      </c>
      <c r="C618" s="301" t="s">
        <v>504</v>
      </c>
      <c r="D618" s="277" t="s">
        <v>505</v>
      </c>
      <c r="E618" s="277" t="s">
        <v>507</v>
      </c>
      <c r="F618" s="277" t="s">
        <v>414</v>
      </c>
      <c r="G618" s="278" t="s">
        <v>415</v>
      </c>
      <c r="H618" s="277" t="s">
        <v>508</v>
      </c>
      <c r="I618" s="234"/>
      <c r="J618" s="302" t="s">
        <v>509</v>
      </c>
      <c r="K618" s="158">
        <v>-0.02</v>
      </c>
      <c r="L618" s="158">
        <f t="shared" si="156"/>
        <v>-0.02</v>
      </c>
      <c r="M618" s="158">
        <f t="shared" ref="M618:AB618" si="160">L618</f>
        <v>-0.02</v>
      </c>
      <c r="N618" s="158">
        <f t="shared" si="160"/>
        <v>-0.02</v>
      </c>
      <c r="O618" s="158">
        <f t="shared" si="160"/>
        <v>-0.02</v>
      </c>
      <c r="P618" s="158">
        <f t="shared" si="160"/>
        <v>-0.02</v>
      </c>
      <c r="Q618" s="158">
        <f t="shared" si="160"/>
        <v>-0.02</v>
      </c>
      <c r="R618" s="158">
        <f t="shared" si="160"/>
        <v>-0.02</v>
      </c>
      <c r="S618" s="158">
        <f t="shared" si="160"/>
        <v>-0.02</v>
      </c>
      <c r="T618" s="158">
        <f t="shared" si="160"/>
        <v>-0.02</v>
      </c>
      <c r="U618" s="158">
        <f t="shared" si="160"/>
        <v>-0.02</v>
      </c>
      <c r="V618" s="158">
        <f t="shared" si="160"/>
        <v>-0.02</v>
      </c>
      <c r="W618" s="158">
        <f t="shared" si="160"/>
        <v>-0.02</v>
      </c>
      <c r="X618" s="158">
        <f t="shared" si="160"/>
        <v>-0.02</v>
      </c>
      <c r="Y618" s="158">
        <f t="shared" si="160"/>
        <v>-0.02</v>
      </c>
      <c r="Z618" s="158">
        <f t="shared" si="160"/>
        <v>-0.02</v>
      </c>
      <c r="AA618" s="158">
        <f t="shared" si="160"/>
        <v>-0.02</v>
      </c>
      <c r="AB618" s="158">
        <f t="shared" si="160"/>
        <v>-0.02</v>
      </c>
      <c r="AC618" s="158">
        <f t="shared" si="158"/>
        <v>-0.02</v>
      </c>
      <c r="AD618" s="158">
        <f t="shared" si="158"/>
        <v>-0.02</v>
      </c>
      <c r="AE618" s="158">
        <f t="shared" si="158"/>
        <v>-0.02</v>
      </c>
      <c r="AF618" s="232" t="str">
        <f>AF617</f>
        <v>Other organic chemicals</v>
      </c>
      <c r="AG618" s="342" t="s">
        <v>569</v>
      </c>
      <c r="AH618" s="117"/>
      <c r="AI618" s="117"/>
      <c r="AJ618" s="117"/>
      <c r="AK618" s="117"/>
      <c r="AL618" s="117"/>
      <c r="AM618" s="117"/>
      <c r="AN618" s="117"/>
      <c r="AO618" s="117"/>
      <c r="AP618" s="63"/>
    </row>
    <row r="619" spans="1:43">
      <c r="A619" s="307" t="s">
        <v>209</v>
      </c>
      <c r="B619" s="308" t="s">
        <v>1009</v>
      </c>
      <c r="C619" s="299" t="s">
        <v>504</v>
      </c>
      <c r="D619" s="279" t="s">
        <v>505</v>
      </c>
      <c r="E619" s="279" t="s">
        <v>507</v>
      </c>
      <c r="F619" s="279" t="s">
        <v>414</v>
      </c>
      <c r="G619" s="280" t="s">
        <v>415</v>
      </c>
      <c r="H619" s="279" t="s">
        <v>508</v>
      </c>
      <c r="I619" s="235"/>
      <c r="J619" s="300" t="s">
        <v>509</v>
      </c>
      <c r="K619" s="157">
        <f>K618+3%</f>
        <v>9.9999999999999985E-3</v>
      </c>
      <c r="L619" s="157">
        <f t="shared" si="156"/>
        <v>9.9999999999999985E-3</v>
      </c>
      <c r="M619" s="157">
        <f t="shared" ref="M619:AB619" si="161">L619</f>
        <v>9.9999999999999985E-3</v>
      </c>
      <c r="N619" s="157">
        <f t="shared" si="161"/>
        <v>9.9999999999999985E-3</v>
      </c>
      <c r="O619" s="157">
        <f t="shared" si="161"/>
        <v>9.9999999999999985E-3</v>
      </c>
      <c r="P619" s="157">
        <f t="shared" si="161"/>
        <v>9.9999999999999985E-3</v>
      </c>
      <c r="Q619" s="157">
        <f t="shared" si="161"/>
        <v>9.9999999999999985E-3</v>
      </c>
      <c r="R619" s="157">
        <f t="shared" si="161"/>
        <v>9.9999999999999985E-3</v>
      </c>
      <c r="S619" s="157">
        <f t="shared" si="161"/>
        <v>9.9999999999999985E-3</v>
      </c>
      <c r="T619" s="157">
        <f t="shared" si="161"/>
        <v>9.9999999999999985E-3</v>
      </c>
      <c r="U619" s="157">
        <f t="shared" si="161"/>
        <v>9.9999999999999985E-3</v>
      </c>
      <c r="V619" s="157">
        <f t="shared" si="161"/>
        <v>9.9999999999999985E-3</v>
      </c>
      <c r="W619" s="157">
        <f t="shared" si="161"/>
        <v>9.9999999999999985E-3</v>
      </c>
      <c r="X619" s="157">
        <f t="shared" si="161"/>
        <v>9.9999999999999985E-3</v>
      </c>
      <c r="Y619" s="157">
        <f t="shared" si="161"/>
        <v>9.9999999999999985E-3</v>
      </c>
      <c r="Z619" s="157">
        <f t="shared" si="161"/>
        <v>9.9999999999999985E-3</v>
      </c>
      <c r="AA619" s="157">
        <f t="shared" si="161"/>
        <v>9.9999999999999985E-3</v>
      </c>
      <c r="AB619" s="157">
        <f t="shared" si="161"/>
        <v>9.9999999999999985E-3</v>
      </c>
      <c r="AC619" s="157">
        <f t="shared" si="158"/>
        <v>9.9999999999999985E-3</v>
      </c>
      <c r="AD619" s="157">
        <f t="shared" si="158"/>
        <v>9.9999999999999985E-3</v>
      </c>
      <c r="AE619" s="157">
        <f t="shared" si="158"/>
        <v>9.9999999999999985E-3</v>
      </c>
      <c r="AF619" s="232" t="str">
        <f>AF618</f>
        <v>Other organic chemicals</v>
      </c>
      <c r="AG619" s="342" t="s">
        <v>569</v>
      </c>
      <c r="AH619" s="117"/>
      <c r="AI619" s="117"/>
      <c r="AJ619" s="117"/>
      <c r="AK619" s="117"/>
      <c r="AL619" s="117"/>
      <c r="AM619" s="117"/>
      <c r="AN619" s="117"/>
      <c r="AO619" s="117"/>
      <c r="AP619" s="63"/>
    </row>
    <row r="620" spans="1:43">
      <c r="A620" s="144" t="s">
        <v>216</v>
      </c>
      <c r="B620" s="143" t="s">
        <v>1001</v>
      </c>
      <c r="C620" s="299" t="s">
        <v>504</v>
      </c>
      <c r="D620" s="279" t="s">
        <v>505</v>
      </c>
      <c r="E620" s="279" t="s">
        <v>507</v>
      </c>
      <c r="F620" s="279" t="s">
        <v>414</v>
      </c>
      <c r="G620" s="280" t="s">
        <v>415</v>
      </c>
      <c r="H620" s="279" t="s">
        <v>508</v>
      </c>
      <c r="I620" s="235"/>
      <c r="J620" s="300" t="s">
        <v>509</v>
      </c>
      <c r="K620" s="157">
        <f>K618-3%</f>
        <v>-0.05</v>
      </c>
      <c r="L620" s="157">
        <f t="shared" si="156"/>
        <v>-0.05</v>
      </c>
      <c r="M620" s="157">
        <f t="shared" ref="M620:AB620" si="162">L620</f>
        <v>-0.05</v>
      </c>
      <c r="N620" s="157">
        <f t="shared" si="162"/>
        <v>-0.05</v>
      </c>
      <c r="O620" s="157">
        <f t="shared" si="162"/>
        <v>-0.05</v>
      </c>
      <c r="P620" s="157">
        <f t="shared" si="162"/>
        <v>-0.05</v>
      </c>
      <c r="Q620" s="157">
        <f t="shared" si="162"/>
        <v>-0.05</v>
      </c>
      <c r="R620" s="157">
        <f t="shared" si="162"/>
        <v>-0.05</v>
      </c>
      <c r="S620" s="157">
        <f t="shared" si="162"/>
        <v>-0.05</v>
      </c>
      <c r="T620" s="157">
        <f t="shared" si="162"/>
        <v>-0.05</v>
      </c>
      <c r="U620" s="157">
        <f t="shared" si="162"/>
        <v>-0.05</v>
      </c>
      <c r="V620" s="157">
        <f t="shared" si="162"/>
        <v>-0.05</v>
      </c>
      <c r="W620" s="157">
        <f t="shared" si="162"/>
        <v>-0.05</v>
      </c>
      <c r="X620" s="157">
        <f t="shared" si="162"/>
        <v>-0.05</v>
      </c>
      <c r="Y620" s="157">
        <f t="shared" si="162"/>
        <v>-0.05</v>
      </c>
      <c r="Z620" s="157">
        <f t="shared" si="162"/>
        <v>-0.05</v>
      </c>
      <c r="AA620" s="157">
        <f t="shared" si="162"/>
        <v>-0.05</v>
      </c>
      <c r="AB620" s="157">
        <f t="shared" si="162"/>
        <v>-0.05</v>
      </c>
      <c r="AC620" s="157">
        <f t="shared" si="158"/>
        <v>-0.05</v>
      </c>
      <c r="AD620" s="157">
        <f t="shared" si="158"/>
        <v>-0.05</v>
      </c>
      <c r="AE620" s="157">
        <f t="shared" si="158"/>
        <v>-0.05</v>
      </c>
      <c r="AF620" s="232" t="str">
        <f>AF619</f>
        <v>Other organic chemicals</v>
      </c>
      <c r="AG620" s="342" t="s">
        <v>569</v>
      </c>
      <c r="AH620" s="120"/>
      <c r="AI620" s="28"/>
      <c r="AJ620" s="118"/>
      <c r="AK620" s="28"/>
      <c r="AL620" s="118"/>
      <c r="AM620" s="119"/>
      <c r="AN620" s="118"/>
    </row>
    <row r="621" spans="1:43">
      <c r="A621" s="120"/>
      <c r="C621" s="226"/>
      <c r="D621" s="226"/>
      <c r="E621" s="226"/>
      <c r="F621" s="226"/>
      <c r="G621" s="226"/>
      <c r="H621" s="226"/>
      <c r="I621" s="226"/>
      <c r="J621" s="226"/>
      <c r="K621" s="28"/>
      <c r="L621" s="137"/>
      <c r="M621" s="137"/>
      <c r="N621" s="141"/>
      <c r="O621" s="137"/>
      <c r="AF621" s="132"/>
      <c r="AG621" s="344"/>
      <c r="AH621" s="117"/>
      <c r="AI621" s="117"/>
      <c r="AJ621" s="117"/>
      <c r="AK621" s="117"/>
      <c r="AL621" s="117"/>
      <c r="AM621" s="117"/>
      <c r="AN621" s="117"/>
      <c r="AO621" s="117"/>
      <c r="AP621" s="117"/>
      <c r="AQ621" s="63"/>
    </row>
    <row r="622" spans="1:43" s="128" customFormat="1" ht="18.75">
      <c r="A622" s="130" t="s">
        <v>159</v>
      </c>
      <c r="B622" s="129" t="s">
        <v>203</v>
      </c>
      <c r="C622" s="229"/>
      <c r="D622" s="229"/>
      <c r="E622" s="229"/>
      <c r="F622" s="229"/>
      <c r="G622" s="229"/>
      <c r="H622" s="229"/>
      <c r="I622" s="229"/>
      <c r="J622" s="229"/>
      <c r="K622" s="131"/>
      <c r="L622" s="138"/>
      <c r="M622" s="138"/>
      <c r="N622" s="138"/>
      <c r="O622" s="138"/>
      <c r="P622" s="147"/>
      <c r="Q622" s="147"/>
      <c r="R622" s="147"/>
      <c r="S622" s="147"/>
      <c r="T622" s="147"/>
      <c r="U622" s="147"/>
      <c r="V622" s="147"/>
      <c r="W622" s="147"/>
      <c r="X622" s="147"/>
      <c r="Y622" s="147"/>
      <c r="Z622" s="147"/>
      <c r="AA622" s="147"/>
      <c r="AB622" s="147"/>
      <c r="AC622" s="147"/>
      <c r="AD622" s="147"/>
      <c r="AE622" s="147"/>
      <c r="AF622" s="140"/>
      <c r="AG622" s="343"/>
      <c r="AO622" s="126"/>
      <c r="AP622" s="127"/>
    </row>
    <row r="623" spans="1:43">
      <c r="A623" s="49" t="s">
        <v>376</v>
      </c>
      <c r="C623" s="122" t="s">
        <v>497</v>
      </c>
      <c r="D623" s="226"/>
      <c r="E623" s="226"/>
      <c r="F623" s="226"/>
      <c r="G623" s="226"/>
      <c r="H623" s="226"/>
      <c r="I623" s="226"/>
      <c r="J623" s="226"/>
      <c r="L623" s="137"/>
      <c r="M623" s="137"/>
      <c r="N623" s="141"/>
      <c r="O623" s="137"/>
      <c r="X623" s="179" t="s">
        <v>511</v>
      </c>
      <c r="AA623" s="145" t="s">
        <v>1184</v>
      </c>
    </row>
    <row r="624" spans="1:43">
      <c r="A624" s="120" t="s">
        <v>392</v>
      </c>
      <c r="C624" s="28" t="s">
        <v>495</v>
      </c>
      <c r="D624" s="226"/>
      <c r="E624" s="226"/>
      <c r="F624" s="226"/>
      <c r="G624" s="226"/>
      <c r="H624" s="226"/>
      <c r="I624" s="226"/>
      <c r="J624" s="226"/>
      <c r="L624" s="137"/>
      <c r="M624" s="137"/>
      <c r="N624" s="141"/>
      <c r="O624" s="137"/>
      <c r="W624" s="193"/>
      <c r="Y624" s="252" t="s">
        <v>276</v>
      </c>
      <c r="Z624" s="252" t="s">
        <v>506</v>
      </c>
      <c r="AF624" s="146" t="str">
        <f>B622</f>
        <v>Contaminated soils</v>
      </c>
    </row>
    <row r="625" spans="1:43">
      <c r="A625" s="27" t="s">
        <v>283</v>
      </c>
      <c r="C625" s="28" t="s">
        <v>496</v>
      </c>
      <c r="D625" s="226"/>
      <c r="E625" s="226"/>
      <c r="F625" s="226"/>
      <c r="G625" s="226"/>
      <c r="H625" s="226"/>
      <c r="I625" s="226"/>
      <c r="J625" s="226"/>
      <c r="L625" s="137"/>
      <c r="M625" s="137"/>
      <c r="N625" s="141"/>
      <c r="O625" s="137"/>
      <c r="W625" s="199"/>
      <c r="X625" s="239" t="s">
        <v>504</v>
      </c>
      <c r="Y625" s="666">
        <f>[1]Baseline!C26</f>
        <v>1953.42</v>
      </c>
      <c r="Z625" s="667"/>
      <c r="AF625" s="146" t="str">
        <f>AF624</f>
        <v>Contaminated soils</v>
      </c>
    </row>
    <row r="626" spans="1:43">
      <c r="A626" s="120" t="s">
        <v>393</v>
      </c>
      <c r="C626" s="212" t="s">
        <v>666</v>
      </c>
      <c r="D626" s="226"/>
      <c r="E626" s="226"/>
      <c r="F626" s="226"/>
      <c r="G626" s="226"/>
      <c r="H626" s="226"/>
      <c r="I626" s="226"/>
      <c r="J626" s="226"/>
      <c r="L626" s="137"/>
      <c r="M626" s="137"/>
      <c r="N626" s="141"/>
      <c r="O626" s="137"/>
      <c r="W626" s="199"/>
      <c r="X626" s="239" t="s">
        <v>505</v>
      </c>
      <c r="Y626" s="667"/>
      <c r="Z626" s="668">
        <f>[1]Baseline!D26</f>
        <v>555300</v>
      </c>
      <c r="AA626" s="192"/>
      <c r="AF626" s="146" t="str">
        <f t="shared" ref="AF626:AF632" si="163">AF625</f>
        <v>Contaminated soils</v>
      </c>
    </row>
    <row r="627" spans="1:43">
      <c r="A627" s="120" t="s">
        <v>391</v>
      </c>
      <c r="C627" s="212" t="s">
        <v>590</v>
      </c>
      <c r="E627" s="226"/>
      <c r="F627" s="226"/>
      <c r="G627" s="226"/>
      <c r="H627" s="226"/>
      <c r="I627" s="226"/>
      <c r="J627" s="226"/>
      <c r="L627" s="137"/>
      <c r="M627" s="137"/>
      <c r="N627" s="141"/>
      <c r="O627" s="137"/>
      <c r="W627" s="199"/>
      <c r="X627" s="239" t="s">
        <v>507</v>
      </c>
      <c r="Y627" s="668">
        <f>[1]Baseline!E26</f>
        <v>12380.565924510995</v>
      </c>
      <c r="Z627" s="667"/>
      <c r="AF627" s="146" t="str">
        <f t="shared" si="163"/>
        <v>Contaminated soils</v>
      </c>
    </row>
    <row r="628" spans="1:43">
      <c r="C628" s="212" t="s">
        <v>591</v>
      </c>
      <c r="D628" s="226"/>
      <c r="E628" s="226"/>
      <c r="F628" s="226"/>
      <c r="G628" s="226"/>
      <c r="H628" s="226"/>
      <c r="I628" s="226"/>
      <c r="J628" s="226"/>
      <c r="L628" s="137"/>
      <c r="M628" s="137"/>
      <c r="N628" s="141"/>
      <c r="O628" s="137"/>
      <c r="W628" s="199"/>
      <c r="X628" s="239" t="s">
        <v>414</v>
      </c>
      <c r="Y628" s="666">
        <f>[1]Baseline!F26</f>
        <v>327585</v>
      </c>
      <c r="Z628" s="667"/>
      <c r="AF628" s="146" t="str">
        <f t="shared" si="163"/>
        <v>Contaminated soils</v>
      </c>
    </row>
    <row r="629" spans="1:43">
      <c r="A629" s="121" t="s">
        <v>374</v>
      </c>
      <c r="B629" s="28"/>
      <c r="D629" s="226"/>
      <c r="E629" s="212"/>
      <c r="F629" s="212"/>
      <c r="G629" s="212"/>
      <c r="H629" s="212"/>
      <c r="I629" s="212"/>
      <c r="J629" s="212"/>
      <c r="L629" s="137"/>
      <c r="M629" s="137"/>
      <c r="N629" s="141"/>
      <c r="O629" s="137"/>
      <c r="W629" s="199"/>
      <c r="X629" s="239" t="s">
        <v>415</v>
      </c>
      <c r="Y629" s="667"/>
      <c r="Z629" s="666">
        <f>[1]Baseline!G26</f>
        <v>145386.85999999999</v>
      </c>
      <c r="AF629" s="146" t="str">
        <f t="shared" si="163"/>
        <v>Contaminated soils</v>
      </c>
      <c r="AO629" s="117"/>
    </row>
    <row r="630" spans="1:43">
      <c r="A630" s="120"/>
      <c r="B630" s="28"/>
      <c r="C630" s="49" t="s">
        <v>400</v>
      </c>
      <c r="D630" s="212"/>
      <c r="E630" s="212"/>
      <c r="F630" s="212"/>
      <c r="G630" s="212"/>
      <c r="H630" s="212"/>
      <c r="I630" s="212"/>
      <c r="J630" s="212"/>
      <c r="L630" s="137"/>
      <c r="M630" s="137"/>
      <c r="N630" s="141"/>
      <c r="O630" s="137"/>
      <c r="W630" s="199"/>
      <c r="X630" s="239" t="s">
        <v>508</v>
      </c>
      <c r="Y630" s="666">
        <f>[1]Baseline!H26</f>
        <v>131.19999999999999</v>
      </c>
      <c r="Z630" s="667"/>
      <c r="AF630" s="146" t="str">
        <f t="shared" si="163"/>
        <v>Contaminated soils</v>
      </c>
      <c r="AO630" s="117"/>
    </row>
    <row r="631" spans="1:43">
      <c r="A631" s="120"/>
      <c r="C631" s="28" t="s">
        <v>426</v>
      </c>
      <c r="D631" s="212"/>
      <c r="E631" s="226"/>
      <c r="F631" s="226"/>
      <c r="G631" s="226"/>
      <c r="H631" s="226"/>
      <c r="I631" s="226"/>
      <c r="J631" s="226"/>
      <c r="L631" s="137"/>
      <c r="M631" s="137"/>
      <c r="N631" s="141"/>
      <c r="O631" s="137"/>
      <c r="W631" s="199"/>
      <c r="X631" s="239" t="s">
        <v>489</v>
      </c>
      <c r="Y631" s="667"/>
      <c r="Z631" s="666">
        <f>[1]Baseline!I26</f>
        <v>314299.08699999994</v>
      </c>
      <c r="AA631" s="192"/>
      <c r="AF631" s="146" t="str">
        <f t="shared" si="163"/>
        <v>Contaminated soils</v>
      </c>
      <c r="AH631" s="117"/>
      <c r="AI631" s="117"/>
      <c r="AJ631" s="117"/>
      <c r="AK631" s="117"/>
      <c r="AL631" s="117"/>
      <c r="AM631" s="117"/>
      <c r="AN631" s="117"/>
      <c r="AO631" s="117"/>
    </row>
    <row r="632" spans="1:43">
      <c r="A632" s="120"/>
      <c r="C632" s="28"/>
      <c r="D632" s="226"/>
      <c r="E632" s="226"/>
      <c r="F632" s="226"/>
      <c r="G632" s="226"/>
      <c r="H632" s="226"/>
      <c r="I632" s="226"/>
      <c r="J632" s="226"/>
      <c r="L632" s="137"/>
      <c r="M632" s="137"/>
      <c r="N632" s="141"/>
      <c r="O632" s="137"/>
      <c r="W632" s="199"/>
      <c r="X632" s="239" t="s">
        <v>509</v>
      </c>
      <c r="Y632" s="666">
        <f>[1]Baseline!J26</f>
        <v>3310.4180399999996</v>
      </c>
      <c r="Z632" s="667"/>
      <c r="AF632" s="146" t="str">
        <f t="shared" si="163"/>
        <v>Contaminated soils</v>
      </c>
      <c r="AH632" s="117"/>
      <c r="AI632" s="117"/>
      <c r="AJ632" s="117"/>
      <c r="AK632" s="117"/>
      <c r="AL632" s="117"/>
      <c r="AM632" s="117"/>
      <c r="AN632" s="117"/>
      <c r="AO632" s="117"/>
    </row>
    <row r="633" spans="1:43">
      <c r="A633" s="120"/>
      <c r="C633" s="49" t="s">
        <v>401</v>
      </c>
      <c r="D633" s="226"/>
      <c r="E633" s="226"/>
      <c r="F633" s="226"/>
      <c r="G633" s="226"/>
      <c r="H633" s="226"/>
      <c r="I633" s="226"/>
      <c r="J633" s="226"/>
      <c r="L633" s="137"/>
      <c r="M633" s="137"/>
      <c r="N633" s="141"/>
      <c r="O633" s="137"/>
      <c r="X633" s="145" t="s">
        <v>776</v>
      </c>
      <c r="AF633" s="132"/>
      <c r="AG633" s="344"/>
      <c r="AH633" s="117"/>
      <c r="AI633" s="117"/>
      <c r="AJ633" s="117"/>
      <c r="AK633" s="117"/>
      <c r="AL633" s="117"/>
      <c r="AM633" s="117"/>
      <c r="AN633" s="117"/>
      <c r="AO633" s="117"/>
      <c r="AP633" s="117"/>
      <c r="AQ633" s="32"/>
    </row>
    <row r="634" spans="1:43">
      <c r="A634" s="120"/>
      <c r="C634" s="28" t="s">
        <v>208</v>
      </c>
      <c r="D634" s="226"/>
      <c r="E634" s="226"/>
      <c r="F634" s="226"/>
      <c r="G634" s="226"/>
      <c r="H634" s="226"/>
      <c r="I634" s="226"/>
      <c r="J634" s="226"/>
      <c r="L634" s="137"/>
      <c r="M634" s="137"/>
      <c r="N634" s="141"/>
      <c r="O634" s="137"/>
      <c r="X634" s="145" t="s">
        <v>777</v>
      </c>
      <c r="AF634" s="132"/>
      <c r="AG634" s="344"/>
      <c r="AH634" s="117"/>
      <c r="AI634" s="117"/>
      <c r="AJ634" s="117"/>
      <c r="AK634" s="117"/>
      <c r="AL634" s="117"/>
      <c r="AM634" s="117"/>
      <c r="AN634" s="117"/>
      <c r="AO634" s="117"/>
      <c r="AP634" s="117"/>
      <c r="AQ634" s="32"/>
    </row>
    <row r="635" spans="1:43">
      <c r="A635" s="120"/>
      <c r="C635" s="28"/>
      <c r="D635" s="226"/>
      <c r="E635" s="226"/>
      <c r="F635" s="226"/>
      <c r="G635" s="226"/>
      <c r="H635" s="226"/>
      <c r="I635" s="226"/>
      <c r="J635" s="226"/>
      <c r="L635" s="137"/>
      <c r="M635" s="137"/>
      <c r="N635" s="141"/>
      <c r="O635" s="137"/>
      <c r="AF635" s="132"/>
      <c r="AG635" s="344"/>
      <c r="AH635" s="117"/>
      <c r="AI635" s="117"/>
      <c r="AJ635" s="117"/>
      <c r="AK635" s="117"/>
      <c r="AL635" s="117"/>
      <c r="AM635" s="117"/>
      <c r="AN635" s="117"/>
      <c r="AO635" s="117"/>
      <c r="AP635" s="117"/>
      <c r="AQ635" s="32"/>
    </row>
    <row r="636" spans="1:43">
      <c r="A636" s="120"/>
      <c r="C636" s="49" t="s">
        <v>402</v>
      </c>
      <c r="D636" s="226"/>
      <c r="E636" s="226"/>
      <c r="F636" s="226"/>
      <c r="G636" s="226"/>
      <c r="H636" s="226"/>
      <c r="I636" s="226"/>
      <c r="J636" s="226"/>
      <c r="L636" s="28"/>
      <c r="M636" s="28"/>
      <c r="N636" s="28"/>
      <c r="O636" s="28"/>
      <c r="P636" s="28"/>
      <c r="Q636" s="28"/>
      <c r="R636" s="28"/>
      <c r="S636" s="28"/>
      <c r="T636" s="28"/>
      <c r="U636" s="28"/>
      <c r="V636" s="28"/>
      <c r="W636" s="28"/>
      <c r="X636" s="28"/>
      <c r="Y636" s="28"/>
      <c r="Z636" s="28"/>
      <c r="AA636" s="28"/>
      <c r="AB636" s="28"/>
      <c r="AC636" s="212"/>
      <c r="AD636" s="28"/>
      <c r="AE636" s="28"/>
      <c r="AF636" s="28"/>
      <c r="AG636" s="344"/>
      <c r="AH636" s="117"/>
      <c r="AI636" s="117"/>
      <c r="AJ636" s="117"/>
      <c r="AK636" s="117"/>
      <c r="AL636" s="117"/>
      <c r="AM636" s="117"/>
      <c r="AN636" s="117"/>
      <c r="AO636" s="117"/>
      <c r="AP636" s="117"/>
      <c r="AQ636" s="32"/>
    </row>
    <row r="637" spans="1:43">
      <c r="A637" s="120"/>
      <c r="C637" s="28" t="s">
        <v>406</v>
      </c>
      <c r="D637" s="226"/>
      <c r="E637" s="226"/>
      <c r="F637" s="226"/>
      <c r="G637" s="226"/>
      <c r="H637" s="226"/>
      <c r="I637" s="226"/>
      <c r="J637" s="226"/>
      <c r="L637" s="28"/>
      <c r="M637" s="28"/>
      <c r="N637" s="28"/>
      <c r="O637" s="28"/>
      <c r="P637" s="28"/>
      <c r="Q637" s="28"/>
      <c r="R637" s="28"/>
      <c r="S637" s="28"/>
      <c r="T637" s="28"/>
      <c r="U637" s="28"/>
      <c r="V637" s="28"/>
      <c r="W637" s="28"/>
      <c r="X637" s="28"/>
      <c r="Y637" s="28"/>
      <c r="Z637" s="28"/>
      <c r="AA637" s="28"/>
      <c r="AB637" s="28"/>
      <c r="AC637" s="212"/>
      <c r="AD637" s="28"/>
      <c r="AE637" s="28"/>
      <c r="AF637" s="28"/>
      <c r="AG637" s="344"/>
      <c r="AH637" s="117"/>
      <c r="AI637" s="117"/>
      <c r="AJ637" s="117"/>
      <c r="AK637" s="117"/>
      <c r="AL637" s="117"/>
      <c r="AM637" s="117"/>
      <c r="AN637" s="117"/>
      <c r="AO637" s="117"/>
      <c r="AP637" s="117"/>
      <c r="AQ637" s="32"/>
    </row>
    <row r="638" spans="1:43">
      <c r="A638" s="120"/>
      <c r="C638" s="28"/>
      <c r="D638" s="226"/>
      <c r="E638" s="226"/>
      <c r="F638" s="226"/>
      <c r="G638" s="226"/>
      <c r="H638" s="226"/>
      <c r="I638" s="226"/>
      <c r="J638" s="226"/>
      <c r="K638" s="49"/>
      <c r="L638" s="28"/>
      <c r="M638" s="28"/>
      <c r="N638" s="28"/>
      <c r="O638" s="28"/>
      <c r="P638" s="28"/>
      <c r="Q638" s="28"/>
      <c r="R638" s="28"/>
      <c r="S638" s="28"/>
      <c r="T638" s="28"/>
      <c r="U638" s="28"/>
      <c r="V638" s="28"/>
      <c r="W638" s="28"/>
      <c r="X638" s="28"/>
      <c r="Y638" s="86"/>
      <c r="Z638" s="28"/>
      <c r="AA638" s="28"/>
      <c r="AB638" s="28"/>
      <c r="AC638" s="212"/>
      <c r="AD638" s="28"/>
      <c r="AE638" s="28"/>
      <c r="AF638" s="28"/>
      <c r="AG638" s="344"/>
      <c r="AH638" s="117"/>
      <c r="AI638" s="117"/>
      <c r="AJ638" s="117"/>
      <c r="AK638" s="117"/>
      <c r="AL638" s="117"/>
      <c r="AM638" s="117"/>
      <c r="AN638" s="117"/>
      <c r="AO638" s="117"/>
      <c r="AP638" s="117"/>
      <c r="AQ638" s="32"/>
    </row>
    <row r="639" spans="1:43">
      <c r="A639" s="120"/>
      <c r="C639" s="49" t="s">
        <v>379</v>
      </c>
      <c r="D639" s="226"/>
      <c r="E639" s="226"/>
      <c r="F639" s="226"/>
      <c r="G639" s="226"/>
      <c r="H639" s="226"/>
      <c r="I639" s="226"/>
      <c r="J639" s="226"/>
      <c r="K639" s="28"/>
      <c r="L639" s="28"/>
      <c r="M639" s="28"/>
      <c r="N639" s="28"/>
      <c r="O639" s="28"/>
      <c r="P639" s="28"/>
      <c r="Q639" s="28"/>
      <c r="R639" s="28"/>
      <c r="S639" s="28"/>
      <c r="T639" s="28"/>
      <c r="U639" s="28"/>
      <c r="V639" s="28"/>
      <c r="W639" s="28"/>
      <c r="X639" s="28"/>
      <c r="Y639" s="28"/>
      <c r="Z639" s="28"/>
      <c r="AA639" s="28"/>
      <c r="AB639" s="28"/>
      <c r="AC639" s="212"/>
      <c r="AD639" s="28"/>
      <c r="AE639" s="28"/>
      <c r="AF639" s="28"/>
      <c r="AG639" s="344"/>
      <c r="AH639" s="117"/>
      <c r="AI639" s="117"/>
      <c r="AJ639" s="117"/>
      <c r="AK639" s="117"/>
      <c r="AL639" s="117"/>
      <c r="AM639" s="117"/>
      <c r="AN639" s="117"/>
      <c r="AO639" s="117"/>
      <c r="AP639" s="117"/>
      <c r="AQ639" s="32"/>
    </row>
    <row r="640" spans="1:43">
      <c r="A640" s="120"/>
      <c r="C640" s="28" t="s">
        <v>403</v>
      </c>
      <c r="D640" s="226"/>
      <c r="E640" s="226"/>
      <c r="F640" s="226"/>
      <c r="G640" s="226"/>
      <c r="H640" s="226"/>
      <c r="I640" s="226"/>
      <c r="J640" s="226"/>
      <c r="K640" s="28"/>
      <c r="L640" s="28"/>
      <c r="M640" s="28"/>
      <c r="N640" s="28"/>
      <c r="O640" s="28"/>
      <c r="P640" s="28"/>
      <c r="Q640" s="28"/>
      <c r="R640" s="28"/>
      <c r="S640" s="28"/>
      <c r="T640" s="28"/>
      <c r="U640" s="28"/>
      <c r="V640" s="28"/>
      <c r="W640" s="28"/>
      <c r="X640" s="28"/>
      <c r="Y640" s="28"/>
      <c r="Z640" s="28"/>
      <c r="AA640" s="28"/>
      <c r="AB640" s="28"/>
      <c r="AC640" s="212"/>
      <c r="AD640" s="28"/>
      <c r="AE640" s="28"/>
      <c r="AF640" s="28"/>
      <c r="AG640" s="344"/>
      <c r="AH640" s="117"/>
      <c r="AI640" s="117"/>
      <c r="AJ640" s="117"/>
      <c r="AK640" s="117"/>
      <c r="AL640" s="117"/>
      <c r="AM640" s="117"/>
      <c r="AN640" s="117"/>
      <c r="AO640" s="117"/>
      <c r="AP640" s="117"/>
      <c r="AQ640" s="32"/>
    </row>
    <row r="641" spans="1:43">
      <c r="A641" s="120"/>
      <c r="C641" s="226"/>
      <c r="D641" s="226"/>
      <c r="E641" s="226"/>
      <c r="F641" s="226"/>
      <c r="G641" s="226"/>
      <c r="H641" s="226"/>
      <c r="I641" s="226"/>
      <c r="J641" s="226"/>
      <c r="K641" s="28"/>
      <c r="L641" s="137"/>
      <c r="M641" s="137"/>
      <c r="N641" s="141"/>
      <c r="O641" s="137"/>
      <c r="AF641" s="132"/>
      <c r="AG641" s="344"/>
      <c r="AH641" s="117"/>
      <c r="AI641" s="117"/>
      <c r="AJ641" s="117"/>
      <c r="AK641" s="117"/>
      <c r="AL641" s="117"/>
      <c r="AM641" s="117"/>
      <c r="AN641" s="117"/>
      <c r="AO641" s="117"/>
      <c r="AP641" s="117"/>
      <c r="AQ641" s="32"/>
    </row>
    <row r="642" spans="1:43">
      <c r="A642" s="120"/>
      <c r="C642" s="226"/>
      <c r="D642" s="226"/>
      <c r="E642" s="226"/>
      <c r="F642" s="226"/>
      <c r="G642" s="226"/>
      <c r="H642" s="226"/>
      <c r="I642" s="226"/>
      <c r="J642" s="226"/>
      <c r="K642" s="28"/>
      <c r="L642" s="137"/>
      <c r="M642" s="137"/>
      <c r="N642" s="141"/>
      <c r="O642" s="137"/>
      <c r="AF642" s="132"/>
      <c r="AG642" s="344"/>
      <c r="AH642" s="117"/>
      <c r="AI642" s="117"/>
      <c r="AJ642" s="117"/>
      <c r="AK642" s="117"/>
      <c r="AL642" s="117"/>
      <c r="AM642" s="117"/>
      <c r="AN642" s="117"/>
      <c r="AO642" s="117"/>
      <c r="AP642" s="117"/>
      <c r="AQ642" s="32"/>
    </row>
    <row r="643" spans="1:43">
      <c r="A643" s="120"/>
      <c r="C643" s="226"/>
      <c r="D643" s="226"/>
      <c r="E643" s="226"/>
      <c r="F643" s="226"/>
      <c r="G643" s="226"/>
      <c r="H643" s="226"/>
      <c r="I643" s="226"/>
      <c r="J643" s="226"/>
      <c r="K643" s="28"/>
      <c r="L643" s="137"/>
      <c r="M643" s="137"/>
      <c r="N643" s="141"/>
      <c r="O643" s="137"/>
      <c r="AF643" s="132"/>
      <c r="AG643" s="344"/>
      <c r="AH643" s="117"/>
      <c r="AI643" s="117"/>
      <c r="AJ643" s="117"/>
      <c r="AK643" s="117"/>
      <c r="AL643" s="117"/>
      <c r="AM643" s="117"/>
      <c r="AN643" s="117"/>
      <c r="AO643" s="117"/>
      <c r="AP643" s="117"/>
      <c r="AQ643" s="32"/>
    </row>
    <row r="644" spans="1:43">
      <c r="A644" s="49" t="s">
        <v>378</v>
      </c>
      <c r="B644" s="28"/>
      <c r="C644" s="216"/>
      <c r="D644" s="212"/>
      <c r="E644" s="212"/>
      <c r="F644" s="212"/>
      <c r="G644" s="212"/>
      <c r="H644" s="212"/>
      <c r="I644" s="212"/>
      <c r="J644" s="212"/>
      <c r="K644" s="134" t="s">
        <v>380</v>
      </c>
      <c r="L644" s="137"/>
      <c r="M644" s="141"/>
      <c r="N644" s="137"/>
      <c r="AF644" s="132"/>
      <c r="AH644" s="117"/>
      <c r="AI644" s="117"/>
      <c r="AJ644" s="117"/>
      <c r="AK644" s="117"/>
      <c r="AL644" s="117"/>
      <c r="AM644" s="117"/>
      <c r="AN644" s="117"/>
      <c r="AO644" s="117"/>
    </row>
    <row r="645" spans="1:43">
      <c r="A645" s="49"/>
      <c r="B645" s="115" t="s">
        <v>379</v>
      </c>
      <c r="C645" s="289" t="s">
        <v>514</v>
      </c>
      <c r="D645" s="283"/>
      <c r="E645" s="283"/>
      <c r="F645" s="283"/>
      <c r="G645" s="284"/>
      <c r="H645" s="283"/>
      <c r="I645" s="284"/>
      <c r="J645" s="292"/>
      <c r="K645" s="134">
        <v>2014</v>
      </c>
      <c r="L645" s="134">
        <f t="shared" ref="L645:AE645" si="164">K645+1</f>
        <v>2015</v>
      </c>
      <c r="M645" s="134">
        <f t="shared" si="164"/>
        <v>2016</v>
      </c>
      <c r="N645" s="134">
        <f t="shared" si="164"/>
        <v>2017</v>
      </c>
      <c r="O645" s="134">
        <f t="shared" si="164"/>
        <v>2018</v>
      </c>
      <c r="P645" s="134">
        <f t="shared" si="164"/>
        <v>2019</v>
      </c>
      <c r="Q645" s="134">
        <f t="shared" si="164"/>
        <v>2020</v>
      </c>
      <c r="R645" s="134">
        <f t="shared" si="164"/>
        <v>2021</v>
      </c>
      <c r="S645" s="134">
        <f t="shared" si="164"/>
        <v>2022</v>
      </c>
      <c r="T645" s="134">
        <f t="shared" si="164"/>
        <v>2023</v>
      </c>
      <c r="U645" s="134">
        <f t="shared" si="164"/>
        <v>2024</v>
      </c>
      <c r="V645" s="134">
        <f t="shared" si="164"/>
        <v>2025</v>
      </c>
      <c r="W645" s="134">
        <f t="shared" si="164"/>
        <v>2026</v>
      </c>
      <c r="X645" s="134">
        <f t="shared" si="164"/>
        <v>2027</v>
      </c>
      <c r="Y645" s="134">
        <f t="shared" si="164"/>
        <v>2028</v>
      </c>
      <c r="Z645" s="134">
        <f t="shared" si="164"/>
        <v>2029</v>
      </c>
      <c r="AA645" s="134">
        <f t="shared" si="164"/>
        <v>2030</v>
      </c>
      <c r="AB645" s="134">
        <f t="shared" si="164"/>
        <v>2031</v>
      </c>
      <c r="AC645" s="134">
        <f t="shared" si="164"/>
        <v>2032</v>
      </c>
      <c r="AD645" s="134">
        <f t="shared" si="164"/>
        <v>2033</v>
      </c>
      <c r="AE645" s="134">
        <f t="shared" si="164"/>
        <v>2034</v>
      </c>
      <c r="AF645" s="132"/>
      <c r="AH645" s="117"/>
      <c r="AI645" s="117"/>
      <c r="AJ645" s="117"/>
      <c r="AK645" s="117"/>
      <c r="AL645" s="117"/>
      <c r="AM645" s="117"/>
      <c r="AN645" s="117"/>
      <c r="AO645" s="117"/>
      <c r="AP645" s="43"/>
    </row>
    <row r="646" spans="1:43">
      <c r="A646" s="144" t="s">
        <v>214</v>
      </c>
      <c r="B646" s="143" t="s">
        <v>584</v>
      </c>
      <c r="C646" s="299" t="s">
        <v>504</v>
      </c>
      <c r="D646" s="279" t="s">
        <v>505</v>
      </c>
      <c r="E646" s="279" t="s">
        <v>507</v>
      </c>
      <c r="F646" s="279" t="s">
        <v>414</v>
      </c>
      <c r="G646" s="280" t="s">
        <v>415</v>
      </c>
      <c r="H646" s="279" t="s">
        <v>508</v>
      </c>
      <c r="I646" s="235" t="s">
        <v>489</v>
      </c>
      <c r="J646" s="300" t="s">
        <v>509</v>
      </c>
      <c r="K646" s="157">
        <v>0</v>
      </c>
      <c r="L646" s="157">
        <f t="shared" ref="L646:AE646" si="165">K646</f>
        <v>0</v>
      </c>
      <c r="M646" s="157">
        <f t="shared" si="165"/>
        <v>0</v>
      </c>
      <c r="N646" s="157">
        <f t="shared" si="165"/>
        <v>0</v>
      </c>
      <c r="O646" s="157">
        <f t="shared" si="165"/>
        <v>0</v>
      </c>
      <c r="P646" s="157">
        <f t="shared" si="165"/>
        <v>0</v>
      </c>
      <c r="Q646" s="157">
        <f t="shared" si="165"/>
        <v>0</v>
      </c>
      <c r="R646" s="157">
        <f t="shared" si="165"/>
        <v>0</v>
      </c>
      <c r="S646" s="157">
        <f t="shared" si="165"/>
        <v>0</v>
      </c>
      <c r="T646" s="157">
        <f t="shared" si="165"/>
        <v>0</v>
      </c>
      <c r="U646" s="157">
        <f t="shared" si="165"/>
        <v>0</v>
      </c>
      <c r="V646" s="157">
        <f t="shared" si="165"/>
        <v>0</v>
      </c>
      <c r="W646" s="157">
        <f t="shared" si="165"/>
        <v>0</v>
      </c>
      <c r="X646" s="157">
        <f t="shared" si="165"/>
        <v>0</v>
      </c>
      <c r="Y646" s="157">
        <f t="shared" si="165"/>
        <v>0</v>
      </c>
      <c r="Z646" s="157">
        <f t="shared" si="165"/>
        <v>0</v>
      </c>
      <c r="AA646" s="157">
        <f t="shared" si="165"/>
        <v>0</v>
      </c>
      <c r="AB646" s="157">
        <f t="shared" si="165"/>
        <v>0</v>
      </c>
      <c r="AC646" s="157">
        <f t="shared" si="165"/>
        <v>0</v>
      </c>
      <c r="AD646" s="157">
        <f t="shared" si="165"/>
        <v>0</v>
      </c>
      <c r="AE646" s="157">
        <f t="shared" si="165"/>
        <v>0</v>
      </c>
      <c r="AF646" s="146" t="str">
        <f>B622</f>
        <v>Contaminated soils</v>
      </c>
      <c r="AG646" s="342" t="s">
        <v>569</v>
      </c>
      <c r="AH646" s="117"/>
      <c r="AI646" s="117"/>
      <c r="AJ646" s="117"/>
      <c r="AK646" s="117"/>
      <c r="AL646" s="117"/>
      <c r="AM646" s="117"/>
      <c r="AN646" s="117"/>
      <c r="AO646" s="117"/>
      <c r="AP646" s="63"/>
    </row>
    <row r="647" spans="1:43" s="212" customFormat="1">
      <c r="A647" s="144" t="s">
        <v>209</v>
      </c>
      <c r="B647" s="143" t="s">
        <v>1013</v>
      </c>
      <c r="C647" s="299" t="s">
        <v>504</v>
      </c>
      <c r="D647" s="279" t="s">
        <v>505</v>
      </c>
      <c r="E647" s="279" t="s">
        <v>507</v>
      </c>
      <c r="F647" s="279" t="s">
        <v>414</v>
      </c>
      <c r="G647" s="280" t="s">
        <v>415</v>
      </c>
      <c r="H647" s="279" t="s">
        <v>508</v>
      </c>
      <c r="I647" s="235" t="s">
        <v>489</v>
      </c>
      <c r="J647" s="300" t="s">
        <v>509</v>
      </c>
      <c r="K647" s="157">
        <v>0</v>
      </c>
      <c r="L647" s="157">
        <f t="shared" ref="L647:L648" si="166">K647</f>
        <v>0</v>
      </c>
      <c r="M647" s="157">
        <f t="shared" ref="M647:M648" si="167">L647</f>
        <v>0</v>
      </c>
      <c r="N647" s="157">
        <f t="shared" ref="N647:N648" si="168">M647</f>
        <v>0</v>
      </c>
      <c r="O647" s="157">
        <f t="shared" ref="O647:O648" si="169">N647</f>
        <v>0</v>
      </c>
      <c r="P647" s="157">
        <f t="shared" ref="P647:P648" si="170">O647</f>
        <v>0</v>
      </c>
      <c r="Q647" s="157">
        <f t="shared" ref="Q647:Q648" si="171">P647</f>
        <v>0</v>
      </c>
      <c r="R647" s="157">
        <f t="shared" ref="R647:R648" si="172">Q647</f>
        <v>0</v>
      </c>
      <c r="S647" s="157">
        <f t="shared" ref="S647:S648" si="173">R647</f>
        <v>0</v>
      </c>
      <c r="T647" s="157">
        <f t="shared" ref="T647:T648" si="174">S647</f>
        <v>0</v>
      </c>
      <c r="U647" s="157">
        <f t="shared" ref="U647:U648" si="175">T647</f>
        <v>0</v>
      </c>
      <c r="V647" s="157">
        <f t="shared" ref="V647:V648" si="176">U647</f>
        <v>0</v>
      </c>
      <c r="W647" s="157">
        <f t="shared" ref="W647:W648" si="177">V647</f>
        <v>0</v>
      </c>
      <c r="X647" s="157">
        <f t="shared" ref="X647:X648" si="178">W647</f>
        <v>0</v>
      </c>
      <c r="Y647" s="157">
        <f t="shared" ref="Y647:Y648" si="179">X647</f>
        <v>0</v>
      </c>
      <c r="Z647" s="157">
        <f t="shared" ref="Z647:Z648" si="180">Y647</f>
        <v>0</v>
      </c>
      <c r="AA647" s="157">
        <f t="shared" ref="AA647:AA648" si="181">Z647</f>
        <v>0</v>
      </c>
      <c r="AB647" s="157">
        <f t="shared" ref="AB647:AB648" si="182">AA647</f>
        <v>0</v>
      </c>
      <c r="AC647" s="157">
        <f t="shared" ref="AC647:AC648" si="183">AB647</f>
        <v>0</v>
      </c>
      <c r="AD647" s="157">
        <f t="shared" ref="AD647:AD648" si="184">AC647</f>
        <v>0</v>
      </c>
      <c r="AE647" s="157">
        <f t="shared" ref="AE647:AE648" si="185">AD647</f>
        <v>0</v>
      </c>
      <c r="AF647" s="232">
        <f t="shared" ref="AF647:AF648" si="186">B623</f>
        <v>0</v>
      </c>
      <c r="AG647" s="342" t="s">
        <v>569</v>
      </c>
      <c r="AH647" s="226"/>
      <c r="AI647" s="226"/>
      <c r="AJ647" s="226"/>
      <c r="AK647" s="226"/>
      <c r="AL647" s="226"/>
      <c r="AM647" s="226"/>
      <c r="AN647" s="226"/>
      <c r="AO647" s="226"/>
      <c r="AP647" s="63"/>
    </row>
    <row r="648" spans="1:43" s="212" customFormat="1">
      <c r="A648" s="144" t="s">
        <v>216</v>
      </c>
      <c r="B648" s="143" t="s">
        <v>1013</v>
      </c>
      <c r="C648" s="299" t="s">
        <v>504</v>
      </c>
      <c r="D648" s="279" t="s">
        <v>505</v>
      </c>
      <c r="E648" s="279" t="s">
        <v>507</v>
      </c>
      <c r="F648" s="279" t="s">
        <v>414</v>
      </c>
      <c r="G648" s="280" t="s">
        <v>415</v>
      </c>
      <c r="H648" s="279" t="s">
        <v>508</v>
      </c>
      <c r="I648" s="235" t="s">
        <v>489</v>
      </c>
      <c r="J648" s="300" t="s">
        <v>509</v>
      </c>
      <c r="K648" s="157">
        <v>0</v>
      </c>
      <c r="L648" s="157">
        <f t="shared" si="166"/>
        <v>0</v>
      </c>
      <c r="M648" s="157">
        <f t="shared" si="167"/>
        <v>0</v>
      </c>
      <c r="N648" s="157">
        <f t="shared" si="168"/>
        <v>0</v>
      </c>
      <c r="O648" s="157">
        <f t="shared" si="169"/>
        <v>0</v>
      </c>
      <c r="P648" s="157">
        <f t="shared" si="170"/>
        <v>0</v>
      </c>
      <c r="Q648" s="157">
        <f t="shared" si="171"/>
        <v>0</v>
      </c>
      <c r="R648" s="157">
        <f t="shared" si="172"/>
        <v>0</v>
      </c>
      <c r="S648" s="157">
        <f t="shared" si="173"/>
        <v>0</v>
      </c>
      <c r="T648" s="157">
        <f t="shared" si="174"/>
        <v>0</v>
      </c>
      <c r="U648" s="157">
        <f t="shared" si="175"/>
        <v>0</v>
      </c>
      <c r="V648" s="157">
        <f t="shared" si="176"/>
        <v>0</v>
      </c>
      <c r="W648" s="157">
        <f t="shared" si="177"/>
        <v>0</v>
      </c>
      <c r="X648" s="157">
        <f t="shared" si="178"/>
        <v>0</v>
      </c>
      <c r="Y648" s="157">
        <f t="shared" si="179"/>
        <v>0</v>
      </c>
      <c r="Z648" s="157">
        <f t="shared" si="180"/>
        <v>0</v>
      </c>
      <c r="AA648" s="157">
        <f t="shared" si="181"/>
        <v>0</v>
      </c>
      <c r="AB648" s="157">
        <f t="shared" si="182"/>
        <v>0</v>
      </c>
      <c r="AC648" s="157">
        <f t="shared" si="183"/>
        <v>0</v>
      </c>
      <c r="AD648" s="157">
        <f t="shared" si="184"/>
        <v>0</v>
      </c>
      <c r="AE648" s="157">
        <f t="shared" si="185"/>
        <v>0</v>
      </c>
      <c r="AF648" s="232">
        <f t="shared" si="186"/>
        <v>0</v>
      </c>
      <c r="AG648" s="342" t="s">
        <v>569</v>
      </c>
      <c r="AH648" s="226"/>
      <c r="AI648" s="226"/>
      <c r="AJ648" s="226"/>
      <c r="AK648" s="226"/>
      <c r="AL648" s="226"/>
      <c r="AM648" s="226"/>
      <c r="AN648" s="226"/>
      <c r="AO648" s="226"/>
      <c r="AP648" s="63"/>
    </row>
    <row r="649" spans="1:43" s="212" customFormat="1" ht="12.75" customHeight="1">
      <c r="A649" s="151" t="s">
        <v>209</v>
      </c>
      <c r="B649" s="836" t="s">
        <v>1011</v>
      </c>
      <c r="C649" s="301" t="s">
        <v>504</v>
      </c>
      <c r="D649" s="277"/>
      <c r="E649" s="277"/>
      <c r="F649" s="277"/>
      <c r="G649" s="278"/>
      <c r="H649" s="277"/>
      <c r="I649" s="234"/>
      <c r="J649" s="302"/>
      <c r="K649" s="416">
        <f>$Y$625*0.5</f>
        <v>976.71</v>
      </c>
      <c r="L649" s="388">
        <f t="shared" ref="L649:AE649" si="187">$Y625*0.5</f>
        <v>976.71</v>
      </c>
      <c r="M649" s="388">
        <f t="shared" si="187"/>
        <v>976.71</v>
      </c>
      <c r="N649" s="388">
        <f t="shared" si="187"/>
        <v>976.71</v>
      </c>
      <c r="O649" s="388">
        <f t="shared" si="187"/>
        <v>976.71</v>
      </c>
      <c r="P649" s="388">
        <f t="shared" si="187"/>
        <v>976.71</v>
      </c>
      <c r="Q649" s="388">
        <f t="shared" si="187"/>
        <v>976.71</v>
      </c>
      <c r="R649" s="388">
        <f t="shared" si="187"/>
        <v>976.71</v>
      </c>
      <c r="S649" s="388">
        <f t="shared" si="187"/>
        <v>976.71</v>
      </c>
      <c r="T649" s="388">
        <f t="shared" si="187"/>
        <v>976.71</v>
      </c>
      <c r="U649" s="388">
        <f t="shared" si="187"/>
        <v>976.71</v>
      </c>
      <c r="V649" s="388">
        <f t="shared" si="187"/>
        <v>976.71</v>
      </c>
      <c r="W649" s="388">
        <f t="shared" si="187"/>
        <v>976.71</v>
      </c>
      <c r="X649" s="388">
        <f t="shared" si="187"/>
        <v>976.71</v>
      </c>
      <c r="Y649" s="388">
        <f t="shared" si="187"/>
        <v>976.71</v>
      </c>
      <c r="Z649" s="388">
        <f t="shared" si="187"/>
        <v>976.71</v>
      </c>
      <c r="AA649" s="388">
        <f t="shared" si="187"/>
        <v>976.71</v>
      </c>
      <c r="AB649" s="388">
        <f t="shared" si="187"/>
        <v>976.71</v>
      </c>
      <c r="AC649" s="388">
        <f t="shared" si="187"/>
        <v>976.71</v>
      </c>
      <c r="AD649" s="388">
        <f t="shared" si="187"/>
        <v>976.71</v>
      </c>
      <c r="AE649" s="388">
        <f t="shared" si="187"/>
        <v>976.71</v>
      </c>
      <c r="AF649" s="232" t="str">
        <f>AF646</f>
        <v>Contaminated soils</v>
      </c>
      <c r="AG649" s="342" t="s">
        <v>570</v>
      </c>
      <c r="AH649" s="226"/>
      <c r="AI649" s="226"/>
      <c r="AJ649" s="226"/>
      <c r="AK649" s="226"/>
      <c r="AL649" s="226"/>
      <c r="AM649" s="226"/>
      <c r="AN649" s="226"/>
      <c r="AO649" s="226"/>
      <c r="AP649" s="63"/>
    </row>
    <row r="650" spans="1:43" s="212" customFormat="1">
      <c r="A650" s="153" t="s">
        <v>209</v>
      </c>
      <c r="B650" s="837"/>
      <c r="C650" s="299"/>
      <c r="D650" s="279" t="s">
        <v>505</v>
      </c>
      <c r="E650" s="279"/>
      <c r="F650" s="279"/>
      <c r="G650" s="280"/>
      <c r="H650" s="279"/>
      <c r="I650" s="235"/>
      <c r="J650" s="300"/>
      <c r="K650" s="417">
        <f>$Z$626*0.5</f>
        <v>277650</v>
      </c>
      <c r="L650" s="389">
        <f t="shared" ref="L650:AE650" si="188">$Z626*0.5</f>
        <v>277650</v>
      </c>
      <c r="M650" s="389">
        <f t="shared" si="188"/>
        <v>277650</v>
      </c>
      <c r="N650" s="389">
        <f t="shared" si="188"/>
        <v>277650</v>
      </c>
      <c r="O650" s="389">
        <f t="shared" si="188"/>
        <v>277650</v>
      </c>
      <c r="P650" s="389">
        <f t="shared" si="188"/>
        <v>277650</v>
      </c>
      <c r="Q650" s="389">
        <f t="shared" si="188"/>
        <v>277650</v>
      </c>
      <c r="R650" s="389">
        <f t="shared" si="188"/>
        <v>277650</v>
      </c>
      <c r="S650" s="389">
        <f t="shared" si="188"/>
        <v>277650</v>
      </c>
      <c r="T650" s="389">
        <f t="shared" si="188"/>
        <v>277650</v>
      </c>
      <c r="U650" s="389">
        <f t="shared" si="188"/>
        <v>277650</v>
      </c>
      <c r="V650" s="389">
        <f t="shared" si="188"/>
        <v>277650</v>
      </c>
      <c r="W650" s="389">
        <f t="shared" si="188"/>
        <v>277650</v>
      </c>
      <c r="X650" s="389">
        <f t="shared" si="188"/>
        <v>277650</v>
      </c>
      <c r="Y650" s="389">
        <f t="shared" si="188"/>
        <v>277650</v>
      </c>
      <c r="Z650" s="389">
        <f t="shared" si="188"/>
        <v>277650</v>
      </c>
      <c r="AA650" s="389">
        <f t="shared" si="188"/>
        <v>277650</v>
      </c>
      <c r="AB650" s="389">
        <f t="shared" si="188"/>
        <v>277650</v>
      </c>
      <c r="AC650" s="389">
        <f t="shared" si="188"/>
        <v>277650</v>
      </c>
      <c r="AD650" s="389">
        <f t="shared" si="188"/>
        <v>277650</v>
      </c>
      <c r="AE650" s="389">
        <f t="shared" si="188"/>
        <v>277650</v>
      </c>
      <c r="AF650" s="232" t="str">
        <f t="shared" ref="AF650:AG664" si="189">AF649</f>
        <v>Contaminated soils</v>
      </c>
      <c r="AG650" s="342" t="str">
        <f t="shared" si="189"/>
        <v>Absolute</v>
      </c>
      <c r="AH650" s="226"/>
      <c r="AI650" s="226"/>
      <c r="AJ650" s="226"/>
      <c r="AK650" s="226"/>
      <c r="AL650" s="226"/>
      <c r="AM650" s="226"/>
      <c r="AN650" s="226"/>
      <c r="AO650" s="226"/>
      <c r="AP650" s="63"/>
    </row>
    <row r="651" spans="1:43" s="212" customFormat="1">
      <c r="A651" s="153" t="s">
        <v>209</v>
      </c>
      <c r="B651" s="837"/>
      <c r="C651" s="299"/>
      <c r="D651" s="279"/>
      <c r="E651" s="279" t="s">
        <v>507</v>
      </c>
      <c r="F651" s="279"/>
      <c r="G651" s="280"/>
      <c r="H651" s="279"/>
      <c r="I651" s="235"/>
      <c r="J651" s="300"/>
      <c r="K651" s="417">
        <f>$Y$627*0.5</f>
        <v>6190.2829622554973</v>
      </c>
      <c r="L651" s="389">
        <f t="shared" ref="L651:AE651" si="190">$Y627*0.5</f>
        <v>6190.2829622554973</v>
      </c>
      <c r="M651" s="389">
        <f t="shared" si="190"/>
        <v>6190.2829622554973</v>
      </c>
      <c r="N651" s="389">
        <f t="shared" si="190"/>
        <v>6190.2829622554973</v>
      </c>
      <c r="O651" s="389">
        <f t="shared" si="190"/>
        <v>6190.2829622554973</v>
      </c>
      <c r="P651" s="389">
        <f t="shared" si="190"/>
        <v>6190.2829622554973</v>
      </c>
      <c r="Q651" s="389">
        <f t="shared" si="190"/>
        <v>6190.2829622554973</v>
      </c>
      <c r="R651" s="389">
        <f t="shared" si="190"/>
        <v>6190.2829622554973</v>
      </c>
      <c r="S651" s="389">
        <f t="shared" si="190"/>
        <v>6190.2829622554973</v>
      </c>
      <c r="T651" s="389">
        <f t="shared" si="190"/>
        <v>6190.2829622554973</v>
      </c>
      <c r="U651" s="389">
        <f t="shared" si="190"/>
        <v>6190.2829622554973</v>
      </c>
      <c r="V651" s="389">
        <f t="shared" si="190"/>
        <v>6190.2829622554973</v>
      </c>
      <c r="W651" s="389">
        <f t="shared" si="190"/>
        <v>6190.2829622554973</v>
      </c>
      <c r="X651" s="389">
        <f t="shared" si="190"/>
        <v>6190.2829622554973</v>
      </c>
      <c r="Y651" s="389">
        <f t="shared" si="190"/>
        <v>6190.2829622554973</v>
      </c>
      <c r="Z651" s="389">
        <f t="shared" si="190"/>
        <v>6190.2829622554973</v>
      </c>
      <c r="AA651" s="389">
        <f t="shared" si="190"/>
        <v>6190.2829622554973</v>
      </c>
      <c r="AB651" s="389">
        <f t="shared" si="190"/>
        <v>6190.2829622554973</v>
      </c>
      <c r="AC651" s="389">
        <f t="shared" si="190"/>
        <v>6190.2829622554973</v>
      </c>
      <c r="AD651" s="389">
        <f t="shared" si="190"/>
        <v>6190.2829622554973</v>
      </c>
      <c r="AE651" s="389">
        <f t="shared" si="190"/>
        <v>6190.2829622554973</v>
      </c>
      <c r="AF651" s="232" t="str">
        <f t="shared" si="189"/>
        <v>Contaminated soils</v>
      </c>
      <c r="AG651" s="342" t="str">
        <f t="shared" si="189"/>
        <v>Absolute</v>
      </c>
      <c r="AH651" s="228"/>
      <c r="AJ651" s="227"/>
      <c r="AL651" s="227"/>
      <c r="AM651" s="119"/>
      <c r="AN651" s="227"/>
      <c r="AO651" s="307"/>
      <c r="AP651" s="214"/>
    </row>
    <row r="652" spans="1:43" s="212" customFormat="1">
      <c r="A652" s="153" t="s">
        <v>209</v>
      </c>
      <c r="B652" s="837"/>
      <c r="C652" s="293"/>
      <c r="D652" s="235"/>
      <c r="E652" s="235"/>
      <c r="F652" s="279" t="s">
        <v>414</v>
      </c>
      <c r="G652" s="235"/>
      <c r="H652" s="235"/>
      <c r="I652" s="233"/>
      <c r="J652" s="294"/>
      <c r="K652" s="417">
        <f>$Y$628*0.5</f>
        <v>163792.5</v>
      </c>
      <c r="L652" s="389">
        <f t="shared" ref="L652:AE652" si="191">$Y628*0.5</f>
        <v>163792.5</v>
      </c>
      <c r="M652" s="389">
        <f t="shared" si="191"/>
        <v>163792.5</v>
      </c>
      <c r="N652" s="389">
        <f t="shared" si="191"/>
        <v>163792.5</v>
      </c>
      <c r="O652" s="389">
        <f t="shared" si="191"/>
        <v>163792.5</v>
      </c>
      <c r="P652" s="389">
        <f t="shared" si="191"/>
        <v>163792.5</v>
      </c>
      <c r="Q652" s="389">
        <f t="shared" si="191"/>
        <v>163792.5</v>
      </c>
      <c r="R652" s="389">
        <f t="shared" si="191"/>
        <v>163792.5</v>
      </c>
      <c r="S652" s="389">
        <f t="shared" si="191"/>
        <v>163792.5</v>
      </c>
      <c r="T652" s="389">
        <f t="shared" si="191"/>
        <v>163792.5</v>
      </c>
      <c r="U652" s="389">
        <f t="shared" si="191"/>
        <v>163792.5</v>
      </c>
      <c r="V652" s="389">
        <f t="shared" si="191"/>
        <v>163792.5</v>
      </c>
      <c r="W652" s="389">
        <f t="shared" si="191"/>
        <v>163792.5</v>
      </c>
      <c r="X652" s="389">
        <f t="shared" si="191"/>
        <v>163792.5</v>
      </c>
      <c r="Y652" s="389">
        <f t="shared" si="191"/>
        <v>163792.5</v>
      </c>
      <c r="Z652" s="389">
        <f t="shared" si="191"/>
        <v>163792.5</v>
      </c>
      <c r="AA652" s="389">
        <f t="shared" si="191"/>
        <v>163792.5</v>
      </c>
      <c r="AB652" s="389">
        <f t="shared" si="191"/>
        <v>163792.5</v>
      </c>
      <c r="AC652" s="389">
        <f t="shared" si="191"/>
        <v>163792.5</v>
      </c>
      <c r="AD652" s="389">
        <f t="shared" si="191"/>
        <v>163792.5</v>
      </c>
      <c r="AE652" s="389">
        <f t="shared" si="191"/>
        <v>163792.5</v>
      </c>
      <c r="AF652" s="232" t="str">
        <f t="shared" si="189"/>
        <v>Contaminated soils</v>
      </c>
      <c r="AG652" s="342" t="str">
        <f t="shared" si="189"/>
        <v>Absolute</v>
      </c>
      <c r="AH652" s="226"/>
      <c r="AI652" s="226"/>
      <c r="AJ652" s="226"/>
      <c r="AK652" s="226"/>
      <c r="AL652" s="226"/>
      <c r="AM652" s="226"/>
      <c r="AN652" s="226"/>
      <c r="AO652" s="226"/>
      <c r="AP652" s="63"/>
    </row>
    <row r="653" spans="1:43" s="212" customFormat="1">
      <c r="A653" s="153" t="s">
        <v>209</v>
      </c>
      <c r="B653" s="837"/>
      <c r="C653" s="293"/>
      <c r="D653" s="235"/>
      <c r="E653" s="235"/>
      <c r="F653" s="235"/>
      <c r="G653" s="280" t="s">
        <v>415</v>
      </c>
      <c r="H653" s="235"/>
      <c r="I653" s="231"/>
      <c r="J653" s="294"/>
      <c r="K653" s="417">
        <f>$Z$629*0.5</f>
        <v>72693.429999999993</v>
      </c>
      <c r="L653" s="389">
        <f t="shared" ref="L653:AE653" si="192">$Z629*0.5</f>
        <v>72693.429999999993</v>
      </c>
      <c r="M653" s="389">
        <f t="shared" si="192"/>
        <v>72693.429999999993</v>
      </c>
      <c r="N653" s="389">
        <f t="shared" si="192"/>
        <v>72693.429999999993</v>
      </c>
      <c r="O653" s="389">
        <f t="shared" si="192"/>
        <v>72693.429999999993</v>
      </c>
      <c r="P653" s="389">
        <f t="shared" si="192"/>
        <v>72693.429999999993</v>
      </c>
      <c r="Q653" s="389">
        <f t="shared" si="192"/>
        <v>72693.429999999993</v>
      </c>
      <c r="R653" s="389">
        <f t="shared" si="192"/>
        <v>72693.429999999993</v>
      </c>
      <c r="S653" s="389">
        <f t="shared" si="192"/>
        <v>72693.429999999993</v>
      </c>
      <c r="T653" s="389">
        <f t="shared" si="192"/>
        <v>72693.429999999993</v>
      </c>
      <c r="U653" s="389">
        <f t="shared" si="192"/>
        <v>72693.429999999993</v>
      </c>
      <c r="V653" s="389">
        <f t="shared" si="192"/>
        <v>72693.429999999993</v>
      </c>
      <c r="W653" s="389">
        <f t="shared" si="192"/>
        <v>72693.429999999993</v>
      </c>
      <c r="X653" s="389">
        <f t="shared" si="192"/>
        <v>72693.429999999993</v>
      </c>
      <c r="Y653" s="389">
        <f t="shared" si="192"/>
        <v>72693.429999999993</v>
      </c>
      <c r="Z653" s="389">
        <f t="shared" si="192"/>
        <v>72693.429999999993</v>
      </c>
      <c r="AA653" s="389">
        <f t="shared" si="192"/>
        <v>72693.429999999993</v>
      </c>
      <c r="AB653" s="389">
        <f t="shared" si="192"/>
        <v>72693.429999999993</v>
      </c>
      <c r="AC653" s="389">
        <f t="shared" si="192"/>
        <v>72693.429999999993</v>
      </c>
      <c r="AD653" s="389">
        <f t="shared" si="192"/>
        <v>72693.429999999993</v>
      </c>
      <c r="AE653" s="389">
        <f t="shared" si="192"/>
        <v>72693.429999999993</v>
      </c>
      <c r="AF653" s="232" t="str">
        <f t="shared" si="189"/>
        <v>Contaminated soils</v>
      </c>
      <c r="AG653" s="342" t="str">
        <f t="shared" si="189"/>
        <v>Absolute</v>
      </c>
      <c r="AH653" s="226"/>
      <c r="AI653" s="226"/>
      <c r="AJ653" s="226"/>
      <c r="AK653" s="226"/>
      <c r="AL653" s="226"/>
      <c r="AM653" s="226"/>
      <c r="AN653" s="226"/>
      <c r="AO653" s="226"/>
      <c r="AP653" s="63"/>
    </row>
    <row r="654" spans="1:43" s="212" customFormat="1">
      <c r="A654" s="153" t="s">
        <v>209</v>
      </c>
      <c r="B654" s="837"/>
      <c r="C654" s="293"/>
      <c r="D654" s="235"/>
      <c r="E654" s="235"/>
      <c r="F654" s="235"/>
      <c r="G654" s="235"/>
      <c r="H654" s="279" t="s">
        <v>508</v>
      </c>
      <c r="I654" s="231"/>
      <c r="J654" s="294"/>
      <c r="K654" s="417">
        <f>$Y$630*0.5</f>
        <v>65.599999999999994</v>
      </c>
      <c r="L654" s="389">
        <f t="shared" ref="L654:AE654" si="193">$Y630*0.5</f>
        <v>65.599999999999994</v>
      </c>
      <c r="M654" s="389">
        <f t="shared" si="193"/>
        <v>65.599999999999994</v>
      </c>
      <c r="N654" s="389">
        <f t="shared" si="193"/>
        <v>65.599999999999994</v>
      </c>
      <c r="O654" s="389">
        <f t="shared" si="193"/>
        <v>65.599999999999994</v>
      </c>
      <c r="P654" s="389">
        <f t="shared" si="193"/>
        <v>65.599999999999994</v>
      </c>
      <c r="Q654" s="389">
        <f t="shared" si="193"/>
        <v>65.599999999999994</v>
      </c>
      <c r="R654" s="389">
        <f t="shared" si="193"/>
        <v>65.599999999999994</v>
      </c>
      <c r="S654" s="389">
        <f t="shared" si="193"/>
        <v>65.599999999999994</v>
      </c>
      <c r="T654" s="389">
        <f t="shared" si="193"/>
        <v>65.599999999999994</v>
      </c>
      <c r="U654" s="389">
        <f t="shared" si="193"/>
        <v>65.599999999999994</v>
      </c>
      <c r="V654" s="389">
        <f t="shared" si="193"/>
        <v>65.599999999999994</v>
      </c>
      <c r="W654" s="389">
        <f t="shared" si="193"/>
        <v>65.599999999999994</v>
      </c>
      <c r="X654" s="389">
        <f t="shared" si="193"/>
        <v>65.599999999999994</v>
      </c>
      <c r="Y654" s="389">
        <f t="shared" si="193"/>
        <v>65.599999999999994</v>
      </c>
      <c r="Z654" s="389">
        <f t="shared" si="193"/>
        <v>65.599999999999994</v>
      </c>
      <c r="AA654" s="389">
        <f t="shared" si="193"/>
        <v>65.599999999999994</v>
      </c>
      <c r="AB654" s="389">
        <f t="shared" si="193"/>
        <v>65.599999999999994</v>
      </c>
      <c r="AC654" s="389">
        <f t="shared" si="193"/>
        <v>65.599999999999994</v>
      </c>
      <c r="AD654" s="389">
        <f t="shared" si="193"/>
        <v>65.599999999999994</v>
      </c>
      <c r="AE654" s="389">
        <f t="shared" si="193"/>
        <v>65.599999999999994</v>
      </c>
      <c r="AF654" s="232" t="str">
        <f t="shared" si="189"/>
        <v>Contaminated soils</v>
      </c>
      <c r="AG654" s="342" t="str">
        <f t="shared" si="189"/>
        <v>Absolute</v>
      </c>
      <c r="AH654" s="226"/>
      <c r="AI654" s="226"/>
      <c r="AJ654" s="226"/>
      <c r="AK654" s="226"/>
      <c r="AL654" s="226"/>
      <c r="AM654" s="226"/>
      <c r="AN654" s="226"/>
      <c r="AO654" s="226"/>
      <c r="AP654" s="63"/>
    </row>
    <row r="655" spans="1:43" s="212" customFormat="1">
      <c r="A655" s="153" t="s">
        <v>209</v>
      </c>
      <c r="B655" s="837"/>
      <c r="C655" s="293"/>
      <c r="D655" s="235"/>
      <c r="E655" s="235"/>
      <c r="F655" s="235"/>
      <c r="G655" s="235"/>
      <c r="H655" s="235"/>
      <c r="I655" s="231" t="s">
        <v>489</v>
      </c>
      <c r="J655" s="294"/>
      <c r="K655" s="417">
        <f>$Z$631*0.5</f>
        <v>157149.54349999997</v>
      </c>
      <c r="L655" s="389">
        <f t="shared" ref="L655:AE655" si="194">$Z631*0.5</f>
        <v>157149.54349999997</v>
      </c>
      <c r="M655" s="389">
        <f t="shared" si="194"/>
        <v>157149.54349999997</v>
      </c>
      <c r="N655" s="389">
        <f t="shared" si="194"/>
        <v>157149.54349999997</v>
      </c>
      <c r="O655" s="389">
        <f t="shared" si="194"/>
        <v>157149.54349999997</v>
      </c>
      <c r="P655" s="389">
        <f t="shared" si="194"/>
        <v>157149.54349999997</v>
      </c>
      <c r="Q655" s="389">
        <f t="shared" si="194"/>
        <v>157149.54349999997</v>
      </c>
      <c r="R655" s="389">
        <f t="shared" si="194"/>
        <v>157149.54349999997</v>
      </c>
      <c r="S655" s="389">
        <f t="shared" si="194"/>
        <v>157149.54349999997</v>
      </c>
      <c r="T655" s="389">
        <f t="shared" si="194"/>
        <v>157149.54349999997</v>
      </c>
      <c r="U655" s="389">
        <f t="shared" si="194"/>
        <v>157149.54349999997</v>
      </c>
      <c r="V655" s="389">
        <f t="shared" si="194"/>
        <v>157149.54349999997</v>
      </c>
      <c r="W655" s="389">
        <f t="shared" si="194"/>
        <v>157149.54349999997</v>
      </c>
      <c r="X655" s="389">
        <f t="shared" si="194"/>
        <v>157149.54349999997</v>
      </c>
      <c r="Y655" s="389">
        <f t="shared" si="194"/>
        <v>157149.54349999997</v>
      </c>
      <c r="Z655" s="389">
        <f t="shared" si="194"/>
        <v>157149.54349999997</v>
      </c>
      <c r="AA655" s="389">
        <f t="shared" si="194"/>
        <v>157149.54349999997</v>
      </c>
      <c r="AB655" s="389">
        <f t="shared" si="194"/>
        <v>157149.54349999997</v>
      </c>
      <c r="AC655" s="389">
        <f t="shared" si="194"/>
        <v>157149.54349999997</v>
      </c>
      <c r="AD655" s="389">
        <f t="shared" si="194"/>
        <v>157149.54349999997</v>
      </c>
      <c r="AE655" s="389">
        <f t="shared" si="194"/>
        <v>157149.54349999997</v>
      </c>
      <c r="AF655" s="232" t="str">
        <f t="shared" si="189"/>
        <v>Contaminated soils</v>
      </c>
      <c r="AG655" s="342" t="str">
        <f t="shared" si="189"/>
        <v>Absolute</v>
      </c>
      <c r="AH655" s="226"/>
      <c r="AI655" s="226"/>
      <c r="AJ655" s="226"/>
      <c r="AK655" s="226"/>
      <c r="AL655" s="226"/>
      <c r="AM655" s="226"/>
      <c r="AN655" s="226"/>
      <c r="AO655" s="226"/>
      <c r="AP655" s="63"/>
    </row>
    <row r="656" spans="1:43" s="212" customFormat="1">
      <c r="A656" s="155" t="s">
        <v>209</v>
      </c>
      <c r="B656" s="838"/>
      <c r="C656" s="293"/>
      <c r="D656" s="235"/>
      <c r="E656" s="235"/>
      <c r="F656" s="235"/>
      <c r="G656" s="235"/>
      <c r="H656" s="235"/>
      <c r="I656" s="233"/>
      <c r="J656" s="294" t="s">
        <v>509</v>
      </c>
      <c r="K656" s="421">
        <f>$Y$632*0.5</f>
        <v>1655.2090199999998</v>
      </c>
      <c r="L656" s="400">
        <f t="shared" ref="L656:AE656" si="195">$Y632*0.5</f>
        <v>1655.2090199999998</v>
      </c>
      <c r="M656" s="400">
        <f t="shared" si="195"/>
        <v>1655.2090199999998</v>
      </c>
      <c r="N656" s="400">
        <f t="shared" si="195"/>
        <v>1655.2090199999998</v>
      </c>
      <c r="O656" s="400">
        <f t="shared" si="195"/>
        <v>1655.2090199999998</v>
      </c>
      <c r="P656" s="400">
        <f t="shared" si="195"/>
        <v>1655.2090199999998</v>
      </c>
      <c r="Q656" s="400">
        <f t="shared" si="195"/>
        <v>1655.2090199999998</v>
      </c>
      <c r="R656" s="400">
        <f t="shared" si="195"/>
        <v>1655.2090199999998</v>
      </c>
      <c r="S656" s="400">
        <f t="shared" si="195"/>
        <v>1655.2090199999998</v>
      </c>
      <c r="T656" s="400">
        <f t="shared" si="195"/>
        <v>1655.2090199999998</v>
      </c>
      <c r="U656" s="400">
        <f t="shared" si="195"/>
        <v>1655.2090199999998</v>
      </c>
      <c r="V656" s="400">
        <f t="shared" si="195"/>
        <v>1655.2090199999998</v>
      </c>
      <c r="W656" s="400">
        <f t="shared" si="195"/>
        <v>1655.2090199999998</v>
      </c>
      <c r="X656" s="400">
        <f t="shared" si="195"/>
        <v>1655.2090199999998</v>
      </c>
      <c r="Y656" s="400">
        <f t="shared" si="195"/>
        <v>1655.2090199999998</v>
      </c>
      <c r="Z656" s="400">
        <f t="shared" si="195"/>
        <v>1655.2090199999998</v>
      </c>
      <c r="AA656" s="400">
        <f t="shared" si="195"/>
        <v>1655.2090199999998</v>
      </c>
      <c r="AB656" s="400">
        <f t="shared" si="195"/>
        <v>1655.2090199999998</v>
      </c>
      <c r="AC656" s="400">
        <f t="shared" si="195"/>
        <v>1655.2090199999998</v>
      </c>
      <c r="AD656" s="400">
        <f t="shared" si="195"/>
        <v>1655.2090199999998</v>
      </c>
      <c r="AE656" s="400">
        <f t="shared" si="195"/>
        <v>1655.2090199999998</v>
      </c>
      <c r="AF656" s="232" t="str">
        <f t="shared" si="189"/>
        <v>Contaminated soils</v>
      </c>
      <c r="AG656" s="342" t="str">
        <f t="shared" si="189"/>
        <v>Absolute</v>
      </c>
      <c r="AH656" s="228"/>
      <c r="AJ656" s="227"/>
      <c r="AL656" s="227"/>
      <c r="AM656" s="119"/>
      <c r="AN656" s="227"/>
      <c r="AO656" s="307"/>
      <c r="AP656" s="214"/>
    </row>
    <row r="657" spans="1:43" s="212" customFormat="1" ht="12.75" customHeight="1">
      <c r="A657" s="151" t="s">
        <v>216</v>
      </c>
      <c r="B657" s="836" t="s">
        <v>1012</v>
      </c>
      <c r="C657" s="301" t="s">
        <v>504</v>
      </c>
      <c r="D657" s="277"/>
      <c r="E657" s="277"/>
      <c r="F657" s="277"/>
      <c r="G657" s="278"/>
      <c r="H657" s="277"/>
      <c r="I657" s="234"/>
      <c r="J657" s="302"/>
      <c r="K657" s="416">
        <f t="shared" ref="K657:AE657" si="196">$Y$625*-0.5</f>
        <v>-976.71</v>
      </c>
      <c r="L657" s="388">
        <f t="shared" si="196"/>
        <v>-976.71</v>
      </c>
      <c r="M657" s="388">
        <f t="shared" si="196"/>
        <v>-976.71</v>
      </c>
      <c r="N657" s="388">
        <f t="shared" si="196"/>
        <v>-976.71</v>
      </c>
      <c r="O657" s="388">
        <f t="shared" si="196"/>
        <v>-976.71</v>
      </c>
      <c r="P657" s="388">
        <f t="shared" si="196"/>
        <v>-976.71</v>
      </c>
      <c r="Q657" s="388">
        <f t="shared" si="196"/>
        <v>-976.71</v>
      </c>
      <c r="R657" s="388">
        <f t="shared" si="196"/>
        <v>-976.71</v>
      </c>
      <c r="S657" s="388">
        <f t="shared" si="196"/>
        <v>-976.71</v>
      </c>
      <c r="T657" s="388">
        <f t="shared" si="196"/>
        <v>-976.71</v>
      </c>
      <c r="U657" s="388">
        <f t="shared" si="196"/>
        <v>-976.71</v>
      </c>
      <c r="V657" s="388">
        <f t="shared" si="196"/>
        <v>-976.71</v>
      </c>
      <c r="W657" s="388">
        <f t="shared" si="196"/>
        <v>-976.71</v>
      </c>
      <c r="X657" s="388">
        <f t="shared" si="196"/>
        <v>-976.71</v>
      </c>
      <c r="Y657" s="388">
        <f t="shared" si="196"/>
        <v>-976.71</v>
      </c>
      <c r="Z657" s="388">
        <f t="shared" si="196"/>
        <v>-976.71</v>
      </c>
      <c r="AA657" s="388">
        <f t="shared" si="196"/>
        <v>-976.71</v>
      </c>
      <c r="AB657" s="388">
        <f t="shared" si="196"/>
        <v>-976.71</v>
      </c>
      <c r="AC657" s="388">
        <f t="shared" si="196"/>
        <v>-976.71</v>
      </c>
      <c r="AD657" s="388">
        <f t="shared" si="196"/>
        <v>-976.71</v>
      </c>
      <c r="AE657" s="388">
        <f t="shared" si="196"/>
        <v>-976.71</v>
      </c>
      <c r="AF657" s="232" t="str">
        <f t="shared" si="189"/>
        <v>Contaminated soils</v>
      </c>
      <c r="AG657" s="342" t="s">
        <v>570</v>
      </c>
      <c r="AH657" s="226"/>
      <c r="AI657" s="226"/>
      <c r="AJ657" s="226"/>
      <c r="AK657" s="226"/>
      <c r="AL657" s="226"/>
      <c r="AM657" s="226"/>
      <c r="AN657" s="226"/>
      <c r="AO657" s="226"/>
      <c r="AP657" s="63"/>
    </row>
    <row r="658" spans="1:43" s="212" customFormat="1">
      <c r="A658" s="153" t="s">
        <v>216</v>
      </c>
      <c r="B658" s="837"/>
      <c r="C658" s="299"/>
      <c r="D658" s="279" t="s">
        <v>505</v>
      </c>
      <c r="E658" s="279"/>
      <c r="F658" s="279"/>
      <c r="G658" s="280"/>
      <c r="H658" s="279"/>
      <c r="I658" s="235"/>
      <c r="J658" s="300"/>
      <c r="K658" s="417">
        <f t="shared" ref="K658:AE658" si="197">$Z$626*-0.5</f>
        <v>-277650</v>
      </c>
      <c r="L658" s="389">
        <f t="shared" si="197"/>
        <v>-277650</v>
      </c>
      <c r="M658" s="389">
        <f t="shared" si="197"/>
        <v>-277650</v>
      </c>
      <c r="N658" s="389">
        <f t="shared" si="197"/>
        <v>-277650</v>
      </c>
      <c r="O658" s="389">
        <f t="shared" si="197"/>
        <v>-277650</v>
      </c>
      <c r="P658" s="389">
        <f t="shared" si="197"/>
        <v>-277650</v>
      </c>
      <c r="Q658" s="389">
        <f t="shared" si="197"/>
        <v>-277650</v>
      </c>
      <c r="R658" s="389">
        <f t="shared" si="197"/>
        <v>-277650</v>
      </c>
      <c r="S658" s="389">
        <f t="shared" si="197"/>
        <v>-277650</v>
      </c>
      <c r="T658" s="389">
        <f t="shared" si="197"/>
        <v>-277650</v>
      </c>
      <c r="U658" s="389">
        <f t="shared" si="197"/>
        <v>-277650</v>
      </c>
      <c r="V658" s="389">
        <f t="shared" si="197"/>
        <v>-277650</v>
      </c>
      <c r="W658" s="389">
        <f t="shared" si="197"/>
        <v>-277650</v>
      </c>
      <c r="X658" s="389">
        <f t="shared" si="197"/>
        <v>-277650</v>
      </c>
      <c r="Y658" s="389">
        <f t="shared" si="197"/>
        <v>-277650</v>
      </c>
      <c r="Z658" s="389">
        <f t="shared" si="197"/>
        <v>-277650</v>
      </c>
      <c r="AA658" s="389">
        <f t="shared" si="197"/>
        <v>-277650</v>
      </c>
      <c r="AB658" s="389">
        <f t="shared" si="197"/>
        <v>-277650</v>
      </c>
      <c r="AC658" s="389">
        <f t="shared" si="197"/>
        <v>-277650</v>
      </c>
      <c r="AD658" s="389">
        <f t="shared" si="197"/>
        <v>-277650</v>
      </c>
      <c r="AE658" s="389">
        <f t="shared" si="197"/>
        <v>-277650</v>
      </c>
      <c r="AF658" s="232" t="str">
        <f t="shared" si="189"/>
        <v>Contaminated soils</v>
      </c>
      <c r="AG658" s="342" t="str">
        <f t="shared" si="189"/>
        <v>Absolute</v>
      </c>
      <c r="AH658" s="226"/>
      <c r="AI658" s="226"/>
      <c r="AJ658" s="226"/>
      <c r="AK658" s="226"/>
      <c r="AL658" s="226"/>
      <c r="AM658" s="226"/>
      <c r="AN658" s="226"/>
      <c r="AO658" s="226"/>
      <c r="AP658" s="63"/>
    </row>
    <row r="659" spans="1:43" s="212" customFormat="1">
      <c r="A659" s="153" t="s">
        <v>216</v>
      </c>
      <c r="B659" s="837"/>
      <c r="C659" s="299"/>
      <c r="D659" s="279"/>
      <c r="E659" s="279" t="s">
        <v>507</v>
      </c>
      <c r="F659" s="279"/>
      <c r="G659" s="280"/>
      <c r="H659" s="279"/>
      <c r="I659" s="235"/>
      <c r="J659" s="300"/>
      <c r="K659" s="417">
        <f t="shared" ref="K659:AE659" si="198">$Y$627*-0.5</f>
        <v>-6190.2829622554973</v>
      </c>
      <c r="L659" s="389">
        <f t="shared" si="198"/>
        <v>-6190.2829622554973</v>
      </c>
      <c r="M659" s="389">
        <f t="shared" si="198"/>
        <v>-6190.2829622554973</v>
      </c>
      <c r="N659" s="389">
        <f t="shared" si="198"/>
        <v>-6190.2829622554973</v>
      </c>
      <c r="O659" s="389">
        <f t="shared" si="198"/>
        <v>-6190.2829622554973</v>
      </c>
      <c r="P659" s="389">
        <f t="shared" si="198"/>
        <v>-6190.2829622554973</v>
      </c>
      <c r="Q659" s="389">
        <f t="shared" si="198"/>
        <v>-6190.2829622554973</v>
      </c>
      <c r="R659" s="389">
        <f t="shared" si="198"/>
        <v>-6190.2829622554973</v>
      </c>
      <c r="S659" s="389">
        <f t="shared" si="198"/>
        <v>-6190.2829622554973</v>
      </c>
      <c r="T659" s="389">
        <f t="shared" si="198"/>
        <v>-6190.2829622554973</v>
      </c>
      <c r="U659" s="389">
        <f t="shared" si="198"/>
        <v>-6190.2829622554973</v>
      </c>
      <c r="V659" s="389">
        <f t="shared" si="198"/>
        <v>-6190.2829622554973</v>
      </c>
      <c r="W659" s="389">
        <f t="shared" si="198"/>
        <v>-6190.2829622554973</v>
      </c>
      <c r="X659" s="389">
        <f t="shared" si="198"/>
        <v>-6190.2829622554973</v>
      </c>
      <c r="Y659" s="389">
        <f t="shared" si="198"/>
        <v>-6190.2829622554973</v>
      </c>
      <c r="Z659" s="389">
        <f t="shared" si="198"/>
        <v>-6190.2829622554973</v>
      </c>
      <c r="AA659" s="389">
        <f t="shared" si="198"/>
        <v>-6190.2829622554973</v>
      </c>
      <c r="AB659" s="389">
        <f t="shared" si="198"/>
        <v>-6190.2829622554973</v>
      </c>
      <c r="AC659" s="389">
        <f t="shared" si="198"/>
        <v>-6190.2829622554973</v>
      </c>
      <c r="AD659" s="389">
        <f t="shared" si="198"/>
        <v>-6190.2829622554973</v>
      </c>
      <c r="AE659" s="389">
        <f t="shared" si="198"/>
        <v>-6190.2829622554973</v>
      </c>
      <c r="AF659" s="232" t="str">
        <f t="shared" si="189"/>
        <v>Contaminated soils</v>
      </c>
      <c r="AG659" s="342" t="str">
        <f t="shared" si="189"/>
        <v>Absolute</v>
      </c>
      <c r="AH659" s="228"/>
      <c r="AJ659" s="227"/>
      <c r="AL659" s="227"/>
      <c r="AM659" s="119"/>
      <c r="AN659" s="227"/>
      <c r="AO659" s="307"/>
      <c r="AP659" s="214"/>
    </row>
    <row r="660" spans="1:43" s="212" customFormat="1">
      <c r="A660" s="153" t="s">
        <v>216</v>
      </c>
      <c r="B660" s="837"/>
      <c r="C660" s="293"/>
      <c r="D660" s="235"/>
      <c r="E660" s="235"/>
      <c r="F660" s="279" t="s">
        <v>414</v>
      </c>
      <c r="G660" s="235"/>
      <c r="H660" s="235"/>
      <c r="I660" s="233"/>
      <c r="J660" s="294"/>
      <c r="K660" s="417">
        <f t="shared" ref="K660:AE660" si="199">$Y$628*-0.5</f>
        <v>-163792.5</v>
      </c>
      <c r="L660" s="389">
        <f t="shared" si="199"/>
        <v>-163792.5</v>
      </c>
      <c r="M660" s="389">
        <f t="shared" si="199"/>
        <v>-163792.5</v>
      </c>
      <c r="N660" s="389">
        <f t="shared" si="199"/>
        <v>-163792.5</v>
      </c>
      <c r="O660" s="389">
        <f t="shared" si="199"/>
        <v>-163792.5</v>
      </c>
      <c r="P660" s="389">
        <f t="shared" si="199"/>
        <v>-163792.5</v>
      </c>
      <c r="Q660" s="389">
        <f t="shared" si="199"/>
        <v>-163792.5</v>
      </c>
      <c r="R660" s="389">
        <f t="shared" si="199"/>
        <v>-163792.5</v>
      </c>
      <c r="S660" s="389">
        <f t="shared" si="199"/>
        <v>-163792.5</v>
      </c>
      <c r="T660" s="389">
        <f t="shared" si="199"/>
        <v>-163792.5</v>
      </c>
      <c r="U660" s="389">
        <f t="shared" si="199"/>
        <v>-163792.5</v>
      </c>
      <c r="V660" s="389">
        <f t="shared" si="199"/>
        <v>-163792.5</v>
      </c>
      <c r="W660" s="389">
        <f t="shared" si="199"/>
        <v>-163792.5</v>
      </c>
      <c r="X660" s="389">
        <f t="shared" si="199"/>
        <v>-163792.5</v>
      </c>
      <c r="Y660" s="389">
        <f t="shared" si="199"/>
        <v>-163792.5</v>
      </c>
      <c r="Z660" s="389">
        <f t="shared" si="199"/>
        <v>-163792.5</v>
      </c>
      <c r="AA660" s="389">
        <f t="shared" si="199"/>
        <v>-163792.5</v>
      </c>
      <c r="AB660" s="389">
        <f t="shared" si="199"/>
        <v>-163792.5</v>
      </c>
      <c r="AC660" s="389">
        <f t="shared" si="199"/>
        <v>-163792.5</v>
      </c>
      <c r="AD660" s="389">
        <f t="shared" si="199"/>
        <v>-163792.5</v>
      </c>
      <c r="AE660" s="389">
        <f t="shared" si="199"/>
        <v>-163792.5</v>
      </c>
      <c r="AF660" s="232" t="str">
        <f t="shared" si="189"/>
        <v>Contaminated soils</v>
      </c>
      <c r="AG660" s="342" t="str">
        <f t="shared" si="189"/>
        <v>Absolute</v>
      </c>
      <c r="AH660" s="226"/>
      <c r="AI660" s="226"/>
      <c r="AJ660" s="226"/>
      <c r="AK660" s="226"/>
      <c r="AL660" s="226"/>
      <c r="AM660" s="226"/>
      <c r="AN660" s="226"/>
      <c r="AO660" s="226"/>
      <c r="AP660" s="63"/>
    </row>
    <row r="661" spans="1:43" s="212" customFormat="1">
      <c r="A661" s="153" t="s">
        <v>216</v>
      </c>
      <c r="B661" s="837"/>
      <c r="C661" s="293"/>
      <c r="D661" s="235"/>
      <c r="E661" s="235"/>
      <c r="F661" s="235"/>
      <c r="G661" s="280" t="s">
        <v>415</v>
      </c>
      <c r="H661" s="235"/>
      <c r="I661" s="231"/>
      <c r="J661" s="294"/>
      <c r="K661" s="417">
        <f t="shared" ref="K661:AE661" si="200">$Z$629*-0.5</f>
        <v>-72693.429999999993</v>
      </c>
      <c r="L661" s="389">
        <f t="shared" si="200"/>
        <v>-72693.429999999993</v>
      </c>
      <c r="M661" s="389">
        <f t="shared" si="200"/>
        <v>-72693.429999999993</v>
      </c>
      <c r="N661" s="389">
        <f t="shared" si="200"/>
        <v>-72693.429999999993</v>
      </c>
      <c r="O661" s="389">
        <f t="shared" si="200"/>
        <v>-72693.429999999993</v>
      </c>
      <c r="P661" s="389">
        <f t="shared" si="200"/>
        <v>-72693.429999999993</v>
      </c>
      <c r="Q661" s="389">
        <f t="shared" si="200"/>
        <v>-72693.429999999993</v>
      </c>
      <c r="R661" s="389">
        <f t="shared" si="200"/>
        <v>-72693.429999999993</v>
      </c>
      <c r="S661" s="389">
        <f t="shared" si="200"/>
        <v>-72693.429999999993</v>
      </c>
      <c r="T661" s="389">
        <f t="shared" si="200"/>
        <v>-72693.429999999993</v>
      </c>
      <c r="U661" s="389">
        <f t="shared" si="200"/>
        <v>-72693.429999999993</v>
      </c>
      <c r="V661" s="389">
        <f t="shared" si="200"/>
        <v>-72693.429999999993</v>
      </c>
      <c r="W661" s="389">
        <f t="shared" si="200"/>
        <v>-72693.429999999993</v>
      </c>
      <c r="X661" s="389">
        <f t="shared" si="200"/>
        <v>-72693.429999999993</v>
      </c>
      <c r="Y661" s="389">
        <f t="shared" si="200"/>
        <v>-72693.429999999993</v>
      </c>
      <c r="Z661" s="389">
        <f t="shared" si="200"/>
        <v>-72693.429999999993</v>
      </c>
      <c r="AA661" s="389">
        <f t="shared" si="200"/>
        <v>-72693.429999999993</v>
      </c>
      <c r="AB661" s="389">
        <f t="shared" si="200"/>
        <v>-72693.429999999993</v>
      </c>
      <c r="AC661" s="389">
        <f t="shared" si="200"/>
        <v>-72693.429999999993</v>
      </c>
      <c r="AD661" s="389">
        <f t="shared" si="200"/>
        <v>-72693.429999999993</v>
      </c>
      <c r="AE661" s="389">
        <f t="shared" si="200"/>
        <v>-72693.429999999993</v>
      </c>
      <c r="AF661" s="232" t="str">
        <f t="shared" si="189"/>
        <v>Contaminated soils</v>
      </c>
      <c r="AG661" s="342" t="str">
        <f t="shared" si="189"/>
        <v>Absolute</v>
      </c>
      <c r="AH661" s="226"/>
      <c r="AI661" s="226"/>
      <c r="AJ661" s="226"/>
      <c r="AK661" s="226"/>
      <c r="AL661" s="226"/>
      <c r="AM661" s="226"/>
      <c r="AN661" s="226"/>
      <c r="AO661" s="226"/>
      <c r="AP661" s="63"/>
    </row>
    <row r="662" spans="1:43" s="212" customFormat="1">
      <c r="A662" s="153" t="s">
        <v>216</v>
      </c>
      <c r="B662" s="837"/>
      <c r="C662" s="293"/>
      <c r="D662" s="235"/>
      <c r="E662" s="235"/>
      <c r="F662" s="235"/>
      <c r="G662" s="235"/>
      <c r="H662" s="279" t="s">
        <v>508</v>
      </c>
      <c r="I662" s="231"/>
      <c r="J662" s="294"/>
      <c r="K662" s="417">
        <f t="shared" ref="K662:AE662" si="201">$Y$630*-0.5</f>
        <v>-65.599999999999994</v>
      </c>
      <c r="L662" s="389">
        <f t="shared" si="201"/>
        <v>-65.599999999999994</v>
      </c>
      <c r="M662" s="389">
        <f t="shared" si="201"/>
        <v>-65.599999999999994</v>
      </c>
      <c r="N662" s="389">
        <f t="shared" si="201"/>
        <v>-65.599999999999994</v>
      </c>
      <c r="O662" s="389">
        <f t="shared" si="201"/>
        <v>-65.599999999999994</v>
      </c>
      <c r="P662" s="389">
        <f t="shared" si="201"/>
        <v>-65.599999999999994</v>
      </c>
      <c r="Q662" s="389">
        <f t="shared" si="201"/>
        <v>-65.599999999999994</v>
      </c>
      <c r="R662" s="389">
        <f t="shared" si="201"/>
        <v>-65.599999999999994</v>
      </c>
      <c r="S662" s="389">
        <f t="shared" si="201"/>
        <v>-65.599999999999994</v>
      </c>
      <c r="T662" s="389">
        <f t="shared" si="201"/>
        <v>-65.599999999999994</v>
      </c>
      <c r="U662" s="389">
        <f t="shared" si="201"/>
        <v>-65.599999999999994</v>
      </c>
      <c r="V662" s="389">
        <f t="shared" si="201"/>
        <v>-65.599999999999994</v>
      </c>
      <c r="W662" s="389">
        <f t="shared" si="201"/>
        <v>-65.599999999999994</v>
      </c>
      <c r="X662" s="389">
        <f t="shared" si="201"/>
        <v>-65.599999999999994</v>
      </c>
      <c r="Y662" s="389">
        <f t="shared" si="201"/>
        <v>-65.599999999999994</v>
      </c>
      <c r="Z662" s="389">
        <f t="shared" si="201"/>
        <v>-65.599999999999994</v>
      </c>
      <c r="AA662" s="389">
        <f t="shared" si="201"/>
        <v>-65.599999999999994</v>
      </c>
      <c r="AB662" s="389">
        <f t="shared" si="201"/>
        <v>-65.599999999999994</v>
      </c>
      <c r="AC662" s="389">
        <f t="shared" si="201"/>
        <v>-65.599999999999994</v>
      </c>
      <c r="AD662" s="389">
        <f t="shared" si="201"/>
        <v>-65.599999999999994</v>
      </c>
      <c r="AE662" s="389">
        <f t="shared" si="201"/>
        <v>-65.599999999999994</v>
      </c>
      <c r="AF662" s="232" t="str">
        <f t="shared" si="189"/>
        <v>Contaminated soils</v>
      </c>
      <c r="AG662" s="342" t="str">
        <f t="shared" si="189"/>
        <v>Absolute</v>
      </c>
      <c r="AH662" s="226"/>
      <c r="AI662" s="226"/>
      <c r="AJ662" s="226"/>
      <c r="AK662" s="226"/>
      <c r="AL662" s="226"/>
      <c r="AM662" s="226"/>
      <c r="AN662" s="226"/>
      <c r="AO662" s="226"/>
      <c r="AP662" s="63"/>
    </row>
    <row r="663" spans="1:43" s="212" customFormat="1">
      <c r="A663" s="153" t="s">
        <v>216</v>
      </c>
      <c r="B663" s="837"/>
      <c r="C663" s="293"/>
      <c r="D663" s="235"/>
      <c r="E663" s="235"/>
      <c r="F663" s="235"/>
      <c r="G663" s="235"/>
      <c r="H663" s="235"/>
      <c r="I663" s="231" t="s">
        <v>489</v>
      </c>
      <c r="J663" s="294"/>
      <c r="K663" s="417">
        <f t="shared" ref="K663:AE663" si="202">$Z$631*-0.5</f>
        <v>-157149.54349999997</v>
      </c>
      <c r="L663" s="389">
        <f t="shared" si="202"/>
        <v>-157149.54349999997</v>
      </c>
      <c r="M663" s="389">
        <f t="shared" si="202"/>
        <v>-157149.54349999997</v>
      </c>
      <c r="N663" s="389">
        <f t="shared" si="202"/>
        <v>-157149.54349999997</v>
      </c>
      <c r="O663" s="389">
        <f t="shared" si="202"/>
        <v>-157149.54349999997</v>
      </c>
      <c r="P663" s="389">
        <f t="shared" si="202"/>
        <v>-157149.54349999997</v>
      </c>
      <c r="Q663" s="389">
        <f t="shared" si="202"/>
        <v>-157149.54349999997</v>
      </c>
      <c r="R663" s="389">
        <f t="shared" si="202"/>
        <v>-157149.54349999997</v>
      </c>
      <c r="S663" s="389">
        <f t="shared" si="202"/>
        <v>-157149.54349999997</v>
      </c>
      <c r="T663" s="389">
        <f t="shared" si="202"/>
        <v>-157149.54349999997</v>
      </c>
      <c r="U663" s="389">
        <f t="shared" si="202"/>
        <v>-157149.54349999997</v>
      </c>
      <c r="V663" s="389">
        <f t="shared" si="202"/>
        <v>-157149.54349999997</v>
      </c>
      <c r="W663" s="389">
        <f t="shared" si="202"/>
        <v>-157149.54349999997</v>
      </c>
      <c r="X663" s="389">
        <f t="shared" si="202"/>
        <v>-157149.54349999997</v>
      </c>
      <c r="Y663" s="389">
        <f t="shared" si="202"/>
        <v>-157149.54349999997</v>
      </c>
      <c r="Z663" s="389">
        <f t="shared" si="202"/>
        <v>-157149.54349999997</v>
      </c>
      <c r="AA663" s="389">
        <f t="shared" si="202"/>
        <v>-157149.54349999997</v>
      </c>
      <c r="AB663" s="389">
        <f t="shared" si="202"/>
        <v>-157149.54349999997</v>
      </c>
      <c r="AC663" s="389">
        <f t="shared" si="202"/>
        <v>-157149.54349999997</v>
      </c>
      <c r="AD663" s="389">
        <f t="shared" si="202"/>
        <v>-157149.54349999997</v>
      </c>
      <c r="AE663" s="389">
        <f t="shared" si="202"/>
        <v>-157149.54349999997</v>
      </c>
      <c r="AF663" s="232" t="str">
        <f t="shared" si="189"/>
        <v>Contaminated soils</v>
      </c>
      <c r="AG663" s="342" t="str">
        <f t="shared" si="189"/>
        <v>Absolute</v>
      </c>
      <c r="AH663" s="226"/>
      <c r="AI663" s="226"/>
      <c r="AJ663" s="226"/>
      <c r="AK663" s="226"/>
      <c r="AL663" s="226"/>
      <c r="AM663" s="226"/>
      <c r="AN663" s="226"/>
      <c r="AO663" s="226"/>
      <c r="AP663" s="63"/>
    </row>
    <row r="664" spans="1:43" s="212" customFormat="1">
      <c r="A664" s="155" t="s">
        <v>216</v>
      </c>
      <c r="B664" s="838"/>
      <c r="C664" s="297"/>
      <c r="D664" s="236"/>
      <c r="E664" s="236"/>
      <c r="F664" s="236"/>
      <c r="G664" s="236"/>
      <c r="H664" s="236"/>
      <c r="I664" s="546"/>
      <c r="J664" s="298" t="s">
        <v>509</v>
      </c>
      <c r="K664" s="421">
        <f t="shared" ref="K664:AE664" si="203">$Y$632*-0.5</f>
        <v>-1655.2090199999998</v>
      </c>
      <c r="L664" s="400">
        <f t="shared" si="203"/>
        <v>-1655.2090199999998</v>
      </c>
      <c r="M664" s="400">
        <f t="shared" si="203"/>
        <v>-1655.2090199999998</v>
      </c>
      <c r="N664" s="400">
        <f t="shared" si="203"/>
        <v>-1655.2090199999998</v>
      </c>
      <c r="O664" s="400">
        <f t="shared" si="203"/>
        <v>-1655.2090199999998</v>
      </c>
      <c r="P664" s="400">
        <f t="shared" si="203"/>
        <v>-1655.2090199999998</v>
      </c>
      <c r="Q664" s="400">
        <f t="shared" si="203"/>
        <v>-1655.2090199999998</v>
      </c>
      <c r="R664" s="400">
        <f t="shared" si="203"/>
        <v>-1655.2090199999998</v>
      </c>
      <c r="S664" s="400">
        <f t="shared" si="203"/>
        <v>-1655.2090199999998</v>
      </c>
      <c r="T664" s="400">
        <f t="shared" si="203"/>
        <v>-1655.2090199999998</v>
      </c>
      <c r="U664" s="400">
        <f t="shared" si="203"/>
        <v>-1655.2090199999998</v>
      </c>
      <c r="V664" s="400">
        <f t="shared" si="203"/>
        <v>-1655.2090199999998</v>
      </c>
      <c r="W664" s="400">
        <f t="shared" si="203"/>
        <v>-1655.2090199999998</v>
      </c>
      <c r="X664" s="400">
        <f t="shared" si="203"/>
        <v>-1655.2090199999998</v>
      </c>
      <c r="Y664" s="400">
        <f t="shared" si="203"/>
        <v>-1655.2090199999998</v>
      </c>
      <c r="Z664" s="400">
        <f t="shared" si="203"/>
        <v>-1655.2090199999998</v>
      </c>
      <c r="AA664" s="400">
        <f t="shared" si="203"/>
        <v>-1655.2090199999998</v>
      </c>
      <c r="AB664" s="400">
        <f t="shared" si="203"/>
        <v>-1655.2090199999998</v>
      </c>
      <c r="AC664" s="400">
        <f t="shared" si="203"/>
        <v>-1655.2090199999998</v>
      </c>
      <c r="AD664" s="400">
        <f t="shared" si="203"/>
        <v>-1655.2090199999998</v>
      </c>
      <c r="AE664" s="400">
        <f t="shared" si="203"/>
        <v>-1655.2090199999998</v>
      </c>
      <c r="AF664" s="232" t="str">
        <f t="shared" si="189"/>
        <v>Contaminated soils</v>
      </c>
      <c r="AG664" s="342" t="str">
        <f t="shared" si="189"/>
        <v>Absolute</v>
      </c>
      <c r="AH664" s="228"/>
      <c r="AJ664" s="227"/>
      <c r="AL664" s="227"/>
      <c r="AM664" s="119"/>
      <c r="AN664" s="227"/>
      <c r="AO664" s="307"/>
      <c r="AP664" s="214"/>
    </row>
    <row r="665" spans="1:43">
      <c r="A665" s="120"/>
      <c r="C665" s="226"/>
      <c r="D665" s="226"/>
      <c r="E665" s="226"/>
      <c r="F665" s="226"/>
      <c r="G665" s="226"/>
      <c r="H665" s="226"/>
      <c r="I665" s="226"/>
      <c r="J665" s="226"/>
      <c r="K665" s="28"/>
      <c r="L665" s="137"/>
      <c r="M665" s="137"/>
      <c r="N665" s="141"/>
      <c r="O665" s="137"/>
      <c r="AF665" s="132"/>
      <c r="AG665" s="344"/>
      <c r="AH665" s="117"/>
      <c r="AI665" s="117"/>
      <c r="AJ665" s="117"/>
      <c r="AK665" s="117"/>
      <c r="AL665" s="117"/>
      <c r="AM665" s="117"/>
      <c r="AN665" s="117"/>
      <c r="AO665" s="117"/>
      <c r="AP665" s="117"/>
      <c r="AQ665" s="63"/>
    </row>
    <row r="666" spans="1:43" s="128" customFormat="1" ht="18.75">
      <c r="A666" s="130" t="s">
        <v>258</v>
      </c>
      <c r="B666" s="129" t="s">
        <v>766</v>
      </c>
      <c r="C666" s="229"/>
      <c r="D666" s="229"/>
      <c r="E666" s="229"/>
      <c r="F666" s="229"/>
      <c r="G666" s="229"/>
      <c r="H666" s="229"/>
      <c r="I666" s="229"/>
      <c r="J666" s="229"/>
      <c r="K666" s="131"/>
      <c r="L666" s="138"/>
      <c r="M666" s="138"/>
      <c r="N666" s="138"/>
      <c r="O666" s="138"/>
      <c r="P666" s="147"/>
      <c r="Q666" s="147"/>
      <c r="R666" s="147"/>
      <c r="S666" s="147"/>
      <c r="T666" s="147"/>
      <c r="U666" s="147"/>
      <c r="V666" s="147"/>
      <c r="W666" s="147"/>
      <c r="X666" s="147"/>
      <c r="Y666" s="147"/>
      <c r="Z666" s="147"/>
      <c r="AA666" s="147"/>
      <c r="AB666" s="147"/>
      <c r="AC666" s="147"/>
      <c r="AD666" s="147"/>
      <c r="AE666" s="147"/>
      <c r="AF666" s="140"/>
      <c r="AG666" s="346"/>
      <c r="AH666" s="123"/>
      <c r="AI666" s="124"/>
      <c r="AJ666" s="125"/>
      <c r="AK666" s="124"/>
      <c r="AL666" s="125"/>
      <c r="AM666" s="124"/>
      <c r="AN666" s="125"/>
      <c r="AO666" s="126"/>
      <c r="AP666" s="127"/>
    </row>
    <row r="667" spans="1:43">
      <c r="A667" s="49" t="s">
        <v>376</v>
      </c>
      <c r="C667" s="122" t="s">
        <v>497</v>
      </c>
      <c r="D667" s="226"/>
      <c r="E667" s="226"/>
      <c r="F667" s="226"/>
      <c r="G667" s="226"/>
      <c r="H667" s="226"/>
      <c r="I667" s="226"/>
      <c r="J667" s="226"/>
      <c r="L667" s="137"/>
      <c r="M667" s="137"/>
      <c r="N667" s="141"/>
      <c r="O667" s="137"/>
      <c r="X667" s="150"/>
      <c r="Y667" s="330"/>
      <c r="Z667" s="251"/>
      <c r="AH667" s="120"/>
      <c r="AI667" s="28"/>
      <c r="AJ667" s="118"/>
      <c r="AK667" s="28"/>
      <c r="AL667" s="118"/>
      <c r="AM667" s="119"/>
      <c r="AN667" s="118"/>
    </row>
    <row r="668" spans="1:43">
      <c r="A668" s="120" t="s">
        <v>394</v>
      </c>
      <c r="C668" s="212" t="s">
        <v>725</v>
      </c>
      <c r="N668" s="141"/>
      <c r="O668" s="137"/>
      <c r="W668" s="193"/>
      <c r="X668" s="150"/>
      <c r="Y668" s="330"/>
      <c r="Z668" s="251"/>
      <c r="AF668" s="232"/>
      <c r="AH668" s="120"/>
      <c r="AI668" s="28"/>
      <c r="AJ668" s="118"/>
      <c r="AK668" s="28"/>
      <c r="AL668" s="118"/>
      <c r="AM668" s="119"/>
      <c r="AN668" s="118"/>
    </row>
    <row r="669" spans="1:43">
      <c r="A669" s="120"/>
      <c r="C669" s="145" t="s">
        <v>832</v>
      </c>
      <c r="D669" s="226"/>
      <c r="E669" s="226"/>
      <c r="F669" s="511"/>
      <c r="G669" s="511"/>
      <c r="H669" s="141"/>
      <c r="I669" s="226"/>
      <c r="J669" s="329"/>
      <c r="L669" s="374"/>
      <c r="M669" s="137"/>
      <c r="O669" s="137"/>
      <c r="W669" s="230"/>
      <c r="X669" s="150"/>
      <c r="Y669" s="330"/>
      <c r="Z669" s="251"/>
      <c r="AF669" s="232"/>
      <c r="AH669" s="120"/>
      <c r="AI669" s="28"/>
      <c r="AJ669" s="118"/>
      <c r="AK669" s="28"/>
      <c r="AL669" s="118"/>
      <c r="AM669" s="119"/>
      <c r="AN669" s="118"/>
    </row>
    <row r="670" spans="1:43">
      <c r="A670" s="168" t="s">
        <v>374</v>
      </c>
      <c r="B670" s="329" t="s">
        <v>835</v>
      </c>
      <c r="C670" s="28" t="s">
        <v>494</v>
      </c>
      <c r="D670" s="226"/>
      <c r="E670" s="226"/>
      <c r="I670" s="226"/>
      <c r="J670" s="226"/>
      <c r="N670" s="141"/>
      <c r="O670" s="137"/>
      <c r="W670" s="230"/>
      <c r="X670" s="150"/>
      <c r="Y670" s="330"/>
      <c r="Z670" s="251"/>
      <c r="AF670" s="232"/>
      <c r="AH670" s="120"/>
      <c r="AI670" s="28"/>
      <c r="AJ670" s="118"/>
      <c r="AK670" s="28"/>
      <c r="AL670" s="118"/>
      <c r="AM670" s="119"/>
      <c r="AN670" s="118"/>
    </row>
    <row r="671" spans="1:43">
      <c r="A671" s="120"/>
      <c r="D671" s="226"/>
      <c r="E671" s="226"/>
      <c r="F671" s="226"/>
      <c r="G671" s="226"/>
      <c r="H671" s="226"/>
      <c r="I671" s="226"/>
      <c r="J671" s="226"/>
      <c r="L671" s="137"/>
      <c r="M671" s="137"/>
      <c r="N671" s="141"/>
      <c r="O671" s="137"/>
      <c r="W671" s="230"/>
      <c r="X671" s="150"/>
      <c r="Y671" s="330"/>
      <c r="Z671" s="251"/>
      <c r="AF671" s="232"/>
      <c r="AH671" s="120"/>
      <c r="AI671" s="28"/>
      <c r="AJ671" s="118"/>
      <c r="AK671" s="28"/>
      <c r="AL671" s="118"/>
      <c r="AM671" s="119"/>
      <c r="AN671" s="118"/>
    </row>
    <row r="672" spans="1:43">
      <c r="A672" s="228"/>
      <c r="C672" s="49" t="s">
        <v>400</v>
      </c>
      <c r="J672" s="226"/>
      <c r="L672" s="137"/>
      <c r="M672" s="137"/>
      <c r="N672" s="141"/>
      <c r="O672" s="137"/>
      <c r="W672" s="230"/>
      <c r="X672" s="150"/>
      <c r="Y672" s="330"/>
      <c r="Z672" s="251"/>
      <c r="AF672" s="232"/>
      <c r="AH672" s="120"/>
      <c r="AI672" s="28"/>
      <c r="AJ672" s="118"/>
      <c r="AK672" s="28"/>
      <c r="AL672" s="118"/>
      <c r="AM672" s="119"/>
      <c r="AN672" s="118"/>
    </row>
    <row r="673" spans="1:42">
      <c r="C673" s="28" t="s">
        <v>555</v>
      </c>
      <c r="D673" s="226"/>
      <c r="E673" s="226"/>
      <c r="F673" s="226"/>
      <c r="G673" s="226"/>
      <c r="H673" s="226"/>
      <c r="I673" s="226"/>
      <c r="J673" s="226"/>
      <c r="L673" s="137"/>
      <c r="M673" s="137"/>
      <c r="N673" s="141"/>
      <c r="O673" s="137"/>
      <c r="W673" s="230"/>
      <c r="X673" s="150"/>
      <c r="Y673" s="330"/>
      <c r="Z673" s="251"/>
      <c r="AF673" s="232"/>
      <c r="AH673" s="120"/>
      <c r="AI673" s="28"/>
      <c r="AJ673" s="118"/>
      <c r="AK673" s="28"/>
      <c r="AL673" s="118"/>
      <c r="AM673" s="119"/>
      <c r="AN673" s="118"/>
    </row>
    <row r="674" spans="1:42">
      <c r="A674" s="120"/>
      <c r="D674" s="226"/>
      <c r="E674" s="226"/>
      <c r="F674" s="226"/>
      <c r="G674" s="226"/>
      <c r="H674" s="226"/>
      <c r="I674" s="226"/>
      <c r="J674" s="226"/>
      <c r="L674" s="137"/>
      <c r="M674" s="137"/>
      <c r="N674" s="141"/>
      <c r="O674" s="137"/>
      <c r="W674" s="230"/>
      <c r="X674" s="150"/>
      <c r="Y674" s="330"/>
      <c r="Z674" s="251"/>
      <c r="AF674" s="232"/>
      <c r="AH674" s="120"/>
      <c r="AI674" s="28"/>
      <c r="AJ674" s="118"/>
      <c r="AK674" s="28"/>
      <c r="AL674" s="118"/>
      <c r="AM674" s="119"/>
      <c r="AN674" s="118"/>
    </row>
    <row r="675" spans="1:42">
      <c r="A675" s="120"/>
      <c r="C675" s="49" t="s">
        <v>401</v>
      </c>
      <c r="D675" s="226"/>
      <c r="E675" s="226"/>
      <c r="F675" s="226"/>
      <c r="G675" s="226"/>
      <c r="H675" s="226"/>
      <c r="I675" s="226"/>
      <c r="J675" s="226"/>
      <c r="L675" s="137"/>
      <c r="M675" s="137"/>
      <c r="N675" s="141"/>
      <c r="O675" s="137"/>
      <c r="W675" s="230"/>
      <c r="X675" s="150"/>
      <c r="Y675" s="330"/>
      <c r="Z675" s="251"/>
      <c r="AF675" s="232"/>
      <c r="AI675" s="33"/>
      <c r="AJ675" s="118"/>
      <c r="AK675" s="28"/>
      <c r="AL675" s="118"/>
      <c r="AM675" s="119"/>
      <c r="AN675" s="118"/>
    </row>
    <row r="676" spans="1:42">
      <c r="A676" s="120"/>
      <c r="C676" s="28" t="s">
        <v>662</v>
      </c>
      <c r="D676" s="226"/>
      <c r="E676" s="226"/>
      <c r="F676" s="226"/>
      <c r="G676" s="226"/>
      <c r="H676" s="226"/>
      <c r="I676" s="226"/>
      <c r="J676" s="226"/>
      <c r="K676" s="28"/>
      <c r="L676" s="137"/>
      <c r="M676" s="137"/>
      <c r="N676" s="141"/>
      <c r="O676" s="137"/>
      <c r="W676" s="230"/>
      <c r="X676" s="150"/>
      <c r="Y676" s="330"/>
      <c r="Z676" s="251"/>
      <c r="AF676" s="232"/>
      <c r="AI676" s="173"/>
      <c r="AJ676" s="118"/>
      <c r="AK676" s="28"/>
      <c r="AL676" s="118"/>
      <c r="AM676" s="119"/>
      <c r="AN676" s="118"/>
      <c r="AO676" s="173"/>
    </row>
    <row r="677" spans="1:42" s="212" customFormat="1">
      <c r="A677" s="228"/>
      <c r="B677" s="226"/>
      <c r="C677" s="49"/>
      <c r="D677" s="226"/>
      <c r="E677" s="226"/>
      <c r="F677" s="226"/>
      <c r="G677" s="226"/>
      <c r="H677" s="226"/>
      <c r="I677" s="226"/>
      <c r="J677" s="226"/>
      <c r="L677" s="137"/>
      <c r="M677" s="137"/>
      <c r="N677" s="141"/>
      <c r="O677" s="137"/>
      <c r="P677" s="230"/>
      <c r="Q677" s="230"/>
      <c r="R677" s="230"/>
      <c r="S677" s="230"/>
      <c r="T677" s="230"/>
      <c r="U677" s="230"/>
      <c r="V677" s="230"/>
      <c r="W677" s="230"/>
      <c r="X677" s="150"/>
      <c r="Y677" s="330"/>
      <c r="Z677" s="251"/>
      <c r="AA677" s="230"/>
      <c r="AB677" s="230"/>
      <c r="AC677" s="230"/>
      <c r="AD677" s="230"/>
      <c r="AE677" s="230"/>
      <c r="AF677" s="232"/>
      <c r="AG677" s="342"/>
      <c r="AH677" s="211"/>
      <c r="AI677" s="307"/>
      <c r="AJ677" s="227"/>
      <c r="AL677" s="227"/>
      <c r="AM677" s="119"/>
      <c r="AN677" s="227"/>
      <c r="AO677" s="307"/>
      <c r="AP677" s="214"/>
    </row>
    <row r="678" spans="1:42" s="212" customFormat="1">
      <c r="A678" s="228"/>
      <c r="B678" s="226"/>
      <c r="C678" s="49" t="s">
        <v>379</v>
      </c>
      <c r="D678" s="226"/>
      <c r="E678" s="226"/>
      <c r="F678" s="226"/>
      <c r="G678" s="226"/>
      <c r="H678" s="226"/>
      <c r="I678" s="226"/>
      <c r="J678" s="226"/>
      <c r="L678" s="137"/>
      <c r="M678" s="137"/>
      <c r="N678" s="141"/>
      <c r="O678" s="137"/>
      <c r="P678" s="230"/>
      <c r="Q678" s="230"/>
      <c r="R678" s="230"/>
      <c r="S678" s="230"/>
      <c r="T678" s="230"/>
      <c r="U678" s="230"/>
      <c r="V678" s="230"/>
      <c r="W678" s="230"/>
      <c r="X678" s="230"/>
      <c r="Z678" s="251"/>
      <c r="AA678" s="230"/>
      <c r="AB678" s="230"/>
      <c r="AC678" s="230"/>
      <c r="AD678" s="230"/>
      <c r="AE678" s="230"/>
      <c r="AF678" s="232"/>
      <c r="AG678" s="342"/>
      <c r="AH678" s="211"/>
      <c r="AI678" s="307"/>
      <c r="AJ678" s="227"/>
      <c r="AL678" s="227"/>
      <c r="AM678" s="119"/>
      <c r="AN678" s="227"/>
      <c r="AO678" s="307"/>
      <c r="AP678" s="214"/>
    </row>
    <row r="679" spans="1:42" s="212" customFormat="1">
      <c r="A679" s="228"/>
      <c r="B679" s="226"/>
      <c r="C679" s="212" t="s">
        <v>403</v>
      </c>
      <c r="D679" s="226"/>
      <c r="E679" s="226"/>
      <c r="F679" s="226"/>
      <c r="G679" s="226"/>
      <c r="H679" s="226"/>
      <c r="I679" s="226"/>
      <c r="J679" s="226"/>
      <c r="L679" s="137"/>
      <c r="M679" s="137"/>
      <c r="N679" s="141"/>
      <c r="O679" s="137"/>
      <c r="P679" s="230"/>
      <c r="Q679" s="230"/>
      <c r="R679" s="230"/>
      <c r="S679" s="230"/>
      <c r="T679" s="230"/>
      <c r="U679" s="230"/>
      <c r="V679" s="230"/>
      <c r="W679" s="230"/>
      <c r="X679" s="230"/>
      <c r="Y679" s="230"/>
      <c r="Z679" s="251"/>
      <c r="AA679" s="230"/>
      <c r="AB679" s="230"/>
      <c r="AC679" s="230"/>
      <c r="AD679" s="230"/>
      <c r="AE679" s="230"/>
      <c r="AF679" s="232"/>
      <c r="AG679" s="342"/>
      <c r="AH679" s="211"/>
      <c r="AI679" s="307"/>
      <c r="AJ679" s="227"/>
      <c r="AL679" s="227"/>
      <c r="AM679" s="119"/>
      <c r="AN679" s="227"/>
      <c r="AO679" s="307"/>
      <c r="AP679" s="214"/>
    </row>
    <row r="680" spans="1:42" s="212" customFormat="1">
      <c r="A680" s="228"/>
      <c r="B680" s="226"/>
      <c r="C680" s="212" t="s">
        <v>834</v>
      </c>
      <c r="D680" s="226"/>
      <c r="E680" s="226"/>
      <c r="F680" s="226"/>
      <c r="G680" s="226"/>
      <c r="H680" s="226"/>
      <c r="I680" s="226"/>
      <c r="J680" s="226"/>
      <c r="L680" s="137"/>
      <c r="M680" s="137"/>
      <c r="N680" s="141"/>
      <c r="O680" s="137"/>
      <c r="P680" s="230"/>
      <c r="Q680" s="230"/>
      <c r="R680" s="230"/>
      <c r="S680" s="230"/>
      <c r="T680" s="230"/>
      <c r="U680" s="230"/>
      <c r="V680" s="230"/>
      <c r="W680" s="230"/>
      <c r="X680" s="230"/>
      <c r="Y680" s="230"/>
      <c r="Z680" s="251"/>
      <c r="AA680" s="230"/>
      <c r="AB680" s="230"/>
      <c r="AC680" s="230"/>
      <c r="AD680" s="230"/>
      <c r="AE680" s="230"/>
      <c r="AF680" s="232"/>
      <c r="AG680" s="342"/>
      <c r="AH680" s="211"/>
      <c r="AI680" s="307"/>
      <c r="AJ680" s="227"/>
      <c r="AL680" s="227"/>
      <c r="AM680" s="119"/>
      <c r="AN680" s="227"/>
      <c r="AO680" s="307"/>
      <c r="AP680" s="214"/>
    </row>
    <row r="681" spans="1:42" s="212" customFormat="1">
      <c r="A681" s="228"/>
      <c r="B681" s="226"/>
      <c r="D681" s="226"/>
      <c r="E681" s="226"/>
      <c r="H681" s="383"/>
      <c r="I681" s="226"/>
      <c r="J681" s="226"/>
      <c r="L681" s="137"/>
      <c r="M681" s="137"/>
      <c r="N681" s="141"/>
      <c r="O681" s="137"/>
      <c r="P681" s="230"/>
      <c r="Q681" s="230"/>
      <c r="R681" s="230"/>
      <c r="S681" s="230"/>
      <c r="T681" s="230"/>
      <c r="U681" s="230"/>
      <c r="V681" s="230"/>
      <c r="W681" s="230"/>
      <c r="X681" s="230"/>
      <c r="Y681" s="230"/>
      <c r="Z681" s="251"/>
      <c r="AA681" s="230"/>
      <c r="AB681" s="230"/>
      <c r="AC681" s="230"/>
      <c r="AD681" s="230"/>
      <c r="AE681" s="230"/>
      <c r="AF681" s="232"/>
      <c r="AG681" s="342"/>
      <c r="AH681" s="211"/>
      <c r="AI681" s="307"/>
      <c r="AJ681" s="227"/>
      <c r="AL681" s="227"/>
      <c r="AM681" s="119"/>
      <c r="AN681" s="227"/>
      <c r="AO681" s="307"/>
      <c r="AP681" s="214"/>
    </row>
    <row r="682" spans="1:42" s="212" customFormat="1">
      <c r="A682" s="228"/>
      <c r="B682" s="226"/>
      <c r="D682" s="226"/>
      <c r="E682" s="226"/>
      <c r="F682" s="226"/>
      <c r="G682" s="226"/>
      <c r="H682" s="383"/>
      <c r="I682" s="226"/>
      <c r="J682" s="226"/>
      <c r="L682" s="137"/>
      <c r="M682" s="137"/>
      <c r="N682" s="141"/>
      <c r="O682" s="137"/>
      <c r="P682" s="230"/>
      <c r="Q682" s="230"/>
      <c r="R682" s="230"/>
      <c r="S682" s="230"/>
      <c r="T682" s="230"/>
      <c r="U682" s="230"/>
      <c r="V682" s="230"/>
      <c r="W682" s="230"/>
      <c r="X682" s="230"/>
      <c r="Y682" s="230"/>
      <c r="Z682" s="251"/>
      <c r="AA682" s="230"/>
      <c r="AB682" s="230"/>
      <c r="AC682" s="230"/>
      <c r="AD682" s="230"/>
      <c r="AE682" s="230"/>
      <c r="AF682" s="232"/>
      <c r="AG682" s="342"/>
      <c r="AH682" s="211"/>
      <c r="AI682" s="307"/>
      <c r="AJ682" s="227"/>
      <c r="AL682" s="227"/>
      <c r="AM682" s="119"/>
      <c r="AN682" s="227"/>
      <c r="AO682" s="307"/>
      <c r="AP682" s="214"/>
    </row>
    <row r="683" spans="1:42" s="212" customFormat="1">
      <c r="A683" s="228"/>
      <c r="B683" s="226"/>
      <c r="D683" s="226"/>
      <c r="E683" s="226"/>
      <c r="F683" s="226"/>
      <c r="G683" s="226"/>
      <c r="H683" s="383"/>
      <c r="I683" s="226"/>
      <c r="J683" s="226"/>
      <c r="L683" s="137"/>
      <c r="M683" s="137"/>
      <c r="N683" s="141"/>
      <c r="O683" s="137"/>
      <c r="P683" s="230"/>
      <c r="Q683" s="230"/>
      <c r="R683" s="230"/>
      <c r="S683" s="230"/>
      <c r="T683" s="230"/>
      <c r="U683" s="230"/>
      <c r="V683" s="230"/>
      <c r="W683" s="230"/>
      <c r="X683" s="230"/>
      <c r="Y683" s="230"/>
      <c r="Z683" s="251"/>
      <c r="AA683" s="230"/>
      <c r="AB683" s="230"/>
      <c r="AC683" s="230"/>
      <c r="AD683" s="230"/>
      <c r="AE683" s="230"/>
      <c r="AF683" s="232"/>
      <c r="AG683" s="342"/>
      <c r="AH683" s="211"/>
      <c r="AI683" s="307"/>
      <c r="AJ683" s="227"/>
      <c r="AL683" s="227"/>
      <c r="AM683" s="119"/>
      <c r="AN683" s="227"/>
      <c r="AO683" s="307"/>
      <c r="AP683" s="214"/>
    </row>
    <row r="684" spans="1:42" s="212" customFormat="1">
      <c r="A684" s="228"/>
      <c r="B684" s="226"/>
      <c r="D684" s="226"/>
      <c r="E684" s="226"/>
      <c r="F684" s="226"/>
      <c r="G684" s="226"/>
      <c r="H684" s="226"/>
      <c r="I684" s="226"/>
      <c r="J684" s="226"/>
      <c r="L684" s="137"/>
      <c r="M684" s="137"/>
      <c r="N684" s="141"/>
      <c r="O684" s="137"/>
      <c r="P684" s="230"/>
      <c r="Q684" s="230"/>
      <c r="R684" s="230"/>
      <c r="S684" s="230"/>
      <c r="T684" s="230"/>
      <c r="U684" s="230"/>
      <c r="V684" s="230"/>
      <c r="W684" s="230"/>
      <c r="X684" s="230"/>
      <c r="Y684" s="230"/>
      <c r="Z684" s="251"/>
      <c r="AA684" s="230"/>
      <c r="AB684" s="230"/>
      <c r="AC684" s="230"/>
      <c r="AD684" s="230"/>
      <c r="AE684" s="230"/>
      <c r="AF684" s="232"/>
      <c r="AG684" s="342"/>
      <c r="AH684" s="211"/>
      <c r="AI684" s="307"/>
      <c r="AJ684" s="227"/>
      <c r="AL684" s="227"/>
      <c r="AM684" s="119"/>
      <c r="AN684" s="227"/>
      <c r="AO684" s="307"/>
      <c r="AP684" s="214"/>
    </row>
    <row r="685" spans="1:42" s="212" customFormat="1">
      <c r="A685" s="228"/>
      <c r="B685" s="226"/>
      <c r="D685" s="226"/>
      <c r="E685" s="226"/>
      <c r="F685" s="226"/>
      <c r="G685" s="226"/>
      <c r="H685" s="226"/>
      <c r="I685" s="226"/>
      <c r="J685" s="226"/>
      <c r="L685" s="137"/>
      <c r="M685" s="137"/>
      <c r="N685" s="141"/>
      <c r="O685" s="137"/>
      <c r="P685" s="230"/>
      <c r="Q685" s="230"/>
      <c r="R685" s="230"/>
      <c r="S685" s="230"/>
      <c r="T685" s="230"/>
      <c r="U685" s="230"/>
      <c r="V685" s="230"/>
      <c r="W685" s="230"/>
      <c r="X685" s="230"/>
      <c r="Y685" s="230"/>
      <c r="Z685" s="251"/>
      <c r="AA685" s="230"/>
      <c r="AB685" s="230"/>
      <c r="AC685" s="230"/>
      <c r="AD685" s="230"/>
      <c r="AE685" s="230"/>
      <c r="AF685" s="232"/>
      <c r="AG685" s="342"/>
      <c r="AH685" s="211"/>
      <c r="AI685" s="307"/>
      <c r="AJ685" s="227"/>
      <c r="AL685" s="227"/>
      <c r="AM685" s="119"/>
      <c r="AN685" s="227"/>
      <c r="AO685" s="307"/>
      <c r="AP685" s="214"/>
    </row>
    <row r="686" spans="1:42" s="212" customFormat="1">
      <c r="A686" s="228"/>
      <c r="B686" s="226"/>
      <c r="D686" s="226"/>
      <c r="E686" s="226"/>
      <c r="F686" s="226"/>
      <c r="G686" s="226"/>
      <c r="H686" s="226"/>
      <c r="I686" s="226"/>
      <c r="J686" s="226"/>
      <c r="L686" s="137"/>
      <c r="M686" s="137"/>
      <c r="N686" s="141"/>
      <c r="O686" s="137"/>
      <c r="P686" s="230"/>
      <c r="Q686" s="230"/>
      <c r="R686" s="230"/>
      <c r="S686" s="230"/>
      <c r="T686" s="230"/>
      <c r="U686" s="230"/>
      <c r="V686" s="230"/>
      <c r="W686" s="230"/>
      <c r="X686" s="230"/>
      <c r="Y686" s="230"/>
      <c r="Z686" s="251"/>
      <c r="AA686" s="230"/>
      <c r="AB686" s="230"/>
      <c r="AC686" s="230"/>
      <c r="AD686" s="230"/>
      <c r="AE686" s="230"/>
      <c r="AF686" s="232"/>
      <c r="AG686" s="342"/>
      <c r="AH686" s="211"/>
      <c r="AI686" s="307"/>
      <c r="AJ686" s="227"/>
      <c r="AL686" s="227"/>
      <c r="AM686" s="119"/>
      <c r="AN686" s="227"/>
      <c r="AO686" s="307"/>
      <c r="AP686" s="214"/>
    </row>
    <row r="687" spans="1:42">
      <c r="A687" s="49" t="s">
        <v>378</v>
      </c>
      <c r="B687" s="28"/>
      <c r="D687" s="212"/>
      <c r="E687" s="212"/>
      <c r="F687" s="212"/>
      <c r="G687" s="212"/>
      <c r="H687" s="212"/>
      <c r="I687" s="212"/>
      <c r="J687" s="212"/>
      <c r="K687" s="134" t="s">
        <v>380</v>
      </c>
      <c r="L687" s="137"/>
      <c r="M687" s="141"/>
      <c r="N687" s="137"/>
      <c r="W687" s="251"/>
      <c r="AF687" s="132"/>
      <c r="AH687" s="117"/>
      <c r="AI687" s="117"/>
      <c r="AJ687" s="117"/>
      <c r="AK687" s="117"/>
      <c r="AL687" s="117"/>
      <c r="AM687" s="117"/>
      <c r="AN687" s="117"/>
      <c r="AO687" s="117"/>
    </row>
    <row r="688" spans="1:42">
      <c r="A688" s="49"/>
      <c r="B688" s="115" t="s">
        <v>379</v>
      </c>
      <c r="C688" s="289" t="s">
        <v>514</v>
      </c>
      <c r="D688" s="283"/>
      <c r="E688" s="283"/>
      <c r="F688" s="283"/>
      <c r="G688" s="284"/>
      <c r="H688" s="283"/>
      <c r="I688" s="284"/>
      <c r="J688" s="303"/>
      <c r="K688" s="134">
        <v>2014</v>
      </c>
      <c r="L688" s="134">
        <f t="shared" ref="L688:AE688" si="204">K688+1</f>
        <v>2015</v>
      </c>
      <c r="M688" s="134">
        <f t="shared" si="204"/>
        <v>2016</v>
      </c>
      <c r="N688" s="134">
        <f t="shared" si="204"/>
        <v>2017</v>
      </c>
      <c r="O688" s="134">
        <f t="shared" si="204"/>
        <v>2018</v>
      </c>
      <c r="P688" s="134">
        <f t="shared" si="204"/>
        <v>2019</v>
      </c>
      <c r="Q688" s="134">
        <f t="shared" si="204"/>
        <v>2020</v>
      </c>
      <c r="R688" s="134">
        <f t="shared" si="204"/>
        <v>2021</v>
      </c>
      <c r="S688" s="134">
        <f t="shared" si="204"/>
        <v>2022</v>
      </c>
      <c r="T688" s="134">
        <f t="shared" si="204"/>
        <v>2023</v>
      </c>
      <c r="U688" s="134">
        <f t="shared" si="204"/>
        <v>2024</v>
      </c>
      <c r="V688" s="134">
        <f t="shared" si="204"/>
        <v>2025</v>
      </c>
      <c r="W688" s="134">
        <f t="shared" si="204"/>
        <v>2026</v>
      </c>
      <c r="X688" s="134">
        <f t="shared" si="204"/>
        <v>2027</v>
      </c>
      <c r="Y688" s="134">
        <f t="shared" si="204"/>
        <v>2028</v>
      </c>
      <c r="Z688" s="134">
        <f t="shared" si="204"/>
        <v>2029</v>
      </c>
      <c r="AA688" s="134">
        <f t="shared" si="204"/>
        <v>2030</v>
      </c>
      <c r="AB688" s="134">
        <f t="shared" si="204"/>
        <v>2031</v>
      </c>
      <c r="AC688" s="134">
        <f t="shared" si="204"/>
        <v>2032</v>
      </c>
      <c r="AD688" s="134">
        <f t="shared" si="204"/>
        <v>2033</v>
      </c>
      <c r="AE688" s="134">
        <f t="shared" si="204"/>
        <v>2034</v>
      </c>
      <c r="AF688" s="132"/>
      <c r="AH688" s="117"/>
      <c r="AI688" s="117"/>
      <c r="AJ688" s="117"/>
      <c r="AK688" s="117"/>
      <c r="AL688" s="117"/>
      <c r="AM688" s="117"/>
      <c r="AN688" s="117"/>
      <c r="AO688" s="117"/>
      <c r="AP688" s="43"/>
    </row>
    <row r="689" spans="1:42">
      <c r="A689" s="151" t="s">
        <v>214</v>
      </c>
      <c r="B689" s="836" t="s">
        <v>828</v>
      </c>
      <c r="C689" s="301" t="s">
        <v>504</v>
      </c>
      <c r="D689" s="277" t="s">
        <v>505</v>
      </c>
      <c r="E689" s="277" t="s">
        <v>507</v>
      </c>
      <c r="F689" s="277" t="s">
        <v>414</v>
      </c>
      <c r="G689" s="278" t="s">
        <v>415</v>
      </c>
      <c r="H689" s="277" t="s">
        <v>508</v>
      </c>
      <c r="I689" s="505" t="s">
        <v>489</v>
      </c>
      <c r="J689" s="302" t="s">
        <v>509</v>
      </c>
      <c r="K689" s="158">
        <v>0.01</v>
      </c>
      <c r="L689" s="158">
        <f t="shared" ref="L689:T689" si="205">K689</f>
        <v>0.01</v>
      </c>
      <c r="M689" s="158">
        <f t="shared" si="205"/>
        <v>0.01</v>
      </c>
      <c r="N689" s="158">
        <f t="shared" si="205"/>
        <v>0.01</v>
      </c>
      <c r="O689" s="158">
        <f t="shared" si="205"/>
        <v>0.01</v>
      </c>
      <c r="P689" s="158">
        <f t="shared" si="205"/>
        <v>0.01</v>
      </c>
      <c r="Q689" s="158">
        <f t="shared" si="205"/>
        <v>0.01</v>
      </c>
      <c r="R689" s="158">
        <f t="shared" si="205"/>
        <v>0.01</v>
      </c>
      <c r="S689" s="158">
        <f t="shared" si="205"/>
        <v>0.01</v>
      </c>
      <c r="T689" s="158">
        <f t="shared" si="205"/>
        <v>0.01</v>
      </c>
      <c r="U689" s="158">
        <v>-0.01</v>
      </c>
      <c r="V689" s="158">
        <f t="shared" ref="V689:AE689" si="206">U689</f>
        <v>-0.01</v>
      </c>
      <c r="W689" s="158">
        <f t="shared" si="206"/>
        <v>-0.01</v>
      </c>
      <c r="X689" s="158">
        <f t="shared" si="206"/>
        <v>-0.01</v>
      </c>
      <c r="Y689" s="158">
        <f t="shared" si="206"/>
        <v>-0.01</v>
      </c>
      <c r="Z689" s="158">
        <f t="shared" si="206"/>
        <v>-0.01</v>
      </c>
      <c r="AA689" s="158">
        <f t="shared" si="206"/>
        <v>-0.01</v>
      </c>
      <c r="AB689" s="158">
        <f t="shared" si="206"/>
        <v>-0.01</v>
      </c>
      <c r="AC689" s="158">
        <f t="shared" si="206"/>
        <v>-0.01</v>
      </c>
      <c r="AD689" s="158">
        <f t="shared" si="206"/>
        <v>-0.01</v>
      </c>
      <c r="AE689" s="158">
        <f t="shared" si="206"/>
        <v>-0.01</v>
      </c>
      <c r="AF689" s="146" t="str">
        <f>B666</f>
        <v>Contaminated biosolids</v>
      </c>
      <c r="AH689" s="117"/>
      <c r="AI689" s="117"/>
      <c r="AJ689" s="117"/>
      <c r="AK689" s="117"/>
      <c r="AL689" s="117"/>
      <c r="AM689" s="117"/>
      <c r="AN689" s="117"/>
      <c r="AO689" s="117"/>
      <c r="AP689" s="63"/>
    </row>
    <row r="690" spans="1:42">
      <c r="A690" s="72" t="s">
        <v>209</v>
      </c>
      <c r="B690" s="837"/>
      <c r="C690" s="299" t="s">
        <v>504</v>
      </c>
      <c r="D690" s="279" t="s">
        <v>505</v>
      </c>
      <c r="E690" s="279" t="s">
        <v>507</v>
      </c>
      <c r="F690" s="279" t="s">
        <v>414</v>
      </c>
      <c r="G690" s="280" t="s">
        <v>415</v>
      </c>
      <c r="H690" s="279" t="s">
        <v>508</v>
      </c>
      <c r="I690" s="231" t="s">
        <v>489</v>
      </c>
      <c r="J690" s="300" t="s">
        <v>509</v>
      </c>
      <c r="K690" s="157">
        <f>Popn_growth</f>
        <v>1.4999999999999999E-2</v>
      </c>
      <c r="L690" s="159">
        <f t="shared" ref="L690:T690" si="207">K690</f>
        <v>1.4999999999999999E-2</v>
      </c>
      <c r="M690" s="159">
        <f t="shared" si="207"/>
        <v>1.4999999999999999E-2</v>
      </c>
      <c r="N690" s="159">
        <f t="shared" si="207"/>
        <v>1.4999999999999999E-2</v>
      </c>
      <c r="O690" s="159">
        <f t="shared" si="207"/>
        <v>1.4999999999999999E-2</v>
      </c>
      <c r="P690" s="159">
        <f t="shared" si="207"/>
        <v>1.4999999999999999E-2</v>
      </c>
      <c r="Q690" s="159">
        <f t="shared" si="207"/>
        <v>1.4999999999999999E-2</v>
      </c>
      <c r="R690" s="159">
        <f t="shared" si="207"/>
        <v>1.4999999999999999E-2</v>
      </c>
      <c r="S690" s="159">
        <f t="shared" si="207"/>
        <v>1.4999999999999999E-2</v>
      </c>
      <c r="T690" s="159">
        <f t="shared" si="207"/>
        <v>1.4999999999999999E-2</v>
      </c>
      <c r="U690" s="159">
        <f>T690</f>
        <v>1.4999999999999999E-2</v>
      </c>
      <c r="V690" s="159">
        <f t="shared" ref="V690:AE690" si="208">U690</f>
        <v>1.4999999999999999E-2</v>
      </c>
      <c r="W690" s="159">
        <f t="shared" si="208"/>
        <v>1.4999999999999999E-2</v>
      </c>
      <c r="X690" s="159">
        <f t="shared" si="208"/>
        <v>1.4999999999999999E-2</v>
      </c>
      <c r="Y690" s="159">
        <f t="shared" si="208"/>
        <v>1.4999999999999999E-2</v>
      </c>
      <c r="Z690" s="159">
        <f t="shared" si="208"/>
        <v>1.4999999999999999E-2</v>
      </c>
      <c r="AA690" s="159">
        <f t="shared" si="208"/>
        <v>1.4999999999999999E-2</v>
      </c>
      <c r="AB690" s="159">
        <f t="shared" si="208"/>
        <v>1.4999999999999999E-2</v>
      </c>
      <c r="AC690" s="159">
        <f t="shared" si="208"/>
        <v>1.4999999999999999E-2</v>
      </c>
      <c r="AD690" s="159">
        <f t="shared" si="208"/>
        <v>1.4999999999999999E-2</v>
      </c>
      <c r="AE690" s="159">
        <f t="shared" si="208"/>
        <v>1.4999999999999999E-2</v>
      </c>
      <c r="AF690" s="146" t="str">
        <f>AF689</f>
        <v>Contaminated biosolids</v>
      </c>
      <c r="AH690" s="117"/>
      <c r="AI690" s="117"/>
      <c r="AJ690" s="117"/>
      <c r="AK690" s="117"/>
      <c r="AL690" s="117"/>
      <c r="AM690" s="117"/>
      <c r="AN690" s="117"/>
      <c r="AO690" s="117"/>
      <c r="AP690" s="63"/>
    </row>
    <row r="691" spans="1:42">
      <c r="A691" s="144" t="s">
        <v>216</v>
      </c>
      <c r="B691" s="838"/>
      <c r="C691" s="299" t="s">
        <v>504</v>
      </c>
      <c r="D691" s="279" t="s">
        <v>505</v>
      </c>
      <c r="E691" s="279" t="s">
        <v>507</v>
      </c>
      <c r="F691" s="279" t="s">
        <v>414</v>
      </c>
      <c r="G691" s="280" t="s">
        <v>415</v>
      </c>
      <c r="H691" s="279" t="s">
        <v>508</v>
      </c>
      <c r="I691" s="233" t="s">
        <v>489</v>
      </c>
      <c r="J691" s="300" t="s">
        <v>509</v>
      </c>
      <c r="K691" s="504">
        <v>-0.02</v>
      </c>
      <c r="L691" s="159">
        <f t="shared" ref="L691:T691" si="209">K691</f>
        <v>-0.02</v>
      </c>
      <c r="M691" s="159">
        <f t="shared" si="209"/>
        <v>-0.02</v>
      </c>
      <c r="N691" s="159">
        <f t="shared" si="209"/>
        <v>-0.02</v>
      </c>
      <c r="O691" s="159">
        <f t="shared" si="209"/>
        <v>-0.02</v>
      </c>
      <c r="P691" s="159">
        <f t="shared" si="209"/>
        <v>-0.02</v>
      </c>
      <c r="Q691" s="159">
        <f t="shared" si="209"/>
        <v>-0.02</v>
      </c>
      <c r="R691" s="159">
        <f t="shared" si="209"/>
        <v>-0.02</v>
      </c>
      <c r="S691" s="159">
        <f t="shared" si="209"/>
        <v>-0.02</v>
      </c>
      <c r="T691" s="159">
        <f t="shared" si="209"/>
        <v>-0.02</v>
      </c>
      <c r="U691" s="159">
        <f>T691</f>
        <v>-0.02</v>
      </c>
      <c r="V691" s="159">
        <f t="shared" ref="V691:AE691" si="210">U691</f>
        <v>-0.02</v>
      </c>
      <c r="W691" s="159">
        <f t="shared" si="210"/>
        <v>-0.02</v>
      </c>
      <c r="X691" s="159">
        <f t="shared" si="210"/>
        <v>-0.02</v>
      </c>
      <c r="Y691" s="159">
        <f t="shared" si="210"/>
        <v>-0.02</v>
      </c>
      <c r="Z691" s="159">
        <f t="shared" si="210"/>
        <v>-0.02</v>
      </c>
      <c r="AA691" s="159">
        <f t="shared" si="210"/>
        <v>-0.02</v>
      </c>
      <c r="AB691" s="159">
        <f t="shared" si="210"/>
        <v>-0.02</v>
      </c>
      <c r="AC691" s="159">
        <f t="shared" si="210"/>
        <v>-0.02</v>
      </c>
      <c r="AD691" s="159">
        <f t="shared" si="210"/>
        <v>-0.02</v>
      </c>
      <c r="AE691" s="159">
        <f t="shared" si="210"/>
        <v>-0.02</v>
      </c>
      <c r="AF691" s="232" t="str">
        <f t="shared" ref="AF691:AF719" si="211">AF690</f>
        <v>Contaminated biosolids</v>
      </c>
      <c r="AH691" s="120"/>
      <c r="AI691" s="28"/>
      <c r="AJ691" s="118"/>
      <c r="AK691" s="28"/>
      <c r="AL691" s="118"/>
      <c r="AM691" s="119"/>
      <c r="AN691" s="118"/>
    </row>
    <row r="692" spans="1:42" s="212" customFormat="1" ht="12.75" customHeight="1">
      <c r="A692" s="151" t="s">
        <v>214</v>
      </c>
      <c r="B692" s="839" t="s">
        <v>1196</v>
      </c>
      <c r="C692" s="301" t="s">
        <v>504</v>
      </c>
      <c r="D692" s="277"/>
      <c r="E692" s="277"/>
      <c r="F692" s="277"/>
      <c r="G692" s="278"/>
      <c r="H692" s="277"/>
      <c r="I692" s="234"/>
      <c r="J692" s="302"/>
      <c r="K692" s="416">
        <f>Biosolids!B67*(1+K$689)</f>
        <v>3239.4371405943175</v>
      </c>
      <c r="L692" s="388">
        <f t="shared" ref="L692:L699" si="212">K692*(1+L$689)</f>
        <v>3271.8315120002608</v>
      </c>
      <c r="M692" s="388">
        <f t="shared" ref="M692:AE699" si="213">L692*(1+M$689)</f>
        <v>3304.5498271202632</v>
      </c>
      <c r="N692" s="388">
        <f t="shared" si="213"/>
        <v>3337.5953253914658</v>
      </c>
      <c r="O692" s="388">
        <f t="shared" si="213"/>
        <v>3370.9712786453806</v>
      </c>
      <c r="P692" s="388">
        <f t="shared" si="213"/>
        <v>3404.6809914318346</v>
      </c>
      <c r="Q692" s="388">
        <f t="shared" si="213"/>
        <v>3438.7278013461532</v>
      </c>
      <c r="R692" s="388">
        <f t="shared" si="213"/>
        <v>3473.1150793596148</v>
      </c>
      <c r="S692" s="388">
        <f t="shared" si="213"/>
        <v>3507.8462301532109</v>
      </c>
      <c r="T692" s="388">
        <f t="shared" si="213"/>
        <v>3542.9246924547429</v>
      </c>
      <c r="U692" s="388">
        <f t="shared" si="213"/>
        <v>3507.4954455301954</v>
      </c>
      <c r="V692" s="388">
        <f t="shared" si="213"/>
        <v>3472.4204910748936</v>
      </c>
      <c r="W692" s="388">
        <f t="shared" si="213"/>
        <v>3437.6962861641446</v>
      </c>
      <c r="X692" s="388">
        <f t="shared" si="213"/>
        <v>3403.3193233025031</v>
      </c>
      <c r="Y692" s="388">
        <f t="shared" si="213"/>
        <v>3369.2861300694781</v>
      </c>
      <c r="Z692" s="388">
        <f t="shared" si="213"/>
        <v>3335.5932687687832</v>
      </c>
      <c r="AA692" s="388">
        <f t="shared" si="213"/>
        <v>3302.2373360810952</v>
      </c>
      <c r="AB692" s="388">
        <f t="shared" si="213"/>
        <v>3269.2149627202843</v>
      </c>
      <c r="AC692" s="388">
        <f t="shared" si="213"/>
        <v>3236.5228130930814</v>
      </c>
      <c r="AD692" s="388">
        <f t="shared" si="213"/>
        <v>3204.1575849621504</v>
      </c>
      <c r="AE692" s="388">
        <f t="shared" si="213"/>
        <v>3172.1160091125289</v>
      </c>
      <c r="AF692" s="232" t="str">
        <f t="shared" si="211"/>
        <v>Contaminated biosolids</v>
      </c>
      <c r="AG692" s="342" t="s">
        <v>570</v>
      </c>
      <c r="AH692" s="226"/>
      <c r="AI692" s="226"/>
      <c r="AJ692" s="226"/>
      <c r="AK692" s="226"/>
      <c r="AL692" s="226"/>
      <c r="AM692" s="226"/>
      <c r="AN692" s="226"/>
      <c r="AO692" s="226"/>
      <c r="AP692" s="63"/>
    </row>
    <row r="693" spans="1:42" s="212" customFormat="1">
      <c r="A693" s="153" t="s">
        <v>214</v>
      </c>
      <c r="B693" s="840"/>
      <c r="C693" s="299"/>
      <c r="D693" s="279" t="s">
        <v>505</v>
      </c>
      <c r="E693" s="279"/>
      <c r="F693" s="279"/>
      <c r="G693" s="280"/>
      <c r="H693" s="279"/>
      <c r="I693" s="235"/>
      <c r="J693" s="300"/>
      <c r="K693" s="417">
        <f>Biosolids!B68*(1+K$689)</f>
        <v>96208.720826308316</v>
      </c>
      <c r="L693" s="389">
        <f t="shared" si="212"/>
        <v>97170.808034571397</v>
      </c>
      <c r="M693" s="389">
        <f t="shared" ref="M693:AA693" si="214">L693*(1+M$689)</f>
        <v>98142.516114917118</v>
      </c>
      <c r="N693" s="389">
        <f t="shared" si="214"/>
        <v>99123.941276066296</v>
      </c>
      <c r="O693" s="389">
        <f t="shared" si="214"/>
        <v>100115.18068882696</v>
      </c>
      <c r="P693" s="389">
        <f t="shared" si="214"/>
        <v>101116.33249571524</v>
      </c>
      <c r="Q693" s="389">
        <f t="shared" si="214"/>
        <v>102127.4958206724</v>
      </c>
      <c r="R693" s="389">
        <f t="shared" si="214"/>
        <v>103148.77077887912</v>
      </c>
      <c r="S693" s="389">
        <f t="shared" si="214"/>
        <v>104180.25848666791</v>
      </c>
      <c r="T693" s="389">
        <f t="shared" si="214"/>
        <v>105222.06107153458</v>
      </c>
      <c r="U693" s="389">
        <f t="shared" si="214"/>
        <v>104169.84046081924</v>
      </c>
      <c r="V693" s="389">
        <f t="shared" si="214"/>
        <v>103128.14205621104</v>
      </c>
      <c r="W693" s="389">
        <f t="shared" si="214"/>
        <v>102096.86063564893</v>
      </c>
      <c r="X693" s="389">
        <f t="shared" si="214"/>
        <v>101075.89202929244</v>
      </c>
      <c r="Y693" s="389">
        <f t="shared" si="214"/>
        <v>100065.13310899952</v>
      </c>
      <c r="Z693" s="389">
        <f t="shared" si="214"/>
        <v>99064.481777909532</v>
      </c>
      <c r="AA693" s="389">
        <f t="shared" si="214"/>
        <v>98073.836960130429</v>
      </c>
      <c r="AB693" s="389">
        <f t="shared" si="213"/>
        <v>97093.098590529131</v>
      </c>
      <c r="AC693" s="389">
        <f t="shared" si="213"/>
        <v>96122.167604623843</v>
      </c>
      <c r="AD693" s="389">
        <f t="shared" si="213"/>
        <v>95160.94592857761</v>
      </c>
      <c r="AE693" s="389">
        <f t="shared" si="213"/>
        <v>94209.33646929184</v>
      </c>
      <c r="AF693" s="232" t="str">
        <f t="shared" si="211"/>
        <v>Contaminated biosolids</v>
      </c>
      <c r="AG693" s="342" t="str">
        <f t="shared" ref="AG693:AG699" si="215">AG692</f>
        <v>Absolute</v>
      </c>
      <c r="AH693" s="226"/>
      <c r="AI693" s="226"/>
      <c r="AJ693" s="226"/>
      <c r="AK693" s="226"/>
      <c r="AL693" s="226"/>
      <c r="AM693" s="226"/>
      <c r="AN693" s="226"/>
      <c r="AO693" s="226"/>
      <c r="AP693" s="63"/>
    </row>
    <row r="694" spans="1:42" s="212" customFormat="1">
      <c r="A694" s="153" t="s">
        <v>214</v>
      </c>
      <c r="B694" s="840"/>
      <c r="C694" s="299"/>
      <c r="D694" s="279"/>
      <c r="E694" s="279" t="s">
        <v>507</v>
      </c>
      <c r="F694" s="279"/>
      <c r="G694" s="280"/>
      <c r="H694" s="279"/>
      <c r="I694" s="235"/>
      <c r="J694" s="300"/>
      <c r="K694" s="417">
        <f>Biosolids!B69*(1+K$689)</f>
        <v>319.2078679612373</v>
      </c>
      <c r="L694" s="389">
        <f t="shared" si="212"/>
        <v>322.39994664084969</v>
      </c>
      <c r="M694" s="389">
        <f t="shared" si="213"/>
        <v>325.62394610725818</v>
      </c>
      <c r="N694" s="389">
        <f t="shared" si="213"/>
        <v>328.88018556833077</v>
      </c>
      <c r="O694" s="389">
        <f t="shared" si="213"/>
        <v>332.16898742401406</v>
      </c>
      <c r="P694" s="389">
        <f t="shared" si="213"/>
        <v>335.49067729825418</v>
      </c>
      <c r="Q694" s="389">
        <f t="shared" si="213"/>
        <v>338.84558407123671</v>
      </c>
      <c r="R694" s="389">
        <f t="shared" si="213"/>
        <v>342.23403991194908</v>
      </c>
      <c r="S694" s="389">
        <f t="shared" si="213"/>
        <v>345.65638031106857</v>
      </c>
      <c r="T694" s="389">
        <f t="shared" si="213"/>
        <v>349.11294411417924</v>
      </c>
      <c r="U694" s="389">
        <f t="shared" si="213"/>
        <v>345.62181467303742</v>
      </c>
      <c r="V694" s="389">
        <f t="shared" si="213"/>
        <v>342.16559652630707</v>
      </c>
      <c r="W694" s="389">
        <f t="shared" si="213"/>
        <v>338.74394056104398</v>
      </c>
      <c r="X694" s="389">
        <f t="shared" si="213"/>
        <v>335.35650115543353</v>
      </c>
      <c r="Y694" s="389">
        <f t="shared" si="213"/>
        <v>332.0029361438792</v>
      </c>
      <c r="Z694" s="389">
        <f t="shared" si="213"/>
        <v>328.6829067824404</v>
      </c>
      <c r="AA694" s="389">
        <f t="shared" si="213"/>
        <v>325.39607771461601</v>
      </c>
      <c r="AB694" s="389">
        <f t="shared" si="213"/>
        <v>322.14211693746984</v>
      </c>
      <c r="AC694" s="389">
        <f t="shared" si="213"/>
        <v>318.92069576809513</v>
      </c>
      <c r="AD694" s="389">
        <f t="shared" si="213"/>
        <v>315.73148881041419</v>
      </c>
      <c r="AE694" s="389">
        <f t="shared" si="213"/>
        <v>312.57417392231002</v>
      </c>
      <c r="AF694" s="232" t="str">
        <f t="shared" si="211"/>
        <v>Contaminated biosolids</v>
      </c>
      <c r="AG694" s="342" t="str">
        <f t="shared" si="215"/>
        <v>Absolute</v>
      </c>
      <c r="AH694" s="228"/>
      <c r="AJ694" s="227"/>
      <c r="AL694" s="227"/>
      <c r="AM694" s="119"/>
      <c r="AN694" s="227"/>
      <c r="AO694" s="307"/>
      <c r="AP694" s="214"/>
    </row>
    <row r="695" spans="1:42" s="212" customFormat="1">
      <c r="A695" s="153" t="s">
        <v>214</v>
      </c>
      <c r="B695" s="840"/>
      <c r="C695" s="293"/>
      <c r="D695" s="235"/>
      <c r="E695" s="235"/>
      <c r="F695" s="279" t="s">
        <v>414</v>
      </c>
      <c r="G695" s="235"/>
      <c r="H695" s="235"/>
      <c r="I695" s="233"/>
      <c r="J695" s="294"/>
      <c r="K695" s="417">
        <f>Biosolids!B70*(1+K$689)</f>
        <v>39031.724636464154</v>
      </c>
      <c r="L695" s="389">
        <f t="shared" si="212"/>
        <v>39422.041882828795</v>
      </c>
      <c r="M695" s="389">
        <f t="shared" si="213"/>
        <v>39816.26230165708</v>
      </c>
      <c r="N695" s="389">
        <f t="shared" si="213"/>
        <v>40214.424924673651</v>
      </c>
      <c r="O695" s="389">
        <f t="shared" si="213"/>
        <v>40616.56917392039</v>
      </c>
      <c r="P695" s="389">
        <f t="shared" si="213"/>
        <v>41022.734865659593</v>
      </c>
      <c r="Q695" s="389">
        <f t="shared" si="213"/>
        <v>41432.962214316191</v>
      </c>
      <c r="R695" s="389">
        <f t="shared" si="213"/>
        <v>41847.29183645935</v>
      </c>
      <c r="S695" s="389">
        <f t="shared" si="213"/>
        <v>42265.76475482394</v>
      </c>
      <c r="T695" s="389">
        <f t="shared" si="213"/>
        <v>42688.422402372184</v>
      </c>
      <c r="U695" s="389">
        <f t="shared" si="213"/>
        <v>42261.538178348463</v>
      </c>
      <c r="V695" s="389">
        <f t="shared" si="213"/>
        <v>41838.922796564977</v>
      </c>
      <c r="W695" s="389">
        <f t="shared" si="213"/>
        <v>41420.533568599327</v>
      </c>
      <c r="X695" s="389">
        <f t="shared" si="213"/>
        <v>41006.328232913336</v>
      </c>
      <c r="Y695" s="389">
        <f t="shared" si="213"/>
        <v>40596.264950584206</v>
      </c>
      <c r="Z695" s="389">
        <f t="shared" si="213"/>
        <v>40190.302301078365</v>
      </c>
      <c r="AA695" s="389">
        <f t="shared" si="213"/>
        <v>39788.399278067584</v>
      </c>
      <c r="AB695" s="389">
        <f t="shared" si="213"/>
        <v>39390.515285286907</v>
      </c>
      <c r="AC695" s="389">
        <f t="shared" si="213"/>
        <v>38996.610132434034</v>
      </c>
      <c r="AD695" s="389">
        <f t="shared" si="213"/>
        <v>38606.644031109696</v>
      </c>
      <c r="AE695" s="389">
        <f t="shared" si="213"/>
        <v>38220.577590798595</v>
      </c>
      <c r="AF695" s="232" t="str">
        <f t="shared" si="211"/>
        <v>Contaminated biosolids</v>
      </c>
      <c r="AG695" s="342" t="str">
        <f t="shared" si="215"/>
        <v>Absolute</v>
      </c>
      <c r="AH695" s="226"/>
      <c r="AI695" s="226"/>
      <c r="AJ695" s="226"/>
      <c r="AK695" s="226"/>
      <c r="AL695" s="226"/>
      <c r="AM695" s="226"/>
      <c r="AN695" s="226"/>
      <c r="AO695" s="226"/>
      <c r="AP695" s="63"/>
    </row>
    <row r="696" spans="1:42" s="212" customFormat="1">
      <c r="A696" s="153" t="s">
        <v>214</v>
      </c>
      <c r="B696" s="840"/>
      <c r="C696" s="293"/>
      <c r="D696" s="235"/>
      <c r="E696" s="235"/>
      <c r="F696" s="235"/>
      <c r="G696" s="280" t="s">
        <v>415</v>
      </c>
      <c r="H696" s="235"/>
      <c r="I696" s="231"/>
      <c r="J696" s="294"/>
      <c r="K696" s="417">
        <f>Biosolids!B71*(1+K$689)</f>
        <v>8476.2562641743643</v>
      </c>
      <c r="L696" s="389">
        <f t="shared" si="212"/>
        <v>8561.0188268161073</v>
      </c>
      <c r="M696" s="389">
        <f t="shared" si="213"/>
        <v>8646.6290150842688</v>
      </c>
      <c r="N696" s="389">
        <f t="shared" si="213"/>
        <v>8733.0953052351124</v>
      </c>
      <c r="O696" s="389">
        <f t="shared" si="213"/>
        <v>8820.4262582874635</v>
      </c>
      <c r="P696" s="389">
        <f t="shared" si="213"/>
        <v>8908.6305208703379</v>
      </c>
      <c r="Q696" s="389">
        <f t="shared" si="213"/>
        <v>8997.7168260790422</v>
      </c>
      <c r="R696" s="389">
        <f t="shared" si="213"/>
        <v>9087.693994339832</v>
      </c>
      <c r="S696" s="389">
        <f t="shared" si="213"/>
        <v>9178.5709342832306</v>
      </c>
      <c r="T696" s="389">
        <f t="shared" si="213"/>
        <v>9270.3566436260626</v>
      </c>
      <c r="U696" s="389">
        <f t="shared" si="213"/>
        <v>9177.6530771898015</v>
      </c>
      <c r="V696" s="389">
        <f t="shared" si="213"/>
        <v>9085.8765464179032</v>
      </c>
      <c r="W696" s="389">
        <f t="shared" si="213"/>
        <v>8995.0177809537236</v>
      </c>
      <c r="X696" s="389">
        <f t="shared" si="213"/>
        <v>8905.0676031441853</v>
      </c>
      <c r="Y696" s="389">
        <f t="shared" si="213"/>
        <v>8816.0169271127434</v>
      </c>
      <c r="Z696" s="389">
        <f t="shared" si="213"/>
        <v>8727.856757841615</v>
      </c>
      <c r="AA696" s="389">
        <f t="shared" si="213"/>
        <v>8640.5781902631988</v>
      </c>
      <c r="AB696" s="389">
        <f t="shared" si="213"/>
        <v>8554.1724083605659</v>
      </c>
      <c r="AC696" s="389">
        <f t="shared" si="213"/>
        <v>8468.6306842769609</v>
      </c>
      <c r="AD696" s="389">
        <f t="shared" si="213"/>
        <v>8383.9443774341908</v>
      </c>
      <c r="AE696" s="389">
        <f t="shared" si="213"/>
        <v>8300.104933659848</v>
      </c>
      <c r="AF696" s="232" t="str">
        <f t="shared" si="211"/>
        <v>Contaminated biosolids</v>
      </c>
      <c r="AG696" s="342" t="str">
        <f t="shared" si="215"/>
        <v>Absolute</v>
      </c>
      <c r="AH696" s="226"/>
      <c r="AI696" s="226"/>
      <c r="AJ696" s="226"/>
      <c r="AK696" s="226"/>
      <c r="AL696" s="226"/>
      <c r="AM696" s="226"/>
      <c r="AN696" s="226"/>
      <c r="AO696" s="226"/>
      <c r="AP696" s="63"/>
    </row>
    <row r="697" spans="1:42" s="212" customFormat="1">
      <c r="A697" s="153" t="s">
        <v>214</v>
      </c>
      <c r="B697" s="840"/>
      <c r="C697" s="293"/>
      <c r="D697" s="235"/>
      <c r="E697" s="235"/>
      <c r="F697" s="235"/>
      <c r="G697" s="235"/>
      <c r="H697" s="279" t="s">
        <v>508</v>
      </c>
      <c r="I697" s="231"/>
      <c r="J697" s="294"/>
      <c r="K697" s="417">
        <f>Biosolids!B72*(1+K$689)</f>
        <v>1898.1615670030312</v>
      </c>
      <c r="L697" s="389">
        <f t="shared" si="212"/>
        <v>1917.1431826730616</v>
      </c>
      <c r="M697" s="389">
        <f t="shared" si="213"/>
        <v>1936.3146144997922</v>
      </c>
      <c r="N697" s="389">
        <f t="shared" si="213"/>
        <v>1955.6777606447902</v>
      </c>
      <c r="O697" s="389">
        <f t="shared" si="213"/>
        <v>1975.2345382512381</v>
      </c>
      <c r="P697" s="389">
        <f t="shared" si="213"/>
        <v>1994.9868836337505</v>
      </c>
      <c r="Q697" s="389">
        <f t="shared" si="213"/>
        <v>2014.9367524700881</v>
      </c>
      <c r="R697" s="389">
        <f t="shared" si="213"/>
        <v>2035.086119994789</v>
      </c>
      <c r="S697" s="389">
        <f t="shared" si="213"/>
        <v>2055.4369811947367</v>
      </c>
      <c r="T697" s="389">
        <f t="shared" si="213"/>
        <v>2075.991351006684</v>
      </c>
      <c r="U697" s="389">
        <f t="shared" si="213"/>
        <v>2055.2314374966172</v>
      </c>
      <c r="V697" s="389">
        <f t="shared" si="213"/>
        <v>2034.6791231216509</v>
      </c>
      <c r="W697" s="389">
        <f t="shared" si="213"/>
        <v>2014.3323318904345</v>
      </c>
      <c r="X697" s="389">
        <f t="shared" si="213"/>
        <v>1994.1890085715302</v>
      </c>
      <c r="Y697" s="389">
        <f t="shared" si="213"/>
        <v>1974.2471184858148</v>
      </c>
      <c r="Z697" s="389">
        <f t="shared" si="213"/>
        <v>1954.5046473009565</v>
      </c>
      <c r="AA697" s="389">
        <f t="shared" si="213"/>
        <v>1934.959600827947</v>
      </c>
      <c r="AB697" s="389">
        <f t="shared" si="213"/>
        <v>1915.6100048196677</v>
      </c>
      <c r="AC697" s="389">
        <f t="shared" si="213"/>
        <v>1896.4539047714709</v>
      </c>
      <c r="AD697" s="389">
        <f t="shared" si="213"/>
        <v>1877.4893657237562</v>
      </c>
      <c r="AE697" s="389">
        <f t="shared" si="213"/>
        <v>1858.7144720665187</v>
      </c>
      <c r="AF697" s="232" t="str">
        <f t="shared" si="211"/>
        <v>Contaminated biosolids</v>
      </c>
      <c r="AG697" s="342" t="str">
        <f t="shared" si="215"/>
        <v>Absolute</v>
      </c>
      <c r="AH697" s="226"/>
      <c r="AI697" s="226"/>
      <c r="AJ697" s="226"/>
      <c r="AK697" s="226"/>
      <c r="AL697" s="226"/>
      <c r="AM697" s="226"/>
      <c r="AN697" s="226"/>
      <c r="AO697" s="226"/>
      <c r="AP697" s="63"/>
    </row>
    <row r="698" spans="1:42" s="212" customFormat="1">
      <c r="A698" s="153" t="s">
        <v>214</v>
      </c>
      <c r="B698" s="840"/>
      <c r="C698" s="293"/>
      <c r="D698" s="235"/>
      <c r="E698" s="235"/>
      <c r="F698" s="235"/>
      <c r="G698" s="235"/>
      <c r="H698" s="235"/>
      <c r="I698" s="231" t="s">
        <v>489</v>
      </c>
      <c r="J698" s="294"/>
      <c r="K698" s="417">
        <f>Biosolids!B73*(1+K$689)</f>
        <v>107506.21494790824</v>
      </c>
      <c r="L698" s="389">
        <f t="shared" si="212"/>
        <v>108581.27709738733</v>
      </c>
      <c r="M698" s="389">
        <f t="shared" si="213"/>
        <v>109667.0898683612</v>
      </c>
      <c r="N698" s="389">
        <f t="shared" si="213"/>
        <v>110763.76076704482</v>
      </c>
      <c r="O698" s="389">
        <f t="shared" si="213"/>
        <v>111871.39837471527</v>
      </c>
      <c r="P698" s="389">
        <f t="shared" si="213"/>
        <v>112990.11235846241</v>
      </c>
      <c r="Q698" s="389">
        <f t="shared" si="213"/>
        <v>114120.01348204704</v>
      </c>
      <c r="R698" s="389">
        <f t="shared" si="213"/>
        <v>115261.21361686751</v>
      </c>
      <c r="S698" s="389">
        <f t="shared" si="213"/>
        <v>116413.82575303619</v>
      </c>
      <c r="T698" s="389">
        <f t="shared" si="213"/>
        <v>117577.96401056655</v>
      </c>
      <c r="U698" s="389">
        <f t="shared" si="213"/>
        <v>116402.18437046088</v>
      </c>
      <c r="V698" s="389">
        <f t="shared" si="213"/>
        <v>115238.16252675626</v>
      </c>
      <c r="W698" s="389">
        <f t="shared" si="213"/>
        <v>114085.7809014887</v>
      </c>
      <c r="X698" s="389">
        <f t="shared" si="213"/>
        <v>112944.92309247381</v>
      </c>
      <c r="Y698" s="389">
        <f t="shared" si="213"/>
        <v>111815.47386154906</v>
      </c>
      <c r="Z698" s="389">
        <f t="shared" si="213"/>
        <v>110697.31912293358</v>
      </c>
      <c r="AA698" s="389">
        <f t="shared" si="213"/>
        <v>109590.34593170424</v>
      </c>
      <c r="AB698" s="389">
        <f t="shared" si="213"/>
        <v>108494.44247238721</v>
      </c>
      <c r="AC698" s="389">
        <f t="shared" si="213"/>
        <v>107409.49804766334</v>
      </c>
      <c r="AD698" s="389">
        <f t="shared" si="213"/>
        <v>106335.40306718671</v>
      </c>
      <c r="AE698" s="389">
        <f t="shared" si="213"/>
        <v>105272.04903651484</v>
      </c>
      <c r="AF698" s="232" t="str">
        <f t="shared" si="211"/>
        <v>Contaminated biosolids</v>
      </c>
      <c r="AG698" s="342" t="str">
        <f t="shared" si="215"/>
        <v>Absolute</v>
      </c>
      <c r="AH698" s="226"/>
      <c r="AI698" s="226"/>
      <c r="AJ698" s="226"/>
      <c r="AK698" s="226"/>
      <c r="AL698" s="226"/>
      <c r="AM698" s="226"/>
      <c r="AN698" s="226"/>
      <c r="AO698" s="226"/>
      <c r="AP698" s="63"/>
    </row>
    <row r="699" spans="1:42" s="212" customFormat="1">
      <c r="A699" s="155" t="s">
        <v>214</v>
      </c>
      <c r="B699" s="840"/>
      <c r="C699" s="293"/>
      <c r="D699" s="235"/>
      <c r="E699" s="235"/>
      <c r="F699" s="235"/>
      <c r="G699" s="235"/>
      <c r="H699" s="235"/>
      <c r="I699" s="233"/>
      <c r="J699" s="294" t="s">
        <v>509</v>
      </c>
      <c r="K699" s="421">
        <f>Biosolids!B74*(1+K$689)</f>
        <v>12639.520739780615</v>
      </c>
      <c r="L699" s="400">
        <f t="shared" si="212"/>
        <v>12765.915947178422</v>
      </c>
      <c r="M699" s="400">
        <f t="shared" si="213"/>
        <v>12893.575106650207</v>
      </c>
      <c r="N699" s="400">
        <f t="shared" si="213"/>
        <v>13022.510857716708</v>
      </c>
      <c r="O699" s="400">
        <f t="shared" si="213"/>
        <v>13152.735966293876</v>
      </c>
      <c r="P699" s="400">
        <f t="shared" si="213"/>
        <v>13284.263325956816</v>
      </c>
      <c r="Q699" s="400">
        <f t="shared" si="213"/>
        <v>13417.105959216384</v>
      </c>
      <c r="R699" s="400">
        <f t="shared" si="213"/>
        <v>13551.277018808547</v>
      </c>
      <c r="S699" s="400">
        <f t="shared" si="213"/>
        <v>13686.789788996632</v>
      </c>
      <c r="T699" s="400">
        <f t="shared" si="213"/>
        <v>13823.657686886598</v>
      </c>
      <c r="U699" s="400">
        <f t="shared" si="213"/>
        <v>13685.421110017731</v>
      </c>
      <c r="V699" s="400">
        <f t="shared" si="213"/>
        <v>13548.566898917554</v>
      </c>
      <c r="W699" s="400">
        <f t="shared" si="213"/>
        <v>13413.081229928379</v>
      </c>
      <c r="X699" s="400">
        <f t="shared" si="213"/>
        <v>13278.950417629096</v>
      </c>
      <c r="Y699" s="400">
        <f t="shared" si="213"/>
        <v>13146.160913452804</v>
      </c>
      <c r="Z699" s="400">
        <f t="shared" si="213"/>
        <v>13014.699304318276</v>
      </c>
      <c r="AA699" s="400">
        <f t="shared" si="213"/>
        <v>12884.552311275093</v>
      </c>
      <c r="AB699" s="400">
        <f t="shared" si="213"/>
        <v>12755.706788162341</v>
      </c>
      <c r="AC699" s="400">
        <f t="shared" si="213"/>
        <v>12628.149720280717</v>
      </c>
      <c r="AD699" s="400">
        <f t="shared" si="213"/>
        <v>12501.868223077909</v>
      </c>
      <c r="AE699" s="400">
        <f t="shared" si="213"/>
        <v>12376.84954084713</v>
      </c>
      <c r="AF699" s="232" t="str">
        <f t="shared" si="211"/>
        <v>Contaminated biosolids</v>
      </c>
      <c r="AG699" s="342" t="str">
        <f t="shared" si="215"/>
        <v>Absolute</v>
      </c>
      <c r="AH699" s="228"/>
      <c r="AJ699" s="227"/>
      <c r="AL699" s="227"/>
      <c r="AM699" s="119"/>
      <c r="AN699" s="227"/>
      <c r="AO699" s="307"/>
      <c r="AP699" s="214"/>
    </row>
    <row r="700" spans="1:42" s="212" customFormat="1" ht="12.75" customHeight="1">
      <c r="A700" s="151" t="s">
        <v>209</v>
      </c>
      <c r="B700" s="840"/>
      <c r="C700" s="301" t="s">
        <v>504</v>
      </c>
      <c r="D700" s="277"/>
      <c r="E700" s="277"/>
      <c r="F700" s="277"/>
      <c r="G700" s="278"/>
      <c r="H700" s="277"/>
      <c r="I700" s="234"/>
      <c r="J700" s="302"/>
      <c r="K700" s="416">
        <f>Biosolids!B84*(1+K$690)</f>
        <v>13224.014550918269</v>
      </c>
      <c r="L700" s="388">
        <f t="shared" ref="L700:L707" si="216">K700*(1+L$690)</f>
        <v>13422.374769182043</v>
      </c>
      <c r="M700" s="388">
        <f t="shared" ref="M700:AE707" si="217">L700*(1+M$690)</f>
        <v>13623.710390719772</v>
      </c>
      <c r="N700" s="388">
        <f t="shared" si="217"/>
        <v>13828.066046580569</v>
      </c>
      <c r="O700" s="388">
        <f t="shared" si="217"/>
        <v>14035.487037279276</v>
      </c>
      <c r="P700" s="388">
        <f t="shared" si="217"/>
        <v>14246.019342838463</v>
      </c>
      <c r="Q700" s="388">
        <f t="shared" si="217"/>
        <v>14459.709632981037</v>
      </c>
      <c r="R700" s="388">
        <f t="shared" si="217"/>
        <v>14676.605277475752</v>
      </c>
      <c r="S700" s="388">
        <f t="shared" si="217"/>
        <v>14896.754356637886</v>
      </c>
      <c r="T700" s="388">
        <f t="shared" si="217"/>
        <v>15120.205671987453</v>
      </c>
      <c r="U700" s="388">
        <f t="shared" si="217"/>
        <v>15347.008757067262</v>
      </c>
      <c r="V700" s="388">
        <f t="shared" si="217"/>
        <v>15577.21388842327</v>
      </c>
      <c r="W700" s="388">
        <f t="shared" si="217"/>
        <v>15810.872096749617</v>
      </c>
      <c r="X700" s="388">
        <f t="shared" si="217"/>
        <v>16048.03517820086</v>
      </c>
      <c r="Y700" s="388">
        <f t="shared" si="217"/>
        <v>16288.755705873871</v>
      </c>
      <c r="Z700" s="388">
        <f t="shared" si="217"/>
        <v>16533.087041461979</v>
      </c>
      <c r="AA700" s="388">
        <f t="shared" si="217"/>
        <v>16781.083347083906</v>
      </c>
      <c r="AB700" s="388">
        <f t="shared" si="217"/>
        <v>17032.799597290163</v>
      </c>
      <c r="AC700" s="388">
        <f t="shared" si="217"/>
        <v>17288.291591249512</v>
      </c>
      <c r="AD700" s="388">
        <f t="shared" si="217"/>
        <v>17547.615965118253</v>
      </c>
      <c r="AE700" s="388">
        <f t="shared" si="217"/>
        <v>17810.830204595026</v>
      </c>
      <c r="AF700" s="232" t="str">
        <f t="shared" si="211"/>
        <v>Contaminated biosolids</v>
      </c>
      <c r="AG700" s="342" t="s">
        <v>570</v>
      </c>
      <c r="AH700" s="226"/>
      <c r="AI700" s="226"/>
      <c r="AJ700" s="226"/>
      <c r="AK700" s="226"/>
      <c r="AL700" s="226"/>
      <c r="AM700" s="226"/>
      <c r="AN700" s="226"/>
      <c r="AO700" s="226"/>
      <c r="AP700" s="63"/>
    </row>
    <row r="701" spans="1:42" s="212" customFormat="1">
      <c r="A701" s="153" t="s">
        <v>209</v>
      </c>
      <c r="B701" s="840"/>
      <c r="C701" s="299"/>
      <c r="D701" s="279" t="s">
        <v>505</v>
      </c>
      <c r="E701" s="279"/>
      <c r="F701" s="279"/>
      <c r="G701" s="280"/>
      <c r="H701" s="279"/>
      <c r="I701" s="235"/>
      <c r="J701" s="300"/>
      <c r="K701" s="417">
        <f>Biosolids!B85*(1+K$690)</f>
        <v>98185.693140114556</v>
      </c>
      <c r="L701" s="389">
        <f t="shared" si="216"/>
        <v>99658.478537216259</v>
      </c>
      <c r="M701" s="389">
        <f t="shared" ref="M701:AA701" si="218">L701*(1+M$690)</f>
        <v>101153.35571527449</v>
      </c>
      <c r="N701" s="389">
        <f t="shared" si="218"/>
        <v>102670.65605100359</v>
      </c>
      <c r="O701" s="389">
        <f t="shared" si="218"/>
        <v>104210.71589176863</v>
      </c>
      <c r="P701" s="389">
        <f t="shared" si="218"/>
        <v>105773.87663014515</v>
      </c>
      <c r="Q701" s="389">
        <f t="shared" si="218"/>
        <v>107360.48477959732</v>
      </c>
      <c r="R701" s="389">
        <f t="shared" si="218"/>
        <v>108970.89205129127</v>
      </c>
      <c r="S701" s="389">
        <f t="shared" si="218"/>
        <v>110605.45543206063</v>
      </c>
      <c r="T701" s="389">
        <f t="shared" si="218"/>
        <v>112264.53726354153</v>
      </c>
      <c r="U701" s="389">
        <f t="shared" si="218"/>
        <v>113948.50532249463</v>
      </c>
      <c r="V701" s="389">
        <f t="shared" si="218"/>
        <v>115657.73290233203</v>
      </c>
      <c r="W701" s="389">
        <f t="shared" si="218"/>
        <v>117392.59889586701</v>
      </c>
      <c r="X701" s="389">
        <f t="shared" si="218"/>
        <v>119153.487879305</v>
      </c>
      <c r="Y701" s="389">
        <f t="shared" si="218"/>
        <v>120940.79019749457</v>
      </c>
      <c r="Z701" s="389">
        <f t="shared" si="218"/>
        <v>122754.90205045698</v>
      </c>
      <c r="AA701" s="389">
        <f t="shared" si="218"/>
        <v>124596.22558121382</v>
      </c>
      <c r="AB701" s="389">
        <f t="shared" si="217"/>
        <v>126465.16896493202</v>
      </c>
      <c r="AC701" s="389">
        <f t="shared" si="217"/>
        <v>128362.14649940598</v>
      </c>
      <c r="AD701" s="389">
        <f t="shared" si="217"/>
        <v>130287.57869689705</v>
      </c>
      <c r="AE701" s="389">
        <f t="shared" si="217"/>
        <v>132241.89237735048</v>
      </c>
      <c r="AF701" s="232" t="str">
        <f t="shared" si="211"/>
        <v>Contaminated biosolids</v>
      </c>
      <c r="AG701" s="342" t="str">
        <f t="shared" ref="AG701:AG707" si="219">AG700</f>
        <v>Absolute</v>
      </c>
      <c r="AH701" s="226"/>
      <c r="AI701" s="226"/>
      <c r="AJ701" s="226"/>
      <c r="AK701" s="226"/>
      <c r="AL701" s="226"/>
      <c r="AM701" s="226"/>
      <c r="AN701" s="226"/>
      <c r="AO701" s="226"/>
      <c r="AP701" s="63"/>
    </row>
    <row r="702" spans="1:42" s="212" customFormat="1">
      <c r="A702" s="153" t="s">
        <v>209</v>
      </c>
      <c r="B702" s="840"/>
      <c r="C702" s="299"/>
      <c r="D702" s="279"/>
      <c r="E702" s="279" t="s">
        <v>507</v>
      </c>
      <c r="F702" s="279"/>
      <c r="G702" s="280"/>
      <c r="H702" s="279"/>
      <c r="I702" s="235"/>
      <c r="J702" s="300"/>
      <c r="K702" s="417">
        <f>Biosolids!B86*(1+K$690)</f>
        <v>1064.3737678799284</v>
      </c>
      <c r="L702" s="389">
        <f t="shared" si="216"/>
        <v>1080.3393743981273</v>
      </c>
      <c r="M702" s="389">
        <f t="shared" si="217"/>
        <v>1096.5444650140992</v>
      </c>
      <c r="N702" s="389">
        <f t="shared" si="217"/>
        <v>1112.9926319893104</v>
      </c>
      <c r="O702" s="389">
        <f t="shared" si="217"/>
        <v>1129.6875214691499</v>
      </c>
      <c r="P702" s="389">
        <f t="shared" si="217"/>
        <v>1146.632834291187</v>
      </c>
      <c r="Q702" s="389">
        <f t="shared" si="217"/>
        <v>1163.8323268055547</v>
      </c>
      <c r="R702" s="389">
        <f t="shared" si="217"/>
        <v>1181.2898117076379</v>
      </c>
      <c r="S702" s="389">
        <f t="shared" si="217"/>
        <v>1199.0091588832524</v>
      </c>
      <c r="T702" s="389">
        <f t="shared" si="217"/>
        <v>1216.9942962665011</v>
      </c>
      <c r="U702" s="389">
        <f t="shared" si="217"/>
        <v>1235.2492107104986</v>
      </c>
      <c r="V702" s="389">
        <f t="shared" si="217"/>
        <v>1253.777948871156</v>
      </c>
      <c r="W702" s="389">
        <f t="shared" si="217"/>
        <v>1272.5846181042232</v>
      </c>
      <c r="X702" s="389">
        <f t="shared" si="217"/>
        <v>1291.6733873757864</v>
      </c>
      <c r="Y702" s="389">
        <f t="shared" si="217"/>
        <v>1311.0484881864231</v>
      </c>
      <c r="Z702" s="389">
        <f t="shared" si="217"/>
        <v>1330.7142155092195</v>
      </c>
      <c r="AA702" s="389">
        <f t="shared" si="217"/>
        <v>1350.6749287418577</v>
      </c>
      <c r="AB702" s="389">
        <f t="shared" si="217"/>
        <v>1370.9350526729854</v>
      </c>
      <c r="AC702" s="389">
        <f t="shared" si="217"/>
        <v>1391.49907846308</v>
      </c>
      <c r="AD702" s="389">
        <f t="shared" si="217"/>
        <v>1412.371564640026</v>
      </c>
      <c r="AE702" s="389">
        <f t="shared" si="217"/>
        <v>1433.5571381096263</v>
      </c>
      <c r="AF702" s="232" t="str">
        <f t="shared" si="211"/>
        <v>Contaminated biosolids</v>
      </c>
      <c r="AG702" s="342" t="str">
        <f t="shared" si="219"/>
        <v>Absolute</v>
      </c>
      <c r="AH702" s="228"/>
      <c r="AJ702" s="227"/>
      <c r="AL702" s="227"/>
      <c r="AM702" s="119"/>
      <c r="AN702" s="227"/>
      <c r="AO702" s="307"/>
      <c r="AP702" s="214"/>
    </row>
    <row r="703" spans="1:42" s="212" customFormat="1">
      <c r="A703" s="153" t="s">
        <v>209</v>
      </c>
      <c r="B703" s="840"/>
      <c r="C703" s="293"/>
      <c r="D703" s="235"/>
      <c r="E703" s="235"/>
      <c r="F703" s="279" t="s">
        <v>414</v>
      </c>
      <c r="G703" s="235"/>
      <c r="H703" s="235"/>
      <c r="I703" s="233"/>
      <c r="J703" s="294"/>
      <c r="K703" s="417">
        <f>Biosolids!B87*(1+K$690)</f>
        <v>39224.950996050604</v>
      </c>
      <c r="L703" s="389">
        <f t="shared" si="216"/>
        <v>39813.325260991362</v>
      </c>
      <c r="M703" s="389">
        <f t="shared" si="217"/>
        <v>40410.525139906225</v>
      </c>
      <c r="N703" s="389">
        <f t="shared" si="217"/>
        <v>41016.683017004812</v>
      </c>
      <c r="O703" s="389">
        <f t="shared" si="217"/>
        <v>41631.933262259881</v>
      </c>
      <c r="P703" s="389">
        <f t="shared" si="217"/>
        <v>42256.412261193778</v>
      </c>
      <c r="Q703" s="389">
        <f t="shared" si="217"/>
        <v>42890.258445111678</v>
      </c>
      <c r="R703" s="389">
        <f t="shared" si="217"/>
        <v>43533.612321788351</v>
      </c>
      <c r="S703" s="389">
        <f t="shared" si="217"/>
        <v>44186.616506615173</v>
      </c>
      <c r="T703" s="389">
        <f t="shared" si="217"/>
        <v>44849.415754214395</v>
      </c>
      <c r="U703" s="389">
        <f t="shared" si="217"/>
        <v>45522.156990527605</v>
      </c>
      <c r="V703" s="389">
        <f t="shared" si="217"/>
        <v>46204.989345385511</v>
      </c>
      <c r="W703" s="389">
        <f t="shared" si="217"/>
        <v>46898.064185566291</v>
      </c>
      <c r="X703" s="389">
        <f t="shared" si="217"/>
        <v>47601.53514834978</v>
      </c>
      <c r="Y703" s="389">
        <f t="shared" si="217"/>
        <v>48315.558175575025</v>
      </c>
      <c r="Z703" s="389">
        <f t="shared" si="217"/>
        <v>49040.291548208646</v>
      </c>
      <c r="AA703" s="389">
        <f t="shared" si="217"/>
        <v>49775.895921431773</v>
      </c>
      <c r="AB703" s="389">
        <f t="shared" si="217"/>
        <v>50522.534360253245</v>
      </c>
      <c r="AC703" s="389">
        <f t="shared" si="217"/>
        <v>51280.37237565704</v>
      </c>
      <c r="AD703" s="389">
        <f t="shared" si="217"/>
        <v>52049.577961291892</v>
      </c>
      <c r="AE703" s="389">
        <f t="shared" si="217"/>
        <v>52830.321630711267</v>
      </c>
      <c r="AF703" s="232" t="str">
        <f t="shared" si="211"/>
        <v>Contaminated biosolids</v>
      </c>
      <c r="AG703" s="342" t="str">
        <f t="shared" si="219"/>
        <v>Absolute</v>
      </c>
      <c r="AH703" s="226"/>
      <c r="AI703" s="226"/>
      <c r="AJ703" s="226"/>
      <c r="AK703" s="226"/>
      <c r="AL703" s="226"/>
      <c r="AM703" s="226"/>
      <c r="AN703" s="226"/>
      <c r="AO703" s="226"/>
      <c r="AP703" s="63"/>
    </row>
    <row r="704" spans="1:42" s="212" customFormat="1">
      <c r="A704" s="153" t="s">
        <v>209</v>
      </c>
      <c r="B704" s="840"/>
      <c r="C704" s="293"/>
      <c r="D704" s="235"/>
      <c r="E704" s="235"/>
      <c r="F704" s="235"/>
      <c r="G704" s="280" t="s">
        <v>415</v>
      </c>
      <c r="H704" s="235"/>
      <c r="I704" s="231"/>
      <c r="J704" s="294"/>
      <c r="K704" s="417">
        <f>Biosolids!B88*(1+K$690)</f>
        <v>8518.2179288484931</v>
      </c>
      <c r="L704" s="389">
        <f t="shared" si="216"/>
        <v>8645.9911977812189</v>
      </c>
      <c r="M704" s="389">
        <f t="shared" si="217"/>
        <v>8775.6810657479364</v>
      </c>
      <c r="N704" s="389">
        <f t="shared" si="217"/>
        <v>8907.3162817341545</v>
      </c>
      <c r="O704" s="389">
        <f t="shared" si="217"/>
        <v>9040.9260259601651</v>
      </c>
      <c r="P704" s="389">
        <f t="shared" si="217"/>
        <v>9176.5399163495658</v>
      </c>
      <c r="Q704" s="389">
        <f t="shared" si="217"/>
        <v>9314.1880150948091</v>
      </c>
      <c r="R704" s="389">
        <f t="shared" si="217"/>
        <v>9453.9008353212303</v>
      </c>
      <c r="S704" s="389">
        <f t="shared" si="217"/>
        <v>9595.7093478510469</v>
      </c>
      <c r="T704" s="389">
        <f t="shared" si="217"/>
        <v>9739.6449880688124</v>
      </c>
      <c r="U704" s="389">
        <f t="shared" si="217"/>
        <v>9885.7396628898441</v>
      </c>
      <c r="V704" s="389">
        <f t="shared" si="217"/>
        <v>10034.025757833191</v>
      </c>
      <c r="W704" s="389">
        <f t="shared" si="217"/>
        <v>10184.536144200689</v>
      </c>
      <c r="X704" s="389">
        <f t="shared" si="217"/>
        <v>10337.304186363697</v>
      </c>
      <c r="Y704" s="389">
        <f t="shared" si="217"/>
        <v>10492.363749159153</v>
      </c>
      <c r="Z704" s="389">
        <f t="shared" si="217"/>
        <v>10649.749205396538</v>
      </c>
      <c r="AA704" s="389">
        <f t="shared" si="217"/>
        <v>10809.495443477485</v>
      </c>
      <c r="AB704" s="389">
        <f t="shared" si="217"/>
        <v>10971.637875129645</v>
      </c>
      <c r="AC704" s="389">
        <f t="shared" si="217"/>
        <v>11136.212443256589</v>
      </c>
      <c r="AD704" s="389">
        <f t="shared" si="217"/>
        <v>11303.255629905436</v>
      </c>
      <c r="AE704" s="389">
        <f t="shared" si="217"/>
        <v>11472.804464354016</v>
      </c>
      <c r="AF704" s="232" t="str">
        <f t="shared" si="211"/>
        <v>Contaminated biosolids</v>
      </c>
      <c r="AG704" s="342" t="str">
        <f t="shared" si="219"/>
        <v>Absolute</v>
      </c>
      <c r="AH704" s="226"/>
      <c r="AI704" s="226"/>
      <c r="AJ704" s="226"/>
      <c r="AK704" s="226"/>
      <c r="AL704" s="226"/>
      <c r="AM704" s="226"/>
      <c r="AN704" s="226"/>
      <c r="AO704" s="226"/>
      <c r="AP704" s="63"/>
    </row>
    <row r="705" spans="1:43" s="212" customFormat="1">
      <c r="A705" s="153" t="s">
        <v>209</v>
      </c>
      <c r="B705" s="840"/>
      <c r="C705" s="293"/>
      <c r="D705" s="235"/>
      <c r="E705" s="235"/>
      <c r="F705" s="235"/>
      <c r="G705" s="235"/>
      <c r="H705" s="279" t="s">
        <v>508</v>
      </c>
      <c r="I705" s="231"/>
      <c r="J705" s="294"/>
      <c r="K705" s="417">
        <f>Biosolids!B89*(1+K$690)</f>
        <v>15153.235883333597</v>
      </c>
      <c r="L705" s="389">
        <f t="shared" si="216"/>
        <v>15380.534421583599</v>
      </c>
      <c r="M705" s="389">
        <f t="shared" si="217"/>
        <v>15611.242437907353</v>
      </c>
      <c r="N705" s="389">
        <f t="shared" si="217"/>
        <v>15845.411074475962</v>
      </c>
      <c r="O705" s="389">
        <f t="shared" si="217"/>
        <v>16083.0922405931</v>
      </c>
      <c r="P705" s="389">
        <f t="shared" si="217"/>
        <v>16324.338624201995</v>
      </c>
      <c r="Q705" s="389">
        <f t="shared" si="217"/>
        <v>16569.203703565025</v>
      </c>
      <c r="R705" s="389">
        <f t="shared" si="217"/>
        <v>16817.741759118497</v>
      </c>
      <c r="S705" s="389">
        <f t="shared" si="217"/>
        <v>17070.007885505274</v>
      </c>
      <c r="T705" s="389">
        <f t="shared" si="217"/>
        <v>17326.058003787854</v>
      </c>
      <c r="U705" s="389">
        <f t="shared" si="217"/>
        <v>17585.948873844671</v>
      </c>
      <c r="V705" s="389">
        <f t="shared" si="217"/>
        <v>17849.73810695234</v>
      </c>
      <c r="W705" s="389">
        <f t="shared" si="217"/>
        <v>18117.484178556624</v>
      </c>
      <c r="X705" s="389">
        <f t="shared" si="217"/>
        <v>18389.246441234973</v>
      </c>
      <c r="Y705" s="389">
        <f t="shared" si="217"/>
        <v>18665.085137853497</v>
      </c>
      <c r="Z705" s="389">
        <f t="shared" si="217"/>
        <v>18945.061414921296</v>
      </c>
      <c r="AA705" s="389">
        <f t="shared" si="217"/>
        <v>19229.237336145114</v>
      </c>
      <c r="AB705" s="389">
        <f t="shared" si="217"/>
        <v>19517.675896187287</v>
      </c>
      <c r="AC705" s="389">
        <f t="shared" si="217"/>
        <v>19810.441034630094</v>
      </c>
      <c r="AD705" s="389">
        <f t="shared" si="217"/>
        <v>20107.597650149542</v>
      </c>
      <c r="AE705" s="389">
        <f t="shared" si="217"/>
        <v>20409.211614901782</v>
      </c>
      <c r="AF705" s="232" t="str">
        <f t="shared" si="211"/>
        <v>Contaminated biosolids</v>
      </c>
      <c r="AG705" s="342" t="str">
        <f t="shared" si="219"/>
        <v>Absolute</v>
      </c>
      <c r="AH705" s="226"/>
      <c r="AI705" s="226"/>
      <c r="AJ705" s="226"/>
      <c r="AK705" s="226"/>
      <c r="AL705" s="226"/>
      <c r="AM705" s="226"/>
      <c r="AN705" s="226"/>
      <c r="AO705" s="226"/>
      <c r="AP705" s="63"/>
    </row>
    <row r="706" spans="1:43" s="212" customFormat="1">
      <c r="A706" s="153" t="s">
        <v>209</v>
      </c>
      <c r="B706" s="840"/>
      <c r="C706" s="293"/>
      <c r="D706" s="235"/>
      <c r="E706" s="235"/>
      <c r="F706" s="235"/>
      <c r="G706" s="235"/>
      <c r="H706" s="235"/>
      <c r="I706" s="231" t="s">
        <v>489</v>
      </c>
      <c r="J706" s="294"/>
      <c r="K706" s="417">
        <f>Biosolids!B90*(1+K$690)</f>
        <v>285865.25454996311</v>
      </c>
      <c r="L706" s="389">
        <f t="shared" si="216"/>
        <v>290153.23336821253</v>
      </c>
      <c r="M706" s="389">
        <f t="shared" si="217"/>
        <v>294505.53186873568</v>
      </c>
      <c r="N706" s="389">
        <f t="shared" si="217"/>
        <v>298923.11484676669</v>
      </c>
      <c r="O706" s="389">
        <f t="shared" si="217"/>
        <v>303406.96156946814</v>
      </c>
      <c r="P706" s="389">
        <f t="shared" si="217"/>
        <v>307958.06599301012</v>
      </c>
      <c r="Q706" s="389">
        <f t="shared" si="217"/>
        <v>312577.43698290526</v>
      </c>
      <c r="R706" s="389">
        <f t="shared" si="217"/>
        <v>317266.0985376488</v>
      </c>
      <c r="S706" s="389">
        <f t="shared" si="217"/>
        <v>322025.09001571347</v>
      </c>
      <c r="T706" s="389">
        <f t="shared" si="217"/>
        <v>326855.46636594913</v>
      </c>
      <c r="U706" s="389">
        <f t="shared" si="217"/>
        <v>331758.29836143833</v>
      </c>
      <c r="V706" s="389">
        <f t="shared" si="217"/>
        <v>336734.67283685989</v>
      </c>
      <c r="W706" s="389">
        <f t="shared" si="217"/>
        <v>341785.69292941276</v>
      </c>
      <c r="X706" s="389">
        <f t="shared" si="217"/>
        <v>346912.47832335392</v>
      </c>
      <c r="Y706" s="389">
        <f t="shared" si="217"/>
        <v>352116.16549820418</v>
      </c>
      <c r="Z706" s="389">
        <f t="shared" si="217"/>
        <v>357397.90798067721</v>
      </c>
      <c r="AA706" s="389">
        <f t="shared" si="217"/>
        <v>362758.87660038733</v>
      </c>
      <c r="AB706" s="389">
        <f t="shared" si="217"/>
        <v>368200.2597493931</v>
      </c>
      <c r="AC706" s="389">
        <f t="shared" si="217"/>
        <v>373723.26364563394</v>
      </c>
      <c r="AD706" s="389">
        <f t="shared" si="217"/>
        <v>379329.11260031839</v>
      </c>
      <c r="AE706" s="389">
        <f t="shared" si="217"/>
        <v>385019.04928932316</v>
      </c>
      <c r="AF706" s="232" t="str">
        <f t="shared" si="211"/>
        <v>Contaminated biosolids</v>
      </c>
      <c r="AG706" s="342" t="str">
        <f t="shared" si="219"/>
        <v>Absolute</v>
      </c>
      <c r="AH706" s="226"/>
      <c r="AI706" s="226"/>
      <c r="AJ706" s="226"/>
      <c r="AK706" s="226"/>
      <c r="AL706" s="226"/>
      <c r="AM706" s="226"/>
      <c r="AN706" s="226"/>
      <c r="AO706" s="226"/>
      <c r="AP706" s="63"/>
    </row>
    <row r="707" spans="1:43" s="212" customFormat="1">
      <c r="A707" s="153" t="s">
        <v>209</v>
      </c>
      <c r="B707" s="840"/>
      <c r="C707" s="293"/>
      <c r="D707" s="235"/>
      <c r="E707" s="235"/>
      <c r="F707" s="235"/>
      <c r="G707" s="235"/>
      <c r="H707" s="235"/>
      <c r="I707" s="233"/>
      <c r="J707" s="294" t="s">
        <v>509</v>
      </c>
      <c r="K707" s="421">
        <f>Biosolids!B91*(1+K$690)</f>
        <v>25139.013690990851</v>
      </c>
      <c r="L707" s="400">
        <f t="shared" si="216"/>
        <v>25516.09889635571</v>
      </c>
      <c r="M707" s="400">
        <f t="shared" si="217"/>
        <v>25898.840379801044</v>
      </c>
      <c r="N707" s="400">
        <f t="shared" si="217"/>
        <v>26287.322985498056</v>
      </c>
      <c r="O707" s="400">
        <f t="shared" si="217"/>
        <v>26681.632830280523</v>
      </c>
      <c r="P707" s="400">
        <f t="shared" si="217"/>
        <v>27081.85732273473</v>
      </c>
      <c r="Q707" s="400">
        <f t="shared" si="217"/>
        <v>27488.085182575749</v>
      </c>
      <c r="R707" s="400">
        <f t="shared" si="217"/>
        <v>27900.406460314382</v>
      </c>
      <c r="S707" s="400">
        <f t="shared" si="217"/>
        <v>28318.912557219093</v>
      </c>
      <c r="T707" s="400">
        <f t="shared" si="217"/>
        <v>28743.696245577376</v>
      </c>
      <c r="U707" s="400">
        <f t="shared" si="217"/>
        <v>29174.851689261035</v>
      </c>
      <c r="V707" s="400">
        <f t="shared" si="217"/>
        <v>29612.474464599949</v>
      </c>
      <c r="W707" s="400">
        <f t="shared" si="217"/>
        <v>30056.661581568944</v>
      </c>
      <c r="X707" s="400">
        <f t="shared" si="217"/>
        <v>30507.511505292474</v>
      </c>
      <c r="Y707" s="400">
        <f t="shared" si="217"/>
        <v>30965.124177871858</v>
      </c>
      <c r="Z707" s="400">
        <f t="shared" si="217"/>
        <v>31429.601040539932</v>
      </c>
      <c r="AA707" s="400">
        <f t="shared" si="217"/>
        <v>31901.045056148028</v>
      </c>
      <c r="AB707" s="400">
        <f t="shared" si="217"/>
        <v>32379.560731990245</v>
      </c>
      <c r="AC707" s="400">
        <f t="shared" si="217"/>
        <v>32865.254142970094</v>
      </c>
      <c r="AD707" s="400">
        <f t="shared" si="217"/>
        <v>33358.232955114639</v>
      </c>
      <c r="AE707" s="400">
        <f t="shared" si="217"/>
        <v>33858.606449441359</v>
      </c>
      <c r="AF707" s="232" t="str">
        <f t="shared" si="211"/>
        <v>Contaminated biosolids</v>
      </c>
      <c r="AG707" s="342" t="str">
        <f t="shared" si="219"/>
        <v>Absolute</v>
      </c>
      <c r="AH707" s="228"/>
      <c r="AJ707" s="227"/>
      <c r="AL707" s="227"/>
      <c r="AM707" s="119"/>
      <c r="AN707" s="227"/>
      <c r="AO707" s="307"/>
      <c r="AP707" s="214"/>
    </row>
    <row r="708" spans="1:43" s="212" customFormat="1" ht="12.75" customHeight="1">
      <c r="A708" s="151" t="s">
        <v>216</v>
      </c>
      <c r="B708" s="840"/>
      <c r="C708" s="301" t="s">
        <v>504</v>
      </c>
      <c r="D708" s="277"/>
      <c r="E708" s="277"/>
      <c r="F708" s="277"/>
      <c r="G708" s="278"/>
      <c r="H708" s="277"/>
      <c r="I708" s="234"/>
      <c r="J708" s="302"/>
      <c r="K708" s="416">
        <f>Biosolids!B106*(1+K$691)</f>
        <v>1571.6081177140748</v>
      </c>
      <c r="L708" s="388">
        <f t="shared" ref="L708:L715" si="220">K708*(1+L$691)</f>
        <v>1540.1759553597933</v>
      </c>
      <c r="M708" s="388">
        <f t="shared" ref="M708:AE716" si="221">L708*(1+M$691)</f>
        <v>1509.3724362525975</v>
      </c>
      <c r="N708" s="388">
        <f t="shared" si="221"/>
        <v>1479.1849875275454</v>
      </c>
      <c r="O708" s="388">
        <f t="shared" si="221"/>
        <v>1449.6012877769945</v>
      </c>
      <c r="P708" s="388">
        <f t="shared" si="221"/>
        <v>1420.6092620214545</v>
      </c>
      <c r="Q708" s="388">
        <f t="shared" si="221"/>
        <v>1392.1970767810253</v>
      </c>
      <c r="R708" s="388">
        <f t="shared" si="221"/>
        <v>1364.3531352454047</v>
      </c>
      <c r="S708" s="388">
        <f t="shared" si="221"/>
        <v>1337.0660725404966</v>
      </c>
      <c r="T708" s="388">
        <f t="shared" si="221"/>
        <v>1310.3247510896867</v>
      </c>
      <c r="U708" s="388">
        <f t="shared" si="221"/>
        <v>1284.1182560678931</v>
      </c>
      <c r="V708" s="388">
        <f t="shared" si="221"/>
        <v>1258.4358909465352</v>
      </c>
      <c r="W708" s="388">
        <f t="shared" si="221"/>
        <v>1233.2671731276046</v>
      </c>
      <c r="X708" s="388">
        <f t="shared" si="221"/>
        <v>1208.6018296650525</v>
      </c>
      <c r="Y708" s="388">
        <f t="shared" si="221"/>
        <v>1184.4297930717514</v>
      </c>
      <c r="Z708" s="388">
        <f t="shared" si="221"/>
        <v>1160.7411972103164</v>
      </c>
      <c r="AA708" s="388">
        <f t="shared" si="221"/>
        <v>1137.5263732661101</v>
      </c>
      <c r="AB708" s="388">
        <f t="shared" si="221"/>
        <v>1114.7758458007879</v>
      </c>
      <c r="AC708" s="388">
        <f t="shared" si="221"/>
        <v>1092.4803288847722</v>
      </c>
      <c r="AD708" s="388">
        <f t="shared" si="221"/>
        <v>1070.6307223070767</v>
      </c>
      <c r="AE708" s="388">
        <f t="shared" si="221"/>
        <v>1049.2181078609351</v>
      </c>
      <c r="AF708" s="232" t="str">
        <f t="shared" si="211"/>
        <v>Contaminated biosolids</v>
      </c>
      <c r="AG708" s="342" t="s">
        <v>570</v>
      </c>
      <c r="AH708" s="226"/>
      <c r="AI708" s="226"/>
      <c r="AJ708" s="226"/>
      <c r="AK708" s="226"/>
      <c r="AL708" s="226"/>
      <c r="AM708" s="226"/>
      <c r="AN708" s="226"/>
      <c r="AO708" s="226"/>
      <c r="AP708" s="63"/>
    </row>
    <row r="709" spans="1:43" s="212" customFormat="1">
      <c r="A709" s="153" t="s">
        <v>216</v>
      </c>
      <c r="B709" s="840"/>
      <c r="C709" s="299"/>
      <c r="D709" s="279" t="s">
        <v>505</v>
      </c>
      <c r="E709" s="279"/>
      <c r="F709" s="279"/>
      <c r="G709" s="280"/>
      <c r="H709" s="279"/>
      <c r="I709" s="235"/>
      <c r="J709" s="300"/>
      <c r="K709" s="417">
        <f>Biosolids!B107*(1+K$691)</f>
        <v>46675.518024644633</v>
      </c>
      <c r="L709" s="389">
        <f t="shared" si="220"/>
        <v>45742.007664151737</v>
      </c>
      <c r="M709" s="389">
        <f t="shared" ref="M709:AA709" si="222">L709*(1+M$691)</f>
        <v>44827.167510868705</v>
      </c>
      <c r="N709" s="389">
        <f t="shared" si="222"/>
        <v>43930.624160651329</v>
      </c>
      <c r="O709" s="389">
        <f t="shared" si="222"/>
        <v>43052.011677438299</v>
      </c>
      <c r="P709" s="389">
        <f t="shared" si="222"/>
        <v>42190.971443889532</v>
      </c>
      <c r="Q709" s="389">
        <f t="shared" si="222"/>
        <v>41347.152015011743</v>
      </c>
      <c r="R709" s="389">
        <f t="shared" si="222"/>
        <v>40520.20897471151</v>
      </c>
      <c r="S709" s="389">
        <f t="shared" si="222"/>
        <v>39709.804795217278</v>
      </c>
      <c r="T709" s="389">
        <f t="shared" si="222"/>
        <v>38915.608699312936</v>
      </c>
      <c r="U709" s="389">
        <f t="shared" si="222"/>
        <v>38137.296525326674</v>
      </c>
      <c r="V709" s="389">
        <f t="shared" si="222"/>
        <v>37374.550594820139</v>
      </c>
      <c r="W709" s="389">
        <f t="shared" si="222"/>
        <v>36627.059582923735</v>
      </c>
      <c r="X709" s="389">
        <f t="shared" si="222"/>
        <v>35894.518391265257</v>
      </c>
      <c r="Y709" s="389">
        <f t="shared" si="222"/>
        <v>35176.628023439953</v>
      </c>
      <c r="Z709" s="389">
        <f t="shared" si="222"/>
        <v>34473.095462971156</v>
      </c>
      <c r="AA709" s="389">
        <f t="shared" si="222"/>
        <v>33783.633553711734</v>
      </c>
      <c r="AB709" s="389">
        <f t="shared" si="221"/>
        <v>33107.960882637497</v>
      </c>
      <c r="AC709" s="389">
        <f t="shared" si="221"/>
        <v>32445.801664984745</v>
      </c>
      <c r="AD709" s="389">
        <f t="shared" si="221"/>
        <v>31796.885631685051</v>
      </c>
      <c r="AE709" s="389">
        <f t="shared" si="221"/>
        <v>31160.947919051348</v>
      </c>
      <c r="AF709" s="232" t="str">
        <f t="shared" si="211"/>
        <v>Contaminated biosolids</v>
      </c>
      <c r="AG709" s="342" t="str">
        <f t="shared" ref="AG709:AG715" si="223">AG708</f>
        <v>Absolute</v>
      </c>
      <c r="AH709" s="226"/>
      <c r="AI709" s="226"/>
      <c r="AJ709" s="226"/>
      <c r="AK709" s="226"/>
      <c r="AL709" s="226"/>
      <c r="AM709" s="226"/>
      <c r="AN709" s="226"/>
      <c r="AO709" s="226"/>
      <c r="AP709" s="63"/>
    </row>
    <row r="710" spans="1:43" s="212" customFormat="1">
      <c r="A710" s="153" t="s">
        <v>216</v>
      </c>
      <c r="B710" s="840"/>
      <c r="C710" s="299"/>
      <c r="D710" s="279"/>
      <c r="E710" s="279" t="s">
        <v>507</v>
      </c>
      <c r="F710" s="279"/>
      <c r="G710" s="280"/>
      <c r="H710" s="279"/>
      <c r="I710" s="235"/>
      <c r="J710" s="300"/>
      <c r="K710" s="417">
        <f>Biosolids!B108*(1+K$691)</f>
        <v>154.86322307030323</v>
      </c>
      <c r="L710" s="389">
        <f t="shared" si="220"/>
        <v>151.76595860889717</v>
      </c>
      <c r="M710" s="389">
        <f t="shared" si="221"/>
        <v>148.73063943671923</v>
      </c>
      <c r="N710" s="389">
        <f t="shared" si="221"/>
        <v>145.75602664798484</v>
      </c>
      <c r="O710" s="389">
        <f t="shared" si="221"/>
        <v>142.84090611502515</v>
      </c>
      <c r="P710" s="389">
        <f t="shared" si="221"/>
        <v>139.98408799272465</v>
      </c>
      <c r="Q710" s="389">
        <f t="shared" si="221"/>
        <v>137.18440623287015</v>
      </c>
      <c r="R710" s="389">
        <f t="shared" si="221"/>
        <v>134.44071810821274</v>
      </c>
      <c r="S710" s="389">
        <f t="shared" si="221"/>
        <v>131.75190374604847</v>
      </c>
      <c r="T710" s="389">
        <f t="shared" si="221"/>
        <v>129.1168656711275</v>
      </c>
      <c r="U710" s="389">
        <f t="shared" si="221"/>
        <v>126.53452835770494</v>
      </c>
      <c r="V710" s="389">
        <f t="shared" si="221"/>
        <v>124.00383779055085</v>
      </c>
      <c r="W710" s="389">
        <f t="shared" si="221"/>
        <v>121.52376103473983</v>
      </c>
      <c r="X710" s="389">
        <f t="shared" si="221"/>
        <v>119.09328581404503</v>
      </c>
      <c r="Y710" s="389">
        <f t="shared" si="221"/>
        <v>116.71142009776413</v>
      </c>
      <c r="Z710" s="389">
        <f t="shared" si="221"/>
        <v>114.37719169580885</v>
      </c>
      <c r="AA710" s="389">
        <f t="shared" si="221"/>
        <v>112.08964786189267</v>
      </c>
      <c r="AB710" s="389">
        <f t="shared" si="221"/>
        <v>109.84785490465481</v>
      </c>
      <c r="AC710" s="389">
        <f t="shared" si="221"/>
        <v>107.65089780656172</v>
      </c>
      <c r="AD710" s="389">
        <f t="shared" si="221"/>
        <v>105.49787985043048</v>
      </c>
      <c r="AE710" s="389">
        <f t="shared" si="221"/>
        <v>103.38792225342186</v>
      </c>
      <c r="AF710" s="232" t="str">
        <f t="shared" si="211"/>
        <v>Contaminated biosolids</v>
      </c>
      <c r="AG710" s="342" t="str">
        <f t="shared" si="223"/>
        <v>Absolute</v>
      </c>
      <c r="AH710" s="228"/>
      <c r="AJ710" s="227"/>
      <c r="AL710" s="227"/>
      <c r="AM710" s="119"/>
      <c r="AN710" s="227"/>
      <c r="AO710" s="307"/>
      <c r="AP710" s="214"/>
    </row>
    <row r="711" spans="1:43" s="212" customFormat="1">
      <c r="A711" s="153" t="s">
        <v>216</v>
      </c>
      <c r="B711" s="840"/>
      <c r="C711" s="293"/>
      <c r="D711" s="235"/>
      <c r="E711" s="235"/>
      <c r="F711" s="279" t="s">
        <v>414</v>
      </c>
      <c r="G711" s="235"/>
      <c r="H711" s="235"/>
      <c r="I711" s="233"/>
      <c r="J711" s="294"/>
      <c r="K711" s="417">
        <f>Biosolids!B109*(1+K$691)</f>
        <v>18936.183239472706</v>
      </c>
      <c r="L711" s="389">
        <f t="shared" si="220"/>
        <v>18557.459574683253</v>
      </c>
      <c r="M711" s="389">
        <f t="shared" si="221"/>
        <v>18186.310383189586</v>
      </c>
      <c r="N711" s="389">
        <f t="shared" si="221"/>
        <v>17822.584175525793</v>
      </c>
      <c r="O711" s="389">
        <f t="shared" si="221"/>
        <v>17466.132492015277</v>
      </c>
      <c r="P711" s="389">
        <f t="shared" si="221"/>
        <v>17116.809842174971</v>
      </c>
      <c r="Q711" s="389">
        <f t="shared" si="221"/>
        <v>16774.473645331473</v>
      </c>
      <c r="R711" s="389">
        <f t="shared" si="221"/>
        <v>16438.984172424844</v>
      </c>
      <c r="S711" s="389">
        <f t="shared" si="221"/>
        <v>16110.204488976346</v>
      </c>
      <c r="T711" s="389">
        <f t="shared" si="221"/>
        <v>15788.000399196819</v>
      </c>
      <c r="U711" s="389">
        <f t="shared" si="221"/>
        <v>15472.240391212883</v>
      </c>
      <c r="V711" s="389">
        <f t="shared" si="221"/>
        <v>15162.795583388624</v>
      </c>
      <c r="W711" s="389">
        <f t="shared" si="221"/>
        <v>14859.539671720851</v>
      </c>
      <c r="X711" s="389">
        <f t="shared" si="221"/>
        <v>14562.348878286433</v>
      </c>
      <c r="Y711" s="389">
        <f t="shared" si="221"/>
        <v>14271.101900720705</v>
      </c>
      <c r="Z711" s="389">
        <f t="shared" si="221"/>
        <v>13985.679862706291</v>
      </c>
      <c r="AA711" s="389">
        <f t="shared" si="221"/>
        <v>13705.966265452165</v>
      </c>
      <c r="AB711" s="389">
        <f t="shared" si="221"/>
        <v>13431.846940143121</v>
      </c>
      <c r="AC711" s="389">
        <f t="shared" si="221"/>
        <v>13163.210001340258</v>
      </c>
      <c r="AD711" s="389">
        <f t="shared" si="221"/>
        <v>12899.945801313452</v>
      </c>
      <c r="AE711" s="389">
        <f t="shared" si="221"/>
        <v>12641.946885287183</v>
      </c>
      <c r="AF711" s="232" t="str">
        <f t="shared" si="211"/>
        <v>Contaminated biosolids</v>
      </c>
      <c r="AG711" s="342" t="str">
        <f t="shared" si="223"/>
        <v>Absolute</v>
      </c>
      <c r="AH711" s="226"/>
      <c r="AI711" s="226"/>
      <c r="AJ711" s="226"/>
      <c r="AK711" s="226"/>
      <c r="AL711" s="226"/>
      <c r="AM711" s="226"/>
      <c r="AN711" s="226"/>
      <c r="AO711" s="226"/>
      <c r="AP711" s="63"/>
    </row>
    <row r="712" spans="1:43" s="212" customFormat="1">
      <c r="A712" s="153" t="s">
        <v>216</v>
      </c>
      <c r="B712" s="840"/>
      <c r="C712" s="293"/>
      <c r="D712" s="235"/>
      <c r="E712" s="235"/>
      <c r="F712" s="235"/>
      <c r="G712" s="280" t="s">
        <v>415</v>
      </c>
      <c r="H712" s="235"/>
      <c r="I712" s="231"/>
      <c r="J712" s="294"/>
      <c r="K712" s="417">
        <f>Biosolids!B110*(1+K$691)</f>
        <v>4112.2431380647904</v>
      </c>
      <c r="L712" s="389">
        <f t="shared" si="220"/>
        <v>4029.9982753034947</v>
      </c>
      <c r="M712" s="389">
        <f t="shared" si="221"/>
        <v>3949.3983097974246</v>
      </c>
      <c r="N712" s="389">
        <f t="shared" si="221"/>
        <v>3870.4103436014761</v>
      </c>
      <c r="O712" s="389">
        <f t="shared" si="221"/>
        <v>3793.0021367294466</v>
      </c>
      <c r="P712" s="389">
        <f t="shared" si="221"/>
        <v>3717.1420939948575</v>
      </c>
      <c r="Q712" s="389">
        <f t="shared" si="221"/>
        <v>3642.7992521149604</v>
      </c>
      <c r="R712" s="389">
        <f t="shared" si="221"/>
        <v>3569.943267072661</v>
      </c>
      <c r="S712" s="389">
        <f t="shared" si="221"/>
        <v>3498.5444017312079</v>
      </c>
      <c r="T712" s="389">
        <f t="shared" si="221"/>
        <v>3428.5735136965836</v>
      </c>
      <c r="U712" s="389">
        <f t="shared" si="221"/>
        <v>3360.0020434226517</v>
      </c>
      <c r="V712" s="389">
        <f t="shared" si="221"/>
        <v>3292.8020025541987</v>
      </c>
      <c r="W712" s="389">
        <f t="shared" si="221"/>
        <v>3226.9459625031145</v>
      </c>
      <c r="X712" s="389">
        <f t="shared" si="221"/>
        <v>3162.4070432530521</v>
      </c>
      <c r="Y712" s="389">
        <f t="shared" si="221"/>
        <v>3099.158902387991</v>
      </c>
      <c r="Z712" s="389">
        <f t="shared" si="221"/>
        <v>3037.1757243402312</v>
      </c>
      <c r="AA712" s="389">
        <f t="shared" si="221"/>
        <v>2976.4322098534267</v>
      </c>
      <c r="AB712" s="389">
        <f t="shared" si="221"/>
        <v>2916.9035656563583</v>
      </c>
      <c r="AC712" s="389">
        <f t="shared" si="221"/>
        <v>2858.565494343231</v>
      </c>
      <c r="AD712" s="389">
        <f t="shared" si="221"/>
        <v>2801.3941844563665</v>
      </c>
      <c r="AE712" s="389">
        <f t="shared" si="221"/>
        <v>2745.366300767239</v>
      </c>
      <c r="AF712" s="232" t="str">
        <f t="shared" si="211"/>
        <v>Contaminated biosolids</v>
      </c>
      <c r="AG712" s="342" t="str">
        <f t="shared" si="223"/>
        <v>Absolute</v>
      </c>
      <c r="AH712" s="226"/>
      <c r="AI712" s="226"/>
      <c r="AJ712" s="226"/>
      <c r="AK712" s="226"/>
      <c r="AL712" s="226"/>
      <c r="AM712" s="226"/>
      <c r="AN712" s="226"/>
      <c r="AO712" s="226"/>
      <c r="AP712" s="63"/>
    </row>
    <row r="713" spans="1:43" s="212" customFormat="1">
      <c r="A713" s="153" t="s">
        <v>216</v>
      </c>
      <c r="B713" s="840"/>
      <c r="C713" s="293"/>
      <c r="D713" s="235"/>
      <c r="E713" s="235"/>
      <c r="F713" s="235"/>
      <c r="G713" s="235"/>
      <c r="H713" s="279" t="s">
        <v>508</v>
      </c>
      <c r="I713" s="231"/>
      <c r="J713" s="294"/>
      <c r="K713" s="417">
        <f>Biosolids!B111*(1+K$691)</f>
        <v>920.89026517968841</v>
      </c>
      <c r="L713" s="389">
        <f t="shared" si="220"/>
        <v>902.4724598760946</v>
      </c>
      <c r="M713" s="389">
        <f t="shared" si="221"/>
        <v>884.42301067857272</v>
      </c>
      <c r="N713" s="389">
        <f t="shared" si="221"/>
        <v>866.73455046500123</v>
      </c>
      <c r="O713" s="389">
        <f t="shared" si="221"/>
        <v>849.39985945570118</v>
      </c>
      <c r="P713" s="389">
        <f t="shared" si="221"/>
        <v>832.41186226658715</v>
      </c>
      <c r="Q713" s="389">
        <f t="shared" si="221"/>
        <v>815.76362502125539</v>
      </c>
      <c r="R713" s="389">
        <f t="shared" si="221"/>
        <v>799.44835252083033</v>
      </c>
      <c r="S713" s="389">
        <f t="shared" si="221"/>
        <v>783.45938547041374</v>
      </c>
      <c r="T713" s="389">
        <f t="shared" si="221"/>
        <v>767.7901977610054</v>
      </c>
      <c r="U713" s="389">
        <f t="shared" si="221"/>
        <v>752.43439380578525</v>
      </c>
      <c r="V713" s="389">
        <f t="shared" si="221"/>
        <v>737.38570592966948</v>
      </c>
      <c r="W713" s="389">
        <f t="shared" si="221"/>
        <v>722.63799181107606</v>
      </c>
      <c r="X713" s="389">
        <f t="shared" si="221"/>
        <v>708.18523197485456</v>
      </c>
      <c r="Y713" s="389">
        <f t="shared" si="221"/>
        <v>694.0215273353574</v>
      </c>
      <c r="Z713" s="389">
        <f t="shared" si="221"/>
        <v>680.1410967886502</v>
      </c>
      <c r="AA713" s="389">
        <f t="shared" si="221"/>
        <v>666.53827485287718</v>
      </c>
      <c r="AB713" s="389">
        <f t="shared" si="221"/>
        <v>653.20750935581964</v>
      </c>
      <c r="AC713" s="389">
        <f t="shared" si="221"/>
        <v>640.14335916870323</v>
      </c>
      <c r="AD713" s="389">
        <f t="shared" si="221"/>
        <v>627.34049198532921</v>
      </c>
      <c r="AE713" s="389">
        <f t="shared" si="221"/>
        <v>614.7936821456226</v>
      </c>
      <c r="AF713" s="232" t="str">
        <f t="shared" si="211"/>
        <v>Contaminated biosolids</v>
      </c>
      <c r="AG713" s="342" t="str">
        <f t="shared" si="223"/>
        <v>Absolute</v>
      </c>
      <c r="AH713" s="226"/>
      <c r="AI713" s="226"/>
      <c r="AJ713" s="226"/>
      <c r="AK713" s="226"/>
      <c r="AL713" s="226"/>
      <c r="AM713" s="226"/>
      <c r="AN713" s="226"/>
      <c r="AO713" s="226"/>
      <c r="AP713" s="63"/>
    </row>
    <row r="714" spans="1:43" s="212" customFormat="1">
      <c r="A714" s="153" t="s">
        <v>216</v>
      </c>
      <c r="B714" s="840"/>
      <c r="C714" s="293"/>
      <c r="D714" s="235"/>
      <c r="E714" s="235"/>
      <c r="F714" s="235"/>
      <c r="G714" s="235"/>
      <c r="H714" s="235"/>
      <c r="I714" s="231" t="s">
        <v>489</v>
      </c>
      <c r="J714" s="294"/>
      <c r="K714" s="417">
        <f>Biosolids!B112*(1+K$691)</f>
        <v>52156.480519282217</v>
      </c>
      <c r="L714" s="389">
        <f t="shared" si="220"/>
        <v>51113.350908896573</v>
      </c>
      <c r="M714" s="389">
        <f t="shared" si="221"/>
        <v>50091.083890718641</v>
      </c>
      <c r="N714" s="389">
        <f t="shared" si="221"/>
        <v>49089.262212904265</v>
      </c>
      <c r="O714" s="389">
        <f t="shared" si="221"/>
        <v>48107.47696864618</v>
      </c>
      <c r="P714" s="389">
        <f t="shared" si="221"/>
        <v>47145.327429273253</v>
      </c>
      <c r="Q714" s="389">
        <f t="shared" si="221"/>
        <v>46202.420880687787</v>
      </c>
      <c r="R714" s="389">
        <f t="shared" si="221"/>
        <v>45278.372463074033</v>
      </c>
      <c r="S714" s="389">
        <f t="shared" si="221"/>
        <v>44372.805013812555</v>
      </c>
      <c r="T714" s="389">
        <f t="shared" si="221"/>
        <v>43485.348913536305</v>
      </c>
      <c r="U714" s="389">
        <f t="shared" si="221"/>
        <v>42615.641935265579</v>
      </c>
      <c r="V714" s="389">
        <f t="shared" si="221"/>
        <v>41763.329096560265</v>
      </c>
      <c r="W714" s="389">
        <f t="shared" si="221"/>
        <v>40928.062514629055</v>
      </c>
      <c r="X714" s="389">
        <f t="shared" si="221"/>
        <v>40109.501264336475</v>
      </c>
      <c r="Y714" s="389">
        <f t="shared" si="221"/>
        <v>39307.311239049748</v>
      </c>
      <c r="Z714" s="389">
        <f t="shared" si="221"/>
        <v>38521.16501426875</v>
      </c>
      <c r="AA714" s="389">
        <f t="shared" si="221"/>
        <v>37750.741713983378</v>
      </c>
      <c r="AB714" s="389">
        <f t="shared" si="221"/>
        <v>36995.72687970371</v>
      </c>
      <c r="AC714" s="389">
        <f t="shared" si="221"/>
        <v>36255.812342109639</v>
      </c>
      <c r="AD714" s="389">
        <f t="shared" si="221"/>
        <v>35530.696095267449</v>
      </c>
      <c r="AE714" s="389">
        <f t="shared" si="221"/>
        <v>34820.082173362098</v>
      </c>
      <c r="AF714" s="232" t="str">
        <f t="shared" si="211"/>
        <v>Contaminated biosolids</v>
      </c>
      <c r="AG714" s="342" t="str">
        <f t="shared" si="223"/>
        <v>Absolute</v>
      </c>
      <c r="AH714" s="226"/>
      <c r="AI714" s="226"/>
      <c r="AJ714" s="226"/>
      <c r="AK714" s="226"/>
      <c r="AL714" s="226"/>
      <c r="AM714" s="226"/>
      <c r="AN714" s="226"/>
      <c r="AO714" s="226"/>
      <c r="AP714" s="63"/>
    </row>
    <row r="715" spans="1:43" s="212" customFormat="1">
      <c r="A715" s="155" t="s">
        <v>216</v>
      </c>
      <c r="B715" s="841"/>
      <c r="C715" s="293"/>
      <c r="D715" s="235"/>
      <c r="E715" s="235"/>
      <c r="F715" s="235"/>
      <c r="G715" s="235"/>
      <c r="H715" s="235"/>
      <c r="I715" s="233"/>
      <c r="J715" s="294" t="s">
        <v>509</v>
      </c>
      <c r="K715" s="421">
        <f>Biosolids!B113*(1+K$691)</f>
        <v>6132.0447153391096</v>
      </c>
      <c r="L715" s="400">
        <f t="shared" si="220"/>
        <v>6009.403821032327</v>
      </c>
      <c r="M715" s="400">
        <f t="shared" si="221"/>
        <v>5889.2157446116807</v>
      </c>
      <c r="N715" s="400">
        <f t="shared" si="221"/>
        <v>5771.4314297194469</v>
      </c>
      <c r="O715" s="400">
        <f t="shared" si="221"/>
        <v>5656.0028011250579</v>
      </c>
      <c r="P715" s="400">
        <f t="shared" si="221"/>
        <v>5542.8827451025563</v>
      </c>
      <c r="Q715" s="400">
        <f t="shared" si="221"/>
        <v>5432.0250902005055</v>
      </c>
      <c r="R715" s="400">
        <f t="shared" si="221"/>
        <v>5323.384588396495</v>
      </c>
      <c r="S715" s="400">
        <f t="shared" si="221"/>
        <v>5216.9168966285652</v>
      </c>
      <c r="T715" s="400">
        <f t="shared" si="221"/>
        <v>5112.5785586959937</v>
      </c>
      <c r="U715" s="400">
        <f t="shared" si="221"/>
        <v>5010.326987522074</v>
      </c>
      <c r="V715" s="400">
        <f t="shared" si="221"/>
        <v>4910.1204477716328</v>
      </c>
      <c r="W715" s="400">
        <f t="shared" si="221"/>
        <v>4811.9180388162004</v>
      </c>
      <c r="X715" s="400">
        <f t="shared" si="221"/>
        <v>4715.6796780398763</v>
      </c>
      <c r="Y715" s="400">
        <f t="shared" si="221"/>
        <v>4621.3660844790784</v>
      </c>
      <c r="Z715" s="400">
        <f t="shared" si="221"/>
        <v>4528.9387627894966</v>
      </c>
      <c r="AA715" s="400">
        <f t="shared" si="221"/>
        <v>4438.3599875337068</v>
      </c>
      <c r="AB715" s="400">
        <f t="shared" si="221"/>
        <v>4349.5927877830327</v>
      </c>
      <c r="AC715" s="400">
        <f t="shared" si="221"/>
        <v>4262.6009320273715</v>
      </c>
      <c r="AD715" s="400">
        <f t="shared" si="221"/>
        <v>4177.3489133868243</v>
      </c>
      <c r="AE715" s="400">
        <f t="shared" si="221"/>
        <v>4093.8019351190878</v>
      </c>
      <c r="AF715" s="232" t="str">
        <f t="shared" si="211"/>
        <v>Contaminated biosolids</v>
      </c>
      <c r="AG715" s="342" t="str">
        <f t="shared" si="223"/>
        <v>Absolute</v>
      </c>
      <c r="AH715" s="228"/>
      <c r="AJ715" s="227"/>
      <c r="AL715" s="227"/>
      <c r="AM715" s="119"/>
      <c r="AN715" s="227"/>
      <c r="AO715" s="307"/>
      <c r="AP715" s="214"/>
    </row>
    <row r="716" spans="1:43" s="212" customFormat="1">
      <c r="A716" s="153" t="s">
        <v>209</v>
      </c>
      <c r="B716" s="446" t="s">
        <v>831</v>
      </c>
      <c r="C716" s="507"/>
      <c r="D716" s="508"/>
      <c r="E716" s="508"/>
      <c r="F716" s="508"/>
      <c r="G716" s="508"/>
      <c r="H716" s="508"/>
      <c r="I716" s="509" t="s">
        <v>489</v>
      </c>
      <c r="J716" s="510"/>
      <c r="K716" s="417">
        <v>0</v>
      </c>
      <c r="L716" s="389">
        <v>0</v>
      </c>
      <c r="M716" s="389">
        <f>Biosolids!D96</f>
        <v>1125984.0303527487</v>
      </c>
      <c r="N716" s="389">
        <f>M716</f>
        <v>1125984.0303527487</v>
      </c>
      <c r="O716" s="389">
        <f>N716</f>
        <v>1125984.0303527487</v>
      </c>
      <c r="P716" s="389">
        <f t="shared" ref="P716:AA716" si="224">O716</f>
        <v>1125984.0303527487</v>
      </c>
      <c r="Q716" s="389">
        <f t="shared" si="224"/>
        <v>1125984.0303527487</v>
      </c>
      <c r="R716" s="389">
        <f t="shared" si="224"/>
        <v>1125984.0303527487</v>
      </c>
      <c r="S716" s="389">
        <f t="shared" si="224"/>
        <v>1125984.0303527487</v>
      </c>
      <c r="T716" s="389">
        <f t="shared" si="224"/>
        <v>1125984.0303527487</v>
      </c>
      <c r="U716" s="389">
        <f t="shared" si="224"/>
        <v>1125984.0303527487</v>
      </c>
      <c r="V716" s="389">
        <f t="shared" si="224"/>
        <v>1125984.0303527487</v>
      </c>
      <c r="W716" s="389">
        <f t="shared" si="224"/>
        <v>1125984.0303527487</v>
      </c>
      <c r="X716" s="389">
        <f t="shared" si="224"/>
        <v>1125984.0303527487</v>
      </c>
      <c r="Y716" s="389">
        <f t="shared" si="224"/>
        <v>1125984.0303527487</v>
      </c>
      <c r="Z716" s="389">
        <f t="shared" si="224"/>
        <v>1125984.0303527487</v>
      </c>
      <c r="AA716" s="389">
        <f t="shared" si="224"/>
        <v>1125984.0303527487</v>
      </c>
      <c r="AB716" s="389">
        <v>0</v>
      </c>
      <c r="AC716" s="389">
        <v>0</v>
      </c>
      <c r="AD716" s="389">
        <v>0</v>
      </c>
      <c r="AE716" s="389">
        <f t="shared" si="221"/>
        <v>0</v>
      </c>
      <c r="AF716" s="232" t="str">
        <f t="shared" si="211"/>
        <v>Contaminated biosolids</v>
      </c>
      <c r="AG716" s="342" t="s">
        <v>570</v>
      </c>
      <c r="AH716" s="228"/>
      <c r="AJ716" s="227"/>
      <c r="AL716" s="227"/>
      <c r="AM716" s="119"/>
      <c r="AN716" s="227"/>
      <c r="AO716" s="307"/>
      <c r="AP716" s="214"/>
    </row>
    <row r="717" spans="1:43" s="212" customFormat="1">
      <c r="A717" s="151" t="s">
        <v>214</v>
      </c>
      <c r="B717" s="836" t="s">
        <v>726</v>
      </c>
      <c r="C717" s="398" t="s">
        <v>706</v>
      </c>
      <c r="D717" s="277"/>
      <c r="E717" s="277"/>
      <c r="F717" s="277"/>
      <c r="G717" s="278"/>
      <c r="H717" s="277"/>
      <c r="I717" s="234"/>
      <c r="J717" s="302"/>
      <c r="K717" s="416">
        <f t="shared" ref="K717:AE717" si="225">-SUM(K553,K525,K500)</f>
        <v>0</v>
      </c>
      <c r="L717" s="388">
        <f t="shared" si="225"/>
        <v>0</v>
      </c>
      <c r="M717" s="388">
        <f t="shared" si="225"/>
        <v>-7520.6424999999981</v>
      </c>
      <c r="N717" s="388">
        <f t="shared" si="225"/>
        <v>-7633.4521374999977</v>
      </c>
      <c r="O717" s="388">
        <f t="shared" si="225"/>
        <v>-7747.9539195624966</v>
      </c>
      <c r="P717" s="388">
        <f t="shared" si="225"/>
        <v>-7864.1732283559331</v>
      </c>
      <c r="Q717" s="388">
        <f t="shared" si="225"/>
        <v>-7982.1358267812711</v>
      </c>
      <c r="R717" s="388">
        <f t="shared" si="225"/>
        <v>-8101.8678641829893</v>
      </c>
      <c r="S717" s="388">
        <f t="shared" si="225"/>
        <v>-8223.3958821457327</v>
      </c>
      <c r="T717" s="388">
        <f t="shared" si="225"/>
        <v>-8346.7468203779172</v>
      </c>
      <c r="U717" s="388">
        <f t="shared" si="225"/>
        <v>-8471.9480226835858</v>
      </c>
      <c r="V717" s="388">
        <f t="shared" si="225"/>
        <v>-8599.0272430238383</v>
      </c>
      <c r="W717" s="388">
        <f t="shared" si="225"/>
        <v>-8728.0126516691944</v>
      </c>
      <c r="X717" s="388">
        <f t="shared" si="225"/>
        <v>-8858.9328414442316</v>
      </c>
      <c r="Y717" s="388">
        <f t="shared" si="225"/>
        <v>-8991.816834065894</v>
      </c>
      <c r="Z717" s="388">
        <f t="shared" si="225"/>
        <v>-9126.6940865768811</v>
      </c>
      <c r="AA717" s="388">
        <f t="shared" si="225"/>
        <v>-9263.5944978755342</v>
      </c>
      <c r="AB717" s="388">
        <f t="shared" si="225"/>
        <v>-9402.5484153436664</v>
      </c>
      <c r="AC717" s="388">
        <f t="shared" si="225"/>
        <v>-9543.5866415738201</v>
      </c>
      <c r="AD717" s="388">
        <f t="shared" si="225"/>
        <v>-9686.7404411974258</v>
      </c>
      <c r="AE717" s="388">
        <f t="shared" si="225"/>
        <v>-9832.0415478153864</v>
      </c>
      <c r="AF717" s="232" t="str">
        <f t="shared" si="211"/>
        <v>Contaminated biosolids</v>
      </c>
      <c r="AG717" s="342" t="s">
        <v>570</v>
      </c>
      <c r="AH717" s="226"/>
      <c r="AI717" s="226"/>
      <c r="AJ717" s="226"/>
      <c r="AK717" s="226"/>
      <c r="AL717" s="226"/>
      <c r="AM717" s="226"/>
      <c r="AN717" s="226"/>
      <c r="AO717" s="226"/>
      <c r="AP717" s="63"/>
    </row>
    <row r="718" spans="1:43" s="212" customFormat="1">
      <c r="A718" s="72" t="s">
        <v>209</v>
      </c>
      <c r="B718" s="837"/>
      <c r="C718" s="408" t="s">
        <v>706</v>
      </c>
      <c r="D718" s="279"/>
      <c r="E718" s="279"/>
      <c r="F718" s="279"/>
      <c r="G718" s="280"/>
      <c r="H718" s="279"/>
      <c r="I718" s="235"/>
      <c r="J718" s="300"/>
      <c r="K718" s="417">
        <f t="shared" ref="K718:AE718" si="226">-SUM(K554,K526,K501)</f>
        <v>0</v>
      </c>
      <c r="L718" s="389">
        <f t="shared" si="226"/>
        <v>0</v>
      </c>
      <c r="M718" s="389">
        <f t="shared" si="226"/>
        <v>-107163.75</v>
      </c>
      <c r="N718" s="389">
        <f t="shared" si="226"/>
        <v>-109842.84375</v>
      </c>
      <c r="O718" s="389">
        <f t="shared" si="226"/>
        <v>-112588.91484374998</v>
      </c>
      <c r="P718" s="389">
        <f t="shared" si="226"/>
        <v>-115403.6377148437</v>
      </c>
      <c r="Q718" s="389">
        <f t="shared" si="226"/>
        <v>-118288.72865771479</v>
      </c>
      <c r="R718" s="389">
        <f t="shared" si="226"/>
        <v>-121245.94687415764</v>
      </c>
      <c r="S718" s="389">
        <f t="shared" si="226"/>
        <v>-124277.09554601158</v>
      </c>
      <c r="T718" s="389">
        <f t="shared" si="226"/>
        <v>-127384.02293466186</v>
      </c>
      <c r="U718" s="389">
        <f t="shared" si="226"/>
        <v>-130568.6235080284</v>
      </c>
      <c r="V718" s="389">
        <f t="shared" si="226"/>
        <v>-133832.83909572911</v>
      </c>
      <c r="W718" s="389">
        <f t="shared" si="226"/>
        <v>-137178.6600731223</v>
      </c>
      <c r="X718" s="389">
        <f t="shared" si="226"/>
        <v>-140608.12657495035</v>
      </c>
      <c r="Y718" s="389">
        <f t="shared" si="226"/>
        <v>-144123.32973932411</v>
      </c>
      <c r="Z718" s="389">
        <f t="shared" si="226"/>
        <v>-147726.4129828072</v>
      </c>
      <c r="AA718" s="389">
        <f t="shared" si="226"/>
        <v>-151419.57330737737</v>
      </c>
      <c r="AB718" s="389">
        <f t="shared" si="226"/>
        <v>-155205.06264006178</v>
      </c>
      <c r="AC718" s="389">
        <f t="shared" si="226"/>
        <v>-159085.18920606334</v>
      </c>
      <c r="AD718" s="389">
        <f t="shared" si="226"/>
        <v>-163062.3189362149</v>
      </c>
      <c r="AE718" s="389">
        <f t="shared" si="226"/>
        <v>-167138.87690962024</v>
      </c>
      <c r="AF718" s="232" t="str">
        <f t="shared" si="211"/>
        <v>Contaminated biosolids</v>
      </c>
      <c r="AG718" s="342" t="str">
        <f>AG717</f>
        <v>Absolute</v>
      </c>
      <c r="AH718" s="226"/>
      <c r="AI718" s="226"/>
      <c r="AJ718" s="226"/>
      <c r="AK718" s="226"/>
      <c r="AL718" s="226"/>
      <c r="AM718" s="226"/>
      <c r="AN718" s="226"/>
      <c r="AO718" s="226"/>
      <c r="AP718" s="63"/>
    </row>
    <row r="719" spans="1:43" s="212" customFormat="1">
      <c r="A719" s="144" t="s">
        <v>216</v>
      </c>
      <c r="B719" s="837"/>
      <c r="C719" s="408" t="s">
        <v>706</v>
      </c>
      <c r="D719" s="279"/>
      <c r="E719" s="279"/>
      <c r="F719" s="279"/>
      <c r="G719" s="280"/>
      <c r="H719" s="279"/>
      <c r="I719" s="235"/>
      <c r="J719" s="300"/>
      <c r="K719" s="417">
        <f t="shared" ref="K719:AE719" si="227">-SUM(K555,K527,K502)</f>
        <v>0</v>
      </c>
      <c r="L719" s="389">
        <f t="shared" si="227"/>
        <v>0</v>
      </c>
      <c r="M719" s="389">
        <f t="shared" si="227"/>
        <v>0</v>
      </c>
      <c r="N719" s="389">
        <f t="shared" si="227"/>
        <v>0</v>
      </c>
      <c r="O719" s="389">
        <f t="shared" si="227"/>
        <v>0</v>
      </c>
      <c r="P719" s="389">
        <f t="shared" si="227"/>
        <v>0</v>
      </c>
      <c r="Q719" s="389">
        <f t="shared" si="227"/>
        <v>0</v>
      </c>
      <c r="R719" s="389">
        <f t="shared" si="227"/>
        <v>0</v>
      </c>
      <c r="S719" s="389">
        <f t="shared" si="227"/>
        <v>0</v>
      </c>
      <c r="T719" s="389">
        <f t="shared" si="227"/>
        <v>0</v>
      </c>
      <c r="U719" s="389">
        <f t="shared" si="227"/>
        <v>0</v>
      </c>
      <c r="V719" s="389">
        <f t="shared" si="227"/>
        <v>0</v>
      </c>
      <c r="W719" s="389">
        <f t="shared" si="227"/>
        <v>0</v>
      </c>
      <c r="X719" s="389">
        <f t="shared" si="227"/>
        <v>0</v>
      </c>
      <c r="Y719" s="389">
        <f t="shared" si="227"/>
        <v>0</v>
      </c>
      <c r="Z719" s="389">
        <f t="shared" si="227"/>
        <v>0</v>
      </c>
      <c r="AA719" s="389">
        <f t="shared" si="227"/>
        <v>0</v>
      </c>
      <c r="AB719" s="389">
        <f t="shared" si="227"/>
        <v>0</v>
      </c>
      <c r="AC719" s="389">
        <f t="shared" si="227"/>
        <v>0</v>
      </c>
      <c r="AD719" s="389">
        <f t="shared" si="227"/>
        <v>0</v>
      </c>
      <c r="AE719" s="389">
        <f t="shared" si="227"/>
        <v>0</v>
      </c>
      <c r="AF719" s="232" t="str">
        <f t="shared" si="211"/>
        <v>Contaminated biosolids</v>
      </c>
      <c r="AG719" s="342" t="str">
        <f>AG718</f>
        <v>Absolute</v>
      </c>
      <c r="AH719" s="228"/>
      <c r="AJ719" s="227"/>
      <c r="AL719" s="227"/>
      <c r="AM719" s="119"/>
      <c r="AN719" s="227"/>
      <c r="AO719" s="307"/>
      <c r="AP719" s="214"/>
    </row>
    <row r="720" spans="1:43">
      <c r="A720" s="120"/>
      <c r="C720" s="226"/>
      <c r="D720" s="226"/>
      <c r="E720" s="226"/>
      <c r="F720" s="226"/>
      <c r="G720" s="226"/>
      <c r="H720" s="226"/>
      <c r="I720" s="226"/>
      <c r="J720" s="226"/>
      <c r="K720" s="28"/>
      <c r="L720" s="137"/>
      <c r="M720" s="137"/>
      <c r="N720" s="141"/>
      <c r="O720" s="137"/>
      <c r="AF720" s="132"/>
      <c r="AG720" s="344"/>
      <c r="AH720" s="117"/>
      <c r="AI720" s="120"/>
      <c r="AJ720" s="28"/>
      <c r="AK720" s="118"/>
      <c r="AL720" s="28"/>
      <c r="AM720" s="118"/>
      <c r="AN720" s="119"/>
      <c r="AO720" s="118"/>
      <c r="AP720" s="33"/>
      <c r="AQ720" s="32"/>
    </row>
    <row r="721" spans="1:43" s="128" customFormat="1" ht="18.75">
      <c r="A721" s="130" t="s">
        <v>259</v>
      </c>
      <c r="B721" s="129" t="s">
        <v>263</v>
      </c>
      <c r="C721" s="229"/>
      <c r="D721" s="229"/>
      <c r="E721" s="229"/>
      <c r="F721" s="229"/>
      <c r="G721" s="229"/>
      <c r="H721" s="229"/>
      <c r="I721" s="229"/>
      <c r="J721" s="229"/>
      <c r="K721" s="131"/>
      <c r="L721" s="138"/>
      <c r="M721" s="138"/>
      <c r="N721" s="138"/>
      <c r="O721" s="138"/>
      <c r="P721" s="147"/>
      <c r="Q721" s="147"/>
      <c r="R721" s="147"/>
      <c r="S721" s="147"/>
      <c r="T721" s="147"/>
      <c r="U721" s="147"/>
      <c r="V721" s="147"/>
      <c r="W721" s="147"/>
      <c r="X721" s="147"/>
      <c r="Y721" s="147"/>
      <c r="Z721" s="147"/>
      <c r="AA721" s="147"/>
      <c r="AB721" s="147"/>
      <c r="AC721" s="147"/>
      <c r="AD721" s="147"/>
      <c r="AE721" s="147"/>
      <c r="AF721" s="140"/>
      <c r="AG721" s="346"/>
      <c r="AH721" s="123"/>
      <c r="AI721" s="124"/>
      <c r="AJ721" s="125"/>
      <c r="AK721" s="124"/>
      <c r="AL721" s="125"/>
      <c r="AM721" s="124"/>
      <c r="AN721" s="125"/>
      <c r="AO721" s="126"/>
      <c r="AP721" s="127"/>
    </row>
    <row r="722" spans="1:43">
      <c r="A722" s="49" t="s">
        <v>376</v>
      </c>
      <c r="C722" s="122" t="s">
        <v>497</v>
      </c>
      <c r="D722" s="226"/>
      <c r="E722" s="226"/>
      <c r="F722" s="226"/>
      <c r="G722" s="226"/>
      <c r="H722" s="226"/>
      <c r="I722" s="226"/>
      <c r="J722" s="226"/>
      <c r="L722" s="137"/>
      <c r="M722" s="137"/>
      <c r="N722" s="141"/>
      <c r="O722" s="137"/>
      <c r="X722" s="179" t="s">
        <v>511</v>
      </c>
      <c r="AA722" s="145" t="s">
        <v>1184</v>
      </c>
      <c r="AN722" s="118"/>
    </row>
    <row r="723" spans="1:43">
      <c r="A723" s="120" t="s">
        <v>472</v>
      </c>
      <c r="C723" s="212" t="s">
        <v>1202</v>
      </c>
      <c r="D723" s="226"/>
      <c r="E723" s="226"/>
      <c r="F723" s="226"/>
      <c r="G723" s="226"/>
      <c r="H723" s="226"/>
      <c r="I723" s="226"/>
      <c r="J723" s="226"/>
      <c r="L723" s="137"/>
      <c r="M723" s="137"/>
      <c r="N723" s="141"/>
      <c r="O723" s="137"/>
      <c r="W723" s="193"/>
      <c r="Y723" s="252" t="s">
        <v>276</v>
      </c>
      <c r="Z723" s="252" t="s">
        <v>506</v>
      </c>
      <c r="AF723" s="146" t="str">
        <f>B721</f>
        <v>Other industrial treatment residues</v>
      </c>
      <c r="AN723" s="118"/>
    </row>
    <row r="724" spans="1:43">
      <c r="A724" s="120" t="s">
        <v>471</v>
      </c>
      <c r="C724" s="28"/>
      <c r="D724" s="226"/>
      <c r="E724" s="226"/>
      <c r="F724" s="226"/>
      <c r="G724" s="226"/>
      <c r="H724" s="226"/>
      <c r="I724" s="226"/>
      <c r="J724" s="226"/>
      <c r="L724" s="137"/>
      <c r="M724" s="137"/>
      <c r="N724" s="141"/>
      <c r="O724" s="137"/>
      <c r="W724" s="199"/>
      <c r="X724" s="239" t="s">
        <v>504</v>
      </c>
      <c r="Y724" s="666">
        <f>[1]Baseline!C28</f>
        <v>0</v>
      </c>
      <c r="Z724" s="667"/>
      <c r="AF724" s="146" t="str">
        <f>AF723</f>
        <v>Other industrial treatment residues</v>
      </c>
      <c r="AN724" s="118"/>
    </row>
    <row r="725" spans="1:43">
      <c r="A725" s="120" t="s">
        <v>473</v>
      </c>
      <c r="C725" s="49" t="s">
        <v>400</v>
      </c>
      <c r="D725" s="226"/>
      <c r="E725" s="226"/>
      <c r="F725" s="226"/>
      <c r="G725" s="226"/>
      <c r="H725" s="226"/>
      <c r="I725" s="226"/>
      <c r="J725" s="226"/>
      <c r="L725" s="137"/>
      <c r="M725" s="137"/>
      <c r="N725" s="141"/>
      <c r="O725" s="137"/>
      <c r="W725" s="199"/>
      <c r="X725" s="239" t="s">
        <v>505</v>
      </c>
      <c r="Y725" s="667"/>
      <c r="Z725" s="666">
        <f>[1]Baseline!D28</f>
        <v>24539.075080000031</v>
      </c>
      <c r="AA725" s="192"/>
      <c r="AF725" s="146" t="str">
        <f t="shared" ref="AF725:AF731" si="228">AF724</f>
        <v>Other industrial treatment residues</v>
      </c>
      <c r="AN725" s="118"/>
    </row>
    <row r="726" spans="1:43">
      <c r="B726" s="28"/>
      <c r="C726" s="28" t="s">
        <v>426</v>
      </c>
      <c r="D726" s="212"/>
      <c r="E726" s="212"/>
      <c r="F726" s="212"/>
      <c r="G726" s="212"/>
      <c r="H726" s="212"/>
      <c r="I726" s="212"/>
      <c r="J726" s="212"/>
      <c r="L726" s="137"/>
      <c r="M726" s="137"/>
      <c r="N726" s="141"/>
      <c r="O726" s="137"/>
      <c r="W726" s="199"/>
      <c r="X726" s="239" t="s">
        <v>507</v>
      </c>
      <c r="Y726" s="666">
        <f>[1]Baseline!E28</f>
        <v>0</v>
      </c>
      <c r="Z726" s="667"/>
      <c r="AF726" s="146" t="str">
        <f t="shared" si="228"/>
        <v>Other industrial treatment residues</v>
      </c>
      <c r="AN726" s="117"/>
      <c r="AO726" s="117"/>
    </row>
    <row r="727" spans="1:43">
      <c r="A727" s="121" t="s">
        <v>374</v>
      </c>
      <c r="B727" s="28"/>
      <c r="C727" s="28"/>
      <c r="D727" s="212"/>
      <c r="E727" s="212"/>
      <c r="F727" s="212"/>
      <c r="G727" s="212"/>
      <c r="H727" s="212"/>
      <c r="I727" s="212"/>
      <c r="J727" s="212"/>
      <c r="L727" s="137"/>
      <c r="M727" s="137"/>
      <c r="N727" s="141"/>
      <c r="O727" s="137"/>
      <c r="W727" s="199"/>
      <c r="X727" s="239" t="s">
        <v>414</v>
      </c>
      <c r="Y727" s="668">
        <f>[1]Baseline!F28</f>
        <v>128879.88916666666</v>
      </c>
      <c r="Z727" s="667"/>
      <c r="AF727" s="146" t="str">
        <f t="shared" si="228"/>
        <v>Other industrial treatment residues</v>
      </c>
      <c r="AN727" s="117"/>
      <c r="AO727" s="117"/>
    </row>
    <row r="728" spans="1:43">
      <c r="A728" s="120"/>
      <c r="C728" s="49" t="s">
        <v>401</v>
      </c>
      <c r="D728" s="226"/>
      <c r="E728" s="226"/>
      <c r="F728" s="226"/>
      <c r="G728" s="226"/>
      <c r="H728" s="226"/>
      <c r="I728" s="226"/>
      <c r="J728" s="226"/>
      <c r="L728" s="137"/>
      <c r="M728" s="137"/>
      <c r="N728" s="141"/>
      <c r="O728" s="137"/>
      <c r="W728" s="199"/>
      <c r="X728" s="239" t="s">
        <v>415</v>
      </c>
      <c r="Y728" s="667"/>
      <c r="Z728" s="668">
        <f>[1]Baseline!G28</f>
        <v>47194.53666666666</v>
      </c>
      <c r="AF728" s="146" t="str">
        <f t="shared" si="228"/>
        <v>Other industrial treatment residues</v>
      </c>
      <c r="AN728" s="117"/>
      <c r="AO728" s="117"/>
    </row>
    <row r="729" spans="1:43">
      <c r="A729" s="120"/>
      <c r="C729" s="28" t="s">
        <v>208</v>
      </c>
      <c r="D729" s="226"/>
      <c r="E729" s="226"/>
      <c r="F729" s="226"/>
      <c r="G729" s="226"/>
      <c r="H729" s="226"/>
      <c r="I729" s="226"/>
      <c r="J729" s="226"/>
      <c r="L729" s="137"/>
      <c r="M729" s="137"/>
      <c r="N729" s="141"/>
      <c r="O729" s="137"/>
      <c r="W729" s="199"/>
      <c r="X729" s="239" t="s">
        <v>508</v>
      </c>
      <c r="Y729" s="666">
        <f>[1]Baseline!H28</f>
        <v>0</v>
      </c>
      <c r="Z729" s="667"/>
      <c r="AF729" s="146" t="str">
        <f t="shared" si="228"/>
        <v>Other industrial treatment residues</v>
      </c>
      <c r="AH729" s="117"/>
      <c r="AI729" s="117"/>
      <c r="AJ729" s="117"/>
      <c r="AK729" s="117"/>
      <c r="AL729" s="117"/>
      <c r="AM729" s="117"/>
      <c r="AN729" s="117"/>
      <c r="AO729" s="117"/>
    </row>
    <row r="730" spans="1:43">
      <c r="A730" s="120"/>
      <c r="D730" s="226"/>
      <c r="E730" s="226"/>
      <c r="F730" s="226"/>
      <c r="G730" s="226"/>
      <c r="H730" s="226"/>
      <c r="I730" s="226"/>
      <c r="J730" s="226"/>
      <c r="L730" s="137"/>
      <c r="M730" s="137"/>
      <c r="N730" s="141"/>
      <c r="O730" s="137"/>
      <c r="W730" s="199"/>
      <c r="X730" s="239" t="s">
        <v>489</v>
      </c>
      <c r="Y730" s="667"/>
      <c r="Z730" s="666">
        <f>[1]Baseline!I28</f>
        <v>11209.149000000001</v>
      </c>
      <c r="AA730" s="192"/>
      <c r="AF730" s="146" t="str">
        <f t="shared" si="228"/>
        <v>Other industrial treatment residues</v>
      </c>
      <c r="AH730" s="117"/>
      <c r="AI730" s="117"/>
      <c r="AJ730" s="117"/>
      <c r="AK730" s="117"/>
      <c r="AL730" s="117"/>
      <c r="AM730" s="117"/>
      <c r="AN730" s="117"/>
      <c r="AO730" s="117"/>
    </row>
    <row r="731" spans="1:43">
      <c r="A731" s="120"/>
      <c r="C731" s="49" t="s">
        <v>402</v>
      </c>
      <c r="D731" s="226"/>
      <c r="E731" s="226"/>
      <c r="F731" s="226"/>
      <c r="G731" s="226"/>
      <c r="H731" s="226"/>
      <c r="I731" s="226"/>
      <c r="J731" s="226"/>
      <c r="L731" s="137"/>
      <c r="M731" s="137"/>
      <c r="N731" s="141"/>
      <c r="O731" s="137"/>
      <c r="W731" s="199"/>
      <c r="X731" s="239" t="s">
        <v>509</v>
      </c>
      <c r="Y731" s="666">
        <f>[1]Baseline!J28</f>
        <v>9931.8767350000162</v>
      </c>
      <c r="Z731" s="667"/>
      <c r="AF731" s="146" t="str">
        <f t="shared" si="228"/>
        <v>Other industrial treatment residues</v>
      </c>
      <c r="AH731" s="117"/>
      <c r="AI731" s="117"/>
      <c r="AJ731" s="117"/>
      <c r="AK731" s="117"/>
      <c r="AL731" s="117"/>
      <c r="AM731" s="117"/>
      <c r="AN731" s="117"/>
      <c r="AO731" s="117"/>
    </row>
    <row r="732" spans="1:43">
      <c r="A732" s="120"/>
      <c r="C732" s="28" t="s">
        <v>406</v>
      </c>
      <c r="D732" s="226"/>
      <c r="E732" s="226"/>
      <c r="F732" s="226"/>
      <c r="G732" s="226"/>
      <c r="H732" s="226"/>
      <c r="I732" s="226"/>
      <c r="J732" s="226"/>
      <c r="L732" s="137"/>
      <c r="M732" s="137"/>
      <c r="N732" s="141"/>
      <c r="O732" s="137"/>
      <c r="X732" s="145" t="s">
        <v>776</v>
      </c>
      <c r="AF732" s="132"/>
      <c r="AG732" s="344"/>
      <c r="AH732" s="117"/>
      <c r="AI732" s="117"/>
      <c r="AJ732" s="117"/>
      <c r="AK732" s="117"/>
      <c r="AL732" s="117"/>
      <c r="AM732" s="117"/>
      <c r="AN732" s="117"/>
      <c r="AO732" s="117"/>
      <c r="AP732" s="117"/>
      <c r="AQ732" s="32"/>
    </row>
    <row r="733" spans="1:43">
      <c r="A733" s="120"/>
      <c r="C733" s="28"/>
      <c r="D733" s="226"/>
      <c r="E733" s="226"/>
      <c r="F733" s="226"/>
      <c r="G733" s="226"/>
      <c r="H733" s="226"/>
      <c r="I733" s="226"/>
      <c r="J733" s="226"/>
      <c r="L733" s="28"/>
      <c r="M733" s="28"/>
      <c r="N733" s="28"/>
      <c r="O733" s="28"/>
      <c r="P733" s="28"/>
      <c r="Q733" s="28"/>
      <c r="R733" s="28"/>
      <c r="S733" s="28"/>
      <c r="T733" s="28"/>
      <c r="X733" s="145" t="s">
        <v>777</v>
      </c>
      <c r="Y733" s="28"/>
      <c r="Z733" s="28"/>
      <c r="AA733" s="28"/>
      <c r="AB733" s="28"/>
      <c r="AC733" s="212"/>
      <c r="AD733" s="28"/>
      <c r="AE733" s="28"/>
      <c r="AF733" s="28"/>
      <c r="AG733" s="344"/>
      <c r="AH733" s="117"/>
      <c r="AI733" s="117"/>
      <c r="AJ733" s="117"/>
      <c r="AK733" s="117"/>
      <c r="AL733" s="117"/>
      <c r="AM733" s="117"/>
      <c r="AN733" s="117"/>
      <c r="AO733" s="117"/>
      <c r="AP733" s="117"/>
      <c r="AQ733" s="32"/>
    </row>
    <row r="734" spans="1:43">
      <c r="A734" s="120"/>
      <c r="C734" s="49" t="s">
        <v>379</v>
      </c>
      <c r="D734" s="226"/>
      <c r="E734" s="226"/>
      <c r="F734" s="226"/>
      <c r="G734" s="226"/>
      <c r="H734" s="226"/>
      <c r="I734" s="226"/>
      <c r="J734" s="226"/>
      <c r="L734" s="28"/>
      <c r="M734" s="28"/>
      <c r="N734" s="28"/>
      <c r="O734" s="28"/>
      <c r="P734" s="28"/>
      <c r="Q734" s="28"/>
      <c r="R734" s="28"/>
      <c r="S734" s="28"/>
      <c r="T734" s="28"/>
      <c r="X734" s="28"/>
      <c r="Y734" s="28"/>
      <c r="Z734" s="28"/>
      <c r="AA734" s="28"/>
      <c r="AB734" s="28"/>
      <c r="AC734" s="212"/>
      <c r="AD734" s="28"/>
      <c r="AE734" s="28"/>
      <c r="AF734" s="28"/>
      <c r="AG734" s="344"/>
      <c r="AH734" s="117"/>
      <c r="AI734" s="117"/>
      <c r="AJ734" s="117"/>
      <c r="AK734" s="117"/>
      <c r="AL734" s="117"/>
      <c r="AM734" s="117"/>
      <c r="AN734" s="117"/>
      <c r="AO734" s="117"/>
      <c r="AP734" s="117"/>
      <c r="AQ734" s="32"/>
    </row>
    <row r="735" spans="1:43">
      <c r="A735" s="120"/>
      <c r="C735" s="28" t="s">
        <v>483</v>
      </c>
      <c r="D735" s="226"/>
      <c r="E735" s="226"/>
      <c r="F735" s="226"/>
      <c r="G735" s="226"/>
      <c r="H735" s="226"/>
      <c r="I735" s="226"/>
      <c r="J735" s="226"/>
      <c r="L735" s="28"/>
      <c r="M735" s="28"/>
      <c r="N735" s="28"/>
      <c r="O735" s="28"/>
      <c r="P735" s="28"/>
      <c r="Q735" s="28"/>
      <c r="R735" s="28"/>
      <c r="S735" s="28"/>
      <c r="T735" s="28"/>
      <c r="X735" s="28"/>
      <c r="Y735" s="28"/>
      <c r="Z735" s="28"/>
      <c r="AA735" s="28"/>
      <c r="AB735" s="28"/>
      <c r="AC735" s="212"/>
      <c r="AD735" s="28"/>
      <c r="AE735" s="28"/>
      <c r="AF735" s="28"/>
      <c r="AG735" s="344"/>
      <c r="AH735" s="117"/>
      <c r="AI735" s="117"/>
      <c r="AJ735" s="117"/>
      <c r="AK735" s="117"/>
      <c r="AL735" s="117"/>
      <c r="AM735" s="117"/>
      <c r="AN735" s="117"/>
      <c r="AO735" s="117"/>
      <c r="AP735" s="117"/>
      <c r="AQ735" s="32"/>
    </row>
    <row r="736" spans="1:43">
      <c r="A736" s="120"/>
      <c r="D736" s="226"/>
      <c r="E736" s="226"/>
      <c r="F736" s="226"/>
      <c r="G736" s="226"/>
      <c r="H736" s="226"/>
      <c r="I736" s="226"/>
      <c r="J736" s="226"/>
      <c r="L736" s="28"/>
      <c r="M736" s="28"/>
      <c r="N736" s="28"/>
      <c r="O736" s="28"/>
      <c r="P736" s="28"/>
      <c r="Q736" s="28"/>
      <c r="R736" s="28"/>
      <c r="S736" s="28"/>
      <c r="T736" s="28"/>
      <c r="U736" s="28"/>
      <c r="V736" s="28"/>
      <c r="W736" s="28"/>
      <c r="X736" s="28"/>
      <c r="Y736" s="28"/>
      <c r="Z736" s="28"/>
      <c r="AA736" s="28"/>
      <c r="AB736" s="28"/>
      <c r="AC736" s="212"/>
      <c r="AD736" s="28"/>
      <c r="AE736" s="28"/>
      <c r="AF736" s="28"/>
      <c r="AG736" s="344"/>
      <c r="AH736" s="117"/>
      <c r="AI736" s="117"/>
      <c r="AJ736" s="117"/>
      <c r="AK736" s="117"/>
      <c r="AL736" s="117"/>
      <c r="AM736" s="117"/>
      <c r="AN736" s="117"/>
      <c r="AO736" s="117"/>
      <c r="AP736" s="117"/>
      <c r="AQ736" s="32"/>
    </row>
    <row r="737" spans="1:43">
      <c r="A737" s="120"/>
      <c r="C737" s="226"/>
      <c r="D737" s="226"/>
      <c r="E737" s="226"/>
      <c r="F737" s="226"/>
      <c r="G737" s="226"/>
      <c r="H737" s="226"/>
      <c r="I737" s="226"/>
      <c r="J737" s="226"/>
      <c r="K737" s="28"/>
      <c r="L737" s="28"/>
      <c r="M737" s="28"/>
      <c r="N737" s="28"/>
      <c r="O737" s="28"/>
      <c r="P737" s="28"/>
      <c r="Q737" s="28"/>
      <c r="R737" s="28"/>
      <c r="S737" s="28"/>
      <c r="T737" s="28"/>
      <c r="U737" s="28"/>
      <c r="V737" s="28"/>
      <c r="W737" s="28"/>
      <c r="X737" s="28"/>
      <c r="Y737" s="28"/>
      <c r="Z737" s="28"/>
      <c r="AA737" s="28"/>
      <c r="AB737" s="28"/>
      <c r="AC737" s="212"/>
      <c r="AD737" s="28"/>
      <c r="AE737" s="28"/>
      <c r="AF737" s="28"/>
      <c r="AG737" s="344"/>
      <c r="AH737" s="117"/>
      <c r="AI737" s="117"/>
      <c r="AJ737" s="117"/>
      <c r="AK737" s="117"/>
      <c r="AL737" s="117"/>
      <c r="AM737" s="117"/>
      <c r="AN737" s="117"/>
      <c r="AO737" s="117"/>
      <c r="AP737" s="117"/>
      <c r="AQ737" s="32"/>
    </row>
    <row r="738" spans="1:43">
      <c r="A738" s="120"/>
      <c r="C738" s="226"/>
      <c r="D738" s="226"/>
      <c r="E738" s="226"/>
      <c r="F738" s="226"/>
      <c r="G738" s="226"/>
      <c r="H738" s="226"/>
      <c r="I738" s="226"/>
      <c r="J738" s="226"/>
      <c r="K738" s="28"/>
      <c r="L738" s="137"/>
      <c r="M738" s="137"/>
      <c r="N738" s="141"/>
      <c r="O738" s="137"/>
      <c r="AF738" s="132"/>
      <c r="AG738" s="344"/>
      <c r="AH738" s="117"/>
      <c r="AI738" s="117"/>
      <c r="AJ738" s="117"/>
      <c r="AK738" s="117"/>
      <c r="AL738" s="117"/>
      <c r="AM738" s="117"/>
      <c r="AN738" s="117"/>
      <c r="AO738" s="117"/>
      <c r="AP738" s="117"/>
      <c r="AQ738" s="32"/>
    </row>
    <row r="739" spans="1:43">
      <c r="A739" s="120"/>
      <c r="C739" s="226"/>
      <c r="D739" s="226"/>
      <c r="E739" s="226"/>
      <c r="F739" s="226"/>
      <c r="G739" s="226"/>
      <c r="H739" s="226"/>
      <c r="I739" s="226"/>
      <c r="J739" s="226"/>
      <c r="K739" s="28"/>
      <c r="L739" s="137"/>
      <c r="M739" s="137"/>
      <c r="N739" s="141"/>
      <c r="O739" s="137"/>
      <c r="AF739" s="132"/>
      <c r="AG739" s="344"/>
      <c r="AH739" s="117"/>
      <c r="AI739" s="117"/>
      <c r="AJ739" s="117"/>
      <c r="AK739" s="117"/>
      <c r="AL739" s="117"/>
      <c r="AM739" s="117"/>
      <c r="AN739" s="117"/>
      <c r="AO739" s="117"/>
      <c r="AP739" s="117"/>
      <c r="AQ739" s="32"/>
    </row>
    <row r="740" spans="1:43">
      <c r="A740" s="120"/>
      <c r="C740" s="226"/>
      <c r="D740" s="226"/>
      <c r="E740" s="226"/>
      <c r="F740" s="226"/>
      <c r="G740" s="226"/>
      <c r="H740" s="226"/>
      <c r="I740" s="226"/>
      <c r="J740" s="226"/>
      <c r="K740" s="28"/>
      <c r="L740" s="137"/>
      <c r="M740" s="137"/>
      <c r="N740" s="141"/>
      <c r="O740" s="137"/>
      <c r="AF740" s="132"/>
      <c r="AG740" s="344"/>
      <c r="AH740" s="117"/>
      <c r="AI740" s="117"/>
      <c r="AJ740" s="117"/>
      <c r="AK740" s="117"/>
      <c r="AL740" s="117"/>
      <c r="AM740" s="117"/>
      <c r="AN740" s="117"/>
      <c r="AO740" s="117"/>
      <c r="AP740" s="117"/>
      <c r="AQ740" s="32"/>
    </row>
    <row r="741" spans="1:43">
      <c r="A741" s="120"/>
      <c r="C741" s="226"/>
      <c r="D741" s="226"/>
      <c r="E741" s="226"/>
      <c r="F741" s="226"/>
      <c r="G741" s="226"/>
      <c r="H741" s="226"/>
      <c r="I741" s="226"/>
      <c r="J741" s="226"/>
      <c r="K741" s="28"/>
      <c r="L741" s="137"/>
      <c r="M741" s="137"/>
      <c r="N741" s="141"/>
      <c r="O741" s="137"/>
      <c r="AF741" s="132"/>
      <c r="AG741" s="344"/>
      <c r="AH741" s="117"/>
      <c r="AI741" s="117"/>
      <c r="AJ741" s="117"/>
      <c r="AK741" s="117"/>
      <c r="AL741" s="117"/>
      <c r="AM741" s="117"/>
      <c r="AN741" s="117"/>
      <c r="AO741" s="117"/>
      <c r="AP741" s="117"/>
      <c r="AQ741" s="32"/>
    </row>
    <row r="742" spans="1:43">
      <c r="A742" s="120"/>
      <c r="C742" s="226"/>
      <c r="D742" s="226"/>
      <c r="E742" s="226"/>
      <c r="F742" s="226"/>
      <c r="G742" s="226"/>
      <c r="H742" s="226"/>
      <c r="I742" s="226"/>
      <c r="J742" s="226"/>
      <c r="K742" s="28"/>
      <c r="L742" s="137"/>
      <c r="M742" s="137"/>
      <c r="N742" s="141"/>
      <c r="O742" s="137"/>
      <c r="AF742" s="132"/>
      <c r="AG742" s="344"/>
      <c r="AH742" s="117"/>
      <c r="AI742" s="117"/>
      <c r="AJ742" s="117"/>
      <c r="AK742" s="117"/>
      <c r="AL742" s="117"/>
      <c r="AM742" s="117"/>
      <c r="AN742" s="117"/>
      <c r="AO742" s="117"/>
      <c r="AP742" s="117"/>
      <c r="AQ742" s="32"/>
    </row>
    <row r="743" spans="1:43">
      <c r="A743" s="49" t="s">
        <v>378</v>
      </c>
      <c r="B743" s="28"/>
      <c r="C743" s="216"/>
      <c r="D743" s="212"/>
      <c r="E743" s="212"/>
      <c r="F743" s="212"/>
      <c r="G743" s="212"/>
      <c r="H743" s="212"/>
      <c r="I743" s="212"/>
      <c r="J743" s="212"/>
      <c r="K743" s="134" t="s">
        <v>380</v>
      </c>
      <c r="L743" s="137"/>
      <c r="M743" s="141"/>
      <c r="N743" s="137"/>
      <c r="AF743" s="132"/>
      <c r="AH743" s="117"/>
      <c r="AI743" s="117"/>
      <c r="AJ743" s="117"/>
      <c r="AK743" s="117"/>
      <c r="AL743" s="117"/>
      <c r="AM743" s="117"/>
      <c r="AN743" s="117"/>
      <c r="AO743" s="117"/>
    </row>
    <row r="744" spans="1:43">
      <c r="A744" s="49"/>
      <c r="B744" s="115" t="s">
        <v>379</v>
      </c>
      <c r="C744" s="289" t="s">
        <v>514</v>
      </c>
      <c r="D744" s="283"/>
      <c r="E744" s="283"/>
      <c r="F744" s="283"/>
      <c r="G744" s="284"/>
      <c r="H744" s="283"/>
      <c r="I744" s="284"/>
      <c r="J744" s="292"/>
      <c r="K744" s="134">
        <v>2014</v>
      </c>
      <c r="L744" s="134">
        <f t="shared" ref="L744:AE744" si="229">K744+1</f>
        <v>2015</v>
      </c>
      <c r="M744" s="134">
        <f t="shared" si="229"/>
        <v>2016</v>
      </c>
      <c r="N744" s="134">
        <f t="shared" si="229"/>
        <v>2017</v>
      </c>
      <c r="O744" s="134">
        <f t="shared" si="229"/>
        <v>2018</v>
      </c>
      <c r="P744" s="134">
        <f t="shared" si="229"/>
        <v>2019</v>
      </c>
      <c r="Q744" s="134">
        <f t="shared" si="229"/>
        <v>2020</v>
      </c>
      <c r="R744" s="134">
        <f t="shared" si="229"/>
        <v>2021</v>
      </c>
      <c r="S744" s="134">
        <f t="shared" si="229"/>
        <v>2022</v>
      </c>
      <c r="T744" s="134">
        <f t="shared" si="229"/>
        <v>2023</v>
      </c>
      <c r="U744" s="134">
        <f t="shared" si="229"/>
        <v>2024</v>
      </c>
      <c r="V744" s="134">
        <f t="shared" si="229"/>
        <v>2025</v>
      </c>
      <c r="W744" s="134">
        <f t="shared" si="229"/>
        <v>2026</v>
      </c>
      <c r="X744" s="134">
        <f t="shared" si="229"/>
        <v>2027</v>
      </c>
      <c r="Y744" s="134">
        <f t="shared" si="229"/>
        <v>2028</v>
      </c>
      <c r="Z744" s="134">
        <f t="shared" si="229"/>
        <v>2029</v>
      </c>
      <c r="AA744" s="134">
        <f t="shared" si="229"/>
        <v>2030</v>
      </c>
      <c r="AB744" s="134">
        <f t="shared" si="229"/>
        <v>2031</v>
      </c>
      <c r="AC744" s="134">
        <f t="shared" si="229"/>
        <v>2032</v>
      </c>
      <c r="AD744" s="134">
        <f t="shared" si="229"/>
        <v>2033</v>
      </c>
      <c r="AE744" s="134">
        <f t="shared" si="229"/>
        <v>2034</v>
      </c>
      <c r="AF744" s="132"/>
      <c r="AH744" s="117"/>
      <c r="AI744" s="117"/>
      <c r="AJ744" s="117"/>
      <c r="AK744" s="117"/>
      <c r="AL744" s="117"/>
      <c r="AM744" s="117"/>
      <c r="AN744" s="117"/>
      <c r="AO744" s="117"/>
      <c r="AP744" s="43"/>
    </row>
    <row r="745" spans="1:43">
      <c r="A745" s="144" t="s">
        <v>214</v>
      </c>
      <c r="B745" s="143" t="s">
        <v>412</v>
      </c>
      <c r="C745" s="299" t="s">
        <v>504</v>
      </c>
      <c r="D745" s="279" t="s">
        <v>505</v>
      </c>
      <c r="E745" s="279" t="s">
        <v>507</v>
      </c>
      <c r="F745" s="279" t="s">
        <v>414</v>
      </c>
      <c r="G745" s="280" t="s">
        <v>415</v>
      </c>
      <c r="H745" s="279" t="s">
        <v>508</v>
      </c>
      <c r="I745" s="235" t="s">
        <v>489</v>
      </c>
      <c r="J745" s="300" t="s">
        <v>509</v>
      </c>
      <c r="K745" s="157">
        <f>Ec_growth</f>
        <v>2.8000000000000001E-2</v>
      </c>
      <c r="L745" s="157">
        <f t="shared" ref="L745:AE745" si="230">K745</f>
        <v>2.8000000000000001E-2</v>
      </c>
      <c r="M745" s="157">
        <f t="shared" si="230"/>
        <v>2.8000000000000001E-2</v>
      </c>
      <c r="N745" s="157">
        <f t="shared" si="230"/>
        <v>2.8000000000000001E-2</v>
      </c>
      <c r="O745" s="157">
        <f t="shared" si="230"/>
        <v>2.8000000000000001E-2</v>
      </c>
      <c r="P745" s="157">
        <f t="shared" si="230"/>
        <v>2.8000000000000001E-2</v>
      </c>
      <c r="Q745" s="157">
        <f t="shared" si="230"/>
        <v>2.8000000000000001E-2</v>
      </c>
      <c r="R745" s="157">
        <f t="shared" si="230"/>
        <v>2.8000000000000001E-2</v>
      </c>
      <c r="S745" s="157">
        <f t="shared" si="230"/>
        <v>2.8000000000000001E-2</v>
      </c>
      <c r="T745" s="157">
        <f t="shared" si="230"/>
        <v>2.8000000000000001E-2</v>
      </c>
      <c r="U745" s="157">
        <f t="shared" si="230"/>
        <v>2.8000000000000001E-2</v>
      </c>
      <c r="V745" s="157">
        <f t="shared" si="230"/>
        <v>2.8000000000000001E-2</v>
      </c>
      <c r="W745" s="157">
        <f t="shared" si="230"/>
        <v>2.8000000000000001E-2</v>
      </c>
      <c r="X745" s="157">
        <f t="shared" si="230"/>
        <v>2.8000000000000001E-2</v>
      </c>
      <c r="Y745" s="157">
        <f t="shared" si="230"/>
        <v>2.8000000000000001E-2</v>
      </c>
      <c r="Z745" s="157">
        <f t="shared" si="230"/>
        <v>2.8000000000000001E-2</v>
      </c>
      <c r="AA745" s="157">
        <f t="shared" si="230"/>
        <v>2.8000000000000001E-2</v>
      </c>
      <c r="AB745" s="157">
        <f t="shared" si="230"/>
        <v>2.8000000000000001E-2</v>
      </c>
      <c r="AC745" s="157">
        <f t="shared" si="230"/>
        <v>2.8000000000000001E-2</v>
      </c>
      <c r="AD745" s="157">
        <f t="shared" si="230"/>
        <v>2.8000000000000001E-2</v>
      </c>
      <c r="AE745" s="157">
        <f t="shared" si="230"/>
        <v>2.8000000000000001E-2</v>
      </c>
      <c r="AF745" s="146" t="str">
        <f>B721</f>
        <v>Other industrial treatment residues</v>
      </c>
      <c r="AG745" s="342" t="s">
        <v>569</v>
      </c>
      <c r="AH745" s="117"/>
      <c r="AI745" s="117"/>
      <c r="AJ745" s="117"/>
      <c r="AK745" s="117"/>
      <c r="AL745" s="117"/>
      <c r="AM745" s="117"/>
      <c r="AN745" s="117"/>
      <c r="AO745" s="117"/>
      <c r="AP745" s="63"/>
    </row>
    <row r="746" spans="1:43">
      <c r="A746" s="144" t="s">
        <v>209</v>
      </c>
      <c r="B746" s="143" t="s">
        <v>1009</v>
      </c>
      <c r="C746" s="299" t="s">
        <v>504</v>
      </c>
      <c r="D746" s="279" t="s">
        <v>505</v>
      </c>
      <c r="E746" s="279" t="s">
        <v>507</v>
      </c>
      <c r="F746" s="279" t="s">
        <v>414</v>
      </c>
      <c r="G746" s="280" t="s">
        <v>415</v>
      </c>
      <c r="H746" s="279" t="s">
        <v>508</v>
      </c>
      <c r="I746" s="235" t="s">
        <v>489</v>
      </c>
      <c r="J746" s="300" t="s">
        <v>509</v>
      </c>
      <c r="K746" s="157">
        <f>K745+3%</f>
        <v>5.7999999999999996E-2</v>
      </c>
      <c r="L746" s="157">
        <f t="shared" ref="L746:AE746" si="231">K746</f>
        <v>5.7999999999999996E-2</v>
      </c>
      <c r="M746" s="157">
        <f t="shared" si="231"/>
        <v>5.7999999999999996E-2</v>
      </c>
      <c r="N746" s="157">
        <f t="shared" si="231"/>
        <v>5.7999999999999996E-2</v>
      </c>
      <c r="O746" s="157">
        <f t="shared" si="231"/>
        <v>5.7999999999999996E-2</v>
      </c>
      <c r="P746" s="157">
        <f t="shared" si="231"/>
        <v>5.7999999999999996E-2</v>
      </c>
      <c r="Q746" s="157">
        <f t="shared" si="231"/>
        <v>5.7999999999999996E-2</v>
      </c>
      <c r="R746" s="157">
        <f t="shared" si="231"/>
        <v>5.7999999999999996E-2</v>
      </c>
      <c r="S746" s="157">
        <f t="shared" si="231"/>
        <v>5.7999999999999996E-2</v>
      </c>
      <c r="T746" s="157">
        <f t="shared" si="231"/>
        <v>5.7999999999999996E-2</v>
      </c>
      <c r="U746" s="157">
        <f t="shared" si="231"/>
        <v>5.7999999999999996E-2</v>
      </c>
      <c r="V746" s="157">
        <f t="shared" si="231"/>
        <v>5.7999999999999996E-2</v>
      </c>
      <c r="W746" s="157">
        <f t="shared" si="231"/>
        <v>5.7999999999999996E-2</v>
      </c>
      <c r="X746" s="157">
        <f t="shared" si="231"/>
        <v>5.7999999999999996E-2</v>
      </c>
      <c r="Y746" s="157">
        <f t="shared" si="231"/>
        <v>5.7999999999999996E-2</v>
      </c>
      <c r="Z746" s="157">
        <f t="shared" si="231"/>
        <v>5.7999999999999996E-2</v>
      </c>
      <c r="AA746" s="157">
        <f t="shared" si="231"/>
        <v>5.7999999999999996E-2</v>
      </c>
      <c r="AB746" s="157">
        <f t="shared" si="231"/>
        <v>5.7999999999999996E-2</v>
      </c>
      <c r="AC746" s="157">
        <f t="shared" si="231"/>
        <v>5.7999999999999996E-2</v>
      </c>
      <c r="AD746" s="157">
        <f t="shared" si="231"/>
        <v>5.7999999999999996E-2</v>
      </c>
      <c r="AE746" s="157">
        <f t="shared" si="231"/>
        <v>5.7999999999999996E-2</v>
      </c>
      <c r="AF746" s="146" t="str">
        <f>AF745</f>
        <v>Other industrial treatment residues</v>
      </c>
      <c r="AG746" s="342" t="s">
        <v>569</v>
      </c>
      <c r="AH746" s="117"/>
      <c r="AI746" s="117"/>
      <c r="AJ746" s="117"/>
      <c r="AK746" s="117"/>
      <c r="AL746" s="117"/>
      <c r="AM746" s="117"/>
      <c r="AN746" s="117"/>
      <c r="AO746" s="117"/>
      <c r="AP746" s="63"/>
    </row>
    <row r="747" spans="1:43">
      <c r="A747" s="144" t="s">
        <v>216</v>
      </c>
      <c r="B747" s="143" t="s">
        <v>1001</v>
      </c>
      <c r="C747" s="299" t="s">
        <v>504</v>
      </c>
      <c r="D747" s="279" t="s">
        <v>505</v>
      </c>
      <c r="E747" s="279" t="s">
        <v>507</v>
      </c>
      <c r="F747" s="279" t="s">
        <v>414</v>
      </c>
      <c r="G747" s="280" t="s">
        <v>415</v>
      </c>
      <c r="H747" s="279" t="s">
        <v>508</v>
      </c>
      <c r="I747" s="235" t="s">
        <v>489</v>
      </c>
      <c r="J747" s="300" t="s">
        <v>509</v>
      </c>
      <c r="K747" s="157">
        <f>K745-3%</f>
        <v>-1.9999999999999983E-3</v>
      </c>
      <c r="L747" s="157">
        <f t="shared" ref="L747:AE747" si="232">K747</f>
        <v>-1.9999999999999983E-3</v>
      </c>
      <c r="M747" s="157">
        <f t="shared" si="232"/>
        <v>-1.9999999999999983E-3</v>
      </c>
      <c r="N747" s="157">
        <f t="shared" si="232"/>
        <v>-1.9999999999999983E-3</v>
      </c>
      <c r="O747" s="157">
        <f t="shared" si="232"/>
        <v>-1.9999999999999983E-3</v>
      </c>
      <c r="P747" s="157">
        <f t="shared" si="232"/>
        <v>-1.9999999999999983E-3</v>
      </c>
      <c r="Q747" s="157">
        <f t="shared" si="232"/>
        <v>-1.9999999999999983E-3</v>
      </c>
      <c r="R747" s="157">
        <f t="shared" si="232"/>
        <v>-1.9999999999999983E-3</v>
      </c>
      <c r="S747" s="157">
        <f t="shared" si="232"/>
        <v>-1.9999999999999983E-3</v>
      </c>
      <c r="T747" s="157">
        <f t="shared" si="232"/>
        <v>-1.9999999999999983E-3</v>
      </c>
      <c r="U747" s="157">
        <f t="shared" si="232"/>
        <v>-1.9999999999999983E-3</v>
      </c>
      <c r="V747" s="157">
        <f t="shared" si="232"/>
        <v>-1.9999999999999983E-3</v>
      </c>
      <c r="W747" s="157">
        <f t="shared" si="232"/>
        <v>-1.9999999999999983E-3</v>
      </c>
      <c r="X747" s="157">
        <f t="shared" si="232"/>
        <v>-1.9999999999999983E-3</v>
      </c>
      <c r="Y747" s="157">
        <f t="shared" si="232"/>
        <v>-1.9999999999999983E-3</v>
      </c>
      <c r="Z747" s="157">
        <f t="shared" si="232"/>
        <v>-1.9999999999999983E-3</v>
      </c>
      <c r="AA747" s="157">
        <f t="shared" si="232"/>
        <v>-1.9999999999999983E-3</v>
      </c>
      <c r="AB747" s="157">
        <f t="shared" si="232"/>
        <v>-1.9999999999999983E-3</v>
      </c>
      <c r="AC747" s="157">
        <f t="shared" si="232"/>
        <v>-1.9999999999999983E-3</v>
      </c>
      <c r="AD747" s="157">
        <f t="shared" si="232"/>
        <v>-1.9999999999999983E-3</v>
      </c>
      <c r="AE747" s="157">
        <f t="shared" si="232"/>
        <v>-1.9999999999999983E-3</v>
      </c>
      <c r="AF747" s="146" t="str">
        <f>AF746</f>
        <v>Other industrial treatment residues</v>
      </c>
      <c r="AG747" s="342" t="s">
        <v>569</v>
      </c>
      <c r="AH747" s="120"/>
      <c r="AI747" s="28"/>
      <c r="AJ747" s="118"/>
      <c r="AK747" s="28"/>
      <c r="AL747" s="118"/>
      <c r="AM747" s="119"/>
      <c r="AN747" s="118"/>
    </row>
    <row r="748" spans="1:43">
      <c r="A748" s="120"/>
      <c r="C748" s="226"/>
      <c r="D748" s="226"/>
      <c r="E748" s="226"/>
      <c r="F748" s="226"/>
      <c r="G748" s="226"/>
      <c r="H748" s="226"/>
      <c r="I748" s="226"/>
      <c r="J748" s="226"/>
      <c r="K748" s="28"/>
      <c r="L748" s="137"/>
      <c r="M748" s="137"/>
      <c r="N748" s="141"/>
      <c r="O748" s="137"/>
      <c r="AF748" s="132"/>
      <c r="AG748" s="344"/>
      <c r="AH748" s="117"/>
      <c r="AI748" s="120"/>
      <c r="AJ748" s="28"/>
      <c r="AK748" s="118"/>
      <c r="AL748" s="28"/>
      <c r="AM748" s="118"/>
      <c r="AN748" s="119"/>
      <c r="AO748" s="118"/>
      <c r="AP748" s="33"/>
      <c r="AQ748" s="32"/>
    </row>
    <row r="749" spans="1:43" s="128" customFormat="1" ht="18.75">
      <c r="A749" s="130" t="s">
        <v>171</v>
      </c>
      <c r="B749" s="129" t="s">
        <v>172</v>
      </c>
      <c r="C749" s="229"/>
      <c r="D749" s="229"/>
      <c r="E749" s="229"/>
      <c r="F749" s="229"/>
      <c r="G749" s="229"/>
      <c r="H749" s="229"/>
      <c r="I749" s="229"/>
      <c r="J749" s="229"/>
      <c r="K749" s="131"/>
      <c r="L749" s="138"/>
      <c r="M749" s="138"/>
      <c r="N749" s="138"/>
      <c r="O749" s="138"/>
      <c r="P749" s="147"/>
      <c r="Q749" s="147"/>
      <c r="R749" s="147"/>
      <c r="S749" s="147"/>
      <c r="T749" s="147"/>
      <c r="U749" s="147"/>
      <c r="V749" s="147"/>
      <c r="W749" s="147"/>
      <c r="X749" s="147"/>
      <c r="Y749" s="147"/>
      <c r="Z749" s="147"/>
      <c r="AA749" s="147"/>
      <c r="AB749" s="147"/>
      <c r="AC749" s="147"/>
      <c r="AD749" s="147"/>
      <c r="AE749" s="147"/>
      <c r="AF749" s="140"/>
      <c r="AG749" s="346"/>
      <c r="AH749" s="123"/>
      <c r="AI749" s="124"/>
      <c r="AJ749" s="125"/>
      <c r="AK749" s="124"/>
      <c r="AL749" s="125"/>
      <c r="AM749" s="124"/>
      <c r="AN749" s="125"/>
      <c r="AO749" s="126"/>
      <c r="AP749" s="127"/>
    </row>
    <row r="750" spans="1:43">
      <c r="A750" s="49" t="s">
        <v>376</v>
      </c>
      <c r="C750" s="122" t="s">
        <v>497</v>
      </c>
      <c r="D750" s="226"/>
      <c r="E750" s="226"/>
      <c r="F750" s="226"/>
      <c r="G750" s="226"/>
      <c r="H750" s="226"/>
      <c r="I750" s="226"/>
      <c r="J750" s="226"/>
      <c r="L750" s="137"/>
      <c r="M750" s="137"/>
      <c r="N750" s="141"/>
      <c r="O750" s="137"/>
      <c r="X750" s="179" t="s">
        <v>511</v>
      </c>
      <c r="AA750" s="145" t="s">
        <v>1184</v>
      </c>
      <c r="AH750" s="120"/>
      <c r="AI750" s="28"/>
      <c r="AJ750" s="118"/>
      <c r="AK750" s="28"/>
      <c r="AL750" s="118"/>
      <c r="AM750" s="119"/>
      <c r="AN750" s="118"/>
    </row>
    <row r="751" spans="1:43">
      <c r="A751" s="120" t="s">
        <v>474</v>
      </c>
      <c r="C751" s="28" t="s">
        <v>477</v>
      </c>
      <c r="D751" s="226"/>
      <c r="E751" s="226"/>
      <c r="F751" s="226"/>
      <c r="G751" s="226"/>
      <c r="H751" s="226"/>
      <c r="I751" s="226"/>
      <c r="J751" s="226"/>
      <c r="L751" s="137"/>
      <c r="M751" s="137"/>
      <c r="N751" s="141"/>
      <c r="O751" s="137"/>
      <c r="W751" s="193"/>
      <c r="Y751" s="252" t="s">
        <v>276</v>
      </c>
      <c r="Z751" s="252" t="s">
        <v>506</v>
      </c>
      <c r="AF751" s="146" t="str">
        <f>B749</f>
        <v>Asbestos</v>
      </c>
      <c r="AH751" s="120"/>
      <c r="AI751" s="28"/>
      <c r="AJ751" s="118"/>
      <c r="AK751" s="28"/>
      <c r="AL751" s="118"/>
      <c r="AM751" s="119"/>
      <c r="AN751" s="118"/>
    </row>
    <row r="752" spans="1:43">
      <c r="A752" s="120" t="s">
        <v>475</v>
      </c>
      <c r="C752" s="212" t="s">
        <v>664</v>
      </c>
      <c r="D752" s="226"/>
      <c r="E752" s="226"/>
      <c r="F752" s="226"/>
      <c r="G752" s="226"/>
      <c r="H752" s="226"/>
      <c r="I752" s="226"/>
      <c r="J752" s="226"/>
      <c r="L752" s="137"/>
      <c r="M752" s="137"/>
      <c r="N752" s="141"/>
      <c r="O752" s="137"/>
      <c r="W752" s="199"/>
      <c r="X752" s="239" t="s">
        <v>504</v>
      </c>
      <c r="Y752" s="666">
        <f>[1]Baseline!C29</f>
        <v>19.52</v>
      </c>
      <c r="Z752" s="667"/>
      <c r="AF752" s="146" t="str">
        <f>AF751</f>
        <v>Asbestos</v>
      </c>
      <c r="AH752" s="120"/>
      <c r="AI752" s="28"/>
      <c r="AJ752" s="118"/>
      <c r="AK752" s="28"/>
      <c r="AL752" s="118"/>
      <c r="AM752" s="119"/>
      <c r="AN752" s="118"/>
    </row>
    <row r="753" spans="1:43">
      <c r="A753" s="120" t="s">
        <v>476</v>
      </c>
      <c r="C753" s="212" t="s">
        <v>1201</v>
      </c>
      <c r="D753" s="226"/>
      <c r="E753" s="226"/>
      <c r="F753" s="226"/>
      <c r="G753" s="226"/>
      <c r="H753" s="226"/>
      <c r="I753" s="226"/>
      <c r="J753" s="226"/>
      <c r="L753" s="137"/>
      <c r="M753" s="137"/>
      <c r="N753" s="141"/>
      <c r="O753" s="137"/>
      <c r="W753" s="199"/>
      <c r="X753" s="239" t="s">
        <v>505</v>
      </c>
      <c r="Y753" s="667"/>
      <c r="Z753" s="668">
        <f>[1]Baseline!D29</f>
        <v>531100</v>
      </c>
      <c r="AA753" s="192"/>
      <c r="AF753" s="146" t="str">
        <f t="shared" ref="AF753:AF759" si="233">AF752</f>
        <v>Asbestos</v>
      </c>
      <c r="AH753" s="120"/>
      <c r="AI753" s="28"/>
      <c r="AJ753" s="118"/>
      <c r="AK753" s="28"/>
      <c r="AL753" s="118"/>
      <c r="AM753" s="119"/>
      <c r="AN753" s="118"/>
    </row>
    <row r="754" spans="1:43">
      <c r="A754" s="120"/>
      <c r="C754" s="212" t="s">
        <v>663</v>
      </c>
      <c r="D754" s="226"/>
      <c r="E754" s="226"/>
      <c r="F754" s="226"/>
      <c r="G754" s="226"/>
      <c r="H754" s="226"/>
      <c r="I754" s="226"/>
      <c r="J754" s="226"/>
      <c r="L754" s="137"/>
      <c r="M754" s="137"/>
      <c r="N754" s="141"/>
      <c r="O754" s="137"/>
      <c r="W754" s="199"/>
      <c r="X754" s="239" t="s">
        <v>507</v>
      </c>
      <c r="Y754" s="668">
        <f>[1]Baseline!E29</f>
        <v>8856.9272831961534</v>
      </c>
      <c r="Z754" s="667"/>
      <c r="AF754" s="146" t="str">
        <f t="shared" si="233"/>
        <v>Asbestos</v>
      </c>
      <c r="AH754" s="120"/>
      <c r="AI754" s="28"/>
      <c r="AJ754" s="118"/>
      <c r="AK754" s="28"/>
      <c r="AL754" s="118"/>
      <c r="AM754" s="119"/>
      <c r="AN754" s="118"/>
    </row>
    <row r="755" spans="1:43">
      <c r="A755" s="121" t="s">
        <v>374</v>
      </c>
      <c r="B755" s="28"/>
      <c r="C755" s="212" t="s">
        <v>665</v>
      </c>
      <c r="D755" s="212"/>
      <c r="E755" s="212"/>
      <c r="F755" s="212"/>
      <c r="G755" s="212"/>
      <c r="H755" s="212"/>
      <c r="I755" s="212"/>
      <c r="J755" s="212"/>
      <c r="L755" s="137"/>
      <c r="M755" s="137"/>
      <c r="N755" s="141"/>
      <c r="O755" s="137"/>
      <c r="W755" s="199"/>
      <c r="X755" s="239" t="s">
        <v>414</v>
      </c>
      <c r="Y755" s="666">
        <f>[1]Baseline!F29</f>
        <v>113408.401</v>
      </c>
      <c r="Z755" s="667"/>
      <c r="AF755" s="146" t="str">
        <f t="shared" si="233"/>
        <v>Asbestos</v>
      </c>
      <c r="AH755" s="117"/>
      <c r="AI755" s="117"/>
      <c r="AJ755" s="117"/>
      <c r="AK755" s="117"/>
      <c r="AL755" s="117"/>
      <c r="AM755" s="117"/>
      <c r="AN755" s="117"/>
      <c r="AO755" s="117"/>
    </row>
    <row r="756" spans="1:43">
      <c r="A756" s="120"/>
      <c r="B756" s="28"/>
      <c r="C756" s="212" t="s">
        <v>756</v>
      </c>
      <c r="D756" s="212"/>
      <c r="E756" s="212"/>
      <c r="F756" s="212"/>
      <c r="G756" s="212"/>
      <c r="H756" s="212"/>
      <c r="I756" s="212"/>
      <c r="J756" s="212"/>
      <c r="L756" s="137"/>
      <c r="M756" s="137"/>
      <c r="N756" s="141"/>
      <c r="O756" s="137"/>
      <c r="W756" s="199"/>
      <c r="X756" s="239" t="s">
        <v>415</v>
      </c>
      <c r="Y756" s="667"/>
      <c r="Z756" s="666">
        <f>[1]Baseline!G29</f>
        <v>15991.280000000002</v>
      </c>
      <c r="AF756" s="146" t="str">
        <f t="shared" si="233"/>
        <v>Asbestos</v>
      </c>
      <c r="AH756" s="117"/>
      <c r="AI756" s="117"/>
      <c r="AJ756" s="117"/>
      <c r="AK756" s="117"/>
      <c r="AL756" s="117"/>
      <c r="AM756" s="117"/>
      <c r="AN756" s="117"/>
      <c r="AO756" s="117"/>
    </row>
    <row r="757" spans="1:43">
      <c r="A757" s="120"/>
      <c r="D757" s="226"/>
      <c r="E757" s="226"/>
      <c r="F757" s="226"/>
      <c r="G757" s="226"/>
      <c r="H757" s="226"/>
      <c r="I757" s="226"/>
      <c r="J757" s="226"/>
      <c r="L757" s="137"/>
      <c r="M757" s="137"/>
      <c r="N757" s="141"/>
      <c r="O757" s="137"/>
      <c r="W757" s="199"/>
      <c r="X757" s="239" t="s">
        <v>508</v>
      </c>
      <c r="Y757" s="668">
        <f>[1]Baseline!H29</f>
        <v>18968.105382733993</v>
      </c>
      <c r="Z757" s="667"/>
      <c r="AF757" s="146" t="str">
        <f t="shared" si="233"/>
        <v>Asbestos</v>
      </c>
      <c r="AH757" s="117"/>
      <c r="AI757" s="117"/>
      <c r="AJ757" s="117"/>
      <c r="AK757" s="117"/>
      <c r="AL757" s="117"/>
      <c r="AM757" s="117"/>
      <c r="AN757" s="117"/>
      <c r="AO757" s="117"/>
    </row>
    <row r="758" spans="1:43">
      <c r="A758" s="120"/>
      <c r="C758" s="49" t="s">
        <v>400</v>
      </c>
      <c r="D758" s="226"/>
      <c r="E758" s="226"/>
      <c r="F758" s="226"/>
      <c r="G758" s="226"/>
      <c r="H758" s="226"/>
      <c r="I758" s="226"/>
      <c r="J758" s="226"/>
      <c r="L758" s="137"/>
      <c r="M758" s="137"/>
      <c r="N758" s="141"/>
      <c r="O758" s="137"/>
      <c r="W758" s="199"/>
      <c r="X758" s="239" t="s">
        <v>489</v>
      </c>
      <c r="Y758" s="667"/>
      <c r="Z758" s="666">
        <f>[1]Baseline!I29</f>
        <v>68127.052999999985</v>
      </c>
      <c r="AA758" s="192"/>
      <c r="AF758" s="146" t="str">
        <f t="shared" si="233"/>
        <v>Asbestos</v>
      </c>
      <c r="AH758" s="117"/>
      <c r="AI758" s="117"/>
      <c r="AJ758" s="117"/>
      <c r="AK758" s="117"/>
      <c r="AL758" s="117"/>
      <c r="AM758" s="117"/>
      <c r="AN758" s="117"/>
      <c r="AO758" s="117"/>
    </row>
    <row r="759" spans="1:43">
      <c r="A759" s="120"/>
      <c r="C759" s="28" t="s">
        <v>426</v>
      </c>
      <c r="D759" s="226"/>
      <c r="E759" s="226"/>
      <c r="F759" s="226"/>
      <c r="G759" s="226"/>
      <c r="H759" s="226"/>
      <c r="I759" s="226"/>
      <c r="J759" s="226"/>
      <c r="L759" s="137"/>
      <c r="M759" s="137"/>
      <c r="N759" s="141"/>
      <c r="O759" s="137"/>
      <c r="W759" s="199"/>
      <c r="X759" s="239" t="s">
        <v>509</v>
      </c>
      <c r="Y759" s="668">
        <f>[1]Baseline!J29</f>
        <v>91773.317927940356</v>
      </c>
      <c r="Z759" s="667"/>
      <c r="AF759" s="146" t="str">
        <f t="shared" si="233"/>
        <v>Asbestos</v>
      </c>
      <c r="AH759" s="117"/>
      <c r="AI759" s="117"/>
      <c r="AJ759" s="117"/>
      <c r="AK759" s="117"/>
      <c r="AL759" s="117"/>
      <c r="AM759" s="117"/>
      <c r="AN759" s="117"/>
      <c r="AO759" s="117"/>
    </row>
    <row r="760" spans="1:43">
      <c r="A760" s="120"/>
      <c r="C760" s="28"/>
      <c r="D760" s="226"/>
      <c r="E760" s="226"/>
      <c r="F760" s="226"/>
      <c r="G760" s="226"/>
      <c r="H760" s="226"/>
      <c r="I760" s="226"/>
      <c r="J760" s="226"/>
      <c r="L760" s="137"/>
      <c r="M760" s="137"/>
      <c r="N760" s="141"/>
      <c r="O760" s="137"/>
      <c r="X760" s="145" t="s">
        <v>776</v>
      </c>
      <c r="AF760" s="132"/>
      <c r="AG760" s="344"/>
      <c r="AH760" s="117"/>
      <c r="AI760" s="117"/>
      <c r="AJ760" s="117"/>
      <c r="AK760" s="117"/>
      <c r="AL760" s="117"/>
      <c r="AM760" s="117"/>
      <c r="AN760" s="117"/>
      <c r="AO760" s="117"/>
      <c r="AP760" s="117"/>
      <c r="AQ760" s="32"/>
    </row>
    <row r="761" spans="1:43">
      <c r="A761" s="120"/>
      <c r="C761" s="49" t="s">
        <v>401</v>
      </c>
      <c r="D761" s="226"/>
      <c r="E761" s="226"/>
      <c r="F761" s="226"/>
      <c r="G761" s="226"/>
      <c r="H761" s="226"/>
      <c r="I761" s="226"/>
      <c r="J761" s="226"/>
      <c r="L761" s="137"/>
      <c r="M761" s="137"/>
      <c r="N761" s="141"/>
      <c r="O761" s="137"/>
      <c r="X761" s="145" t="s">
        <v>777</v>
      </c>
      <c r="AF761" s="132"/>
      <c r="AG761" s="344"/>
      <c r="AH761" s="117"/>
      <c r="AI761" s="117"/>
      <c r="AJ761" s="117"/>
      <c r="AK761" s="117"/>
      <c r="AL761" s="117"/>
      <c r="AM761" s="117"/>
      <c r="AN761" s="117"/>
      <c r="AO761" s="117"/>
      <c r="AP761" s="117"/>
      <c r="AQ761" s="32"/>
    </row>
    <row r="762" spans="1:43">
      <c r="A762" s="120"/>
      <c r="C762" s="28" t="s">
        <v>207</v>
      </c>
      <c r="D762" s="226"/>
      <c r="E762" s="226"/>
      <c r="F762" s="226"/>
      <c r="G762" s="226"/>
      <c r="H762" s="226"/>
      <c r="I762" s="226"/>
      <c r="J762" s="226"/>
      <c r="L762" s="28"/>
      <c r="M762" s="28"/>
      <c r="N762" s="28"/>
      <c r="O762" s="28"/>
      <c r="P762" s="28"/>
      <c r="Q762" s="28"/>
      <c r="R762" s="28"/>
      <c r="S762" s="28"/>
      <c r="T762" s="28"/>
      <c r="U762" s="28"/>
      <c r="V762" s="28"/>
      <c r="W762" s="28"/>
      <c r="X762" s="28"/>
      <c r="Y762" s="28"/>
      <c r="Z762" s="28"/>
      <c r="AA762" s="28"/>
      <c r="AB762" s="28"/>
      <c r="AC762" s="212"/>
      <c r="AD762" s="28"/>
      <c r="AE762" s="28"/>
      <c r="AF762" s="28"/>
      <c r="AG762" s="344"/>
      <c r="AH762" s="117"/>
      <c r="AI762" s="117"/>
      <c r="AJ762" s="117"/>
      <c r="AK762" s="117"/>
      <c r="AL762" s="117"/>
      <c r="AM762" s="117"/>
      <c r="AN762" s="117"/>
      <c r="AO762" s="117"/>
      <c r="AP762" s="117"/>
      <c r="AQ762" s="32"/>
    </row>
    <row r="763" spans="1:43">
      <c r="A763" s="120"/>
      <c r="D763" s="226"/>
      <c r="E763" s="226"/>
      <c r="F763" s="226"/>
      <c r="G763" s="226"/>
      <c r="H763" s="226"/>
      <c r="I763" s="226"/>
      <c r="J763" s="226"/>
      <c r="L763" s="28"/>
      <c r="M763" s="28"/>
      <c r="N763" s="28"/>
      <c r="O763" s="28"/>
      <c r="P763" s="28"/>
      <c r="Q763" s="28"/>
      <c r="R763" s="28"/>
      <c r="S763" s="28"/>
      <c r="T763" s="28"/>
      <c r="U763" s="28"/>
      <c r="V763" s="28"/>
      <c r="W763" s="28"/>
      <c r="X763" s="28"/>
      <c r="Y763" s="28"/>
      <c r="Z763" s="28"/>
      <c r="AA763" s="28"/>
      <c r="AB763" s="28"/>
      <c r="AC763" s="212"/>
      <c r="AD763" s="28"/>
      <c r="AE763" s="28"/>
      <c r="AF763" s="28"/>
      <c r="AG763" s="344"/>
      <c r="AH763" s="117"/>
      <c r="AI763" s="117"/>
      <c r="AJ763" s="117"/>
      <c r="AK763" s="117"/>
      <c r="AL763" s="117"/>
      <c r="AM763" s="117"/>
      <c r="AN763" s="117"/>
      <c r="AO763" s="117"/>
      <c r="AP763" s="117"/>
      <c r="AQ763" s="32"/>
    </row>
    <row r="764" spans="1:43">
      <c r="A764" s="120"/>
      <c r="C764" s="49" t="s">
        <v>402</v>
      </c>
      <c r="D764" s="226"/>
      <c r="E764" s="226"/>
      <c r="F764" s="226"/>
      <c r="G764" s="226"/>
      <c r="H764" s="226"/>
      <c r="I764" s="226"/>
      <c r="J764" s="226"/>
      <c r="K764" s="28"/>
      <c r="L764" s="28"/>
      <c r="M764" s="28"/>
      <c r="N764" s="28"/>
      <c r="O764" s="28"/>
      <c r="P764" s="28"/>
      <c r="Q764" s="28"/>
      <c r="R764" s="28"/>
      <c r="S764" s="28"/>
      <c r="T764" s="28"/>
      <c r="U764" s="28"/>
      <c r="V764" s="28"/>
      <c r="W764" s="28"/>
      <c r="X764" s="28"/>
      <c r="Y764" s="28"/>
      <c r="Z764" s="28"/>
      <c r="AA764" s="28"/>
      <c r="AB764" s="28"/>
      <c r="AC764" s="212"/>
      <c r="AD764" s="28"/>
      <c r="AE764" s="28"/>
      <c r="AF764" s="28"/>
      <c r="AG764" s="344"/>
      <c r="AH764" s="117"/>
      <c r="AI764" s="117"/>
      <c r="AJ764" s="117"/>
      <c r="AK764" s="117"/>
      <c r="AL764" s="117"/>
      <c r="AM764" s="117"/>
      <c r="AN764" s="117"/>
      <c r="AO764" s="117"/>
      <c r="AP764" s="117"/>
      <c r="AQ764" s="32"/>
    </row>
    <row r="765" spans="1:43">
      <c r="A765" s="120"/>
      <c r="C765" s="28" t="s">
        <v>207</v>
      </c>
      <c r="D765" s="226"/>
      <c r="E765" s="226"/>
      <c r="F765" s="226"/>
      <c r="G765" s="226"/>
      <c r="H765" s="226"/>
      <c r="I765" s="226"/>
      <c r="J765" s="226"/>
      <c r="K765" s="28"/>
      <c r="L765" s="28"/>
      <c r="M765" s="28"/>
      <c r="N765" s="28"/>
      <c r="O765" s="28"/>
      <c r="P765" s="28"/>
      <c r="Q765" s="28"/>
      <c r="R765" s="28"/>
      <c r="S765" s="28"/>
      <c r="T765" s="28"/>
      <c r="U765" s="28"/>
      <c r="V765" s="28"/>
      <c r="W765" s="28"/>
      <c r="X765" s="28"/>
      <c r="Y765" s="28"/>
      <c r="Z765" s="28"/>
      <c r="AA765" s="28"/>
      <c r="AB765" s="28"/>
      <c r="AC765" s="212"/>
      <c r="AD765" s="28"/>
      <c r="AE765" s="28"/>
      <c r="AF765" s="28"/>
      <c r="AG765" s="344"/>
      <c r="AH765" s="117"/>
      <c r="AI765" s="117"/>
      <c r="AJ765" s="117"/>
      <c r="AK765" s="117"/>
      <c r="AL765" s="117"/>
      <c r="AM765" s="117"/>
      <c r="AN765" s="117"/>
      <c r="AO765" s="117"/>
      <c r="AP765" s="117"/>
      <c r="AQ765" s="32"/>
    </row>
    <row r="766" spans="1:43">
      <c r="A766" s="120"/>
      <c r="C766" s="28"/>
      <c r="D766" s="226"/>
      <c r="E766" s="226"/>
      <c r="F766" s="226"/>
      <c r="G766" s="226"/>
      <c r="H766" s="226"/>
      <c r="I766" s="226"/>
      <c r="J766" s="226"/>
      <c r="K766" s="28"/>
      <c r="L766" s="28"/>
      <c r="M766" s="28"/>
      <c r="N766" s="28"/>
      <c r="O766" s="28"/>
      <c r="P766" s="28"/>
      <c r="Q766" s="28"/>
      <c r="R766" s="28"/>
      <c r="S766" s="28"/>
      <c r="T766" s="28"/>
      <c r="U766" s="28"/>
      <c r="V766" s="28"/>
      <c r="W766" s="28"/>
      <c r="X766" s="28"/>
      <c r="Y766" s="28"/>
      <c r="Z766" s="28"/>
      <c r="AA766" s="28"/>
      <c r="AB766" s="28"/>
      <c r="AC766" s="212"/>
      <c r="AD766" s="28"/>
      <c r="AE766" s="28"/>
      <c r="AF766" s="28"/>
      <c r="AG766" s="344"/>
      <c r="AH766" s="117"/>
      <c r="AI766" s="117"/>
      <c r="AJ766" s="117"/>
      <c r="AK766" s="117"/>
      <c r="AL766" s="117"/>
      <c r="AM766" s="117"/>
      <c r="AN766" s="117"/>
      <c r="AO766" s="117"/>
      <c r="AP766" s="117"/>
      <c r="AQ766" s="32"/>
    </row>
    <row r="767" spans="1:43">
      <c r="A767" s="120"/>
      <c r="C767" s="49" t="s">
        <v>379</v>
      </c>
      <c r="D767" s="226"/>
      <c r="E767" s="226"/>
      <c r="F767" s="226"/>
      <c r="G767" s="226"/>
      <c r="H767" s="226"/>
      <c r="I767" s="226"/>
      <c r="J767" s="226"/>
      <c r="K767" s="28"/>
      <c r="L767" s="137"/>
      <c r="M767" s="137"/>
      <c r="N767" s="141"/>
      <c r="O767" s="137"/>
      <c r="AF767" s="132"/>
      <c r="AG767" s="344"/>
      <c r="AH767" s="117"/>
      <c r="AI767" s="117"/>
      <c r="AJ767" s="117"/>
      <c r="AK767" s="117"/>
      <c r="AL767" s="117"/>
      <c r="AM767" s="117"/>
      <c r="AN767" s="117"/>
      <c r="AO767" s="117"/>
      <c r="AP767" s="117"/>
      <c r="AQ767" s="32"/>
    </row>
    <row r="768" spans="1:43">
      <c r="A768" s="120"/>
      <c r="C768" s="28" t="s">
        <v>403</v>
      </c>
      <c r="D768" s="226"/>
      <c r="E768" s="226"/>
      <c r="F768" s="226"/>
      <c r="G768" s="226"/>
      <c r="H768" s="226"/>
      <c r="I768" s="226"/>
      <c r="J768" s="226"/>
      <c r="K768" s="28"/>
      <c r="L768" s="137"/>
      <c r="M768" s="137"/>
      <c r="N768" s="141"/>
      <c r="O768" s="137"/>
      <c r="AF768" s="132"/>
      <c r="AG768" s="344"/>
      <c r="AH768" s="117"/>
      <c r="AI768" s="117"/>
      <c r="AJ768" s="117"/>
      <c r="AK768" s="117"/>
      <c r="AL768" s="117"/>
      <c r="AM768" s="117"/>
      <c r="AN768" s="117"/>
      <c r="AO768" s="117"/>
      <c r="AP768" s="117"/>
      <c r="AQ768" s="32"/>
    </row>
    <row r="769" spans="1:43">
      <c r="A769" s="120"/>
      <c r="C769" s="226" t="s">
        <v>1214</v>
      </c>
      <c r="D769" s="226"/>
      <c r="E769" s="226"/>
      <c r="F769" s="226"/>
      <c r="G769" s="226"/>
      <c r="H769" s="226"/>
      <c r="I769" s="226"/>
      <c r="J769" s="226"/>
      <c r="K769" s="28"/>
      <c r="L769" s="137"/>
      <c r="M769" s="137"/>
      <c r="N769" s="141"/>
      <c r="O769" s="137"/>
      <c r="AF769" s="132"/>
      <c r="AG769" s="344"/>
      <c r="AH769" s="117"/>
      <c r="AI769" s="117"/>
      <c r="AJ769" s="117"/>
      <c r="AK769" s="117"/>
      <c r="AL769" s="117"/>
      <c r="AM769" s="117"/>
      <c r="AN769" s="117"/>
      <c r="AO769" s="117"/>
      <c r="AP769" s="117"/>
      <c r="AQ769" s="32"/>
    </row>
    <row r="770" spans="1:43">
      <c r="A770" s="120"/>
      <c r="C770" s="226"/>
      <c r="D770" s="226"/>
      <c r="E770" s="226"/>
      <c r="F770" s="226"/>
      <c r="G770" s="226"/>
      <c r="H770" s="226"/>
      <c r="I770" s="226"/>
      <c r="J770" s="226"/>
      <c r="K770" s="28"/>
      <c r="L770" s="137"/>
      <c r="M770" s="137"/>
      <c r="N770" s="141"/>
      <c r="O770" s="137"/>
      <c r="AF770" s="132"/>
      <c r="AG770" s="344"/>
      <c r="AH770" s="117"/>
      <c r="AI770" s="117"/>
      <c r="AJ770" s="117"/>
      <c r="AK770" s="117"/>
      <c r="AL770" s="117"/>
      <c r="AM770" s="117"/>
      <c r="AN770" s="117"/>
      <c r="AO770" s="117"/>
      <c r="AP770" s="117"/>
      <c r="AQ770" s="32"/>
    </row>
    <row r="771" spans="1:43">
      <c r="A771" s="49" t="s">
        <v>378</v>
      </c>
      <c r="B771" s="28"/>
      <c r="C771" s="226"/>
      <c r="D771" s="226"/>
      <c r="E771" s="226"/>
      <c r="F771" s="226"/>
      <c r="G771" s="212"/>
      <c r="H771" s="212"/>
      <c r="I771" s="212"/>
      <c r="J771" s="212"/>
      <c r="K771" s="134" t="s">
        <v>380</v>
      </c>
      <c r="L771" s="137"/>
      <c r="M771" s="141"/>
      <c r="N771" s="137"/>
      <c r="AF771" s="132"/>
      <c r="AH771" s="117"/>
      <c r="AI771" s="117"/>
      <c r="AJ771" s="117"/>
      <c r="AK771" s="117"/>
      <c r="AL771" s="117"/>
      <c r="AM771" s="117"/>
      <c r="AN771" s="117"/>
      <c r="AO771" s="117"/>
    </row>
    <row r="772" spans="1:43">
      <c r="A772" s="49"/>
      <c r="B772" s="115" t="s">
        <v>379</v>
      </c>
      <c r="C772" s="289" t="s">
        <v>514</v>
      </c>
      <c r="D772" s="283"/>
      <c r="E772" s="283"/>
      <c r="F772" s="283"/>
      <c r="G772" s="284"/>
      <c r="H772" s="283"/>
      <c r="I772" s="284"/>
      <c r="J772" s="292"/>
      <c r="K772" s="134">
        <v>2014</v>
      </c>
      <c r="L772" s="134">
        <f t="shared" ref="L772:AE772" si="234">K772+1</f>
        <v>2015</v>
      </c>
      <c r="M772" s="134">
        <f t="shared" si="234"/>
        <v>2016</v>
      </c>
      <c r="N772" s="134">
        <f t="shared" si="234"/>
        <v>2017</v>
      </c>
      <c r="O772" s="134">
        <f t="shared" si="234"/>
        <v>2018</v>
      </c>
      <c r="P772" s="134">
        <f t="shared" si="234"/>
        <v>2019</v>
      </c>
      <c r="Q772" s="134">
        <f t="shared" si="234"/>
        <v>2020</v>
      </c>
      <c r="R772" s="134">
        <f t="shared" si="234"/>
        <v>2021</v>
      </c>
      <c r="S772" s="134">
        <f t="shared" si="234"/>
        <v>2022</v>
      </c>
      <c r="T772" s="134">
        <f t="shared" si="234"/>
        <v>2023</v>
      </c>
      <c r="U772" s="134">
        <f t="shared" si="234"/>
        <v>2024</v>
      </c>
      <c r="V772" s="134">
        <f t="shared" si="234"/>
        <v>2025</v>
      </c>
      <c r="W772" s="134">
        <f t="shared" si="234"/>
        <v>2026</v>
      </c>
      <c r="X772" s="134">
        <f t="shared" si="234"/>
        <v>2027</v>
      </c>
      <c r="Y772" s="134">
        <f t="shared" si="234"/>
        <v>2028</v>
      </c>
      <c r="Z772" s="134">
        <f t="shared" si="234"/>
        <v>2029</v>
      </c>
      <c r="AA772" s="134">
        <f t="shared" si="234"/>
        <v>2030</v>
      </c>
      <c r="AB772" s="134">
        <f t="shared" si="234"/>
        <v>2031</v>
      </c>
      <c r="AC772" s="134">
        <f t="shared" si="234"/>
        <v>2032</v>
      </c>
      <c r="AD772" s="134">
        <f t="shared" si="234"/>
        <v>2033</v>
      </c>
      <c r="AE772" s="134">
        <f t="shared" si="234"/>
        <v>2034</v>
      </c>
      <c r="AF772" s="132"/>
      <c r="AH772" s="117"/>
      <c r="AI772" s="117"/>
      <c r="AJ772" s="117"/>
      <c r="AK772" s="117"/>
      <c r="AL772" s="117"/>
      <c r="AM772" s="117"/>
      <c r="AN772" s="117"/>
      <c r="AO772" s="117"/>
      <c r="AP772" s="43"/>
    </row>
    <row r="773" spans="1:43">
      <c r="A773" s="144" t="s">
        <v>214</v>
      </c>
      <c r="B773" s="143" t="s">
        <v>412</v>
      </c>
      <c r="C773" s="299" t="s">
        <v>504</v>
      </c>
      <c r="D773" s="279" t="s">
        <v>505</v>
      </c>
      <c r="E773" s="279" t="s">
        <v>507</v>
      </c>
      <c r="F773" s="279" t="s">
        <v>414</v>
      </c>
      <c r="G773" s="280" t="s">
        <v>415</v>
      </c>
      <c r="H773" s="279" t="s">
        <v>508</v>
      </c>
      <c r="I773" s="235" t="s">
        <v>489</v>
      </c>
      <c r="J773" s="300" t="s">
        <v>509</v>
      </c>
      <c r="K773" s="157">
        <f>Ec_growth</f>
        <v>2.8000000000000001E-2</v>
      </c>
      <c r="L773" s="157">
        <f t="shared" ref="L773:AE773" si="235">K773</f>
        <v>2.8000000000000001E-2</v>
      </c>
      <c r="M773" s="157">
        <f t="shared" si="235"/>
        <v>2.8000000000000001E-2</v>
      </c>
      <c r="N773" s="157">
        <f t="shared" si="235"/>
        <v>2.8000000000000001E-2</v>
      </c>
      <c r="O773" s="157">
        <f t="shared" si="235"/>
        <v>2.8000000000000001E-2</v>
      </c>
      <c r="P773" s="157">
        <f t="shared" si="235"/>
        <v>2.8000000000000001E-2</v>
      </c>
      <c r="Q773" s="157">
        <f t="shared" si="235"/>
        <v>2.8000000000000001E-2</v>
      </c>
      <c r="R773" s="157">
        <f t="shared" si="235"/>
        <v>2.8000000000000001E-2</v>
      </c>
      <c r="S773" s="157">
        <f t="shared" si="235"/>
        <v>2.8000000000000001E-2</v>
      </c>
      <c r="T773" s="157">
        <f t="shared" si="235"/>
        <v>2.8000000000000001E-2</v>
      </c>
      <c r="U773" s="157">
        <f t="shared" si="235"/>
        <v>2.8000000000000001E-2</v>
      </c>
      <c r="V773" s="157">
        <f t="shared" si="235"/>
        <v>2.8000000000000001E-2</v>
      </c>
      <c r="W773" s="157">
        <f t="shared" si="235"/>
        <v>2.8000000000000001E-2</v>
      </c>
      <c r="X773" s="157">
        <f t="shared" si="235"/>
        <v>2.8000000000000001E-2</v>
      </c>
      <c r="Y773" s="157">
        <f t="shared" si="235"/>
        <v>2.8000000000000001E-2</v>
      </c>
      <c r="Z773" s="157">
        <f t="shared" si="235"/>
        <v>2.8000000000000001E-2</v>
      </c>
      <c r="AA773" s="157">
        <f t="shared" si="235"/>
        <v>2.8000000000000001E-2</v>
      </c>
      <c r="AB773" s="157">
        <f t="shared" si="235"/>
        <v>2.8000000000000001E-2</v>
      </c>
      <c r="AC773" s="157">
        <f t="shared" si="235"/>
        <v>2.8000000000000001E-2</v>
      </c>
      <c r="AD773" s="157">
        <f t="shared" si="235"/>
        <v>2.8000000000000001E-2</v>
      </c>
      <c r="AE773" s="157">
        <f t="shared" si="235"/>
        <v>2.8000000000000001E-2</v>
      </c>
      <c r="AF773" s="146" t="str">
        <f>B749</f>
        <v>Asbestos</v>
      </c>
      <c r="AG773" s="342" t="s">
        <v>569</v>
      </c>
      <c r="AH773" s="117"/>
      <c r="AI773" s="117"/>
      <c r="AJ773" s="117"/>
      <c r="AK773" s="117"/>
      <c r="AL773" s="117"/>
      <c r="AM773" s="117"/>
      <c r="AN773" s="117"/>
      <c r="AO773" s="117"/>
      <c r="AP773" s="63"/>
    </row>
    <row r="774" spans="1:43">
      <c r="A774" s="144" t="s">
        <v>209</v>
      </c>
      <c r="B774" s="143" t="s">
        <v>1013</v>
      </c>
      <c r="C774" s="299" t="s">
        <v>504</v>
      </c>
      <c r="D774" s="279" t="s">
        <v>505</v>
      </c>
      <c r="E774" s="279" t="s">
        <v>507</v>
      </c>
      <c r="F774" s="279" t="s">
        <v>414</v>
      </c>
      <c r="G774" s="280" t="s">
        <v>415</v>
      </c>
      <c r="H774" s="279" t="s">
        <v>508</v>
      </c>
      <c r="I774" s="235" t="s">
        <v>489</v>
      </c>
      <c r="J774" s="300" t="s">
        <v>509</v>
      </c>
      <c r="K774" s="157">
        <f>K773</f>
        <v>2.8000000000000001E-2</v>
      </c>
      <c r="L774" s="157">
        <f t="shared" ref="L774:AE774" si="236">K774</f>
        <v>2.8000000000000001E-2</v>
      </c>
      <c r="M774" s="157">
        <f t="shared" si="236"/>
        <v>2.8000000000000001E-2</v>
      </c>
      <c r="N774" s="157">
        <f t="shared" si="236"/>
        <v>2.8000000000000001E-2</v>
      </c>
      <c r="O774" s="157">
        <f t="shared" si="236"/>
        <v>2.8000000000000001E-2</v>
      </c>
      <c r="P774" s="157">
        <f t="shared" si="236"/>
        <v>2.8000000000000001E-2</v>
      </c>
      <c r="Q774" s="157">
        <f t="shared" si="236"/>
        <v>2.8000000000000001E-2</v>
      </c>
      <c r="R774" s="157">
        <f t="shared" si="236"/>
        <v>2.8000000000000001E-2</v>
      </c>
      <c r="S774" s="157">
        <f t="shared" si="236"/>
        <v>2.8000000000000001E-2</v>
      </c>
      <c r="T774" s="157">
        <f t="shared" si="236"/>
        <v>2.8000000000000001E-2</v>
      </c>
      <c r="U774" s="157">
        <f t="shared" si="236"/>
        <v>2.8000000000000001E-2</v>
      </c>
      <c r="V774" s="157">
        <f t="shared" si="236"/>
        <v>2.8000000000000001E-2</v>
      </c>
      <c r="W774" s="157">
        <f t="shared" si="236"/>
        <v>2.8000000000000001E-2</v>
      </c>
      <c r="X774" s="157">
        <f t="shared" si="236"/>
        <v>2.8000000000000001E-2</v>
      </c>
      <c r="Y774" s="157">
        <f t="shared" si="236"/>
        <v>2.8000000000000001E-2</v>
      </c>
      <c r="Z774" s="157">
        <f t="shared" si="236"/>
        <v>2.8000000000000001E-2</v>
      </c>
      <c r="AA774" s="157">
        <f t="shared" si="236"/>
        <v>2.8000000000000001E-2</v>
      </c>
      <c r="AB774" s="157">
        <f t="shared" si="236"/>
        <v>2.8000000000000001E-2</v>
      </c>
      <c r="AC774" s="157">
        <f t="shared" si="236"/>
        <v>2.8000000000000001E-2</v>
      </c>
      <c r="AD774" s="157">
        <f t="shared" si="236"/>
        <v>2.8000000000000001E-2</v>
      </c>
      <c r="AE774" s="157">
        <f t="shared" si="236"/>
        <v>2.8000000000000001E-2</v>
      </c>
      <c r="AF774" s="146" t="str">
        <f>AF773</f>
        <v>Asbestos</v>
      </c>
      <c r="AG774" s="342" t="s">
        <v>569</v>
      </c>
      <c r="AH774" s="117"/>
      <c r="AI774" s="117"/>
      <c r="AJ774" s="117"/>
      <c r="AK774" s="117"/>
      <c r="AL774" s="117"/>
      <c r="AM774" s="117"/>
      <c r="AN774" s="117"/>
      <c r="AO774" s="117"/>
      <c r="AP774" s="63"/>
    </row>
    <row r="775" spans="1:43">
      <c r="A775" s="144" t="s">
        <v>216</v>
      </c>
      <c r="B775" s="143" t="s">
        <v>1013</v>
      </c>
      <c r="C775" s="299" t="s">
        <v>504</v>
      </c>
      <c r="D775" s="279" t="s">
        <v>505</v>
      </c>
      <c r="E775" s="279" t="s">
        <v>507</v>
      </c>
      <c r="F775" s="279" t="s">
        <v>414</v>
      </c>
      <c r="G775" s="280" t="s">
        <v>415</v>
      </c>
      <c r="H775" s="279" t="s">
        <v>508</v>
      </c>
      <c r="I775" s="235" t="s">
        <v>489</v>
      </c>
      <c r="J775" s="300" t="s">
        <v>509</v>
      </c>
      <c r="K775" s="157">
        <f>K774</f>
        <v>2.8000000000000001E-2</v>
      </c>
      <c r="L775" s="157">
        <f t="shared" ref="L775:AE776" si="237">K775</f>
        <v>2.8000000000000001E-2</v>
      </c>
      <c r="M775" s="157">
        <f t="shared" si="237"/>
        <v>2.8000000000000001E-2</v>
      </c>
      <c r="N775" s="157">
        <f t="shared" si="237"/>
        <v>2.8000000000000001E-2</v>
      </c>
      <c r="O775" s="157">
        <f t="shared" si="237"/>
        <v>2.8000000000000001E-2</v>
      </c>
      <c r="P775" s="157">
        <f t="shared" si="237"/>
        <v>2.8000000000000001E-2</v>
      </c>
      <c r="Q775" s="157">
        <f t="shared" si="237"/>
        <v>2.8000000000000001E-2</v>
      </c>
      <c r="R775" s="157">
        <f t="shared" si="237"/>
        <v>2.8000000000000001E-2</v>
      </c>
      <c r="S775" s="157">
        <f t="shared" si="237"/>
        <v>2.8000000000000001E-2</v>
      </c>
      <c r="T775" s="157">
        <f t="shared" si="237"/>
        <v>2.8000000000000001E-2</v>
      </c>
      <c r="U775" s="157">
        <f t="shared" si="237"/>
        <v>2.8000000000000001E-2</v>
      </c>
      <c r="V775" s="157">
        <f t="shared" si="237"/>
        <v>2.8000000000000001E-2</v>
      </c>
      <c r="W775" s="157">
        <f t="shared" si="237"/>
        <v>2.8000000000000001E-2</v>
      </c>
      <c r="X775" s="157">
        <f t="shared" si="237"/>
        <v>2.8000000000000001E-2</v>
      </c>
      <c r="Y775" s="157">
        <f t="shared" si="237"/>
        <v>2.8000000000000001E-2</v>
      </c>
      <c r="Z775" s="157">
        <f t="shared" si="237"/>
        <v>2.8000000000000001E-2</v>
      </c>
      <c r="AA775" s="157">
        <f t="shared" si="237"/>
        <v>2.8000000000000001E-2</v>
      </c>
      <c r="AB775" s="157">
        <f t="shared" si="237"/>
        <v>2.8000000000000001E-2</v>
      </c>
      <c r="AC775" s="157">
        <f t="shared" si="237"/>
        <v>2.8000000000000001E-2</v>
      </c>
      <c r="AD775" s="157">
        <f t="shared" si="237"/>
        <v>2.8000000000000001E-2</v>
      </c>
      <c r="AE775" s="157">
        <f t="shared" si="237"/>
        <v>2.8000000000000001E-2</v>
      </c>
      <c r="AF775" s="146" t="str">
        <f>AF774</f>
        <v>Asbestos</v>
      </c>
      <c r="AG775" s="342" t="s">
        <v>569</v>
      </c>
      <c r="AH775" s="120"/>
      <c r="AI775" s="28"/>
      <c r="AJ775" s="118"/>
      <c r="AK775" s="28"/>
      <c r="AL775" s="118"/>
      <c r="AM775" s="119"/>
      <c r="AN775" s="118"/>
    </row>
    <row r="776" spans="1:43" s="212" customFormat="1">
      <c r="A776" s="151" t="s">
        <v>214</v>
      </c>
      <c r="B776" s="296" t="s">
        <v>1215</v>
      </c>
      <c r="C776" s="301" t="s">
        <v>504</v>
      </c>
      <c r="D776" s="277"/>
      <c r="E776" s="277"/>
      <c r="F776" s="277"/>
      <c r="G776" s="278"/>
      <c r="H776" s="277"/>
      <c r="I776" s="234"/>
      <c r="J776" s="302"/>
      <c r="K776" s="416">
        <v>0</v>
      </c>
      <c r="L776" s="548">
        <f>100000/5</f>
        <v>20000</v>
      </c>
      <c r="M776" s="548">
        <f>L776</f>
        <v>20000</v>
      </c>
      <c r="N776" s="548">
        <f t="shared" si="237"/>
        <v>20000</v>
      </c>
      <c r="O776" s="548">
        <f t="shared" si="237"/>
        <v>20000</v>
      </c>
      <c r="P776" s="548">
        <f t="shared" si="237"/>
        <v>20000</v>
      </c>
      <c r="Q776" s="549">
        <v>0</v>
      </c>
      <c r="R776" s="549">
        <v>0</v>
      </c>
      <c r="S776" s="549">
        <v>0</v>
      </c>
      <c r="T776" s="549">
        <v>0</v>
      </c>
      <c r="U776" s="549">
        <v>0</v>
      </c>
      <c r="V776" s="549">
        <v>0</v>
      </c>
      <c r="W776" s="549">
        <v>0</v>
      </c>
      <c r="X776" s="549">
        <v>0</v>
      </c>
      <c r="Y776" s="549">
        <v>0</v>
      </c>
      <c r="Z776" s="549">
        <v>0</v>
      </c>
      <c r="AA776" s="549">
        <v>0</v>
      </c>
      <c r="AB776" s="549">
        <v>0</v>
      </c>
      <c r="AC776" s="549">
        <v>0</v>
      </c>
      <c r="AD776" s="549">
        <v>0</v>
      </c>
      <c r="AE776" s="549">
        <v>0</v>
      </c>
      <c r="AF776" s="232" t="str">
        <f>AF775</f>
        <v>Asbestos</v>
      </c>
      <c r="AG776" s="342" t="s">
        <v>570</v>
      </c>
      <c r="AH776" s="228"/>
      <c r="AJ776" s="227"/>
      <c r="AL776" s="227"/>
      <c r="AM776" s="119"/>
      <c r="AN776" s="227"/>
      <c r="AO776" s="307"/>
      <c r="AP776" s="214"/>
    </row>
    <row r="777" spans="1:43" s="212" customFormat="1">
      <c r="A777" s="153" t="s">
        <v>209</v>
      </c>
      <c r="B777" s="294" t="s">
        <v>1222</v>
      </c>
      <c r="C777" s="299" t="s">
        <v>504</v>
      </c>
      <c r="D777" s="279"/>
      <c r="E777" s="279"/>
      <c r="F777" s="279"/>
      <c r="G777" s="280"/>
      <c r="H777" s="279"/>
      <c r="I777" s="235"/>
      <c r="J777" s="300"/>
      <c r="K777" s="417">
        <v>0</v>
      </c>
      <c r="L777" s="550">
        <f t="shared" ref="L777" si="238">150000/5</f>
        <v>30000</v>
      </c>
      <c r="M777" s="550">
        <f t="shared" ref="M777:M778" si="239">L777</f>
        <v>30000</v>
      </c>
      <c r="N777" s="550">
        <f t="shared" ref="N777:N778" si="240">M777</f>
        <v>30000</v>
      </c>
      <c r="O777" s="550">
        <f t="shared" ref="O777:O778" si="241">N777</f>
        <v>30000</v>
      </c>
      <c r="P777" s="550">
        <f t="shared" ref="P777:P778" si="242">O777</f>
        <v>30000</v>
      </c>
      <c r="Q777" s="551">
        <v>0</v>
      </c>
      <c r="R777" s="551">
        <v>0</v>
      </c>
      <c r="S777" s="551">
        <v>0</v>
      </c>
      <c r="T777" s="551">
        <v>0</v>
      </c>
      <c r="U777" s="551">
        <v>0</v>
      </c>
      <c r="V777" s="551">
        <v>0</v>
      </c>
      <c r="W777" s="551">
        <v>0</v>
      </c>
      <c r="X777" s="551">
        <v>0</v>
      </c>
      <c r="Y777" s="551">
        <v>0</v>
      </c>
      <c r="Z777" s="551">
        <v>0</v>
      </c>
      <c r="AA777" s="551">
        <v>0</v>
      </c>
      <c r="AB777" s="551">
        <v>0</v>
      </c>
      <c r="AC777" s="551">
        <v>0</v>
      </c>
      <c r="AD777" s="551">
        <v>0</v>
      </c>
      <c r="AE777" s="551">
        <v>0</v>
      </c>
      <c r="AF777" s="232" t="str">
        <f t="shared" ref="AF777:AF778" si="243">AF776</f>
        <v>Asbestos</v>
      </c>
      <c r="AG777" s="342" t="s">
        <v>570</v>
      </c>
      <c r="AH777" s="228"/>
      <c r="AJ777" s="227"/>
      <c r="AL777" s="227"/>
      <c r="AM777" s="119"/>
      <c r="AN777" s="227"/>
      <c r="AO777" s="307"/>
      <c r="AP777" s="214"/>
    </row>
    <row r="778" spans="1:43" s="212" customFormat="1">
      <c r="A778" s="155" t="s">
        <v>216</v>
      </c>
      <c r="B778" s="298" t="s">
        <v>1223</v>
      </c>
      <c r="C778" s="547" t="s">
        <v>504</v>
      </c>
      <c r="D778" s="369"/>
      <c r="E778" s="369"/>
      <c r="F778" s="369"/>
      <c r="G778" s="370"/>
      <c r="H778" s="369"/>
      <c r="I778" s="236"/>
      <c r="J778" s="399"/>
      <c r="K778" s="421">
        <v>0</v>
      </c>
      <c r="L778" s="552">
        <f>50000/5</f>
        <v>10000</v>
      </c>
      <c r="M778" s="552">
        <f t="shared" si="239"/>
        <v>10000</v>
      </c>
      <c r="N778" s="552">
        <f t="shared" si="240"/>
        <v>10000</v>
      </c>
      <c r="O778" s="552">
        <f t="shared" si="241"/>
        <v>10000</v>
      </c>
      <c r="P778" s="552">
        <f t="shared" si="242"/>
        <v>10000</v>
      </c>
      <c r="Q778" s="553">
        <v>0</v>
      </c>
      <c r="R778" s="553">
        <v>0</v>
      </c>
      <c r="S778" s="553">
        <v>0</v>
      </c>
      <c r="T778" s="553">
        <v>0</v>
      </c>
      <c r="U778" s="553">
        <v>0</v>
      </c>
      <c r="V778" s="553">
        <v>0</v>
      </c>
      <c r="W778" s="553">
        <v>0</v>
      </c>
      <c r="X778" s="553">
        <v>0</v>
      </c>
      <c r="Y778" s="553">
        <v>0</v>
      </c>
      <c r="Z778" s="553">
        <v>0</v>
      </c>
      <c r="AA778" s="553">
        <v>0</v>
      </c>
      <c r="AB778" s="553">
        <v>0</v>
      </c>
      <c r="AC778" s="553">
        <v>0</v>
      </c>
      <c r="AD778" s="553">
        <v>0</v>
      </c>
      <c r="AE778" s="553">
        <v>0</v>
      </c>
      <c r="AF778" s="232" t="str">
        <f t="shared" si="243"/>
        <v>Asbestos</v>
      </c>
      <c r="AG778" s="342" t="s">
        <v>570</v>
      </c>
      <c r="AH778" s="228"/>
      <c r="AJ778" s="227"/>
      <c r="AL778" s="227"/>
      <c r="AM778" s="119"/>
      <c r="AN778" s="227"/>
      <c r="AO778" s="307"/>
      <c r="AP778" s="214"/>
    </row>
    <row r="779" spans="1:43" s="212" customFormat="1" ht="12.75" customHeight="1">
      <c r="A779" s="151" t="s">
        <v>209</v>
      </c>
      <c r="B779" s="836" t="s">
        <v>1011</v>
      </c>
      <c r="C779" s="301" t="s">
        <v>504</v>
      </c>
      <c r="D779" s="277"/>
      <c r="E779" s="277"/>
      <c r="F779" s="277"/>
      <c r="G779" s="278"/>
      <c r="H779" s="277"/>
      <c r="I779" s="234"/>
      <c r="J779" s="302"/>
      <c r="K779" s="416">
        <f>$Y$752*0.5</f>
        <v>9.76</v>
      </c>
      <c r="L779" s="388">
        <f t="shared" ref="L779:AE779" si="244">$Y752*0.5</f>
        <v>9.76</v>
      </c>
      <c r="M779" s="388">
        <f t="shared" si="244"/>
        <v>9.76</v>
      </c>
      <c r="N779" s="388">
        <f t="shared" si="244"/>
        <v>9.76</v>
      </c>
      <c r="O779" s="388">
        <f t="shared" si="244"/>
        <v>9.76</v>
      </c>
      <c r="P779" s="388">
        <f t="shared" si="244"/>
        <v>9.76</v>
      </c>
      <c r="Q779" s="388">
        <f t="shared" si="244"/>
        <v>9.76</v>
      </c>
      <c r="R779" s="388">
        <f t="shared" si="244"/>
        <v>9.76</v>
      </c>
      <c r="S779" s="388">
        <f t="shared" si="244"/>
        <v>9.76</v>
      </c>
      <c r="T779" s="388">
        <f t="shared" si="244"/>
        <v>9.76</v>
      </c>
      <c r="U779" s="388">
        <f t="shared" si="244"/>
        <v>9.76</v>
      </c>
      <c r="V779" s="388">
        <f t="shared" si="244"/>
        <v>9.76</v>
      </c>
      <c r="W779" s="388">
        <f t="shared" si="244"/>
        <v>9.76</v>
      </c>
      <c r="X779" s="388">
        <f t="shared" si="244"/>
        <v>9.76</v>
      </c>
      <c r="Y779" s="388">
        <f t="shared" si="244"/>
        <v>9.76</v>
      </c>
      <c r="Z779" s="388">
        <f t="shared" si="244"/>
        <v>9.76</v>
      </c>
      <c r="AA779" s="388">
        <f t="shared" si="244"/>
        <v>9.76</v>
      </c>
      <c r="AB779" s="388">
        <f t="shared" si="244"/>
        <v>9.76</v>
      </c>
      <c r="AC779" s="388">
        <f t="shared" si="244"/>
        <v>9.76</v>
      </c>
      <c r="AD779" s="388">
        <f t="shared" si="244"/>
        <v>9.76</v>
      </c>
      <c r="AE779" s="388">
        <f t="shared" si="244"/>
        <v>9.76</v>
      </c>
      <c r="AF779" s="232" t="str">
        <f>AF773</f>
        <v>Asbestos</v>
      </c>
      <c r="AG779" s="342" t="s">
        <v>570</v>
      </c>
      <c r="AH779" s="226"/>
      <c r="AI779" s="226"/>
      <c r="AJ779" s="226"/>
      <c r="AK779" s="226"/>
      <c r="AL779" s="226"/>
      <c r="AM779" s="226"/>
      <c r="AN779" s="226"/>
      <c r="AO779" s="226"/>
      <c r="AP779" s="63"/>
    </row>
    <row r="780" spans="1:43" s="212" customFormat="1">
      <c r="A780" s="153" t="s">
        <v>209</v>
      </c>
      <c r="B780" s="837"/>
      <c r="C780" s="299"/>
      <c r="D780" s="279" t="s">
        <v>505</v>
      </c>
      <c r="E780" s="279"/>
      <c r="F780" s="279"/>
      <c r="G780" s="280"/>
      <c r="H780" s="279"/>
      <c r="I780" s="235"/>
      <c r="J780" s="300"/>
      <c r="K780" s="417">
        <f>$Z$753*0.5</f>
        <v>265550</v>
      </c>
      <c r="L780" s="389">
        <f t="shared" ref="L780:AE780" si="245">$Z753*0.5</f>
        <v>265550</v>
      </c>
      <c r="M780" s="389">
        <f t="shared" si="245"/>
        <v>265550</v>
      </c>
      <c r="N780" s="389">
        <f t="shared" si="245"/>
        <v>265550</v>
      </c>
      <c r="O780" s="389">
        <f t="shared" si="245"/>
        <v>265550</v>
      </c>
      <c r="P780" s="389">
        <f t="shared" si="245"/>
        <v>265550</v>
      </c>
      <c r="Q780" s="389">
        <f t="shared" si="245"/>
        <v>265550</v>
      </c>
      <c r="R780" s="389">
        <f t="shared" si="245"/>
        <v>265550</v>
      </c>
      <c r="S780" s="389">
        <f t="shared" si="245"/>
        <v>265550</v>
      </c>
      <c r="T780" s="389">
        <f t="shared" si="245"/>
        <v>265550</v>
      </c>
      <c r="U780" s="389">
        <f t="shared" si="245"/>
        <v>265550</v>
      </c>
      <c r="V780" s="389">
        <f t="shared" si="245"/>
        <v>265550</v>
      </c>
      <c r="W780" s="389">
        <f t="shared" si="245"/>
        <v>265550</v>
      </c>
      <c r="X780" s="389">
        <f t="shared" si="245"/>
        <v>265550</v>
      </c>
      <c r="Y780" s="389">
        <f t="shared" si="245"/>
        <v>265550</v>
      </c>
      <c r="Z780" s="389">
        <f t="shared" si="245"/>
        <v>265550</v>
      </c>
      <c r="AA780" s="389">
        <f t="shared" si="245"/>
        <v>265550</v>
      </c>
      <c r="AB780" s="389">
        <f t="shared" si="245"/>
        <v>265550</v>
      </c>
      <c r="AC780" s="389">
        <f t="shared" si="245"/>
        <v>265550</v>
      </c>
      <c r="AD780" s="389">
        <f t="shared" si="245"/>
        <v>265550</v>
      </c>
      <c r="AE780" s="389">
        <f t="shared" si="245"/>
        <v>265550</v>
      </c>
      <c r="AF780" s="232" t="str">
        <f t="shared" ref="AF780:AG780" si="246">AF779</f>
        <v>Asbestos</v>
      </c>
      <c r="AG780" s="342" t="str">
        <f t="shared" si="246"/>
        <v>Absolute</v>
      </c>
      <c r="AH780" s="226"/>
      <c r="AI780" s="226"/>
      <c r="AJ780" s="226"/>
      <c r="AK780" s="226"/>
      <c r="AL780" s="226"/>
      <c r="AM780" s="226"/>
      <c r="AN780" s="226"/>
      <c r="AO780" s="226"/>
      <c r="AP780" s="63"/>
    </row>
    <row r="781" spans="1:43" s="212" customFormat="1">
      <c r="A781" s="153" t="s">
        <v>209</v>
      </c>
      <c r="B781" s="837"/>
      <c r="C781" s="299"/>
      <c r="D781" s="279"/>
      <c r="E781" s="279" t="s">
        <v>507</v>
      </c>
      <c r="F781" s="279"/>
      <c r="G781" s="280"/>
      <c r="H781" s="279"/>
      <c r="I781" s="235"/>
      <c r="J781" s="300"/>
      <c r="K781" s="417">
        <f>$Y$754*0.5</f>
        <v>4428.4636415980767</v>
      </c>
      <c r="L781" s="389">
        <f t="shared" ref="L781:AE781" si="247">$Y754*0.5</f>
        <v>4428.4636415980767</v>
      </c>
      <c r="M781" s="389">
        <f t="shared" si="247"/>
        <v>4428.4636415980767</v>
      </c>
      <c r="N781" s="389">
        <f t="shared" si="247"/>
        <v>4428.4636415980767</v>
      </c>
      <c r="O781" s="389">
        <f t="shared" si="247"/>
        <v>4428.4636415980767</v>
      </c>
      <c r="P781" s="389">
        <f t="shared" si="247"/>
        <v>4428.4636415980767</v>
      </c>
      <c r="Q781" s="389">
        <f t="shared" si="247"/>
        <v>4428.4636415980767</v>
      </c>
      <c r="R781" s="389">
        <f t="shared" si="247"/>
        <v>4428.4636415980767</v>
      </c>
      <c r="S781" s="389">
        <f t="shared" si="247"/>
        <v>4428.4636415980767</v>
      </c>
      <c r="T781" s="389">
        <f t="shared" si="247"/>
        <v>4428.4636415980767</v>
      </c>
      <c r="U781" s="389">
        <f t="shared" si="247"/>
        <v>4428.4636415980767</v>
      </c>
      <c r="V781" s="389">
        <f t="shared" si="247"/>
        <v>4428.4636415980767</v>
      </c>
      <c r="W781" s="389">
        <f t="shared" si="247"/>
        <v>4428.4636415980767</v>
      </c>
      <c r="X781" s="389">
        <f t="shared" si="247"/>
        <v>4428.4636415980767</v>
      </c>
      <c r="Y781" s="389">
        <f t="shared" si="247"/>
        <v>4428.4636415980767</v>
      </c>
      <c r="Z781" s="389">
        <f t="shared" si="247"/>
        <v>4428.4636415980767</v>
      </c>
      <c r="AA781" s="389">
        <f t="shared" si="247"/>
        <v>4428.4636415980767</v>
      </c>
      <c r="AB781" s="389">
        <f t="shared" si="247"/>
        <v>4428.4636415980767</v>
      </c>
      <c r="AC781" s="389">
        <f t="shared" si="247"/>
        <v>4428.4636415980767</v>
      </c>
      <c r="AD781" s="389">
        <f t="shared" si="247"/>
        <v>4428.4636415980767</v>
      </c>
      <c r="AE781" s="389">
        <f t="shared" si="247"/>
        <v>4428.4636415980767</v>
      </c>
      <c r="AF781" s="232" t="str">
        <f t="shared" ref="AF781:AG781" si="248">AF780</f>
        <v>Asbestos</v>
      </c>
      <c r="AG781" s="342" t="str">
        <f t="shared" si="248"/>
        <v>Absolute</v>
      </c>
      <c r="AH781" s="228"/>
      <c r="AJ781" s="227"/>
      <c r="AL781" s="227"/>
      <c r="AM781" s="119"/>
      <c r="AN781" s="227"/>
      <c r="AO781" s="307"/>
      <c r="AP781" s="214"/>
    </row>
    <row r="782" spans="1:43" s="212" customFormat="1">
      <c r="A782" s="153" t="s">
        <v>209</v>
      </c>
      <c r="B782" s="837"/>
      <c r="C782" s="293"/>
      <c r="D782" s="235"/>
      <c r="E782" s="235"/>
      <c r="F782" s="279" t="s">
        <v>414</v>
      </c>
      <c r="G782" s="235"/>
      <c r="H782" s="235"/>
      <c r="I782" s="233"/>
      <c r="J782" s="294"/>
      <c r="K782" s="417">
        <f>$Y$755*0.5</f>
        <v>56704.200499999999</v>
      </c>
      <c r="L782" s="389">
        <f t="shared" ref="L782:AE782" si="249">$Y755*0.5</f>
        <v>56704.200499999999</v>
      </c>
      <c r="M782" s="389">
        <f>$Y755*0.5</f>
        <v>56704.200499999999</v>
      </c>
      <c r="N782" s="389">
        <f t="shared" si="249"/>
        <v>56704.200499999999</v>
      </c>
      <c r="O782" s="389">
        <f t="shared" si="249"/>
        <v>56704.200499999999</v>
      </c>
      <c r="P782" s="389">
        <f t="shared" si="249"/>
        <v>56704.200499999999</v>
      </c>
      <c r="Q782" s="389">
        <f t="shared" si="249"/>
        <v>56704.200499999999</v>
      </c>
      <c r="R782" s="389">
        <f t="shared" si="249"/>
        <v>56704.200499999999</v>
      </c>
      <c r="S782" s="389">
        <f t="shared" si="249"/>
        <v>56704.200499999999</v>
      </c>
      <c r="T782" s="389">
        <f t="shared" si="249"/>
        <v>56704.200499999999</v>
      </c>
      <c r="U782" s="389">
        <f t="shared" si="249"/>
        <v>56704.200499999999</v>
      </c>
      <c r="V782" s="389">
        <f t="shared" si="249"/>
        <v>56704.200499999999</v>
      </c>
      <c r="W782" s="389">
        <f t="shared" si="249"/>
        <v>56704.200499999999</v>
      </c>
      <c r="X782" s="389">
        <f t="shared" si="249"/>
        <v>56704.200499999999</v>
      </c>
      <c r="Y782" s="389">
        <f t="shared" si="249"/>
        <v>56704.200499999999</v>
      </c>
      <c r="Z782" s="389">
        <f t="shared" si="249"/>
        <v>56704.200499999999</v>
      </c>
      <c r="AA782" s="389">
        <f t="shared" si="249"/>
        <v>56704.200499999999</v>
      </c>
      <c r="AB782" s="389">
        <f t="shared" si="249"/>
        <v>56704.200499999999</v>
      </c>
      <c r="AC782" s="389">
        <f t="shared" si="249"/>
        <v>56704.200499999999</v>
      </c>
      <c r="AD782" s="389">
        <f t="shared" si="249"/>
        <v>56704.200499999999</v>
      </c>
      <c r="AE782" s="389">
        <f t="shared" si="249"/>
        <v>56704.200499999999</v>
      </c>
      <c r="AF782" s="232" t="str">
        <f t="shared" ref="AF782:AG782" si="250">AF781</f>
        <v>Asbestos</v>
      </c>
      <c r="AG782" s="342" t="str">
        <f t="shared" si="250"/>
        <v>Absolute</v>
      </c>
      <c r="AH782" s="226"/>
      <c r="AI782" s="226"/>
      <c r="AJ782" s="226"/>
      <c r="AK782" s="226"/>
      <c r="AL782" s="226"/>
      <c r="AM782" s="226"/>
      <c r="AN782" s="226"/>
      <c r="AO782" s="226"/>
      <c r="AP782" s="63"/>
    </row>
    <row r="783" spans="1:43" s="212" customFormat="1">
      <c r="A783" s="153" t="s">
        <v>209</v>
      </c>
      <c r="B783" s="837"/>
      <c r="C783" s="293"/>
      <c r="D783" s="235"/>
      <c r="E783" s="235"/>
      <c r="F783" s="235"/>
      <c r="G783" s="280" t="s">
        <v>415</v>
      </c>
      <c r="H783" s="235"/>
      <c r="I783" s="231"/>
      <c r="J783" s="294"/>
      <c r="K783" s="417">
        <f>$Z$756*0.5</f>
        <v>7995.6400000000012</v>
      </c>
      <c r="L783" s="389">
        <f t="shared" ref="L783:AE783" si="251">$Z756*0.5</f>
        <v>7995.6400000000012</v>
      </c>
      <c r="M783" s="389">
        <f t="shared" si="251"/>
        <v>7995.6400000000012</v>
      </c>
      <c r="N783" s="389">
        <f t="shared" si="251"/>
        <v>7995.6400000000012</v>
      </c>
      <c r="O783" s="389">
        <f t="shared" si="251"/>
        <v>7995.6400000000012</v>
      </c>
      <c r="P783" s="389">
        <f t="shared" si="251"/>
        <v>7995.6400000000012</v>
      </c>
      <c r="Q783" s="389">
        <f t="shared" si="251"/>
        <v>7995.6400000000012</v>
      </c>
      <c r="R783" s="389">
        <f t="shared" si="251"/>
        <v>7995.6400000000012</v>
      </c>
      <c r="S783" s="389">
        <f t="shared" si="251"/>
        <v>7995.6400000000012</v>
      </c>
      <c r="T783" s="389">
        <f t="shared" si="251"/>
        <v>7995.6400000000012</v>
      </c>
      <c r="U783" s="389">
        <f t="shared" si="251"/>
        <v>7995.6400000000012</v>
      </c>
      <c r="V783" s="389">
        <f t="shared" si="251"/>
        <v>7995.6400000000012</v>
      </c>
      <c r="W783" s="389">
        <f t="shared" si="251"/>
        <v>7995.6400000000012</v>
      </c>
      <c r="X783" s="389">
        <f t="shared" si="251"/>
        <v>7995.6400000000012</v>
      </c>
      <c r="Y783" s="389">
        <f t="shared" si="251"/>
        <v>7995.6400000000012</v>
      </c>
      <c r="Z783" s="389">
        <f t="shared" si="251"/>
        <v>7995.6400000000012</v>
      </c>
      <c r="AA783" s="389">
        <f t="shared" si="251"/>
        <v>7995.6400000000012</v>
      </c>
      <c r="AB783" s="389">
        <f t="shared" si="251"/>
        <v>7995.6400000000012</v>
      </c>
      <c r="AC783" s="389">
        <f t="shared" si="251"/>
        <v>7995.6400000000012</v>
      </c>
      <c r="AD783" s="389">
        <f t="shared" si="251"/>
        <v>7995.6400000000012</v>
      </c>
      <c r="AE783" s="389">
        <f t="shared" si="251"/>
        <v>7995.6400000000012</v>
      </c>
      <c r="AF783" s="232" t="str">
        <f t="shared" ref="AF783:AG783" si="252">AF782</f>
        <v>Asbestos</v>
      </c>
      <c r="AG783" s="342" t="str">
        <f t="shared" si="252"/>
        <v>Absolute</v>
      </c>
      <c r="AH783" s="226"/>
      <c r="AI783" s="226"/>
      <c r="AJ783" s="226"/>
      <c r="AK783" s="226"/>
      <c r="AL783" s="226"/>
      <c r="AM783" s="226"/>
      <c r="AN783" s="226"/>
      <c r="AO783" s="226"/>
      <c r="AP783" s="63"/>
    </row>
    <row r="784" spans="1:43" s="212" customFormat="1">
      <c r="A784" s="153" t="s">
        <v>209</v>
      </c>
      <c r="B784" s="837"/>
      <c r="C784" s="293"/>
      <c r="D784" s="235"/>
      <c r="E784" s="235"/>
      <c r="F784" s="235"/>
      <c r="G784" s="235"/>
      <c r="H784" s="279" t="s">
        <v>508</v>
      </c>
      <c r="I784" s="231"/>
      <c r="J784" s="294"/>
      <c r="K784" s="417">
        <f>$Y$757*0.5</f>
        <v>9484.0526913669964</v>
      </c>
      <c r="L784" s="389">
        <f t="shared" ref="L784:AE784" si="253">$Y757*0.5</f>
        <v>9484.0526913669964</v>
      </c>
      <c r="M784" s="389">
        <f t="shared" si="253"/>
        <v>9484.0526913669964</v>
      </c>
      <c r="N784" s="389">
        <f t="shared" si="253"/>
        <v>9484.0526913669964</v>
      </c>
      <c r="O784" s="389">
        <f t="shared" si="253"/>
        <v>9484.0526913669964</v>
      </c>
      <c r="P784" s="389">
        <f t="shared" si="253"/>
        <v>9484.0526913669964</v>
      </c>
      <c r="Q784" s="389">
        <f t="shared" si="253"/>
        <v>9484.0526913669964</v>
      </c>
      <c r="R784" s="389">
        <f t="shared" si="253"/>
        <v>9484.0526913669964</v>
      </c>
      <c r="S784" s="389">
        <f t="shared" si="253"/>
        <v>9484.0526913669964</v>
      </c>
      <c r="T784" s="389">
        <f t="shared" si="253"/>
        <v>9484.0526913669964</v>
      </c>
      <c r="U784" s="389">
        <f t="shared" si="253"/>
        <v>9484.0526913669964</v>
      </c>
      <c r="V784" s="389">
        <f t="shared" si="253"/>
        <v>9484.0526913669964</v>
      </c>
      <c r="W784" s="389">
        <f t="shared" si="253"/>
        <v>9484.0526913669964</v>
      </c>
      <c r="X784" s="389">
        <f t="shared" si="253"/>
        <v>9484.0526913669964</v>
      </c>
      <c r="Y784" s="389">
        <f t="shared" si="253"/>
        <v>9484.0526913669964</v>
      </c>
      <c r="Z784" s="389">
        <f t="shared" si="253"/>
        <v>9484.0526913669964</v>
      </c>
      <c r="AA784" s="389">
        <f t="shared" si="253"/>
        <v>9484.0526913669964</v>
      </c>
      <c r="AB784" s="389">
        <f t="shared" si="253"/>
        <v>9484.0526913669964</v>
      </c>
      <c r="AC784" s="389">
        <f t="shared" si="253"/>
        <v>9484.0526913669964</v>
      </c>
      <c r="AD784" s="389">
        <f t="shared" si="253"/>
        <v>9484.0526913669964</v>
      </c>
      <c r="AE784" s="389">
        <f t="shared" si="253"/>
        <v>9484.0526913669964</v>
      </c>
      <c r="AF784" s="232" t="str">
        <f t="shared" ref="AF784:AG784" si="254">AF783</f>
        <v>Asbestos</v>
      </c>
      <c r="AG784" s="342" t="str">
        <f t="shared" si="254"/>
        <v>Absolute</v>
      </c>
      <c r="AH784" s="226"/>
      <c r="AI784" s="226"/>
      <c r="AJ784" s="226"/>
      <c r="AK784" s="226"/>
      <c r="AL784" s="226"/>
      <c r="AM784" s="226"/>
      <c r="AN784" s="226"/>
      <c r="AO784" s="226"/>
      <c r="AP784" s="63"/>
    </row>
    <row r="785" spans="1:43" s="212" customFormat="1">
      <c r="A785" s="153" t="s">
        <v>209</v>
      </c>
      <c r="B785" s="837"/>
      <c r="C785" s="293"/>
      <c r="D785" s="235"/>
      <c r="E785" s="235"/>
      <c r="F785" s="235"/>
      <c r="G785" s="235"/>
      <c r="H785" s="235"/>
      <c r="I785" s="231" t="s">
        <v>489</v>
      </c>
      <c r="J785" s="294"/>
      <c r="K785" s="417">
        <f>$Z$758*0.5</f>
        <v>34063.526499999993</v>
      </c>
      <c r="L785" s="389">
        <f t="shared" ref="L785:AE785" si="255">$Z758*0.5</f>
        <v>34063.526499999993</v>
      </c>
      <c r="M785" s="389">
        <f t="shared" si="255"/>
        <v>34063.526499999993</v>
      </c>
      <c r="N785" s="389">
        <f t="shared" si="255"/>
        <v>34063.526499999993</v>
      </c>
      <c r="O785" s="389">
        <f t="shared" si="255"/>
        <v>34063.526499999993</v>
      </c>
      <c r="P785" s="389">
        <f t="shared" si="255"/>
        <v>34063.526499999993</v>
      </c>
      <c r="Q785" s="389">
        <f t="shared" si="255"/>
        <v>34063.526499999993</v>
      </c>
      <c r="R785" s="389">
        <f t="shared" si="255"/>
        <v>34063.526499999993</v>
      </c>
      <c r="S785" s="389">
        <f t="shared" si="255"/>
        <v>34063.526499999993</v>
      </c>
      <c r="T785" s="389">
        <f t="shared" si="255"/>
        <v>34063.526499999993</v>
      </c>
      <c r="U785" s="389">
        <f t="shared" si="255"/>
        <v>34063.526499999993</v>
      </c>
      <c r="V785" s="389">
        <f t="shared" si="255"/>
        <v>34063.526499999993</v>
      </c>
      <c r="W785" s="389">
        <f t="shared" si="255"/>
        <v>34063.526499999993</v>
      </c>
      <c r="X785" s="389">
        <f t="shared" si="255"/>
        <v>34063.526499999993</v>
      </c>
      <c r="Y785" s="389">
        <f t="shared" si="255"/>
        <v>34063.526499999993</v>
      </c>
      <c r="Z785" s="389">
        <f t="shared" si="255"/>
        <v>34063.526499999993</v>
      </c>
      <c r="AA785" s="389">
        <f t="shared" si="255"/>
        <v>34063.526499999993</v>
      </c>
      <c r="AB785" s="389">
        <f t="shared" si="255"/>
        <v>34063.526499999993</v>
      </c>
      <c r="AC785" s="389">
        <f t="shared" si="255"/>
        <v>34063.526499999993</v>
      </c>
      <c r="AD785" s="389">
        <f t="shared" si="255"/>
        <v>34063.526499999993</v>
      </c>
      <c r="AE785" s="389">
        <f t="shared" si="255"/>
        <v>34063.526499999993</v>
      </c>
      <c r="AF785" s="232" t="str">
        <f t="shared" ref="AF785:AG785" si="256">AF784</f>
        <v>Asbestos</v>
      </c>
      <c r="AG785" s="342" t="str">
        <f t="shared" si="256"/>
        <v>Absolute</v>
      </c>
      <c r="AH785" s="226"/>
      <c r="AI785" s="226"/>
      <c r="AJ785" s="226"/>
      <c r="AK785" s="226"/>
      <c r="AL785" s="226"/>
      <c r="AM785" s="226"/>
      <c r="AN785" s="226"/>
      <c r="AO785" s="226"/>
      <c r="AP785" s="63"/>
    </row>
    <row r="786" spans="1:43" s="212" customFormat="1">
      <c r="A786" s="155" t="s">
        <v>209</v>
      </c>
      <c r="B786" s="838"/>
      <c r="C786" s="293"/>
      <c r="D786" s="235"/>
      <c r="E786" s="235"/>
      <c r="F786" s="235"/>
      <c r="G786" s="235"/>
      <c r="H786" s="235"/>
      <c r="I786" s="233"/>
      <c r="J786" s="294" t="s">
        <v>509</v>
      </c>
      <c r="K786" s="421">
        <f>$Y$759*0.5</f>
        <v>45886.658963970178</v>
      </c>
      <c r="L786" s="400">
        <f t="shared" ref="L786:AE786" si="257">$Y759*0.5</f>
        <v>45886.658963970178</v>
      </c>
      <c r="M786" s="400">
        <f t="shared" si="257"/>
        <v>45886.658963970178</v>
      </c>
      <c r="N786" s="400">
        <f t="shared" si="257"/>
        <v>45886.658963970178</v>
      </c>
      <c r="O786" s="400">
        <f t="shared" si="257"/>
        <v>45886.658963970178</v>
      </c>
      <c r="P786" s="400">
        <f t="shared" si="257"/>
        <v>45886.658963970178</v>
      </c>
      <c r="Q786" s="400">
        <f t="shared" si="257"/>
        <v>45886.658963970178</v>
      </c>
      <c r="R786" s="400">
        <f t="shared" si="257"/>
        <v>45886.658963970178</v>
      </c>
      <c r="S786" s="400">
        <f t="shared" si="257"/>
        <v>45886.658963970178</v>
      </c>
      <c r="T786" s="400">
        <f t="shared" si="257"/>
        <v>45886.658963970178</v>
      </c>
      <c r="U786" s="400">
        <f t="shared" si="257"/>
        <v>45886.658963970178</v>
      </c>
      <c r="V786" s="400">
        <f t="shared" si="257"/>
        <v>45886.658963970178</v>
      </c>
      <c r="W786" s="400">
        <f t="shared" si="257"/>
        <v>45886.658963970178</v>
      </c>
      <c r="X786" s="400">
        <f t="shared" si="257"/>
        <v>45886.658963970178</v>
      </c>
      <c r="Y786" s="400">
        <f t="shared" si="257"/>
        <v>45886.658963970178</v>
      </c>
      <c r="Z786" s="400">
        <f t="shared" si="257"/>
        <v>45886.658963970178</v>
      </c>
      <c r="AA786" s="400">
        <f t="shared" si="257"/>
        <v>45886.658963970178</v>
      </c>
      <c r="AB786" s="400">
        <f t="shared" si="257"/>
        <v>45886.658963970178</v>
      </c>
      <c r="AC786" s="400">
        <f t="shared" si="257"/>
        <v>45886.658963970178</v>
      </c>
      <c r="AD786" s="400">
        <f t="shared" si="257"/>
        <v>45886.658963970178</v>
      </c>
      <c r="AE786" s="400">
        <f t="shared" si="257"/>
        <v>45886.658963970178</v>
      </c>
      <c r="AF786" s="232" t="str">
        <f t="shared" ref="AF786:AG786" si="258">AF785</f>
        <v>Asbestos</v>
      </c>
      <c r="AG786" s="342" t="str">
        <f t="shared" si="258"/>
        <v>Absolute</v>
      </c>
      <c r="AH786" s="228"/>
      <c r="AJ786" s="227"/>
      <c r="AL786" s="227"/>
      <c r="AM786" s="119"/>
      <c r="AN786" s="227"/>
      <c r="AO786" s="307"/>
      <c r="AP786" s="214"/>
    </row>
    <row r="787" spans="1:43" s="212" customFormat="1" ht="12.75" customHeight="1">
      <c r="A787" s="151" t="s">
        <v>216</v>
      </c>
      <c r="B787" s="836" t="s">
        <v>1012</v>
      </c>
      <c r="C787" s="301" t="s">
        <v>504</v>
      </c>
      <c r="D787" s="277"/>
      <c r="E787" s="277"/>
      <c r="F787" s="277"/>
      <c r="G787" s="278"/>
      <c r="H787" s="277"/>
      <c r="I787" s="234"/>
      <c r="J787" s="302"/>
      <c r="K787" s="416">
        <f>$Y$752*-0.5</f>
        <v>-9.76</v>
      </c>
      <c r="L787" s="388">
        <f t="shared" ref="L787:AE787" si="259">$Y$752*-0.5</f>
        <v>-9.76</v>
      </c>
      <c r="M787" s="388">
        <f t="shared" si="259"/>
        <v>-9.76</v>
      </c>
      <c r="N787" s="388">
        <f t="shared" si="259"/>
        <v>-9.76</v>
      </c>
      <c r="O787" s="388">
        <f t="shared" si="259"/>
        <v>-9.76</v>
      </c>
      <c r="P787" s="388">
        <f t="shared" si="259"/>
        <v>-9.76</v>
      </c>
      <c r="Q787" s="388">
        <f t="shared" si="259"/>
        <v>-9.76</v>
      </c>
      <c r="R787" s="388">
        <f t="shared" si="259"/>
        <v>-9.76</v>
      </c>
      <c r="S787" s="388">
        <f t="shared" si="259"/>
        <v>-9.76</v>
      </c>
      <c r="T787" s="388">
        <f t="shared" si="259"/>
        <v>-9.76</v>
      </c>
      <c r="U787" s="388">
        <f t="shared" si="259"/>
        <v>-9.76</v>
      </c>
      <c r="V787" s="388">
        <f t="shared" si="259"/>
        <v>-9.76</v>
      </c>
      <c r="W787" s="388">
        <f t="shared" si="259"/>
        <v>-9.76</v>
      </c>
      <c r="X787" s="388">
        <f t="shared" si="259"/>
        <v>-9.76</v>
      </c>
      <c r="Y787" s="388">
        <f t="shared" si="259"/>
        <v>-9.76</v>
      </c>
      <c r="Z787" s="388">
        <f t="shared" si="259"/>
        <v>-9.76</v>
      </c>
      <c r="AA787" s="388">
        <f t="shared" si="259"/>
        <v>-9.76</v>
      </c>
      <c r="AB787" s="388">
        <f t="shared" si="259"/>
        <v>-9.76</v>
      </c>
      <c r="AC787" s="388">
        <f t="shared" si="259"/>
        <v>-9.76</v>
      </c>
      <c r="AD787" s="388">
        <f t="shared" si="259"/>
        <v>-9.76</v>
      </c>
      <c r="AE787" s="388">
        <f t="shared" si="259"/>
        <v>-9.76</v>
      </c>
      <c r="AF787" s="232" t="str">
        <f t="shared" ref="AF787" si="260">AF786</f>
        <v>Asbestos</v>
      </c>
      <c r="AG787" s="342" t="s">
        <v>570</v>
      </c>
      <c r="AH787" s="226"/>
      <c r="AI787" s="226"/>
      <c r="AJ787" s="226"/>
      <c r="AK787" s="226"/>
      <c r="AL787" s="226"/>
      <c r="AM787" s="226"/>
      <c r="AN787" s="226"/>
      <c r="AO787" s="226"/>
      <c r="AP787" s="63"/>
    </row>
    <row r="788" spans="1:43" s="212" customFormat="1">
      <c r="A788" s="153" t="s">
        <v>216</v>
      </c>
      <c r="B788" s="837"/>
      <c r="C788" s="299"/>
      <c r="D788" s="279" t="s">
        <v>505</v>
      </c>
      <c r="E788" s="279"/>
      <c r="F788" s="279"/>
      <c r="G788" s="280"/>
      <c r="H788" s="279"/>
      <c r="I788" s="235"/>
      <c r="J788" s="300"/>
      <c r="K788" s="417">
        <f>$Z$753*-0.5</f>
        <v>-265550</v>
      </c>
      <c r="L788" s="389">
        <f t="shared" ref="L788:AE788" si="261">$Z$753*-0.5</f>
        <v>-265550</v>
      </c>
      <c r="M788" s="389">
        <f t="shared" si="261"/>
        <v>-265550</v>
      </c>
      <c r="N788" s="389">
        <f t="shared" si="261"/>
        <v>-265550</v>
      </c>
      <c r="O788" s="389">
        <f t="shared" si="261"/>
        <v>-265550</v>
      </c>
      <c r="P788" s="389">
        <f t="shared" si="261"/>
        <v>-265550</v>
      </c>
      <c r="Q788" s="389">
        <f t="shared" si="261"/>
        <v>-265550</v>
      </c>
      <c r="R788" s="389">
        <f t="shared" si="261"/>
        <v>-265550</v>
      </c>
      <c r="S788" s="389">
        <f t="shared" si="261"/>
        <v>-265550</v>
      </c>
      <c r="T788" s="389">
        <f t="shared" si="261"/>
        <v>-265550</v>
      </c>
      <c r="U788" s="389">
        <f t="shared" si="261"/>
        <v>-265550</v>
      </c>
      <c r="V788" s="389">
        <f t="shared" si="261"/>
        <v>-265550</v>
      </c>
      <c r="W788" s="389">
        <f t="shared" si="261"/>
        <v>-265550</v>
      </c>
      <c r="X788" s="389">
        <f t="shared" si="261"/>
        <v>-265550</v>
      </c>
      <c r="Y788" s="389">
        <f t="shared" si="261"/>
        <v>-265550</v>
      </c>
      <c r="Z788" s="389">
        <f t="shared" si="261"/>
        <v>-265550</v>
      </c>
      <c r="AA788" s="389">
        <f t="shared" si="261"/>
        <v>-265550</v>
      </c>
      <c r="AB788" s="389">
        <f t="shared" si="261"/>
        <v>-265550</v>
      </c>
      <c r="AC788" s="389">
        <f t="shared" si="261"/>
        <v>-265550</v>
      </c>
      <c r="AD788" s="389">
        <f t="shared" si="261"/>
        <v>-265550</v>
      </c>
      <c r="AE788" s="389">
        <f t="shared" si="261"/>
        <v>-265550</v>
      </c>
      <c r="AF788" s="232" t="str">
        <f t="shared" ref="AF788:AG788" si="262">AF787</f>
        <v>Asbestos</v>
      </c>
      <c r="AG788" s="342" t="str">
        <f t="shared" si="262"/>
        <v>Absolute</v>
      </c>
      <c r="AH788" s="226"/>
      <c r="AI788" s="226"/>
      <c r="AJ788" s="226"/>
      <c r="AK788" s="226"/>
      <c r="AL788" s="226"/>
      <c r="AM788" s="226"/>
      <c r="AN788" s="226"/>
      <c r="AO788" s="226"/>
      <c r="AP788" s="63"/>
    </row>
    <row r="789" spans="1:43" s="212" customFormat="1">
      <c r="A789" s="153" t="s">
        <v>216</v>
      </c>
      <c r="B789" s="837"/>
      <c r="C789" s="299"/>
      <c r="D789" s="279"/>
      <c r="E789" s="279" t="s">
        <v>507</v>
      </c>
      <c r="F789" s="279"/>
      <c r="G789" s="280"/>
      <c r="H789" s="279"/>
      <c r="I789" s="235"/>
      <c r="J789" s="300"/>
      <c r="K789" s="417">
        <f>$Y$754*-0.5</f>
        <v>-4428.4636415980767</v>
      </c>
      <c r="L789" s="389">
        <f t="shared" ref="L789:AE789" si="263">$Y$754*-0.5</f>
        <v>-4428.4636415980767</v>
      </c>
      <c r="M789" s="389">
        <f t="shared" si="263"/>
        <v>-4428.4636415980767</v>
      </c>
      <c r="N789" s="389">
        <f t="shared" si="263"/>
        <v>-4428.4636415980767</v>
      </c>
      <c r="O789" s="389">
        <f t="shared" si="263"/>
        <v>-4428.4636415980767</v>
      </c>
      <c r="P789" s="389">
        <f t="shared" si="263"/>
        <v>-4428.4636415980767</v>
      </c>
      <c r="Q789" s="389">
        <f t="shared" si="263"/>
        <v>-4428.4636415980767</v>
      </c>
      <c r="R789" s="389">
        <f t="shared" si="263"/>
        <v>-4428.4636415980767</v>
      </c>
      <c r="S789" s="389">
        <f t="shared" si="263"/>
        <v>-4428.4636415980767</v>
      </c>
      <c r="T789" s="389">
        <f t="shared" si="263"/>
        <v>-4428.4636415980767</v>
      </c>
      <c r="U789" s="389">
        <f t="shared" si="263"/>
        <v>-4428.4636415980767</v>
      </c>
      <c r="V789" s="389">
        <f t="shared" si="263"/>
        <v>-4428.4636415980767</v>
      </c>
      <c r="W789" s="389">
        <f t="shared" si="263"/>
        <v>-4428.4636415980767</v>
      </c>
      <c r="X789" s="389">
        <f t="shared" si="263"/>
        <v>-4428.4636415980767</v>
      </c>
      <c r="Y789" s="389">
        <f t="shared" si="263"/>
        <v>-4428.4636415980767</v>
      </c>
      <c r="Z789" s="389">
        <f t="shared" si="263"/>
        <v>-4428.4636415980767</v>
      </c>
      <c r="AA789" s="389">
        <f t="shared" si="263"/>
        <v>-4428.4636415980767</v>
      </c>
      <c r="AB789" s="389">
        <f t="shared" si="263"/>
        <v>-4428.4636415980767</v>
      </c>
      <c r="AC789" s="389">
        <f t="shared" si="263"/>
        <v>-4428.4636415980767</v>
      </c>
      <c r="AD789" s="389">
        <f t="shared" si="263"/>
        <v>-4428.4636415980767</v>
      </c>
      <c r="AE789" s="389">
        <f t="shared" si="263"/>
        <v>-4428.4636415980767</v>
      </c>
      <c r="AF789" s="232" t="str">
        <f t="shared" ref="AF789:AG789" si="264">AF788</f>
        <v>Asbestos</v>
      </c>
      <c r="AG789" s="342" t="str">
        <f t="shared" si="264"/>
        <v>Absolute</v>
      </c>
      <c r="AH789" s="228"/>
      <c r="AJ789" s="227"/>
      <c r="AL789" s="227"/>
      <c r="AM789" s="119"/>
      <c r="AN789" s="227"/>
      <c r="AO789" s="307"/>
      <c r="AP789" s="214"/>
    </row>
    <row r="790" spans="1:43" s="212" customFormat="1">
      <c r="A790" s="153" t="s">
        <v>216</v>
      </c>
      <c r="B790" s="837"/>
      <c r="C790" s="293"/>
      <c r="D790" s="235"/>
      <c r="E790" s="235"/>
      <c r="F790" s="279" t="s">
        <v>414</v>
      </c>
      <c r="G790" s="235"/>
      <c r="H790" s="235"/>
      <c r="I790" s="233"/>
      <c r="J790" s="294"/>
      <c r="K790" s="417">
        <f>$Y$755*-0.5</f>
        <v>-56704.200499999999</v>
      </c>
      <c r="L790" s="389">
        <f t="shared" ref="L790:AE790" si="265">$Y$755*-0.5</f>
        <v>-56704.200499999999</v>
      </c>
      <c r="M790" s="389">
        <f t="shared" si="265"/>
        <v>-56704.200499999999</v>
      </c>
      <c r="N790" s="389">
        <f t="shared" si="265"/>
        <v>-56704.200499999999</v>
      </c>
      <c r="O790" s="389">
        <f t="shared" si="265"/>
        <v>-56704.200499999999</v>
      </c>
      <c r="P790" s="389">
        <f t="shared" si="265"/>
        <v>-56704.200499999999</v>
      </c>
      <c r="Q790" s="389">
        <f t="shared" si="265"/>
        <v>-56704.200499999999</v>
      </c>
      <c r="R790" s="389">
        <f t="shared" si="265"/>
        <v>-56704.200499999999</v>
      </c>
      <c r="S790" s="389">
        <f t="shared" si="265"/>
        <v>-56704.200499999999</v>
      </c>
      <c r="T790" s="389">
        <f t="shared" si="265"/>
        <v>-56704.200499999999</v>
      </c>
      <c r="U790" s="389">
        <f t="shared" si="265"/>
        <v>-56704.200499999999</v>
      </c>
      <c r="V790" s="389">
        <f t="shared" si="265"/>
        <v>-56704.200499999999</v>
      </c>
      <c r="W790" s="389">
        <f t="shared" si="265"/>
        <v>-56704.200499999999</v>
      </c>
      <c r="X790" s="389">
        <f t="shared" si="265"/>
        <v>-56704.200499999999</v>
      </c>
      <c r="Y790" s="389">
        <f t="shared" si="265"/>
        <v>-56704.200499999999</v>
      </c>
      <c r="Z790" s="389">
        <f t="shared" si="265"/>
        <v>-56704.200499999999</v>
      </c>
      <c r="AA790" s="389">
        <f t="shared" si="265"/>
        <v>-56704.200499999999</v>
      </c>
      <c r="AB790" s="389">
        <f t="shared" si="265"/>
        <v>-56704.200499999999</v>
      </c>
      <c r="AC790" s="389">
        <f t="shared" si="265"/>
        <v>-56704.200499999999</v>
      </c>
      <c r="AD790" s="389">
        <f t="shared" si="265"/>
        <v>-56704.200499999999</v>
      </c>
      <c r="AE790" s="389">
        <f t="shared" si="265"/>
        <v>-56704.200499999999</v>
      </c>
      <c r="AF790" s="232" t="str">
        <f t="shared" ref="AF790:AG790" si="266">AF789</f>
        <v>Asbestos</v>
      </c>
      <c r="AG790" s="342" t="str">
        <f t="shared" si="266"/>
        <v>Absolute</v>
      </c>
      <c r="AH790" s="226"/>
      <c r="AI790" s="226"/>
      <c r="AJ790" s="226"/>
      <c r="AK790" s="226"/>
      <c r="AL790" s="226"/>
      <c r="AM790" s="226"/>
      <c r="AN790" s="226"/>
      <c r="AO790" s="226"/>
      <c r="AP790" s="63"/>
    </row>
    <row r="791" spans="1:43" s="212" customFormat="1">
      <c r="A791" s="153" t="s">
        <v>216</v>
      </c>
      <c r="B791" s="837"/>
      <c r="C791" s="293"/>
      <c r="D791" s="235"/>
      <c r="E791" s="235"/>
      <c r="F791" s="235"/>
      <c r="G791" s="280" t="s">
        <v>415</v>
      </c>
      <c r="H791" s="235"/>
      <c r="I791" s="231"/>
      <c r="J791" s="294"/>
      <c r="K791" s="417">
        <f>$Z$756*-0.5</f>
        <v>-7995.6400000000012</v>
      </c>
      <c r="L791" s="389">
        <f t="shared" ref="L791:AE791" si="267">$Z$756*-0.5</f>
        <v>-7995.6400000000012</v>
      </c>
      <c r="M791" s="389">
        <f t="shared" si="267"/>
        <v>-7995.6400000000012</v>
      </c>
      <c r="N791" s="389">
        <f t="shared" si="267"/>
        <v>-7995.6400000000012</v>
      </c>
      <c r="O791" s="389">
        <f t="shared" si="267"/>
        <v>-7995.6400000000012</v>
      </c>
      <c r="P791" s="389">
        <f t="shared" si="267"/>
        <v>-7995.6400000000012</v>
      </c>
      <c r="Q791" s="389">
        <f t="shared" si="267"/>
        <v>-7995.6400000000012</v>
      </c>
      <c r="R791" s="389">
        <f t="shared" si="267"/>
        <v>-7995.6400000000012</v>
      </c>
      <c r="S791" s="389">
        <f t="shared" si="267"/>
        <v>-7995.6400000000012</v>
      </c>
      <c r="T791" s="389">
        <f t="shared" si="267"/>
        <v>-7995.6400000000012</v>
      </c>
      <c r="U791" s="389">
        <f t="shared" si="267"/>
        <v>-7995.6400000000012</v>
      </c>
      <c r="V791" s="389">
        <f t="shared" si="267"/>
        <v>-7995.6400000000012</v>
      </c>
      <c r="W791" s="389">
        <f t="shared" si="267"/>
        <v>-7995.6400000000012</v>
      </c>
      <c r="X791" s="389">
        <f t="shared" si="267"/>
        <v>-7995.6400000000012</v>
      </c>
      <c r="Y791" s="389">
        <f t="shared" si="267"/>
        <v>-7995.6400000000012</v>
      </c>
      <c r="Z791" s="389">
        <f t="shared" si="267"/>
        <v>-7995.6400000000012</v>
      </c>
      <c r="AA791" s="389">
        <f t="shared" si="267"/>
        <v>-7995.6400000000012</v>
      </c>
      <c r="AB791" s="389">
        <f t="shared" si="267"/>
        <v>-7995.6400000000012</v>
      </c>
      <c r="AC791" s="389">
        <f t="shared" si="267"/>
        <v>-7995.6400000000012</v>
      </c>
      <c r="AD791" s="389">
        <f t="shared" si="267"/>
        <v>-7995.6400000000012</v>
      </c>
      <c r="AE791" s="389">
        <f t="shared" si="267"/>
        <v>-7995.6400000000012</v>
      </c>
      <c r="AF791" s="232" t="str">
        <f t="shared" ref="AF791:AG791" si="268">AF790</f>
        <v>Asbestos</v>
      </c>
      <c r="AG791" s="342" t="str">
        <f t="shared" si="268"/>
        <v>Absolute</v>
      </c>
      <c r="AH791" s="226"/>
      <c r="AI791" s="226"/>
      <c r="AJ791" s="226"/>
      <c r="AK791" s="226"/>
      <c r="AL791" s="226"/>
      <c r="AM791" s="226"/>
      <c r="AN791" s="226"/>
      <c r="AO791" s="226"/>
      <c r="AP791" s="63"/>
    </row>
    <row r="792" spans="1:43" s="212" customFormat="1">
      <c r="A792" s="153" t="s">
        <v>216</v>
      </c>
      <c r="B792" s="837"/>
      <c r="C792" s="293"/>
      <c r="D792" s="235"/>
      <c r="E792" s="235"/>
      <c r="F792" s="235"/>
      <c r="G792" s="235"/>
      <c r="H792" s="279" t="s">
        <v>508</v>
      </c>
      <c r="I792" s="231"/>
      <c r="J792" s="294"/>
      <c r="K792" s="417">
        <f>$Y$757*-0.5</f>
        <v>-9484.0526913669964</v>
      </c>
      <c r="L792" s="389">
        <f t="shared" ref="L792:AE792" si="269">$Y$757*-0.5</f>
        <v>-9484.0526913669964</v>
      </c>
      <c r="M792" s="389">
        <f t="shared" si="269"/>
        <v>-9484.0526913669964</v>
      </c>
      <c r="N792" s="389">
        <f t="shared" si="269"/>
        <v>-9484.0526913669964</v>
      </c>
      <c r="O792" s="389">
        <f t="shared" si="269"/>
        <v>-9484.0526913669964</v>
      </c>
      <c r="P792" s="389">
        <f t="shared" si="269"/>
        <v>-9484.0526913669964</v>
      </c>
      <c r="Q792" s="389">
        <f t="shared" si="269"/>
        <v>-9484.0526913669964</v>
      </c>
      <c r="R792" s="389">
        <f t="shared" si="269"/>
        <v>-9484.0526913669964</v>
      </c>
      <c r="S792" s="389">
        <f t="shared" si="269"/>
        <v>-9484.0526913669964</v>
      </c>
      <c r="T792" s="389">
        <f t="shared" si="269"/>
        <v>-9484.0526913669964</v>
      </c>
      <c r="U792" s="389">
        <f t="shared" si="269"/>
        <v>-9484.0526913669964</v>
      </c>
      <c r="V792" s="389">
        <f t="shared" si="269"/>
        <v>-9484.0526913669964</v>
      </c>
      <c r="W792" s="389">
        <f t="shared" si="269"/>
        <v>-9484.0526913669964</v>
      </c>
      <c r="X792" s="389">
        <f t="shared" si="269"/>
        <v>-9484.0526913669964</v>
      </c>
      <c r="Y792" s="389">
        <f t="shared" si="269"/>
        <v>-9484.0526913669964</v>
      </c>
      <c r="Z792" s="389">
        <f t="shared" si="269"/>
        <v>-9484.0526913669964</v>
      </c>
      <c r="AA792" s="389">
        <f t="shared" si="269"/>
        <v>-9484.0526913669964</v>
      </c>
      <c r="AB792" s="389">
        <f t="shared" si="269"/>
        <v>-9484.0526913669964</v>
      </c>
      <c r="AC792" s="389">
        <f t="shared" si="269"/>
        <v>-9484.0526913669964</v>
      </c>
      <c r="AD792" s="389">
        <f t="shared" si="269"/>
        <v>-9484.0526913669964</v>
      </c>
      <c r="AE792" s="389">
        <f t="shared" si="269"/>
        <v>-9484.0526913669964</v>
      </c>
      <c r="AF792" s="232" t="str">
        <f t="shared" ref="AF792:AG792" si="270">AF791</f>
        <v>Asbestos</v>
      </c>
      <c r="AG792" s="342" t="str">
        <f t="shared" si="270"/>
        <v>Absolute</v>
      </c>
      <c r="AH792" s="226"/>
      <c r="AI792" s="226"/>
      <c r="AJ792" s="226"/>
      <c r="AK792" s="226"/>
      <c r="AL792" s="226"/>
      <c r="AM792" s="226"/>
      <c r="AN792" s="226"/>
      <c r="AO792" s="226"/>
      <c r="AP792" s="63"/>
    </row>
    <row r="793" spans="1:43" s="212" customFormat="1">
      <c r="A793" s="153" t="s">
        <v>216</v>
      </c>
      <c r="B793" s="837"/>
      <c r="C793" s="293"/>
      <c r="D793" s="235"/>
      <c r="E793" s="235"/>
      <c r="F793" s="235"/>
      <c r="G793" s="235"/>
      <c r="H793" s="235"/>
      <c r="I793" s="231" t="s">
        <v>489</v>
      </c>
      <c r="J793" s="294"/>
      <c r="K793" s="417">
        <f>$Z$758*-0.5</f>
        <v>-34063.526499999993</v>
      </c>
      <c r="L793" s="389">
        <f t="shared" ref="L793:AE793" si="271">$Z$758*-0.5</f>
        <v>-34063.526499999993</v>
      </c>
      <c r="M793" s="389">
        <f t="shared" si="271"/>
        <v>-34063.526499999993</v>
      </c>
      <c r="N793" s="389">
        <f t="shared" si="271"/>
        <v>-34063.526499999993</v>
      </c>
      <c r="O793" s="389">
        <f t="shared" si="271"/>
        <v>-34063.526499999993</v>
      </c>
      <c r="P793" s="389">
        <f t="shared" si="271"/>
        <v>-34063.526499999993</v>
      </c>
      <c r="Q793" s="389">
        <f t="shared" si="271"/>
        <v>-34063.526499999993</v>
      </c>
      <c r="R793" s="389">
        <f t="shared" si="271"/>
        <v>-34063.526499999993</v>
      </c>
      <c r="S793" s="389">
        <f t="shared" si="271"/>
        <v>-34063.526499999993</v>
      </c>
      <c r="T793" s="389">
        <f t="shared" si="271"/>
        <v>-34063.526499999993</v>
      </c>
      <c r="U793" s="389">
        <f t="shared" si="271"/>
        <v>-34063.526499999993</v>
      </c>
      <c r="V793" s="389">
        <f t="shared" si="271"/>
        <v>-34063.526499999993</v>
      </c>
      <c r="W793" s="389">
        <f t="shared" si="271"/>
        <v>-34063.526499999993</v>
      </c>
      <c r="X793" s="389">
        <f t="shared" si="271"/>
        <v>-34063.526499999993</v>
      </c>
      <c r="Y793" s="389">
        <f t="shared" si="271"/>
        <v>-34063.526499999993</v>
      </c>
      <c r="Z793" s="389">
        <f t="shared" si="271"/>
        <v>-34063.526499999993</v>
      </c>
      <c r="AA793" s="389">
        <f t="shared" si="271"/>
        <v>-34063.526499999993</v>
      </c>
      <c r="AB793" s="389">
        <f t="shared" si="271"/>
        <v>-34063.526499999993</v>
      </c>
      <c r="AC793" s="389">
        <f t="shared" si="271"/>
        <v>-34063.526499999993</v>
      </c>
      <c r="AD793" s="389">
        <f t="shared" si="271"/>
        <v>-34063.526499999993</v>
      </c>
      <c r="AE793" s="389">
        <f t="shared" si="271"/>
        <v>-34063.526499999993</v>
      </c>
      <c r="AF793" s="232" t="str">
        <f t="shared" ref="AF793:AG793" si="272">AF792</f>
        <v>Asbestos</v>
      </c>
      <c r="AG793" s="342" t="str">
        <f t="shared" si="272"/>
        <v>Absolute</v>
      </c>
      <c r="AH793" s="226"/>
      <c r="AI793" s="226"/>
      <c r="AJ793" s="226"/>
      <c r="AK793" s="226"/>
      <c r="AL793" s="226"/>
      <c r="AM793" s="226"/>
      <c r="AN793" s="226"/>
      <c r="AO793" s="226"/>
      <c r="AP793" s="63"/>
    </row>
    <row r="794" spans="1:43" s="212" customFormat="1">
      <c r="A794" s="155" t="s">
        <v>216</v>
      </c>
      <c r="B794" s="838"/>
      <c r="C794" s="297"/>
      <c r="D794" s="236"/>
      <c r="E794" s="236"/>
      <c r="F794" s="236"/>
      <c r="G794" s="236"/>
      <c r="H794" s="236"/>
      <c r="I794" s="546"/>
      <c r="J794" s="298" t="s">
        <v>509</v>
      </c>
      <c r="K794" s="421">
        <f>$Y$759*-0.5</f>
        <v>-45886.658963970178</v>
      </c>
      <c r="L794" s="400">
        <f t="shared" ref="L794:AE794" si="273">$Y$759*-0.5</f>
        <v>-45886.658963970178</v>
      </c>
      <c r="M794" s="400">
        <f t="shared" si="273"/>
        <v>-45886.658963970178</v>
      </c>
      <c r="N794" s="400">
        <f t="shared" si="273"/>
        <v>-45886.658963970178</v>
      </c>
      <c r="O794" s="400">
        <f t="shared" si="273"/>
        <v>-45886.658963970178</v>
      </c>
      <c r="P794" s="400">
        <f t="shared" si="273"/>
        <v>-45886.658963970178</v>
      </c>
      <c r="Q794" s="400">
        <f t="shared" si="273"/>
        <v>-45886.658963970178</v>
      </c>
      <c r="R794" s="400">
        <f t="shared" si="273"/>
        <v>-45886.658963970178</v>
      </c>
      <c r="S794" s="400">
        <f t="shared" si="273"/>
        <v>-45886.658963970178</v>
      </c>
      <c r="T794" s="400">
        <f t="shared" si="273"/>
        <v>-45886.658963970178</v>
      </c>
      <c r="U794" s="400">
        <f t="shared" si="273"/>
        <v>-45886.658963970178</v>
      </c>
      <c r="V794" s="400">
        <f t="shared" si="273"/>
        <v>-45886.658963970178</v>
      </c>
      <c r="W794" s="400">
        <f t="shared" si="273"/>
        <v>-45886.658963970178</v>
      </c>
      <c r="X794" s="400">
        <f t="shared" si="273"/>
        <v>-45886.658963970178</v>
      </c>
      <c r="Y794" s="400">
        <f t="shared" si="273"/>
        <v>-45886.658963970178</v>
      </c>
      <c r="Z794" s="400">
        <f t="shared" si="273"/>
        <v>-45886.658963970178</v>
      </c>
      <c r="AA794" s="400">
        <f t="shared" si="273"/>
        <v>-45886.658963970178</v>
      </c>
      <c r="AB794" s="400">
        <f t="shared" si="273"/>
        <v>-45886.658963970178</v>
      </c>
      <c r="AC794" s="400">
        <f t="shared" si="273"/>
        <v>-45886.658963970178</v>
      </c>
      <c r="AD794" s="400">
        <f t="shared" si="273"/>
        <v>-45886.658963970178</v>
      </c>
      <c r="AE794" s="400">
        <f t="shared" si="273"/>
        <v>-45886.658963970178</v>
      </c>
      <c r="AF794" s="232" t="str">
        <f t="shared" ref="AF794:AG794" si="274">AF793</f>
        <v>Asbestos</v>
      </c>
      <c r="AG794" s="342" t="str">
        <f t="shared" si="274"/>
        <v>Absolute</v>
      </c>
      <c r="AH794" s="228"/>
      <c r="AJ794" s="227"/>
      <c r="AL794" s="227"/>
      <c r="AM794" s="119"/>
      <c r="AN794" s="227"/>
      <c r="AO794" s="307"/>
      <c r="AP794" s="214"/>
    </row>
    <row r="795" spans="1:43">
      <c r="A795" s="120"/>
      <c r="C795" s="226"/>
      <c r="D795" s="226"/>
      <c r="E795" s="226"/>
      <c r="F795" s="226"/>
      <c r="G795" s="226"/>
      <c r="H795" s="226"/>
      <c r="I795" s="226"/>
      <c r="J795" s="226"/>
      <c r="K795" s="28"/>
      <c r="L795" s="137"/>
      <c r="M795" s="137"/>
      <c r="N795" s="141"/>
      <c r="O795" s="137"/>
      <c r="AF795" s="132"/>
      <c r="AG795" s="344"/>
      <c r="AH795" s="117"/>
      <c r="AI795" s="120"/>
      <c r="AJ795" s="28"/>
      <c r="AK795" s="118"/>
      <c r="AL795" s="28"/>
      <c r="AM795" s="118"/>
      <c r="AN795" s="119"/>
      <c r="AO795" s="118"/>
      <c r="AP795" s="33"/>
      <c r="AQ795" s="32"/>
    </row>
    <row r="796" spans="1:43" s="128" customFormat="1" ht="18.75">
      <c r="A796" s="130" t="s">
        <v>260</v>
      </c>
      <c r="B796" s="129" t="s">
        <v>264</v>
      </c>
      <c r="C796" s="229"/>
      <c r="D796" s="229"/>
      <c r="E796" s="229"/>
      <c r="F796" s="229"/>
      <c r="G796" s="229"/>
      <c r="H796" s="229"/>
      <c r="I796" s="229"/>
      <c r="J796" s="229"/>
      <c r="K796" s="131"/>
      <c r="L796" s="138"/>
      <c r="M796" s="138"/>
      <c r="N796" s="138"/>
      <c r="O796" s="138"/>
      <c r="P796" s="147"/>
      <c r="Q796" s="147"/>
      <c r="R796" s="147"/>
      <c r="S796" s="147"/>
      <c r="T796" s="147"/>
      <c r="U796" s="147"/>
      <c r="V796" s="147"/>
      <c r="W796" s="147"/>
      <c r="X796" s="147"/>
      <c r="Y796" s="147"/>
      <c r="Z796" s="147"/>
      <c r="AA796" s="147"/>
      <c r="AB796" s="147"/>
      <c r="AC796" s="147"/>
      <c r="AD796" s="147"/>
      <c r="AE796" s="147"/>
      <c r="AF796" s="140"/>
      <c r="AG796" s="346"/>
      <c r="AH796" s="123"/>
      <c r="AI796" s="124"/>
      <c r="AJ796" s="125"/>
      <c r="AK796" s="124"/>
      <c r="AL796" s="125"/>
      <c r="AM796" s="124"/>
      <c r="AN796" s="125"/>
      <c r="AO796" s="126"/>
      <c r="AP796" s="127"/>
    </row>
    <row r="797" spans="1:43">
      <c r="A797" s="122" t="s">
        <v>761</v>
      </c>
      <c r="C797" s="122" t="s">
        <v>497</v>
      </c>
      <c r="D797" s="226"/>
      <c r="E797" s="226"/>
      <c r="F797" s="226"/>
      <c r="G797" s="226"/>
      <c r="H797" s="226"/>
      <c r="I797" s="226"/>
      <c r="J797" s="226"/>
      <c r="L797" s="137"/>
      <c r="M797" s="137"/>
      <c r="N797" s="141"/>
      <c r="O797" s="137"/>
      <c r="X797" s="179" t="s">
        <v>511</v>
      </c>
      <c r="AA797" s="145" t="s">
        <v>1184</v>
      </c>
    </row>
    <row r="798" spans="1:43">
      <c r="A798" s="443" t="s">
        <v>767</v>
      </c>
      <c r="C798" s="366" t="s">
        <v>603</v>
      </c>
      <c r="D798" s="226"/>
      <c r="E798" s="226"/>
      <c r="F798" s="226"/>
      <c r="G798" s="226"/>
      <c r="H798" s="226"/>
      <c r="I798" s="226"/>
      <c r="J798" s="226"/>
      <c r="L798" s="137"/>
      <c r="M798" s="137"/>
      <c r="N798" s="141"/>
      <c r="O798" s="137"/>
      <c r="W798" s="193"/>
      <c r="Y798" s="252" t="s">
        <v>276</v>
      </c>
      <c r="Z798" s="252" t="s">
        <v>506</v>
      </c>
      <c r="AF798" s="146" t="str">
        <f>B796</f>
        <v>Other soil/sludges</v>
      </c>
    </row>
    <row r="799" spans="1:43">
      <c r="A799" s="443" t="s">
        <v>162</v>
      </c>
      <c r="C799" s="28" t="s">
        <v>478</v>
      </c>
      <c r="D799" s="226"/>
      <c r="E799" s="226"/>
      <c r="F799" s="226"/>
      <c r="G799" s="226"/>
      <c r="H799" s="226"/>
      <c r="I799" s="226"/>
      <c r="J799" s="226"/>
      <c r="L799" s="137"/>
      <c r="M799" s="137"/>
      <c r="N799" s="141"/>
      <c r="O799" s="137"/>
      <c r="W799" s="199"/>
      <c r="X799" s="239" t="s">
        <v>504</v>
      </c>
      <c r="Y799" s="666">
        <f>[1]Baseline!C30</f>
        <v>8.51</v>
      </c>
      <c r="Z799" s="667"/>
      <c r="AF799" s="146" t="str">
        <f>AF798</f>
        <v>Other soil/sludges</v>
      </c>
    </row>
    <row r="800" spans="1:43">
      <c r="A800" s="443" t="s">
        <v>164</v>
      </c>
      <c r="C800" s="28" t="s">
        <v>592</v>
      </c>
      <c r="D800" s="226"/>
      <c r="E800" s="226"/>
      <c r="F800" s="226"/>
      <c r="G800" s="226"/>
      <c r="H800" s="226"/>
      <c r="I800" s="226"/>
      <c r="J800" s="226"/>
      <c r="L800" s="137"/>
      <c r="M800" s="137"/>
      <c r="N800" s="141"/>
      <c r="O800" s="137"/>
      <c r="W800" s="199"/>
      <c r="X800" s="239" t="s">
        <v>505</v>
      </c>
      <c r="Y800" s="667"/>
      <c r="Z800" s="666">
        <f>[1]Baseline!D30</f>
        <v>29828.024946999907</v>
      </c>
      <c r="AA800" s="192"/>
      <c r="AF800" s="146" t="str">
        <f t="shared" ref="AF800:AF806" si="275">AF799</f>
        <v>Other soil/sludges</v>
      </c>
    </row>
    <row r="801" spans="1:43">
      <c r="A801" s="443" t="s">
        <v>166</v>
      </c>
      <c r="B801" s="28"/>
      <c r="C801" s="212" t="s">
        <v>1226</v>
      </c>
      <c r="D801" s="212"/>
      <c r="E801" s="212"/>
      <c r="F801" s="212"/>
      <c r="G801" s="212"/>
      <c r="H801" s="212"/>
      <c r="I801" s="212"/>
      <c r="J801" s="212"/>
      <c r="L801" s="137"/>
      <c r="M801" s="137"/>
      <c r="N801" s="141"/>
      <c r="O801" s="137"/>
      <c r="W801" s="199"/>
      <c r="X801" s="239" t="s">
        <v>507</v>
      </c>
      <c r="Y801" s="666">
        <f>[1]Baseline!E30</f>
        <v>29.06</v>
      </c>
      <c r="Z801" s="667"/>
      <c r="AF801" s="146" t="str">
        <f t="shared" si="275"/>
        <v>Other soil/sludges</v>
      </c>
      <c r="AO801" s="117"/>
    </row>
    <row r="802" spans="1:43">
      <c r="A802" s="443" t="s">
        <v>168</v>
      </c>
      <c r="B802" s="28"/>
      <c r="D802" s="212"/>
      <c r="E802" s="212"/>
      <c r="F802" s="212"/>
      <c r="G802" s="212"/>
      <c r="H802" s="212"/>
      <c r="I802" s="212"/>
      <c r="J802" s="212"/>
      <c r="L802" s="137"/>
      <c r="M802" s="137"/>
      <c r="N802" s="141"/>
      <c r="O802" s="137"/>
      <c r="W802" s="199"/>
      <c r="X802" s="239" t="s">
        <v>414</v>
      </c>
      <c r="Y802" s="666">
        <f>[1]Baseline!F30</f>
        <v>24674.798999999999</v>
      </c>
      <c r="Z802" s="667"/>
      <c r="AF802" s="146" t="str">
        <f t="shared" si="275"/>
        <v>Other soil/sludges</v>
      </c>
      <c r="AH802" s="117"/>
      <c r="AI802" s="117"/>
      <c r="AJ802" s="117"/>
      <c r="AK802" s="117"/>
      <c r="AL802" s="117"/>
      <c r="AM802" s="117"/>
      <c r="AN802" s="117"/>
      <c r="AO802" s="117"/>
    </row>
    <row r="803" spans="1:43">
      <c r="A803" s="443" t="s">
        <v>174</v>
      </c>
      <c r="C803" s="49" t="s">
        <v>400</v>
      </c>
      <c r="D803" s="226"/>
      <c r="E803" s="226"/>
      <c r="F803" s="226"/>
      <c r="G803" s="226"/>
      <c r="H803" s="226"/>
      <c r="I803" s="226"/>
      <c r="J803" s="226"/>
      <c r="L803" s="137"/>
      <c r="M803" s="137"/>
      <c r="N803" s="141"/>
      <c r="O803" s="137"/>
      <c r="W803" s="199"/>
      <c r="X803" s="239" t="s">
        <v>415</v>
      </c>
      <c r="Y803" s="667"/>
      <c r="Z803" s="666">
        <f>[1]Baseline!G30</f>
        <v>2575.71234</v>
      </c>
      <c r="AF803" s="146" t="str">
        <f t="shared" si="275"/>
        <v>Other soil/sludges</v>
      </c>
      <c r="AH803" s="117"/>
      <c r="AI803" s="117"/>
      <c r="AJ803" s="117"/>
      <c r="AK803" s="117"/>
      <c r="AL803" s="117"/>
      <c r="AM803" s="117"/>
      <c r="AN803" s="117"/>
      <c r="AO803" s="117"/>
    </row>
    <row r="804" spans="1:43">
      <c r="A804" s="120"/>
      <c r="C804" s="28" t="s">
        <v>426</v>
      </c>
      <c r="D804" s="226"/>
      <c r="E804" s="226"/>
      <c r="F804" s="226"/>
      <c r="G804" s="226"/>
      <c r="H804" s="226"/>
      <c r="I804" s="226"/>
      <c r="J804" s="226"/>
      <c r="L804" s="137"/>
      <c r="M804" s="137"/>
      <c r="N804" s="141"/>
      <c r="O804" s="137"/>
      <c r="W804" s="199"/>
      <c r="X804" s="239" t="s">
        <v>508</v>
      </c>
      <c r="Y804" s="666">
        <f>[1]Baseline!H30</f>
        <v>7</v>
      </c>
      <c r="Z804" s="667"/>
      <c r="AF804" s="146" t="str">
        <f t="shared" si="275"/>
        <v>Other soil/sludges</v>
      </c>
      <c r="AH804" s="117"/>
      <c r="AI804" s="117"/>
      <c r="AJ804" s="117"/>
      <c r="AK804" s="117"/>
      <c r="AL804" s="117"/>
      <c r="AM804" s="117"/>
      <c r="AN804" s="117"/>
      <c r="AO804" s="117"/>
    </row>
    <row r="805" spans="1:43">
      <c r="A805" s="49" t="s">
        <v>376</v>
      </c>
      <c r="C805" s="28"/>
      <c r="D805" s="226"/>
      <c r="E805" s="226"/>
      <c r="F805" s="226"/>
      <c r="G805" s="226"/>
      <c r="H805" s="226"/>
      <c r="I805" s="226"/>
      <c r="J805" s="226"/>
      <c r="L805" s="137"/>
      <c r="M805" s="137"/>
      <c r="N805" s="141"/>
      <c r="O805" s="137"/>
      <c r="W805" s="199"/>
      <c r="X805" s="239" t="s">
        <v>489</v>
      </c>
      <c r="Y805" s="667"/>
      <c r="Z805" s="666">
        <f>[1]Baseline!I30</f>
        <v>36134.231999999996</v>
      </c>
      <c r="AA805" s="192"/>
      <c r="AF805" s="146" t="str">
        <f t="shared" si="275"/>
        <v>Other soil/sludges</v>
      </c>
      <c r="AH805" s="117"/>
      <c r="AI805" s="117"/>
      <c r="AJ805" s="117"/>
      <c r="AK805" s="117"/>
      <c r="AL805" s="117"/>
      <c r="AM805" s="117"/>
      <c r="AN805" s="117"/>
      <c r="AO805" s="117"/>
    </row>
    <row r="806" spans="1:43">
      <c r="A806" s="120" t="s">
        <v>479</v>
      </c>
      <c r="C806" s="49" t="s">
        <v>401</v>
      </c>
      <c r="D806" s="226"/>
      <c r="E806" s="226"/>
      <c r="F806" s="226"/>
      <c r="G806" s="226"/>
      <c r="H806" s="226"/>
      <c r="I806" s="226"/>
      <c r="J806" s="226"/>
      <c r="L806" s="137"/>
      <c r="M806" s="137"/>
      <c r="N806" s="141"/>
      <c r="O806" s="137"/>
      <c r="W806" s="199"/>
      <c r="X806" s="239" t="s">
        <v>509</v>
      </c>
      <c r="Y806" s="668">
        <f>[1]Baseline!J30</f>
        <v>10963.742500000002</v>
      </c>
      <c r="Z806" s="667"/>
      <c r="AF806" s="146" t="str">
        <f t="shared" si="275"/>
        <v>Other soil/sludges</v>
      </c>
      <c r="AH806" s="117"/>
      <c r="AI806" s="117"/>
      <c r="AJ806" s="117"/>
      <c r="AK806" s="117"/>
      <c r="AL806" s="117"/>
      <c r="AM806" s="117"/>
      <c r="AN806" s="117"/>
      <c r="AO806" s="117"/>
    </row>
    <row r="807" spans="1:43">
      <c r="A807" s="120" t="s">
        <v>480</v>
      </c>
      <c r="C807" s="28" t="s">
        <v>481</v>
      </c>
      <c r="D807" s="226"/>
      <c r="E807" s="226"/>
      <c r="F807" s="226"/>
      <c r="G807" s="226"/>
      <c r="H807" s="226"/>
      <c r="I807" s="226"/>
      <c r="J807" s="226"/>
      <c r="L807" s="137"/>
      <c r="M807" s="137"/>
      <c r="N807" s="141"/>
      <c r="O807" s="137"/>
      <c r="X807" s="145" t="s">
        <v>776</v>
      </c>
      <c r="AF807" s="132"/>
      <c r="AG807" s="344"/>
      <c r="AH807" s="117"/>
      <c r="AI807" s="117"/>
      <c r="AJ807" s="117"/>
      <c r="AK807" s="117"/>
      <c r="AL807" s="117"/>
      <c r="AM807" s="117"/>
      <c r="AN807" s="117"/>
      <c r="AO807" s="117"/>
      <c r="AP807" s="117"/>
      <c r="AQ807" s="32"/>
    </row>
    <row r="808" spans="1:43">
      <c r="D808" s="226"/>
      <c r="E808" s="226"/>
      <c r="F808" s="226"/>
      <c r="G808" s="226"/>
      <c r="H808" s="226"/>
      <c r="I808" s="226"/>
      <c r="J808" s="226"/>
      <c r="L808" s="28"/>
      <c r="M808" s="28"/>
      <c r="N808" s="28"/>
      <c r="O808" s="28"/>
      <c r="P808" s="28"/>
      <c r="Q808" s="28"/>
      <c r="R808" s="28"/>
      <c r="S808" s="28"/>
      <c r="T808" s="28"/>
      <c r="U808" s="28"/>
      <c r="V808" s="28"/>
      <c r="W808" s="28"/>
      <c r="X808" s="145" t="s">
        <v>777</v>
      </c>
      <c r="AA808" s="28"/>
      <c r="AB808" s="28"/>
      <c r="AC808" s="212"/>
      <c r="AD808" s="28"/>
      <c r="AE808" s="28"/>
      <c r="AF808" s="28"/>
      <c r="AG808" s="344"/>
      <c r="AH808" s="117"/>
      <c r="AI808" s="117"/>
      <c r="AJ808" s="117"/>
      <c r="AK808" s="117"/>
      <c r="AL808" s="117"/>
      <c r="AM808" s="117"/>
      <c r="AN808" s="117"/>
      <c r="AO808" s="117"/>
      <c r="AP808" s="117"/>
      <c r="AQ808" s="32"/>
    </row>
    <row r="809" spans="1:43">
      <c r="A809" s="121" t="s">
        <v>374</v>
      </c>
      <c r="C809" s="49" t="s">
        <v>402</v>
      </c>
      <c r="D809" s="226"/>
      <c r="E809" s="226"/>
      <c r="F809" s="226"/>
      <c r="G809" s="226"/>
      <c r="H809" s="226"/>
      <c r="I809" s="226"/>
      <c r="J809" s="226"/>
      <c r="L809" s="28"/>
      <c r="M809" s="28"/>
      <c r="N809" s="28"/>
      <c r="O809" s="28"/>
      <c r="P809" s="28"/>
      <c r="Q809" s="28"/>
      <c r="R809" s="28"/>
      <c r="S809" s="28"/>
      <c r="T809" s="28"/>
      <c r="U809" s="28"/>
      <c r="V809" s="28"/>
      <c r="W809" s="28"/>
      <c r="AA809" s="28"/>
      <c r="AB809" s="28"/>
      <c r="AC809" s="212"/>
      <c r="AD809" s="28"/>
      <c r="AE809" s="28"/>
      <c r="AF809" s="28"/>
      <c r="AG809" s="344"/>
      <c r="AH809" s="117"/>
      <c r="AI809" s="117"/>
      <c r="AJ809" s="117"/>
      <c r="AK809" s="117"/>
      <c r="AL809" s="117"/>
      <c r="AM809" s="117"/>
      <c r="AN809" s="117"/>
      <c r="AO809" s="117"/>
      <c r="AP809" s="117"/>
      <c r="AQ809" s="32"/>
    </row>
    <row r="810" spans="1:43">
      <c r="A810" s="120"/>
      <c r="C810" s="28" t="s">
        <v>207</v>
      </c>
      <c r="D810" s="226"/>
      <c r="E810" s="226"/>
      <c r="F810" s="226"/>
      <c r="G810" s="226"/>
      <c r="H810" s="226"/>
      <c r="I810" s="226"/>
      <c r="J810" s="226"/>
      <c r="L810" s="28"/>
      <c r="M810" s="28"/>
      <c r="N810" s="28"/>
      <c r="O810" s="28"/>
      <c r="P810" s="28"/>
      <c r="Q810" s="28"/>
      <c r="R810" s="28"/>
      <c r="S810" s="28"/>
      <c r="T810" s="28"/>
      <c r="U810" s="28"/>
      <c r="V810" s="28"/>
      <c r="W810" s="28"/>
      <c r="X810" s="28"/>
      <c r="Y810" s="28"/>
      <c r="Z810" s="28"/>
      <c r="AA810" s="28"/>
      <c r="AB810" s="28"/>
      <c r="AC810" s="212"/>
      <c r="AD810" s="28"/>
      <c r="AE810" s="28"/>
      <c r="AF810" s="28"/>
      <c r="AG810" s="344"/>
      <c r="AH810" s="117"/>
      <c r="AI810" s="117"/>
      <c r="AJ810" s="117"/>
      <c r="AK810" s="117"/>
      <c r="AL810" s="117"/>
      <c r="AM810" s="117"/>
      <c r="AN810" s="117"/>
      <c r="AO810" s="117"/>
      <c r="AP810" s="117"/>
      <c r="AQ810" s="32"/>
    </row>
    <row r="811" spans="1:43">
      <c r="A811" s="120"/>
      <c r="D811" s="226"/>
      <c r="E811" s="226"/>
      <c r="F811" s="226"/>
      <c r="G811" s="226"/>
      <c r="H811" s="226"/>
      <c r="I811" s="226"/>
      <c r="J811" s="226"/>
      <c r="K811" s="28"/>
      <c r="L811" s="28"/>
      <c r="M811" s="28"/>
      <c r="N811" s="28"/>
      <c r="O811" s="28"/>
      <c r="P811" s="28"/>
      <c r="Q811" s="28"/>
      <c r="R811" s="28"/>
      <c r="S811" s="28"/>
      <c r="T811" s="28"/>
      <c r="U811" s="28"/>
      <c r="V811" s="28"/>
      <c r="W811" s="28"/>
      <c r="X811" s="28"/>
      <c r="Y811" s="28"/>
      <c r="Z811" s="28"/>
      <c r="AA811" s="28"/>
      <c r="AB811" s="28"/>
      <c r="AC811" s="212"/>
      <c r="AD811" s="28"/>
      <c r="AE811" s="28"/>
      <c r="AF811" s="28"/>
      <c r="AG811" s="344"/>
      <c r="AH811" s="117"/>
      <c r="AI811" s="117"/>
      <c r="AJ811" s="117"/>
      <c r="AK811" s="117"/>
      <c r="AL811" s="117"/>
      <c r="AM811" s="117"/>
      <c r="AN811" s="117"/>
      <c r="AO811" s="117"/>
      <c r="AP811" s="117"/>
      <c r="AQ811" s="32"/>
    </row>
    <row r="812" spans="1:43">
      <c r="A812" s="120"/>
      <c r="C812" s="49" t="s">
        <v>379</v>
      </c>
      <c r="D812" s="226"/>
      <c r="E812" s="226"/>
      <c r="F812" s="226"/>
      <c r="G812" s="226"/>
      <c r="H812" s="226"/>
      <c r="I812" s="226"/>
      <c r="J812" s="226"/>
      <c r="K812" s="28"/>
      <c r="L812" s="137"/>
      <c r="M812" s="137"/>
      <c r="N812" s="141"/>
      <c r="O812" s="137"/>
      <c r="AF812" s="132"/>
      <c r="AG812" s="344"/>
      <c r="AH812" s="117"/>
      <c r="AI812" s="117"/>
      <c r="AJ812" s="117"/>
      <c r="AK812" s="117"/>
      <c r="AL812" s="117"/>
      <c r="AM812" s="117"/>
      <c r="AN812" s="117"/>
      <c r="AO812" s="117"/>
      <c r="AP812" s="117"/>
      <c r="AQ812" s="32"/>
    </row>
    <row r="813" spans="1:43">
      <c r="A813" s="120"/>
      <c r="C813" s="28" t="s">
        <v>403</v>
      </c>
      <c r="D813" s="226"/>
      <c r="E813" s="226"/>
      <c r="F813" s="226"/>
      <c r="G813" s="226"/>
      <c r="H813" s="226"/>
      <c r="I813" s="226"/>
      <c r="J813" s="226"/>
      <c r="K813" s="28"/>
      <c r="L813" s="137"/>
      <c r="M813" s="137"/>
      <c r="N813" s="141"/>
      <c r="O813" s="137"/>
      <c r="AF813" s="132"/>
      <c r="AG813" s="344"/>
      <c r="AH813" s="117"/>
      <c r="AI813" s="117"/>
      <c r="AJ813" s="117"/>
      <c r="AK813" s="117"/>
      <c r="AL813" s="117"/>
      <c r="AM813" s="117"/>
      <c r="AN813" s="117"/>
      <c r="AO813" s="117"/>
      <c r="AP813" s="117"/>
      <c r="AQ813" s="32"/>
    </row>
    <row r="814" spans="1:43">
      <c r="A814" s="120"/>
      <c r="C814" s="226"/>
      <c r="D814" s="226"/>
      <c r="E814" s="226"/>
      <c r="F814" s="226"/>
      <c r="G814" s="226"/>
      <c r="H814" s="226"/>
      <c r="I814" s="226"/>
      <c r="J814" s="226"/>
      <c r="K814" s="28"/>
      <c r="L814" s="137"/>
      <c r="M814" s="137"/>
      <c r="N814" s="141"/>
      <c r="O814" s="137"/>
      <c r="AF814" s="132"/>
      <c r="AG814" s="344"/>
      <c r="AH814" s="117"/>
      <c r="AI814" s="117"/>
      <c r="AJ814" s="117"/>
      <c r="AK814" s="117"/>
      <c r="AL814" s="117"/>
      <c r="AM814" s="117"/>
      <c r="AN814" s="117"/>
      <c r="AO814" s="117"/>
      <c r="AP814" s="117"/>
      <c r="AQ814" s="32"/>
    </row>
    <row r="815" spans="1:43" s="212" customFormat="1">
      <c r="A815" s="228"/>
      <c r="B815" s="226"/>
      <c r="C815" s="226"/>
      <c r="D815" s="226"/>
      <c r="E815" s="226"/>
      <c r="F815" s="226"/>
      <c r="G815" s="226"/>
      <c r="H815" s="226"/>
      <c r="I815" s="226"/>
      <c r="J815" s="226"/>
      <c r="L815" s="137"/>
      <c r="M815" s="137"/>
      <c r="N815" s="141"/>
      <c r="O815" s="137"/>
      <c r="P815" s="230"/>
      <c r="Q815" s="230"/>
      <c r="R815" s="230"/>
      <c r="S815" s="230"/>
      <c r="T815" s="230"/>
      <c r="U815" s="230"/>
      <c r="V815" s="230"/>
      <c r="W815" s="230"/>
      <c r="X815" s="230"/>
      <c r="Y815" s="230"/>
      <c r="Z815" s="230"/>
      <c r="AA815" s="230"/>
      <c r="AB815" s="230"/>
      <c r="AC815" s="230"/>
      <c r="AD815" s="230"/>
      <c r="AE815" s="230"/>
      <c r="AF815" s="230"/>
      <c r="AG815" s="344"/>
      <c r="AH815" s="226"/>
      <c r="AI815" s="226"/>
      <c r="AJ815" s="226"/>
      <c r="AK815" s="226"/>
      <c r="AL815" s="226"/>
      <c r="AM815" s="226"/>
      <c r="AN815" s="226"/>
      <c r="AO815" s="226"/>
      <c r="AP815" s="226"/>
      <c r="AQ815" s="214"/>
    </row>
    <row r="816" spans="1:43" s="212" customFormat="1">
      <c r="A816" s="228"/>
      <c r="B816" s="226"/>
      <c r="C816" s="226"/>
      <c r="D816" s="226"/>
      <c r="E816" s="226"/>
      <c r="F816" s="226"/>
      <c r="G816" s="226"/>
      <c r="H816" s="226"/>
      <c r="I816" s="226"/>
      <c r="J816" s="226"/>
      <c r="L816" s="137"/>
      <c r="M816" s="137"/>
      <c r="N816" s="141"/>
      <c r="O816" s="137"/>
      <c r="P816" s="230"/>
      <c r="Q816" s="230"/>
      <c r="R816" s="230"/>
      <c r="S816" s="230"/>
      <c r="T816" s="230"/>
      <c r="U816" s="230"/>
      <c r="V816" s="230"/>
      <c r="W816" s="230"/>
      <c r="X816" s="230"/>
      <c r="Y816" s="230"/>
      <c r="Z816" s="230"/>
      <c r="AA816" s="230"/>
      <c r="AB816" s="230"/>
      <c r="AC816" s="230"/>
      <c r="AD816" s="230"/>
      <c r="AE816" s="230"/>
      <c r="AF816" s="230"/>
      <c r="AG816" s="344"/>
      <c r="AH816" s="226"/>
      <c r="AI816" s="226"/>
      <c r="AJ816" s="226"/>
      <c r="AK816" s="226"/>
      <c r="AL816" s="226"/>
      <c r="AM816" s="226"/>
      <c r="AN816" s="226"/>
      <c r="AO816" s="226"/>
      <c r="AP816" s="226"/>
      <c r="AQ816" s="214"/>
    </row>
    <row r="817" spans="1:43" s="212" customFormat="1">
      <c r="A817" s="228"/>
      <c r="B817" s="226"/>
      <c r="C817" s="226"/>
      <c r="D817" s="226"/>
      <c r="E817" s="226"/>
      <c r="F817" s="226"/>
      <c r="G817" s="226"/>
      <c r="H817" s="226"/>
      <c r="I817" s="226"/>
      <c r="J817" s="226"/>
      <c r="L817" s="137"/>
      <c r="M817" s="137"/>
      <c r="N817" s="141"/>
      <c r="O817" s="137"/>
      <c r="P817" s="230"/>
      <c r="Q817" s="230"/>
      <c r="R817" s="230"/>
      <c r="S817" s="230"/>
      <c r="T817" s="230"/>
      <c r="U817" s="230"/>
      <c r="V817" s="230"/>
      <c r="W817" s="230"/>
      <c r="X817" s="230"/>
      <c r="Y817" s="230"/>
      <c r="Z817" s="230"/>
      <c r="AA817" s="230"/>
      <c r="AB817" s="230"/>
      <c r="AC817" s="230"/>
      <c r="AD817" s="230"/>
      <c r="AE817" s="230"/>
      <c r="AF817" s="230"/>
      <c r="AG817" s="344"/>
      <c r="AH817" s="226"/>
      <c r="AI817" s="226"/>
      <c r="AJ817" s="226"/>
      <c r="AK817" s="226"/>
      <c r="AL817" s="226"/>
      <c r="AM817" s="226"/>
      <c r="AN817" s="226"/>
      <c r="AO817" s="226"/>
      <c r="AP817" s="226"/>
      <c r="AQ817" s="214"/>
    </row>
    <row r="818" spans="1:43" s="212" customFormat="1">
      <c r="A818" s="228"/>
      <c r="B818" s="226"/>
      <c r="C818" s="226"/>
      <c r="D818" s="226"/>
      <c r="E818" s="226"/>
      <c r="F818" s="226"/>
      <c r="G818" s="226"/>
      <c r="H818" s="226"/>
      <c r="I818" s="226"/>
      <c r="J818" s="226"/>
      <c r="L818" s="137"/>
      <c r="M818" s="137"/>
      <c r="N818" s="141"/>
      <c r="O818" s="137"/>
      <c r="P818" s="230"/>
      <c r="Q818" s="230"/>
      <c r="R818" s="230"/>
      <c r="S818" s="230"/>
      <c r="T818" s="230"/>
      <c r="U818" s="230"/>
      <c r="V818" s="230"/>
      <c r="W818" s="230"/>
      <c r="X818" s="230"/>
      <c r="Y818" s="230"/>
      <c r="Z818" s="230"/>
      <c r="AA818" s="230"/>
      <c r="AB818" s="230"/>
      <c r="AC818" s="230"/>
      <c r="AD818" s="230"/>
      <c r="AE818" s="230"/>
      <c r="AF818" s="230"/>
      <c r="AG818" s="344"/>
      <c r="AH818" s="226"/>
      <c r="AI818" s="226"/>
      <c r="AJ818" s="226"/>
      <c r="AK818" s="226"/>
      <c r="AL818" s="226"/>
      <c r="AM818" s="226"/>
      <c r="AN818" s="226"/>
      <c r="AO818" s="226"/>
      <c r="AP818" s="226"/>
      <c r="AQ818" s="214"/>
    </row>
    <row r="819" spans="1:43" s="212" customFormat="1">
      <c r="A819" s="228"/>
      <c r="B819" s="226"/>
      <c r="C819" s="226"/>
      <c r="D819" s="226"/>
      <c r="E819" s="226"/>
      <c r="F819" s="226"/>
      <c r="G819" s="226"/>
      <c r="H819" s="226"/>
      <c r="I819" s="226"/>
      <c r="J819" s="226"/>
      <c r="L819" s="137"/>
      <c r="M819" s="137"/>
      <c r="N819" s="141"/>
      <c r="O819" s="137"/>
      <c r="P819" s="230"/>
      <c r="Q819" s="230"/>
      <c r="R819" s="230"/>
      <c r="S819" s="230"/>
      <c r="T819" s="230"/>
      <c r="U819" s="230"/>
      <c r="V819" s="230"/>
      <c r="W819" s="230"/>
      <c r="X819" s="230"/>
      <c r="Y819" s="230"/>
      <c r="Z819" s="230"/>
      <c r="AA819" s="230"/>
      <c r="AB819" s="230"/>
      <c r="AC819" s="230"/>
      <c r="AD819" s="230"/>
      <c r="AE819" s="230"/>
      <c r="AF819" s="230"/>
      <c r="AG819" s="344"/>
      <c r="AH819" s="226"/>
      <c r="AI819" s="226"/>
      <c r="AJ819" s="226"/>
      <c r="AK819" s="226"/>
      <c r="AL819" s="226"/>
      <c r="AM819" s="226"/>
      <c r="AN819" s="226"/>
      <c r="AO819" s="226"/>
      <c r="AP819" s="226"/>
      <c r="AQ819" s="214"/>
    </row>
    <row r="820" spans="1:43" s="212" customFormat="1">
      <c r="A820" s="228"/>
      <c r="B820" s="226"/>
      <c r="C820" s="226"/>
      <c r="D820" s="226"/>
      <c r="E820" s="226"/>
      <c r="F820" s="226"/>
      <c r="G820" s="226"/>
      <c r="H820" s="226"/>
      <c r="I820" s="226"/>
      <c r="J820" s="226"/>
      <c r="L820" s="137"/>
      <c r="M820" s="137"/>
      <c r="N820" s="141"/>
      <c r="O820" s="137"/>
      <c r="P820" s="230"/>
      <c r="Q820" s="230"/>
      <c r="R820" s="230"/>
      <c r="S820" s="230"/>
      <c r="T820" s="230"/>
      <c r="U820" s="230"/>
      <c r="V820" s="230"/>
      <c r="W820" s="230"/>
      <c r="X820" s="230"/>
      <c r="Y820" s="230"/>
      <c r="Z820" s="230"/>
      <c r="AA820" s="230"/>
      <c r="AB820" s="230"/>
      <c r="AC820" s="230"/>
      <c r="AD820" s="230"/>
      <c r="AE820" s="230"/>
      <c r="AF820" s="230"/>
      <c r="AG820" s="344"/>
      <c r="AH820" s="226"/>
      <c r="AI820" s="226"/>
      <c r="AJ820" s="226"/>
      <c r="AK820" s="226"/>
      <c r="AL820" s="226"/>
      <c r="AM820" s="226"/>
      <c r="AN820" s="226"/>
      <c r="AO820" s="226"/>
      <c r="AP820" s="226"/>
      <c r="AQ820" s="214"/>
    </row>
    <row r="821" spans="1:43" s="212" customFormat="1">
      <c r="A821" s="228"/>
      <c r="B821" s="226"/>
      <c r="C821" s="226"/>
      <c r="D821" s="226"/>
      <c r="E821" s="226"/>
      <c r="F821" s="226"/>
      <c r="G821" s="226"/>
      <c r="H821" s="226"/>
      <c r="I821" s="226"/>
      <c r="J821" s="226"/>
      <c r="L821" s="137"/>
      <c r="M821" s="137"/>
      <c r="N821" s="141"/>
      <c r="O821" s="137"/>
      <c r="P821" s="230"/>
      <c r="Q821" s="230"/>
      <c r="R821" s="230"/>
      <c r="S821" s="230"/>
      <c r="T821" s="230"/>
      <c r="U821" s="230"/>
      <c r="V821" s="230"/>
      <c r="W821" s="230"/>
      <c r="X821" s="230"/>
      <c r="Y821" s="230"/>
      <c r="Z821" s="230"/>
      <c r="AA821" s="230"/>
      <c r="AB821" s="230"/>
      <c r="AC821" s="230"/>
      <c r="AD821" s="230"/>
      <c r="AE821" s="230"/>
      <c r="AF821" s="230"/>
      <c r="AG821" s="344"/>
      <c r="AH821" s="226"/>
      <c r="AI821" s="226"/>
      <c r="AJ821" s="226"/>
      <c r="AK821" s="226"/>
      <c r="AL821" s="226"/>
      <c r="AM821" s="226"/>
      <c r="AN821" s="226"/>
      <c r="AO821" s="226"/>
      <c r="AP821" s="226"/>
      <c r="AQ821" s="214"/>
    </row>
    <row r="822" spans="1:43" s="212" customFormat="1">
      <c r="A822" s="228"/>
      <c r="B822" s="226"/>
      <c r="C822" s="226"/>
      <c r="D822" s="226"/>
      <c r="E822" s="226"/>
      <c r="F822" s="226"/>
      <c r="G822" s="226"/>
      <c r="H822" s="226"/>
      <c r="I822" s="226"/>
      <c r="J822" s="226"/>
      <c r="L822" s="137"/>
      <c r="M822" s="137"/>
      <c r="N822" s="141"/>
      <c r="O822" s="137"/>
      <c r="P822" s="230"/>
      <c r="Q822" s="230"/>
      <c r="R822" s="230"/>
      <c r="S822" s="230"/>
      <c r="T822" s="230"/>
      <c r="U822" s="230"/>
      <c r="V822" s="230"/>
      <c r="W822" s="230"/>
      <c r="X822" s="230"/>
      <c r="Y822" s="230"/>
      <c r="Z822" s="230"/>
      <c r="AA822" s="230"/>
      <c r="AB822" s="230"/>
      <c r="AC822" s="230"/>
      <c r="AD822" s="230"/>
      <c r="AE822" s="230"/>
      <c r="AF822" s="230"/>
      <c r="AG822" s="344"/>
      <c r="AH822" s="226"/>
      <c r="AI822" s="226"/>
      <c r="AJ822" s="226"/>
      <c r="AK822" s="226"/>
      <c r="AL822" s="226"/>
      <c r="AM822" s="226"/>
      <c r="AN822" s="226"/>
      <c r="AO822" s="226"/>
      <c r="AP822" s="226"/>
      <c r="AQ822" s="214"/>
    </row>
    <row r="823" spans="1:43" s="212" customFormat="1">
      <c r="A823" s="228"/>
      <c r="B823" s="226"/>
      <c r="C823" s="226"/>
      <c r="D823" s="226"/>
      <c r="E823" s="226"/>
      <c r="F823" s="226"/>
      <c r="G823" s="226"/>
      <c r="H823" s="226"/>
      <c r="I823" s="226"/>
      <c r="J823" s="226"/>
      <c r="L823" s="137"/>
      <c r="M823" s="137"/>
      <c r="N823" s="141"/>
      <c r="O823" s="137"/>
      <c r="P823" s="230"/>
      <c r="Q823" s="230"/>
      <c r="R823" s="230"/>
      <c r="S823" s="230"/>
      <c r="T823" s="230"/>
      <c r="U823" s="230"/>
      <c r="V823" s="230"/>
      <c r="W823" s="230"/>
      <c r="X823" s="230"/>
      <c r="Y823" s="230"/>
      <c r="Z823" s="230"/>
      <c r="AA823" s="230"/>
      <c r="AB823" s="230"/>
      <c r="AC823" s="230"/>
      <c r="AD823" s="230"/>
      <c r="AE823" s="230"/>
      <c r="AF823" s="230"/>
      <c r="AG823" s="344"/>
      <c r="AH823" s="226"/>
      <c r="AI823" s="226"/>
      <c r="AJ823" s="226"/>
      <c r="AK823" s="226"/>
      <c r="AL823" s="226"/>
      <c r="AM823" s="226"/>
      <c r="AN823" s="226"/>
      <c r="AO823" s="226"/>
      <c r="AP823" s="226"/>
      <c r="AQ823" s="214"/>
    </row>
    <row r="824" spans="1:43">
      <c r="A824" s="49" t="s">
        <v>378</v>
      </c>
      <c r="B824" s="28"/>
      <c r="C824" s="216"/>
      <c r="D824" s="212"/>
      <c r="E824" s="212"/>
      <c r="F824" s="212"/>
      <c r="G824" s="212"/>
      <c r="H824" s="212"/>
      <c r="I824" s="212"/>
      <c r="J824" s="212"/>
      <c r="K824" s="134" t="s">
        <v>380</v>
      </c>
      <c r="L824" s="137"/>
      <c r="M824" s="141"/>
      <c r="N824" s="137"/>
      <c r="AF824" s="132"/>
      <c r="AH824" s="117"/>
      <c r="AI824" s="117"/>
      <c r="AJ824" s="117"/>
      <c r="AK824" s="117"/>
      <c r="AL824" s="117"/>
      <c r="AM824" s="117"/>
      <c r="AN824" s="117"/>
      <c r="AO824" s="117"/>
    </row>
    <row r="825" spans="1:43">
      <c r="A825" s="49"/>
      <c r="B825" s="115" t="s">
        <v>1237</v>
      </c>
      <c r="C825" s="289" t="s">
        <v>514</v>
      </c>
      <c r="D825" s="283"/>
      <c r="E825" s="283"/>
      <c r="F825" s="283"/>
      <c r="G825" s="284"/>
      <c r="H825" s="283"/>
      <c r="I825" s="284"/>
      <c r="J825" s="292"/>
      <c r="K825" s="134">
        <v>2014</v>
      </c>
      <c r="L825" s="134">
        <f t="shared" ref="L825:AE825" si="276">K825+1</f>
        <v>2015</v>
      </c>
      <c r="M825" s="134">
        <f t="shared" si="276"/>
        <v>2016</v>
      </c>
      <c r="N825" s="134">
        <f t="shared" si="276"/>
        <v>2017</v>
      </c>
      <c r="O825" s="134">
        <f t="shared" si="276"/>
        <v>2018</v>
      </c>
      <c r="P825" s="134">
        <f t="shared" si="276"/>
        <v>2019</v>
      </c>
      <c r="Q825" s="134">
        <f t="shared" si="276"/>
        <v>2020</v>
      </c>
      <c r="R825" s="134">
        <f t="shared" si="276"/>
        <v>2021</v>
      </c>
      <c r="S825" s="134">
        <f t="shared" si="276"/>
        <v>2022</v>
      </c>
      <c r="T825" s="134">
        <f t="shared" si="276"/>
        <v>2023</v>
      </c>
      <c r="U825" s="134">
        <f t="shared" si="276"/>
        <v>2024</v>
      </c>
      <c r="V825" s="134">
        <f t="shared" si="276"/>
        <v>2025</v>
      </c>
      <c r="W825" s="134">
        <f t="shared" si="276"/>
        <v>2026</v>
      </c>
      <c r="X825" s="134">
        <f t="shared" si="276"/>
        <v>2027</v>
      </c>
      <c r="Y825" s="134">
        <f t="shared" si="276"/>
        <v>2028</v>
      </c>
      <c r="Z825" s="134">
        <f t="shared" si="276"/>
        <v>2029</v>
      </c>
      <c r="AA825" s="134">
        <f t="shared" si="276"/>
        <v>2030</v>
      </c>
      <c r="AB825" s="134">
        <f t="shared" si="276"/>
        <v>2031</v>
      </c>
      <c r="AC825" s="134">
        <f t="shared" si="276"/>
        <v>2032</v>
      </c>
      <c r="AD825" s="134">
        <f t="shared" si="276"/>
        <v>2033</v>
      </c>
      <c r="AE825" s="134">
        <f t="shared" si="276"/>
        <v>2034</v>
      </c>
      <c r="AF825" s="132"/>
      <c r="AH825" s="117"/>
      <c r="AI825" s="117"/>
      <c r="AJ825" s="117"/>
      <c r="AK825" s="117"/>
      <c r="AL825" s="117"/>
      <c r="AM825" s="117"/>
      <c r="AN825" s="117"/>
      <c r="AO825" s="117"/>
      <c r="AP825" s="43"/>
    </row>
    <row r="826" spans="1:43">
      <c r="A826" s="144" t="s">
        <v>214</v>
      </c>
      <c r="B826" s="143" t="s">
        <v>593</v>
      </c>
      <c r="C826" s="299" t="s">
        <v>504</v>
      </c>
      <c r="D826" s="279" t="s">
        <v>505</v>
      </c>
      <c r="E826" s="279" t="s">
        <v>507</v>
      </c>
      <c r="F826" s="279" t="s">
        <v>414</v>
      </c>
      <c r="G826" s="280" t="s">
        <v>415</v>
      </c>
      <c r="H826" s="279" t="s">
        <v>508</v>
      </c>
      <c r="I826" s="235" t="s">
        <v>489</v>
      </c>
      <c r="J826" s="300" t="s">
        <v>509</v>
      </c>
      <c r="K826" s="157">
        <v>-0.01</v>
      </c>
      <c r="L826" s="157">
        <f t="shared" ref="L826:AE826" si="277">K826</f>
        <v>-0.01</v>
      </c>
      <c r="M826" s="157">
        <f t="shared" si="277"/>
        <v>-0.01</v>
      </c>
      <c r="N826" s="157">
        <f t="shared" si="277"/>
        <v>-0.01</v>
      </c>
      <c r="O826" s="157">
        <f t="shared" si="277"/>
        <v>-0.01</v>
      </c>
      <c r="P826" s="157">
        <f t="shared" si="277"/>
        <v>-0.01</v>
      </c>
      <c r="Q826" s="157">
        <f t="shared" si="277"/>
        <v>-0.01</v>
      </c>
      <c r="R826" s="157">
        <f t="shared" si="277"/>
        <v>-0.01</v>
      </c>
      <c r="S826" s="157">
        <f t="shared" si="277"/>
        <v>-0.01</v>
      </c>
      <c r="T826" s="157">
        <f t="shared" si="277"/>
        <v>-0.01</v>
      </c>
      <c r="U826" s="157">
        <f t="shared" si="277"/>
        <v>-0.01</v>
      </c>
      <c r="V826" s="157">
        <f t="shared" si="277"/>
        <v>-0.01</v>
      </c>
      <c r="W826" s="157">
        <f t="shared" si="277"/>
        <v>-0.01</v>
      </c>
      <c r="X826" s="157">
        <f t="shared" si="277"/>
        <v>-0.01</v>
      </c>
      <c r="Y826" s="157">
        <f t="shared" si="277"/>
        <v>-0.01</v>
      </c>
      <c r="Z826" s="157">
        <f t="shared" si="277"/>
        <v>-0.01</v>
      </c>
      <c r="AA826" s="157">
        <f t="shared" si="277"/>
        <v>-0.01</v>
      </c>
      <c r="AB826" s="157">
        <f t="shared" si="277"/>
        <v>-0.01</v>
      </c>
      <c r="AC826" s="157">
        <f t="shared" si="277"/>
        <v>-0.01</v>
      </c>
      <c r="AD826" s="157">
        <f t="shared" si="277"/>
        <v>-0.01</v>
      </c>
      <c r="AE826" s="157">
        <f t="shared" si="277"/>
        <v>-0.01</v>
      </c>
      <c r="AF826" s="146" t="str">
        <f>B796</f>
        <v>Other soil/sludges</v>
      </c>
      <c r="AG826" s="342" t="s">
        <v>569</v>
      </c>
      <c r="AH826" s="117"/>
      <c r="AI826" s="117"/>
      <c r="AJ826" s="117"/>
      <c r="AK826" s="117"/>
      <c r="AL826" s="117"/>
      <c r="AM826" s="117"/>
      <c r="AN826" s="117"/>
      <c r="AO826" s="117"/>
      <c r="AP826" s="63"/>
    </row>
    <row r="827" spans="1:43">
      <c r="A827" s="144" t="s">
        <v>209</v>
      </c>
      <c r="B827" s="143" t="s">
        <v>1006</v>
      </c>
      <c r="C827" s="299" t="s">
        <v>504</v>
      </c>
      <c r="D827" s="279" t="s">
        <v>505</v>
      </c>
      <c r="E827" s="279" t="s">
        <v>507</v>
      </c>
      <c r="F827" s="279" t="s">
        <v>414</v>
      </c>
      <c r="G827" s="280" t="s">
        <v>415</v>
      </c>
      <c r="H827" s="279" t="s">
        <v>508</v>
      </c>
      <c r="I827" s="235" t="s">
        <v>489</v>
      </c>
      <c r="J827" s="300" t="s">
        <v>509</v>
      </c>
      <c r="K827" s="157">
        <f>K826+2%</f>
        <v>0.01</v>
      </c>
      <c r="L827" s="157">
        <f t="shared" ref="L827:AE827" si="278">K827</f>
        <v>0.01</v>
      </c>
      <c r="M827" s="157">
        <f t="shared" si="278"/>
        <v>0.01</v>
      </c>
      <c r="N827" s="157">
        <f t="shared" si="278"/>
        <v>0.01</v>
      </c>
      <c r="O827" s="157">
        <f t="shared" si="278"/>
        <v>0.01</v>
      </c>
      <c r="P827" s="157">
        <f t="shared" si="278"/>
        <v>0.01</v>
      </c>
      <c r="Q827" s="157">
        <f t="shared" si="278"/>
        <v>0.01</v>
      </c>
      <c r="R827" s="157">
        <f t="shared" si="278"/>
        <v>0.01</v>
      </c>
      <c r="S827" s="157">
        <f t="shared" si="278"/>
        <v>0.01</v>
      </c>
      <c r="T827" s="157">
        <f t="shared" si="278"/>
        <v>0.01</v>
      </c>
      <c r="U827" s="157">
        <f t="shared" si="278"/>
        <v>0.01</v>
      </c>
      <c r="V827" s="157">
        <f t="shared" si="278"/>
        <v>0.01</v>
      </c>
      <c r="W827" s="157">
        <f t="shared" si="278"/>
        <v>0.01</v>
      </c>
      <c r="X827" s="157">
        <f t="shared" si="278"/>
        <v>0.01</v>
      </c>
      <c r="Y827" s="157">
        <f t="shared" si="278"/>
        <v>0.01</v>
      </c>
      <c r="Z827" s="157">
        <f t="shared" si="278"/>
        <v>0.01</v>
      </c>
      <c r="AA827" s="157">
        <f t="shared" si="278"/>
        <v>0.01</v>
      </c>
      <c r="AB827" s="157">
        <f t="shared" si="278"/>
        <v>0.01</v>
      </c>
      <c r="AC827" s="157">
        <f t="shared" si="278"/>
        <v>0.01</v>
      </c>
      <c r="AD827" s="157">
        <f t="shared" si="278"/>
        <v>0.01</v>
      </c>
      <c r="AE827" s="157">
        <f t="shared" si="278"/>
        <v>0.01</v>
      </c>
      <c r="AF827" s="146" t="str">
        <f>AF826</f>
        <v>Other soil/sludges</v>
      </c>
      <c r="AG827" s="342" t="s">
        <v>569</v>
      </c>
      <c r="AH827" s="117"/>
      <c r="AI827" s="117"/>
      <c r="AJ827" s="117"/>
      <c r="AK827" s="117"/>
      <c r="AL827" s="117"/>
      <c r="AM827" s="117"/>
      <c r="AN827" s="117"/>
      <c r="AO827" s="117"/>
      <c r="AP827" s="63"/>
    </row>
    <row r="828" spans="1:43">
      <c r="A828" s="144" t="s">
        <v>216</v>
      </c>
      <c r="B828" s="143" t="s">
        <v>1005</v>
      </c>
      <c r="C828" s="299" t="s">
        <v>504</v>
      </c>
      <c r="D828" s="279" t="s">
        <v>505</v>
      </c>
      <c r="E828" s="279" t="s">
        <v>507</v>
      </c>
      <c r="F828" s="279" t="s">
        <v>414</v>
      </c>
      <c r="G828" s="280" t="s">
        <v>415</v>
      </c>
      <c r="H828" s="279" t="s">
        <v>508</v>
      </c>
      <c r="I828" s="235" t="s">
        <v>489</v>
      </c>
      <c r="J828" s="300" t="s">
        <v>509</v>
      </c>
      <c r="K828" s="157">
        <f>K826-2%</f>
        <v>-0.03</v>
      </c>
      <c r="L828" s="157">
        <f t="shared" ref="L828:AE828" si="279">K828</f>
        <v>-0.03</v>
      </c>
      <c r="M828" s="157">
        <f t="shared" si="279"/>
        <v>-0.03</v>
      </c>
      <c r="N828" s="157">
        <f t="shared" si="279"/>
        <v>-0.03</v>
      </c>
      <c r="O828" s="157">
        <f t="shared" si="279"/>
        <v>-0.03</v>
      </c>
      <c r="P828" s="157">
        <f t="shared" si="279"/>
        <v>-0.03</v>
      </c>
      <c r="Q828" s="157">
        <f t="shared" si="279"/>
        <v>-0.03</v>
      </c>
      <c r="R828" s="157">
        <f t="shared" si="279"/>
        <v>-0.03</v>
      </c>
      <c r="S828" s="157">
        <f t="shared" si="279"/>
        <v>-0.03</v>
      </c>
      <c r="T828" s="157">
        <f t="shared" si="279"/>
        <v>-0.03</v>
      </c>
      <c r="U828" s="157">
        <f t="shared" si="279"/>
        <v>-0.03</v>
      </c>
      <c r="V828" s="157">
        <f t="shared" si="279"/>
        <v>-0.03</v>
      </c>
      <c r="W828" s="157">
        <f t="shared" si="279"/>
        <v>-0.03</v>
      </c>
      <c r="X828" s="157">
        <f t="shared" si="279"/>
        <v>-0.03</v>
      </c>
      <c r="Y828" s="157">
        <f t="shared" si="279"/>
        <v>-0.03</v>
      </c>
      <c r="Z828" s="157">
        <f t="shared" si="279"/>
        <v>-0.03</v>
      </c>
      <c r="AA828" s="157">
        <f t="shared" si="279"/>
        <v>-0.03</v>
      </c>
      <c r="AB828" s="157">
        <f t="shared" si="279"/>
        <v>-0.03</v>
      </c>
      <c r="AC828" s="157">
        <f t="shared" si="279"/>
        <v>-0.03</v>
      </c>
      <c r="AD828" s="157">
        <f t="shared" si="279"/>
        <v>-0.03</v>
      </c>
      <c r="AE828" s="157">
        <f t="shared" si="279"/>
        <v>-0.03</v>
      </c>
      <c r="AF828" s="146" t="str">
        <f>AF827</f>
        <v>Other soil/sludges</v>
      </c>
      <c r="AG828" s="342" t="s">
        <v>569</v>
      </c>
      <c r="AH828" s="120"/>
      <c r="AI828" s="28"/>
      <c r="AJ828" s="118"/>
      <c r="AK828" s="28"/>
      <c r="AL828" s="118"/>
      <c r="AM828" s="119"/>
      <c r="AN828" s="118"/>
    </row>
    <row r="829" spans="1:43" s="212" customFormat="1">
      <c r="A829" s="386"/>
      <c r="B829" s="781" t="s">
        <v>1238</v>
      </c>
      <c r="C829" s="281"/>
      <c r="D829" s="281"/>
      <c r="E829" s="281"/>
      <c r="F829" s="396"/>
      <c r="G829" s="282"/>
      <c r="H829" s="281"/>
      <c r="I829" s="396"/>
      <c r="J829" s="281"/>
      <c r="K829" s="397"/>
      <c r="L829" s="397"/>
      <c r="M829" s="397"/>
      <c r="N829" s="397"/>
      <c r="O829" s="397"/>
      <c r="P829" s="397"/>
      <c r="Q829" s="397"/>
      <c r="R829" s="397"/>
      <c r="S829" s="397"/>
      <c r="T829" s="397"/>
      <c r="U829" s="397"/>
      <c r="V829" s="397"/>
      <c r="W829" s="397"/>
      <c r="X829" s="397"/>
      <c r="Y829" s="397"/>
      <c r="Z829" s="397"/>
      <c r="AA829" s="397"/>
      <c r="AB829" s="397"/>
      <c r="AC829" s="397"/>
      <c r="AD829" s="397"/>
      <c r="AE829" s="397"/>
      <c r="AF829" s="232"/>
      <c r="AG829" s="342"/>
      <c r="AH829" s="276"/>
      <c r="AI829" s="276"/>
      <c r="AJ829" s="115"/>
      <c r="AK829" s="276"/>
      <c r="AL829" s="276"/>
      <c r="AM829" s="276"/>
      <c r="AN829" s="276"/>
      <c r="AO829" s="226"/>
      <c r="AP829" s="63"/>
    </row>
    <row r="830" spans="1:43" s="212" customFormat="1">
      <c r="A830" s="144" t="s">
        <v>214</v>
      </c>
      <c r="B830" s="235" t="s">
        <v>1227</v>
      </c>
      <c r="C830" s="299"/>
      <c r="D830" s="279"/>
      <c r="E830" s="279"/>
      <c r="F830" s="279"/>
      <c r="G830" s="280"/>
      <c r="H830" s="279"/>
      <c r="I830" s="235"/>
      <c r="J830" s="300" t="s">
        <v>509</v>
      </c>
      <c r="K830" s="550"/>
      <c r="L830" s="550"/>
      <c r="M830" s="550"/>
      <c r="N830" s="550">
        <f>500000*3%</f>
        <v>15000</v>
      </c>
      <c r="O830" s="550">
        <f>N830</f>
        <v>15000</v>
      </c>
      <c r="P830" s="550">
        <f>O830</f>
        <v>15000</v>
      </c>
      <c r="Q830" s="550">
        <f>P830</f>
        <v>15000</v>
      </c>
      <c r="R830" s="550">
        <f t="shared" ref="R830:AE830" si="280">Q830</f>
        <v>15000</v>
      </c>
      <c r="S830" s="550">
        <f t="shared" si="280"/>
        <v>15000</v>
      </c>
      <c r="T830" s="550">
        <f t="shared" si="280"/>
        <v>15000</v>
      </c>
      <c r="U830" s="550">
        <f t="shared" si="280"/>
        <v>15000</v>
      </c>
      <c r="V830" s="550">
        <f t="shared" si="280"/>
        <v>15000</v>
      </c>
      <c r="W830" s="550">
        <f t="shared" si="280"/>
        <v>15000</v>
      </c>
      <c r="X830" s="550">
        <f t="shared" si="280"/>
        <v>15000</v>
      </c>
      <c r="Y830" s="550">
        <f t="shared" si="280"/>
        <v>15000</v>
      </c>
      <c r="Z830" s="550">
        <f t="shared" si="280"/>
        <v>15000</v>
      </c>
      <c r="AA830" s="550">
        <f t="shared" si="280"/>
        <v>15000</v>
      </c>
      <c r="AB830" s="550">
        <f t="shared" si="280"/>
        <v>15000</v>
      </c>
      <c r="AC830" s="550">
        <f t="shared" si="280"/>
        <v>15000</v>
      </c>
      <c r="AD830" s="550">
        <f t="shared" si="280"/>
        <v>15000</v>
      </c>
      <c r="AE830" s="550">
        <f t="shared" si="280"/>
        <v>15000</v>
      </c>
      <c r="AF830" s="232" t="str">
        <f>AF828</f>
        <v>Other soil/sludges</v>
      </c>
      <c r="AG830" s="342" t="s">
        <v>570</v>
      </c>
      <c r="AH830" s="228"/>
      <c r="AJ830" s="227"/>
      <c r="AL830" s="227"/>
      <c r="AM830" s="119"/>
      <c r="AN830" s="227"/>
      <c r="AO830" s="307"/>
      <c r="AP830" s="214"/>
    </row>
    <row r="831" spans="1:43" s="212" customFormat="1">
      <c r="A831" s="144" t="s">
        <v>209</v>
      </c>
      <c r="B831" s="143" t="s">
        <v>1239</v>
      </c>
      <c r="C831" s="299"/>
      <c r="D831" s="279"/>
      <c r="E831" s="279"/>
      <c r="F831" s="279"/>
      <c r="G831" s="280"/>
      <c r="H831" s="279"/>
      <c r="I831" s="235"/>
      <c r="J831" s="300" t="s">
        <v>509</v>
      </c>
      <c r="K831" s="166"/>
      <c r="L831" s="166"/>
      <c r="M831" s="166"/>
      <c r="N831" s="166">
        <f>N830</f>
        <v>15000</v>
      </c>
      <c r="O831" s="166">
        <f>O830</f>
        <v>15000</v>
      </c>
      <c r="P831" s="166">
        <f>P830+225000*3%</f>
        <v>21750</v>
      </c>
      <c r="Q831" s="166">
        <f>P831</f>
        <v>21750</v>
      </c>
      <c r="R831" s="166">
        <f t="shared" ref="R831:AE831" si="281">Q831</f>
        <v>21750</v>
      </c>
      <c r="S831" s="166">
        <f t="shared" si="281"/>
        <v>21750</v>
      </c>
      <c r="T831" s="166">
        <f t="shared" si="281"/>
        <v>21750</v>
      </c>
      <c r="U831" s="166">
        <f t="shared" si="281"/>
        <v>21750</v>
      </c>
      <c r="V831" s="166">
        <f t="shared" si="281"/>
        <v>21750</v>
      </c>
      <c r="W831" s="166">
        <f t="shared" si="281"/>
        <v>21750</v>
      </c>
      <c r="X831" s="166">
        <f t="shared" si="281"/>
        <v>21750</v>
      </c>
      <c r="Y831" s="166">
        <f t="shared" si="281"/>
        <v>21750</v>
      </c>
      <c r="Z831" s="166">
        <f t="shared" si="281"/>
        <v>21750</v>
      </c>
      <c r="AA831" s="166">
        <f t="shared" si="281"/>
        <v>21750</v>
      </c>
      <c r="AB831" s="166">
        <f t="shared" si="281"/>
        <v>21750</v>
      </c>
      <c r="AC831" s="166">
        <f t="shared" si="281"/>
        <v>21750</v>
      </c>
      <c r="AD831" s="166">
        <f t="shared" si="281"/>
        <v>21750</v>
      </c>
      <c r="AE831" s="166">
        <f t="shared" si="281"/>
        <v>21750</v>
      </c>
      <c r="AF831" s="232" t="str">
        <f t="shared" ref="AF831:AF832" si="282">AF830</f>
        <v>Other soil/sludges</v>
      </c>
      <c r="AG831" s="342" t="s">
        <v>570</v>
      </c>
      <c r="AH831" s="228"/>
      <c r="AJ831" s="227"/>
      <c r="AL831" s="227"/>
      <c r="AM831" s="119"/>
      <c r="AN831" s="227"/>
      <c r="AO831" s="307"/>
      <c r="AP831" s="214"/>
    </row>
    <row r="832" spans="1:43" s="212" customFormat="1">
      <c r="A832" s="144" t="s">
        <v>209</v>
      </c>
      <c r="B832" s="143" t="s">
        <v>1236</v>
      </c>
      <c r="C832" s="299"/>
      <c r="D832" s="279" t="s">
        <v>505</v>
      </c>
      <c r="E832" s="279"/>
      <c r="F832" s="279"/>
      <c r="G832" s="280"/>
      <c r="H832" s="279"/>
      <c r="I832" s="235"/>
      <c r="J832" s="300"/>
      <c r="K832" s="166"/>
      <c r="L832" s="166"/>
      <c r="M832" s="166"/>
      <c r="N832" s="166"/>
      <c r="O832" s="166"/>
      <c r="P832" s="166">
        <f>1200000*3%</f>
        <v>36000</v>
      </c>
      <c r="Q832" s="166">
        <f>P832</f>
        <v>36000</v>
      </c>
      <c r="R832" s="166">
        <f t="shared" ref="R832:AE832" si="283">Q832</f>
        <v>36000</v>
      </c>
      <c r="S832" s="166">
        <f t="shared" si="283"/>
        <v>36000</v>
      </c>
      <c r="T832" s="166">
        <f t="shared" si="283"/>
        <v>36000</v>
      </c>
      <c r="U832" s="166">
        <f t="shared" si="283"/>
        <v>36000</v>
      </c>
      <c r="V832" s="166">
        <f t="shared" si="283"/>
        <v>36000</v>
      </c>
      <c r="W832" s="166">
        <f t="shared" si="283"/>
        <v>36000</v>
      </c>
      <c r="X832" s="166">
        <f t="shared" si="283"/>
        <v>36000</v>
      </c>
      <c r="Y832" s="166">
        <f t="shared" si="283"/>
        <v>36000</v>
      </c>
      <c r="Z832" s="166">
        <f t="shared" si="283"/>
        <v>36000</v>
      </c>
      <c r="AA832" s="166">
        <f t="shared" si="283"/>
        <v>36000</v>
      </c>
      <c r="AB832" s="166">
        <f t="shared" si="283"/>
        <v>36000</v>
      </c>
      <c r="AC832" s="166">
        <f t="shared" si="283"/>
        <v>36000</v>
      </c>
      <c r="AD832" s="166">
        <f t="shared" si="283"/>
        <v>36000</v>
      </c>
      <c r="AE832" s="166">
        <f t="shared" si="283"/>
        <v>36000</v>
      </c>
      <c r="AF832" s="232" t="str">
        <f t="shared" si="282"/>
        <v>Other soil/sludges</v>
      </c>
      <c r="AG832" s="342" t="s">
        <v>570</v>
      </c>
      <c r="AH832" s="228"/>
      <c r="AJ832" s="227"/>
      <c r="AL832" s="227"/>
      <c r="AM832" s="119"/>
      <c r="AN832" s="227"/>
      <c r="AO832" s="307"/>
      <c r="AP832" s="214"/>
    </row>
    <row r="833" spans="1:43">
      <c r="A833" s="120"/>
      <c r="C833" s="226"/>
      <c r="D833" s="226"/>
      <c r="E833" s="226"/>
      <c r="F833" s="226"/>
      <c r="G833" s="226"/>
      <c r="H833" s="226"/>
      <c r="I833" s="226"/>
      <c r="J833" s="226"/>
      <c r="K833" s="28"/>
      <c r="L833" s="137"/>
      <c r="M833" s="137"/>
      <c r="N833" s="141"/>
      <c r="O833" s="137"/>
      <c r="AF833" s="132"/>
      <c r="AG833" s="344"/>
      <c r="AH833" s="117"/>
      <c r="AI833" s="117"/>
      <c r="AJ833" s="117"/>
      <c r="AK833" s="117"/>
      <c r="AL833" s="117"/>
      <c r="AM833" s="117"/>
      <c r="AN833" s="117"/>
      <c r="AO833" s="117"/>
      <c r="AP833" s="117"/>
      <c r="AQ833" s="63"/>
    </row>
    <row r="834" spans="1:43" s="128" customFormat="1" ht="18.75">
      <c r="A834" s="130" t="s">
        <v>175</v>
      </c>
      <c r="B834" s="129" t="s">
        <v>373</v>
      </c>
      <c r="C834" s="229"/>
      <c r="D834" s="229"/>
      <c r="E834" s="229"/>
      <c r="F834" s="229"/>
      <c r="G834" s="229"/>
      <c r="H834" s="229"/>
      <c r="I834" s="229"/>
      <c r="J834" s="229"/>
      <c r="K834" s="131"/>
      <c r="L834" s="138"/>
      <c r="M834" s="138"/>
      <c r="N834" s="138"/>
      <c r="O834" s="138"/>
      <c r="P834" s="147"/>
      <c r="Q834" s="147"/>
      <c r="R834" s="147"/>
      <c r="S834" s="147"/>
      <c r="T834" s="147"/>
      <c r="U834" s="147"/>
      <c r="V834" s="147"/>
      <c r="W834" s="147"/>
      <c r="X834" s="147"/>
      <c r="Y834" s="147"/>
      <c r="Z834" s="147"/>
      <c r="AA834" s="147"/>
      <c r="AB834" s="147"/>
      <c r="AC834" s="147"/>
      <c r="AD834" s="147"/>
      <c r="AE834" s="147"/>
      <c r="AF834" s="140"/>
      <c r="AG834" s="346"/>
      <c r="AH834" s="123"/>
      <c r="AI834" s="124"/>
      <c r="AJ834" s="125"/>
      <c r="AK834" s="124"/>
      <c r="AL834" s="125"/>
      <c r="AM834" s="124"/>
      <c r="AN834" s="125"/>
      <c r="AO834" s="126"/>
      <c r="AP834" s="127"/>
    </row>
    <row r="835" spans="1:43">
      <c r="A835" s="122" t="s">
        <v>761</v>
      </c>
      <c r="C835" s="122" t="s">
        <v>497</v>
      </c>
      <c r="D835" s="226"/>
      <c r="E835" s="226"/>
      <c r="F835" s="226"/>
      <c r="G835" s="226"/>
      <c r="H835" s="226"/>
      <c r="I835" s="226"/>
      <c r="J835" s="226"/>
      <c r="L835" s="137"/>
      <c r="M835" s="137"/>
      <c r="N835" s="141"/>
      <c r="O835" s="137"/>
      <c r="X835" s="179" t="s">
        <v>511</v>
      </c>
      <c r="AA835" s="145" t="s">
        <v>1184</v>
      </c>
      <c r="AH835" s="120"/>
      <c r="AI835" s="28"/>
      <c r="AJ835" s="118"/>
      <c r="AK835" s="28"/>
      <c r="AL835" s="118"/>
      <c r="AM835" s="119"/>
      <c r="AN835" s="118"/>
    </row>
    <row r="836" spans="1:43">
      <c r="A836" s="443" t="s">
        <v>178</v>
      </c>
      <c r="C836" s="28" t="s">
        <v>440</v>
      </c>
      <c r="D836" s="226"/>
      <c r="E836" s="226"/>
      <c r="F836" s="226"/>
      <c r="G836" s="226"/>
      <c r="H836" s="226"/>
      <c r="I836" s="226"/>
      <c r="J836" s="226"/>
      <c r="L836" s="137"/>
      <c r="M836" s="137"/>
      <c r="N836" s="141"/>
      <c r="O836" s="137"/>
      <c r="W836" s="193"/>
      <c r="Y836" s="252" t="s">
        <v>276</v>
      </c>
      <c r="Z836" s="252" t="s">
        <v>506</v>
      </c>
      <c r="AF836" s="146" t="str">
        <f>B834</f>
        <v>Clinical &amp; pharmaceutical</v>
      </c>
      <c r="AH836" s="120"/>
      <c r="AI836" s="28"/>
      <c r="AJ836" s="118"/>
      <c r="AK836" s="28"/>
      <c r="AL836" s="118"/>
      <c r="AM836" s="119"/>
      <c r="AN836" s="118"/>
    </row>
    <row r="837" spans="1:43">
      <c r="A837" s="443" t="s">
        <v>180</v>
      </c>
      <c r="C837" s="28" t="s">
        <v>446</v>
      </c>
      <c r="D837" s="226"/>
      <c r="E837" s="226"/>
      <c r="F837" s="226"/>
      <c r="G837" s="226"/>
      <c r="H837" s="226"/>
      <c r="I837" s="226"/>
      <c r="J837" s="226"/>
      <c r="L837" s="137"/>
      <c r="M837" s="137"/>
      <c r="N837" s="141"/>
      <c r="O837" s="137"/>
      <c r="W837" s="199"/>
      <c r="X837" s="239" t="s">
        <v>504</v>
      </c>
      <c r="Y837" s="666">
        <f>[1]Baseline!C31</f>
        <v>561.60199999999998</v>
      </c>
      <c r="Z837" s="667"/>
      <c r="AF837" s="146" t="str">
        <f>AF836</f>
        <v>Clinical &amp; pharmaceutical</v>
      </c>
      <c r="AH837" s="120"/>
      <c r="AI837" s="28"/>
      <c r="AJ837" s="118"/>
      <c r="AK837" s="28"/>
      <c r="AL837" s="118"/>
      <c r="AM837" s="119"/>
      <c r="AN837" s="118"/>
    </row>
    <row r="838" spans="1:43">
      <c r="A838" s="443" t="s">
        <v>182</v>
      </c>
      <c r="B838" s="28"/>
      <c r="D838" s="212"/>
      <c r="E838" s="212"/>
      <c r="F838" s="212"/>
      <c r="G838" s="212"/>
      <c r="H838" s="212"/>
      <c r="I838" s="212"/>
      <c r="J838" s="212"/>
      <c r="M838" s="134"/>
      <c r="N838" s="135"/>
      <c r="O838" s="137"/>
      <c r="W838" s="199"/>
      <c r="X838" s="239" t="s">
        <v>505</v>
      </c>
      <c r="Y838" s="667"/>
      <c r="Z838" s="668">
        <f>[1]Baseline!D31</f>
        <v>22791.445912175896</v>
      </c>
      <c r="AA838" s="192"/>
      <c r="AF838" s="146" t="str">
        <f t="shared" ref="AF838:AF844" si="284">AF837</f>
        <v>Clinical &amp; pharmaceutical</v>
      </c>
      <c r="AH838" s="117"/>
      <c r="AI838" s="117"/>
      <c r="AJ838" s="117"/>
      <c r="AK838" s="117"/>
      <c r="AL838" s="117"/>
      <c r="AM838" s="117"/>
      <c r="AN838" s="117"/>
      <c r="AO838" s="117"/>
    </row>
    <row r="839" spans="1:43">
      <c r="B839" s="28"/>
      <c r="C839" s="49" t="s">
        <v>400</v>
      </c>
      <c r="D839" s="212"/>
      <c r="E839" s="212"/>
      <c r="F839" s="212"/>
      <c r="G839" s="212"/>
      <c r="H839" s="212"/>
      <c r="I839" s="212"/>
      <c r="J839" s="212"/>
      <c r="L839" s="137"/>
      <c r="M839" s="137"/>
      <c r="N839" s="141"/>
      <c r="O839" s="137"/>
      <c r="W839" s="199"/>
      <c r="X839" s="239" t="s">
        <v>507</v>
      </c>
      <c r="Y839" s="666">
        <f>[1]Baseline!E31</f>
        <v>124.47</v>
      </c>
      <c r="Z839" s="667"/>
      <c r="AF839" s="146" t="str">
        <f t="shared" si="284"/>
        <v>Clinical &amp; pharmaceutical</v>
      </c>
      <c r="AH839" s="117"/>
      <c r="AI839" s="117"/>
      <c r="AJ839" s="117"/>
      <c r="AK839" s="117"/>
      <c r="AL839" s="117"/>
      <c r="AM839" s="117"/>
      <c r="AN839" s="117"/>
      <c r="AO839" s="117"/>
    </row>
    <row r="840" spans="1:43">
      <c r="A840" s="49" t="s">
        <v>376</v>
      </c>
      <c r="C840" s="28" t="s">
        <v>560</v>
      </c>
      <c r="D840" s="226"/>
      <c r="E840" s="226"/>
      <c r="F840" s="226"/>
      <c r="G840" s="226"/>
      <c r="H840" s="226"/>
      <c r="I840" s="226"/>
      <c r="J840" s="226"/>
      <c r="L840" s="137"/>
      <c r="M840" s="137"/>
      <c r="N840" s="141"/>
      <c r="O840" s="137"/>
      <c r="W840" s="199"/>
      <c r="X840" s="239" t="s">
        <v>414</v>
      </c>
      <c r="Y840" s="666">
        <f>[1]Baseline!F31</f>
        <v>26257.516</v>
      </c>
      <c r="Z840" s="667"/>
      <c r="AF840" s="146" t="str">
        <f t="shared" si="284"/>
        <v>Clinical &amp; pharmaceutical</v>
      </c>
      <c r="AH840" s="117"/>
      <c r="AI840" s="117"/>
      <c r="AJ840" s="117"/>
      <c r="AK840" s="117"/>
      <c r="AL840" s="117"/>
      <c r="AM840" s="117"/>
      <c r="AN840" s="117"/>
      <c r="AO840" s="117"/>
    </row>
    <row r="841" spans="1:43">
      <c r="A841" s="27" t="s">
        <v>441</v>
      </c>
      <c r="C841" s="28"/>
      <c r="D841" s="226"/>
      <c r="E841" s="226"/>
      <c r="F841" s="226"/>
      <c r="G841" s="226"/>
      <c r="H841" s="226"/>
      <c r="I841" s="226"/>
      <c r="J841" s="226"/>
      <c r="L841" s="137"/>
      <c r="M841" s="137"/>
      <c r="N841" s="141"/>
      <c r="O841" s="137"/>
      <c r="W841" s="199"/>
      <c r="X841" s="239" t="s">
        <v>415</v>
      </c>
      <c r="Y841" s="667"/>
      <c r="Z841" s="666">
        <f>[1]Baseline!G31</f>
        <v>6311.21</v>
      </c>
      <c r="AF841" s="146" t="str">
        <f t="shared" si="284"/>
        <v>Clinical &amp; pharmaceutical</v>
      </c>
      <c r="AH841" s="117"/>
      <c r="AI841" s="117"/>
      <c r="AJ841" s="117"/>
      <c r="AK841" s="117"/>
      <c r="AL841" s="117"/>
      <c r="AM841" s="117"/>
      <c r="AN841" s="117"/>
      <c r="AO841" s="117"/>
    </row>
    <row r="842" spans="1:43">
      <c r="A842" s="142" t="s">
        <v>467</v>
      </c>
      <c r="C842" s="49" t="s">
        <v>401</v>
      </c>
      <c r="D842" s="226"/>
      <c r="E842" s="226"/>
      <c r="F842" s="226"/>
      <c r="G842" s="226"/>
      <c r="H842" s="226"/>
      <c r="I842" s="226"/>
      <c r="J842" s="226"/>
      <c r="L842" s="137"/>
      <c r="M842" s="137"/>
      <c r="N842" s="141"/>
      <c r="O842" s="137"/>
      <c r="W842" s="199"/>
      <c r="X842" s="239" t="s">
        <v>508</v>
      </c>
      <c r="Y842" s="666">
        <f>[1]Baseline!H31</f>
        <v>22.123999999999999</v>
      </c>
      <c r="Z842" s="667"/>
      <c r="AF842" s="146" t="str">
        <f t="shared" si="284"/>
        <v>Clinical &amp; pharmaceutical</v>
      </c>
      <c r="AH842" s="117"/>
      <c r="AI842" s="117"/>
      <c r="AJ842" s="117"/>
      <c r="AK842" s="117"/>
      <c r="AL842" s="117"/>
      <c r="AM842" s="117"/>
      <c r="AN842" s="117"/>
      <c r="AO842" s="117"/>
    </row>
    <row r="843" spans="1:43">
      <c r="A843" s="120"/>
      <c r="C843" s="28" t="s">
        <v>406</v>
      </c>
      <c r="D843" s="226"/>
      <c r="E843" s="226"/>
      <c r="F843" s="226"/>
      <c r="G843" s="226"/>
      <c r="H843" s="226"/>
      <c r="I843" s="226"/>
      <c r="J843" s="226"/>
      <c r="L843" s="137"/>
      <c r="M843" s="137"/>
      <c r="N843" s="141"/>
      <c r="O843" s="137"/>
      <c r="W843" s="199"/>
      <c r="X843" s="239" t="s">
        <v>489</v>
      </c>
      <c r="Y843" s="667"/>
      <c r="Z843" s="666">
        <f>[1]Baseline!I31</f>
        <v>11461.203000000001</v>
      </c>
      <c r="AA843" s="192"/>
      <c r="AF843" s="146" t="str">
        <f t="shared" si="284"/>
        <v>Clinical &amp; pharmaceutical</v>
      </c>
      <c r="AH843" s="117"/>
      <c r="AI843" s="117"/>
      <c r="AJ843" s="117"/>
      <c r="AK843" s="117"/>
      <c r="AL843" s="117"/>
      <c r="AM843" s="117"/>
      <c r="AN843" s="117"/>
      <c r="AO843" s="117"/>
    </row>
    <row r="844" spans="1:43">
      <c r="A844" s="121" t="s">
        <v>374</v>
      </c>
      <c r="C844" s="28"/>
      <c r="D844" s="226"/>
      <c r="E844" s="226"/>
      <c r="F844" s="226"/>
      <c r="G844" s="226"/>
      <c r="H844" s="226"/>
      <c r="I844" s="226"/>
      <c r="J844" s="226"/>
      <c r="L844" s="137"/>
      <c r="M844" s="137"/>
      <c r="N844" s="141"/>
      <c r="O844" s="137"/>
      <c r="W844" s="199"/>
      <c r="X844" s="239" t="s">
        <v>509</v>
      </c>
      <c r="Y844" s="666">
        <f>[1]Baseline!J31</f>
        <v>3242.0546700000318</v>
      </c>
      <c r="Z844" s="667"/>
      <c r="AF844" s="146" t="str">
        <f t="shared" si="284"/>
        <v>Clinical &amp; pharmaceutical</v>
      </c>
      <c r="AH844" s="117"/>
      <c r="AI844" s="117"/>
      <c r="AJ844" s="117"/>
      <c r="AK844" s="117"/>
      <c r="AL844" s="117"/>
      <c r="AM844" s="117"/>
      <c r="AN844" s="117"/>
      <c r="AO844" s="117"/>
    </row>
    <row r="845" spans="1:43">
      <c r="A845" s="120"/>
      <c r="C845" s="49" t="s">
        <v>402</v>
      </c>
      <c r="D845" s="226"/>
      <c r="E845" s="226"/>
      <c r="F845" s="226"/>
      <c r="G845" s="226"/>
      <c r="H845" s="226"/>
      <c r="I845" s="226"/>
      <c r="J845" s="226"/>
      <c r="L845" s="137"/>
      <c r="M845" s="137"/>
      <c r="N845" s="141"/>
      <c r="O845" s="28"/>
      <c r="P845" s="28"/>
      <c r="Q845" s="28"/>
      <c r="R845" s="28"/>
      <c r="S845" s="28"/>
      <c r="T845" s="28"/>
      <c r="U845" s="28"/>
      <c r="V845" s="28"/>
      <c r="W845" s="28"/>
      <c r="X845" s="145" t="s">
        <v>776</v>
      </c>
      <c r="AA845" s="28"/>
      <c r="AB845" s="28"/>
      <c r="AC845" s="212"/>
      <c r="AD845" s="28"/>
      <c r="AE845" s="28"/>
      <c r="AF845" s="28"/>
      <c r="AG845" s="344"/>
      <c r="AH845" s="117"/>
      <c r="AI845" s="117"/>
      <c r="AJ845" s="117"/>
      <c r="AK845" s="117"/>
      <c r="AL845" s="117"/>
      <c r="AM845" s="117"/>
      <c r="AN845" s="117"/>
      <c r="AO845" s="117"/>
      <c r="AP845" s="117"/>
      <c r="AQ845" s="32"/>
    </row>
    <row r="846" spans="1:43">
      <c r="A846" s="120"/>
      <c r="C846" s="28" t="s">
        <v>406</v>
      </c>
      <c r="D846" s="226"/>
      <c r="E846" s="226"/>
      <c r="F846" s="226"/>
      <c r="G846" s="226"/>
      <c r="H846" s="226"/>
      <c r="I846" s="226"/>
      <c r="J846" s="226"/>
      <c r="L846" s="28"/>
      <c r="M846" s="28"/>
      <c r="N846" s="28"/>
      <c r="O846" s="28"/>
      <c r="P846" s="28"/>
      <c r="Q846" s="28"/>
      <c r="R846" s="28"/>
      <c r="S846" s="28"/>
      <c r="T846" s="28"/>
      <c r="U846" s="28"/>
      <c r="V846" s="28"/>
      <c r="W846" s="28"/>
      <c r="X846" s="145" t="s">
        <v>777</v>
      </c>
      <c r="AA846" s="28"/>
      <c r="AB846" s="28"/>
      <c r="AC846" s="212"/>
      <c r="AD846" s="28"/>
      <c r="AE846" s="28"/>
      <c r="AF846" s="28"/>
      <c r="AG846" s="344"/>
      <c r="AH846" s="117"/>
      <c r="AI846" s="117"/>
      <c r="AJ846" s="117"/>
      <c r="AK846" s="117"/>
      <c r="AL846" s="117"/>
      <c r="AM846" s="117"/>
      <c r="AN846" s="117"/>
      <c r="AO846" s="117"/>
      <c r="AP846" s="117"/>
      <c r="AQ846" s="32"/>
    </row>
    <row r="847" spans="1:43">
      <c r="A847" s="120"/>
      <c r="C847" s="28"/>
      <c r="D847" s="226"/>
      <c r="E847" s="226"/>
      <c r="F847" s="226"/>
      <c r="G847" s="226"/>
      <c r="H847" s="226"/>
      <c r="I847" s="226"/>
      <c r="J847" s="226"/>
      <c r="L847" s="28"/>
      <c r="M847" s="28"/>
      <c r="N847" s="28"/>
      <c r="O847" s="28"/>
      <c r="P847" s="28"/>
      <c r="Q847" s="28"/>
      <c r="R847" s="28"/>
      <c r="S847" s="28"/>
      <c r="T847" s="28"/>
      <c r="U847" s="28"/>
      <c r="V847" s="28"/>
      <c r="W847" s="28"/>
      <c r="AA847" s="28"/>
      <c r="AB847" s="28"/>
      <c r="AC847" s="212"/>
      <c r="AD847" s="28"/>
      <c r="AE847" s="28"/>
      <c r="AF847" s="28"/>
      <c r="AG847" s="344"/>
      <c r="AH847" s="117"/>
      <c r="AI847" s="117"/>
      <c r="AJ847" s="117"/>
      <c r="AK847" s="117"/>
      <c r="AL847" s="117"/>
      <c r="AM847" s="117"/>
      <c r="AN847" s="117"/>
      <c r="AO847" s="117"/>
      <c r="AP847" s="117"/>
      <c r="AQ847" s="32"/>
    </row>
    <row r="848" spans="1:43">
      <c r="A848" s="120"/>
      <c r="C848" s="49" t="s">
        <v>379</v>
      </c>
      <c r="D848" s="226"/>
      <c r="E848" s="226"/>
      <c r="F848" s="226"/>
      <c r="G848" s="226"/>
      <c r="H848" s="226"/>
      <c r="I848" s="226"/>
      <c r="J848" s="226"/>
      <c r="L848" s="28"/>
      <c r="M848" s="28"/>
      <c r="N848" s="28"/>
      <c r="O848" s="28"/>
      <c r="P848" s="28"/>
      <c r="Q848" s="28"/>
      <c r="R848" s="28"/>
      <c r="S848" s="28"/>
      <c r="T848" s="28"/>
      <c r="U848" s="28"/>
      <c r="V848" s="28"/>
      <c r="W848" s="28"/>
      <c r="AA848" s="28"/>
      <c r="AB848" s="28"/>
      <c r="AC848" s="212"/>
      <c r="AD848" s="28"/>
      <c r="AE848" s="28"/>
      <c r="AF848" s="28"/>
      <c r="AG848" s="344"/>
      <c r="AH848" s="117"/>
      <c r="AI848" s="117"/>
      <c r="AJ848" s="117"/>
      <c r="AK848" s="117"/>
      <c r="AL848" s="117"/>
      <c r="AM848" s="117"/>
      <c r="AN848" s="117"/>
      <c r="AO848" s="117"/>
      <c r="AP848" s="117"/>
      <c r="AQ848" s="32"/>
    </row>
    <row r="849" spans="1:43">
      <c r="A849" s="120"/>
      <c r="C849" s="28" t="s">
        <v>561</v>
      </c>
      <c r="D849" s="226"/>
      <c r="E849" s="226"/>
      <c r="F849" s="226"/>
      <c r="G849" s="226"/>
      <c r="H849" s="226"/>
      <c r="I849" s="226"/>
      <c r="J849" s="226"/>
      <c r="L849" s="28"/>
      <c r="M849" s="28"/>
      <c r="N849" s="28"/>
      <c r="O849" s="28"/>
      <c r="P849" s="28"/>
      <c r="Q849" s="28"/>
      <c r="R849" s="28"/>
      <c r="S849" s="28"/>
      <c r="T849" s="28"/>
      <c r="U849" s="28"/>
      <c r="V849" s="28"/>
      <c r="W849" s="28"/>
      <c r="X849" s="28"/>
      <c r="Y849" s="28"/>
      <c r="Z849" s="28"/>
      <c r="AA849" s="28"/>
      <c r="AB849" s="28"/>
      <c r="AC849" s="212"/>
      <c r="AD849" s="28"/>
      <c r="AE849" s="28"/>
      <c r="AF849" s="28"/>
      <c r="AG849" s="344"/>
      <c r="AH849" s="117"/>
      <c r="AI849" s="117"/>
      <c r="AJ849" s="117"/>
      <c r="AK849" s="117"/>
      <c r="AL849" s="117"/>
      <c r="AM849" s="117"/>
      <c r="AN849" s="117"/>
      <c r="AO849" s="117"/>
      <c r="AP849" s="117"/>
      <c r="AQ849" s="32"/>
    </row>
    <row r="850" spans="1:43">
      <c r="A850" s="120"/>
      <c r="E850" s="144" t="s">
        <v>442</v>
      </c>
      <c r="F850" s="163">
        <f>(1+10%)^(1/5)-1</f>
        <v>1.9244876491456564E-2</v>
      </c>
      <c r="G850" s="226"/>
      <c r="H850" s="226"/>
      <c r="I850" s="226"/>
      <c r="J850" s="226"/>
      <c r="L850" s="28"/>
      <c r="O850" s="137"/>
      <c r="AF850" s="132"/>
      <c r="AG850" s="344"/>
      <c r="AH850" s="117"/>
      <c r="AI850" s="117"/>
      <c r="AJ850" s="117"/>
      <c r="AK850" s="117"/>
      <c r="AL850" s="117"/>
      <c r="AM850" s="117"/>
      <c r="AN850" s="117"/>
      <c r="AO850" s="117"/>
      <c r="AP850" s="117"/>
      <c r="AQ850" s="32"/>
    </row>
    <row r="851" spans="1:43">
      <c r="A851" s="120"/>
      <c r="C851" s="28"/>
      <c r="E851" s="144" t="s">
        <v>443</v>
      </c>
      <c r="F851" s="163">
        <f>(1+12.9%)^(1/6)-1</f>
        <v>2.0427898364718811E-2</v>
      </c>
      <c r="G851" s="226"/>
      <c r="H851" s="226"/>
      <c r="I851" s="226"/>
      <c r="J851" s="226"/>
      <c r="L851" s="137"/>
      <c r="O851" s="137"/>
      <c r="AF851" s="132"/>
      <c r="AG851" s="344"/>
      <c r="AH851" s="117"/>
      <c r="AI851" s="117"/>
      <c r="AJ851" s="117"/>
      <c r="AK851" s="117"/>
      <c r="AL851" s="117"/>
      <c r="AM851" s="117"/>
      <c r="AN851" s="117"/>
      <c r="AO851" s="117"/>
      <c r="AP851" s="117"/>
      <c r="AQ851" s="32"/>
    </row>
    <row r="852" spans="1:43">
      <c r="A852" s="120"/>
      <c r="C852" s="226"/>
      <c r="E852" s="164" t="s">
        <v>444</v>
      </c>
      <c r="F852" s="165">
        <v>2.1000000000000001E-2</v>
      </c>
      <c r="G852" s="226"/>
      <c r="H852" s="226"/>
      <c r="I852" s="226"/>
      <c r="J852" s="226"/>
      <c r="K852" s="28"/>
      <c r="L852" s="137"/>
      <c r="O852" s="137"/>
      <c r="AF852" s="132"/>
      <c r="AG852" s="344"/>
      <c r="AH852" s="117"/>
      <c r="AI852" s="117"/>
      <c r="AJ852" s="117"/>
      <c r="AK852" s="117"/>
      <c r="AL852" s="117"/>
      <c r="AM852" s="117"/>
      <c r="AN852" s="117"/>
      <c r="AO852" s="117"/>
      <c r="AP852" s="117"/>
      <c r="AQ852" s="32"/>
    </row>
    <row r="853" spans="1:43">
      <c r="A853" s="120"/>
      <c r="C853" s="226"/>
      <c r="D853" s="226"/>
      <c r="E853" s="226"/>
      <c r="F853" s="226"/>
      <c r="G853" s="226"/>
      <c r="H853" s="226"/>
      <c r="I853" s="226"/>
      <c r="J853" s="226"/>
      <c r="K853" s="28"/>
      <c r="L853" s="137"/>
      <c r="M853" s="137"/>
      <c r="N853" s="163"/>
      <c r="O853" s="137"/>
      <c r="AF853" s="132"/>
      <c r="AG853" s="344"/>
      <c r="AH853" s="117"/>
      <c r="AI853" s="117"/>
      <c r="AJ853" s="117"/>
      <c r="AK853" s="117"/>
      <c r="AL853" s="117"/>
      <c r="AM853" s="117"/>
      <c r="AN853" s="117"/>
      <c r="AO853" s="117"/>
      <c r="AP853" s="117"/>
      <c r="AQ853" s="32"/>
    </row>
    <row r="854" spans="1:43">
      <c r="A854" s="120"/>
      <c r="C854" s="226"/>
      <c r="D854" s="226"/>
      <c r="E854" s="226"/>
      <c r="F854" s="226"/>
      <c r="G854" s="226"/>
      <c r="H854" s="226"/>
      <c r="I854" s="226"/>
      <c r="J854" s="226"/>
      <c r="K854" s="28"/>
      <c r="L854" s="137"/>
      <c r="M854" s="137"/>
      <c r="N854" s="141"/>
      <c r="O854" s="137"/>
      <c r="AF854" s="132"/>
      <c r="AG854" s="344"/>
      <c r="AH854" s="117"/>
      <c r="AI854" s="117"/>
      <c r="AJ854" s="117"/>
      <c r="AK854" s="117"/>
      <c r="AL854" s="117"/>
      <c r="AM854" s="117"/>
      <c r="AN854" s="117"/>
      <c r="AO854" s="117"/>
      <c r="AP854" s="117"/>
      <c r="AQ854" s="32"/>
    </row>
    <row r="855" spans="1:43" s="212" customFormat="1">
      <c r="A855" s="228"/>
      <c r="B855" s="226"/>
      <c r="C855" s="226"/>
      <c r="D855" s="226"/>
      <c r="E855" s="226"/>
      <c r="F855" s="226"/>
      <c r="G855" s="226"/>
      <c r="H855" s="226"/>
      <c r="I855" s="226"/>
      <c r="J855" s="226"/>
      <c r="L855" s="137"/>
      <c r="M855" s="137"/>
      <c r="N855" s="141"/>
      <c r="O855" s="137"/>
      <c r="P855" s="230"/>
      <c r="Q855" s="230"/>
      <c r="R855" s="230"/>
      <c r="S855" s="230"/>
      <c r="T855" s="230"/>
      <c r="U855" s="230"/>
      <c r="V855" s="230"/>
      <c r="W855" s="230"/>
      <c r="X855" s="230"/>
      <c r="Y855" s="230"/>
      <c r="Z855" s="230"/>
      <c r="AA855" s="230"/>
      <c r="AB855" s="230"/>
      <c r="AC855" s="230"/>
      <c r="AD855" s="230"/>
      <c r="AE855" s="230"/>
      <c r="AF855" s="230"/>
      <c r="AG855" s="344"/>
      <c r="AH855" s="226"/>
      <c r="AI855" s="226"/>
      <c r="AJ855" s="226"/>
      <c r="AK855" s="226"/>
      <c r="AL855" s="226"/>
      <c r="AM855" s="226"/>
      <c r="AN855" s="226"/>
      <c r="AO855" s="226"/>
      <c r="AP855" s="226"/>
      <c r="AQ855" s="214"/>
    </row>
    <row r="856" spans="1:43" s="212" customFormat="1">
      <c r="A856" s="228"/>
      <c r="B856" s="226"/>
      <c r="C856" s="226"/>
      <c r="D856" s="226"/>
      <c r="E856" s="226"/>
      <c r="F856" s="226"/>
      <c r="G856" s="226"/>
      <c r="H856" s="226"/>
      <c r="I856" s="226"/>
      <c r="J856" s="226"/>
      <c r="L856" s="137"/>
      <c r="M856" s="137"/>
      <c r="N856" s="141"/>
      <c r="O856" s="137"/>
      <c r="P856" s="230"/>
      <c r="Q856" s="230"/>
      <c r="R856" s="230"/>
      <c r="S856" s="230"/>
      <c r="T856" s="230"/>
      <c r="U856" s="230"/>
      <c r="V856" s="230"/>
      <c r="W856" s="230"/>
      <c r="X856" s="230"/>
      <c r="Y856" s="230"/>
      <c r="Z856" s="230"/>
      <c r="AA856" s="230"/>
      <c r="AB856" s="230"/>
      <c r="AC856" s="230"/>
      <c r="AD856" s="230"/>
      <c r="AE856" s="230"/>
      <c r="AF856" s="230"/>
      <c r="AG856" s="344"/>
      <c r="AH856" s="226"/>
      <c r="AI856" s="226"/>
      <c r="AJ856" s="226"/>
      <c r="AK856" s="226"/>
      <c r="AL856" s="226"/>
      <c r="AM856" s="226"/>
      <c r="AN856" s="226"/>
      <c r="AO856" s="226"/>
      <c r="AP856" s="226"/>
      <c r="AQ856" s="214"/>
    </row>
    <row r="857" spans="1:43" s="212" customFormat="1">
      <c r="A857" s="228"/>
      <c r="B857" s="226"/>
      <c r="C857" s="226"/>
      <c r="D857" s="226"/>
      <c r="E857" s="226"/>
      <c r="F857" s="226"/>
      <c r="G857" s="226"/>
      <c r="H857" s="226"/>
      <c r="I857" s="226"/>
      <c r="J857" s="226"/>
      <c r="L857" s="137"/>
      <c r="M857" s="137"/>
      <c r="N857" s="141"/>
      <c r="O857" s="137"/>
      <c r="P857" s="230"/>
      <c r="Q857" s="230"/>
      <c r="R857" s="230"/>
      <c r="S857" s="230"/>
      <c r="T857" s="230"/>
      <c r="U857" s="230"/>
      <c r="V857" s="230"/>
      <c r="W857" s="230"/>
      <c r="X857" s="230"/>
      <c r="Y857" s="230"/>
      <c r="Z857" s="230"/>
      <c r="AA857" s="230"/>
      <c r="AB857" s="230"/>
      <c r="AC857" s="230"/>
      <c r="AD857" s="230"/>
      <c r="AE857" s="230"/>
      <c r="AF857" s="230"/>
      <c r="AG857" s="344"/>
      <c r="AH857" s="226"/>
      <c r="AI857" s="226"/>
      <c r="AJ857" s="226"/>
      <c r="AK857" s="226"/>
      <c r="AL857" s="226"/>
      <c r="AM857" s="226"/>
      <c r="AN857" s="226"/>
      <c r="AO857" s="226"/>
      <c r="AP857" s="226"/>
      <c r="AQ857" s="214"/>
    </row>
    <row r="858" spans="1:43" s="212" customFormat="1">
      <c r="A858" s="228"/>
      <c r="B858" s="226"/>
      <c r="C858" s="226"/>
      <c r="D858" s="226"/>
      <c r="E858" s="226"/>
      <c r="F858" s="226"/>
      <c r="G858" s="226"/>
      <c r="H858" s="226"/>
      <c r="I858" s="226"/>
      <c r="J858" s="226"/>
      <c r="L858" s="137"/>
      <c r="M858" s="137"/>
      <c r="N858" s="141"/>
      <c r="O858" s="137"/>
      <c r="P858" s="230"/>
      <c r="Q858" s="230"/>
      <c r="R858" s="230"/>
      <c r="S858" s="230"/>
      <c r="T858" s="230"/>
      <c r="U858" s="230"/>
      <c r="V858" s="230"/>
      <c r="W858" s="230"/>
      <c r="X858" s="230"/>
      <c r="Y858" s="230"/>
      <c r="Z858" s="230"/>
      <c r="AA858" s="230"/>
      <c r="AB858" s="230"/>
      <c r="AC858" s="230"/>
      <c r="AD858" s="230"/>
      <c r="AE858" s="230"/>
      <c r="AF858" s="230"/>
      <c r="AG858" s="344"/>
      <c r="AH858" s="226"/>
      <c r="AI858" s="226"/>
      <c r="AJ858" s="226"/>
      <c r="AK858" s="226"/>
      <c r="AL858" s="226"/>
      <c r="AM858" s="226"/>
      <c r="AN858" s="226"/>
      <c r="AO858" s="226"/>
      <c r="AP858" s="226"/>
      <c r="AQ858" s="214"/>
    </row>
    <row r="859" spans="1:43" s="212" customFormat="1">
      <c r="A859" s="228"/>
      <c r="B859" s="226"/>
      <c r="C859" s="226"/>
      <c r="D859" s="226"/>
      <c r="E859" s="226"/>
      <c r="F859" s="226"/>
      <c r="G859" s="226"/>
      <c r="H859" s="226"/>
      <c r="I859" s="226"/>
      <c r="J859" s="226"/>
      <c r="L859" s="137"/>
      <c r="M859" s="137"/>
      <c r="N859" s="141"/>
      <c r="O859" s="137"/>
      <c r="P859" s="230"/>
      <c r="Q859" s="230"/>
      <c r="R859" s="230"/>
      <c r="S859" s="230"/>
      <c r="T859" s="230"/>
      <c r="U859" s="230"/>
      <c r="V859" s="230"/>
      <c r="W859" s="230"/>
      <c r="X859" s="230"/>
      <c r="Y859" s="230"/>
      <c r="Z859" s="230"/>
      <c r="AA859" s="230"/>
      <c r="AB859" s="230"/>
      <c r="AC859" s="230"/>
      <c r="AD859" s="230"/>
      <c r="AE859" s="230"/>
      <c r="AF859" s="230"/>
      <c r="AG859" s="344"/>
      <c r="AH859" s="226"/>
      <c r="AI859" s="226"/>
      <c r="AJ859" s="226"/>
      <c r="AK859" s="226"/>
      <c r="AL859" s="226"/>
      <c r="AM859" s="226"/>
      <c r="AN859" s="226"/>
      <c r="AO859" s="226"/>
      <c r="AP859" s="226"/>
      <c r="AQ859" s="214"/>
    </row>
    <row r="860" spans="1:43">
      <c r="A860" s="49" t="s">
        <v>378</v>
      </c>
      <c r="B860" s="28"/>
      <c r="C860" s="216"/>
      <c r="D860" s="212"/>
      <c r="E860" s="212"/>
      <c r="F860" s="212"/>
      <c r="G860" s="212"/>
      <c r="H860" s="212"/>
      <c r="I860" s="212"/>
      <c r="J860" s="212"/>
      <c r="K860" s="134" t="s">
        <v>380</v>
      </c>
      <c r="L860" s="137"/>
      <c r="M860" s="141"/>
      <c r="N860" s="137"/>
      <c r="AF860" s="132"/>
      <c r="AH860" s="117"/>
      <c r="AI860" s="117"/>
      <c r="AJ860" s="117"/>
      <c r="AK860" s="117"/>
      <c r="AL860" s="117"/>
      <c r="AM860" s="117"/>
      <c r="AN860" s="117"/>
      <c r="AO860" s="117"/>
    </row>
    <row r="861" spans="1:43">
      <c r="A861" s="49"/>
      <c r="B861" s="115" t="s">
        <v>379</v>
      </c>
      <c r="C861" s="289" t="s">
        <v>514</v>
      </c>
      <c r="D861" s="283"/>
      <c r="E861" s="283"/>
      <c r="F861" s="283"/>
      <c r="G861" s="284"/>
      <c r="H861" s="283"/>
      <c r="I861" s="284"/>
      <c r="J861" s="292"/>
      <c r="K861" s="134">
        <v>2014</v>
      </c>
      <c r="L861" s="134">
        <f t="shared" ref="L861:AE861" si="285">K861+1</f>
        <v>2015</v>
      </c>
      <c r="M861" s="134">
        <f t="shared" si="285"/>
        <v>2016</v>
      </c>
      <c r="N861" s="134">
        <f t="shared" si="285"/>
        <v>2017</v>
      </c>
      <c r="O861" s="134">
        <f t="shared" si="285"/>
        <v>2018</v>
      </c>
      <c r="P861" s="134">
        <f t="shared" si="285"/>
        <v>2019</v>
      </c>
      <c r="Q861" s="134">
        <f t="shared" si="285"/>
        <v>2020</v>
      </c>
      <c r="R861" s="134">
        <f t="shared" si="285"/>
        <v>2021</v>
      </c>
      <c r="S861" s="134">
        <f t="shared" si="285"/>
        <v>2022</v>
      </c>
      <c r="T861" s="134">
        <f t="shared" si="285"/>
        <v>2023</v>
      </c>
      <c r="U861" s="134">
        <f t="shared" si="285"/>
        <v>2024</v>
      </c>
      <c r="V861" s="134">
        <f t="shared" si="285"/>
        <v>2025</v>
      </c>
      <c r="W861" s="134">
        <f t="shared" si="285"/>
        <v>2026</v>
      </c>
      <c r="X861" s="134">
        <f t="shared" si="285"/>
        <v>2027</v>
      </c>
      <c r="Y861" s="134">
        <f t="shared" si="285"/>
        <v>2028</v>
      </c>
      <c r="Z861" s="134">
        <f t="shared" si="285"/>
        <v>2029</v>
      </c>
      <c r="AA861" s="134">
        <f t="shared" si="285"/>
        <v>2030</v>
      </c>
      <c r="AB861" s="134">
        <f t="shared" si="285"/>
        <v>2031</v>
      </c>
      <c r="AC861" s="134">
        <f t="shared" si="285"/>
        <v>2032</v>
      </c>
      <c r="AD861" s="134">
        <f t="shared" si="285"/>
        <v>2033</v>
      </c>
      <c r="AE861" s="134">
        <f t="shared" si="285"/>
        <v>2034</v>
      </c>
      <c r="AF861" s="132"/>
      <c r="AH861" s="117"/>
      <c r="AI861" s="117"/>
      <c r="AJ861" s="117"/>
      <c r="AK861" s="117"/>
      <c r="AL861" s="117"/>
      <c r="AM861" s="117"/>
      <c r="AN861" s="117"/>
      <c r="AO861" s="117"/>
    </row>
    <row r="862" spans="1:43">
      <c r="A862" s="144" t="s">
        <v>214</v>
      </c>
      <c r="B862" s="143" t="s">
        <v>445</v>
      </c>
      <c r="C862" s="299" t="s">
        <v>504</v>
      </c>
      <c r="D862" s="279" t="s">
        <v>505</v>
      </c>
      <c r="E862" s="279" t="s">
        <v>507</v>
      </c>
      <c r="F862" s="279" t="s">
        <v>414</v>
      </c>
      <c r="G862" s="280" t="s">
        <v>415</v>
      </c>
      <c r="H862" s="279" t="s">
        <v>508</v>
      </c>
      <c r="I862" s="235" t="s">
        <v>489</v>
      </c>
      <c r="J862" s="300" t="s">
        <v>509</v>
      </c>
      <c r="K862" s="157">
        <f>F850</f>
        <v>1.9244876491456564E-2</v>
      </c>
      <c r="L862" s="157">
        <f t="shared" ref="L862:U862" si="286">K862</f>
        <v>1.9244876491456564E-2</v>
      </c>
      <c r="M862" s="157">
        <f t="shared" si="286"/>
        <v>1.9244876491456564E-2</v>
      </c>
      <c r="N862" s="157">
        <v>0.02</v>
      </c>
      <c r="O862" s="157">
        <f t="shared" si="286"/>
        <v>0.02</v>
      </c>
      <c r="P862" s="157">
        <f t="shared" si="286"/>
        <v>0.02</v>
      </c>
      <c r="Q862" s="157">
        <f t="shared" si="286"/>
        <v>0.02</v>
      </c>
      <c r="R862" s="157">
        <f t="shared" si="286"/>
        <v>0.02</v>
      </c>
      <c r="S862" s="157">
        <f t="shared" si="286"/>
        <v>0.02</v>
      </c>
      <c r="T862" s="157">
        <v>2.1000000000000001E-2</v>
      </c>
      <c r="U862" s="157">
        <f t="shared" si="286"/>
        <v>2.1000000000000001E-2</v>
      </c>
      <c r="V862" s="157">
        <f t="shared" ref="V862" si="287">U862</f>
        <v>2.1000000000000001E-2</v>
      </c>
      <c r="W862" s="157">
        <f t="shared" ref="W862" si="288">V862</f>
        <v>2.1000000000000001E-2</v>
      </c>
      <c r="X862" s="157">
        <f t="shared" ref="X862" si="289">W862</f>
        <v>2.1000000000000001E-2</v>
      </c>
      <c r="Y862" s="157">
        <f t="shared" ref="Y862" si="290">X862</f>
        <v>2.1000000000000001E-2</v>
      </c>
      <c r="Z862" s="157">
        <f t="shared" ref="Z862" si="291">Y862</f>
        <v>2.1000000000000001E-2</v>
      </c>
      <c r="AA862" s="157">
        <f t="shared" ref="AA862" si="292">Z862</f>
        <v>2.1000000000000001E-2</v>
      </c>
      <c r="AB862" s="157">
        <f t="shared" ref="AB862" si="293">AA862</f>
        <v>2.1000000000000001E-2</v>
      </c>
      <c r="AC862" s="157">
        <f t="shared" ref="AC862" si="294">AB862</f>
        <v>2.1000000000000001E-2</v>
      </c>
      <c r="AD862" s="157">
        <f t="shared" ref="AD862" si="295">AC862</f>
        <v>2.1000000000000001E-2</v>
      </c>
      <c r="AE862" s="157">
        <f t="shared" ref="AE862" si="296">AD862</f>
        <v>2.1000000000000001E-2</v>
      </c>
      <c r="AF862" s="146" t="str">
        <f>B834</f>
        <v>Clinical &amp; pharmaceutical</v>
      </c>
      <c r="AG862" s="342" t="s">
        <v>569</v>
      </c>
      <c r="AH862" s="117"/>
      <c r="AI862" s="117"/>
      <c r="AJ862" s="117"/>
      <c r="AK862" s="117"/>
      <c r="AL862" s="117"/>
      <c r="AM862" s="117"/>
      <c r="AN862" s="117"/>
      <c r="AO862" s="117"/>
      <c r="AP862" s="43"/>
    </row>
    <row r="863" spans="1:43">
      <c r="A863" s="144" t="s">
        <v>209</v>
      </c>
      <c r="B863" s="143" t="s">
        <v>1006</v>
      </c>
      <c r="C863" s="299" t="s">
        <v>504</v>
      </c>
      <c r="D863" s="279" t="s">
        <v>505</v>
      </c>
      <c r="E863" s="279" t="s">
        <v>507</v>
      </c>
      <c r="F863" s="279" t="s">
        <v>414</v>
      </c>
      <c r="G863" s="280" t="s">
        <v>415</v>
      </c>
      <c r="H863" s="279" t="s">
        <v>508</v>
      </c>
      <c r="I863" s="235" t="s">
        <v>489</v>
      </c>
      <c r="J863" s="300" t="s">
        <v>509</v>
      </c>
      <c r="K863" s="157">
        <f>K862+2%</f>
        <v>3.9244876491456568E-2</v>
      </c>
      <c r="L863" s="157">
        <f>L862+2%</f>
        <v>3.9244876491456568E-2</v>
      </c>
      <c r="M863" s="157">
        <f t="shared" ref="M863:U863" si="297">M862+2%</f>
        <v>3.9244876491456568E-2</v>
      </c>
      <c r="N863" s="157">
        <f t="shared" si="297"/>
        <v>0.04</v>
      </c>
      <c r="O863" s="157">
        <f t="shared" si="297"/>
        <v>0.04</v>
      </c>
      <c r="P863" s="157">
        <f t="shared" si="297"/>
        <v>0.04</v>
      </c>
      <c r="Q863" s="157">
        <f t="shared" si="297"/>
        <v>0.04</v>
      </c>
      <c r="R863" s="157">
        <f t="shared" si="297"/>
        <v>0.04</v>
      </c>
      <c r="S863" s="157">
        <f t="shared" si="297"/>
        <v>0.04</v>
      </c>
      <c r="T863" s="157">
        <f t="shared" si="297"/>
        <v>4.1000000000000002E-2</v>
      </c>
      <c r="U863" s="157">
        <f t="shared" si="297"/>
        <v>4.1000000000000002E-2</v>
      </c>
      <c r="V863" s="157">
        <f t="shared" ref="V863" si="298">V862+2%</f>
        <v>4.1000000000000002E-2</v>
      </c>
      <c r="W863" s="157">
        <f t="shared" ref="W863" si="299">W862+2%</f>
        <v>4.1000000000000002E-2</v>
      </c>
      <c r="X863" s="157">
        <f t="shared" ref="X863" si="300">X862+2%</f>
        <v>4.1000000000000002E-2</v>
      </c>
      <c r="Y863" s="157">
        <f t="shared" ref="Y863" si="301">Y862+2%</f>
        <v>4.1000000000000002E-2</v>
      </c>
      <c r="Z863" s="157">
        <f t="shared" ref="Z863" si="302">Z862+2%</f>
        <v>4.1000000000000002E-2</v>
      </c>
      <c r="AA863" s="157">
        <f t="shared" ref="AA863" si="303">AA862+2%</f>
        <v>4.1000000000000002E-2</v>
      </c>
      <c r="AB863" s="157">
        <f t="shared" ref="AB863" si="304">AB862+2%</f>
        <v>4.1000000000000002E-2</v>
      </c>
      <c r="AC863" s="157">
        <f t="shared" ref="AC863" si="305">AC862+2%</f>
        <v>4.1000000000000002E-2</v>
      </c>
      <c r="AD863" s="157">
        <f t="shared" ref="AD863" si="306">AD862+2%</f>
        <v>4.1000000000000002E-2</v>
      </c>
      <c r="AE863" s="157">
        <f t="shared" ref="AE863" si="307">AE862+2%</f>
        <v>4.1000000000000002E-2</v>
      </c>
      <c r="AF863" s="146" t="str">
        <f>AF862</f>
        <v>Clinical &amp; pharmaceutical</v>
      </c>
      <c r="AG863" s="342" t="s">
        <v>569</v>
      </c>
      <c r="AH863" s="117"/>
      <c r="AI863" s="117"/>
      <c r="AJ863" s="117"/>
      <c r="AK863" s="117"/>
      <c r="AL863" s="117"/>
      <c r="AM863" s="117"/>
      <c r="AN863" s="117"/>
      <c r="AO863" s="117"/>
      <c r="AP863" s="63"/>
    </row>
    <row r="864" spans="1:43">
      <c r="A864" s="144" t="s">
        <v>216</v>
      </c>
      <c r="B864" s="143" t="s">
        <v>1005</v>
      </c>
      <c r="C864" s="299" t="s">
        <v>504</v>
      </c>
      <c r="D864" s="279" t="s">
        <v>505</v>
      </c>
      <c r="E864" s="279" t="s">
        <v>507</v>
      </c>
      <c r="F864" s="279" t="s">
        <v>414</v>
      </c>
      <c r="G864" s="280" t="s">
        <v>415</v>
      </c>
      <c r="H864" s="279" t="s">
        <v>508</v>
      </c>
      <c r="I864" s="235" t="s">
        <v>489</v>
      </c>
      <c r="J864" s="300" t="s">
        <v>509</v>
      </c>
      <c r="K864" s="157">
        <f>K862-2%</f>
        <v>-7.5512350854343643E-4</v>
      </c>
      <c r="L864" s="157">
        <f>L862-2%</f>
        <v>-7.5512350854343643E-4</v>
      </c>
      <c r="M864" s="157">
        <f t="shared" ref="M864:U864" si="308">M862-2%</f>
        <v>-7.5512350854343643E-4</v>
      </c>
      <c r="N864" s="157">
        <f t="shared" si="308"/>
        <v>0</v>
      </c>
      <c r="O864" s="157">
        <f t="shared" si="308"/>
        <v>0</v>
      </c>
      <c r="P864" s="157">
        <f t="shared" si="308"/>
        <v>0</v>
      </c>
      <c r="Q864" s="157">
        <f t="shared" si="308"/>
        <v>0</v>
      </c>
      <c r="R864" s="157">
        <f t="shared" si="308"/>
        <v>0</v>
      </c>
      <c r="S864" s="157">
        <f t="shared" si="308"/>
        <v>0</v>
      </c>
      <c r="T864" s="157">
        <f t="shared" si="308"/>
        <v>1.0000000000000009E-3</v>
      </c>
      <c r="U864" s="157">
        <f t="shared" si="308"/>
        <v>1.0000000000000009E-3</v>
      </c>
      <c r="V864" s="157">
        <f t="shared" ref="V864:AE864" si="309">V862-2%</f>
        <v>1.0000000000000009E-3</v>
      </c>
      <c r="W864" s="157">
        <f t="shared" si="309"/>
        <v>1.0000000000000009E-3</v>
      </c>
      <c r="X864" s="157">
        <f t="shared" si="309"/>
        <v>1.0000000000000009E-3</v>
      </c>
      <c r="Y864" s="157">
        <f t="shared" si="309"/>
        <v>1.0000000000000009E-3</v>
      </c>
      <c r="Z864" s="157">
        <f t="shared" si="309"/>
        <v>1.0000000000000009E-3</v>
      </c>
      <c r="AA864" s="157">
        <f t="shared" si="309"/>
        <v>1.0000000000000009E-3</v>
      </c>
      <c r="AB864" s="157">
        <f t="shared" si="309"/>
        <v>1.0000000000000009E-3</v>
      </c>
      <c r="AC864" s="157">
        <f t="shared" si="309"/>
        <v>1.0000000000000009E-3</v>
      </c>
      <c r="AD864" s="157">
        <f t="shared" si="309"/>
        <v>1.0000000000000009E-3</v>
      </c>
      <c r="AE864" s="157">
        <f t="shared" si="309"/>
        <v>1.0000000000000009E-3</v>
      </c>
      <c r="AF864" s="146" t="str">
        <f>AF863</f>
        <v>Clinical &amp; pharmaceutical</v>
      </c>
      <c r="AG864" s="342" t="s">
        <v>569</v>
      </c>
      <c r="AH864" s="117"/>
      <c r="AI864" s="117"/>
      <c r="AJ864" s="117"/>
      <c r="AK864" s="117"/>
      <c r="AL864" s="117"/>
      <c r="AM864" s="117"/>
      <c r="AN864" s="117"/>
      <c r="AO864" s="117"/>
      <c r="AP864" s="63"/>
    </row>
    <row r="865" spans="1:43">
      <c r="A865" s="120"/>
      <c r="C865" s="226"/>
      <c r="D865" s="226"/>
      <c r="E865" s="226"/>
      <c r="F865" s="226"/>
      <c r="G865" s="226"/>
      <c r="H865" s="226"/>
      <c r="I865" s="226"/>
      <c r="J865" s="226"/>
      <c r="K865" s="28"/>
      <c r="L865" s="137"/>
      <c r="M865" s="137"/>
      <c r="N865" s="141"/>
      <c r="O865" s="137"/>
      <c r="AF865" s="132"/>
      <c r="AG865" s="344"/>
      <c r="AH865" s="117"/>
      <c r="AI865" s="120"/>
      <c r="AJ865" s="28"/>
      <c r="AK865" s="118"/>
      <c r="AL865" s="28"/>
      <c r="AM865" s="118"/>
      <c r="AN865" s="119"/>
      <c r="AO865" s="118"/>
      <c r="AP865" s="33"/>
      <c r="AQ865" s="32"/>
    </row>
    <row r="866" spans="1:43" s="128" customFormat="1" ht="18.75">
      <c r="A866" s="130" t="s">
        <v>189</v>
      </c>
      <c r="B866" s="129" t="s">
        <v>190</v>
      </c>
      <c r="C866" s="229"/>
      <c r="D866" s="229"/>
      <c r="E866" s="229"/>
      <c r="F866" s="229"/>
      <c r="G866" s="229"/>
      <c r="H866" s="229"/>
      <c r="I866" s="229"/>
      <c r="J866" s="229"/>
      <c r="K866" s="131"/>
      <c r="L866" s="138"/>
      <c r="M866" s="138"/>
      <c r="N866" s="138"/>
      <c r="O866" s="138"/>
      <c r="P866" s="147"/>
      <c r="Q866" s="147"/>
      <c r="R866" s="147"/>
      <c r="S866" s="147"/>
      <c r="T866" s="147"/>
      <c r="U866" s="147"/>
      <c r="V866" s="147"/>
      <c r="W866" s="147"/>
      <c r="X866" s="147"/>
      <c r="Y866" s="147"/>
      <c r="Z866" s="147"/>
      <c r="AA866" s="147"/>
      <c r="AB866" s="147"/>
      <c r="AC866" s="147"/>
      <c r="AD866" s="147"/>
      <c r="AE866" s="147"/>
      <c r="AF866" s="140"/>
      <c r="AG866" s="346"/>
      <c r="AH866" s="123"/>
      <c r="AI866" s="124"/>
      <c r="AJ866" s="125"/>
      <c r="AK866" s="124"/>
      <c r="AL866" s="125"/>
      <c r="AM866" s="124"/>
      <c r="AN866" s="125"/>
      <c r="AO866" s="126"/>
      <c r="AP866" s="127"/>
    </row>
    <row r="867" spans="1:43">
      <c r="A867" s="49" t="s">
        <v>376</v>
      </c>
      <c r="C867" s="122" t="s">
        <v>497</v>
      </c>
      <c r="D867" s="226"/>
      <c r="E867" s="226"/>
      <c r="F867" s="226"/>
      <c r="G867" s="226"/>
      <c r="H867" s="226"/>
      <c r="I867" s="226"/>
      <c r="J867" s="226"/>
      <c r="L867" s="137"/>
      <c r="M867" s="137"/>
      <c r="N867" s="141"/>
      <c r="O867" s="137"/>
      <c r="X867" s="179" t="s">
        <v>511</v>
      </c>
      <c r="AA867" s="145" t="s">
        <v>1184</v>
      </c>
      <c r="AH867" s="120"/>
      <c r="AI867" s="28"/>
      <c r="AJ867" s="118"/>
      <c r="AK867" s="28"/>
      <c r="AL867" s="118"/>
      <c r="AM867" s="119"/>
      <c r="AN867" s="118"/>
    </row>
    <row r="868" spans="1:43">
      <c r="A868" s="120" t="s">
        <v>395</v>
      </c>
      <c r="C868" s="28" t="s">
        <v>482</v>
      </c>
      <c r="D868" s="226"/>
      <c r="E868" s="226"/>
      <c r="F868" s="226"/>
      <c r="G868" s="226"/>
      <c r="H868" s="226"/>
      <c r="I868" s="226"/>
      <c r="J868" s="226"/>
      <c r="L868" s="137"/>
      <c r="M868" s="137"/>
      <c r="N868" s="141"/>
      <c r="O868" s="137"/>
      <c r="W868" s="193"/>
      <c r="Y868" s="252" t="s">
        <v>276</v>
      </c>
      <c r="Z868" s="252" t="s">
        <v>506</v>
      </c>
      <c r="AF868" s="146" t="str">
        <f>B866</f>
        <v>Tyres</v>
      </c>
      <c r="AG868" s="345"/>
      <c r="AH868" s="28"/>
      <c r="AI868" s="28"/>
      <c r="AJ868" s="28"/>
      <c r="AK868" s="28"/>
      <c r="AL868" s="28"/>
      <c r="AM868" s="28"/>
      <c r="AN868" s="28"/>
      <c r="AO868" s="28"/>
    </row>
    <row r="869" spans="1:43">
      <c r="A869" s="120"/>
      <c r="C869" s="28" t="s">
        <v>594</v>
      </c>
      <c r="D869" s="226"/>
      <c r="E869" s="226"/>
      <c r="F869" s="226"/>
      <c r="G869" s="226"/>
      <c r="H869" s="226"/>
      <c r="I869" s="226"/>
      <c r="J869" s="226"/>
      <c r="L869" s="137"/>
      <c r="M869" s="137"/>
      <c r="N869" s="141"/>
      <c r="O869" s="137"/>
      <c r="W869" s="199"/>
      <c r="X869" s="239" t="s">
        <v>504</v>
      </c>
      <c r="Y869" s="666">
        <f>[1]Baseline!C32</f>
        <v>3695.4880000000003</v>
      </c>
      <c r="Z869" s="667"/>
      <c r="AF869" s="146" t="str">
        <f>AF868</f>
        <v>Tyres</v>
      </c>
      <c r="AG869" s="345"/>
      <c r="AH869" s="28"/>
      <c r="AI869" s="28"/>
      <c r="AJ869" s="28"/>
      <c r="AK869" s="28"/>
      <c r="AL869" s="28"/>
      <c r="AM869" s="28"/>
      <c r="AN869" s="28"/>
      <c r="AO869" s="28"/>
    </row>
    <row r="870" spans="1:43">
      <c r="A870" s="121" t="s">
        <v>374</v>
      </c>
      <c r="B870" s="28"/>
      <c r="D870" s="212"/>
      <c r="E870" s="212"/>
      <c r="F870" s="212"/>
      <c r="G870" s="212"/>
      <c r="H870" s="212"/>
      <c r="I870" s="212"/>
      <c r="J870" s="212"/>
      <c r="L870" s="137"/>
      <c r="M870" s="137"/>
      <c r="N870" s="141"/>
      <c r="O870" s="137"/>
      <c r="W870" s="199"/>
      <c r="X870" s="239" t="s">
        <v>505</v>
      </c>
      <c r="Y870" s="667"/>
      <c r="Z870" s="668">
        <f>[1]Baseline!D32</f>
        <v>104598.35083283768</v>
      </c>
      <c r="AA870" s="192"/>
      <c r="AF870" s="146" t="str">
        <f t="shared" ref="AF870:AF876" si="310">AF869</f>
        <v>Tyres</v>
      </c>
      <c r="AG870" s="345"/>
      <c r="AH870" s="28"/>
      <c r="AI870" s="28"/>
      <c r="AJ870" s="28"/>
      <c r="AK870" s="28"/>
      <c r="AL870" s="28"/>
      <c r="AM870" s="28"/>
      <c r="AN870" s="28"/>
      <c r="AO870" s="28"/>
    </row>
    <row r="871" spans="1:43">
      <c r="A871" s="120"/>
      <c r="B871" s="28"/>
      <c r="C871" s="49" t="s">
        <v>400</v>
      </c>
      <c r="D871" s="212"/>
      <c r="E871" s="212"/>
      <c r="F871" s="212"/>
      <c r="G871" s="212"/>
      <c r="H871" s="212"/>
      <c r="I871" s="212"/>
      <c r="J871" s="212"/>
      <c r="L871" s="137"/>
      <c r="M871" s="137"/>
      <c r="N871" s="141"/>
      <c r="O871" s="137"/>
      <c r="W871" s="199"/>
      <c r="X871" s="239" t="s">
        <v>507</v>
      </c>
      <c r="Y871" s="668">
        <f>[1]Baseline!E32</f>
        <v>5661.6269358117152</v>
      </c>
      <c r="Z871" s="667"/>
      <c r="AF871" s="146" t="str">
        <f t="shared" si="310"/>
        <v>Tyres</v>
      </c>
      <c r="AG871" s="344"/>
      <c r="AH871" s="136"/>
      <c r="AI871" s="136"/>
      <c r="AJ871" s="136"/>
      <c r="AK871" s="136"/>
      <c r="AL871" s="136"/>
      <c r="AM871" s="136"/>
      <c r="AN871" s="136"/>
      <c r="AO871" s="136"/>
    </row>
    <row r="872" spans="1:43">
      <c r="A872" s="120"/>
      <c r="C872" s="28" t="s">
        <v>426</v>
      </c>
      <c r="D872" s="226"/>
      <c r="E872" s="226"/>
      <c r="F872" s="226"/>
      <c r="G872" s="226"/>
      <c r="H872" s="226"/>
      <c r="I872" s="226"/>
      <c r="J872" s="226"/>
      <c r="L872" s="137"/>
      <c r="M872" s="137"/>
      <c r="N872" s="141"/>
      <c r="O872" s="137"/>
      <c r="W872" s="199"/>
      <c r="X872" s="239" t="s">
        <v>414</v>
      </c>
      <c r="Y872" s="668">
        <f>[1]Baseline!F32</f>
        <v>92922.933270691807</v>
      </c>
      <c r="Z872" s="667"/>
      <c r="AF872" s="146" t="str">
        <f t="shared" si="310"/>
        <v>Tyres</v>
      </c>
      <c r="AH872" s="117"/>
      <c r="AI872" s="117"/>
      <c r="AJ872" s="117"/>
      <c r="AK872" s="117"/>
      <c r="AL872" s="117"/>
      <c r="AM872" s="117"/>
      <c r="AN872" s="117"/>
      <c r="AO872" s="117"/>
    </row>
    <row r="873" spans="1:43">
      <c r="A873" s="120"/>
      <c r="C873" s="28"/>
      <c r="D873" s="226"/>
      <c r="E873" s="226"/>
      <c r="F873" s="226"/>
      <c r="G873" s="226"/>
      <c r="H873" s="226"/>
      <c r="I873" s="226"/>
      <c r="J873" s="226"/>
      <c r="L873" s="137"/>
      <c r="M873" s="137"/>
      <c r="N873" s="141"/>
      <c r="O873" s="137"/>
      <c r="W873" s="199"/>
      <c r="X873" s="239" t="s">
        <v>415</v>
      </c>
      <c r="Y873" s="667"/>
      <c r="Z873" s="668">
        <f>[1]Baseline!G32</f>
        <v>29561.112057047609</v>
      </c>
      <c r="AF873" s="146" t="str">
        <f t="shared" si="310"/>
        <v>Tyres</v>
      </c>
      <c r="AH873" s="117"/>
      <c r="AI873" s="117"/>
      <c r="AJ873" s="117"/>
      <c r="AK873" s="117"/>
      <c r="AL873" s="117"/>
      <c r="AM873" s="117"/>
      <c r="AN873" s="117"/>
      <c r="AO873" s="117"/>
    </row>
    <row r="874" spans="1:43">
      <c r="A874" s="120"/>
      <c r="C874" s="49" t="s">
        <v>401</v>
      </c>
      <c r="D874" s="226"/>
      <c r="E874" s="226"/>
      <c r="F874" s="226"/>
      <c r="G874" s="226"/>
      <c r="H874" s="226"/>
      <c r="I874" s="226"/>
      <c r="J874" s="226"/>
      <c r="L874" s="137"/>
      <c r="M874" s="137"/>
      <c r="N874" s="141"/>
      <c r="O874" s="137"/>
      <c r="W874" s="199"/>
      <c r="X874" s="239" t="s">
        <v>508</v>
      </c>
      <c r="Y874" s="668">
        <f>[1]Baseline!H32</f>
        <v>10059.911135506978</v>
      </c>
      <c r="Z874" s="667"/>
      <c r="AF874" s="146" t="str">
        <f t="shared" si="310"/>
        <v>Tyres</v>
      </c>
      <c r="AH874" s="117"/>
      <c r="AI874" s="117"/>
      <c r="AJ874" s="117"/>
      <c r="AK874" s="117"/>
      <c r="AL874" s="117"/>
      <c r="AM874" s="117"/>
      <c r="AN874" s="117"/>
      <c r="AO874" s="117"/>
    </row>
    <row r="875" spans="1:43">
      <c r="A875" s="120"/>
      <c r="C875" s="28" t="s">
        <v>208</v>
      </c>
      <c r="D875" s="226"/>
      <c r="E875" s="226"/>
      <c r="F875" s="226"/>
      <c r="G875" s="226"/>
      <c r="H875" s="226"/>
      <c r="I875" s="226"/>
      <c r="J875" s="226"/>
      <c r="L875" s="137"/>
      <c r="M875" s="137"/>
      <c r="N875" s="141"/>
      <c r="O875" s="137"/>
      <c r="W875" s="199"/>
      <c r="X875" s="239" t="s">
        <v>489</v>
      </c>
      <c r="Y875" s="667"/>
      <c r="Z875" s="668">
        <f>[1]Baseline!I32</f>
        <v>88167.688172568553</v>
      </c>
      <c r="AA875" s="192"/>
      <c r="AF875" s="146" t="str">
        <f t="shared" si="310"/>
        <v>Tyres</v>
      </c>
      <c r="AH875" s="117"/>
      <c r="AI875" s="117"/>
      <c r="AJ875" s="117"/>
      <c r="AK875" s="117"/>
      <c r="AL875" s="117"/>
      <c r="AM875" s="117"/>
      <c r="AN875" s="117"/>
      <c r="AO875" s="117"/>
    </row>
    <row r="876" spans="1:43">
      <c r="A876" s="120"/>
      <c r="D876" s="226"/>
      <c r="E876" s="226"/>
      <c r="F876" s="226"/>
      <c r="G876" s="226"/>
      <c r="H876" s="226"/>
      <c r="I876" s="226"/>
      <c r="J876" s="226"/>
      <c r="L876" s="137"/>
      <c r="M876" s="137"/>
      <c r="N876" s="141"/>
      <c r="O876" s="137"/>
      <c r="W876" s="199"/>
      <c r="X876" s="239" t="s">
        <v>509</v>
      </c>
      <c r="Y876" s="668">
        <f>[1]Baseline!J32</f>
        <v>73680.910642639836</v>
      </c>
      <c r="Z876" s="667"/>
      <c r="AF876" s="146" t="str">
        <f t="shared" si="310"/>
        <v>Tyres</v>
      </c>
      <c r="AH876" s="117"/>
      <c r="AI876" s="117"/>
      <c r="AJ876" s="117"/>
      <c r="AK876" s="117"/>
      <c r="AL876" s="117"/>
      <c r="AM876" s="117"/>
      <c r="AN876" s="117"/>
      <c r="AO876" s="117"/>
    </row>
    <row r="877" spans="1:43">
      <c r="A877" s="120"/>
      <c r="C877" s="49" t="s">
        <v>402</v>
      </c>
      <c r="D877" s="226"/>
      <c r="E877" s="226"/>
      <c r="F877" s="226"/>
      <c r="G877" s="226"/>
      <c r="H877" s="226"/>
      <c r="I877" s="226"/>
      <c r="J877" s="226"/>
      <c r="L877" s="28"/>
      <c r="M877" s="28"/>
      <c r="N877" s="28"/>
      <c r="O877" s="28"/>
      <c r="P877" s="28"/>
      <c r="Q877" s="28"/>
      <c r="R877" s="28"/>
      <c r="S877" s="28"/>
      <c r="T877" s="28"/>
      <c r="U877" s="28"/>
      <c r="V877" s="28"/>
      <c r="W877" s="28"/>
      <c r="X877" s="145" t="s">
        <v>776</v>
      </c>
      <c r="AA877" s="28"/>
      <c r="AB877" s="28"/>
      <c r="AC877" s="212"/>
      <c r="AD877" s="28"/>
      <c r="AE877" s="28"/>
      <c r="AF877" s="28"/>
      <c r="AG877" s="344"/>
      <c r="AH877" s="117"/>
      <c r="AI877" s="117"/>
      <c r="AJ877" s="117"/>
      <c r="AK877" s="117"/>
      <c r="AL877" s="117"/>
      <c r="AM877" s="117"/>
      <c r="AN877" s="117"/>
      <c r="AO877" s="117"/>
      <c r="AP877" s="117"/>
      <c r="AQ877" s="32"/>
    </row>
    <row r="878" spans="1:43">
      <c r="A878" s="120"/>
      <c r="C878" s="28" t="s">
        <v>406</v>
      </c>
      <c r="D878" s="226"/>
      <c r="E878" s="226"/>
      <c r="F878" s="226"/>
      <c r="G878" s="226"/>
      <c r="H878" s="226"/>
      <c r="I878" s="226"/>
      <c r="J878" s="226"/>
      <c r="L878" s="28"/>
      <c r="M878" s="28"/>
      <c r="N878" s="28"/>
      <c r="O878" s="28"/>
      <c r="P878" s="28"/>
      <c r="Q878" s="28"/>
      <c r="R878" s="28"/>
      <c r="S878" s="28"/>
      <c r="T878" s="28"/>
      <c r="U878" s="28"/>
      <c r="V878" s="28"/>
      <c r="W878" s="28"/>
      <c r="X878" s="145" t="s">
        <v>777</v>
      </c>
      <c r="AA878" s="28"/>
      <c r="AB878" s="28"/>
      <c r="AC878" s="212"/>
      <c r="AD878" s="28"/>
      <c r="AE878" s="28"/>
      <c r="AF878" s="28"/>
      <c r="AG878" s="344"/>
      <c r="AH878" s="117"/>
      <c r="AI878" s="117"/>
      <c r="AJ878" s="117"/>
      <c r="AK878" s="117"/>
      <c r="AL878" s="117"/>
      <c r="AM878" s="117"/>
      <c r="AN878" s="117"/>
      <c r="AO878" s="117"/>
      <c r="AP878" s="117"/>
      <c r="AQ878" s="32"/>
    </row>
    <row r="879" spans="1:43">
      <c r="A879" s="120"/>
      <c r="C879" s="28"/>
      <c r="D879" s="226"/>
      <c r="E879" s="226"/>
      <c r="F879" s="226"/>
      <c r="G879" s="226"/>
      <c r="H879" s="226"/>
      <c r="I879" s="226"/>
      <c r="J879" s="226"/>
      <c r="L879" s="28"/>
      <c r="M879" s="28"/>
      <c r="N879" s="28"/>
      <c r="O879" s="28"/>
      <c r="P879" s="28"/>
      <c r="Q879" s="28"/>
      <c r="R879" s="28"/>
      <c r="S879" s="28"/>
      <c r="T879" s="28"/>
      <c r="U879" s="28"/>
      <c r="V879" s="28"/>
      <c r="W879" s="28"/>
      <c r="AA879" s="28"/>
      <c r="AB879" s="28"/>
      <c r="AC879" s="212"/>
      <c r="AD879" s="28"/>
      <c r="AE879" s="28"/>
      <c r="AF879" s="28"/>
      <c r="AG879" s="344"/>
      <c r="AH879" s="117"/>
      <c r="AI879" s="117"/>
      <c r="AJ879" s="117"/>
      <c r="AK879" s="117"/>
      <c r="AL879" s="117"/>
      <c r="AM879" s="117"/>
      <c r="AN879" s="117"/>
      <c r="AO879" s="117"/>
      <c r="AP879" s="117"/>
      <c r="AQ879" s="32"/>
    </row>
    <row r="880" spans="1:43">
      <c r="A880" s="120"/>
      <c r="C880" s="49" t="s">
        <v>379</v>
      </c>
      <c r="D880" s="226"/>
      <c r="E880" s="226"/>
      <c r="F880" s="226"/>
      <c r="G880" s="226"/>
      <c r="H880" s="226"/>
      <c r="I880" s="226"/>
      <c r="J880" s="226"/>
      <c r="L880" s="28"/>
      <c r="M880" s="28"/>
      <c r="N880" s="28"/>
      <c r="O880" s="28"/>
      <c r="P880" s="28"/>
      <c r="Q880" s="28"/>
      <c r="R880" s="28"/>
      <c r="S880" s="28"/>
      <c r="T880" s="28"/>
      <c r="U880" s="28"/>
      <c r="V880" s="28"/>
      <c r="W880" s="28"/>
      <c r="AA880" s="28"/>
      <c r="AB880" s="28"/>
      <c r="AC880" s="212"/>
      <c r="AD880" s="28"/>
      <c r="AE880" s="28"/>
      <c r="AF880" s="28"/>
      <c r="AG880" s="344"/>
      <c r="AH880" s="117"/>
      <c r="AI880" s="117"/>
      <c r="AJ880" s="117"/>
      <c r="AK880" s="117"/>
      <c r="AL880" s="117"/>
      <c r="AM880" s="117"/>
      <c r="AN880" s="117"/>
      <c r="AO880" s="117"/>
      <c r="AP880" s="117"/>
      <c r="AQ880" s="32"/>
    </row>
    <row r="881" spans="1:43">
      <c r="A881" s="120"/>
      <c r="C881" s="28" t="s">
        <v>483</v>
      </c>
      <c r="D881" s="226"/>
      <c r="E881" s="226"/>
      <c r="F881" s="226"/>
      <c r="G881" s="226"/>
      <c r="H881" s="226"/>
      <c r="I881" s="226"/>
      <c r="J881" s="226"/>
      <c r="K881" s="49"/>
      <c r="L881" s="28"/>
      <c r="M881" s="28"/>
      <c r="N881" s="28"/>
      <c r="O881" s="28"/>
      <c r="P881" s="28"/>
      <c r="Q881" s="28"/>
      <c r="R881" s="28"/>
      <c r="S881" s="28"/>
      <c r="T881" s="28"/>
      <c r="U881" s="28"/>
      <c r="V881" s="28"/>
      <c r="W881" s="28"/>
      <c r="X881" s="28"/>
      <c r="Y881" s="28"/>
      <c r="Z881" s="28"/>
      <c r="AA881" s="28"/>
      <c r="AB881" s="28"/>
      <c r="AC881" s="212"/>
      <c r="AD881" s="28"/>
      <c r="AE881" s="28"/>
      <c r="AF881" s="28"/>
      <c r="AG881" s="344"/>
      <c r="AH881" s="117"/>
      <c r="AI881" s="117"/>
      <c r="AJ881" s="117"/>
      <c r="AK881" s="117"/>
      <c r="AL881" s="117"/>
      <c r="AM881" s="117"/>
      <c r="AN881" s="117"/>
      <c r="AO881" s="117"/>
      <c r="AP881" s="117"/>
      <c r="AQ881" s="32"/>
    </row>
    <row r="882" spans="1:43">
      <c r="A882" s="120"/>
      <c r="C882" s="226"/>
      <c r="D882" s="226"/>
      <c r="E882" s="226"/>
      <c r="F882" s="226"/>
      <c r="G882" s="226"/>
      <c r="H882" s="226"/>
      <c r="I882" s="226"/>
      <c r="J882" s="226"/>
      <c r="K882" s="28"/>
      <c r="L882" s="137"/>
      <c r="M882" s="137"/>
      <c r="N882" s="141"/>
      <c r="O882" s="137"/>
      <c r="AF882" s="132"/>
      <c r="AG882" s="344"/>
      <c r="AH882" s="117"/>
      <c r="AI882" s="117"/>
      <c r="AJ882" s="117"/>
      <c r="AK882" s="117"/>
      <c r="AL882" s="117"/>
      <c r="AM882" s="117"/>
      <c r="AN882" s="117"/>
      <c r="AO882" s="117"/>
      <c r="AP882" s="117"/>
      <c r="AQ882" s="32"/>
    </row>
    <row r="883" spans="1:43">
      <c r="A883" s="120"/>
      <c r="C883" s="226"/>
      <c r="D883" s="226"/>
      <c r="E883" s="226"/>
      <c r="F883" s="226"/>
      <c r="G883" s="226"/>
      <c r="H883" s="226"/>
      <c r="I883" s="226"/>
      <c r="J883" s="226"/>
      <c r="K883" s="28"/>
      <c r="L883" s="137"/>
      <c r="M883" s="137"/>
      <c r="N883" s="141"/>
      <c r="O883" s="137"/>
      <c r="AF883" s="132"/>
      <c r="AG883" s="344"/>
      <c r="AH883" s="117"/>
      <c r="AI883" s="117"/>
      <c r="AJ883" s="117"/>
      <c r="AK883" s="117"/>
      <c r="AL883" s="117"/>
      <c r="AM883" s="117"/>
      <c r="AN883" s="117"/>
      <c r="AO883" s="117"/>
      <c r="AP883" s="117"/>
      <c r="AQ883" s="32"/>
    </row>
    <row r="884" spans="1:43">
      <c r="A884" s="120"/>
      <c r="C884" s="226"/>
      <c r="D884" s="226"/>
      <c r="E884" s="226"/>
      <c r="F884" s="226"/>
      <c r="G884" s="226"/>
      <c r="H884" s="226"/>
      <c r="I884" s="226"/>
      <c r="J884" s="226"/>
      <c r="K884" s="28"/>
      <c r="L884" s="137"/>
      <c r="M884" s="137"/>
      <c r="N884" s="141"/>
      <c r="O884" s="137"/>
      <c r="AF884" s="132"/>
      <c r="AG884" s="344"/>
      <c r="AH884" s="117"/>
      <c r="AI884" s="117"/>
      <c r="AJ884" s="117"/>
      <c r="AK884" s="117"/>
      <c r="AL884" s="117"/>
      <c r="AM884" s="117"/>
      <c r="AN884" s="117"/>
      <c r="AO884" s="117"/>
      <c r="AP884" s="117"/>
      <c r="AQ884" s="32"/>
    </row>
    <row r="885" spans="1:43">
      <c r="A885" s="49" t="s">
        <v>378</v>
      </c>
      <c r="B885" s="28"/>
      <c r="D885" s="212"/>
      <c r="E885" s="212"/>
      <c r="F885" s="212"/>
      <c r="G885" s="212"/>
      <c r="H885" s="212"/>
      <c r="I885" s="212"/>
      <c r="J885" s="212"/>
      <c r="K885" s="134" t="s">
        <v>380</v>
      </c>
      <c r="L885" s="137"/>
      <c r="M885" s="141"/>
      <c r="N885" s="137"/>
      <c r="AF885" s="132"/>
      <c r="AH885" s="117"/>
      <c r="AI885" s="117"/>
      <c r="AJ885" s="117"/>
      <c r="AK885" s="117"/>
      <c r="AL885" s="117"/>
      <c r="AM885" s="117"/>
      <c r="AN885" s="117"/>
      <c r="AO885" s="117"/>
    </row>
    <row r="886" spans="1:43">
      <c r="A886" s="49"/>
      <c r="B886" s="115" t="s">
        <v>379</v>
      </c>
      <c r="C886" s="289" t="s">
        <v>514</v>
      </c>
      <c r="D886" s="283"/>
      <c r="E886" s="283"/>
      <c r="F886" s="283"/>
      <c r="G886" s="284"/>
      <c r="H886" s="283"/>
      <c r="I886" s="284"/>
      <c r="J886" s="292"/>
      <c r="K886" s="134">
        <v>2014</v>
      </c>
      <c r="L886" s="134">
        <f t="shared" ref="L886:AE886" si="311">K886+1</f>
        <v>2015</v>
      </c>
      <c r="M886" s="134">
        <f t="shared" si="311"/>
        <v>2016</v>
      </c>
      <c r="N886" s="134">
        <f t="shared" si="311"/>
        <v>2017</v>
      </c>
      <c r="O886" s="134">
        <f t="shared" si="311"/>
        <v>2018</v>
      </c>
      <c r="P886" s="134">
        <f t="shared" si="311"/>
        <v>2019</v>
      </c>
      <c r="Q886" s="134">
        <f t="shared" si="311"/>
        <v>2020</v>
      </c>
      <c r="R886" s="134">
        <f t="shared" si="311"/>
        <v>2021</v>
      </c>
      <c r="S886" s="134">
        <f t="shared" si="311"/>
        <v>2022</v>
      </c>
      <c r="T886" s="134">
        <f t="shared" si="311"/>
        <v>2023</v>
      </c>
      <c r="U886" s="134">
        <f t="shared" si="311"/>
        <v>2024</v>
      </c>
      <c r="V886" s="134">
        <f t="shared" si="311"/>
        <v>2025</v>
      </c>
      <c r="W886" s="134">
        <f t="shared" si="311"/>
        <v>2026</v>
      </c>
      <c r="X886" s="134">
        <f t="shared" si="311"/>
        <v>2027</v>
      </c>
      <c r="Y886" s="134">
        <f t="shared" si="311"/>
        <v>2028</v>
      </c>
      <c r="Z886" s="134">
        <f t="shared" si="311"/>
        <v>2029</v>
      </c>
      <c r="AA886" s="134">
        <f t="shared" si="311"/>
        <v>2030</v>
      </c>
      <c r="AB886" s="134">
        <f t="shared" si="311"/>
        <v>2031</v>
      </c>
      <c r="AC886" s="134">
        <f t="shared" si="311"/>
        <v>2032</v>
      </c>
      <c r="AD886" s="134">
        <f t="shared" si="311"/>
        <v>2033</v>
      </c>
      <c r="AE886" s="134">
        <f t="shared" si="311"/>
        <v>2034</v>
      </c>
      <c r="AF886" s="132"/>
      <c r="AH886" s="117"/>
      <c r="AI886" s="117"/>
      <c r="AJ886" s="117"/>
      <c r="AK886" s="117"/>
      <c r="AL886" s="117"/>
      <c r="AM886" s="117"/>
      <c r="AN886" s="117"/>
      <c r="AO886" s="117"/>
    </row>
    <row r="887" spans="1:43">
      <c r="A887" s="144" t="s">
        <v>214</v>
      </c>
      <c r="B887" s="143" t="s">
        <v>457</v>
      </c>
      <c r="C887" s="299" t="s">
        <v>504</v>
      </c>
      <c r="D887" s="279" t="s">
        <v>505</v>
      </c>
      <c r="E887" s="279" t="s">
        <v>507</v>
      </c>
      <c r="F887" s="279" t="s">
        <v>414</v>
      </c>
      <c r="G887" s="280" t="s">
        <v>415</v>
      </c>
      <c r="H887" s="279" t="s">
        <v>508</v>
      </c>
      <c r="I887" s="235" t="s">
        <v>489</v>
      </c>
      <c r="J887" s="300" t="s">
        <v>509</v>
      </c>
      <c r="K887" s="157">
        <f>Popn_growth</f>
        <v>1.4999999999999999E-2</v>
      </c>
      <c r="L887" s="157">
        <f>K887</f>
        <v>1.4999999999999999E-2</v>
      </c>
      <c r="M887" s="157">
        <f>L887</f>
        <v>1.4999999999999999E-2</v>
      </c>
      <c r="N887" s="157">
        <f t="shared" ref="M887:N889" si="312">M887</f>
        <v>1.4999999999999999E-2</v>
      </c>
      <c r="O887" s="157">
        <f t="shared" ref="O887:Q889" si="313">N887</f>
        <v>1.4999999999999999E-2</v>
      </c>
      <c r="P887" s="157">
        <f t="shared" si="313"/>
        <v>1.4999999999999999E-2</v>
      </c>
      <c r="Q887" s="157">
        <f t="shared" si="313"/>
        <v>1.4999999999999999E-2</v>
      </c>
      <c r="R887" s="157">
        <f t="shared" ref="R887:S889" si="314">Q887</f>
        <v>1.4999999999999999E-2</v>
      </c>
      <c r="S887" s="157">
        <f t="shared" si="314"/>
        <v>1.4999999999999999E-2</v>
      </c>
      <c r="T887" s="157">
        <f>S887</f>
        <v>1.4999999999999999E-2</v>
      </c>
      <c r="U887" s="157">
        <f t="shared" ref="S887:U889" si="315">T887</f>
        <v>1.4999999999999999E-2</v>
      </c>
      <c r="V887" s="157">
        <f t="shared" ref="V887:AE887" si="316">U887</f>
        <v>1.4999999999999999E-2</v>
      </c>
      <c r="W887" s="157">
        <f t="shared" si="316"/>
        <v>1.4999999999999999E-2</v>
      </c>
      <c r="X887" s="157">
        <f t="shared" si="316"/>
        <v>1.4999999999999999E-2</v>
      </c>
      <c r="Y887" s="157">
        <f t="shared" si="316"/>
        <v>1.4999999999999999E-2</v>
      </c>
      <c r="Z887" s="157">
        <f t="shared" si="316"/>
        <v>1.4999999999999999E-2</v>
      </c>
      <c r="AA887" s="157">
        <f t="shared" si="316"/>
        <v>1.4999999999999999E-2</v>
      </c>
      <c r="AB887" s="157">
        <f t="shared" si="316"/>
        <v>1.4999999999999999E-2</v>
      </c>
      <c r="AC887" s="157">
        <f t="shared" si="316"/>
        <v>1.4999999999999999E-2</v>
      </c>
      <c r="AD887" s="157">
        <f t="shared" si="316"/>
        <v>1.4999999999999999E-2</v>
      </c>
      <c r="AE887" s="157">
        <f t="shared" si="316"/>
        <v>1.4999999999999999E-2</v>
      </c>
      <c r="AF887" s="146" t="str">
        <f>B866</f>
        <v>Tyres</v>
      </c>
      <c r="AG887" s="342" t="s">
        <v>569</v>
      </c>
      <c r="AH887" s="117"/>
      <c r="AI887" s="117"/>
      <c r="AJ887" s="117"/>
      <c r="AK887" s="117"/>
      <c r="AL887" s="117"/>
      <c r="AM887" s="117"/>
      <c r="AN887" s="117"/>
      <c r="AO887" s="117"/>
    </row>
    <row r="888" spans="1:43">
      <c r="A888" s="144" t="s">
        <v>209</v>
      </c>
      <c r="B888" s="143" t="s">
        <v>1006</v>
      </c>
      <c r="C888" s="299" t="s">
        <v>504</v>
      </c>
      <c r="D888" s="279" t="s">
        <v>505</v>
      </c>
      <c r="E888" s="279" t="s">
        <v>507</v>
      </c>
      <c r="F888" s="279" t="s">
        <v>414</v>
      </c>
      <c r="G888" s="280" t="s">
        <v>415</v>
      </c>
      <c r="H888" s="279" t="s">
        <v>508</v>
      </c>
      <c r="I888" s="235" t="s">
        <v>489</v>
      </c>
      <c r="J888" s="300" t="s">
        <v>509</v>
      </c>
      <c r="K888" s="157">
        <f>K887+2%</f>
        <v>3.5000000000000003E-2</v>
      </c>
      <c r="L888" s="157">
        <f>K888</f>
        <v>3.5000000000000003E-2</v>
      </c>
      <c r="M888" s="157">
        <f t="shared" si="312"/>
        <v>3.5000000000000003E-2</v>
      </c>
      <c r="N888" s="157">
        <f t="shared" si="312"/>
        <v>3.5000000000000003E-2</v>
      </c>
      <c r="O888" s="157">
        <f t="shared" si="313"/>
        <v>3.5000000000000003E-2</v>
      </c>
      <c r="P888" s="157">
        <f t="shared" si="313"/>
        <v>3.5000000000000003E-2</v>
      </c>
      <c r="Q888" s="157">
        <f t="shared" si="313"/>
        <v>3.5000000000000003E-2</v>
      </c>
      <c r="R888" s="157">
        <f t="shared" si="314"/>
        <v>3.5000000000000003E-2</v>
      </c>
      <c r="S888" s="157">
        <f t="shared" si="315"/>
        <v>3.5000000000000003E-2</v>
      </c>
      <c r="T888" s="157">
        <f>S888</f>
        <v>3.5000000000000003E-2</v>
      </c>
      <c r="U888" s="157">
        <f t="shared" si="315"/>
        <v>3.5000000000000003E-2</v>
      </c>
      <c r="V888" s="157">
        <f t="shared" ref="V888:AE888" si="317">U888</f>
        <v>3.5000000000000003E-2</v>
      </c>
      <c r="W888" s="157">
        <f t="shared" si="317"/>
        <v>3.5000000000000003E-2</v>
      </c>
      <c r="X888" s="157">
        <f t="shared" si="317"/>
        <v>3.5000000000000003E-2</v>
      </c>
      <c r="Y888" s="157">
        <f t="shared" si="317"/>
        <v>3.5000000000000003E-2</v>
      </c>
      <c r="Z888" s="157">
        <f t="shared" si="317"/>
        <v>3.5000000000000003E-2</v>
      </c>
      <c r="AA888" s="157">
        <f t="shared" si="317"/>
        <v>3.5000000000000003E-2</v>
      </c>
      <c r="AB888" s="157">
        <f t="shared" si="317"/>
        <v>3.5000000000000003E-2</v>
      </c>
      <c r="AC888" s="157">
        <f t="shared" si="317"/>
        <v>3.5000000000000003E-2</v>
      </c>
      <c r="AD888" s="157">
        <f t="shared" si="317"/>
        <v>3.5000000000000003E-2</v>
      </c>
      <c r="AE888" s="157">
        <f t="shared" si="317"/>
        <v>3.5000000000000003E-2</v>
      </c>
      <c r="AF888" s="146" t="str">
        <f>AF887</f>
        <v>Tyres</v>
      </c>
      <c r="AG888" s="342" t="s">
        <v>569</v>
      </c>
      <c r="AH888" s="117"/>
      <c r="AI888" s="117"/>
      <c r="AJ888" s="117"/>
      <c r="AK888" s="117"/>
      <c r="AL888" s="117"/>
      <c r="AM888" s="117"/>
      <c r="AN888" s="117"/>
      <c r="AO888" s="117"/>
      <c r="AP888" s="43"/>
    </row>
    <row r="889" spans="1:43">
      <c r="A889" s="144" t="s">
        <v>216</v>
      </c>
      <c r="B889" s="143" t="s">
        <v>1005</v>
      </c>
      <c r="C889" s="299" t="s">
        <v>504</v>
      </c>
      <c r="D889" s="279" t="s">
        <v>505</v>
      </c>
      <c r="E889" s="279" t="s">
        <v>507</v>
      </c>
      <c r="F889" s="279" t="s">
        <v>414</v>
      </c>
      <c r="G889" s="280" t="s">
        <v>415</v>
      </c>
      <c r="H889" s="279" t="s">
        <v>508</v>
      </c>
      <c r="I889" s="235" t="s">
        <v>489</v>
      </c>
      <c r="J889" s="300" t="s">
        <v>509</v>
      </c>
      <c r="K889" s="157">
        <f>K887-2%</f>
        <v>-5.000000000000001E-3</v>
      </c>
      <c r="L889" s="157">
        <f>K889</f>
        <v>-5.000000000000001E-3</v>
      </c>
      <c r="M889" s="157">
        <f t="shared" si="312"/>
        <v>-5.000000000000001E-3</v>
      </c>
      <c r="N889" s="157">
        <f t="shared" si="312"/>
        <v>-5.000000000000001E-3</v>
      </c>
      <c r="O889" s="157">
        <f t="shared" si="313"/>
        <v>-5.000000000000001E-3</v>
      </c>
      <c r="P889" s="157">
        <f t="shared" si="313"/>
        <v>-5.000000000000001E-3</v>
      </c>
      <c r="Q889" s="157">
        <f t="shared" si="313"/>
        <v>-5.000000000000001E-3</v>
      </c>
      <c r="R889" s="157">
        <f t="shared" si="314"/>
        <v>-5.000000000000001E-3</v>
      </c>
      <c r="S889" s="157">
        <f t="shared" si="315"/>
        <v>-5.000000000000001E-3</v>
      </c>
      <c r="T889" s="157">
        <f>S889</f>
        <v>-5.000000000000001E-3</v>
      </c>
      <c r="U889" s="157">
        <f t="shared" si="315"/>
        <v>-5.000000000000001E-3</v>
      </c>
      <c r="V889" s="157">
        <f t="shared" ref="V889:AE889" si="318">U889</f>
        <v>-5.000000000000001E-3</v>
      </c>
      <c r="W889" s="157">
        <f t="shared" si="318"/>
        <v>-5.000000000000001E-3</v>
      </c>
      <c r="X889" s="157">
        <f t="shared" si="318"/>
        <v>-5.000000000000001E-3</v>
      </c>
      <c r="Y889" s="157">
        <f t="shared" si="318"/>
        <v>-5.000000000000001E-3</v>
      </c>
      <c r="Z889" s="157">
        <f t="shared" si="318"/>
        <v>-5.000000000000001E-3</v>
      </c>
      <c r="AA889" s="157">
        <f t="shared" si="318"/>
        <v>-5.000000000000001E-3</v>
      </c>
      <c r="AB889" s="157">
        <f t="shared" si="318"/>
        <v>-5.000000000000001E-3</v>
      </c>
      <c r="AC889" s="157">
        <f t="shared" si="318"/>
        <v>-5.000000000000001E-3</v>
      </c>
      <c r="AD889" s="157">
        <f t="shared" si="318"/>
        <v>-5.000000000000001E-3</v>
      </c>
      <c r="AE889" s="157">
        <f t="shared" si="318"/>
        <v>-5.000000000000001E-3</v>
      </c>
      <c r="AF889" s="146" t="str">
        <f>AF888</f>
        <v>Tyres</v>
      </c>
      <c r="AG889" s="342" t="s">
        <v>569</v>
      </c>
      <c r="AH889" s="117"/>
      <c r="AI889" s="117"/>
      <c r="AJ889" s="117"/>
      <c r="AK889" s="117"/>
      <c r="AL889" s="117"/>
      <c r="AM889" s="117"/>
      <c r="AN889" s="117"/>
      <c r="AO889" s="117"/>
      <c r="AP889" s="63"/>
    </row>
    <row r="890" spans="1:43">
      <c r="A890" s="120"/>
      <c r="C890" s="226"/>
      <c r="D890" s="226"/>
      <c r="E890" s="226"/>
      <c r="F890" s="226"/>
      <c r="G890" s="226"/>
      <c r="H890" s="226"/>
      <c r="I890" s="226"/>
      <c r="J890" s="226"/>
      <c r="K890" s="28"/>
      <c r="L890" s="137"/>
      <c r="M890" s="137"/>
      <c r="N890" s="141"/>
      <c r="O890" s="137"/>
      <c r="AF890" s="132"/>
      <c r="AG890" s="344"/>
      <c r="AH890" s="117"/>
      <c r="AI890" s="117"/>
      <c r="AJ890" s="117"/>
      <c r="AK890" s="117"/>
      <c r="AL890" s="117"/>
      <c r="AM890" s="117"/>
      <c r="AN890" s="117"/>
      <c r="AO890" s="117"/>
      <c r="AP890" s="117"/>
      <c r="AQ890" s="63"/>
    </row>
    <row r="891" spans="1:43" s="128" customFormat="1" ht="18.75">
      <c r="A891" s="130" t="s">
        <v>262</v>
      </c>
      <c r="B891" s="129" t="s">
        <v>265</v>
      </c>
      <c r="C891" s="229"/>
      <c r="D891" s="229"/>
      <c r="E891" s="229"/>
      <c r="F891" s="229"/>
      <c r="G891" s="229"/>
      <c r="H891" s="229"/>
      <c r="I891" s="229"/>
      <c r="J891" s="229"/>
      <c r="K891" s="131"/>
      <c r="L891" s="138"/>
      <c r="M891" s="138"/>
      <c r="N891" s="138"/>
      <c r="O891" s="138"/>
      <c r="P891" s="147"/>
      <c r="Q891" s="147"/>
      <c r="R891" s="147"/>
      <c r="S891" s="147"/>
      <c r="T891" s="147"/>
      <c r="U891" s="147"/>
      <c r="V891" s="147"/>
      <c r="W891" s="147"/>
      <c r="X891" s="147"/>
      <c r="Y891" s="147"/>
      <c r="Z891" s="147"/>
      <c r="AA891" s="147"/>
      <c r="AB891" s="147"/>
      <c r="AC891" s="147"/>
      <c r="AD891" s="147"/>
      <c r="AE891" s="147"/>
      <c r="AF891" s="140"/>
      <c r="AG891" s="346"/>
      <c r="AH891" s="123"/>
      <c r="AI891" s="124"/>
      <c r="AJ891" s="125"/>
      <c r="AK891" s="124"/>
      <c r="AL891" s="125"/>
      <c r="AM891" s="124"/>
      <c r="AN891" s="125"/>
      <c r="AO891" s="126"/>
      <c r="AP891" s="127"/>
    </row>
    <row r="892" spans="1:43">
      <c r="A892" s="122" t="s">
        <v>761</v>
      </c>
      <c r="C892" s="122" t="s">
        <v>497</v>
      </c>
      <c r="D892" s="226"/>
      <c r="E892" s="226"/>
      <c r="F892" s="226"/>
      <c r="G892" s="226"/>
      <c r="H892" s="226"/>
      <c r="I892" s="226"/>
      <c r="J892" s="226"/>
      <c r="L892" s="137"/>
      <c r="M892" s="137"/>
      <c r="N892" s="141"/>
      <c r="O892" s="137"/>
      <c r="X892" s="179" t="s">
        <v>511</v>
      </c>
      <c r="AA892" s="145" t="s">
        <v>1184</v>
      </c>
      <c r="AH892" s="120"/>
      <c r="AI892" s="28"/>
      <c r="AJ892" s="118"/>
      <c r="AK892" s="28"/>
      <c r="AL892" s="118"/>
      <c r="AM892" s="119"/>
      <c r="AN892" s="118"/>
    </row>
    <row r="893" spans="1:43">
      <c r="A893" s="444" t="s">
        <v>768</v>
      </c>
      <c r="C893" s="28" t="s">
        <v>488</v>
      </c>
      <c r="D893" s="226"/>
      <c r="E893" s="226"/>
      <c r="F893" s="226"/>
      <c r="G893" s="226"/>
      <c r="H893" s="226"/>
      <c r="I893" s="226"/>
      <c r="J893" s="226"/>
      <c r="M893" s="134"/>
      <c r="N893" s="135"/>
      <c r="O893" s="134"/>
      <c r="W893" s="193"/>
      <c r="Y893" s="252" t="s">
        <v>276</v>
      </c>
      <c r="Z893" s="252" t="s">
        <v>506</v>
      </c>
      <c r="AF893" s="146" t="str">
        <f>B891</f>
        <v>Other miscellaneous</v>
      </c>
      <c r="AH893" s="120"/>
      <c r="AI893" s="28"/>
      <c r="AJ893" s="118"/>
      <c r="AK893" s="28"/>
      <c r="AL893" s="118"/>
      <c r="AM893" s="119"/>
      <c r="AN893" s="118"/>
    </row>
    <row r="894" spans="1:43">
      <c r="A894" s="443" t="s">
        <v>769</v>
      </c>
      <c r="D894" s="226"/>
      <c r="E894" s="226"/>
      <c r="F894" s="226"/>
      <c r="G894" s="226"/>
      <c r="H894" s="226"/>
      <c r="I894" s="226"/>
      <c r="J894" s="226"/>
      <c r="M894" s="134"/>
      <c r="N894" s="135"/>
      <c r="O894" s="134"/>
      <c r="W894" s="199"/>
      <c r="X894" s="239" t="s">
        <v>504</v>
      </c>
      <c r="Y894" s="666">
        <f>[1]Baseline!C33</f>
        <v>72.64</v>
      </c>
      <c r="Z894" s="667"/>
      <c r="AF894" s="146" t="str">
        <f>AF893</f>
        <v>Other miscellaneous</v>
      </c>
      <c r="AH894" s="120"/>
      <c r="AI894" s="28"/>
      <c r="AJ894" s="118"/>
      <c r="AK894" s="28"/>
      <c r="AL894" s="118"/>
      <c r="AM894" s="119"/>
      <c r="AN894" s="118"/>
    </row>
    <row r="895" spans="1:43">
      <c r="A895" s="443" t="s">
        <v>192</v>
      </c>
      <c r="C895" s="49" t="s">
        <v>400</v>
      </c>
      <c r="D895" s="226"/>
      <c r="E895" s="226"/>
      <c r="F895" s="226"/>
      <c r="G895" s="226"/>
      <c r="H895" s="226"/>
      <c r="I895" s="226"/>
      <c r="J895" s="226"/>
      <c r="M895" s="134"/>
      <c r="N895" s="135"/>
      <c r="O895" s="134"/>
      <c r="W895" s="199"/>
      <c r="X895" s="239" t="s">
        <v>505</v>
      </c>
      <c r="Y895" s="667"/>
      <c r="Z895" s="666">
        <f>[1]Baseline!D33</f>
        <v>2354.1447849999954</v>
      </c>
      <c r="AA895" s="192"/>
      <c r="AF895" s="146" t="str">
        <f t="shared" ref="AF895:AF901" si="319">AF894</f>
        <v>Other miscellaneous</v>
      </c>
      <c r="AH895" s="120"/>
      <c r="AI895" s="28"/>
      <c r="AJ895" s="118"/>
      <c r="AK895" s="28"/>
      <c r="AL895" s="118"/>
      <c r="AM895" s="119"/>
      <c r="AN895" s="118"/>
    </row>
    <row r="896" spans="1:43">
      <c r="C896" s="28" t="s">
        <v>426</v>
      </c>
      <c r="D896" s="212"/>
      <c r="E896" s="226"/>
      <c r="F896" s="226"/>
      <c r="G896" s="226"/>
      <c r="H896" s="226"/>
      <c r="I896" s="226"/>
      <c r="J896" s="226"/>
      <c r="M896" s="134"/>
      <c r="N896" s="135"/>
      <c r="O896" s="134"/>
      <c r="W896" s="199"/>
      <c r="X896" s="239" t="s">
        <v>507</v>
      </c>
      <c r="Y896" s="666">
        <f>[1]Baseline!E33</f>
        <v>124.24000000000001</v>
      </c>
      <c r="Z896" s="667"/>
      <c r="AF896" s="146" t="str">
        <f t="shared" si="319"/>
        <v>Other miscellaneous</v>
      </c>
      <c r="AH896" s="120"/>
      <c r="AI896" s="28"/>
      <c r="AJ896" s="118"/>
      <c r="AK896" s="28"/>
      <c r="AL896" s="118"/>
      <c r="AM896" s="119"/>
      <c r="AN896" s="118"/>
    </row>
    <row r="897" spans="1:43">
      <c r="A897" s="49" t="s">
        <v>376</v>
      </c>
      <c r="B897" s="28"/>
      <c r="C897" s="28"/>
      <c r="D897" s="212"/>
      <c r="E897" s="212"/>
      <c r="F897" s="212"/>
      <c r="G897" s="212"/>
      <c r="H897" s="212"/>
      <c r="I897" s="212"/>
      <c r="J897" s="212"/>
      <c r="L897" s="137"/>
      <c r="M897" s="137"/>
      <c r="N897" s="141"/>
      <c r="O897" s="137"/>
      <c r="W897" s="199"/>
      <c r="X897" s="239" t="s">
        <v>414</v>
      </c>
      <c r="Y897" s="666">
        <f>[1]Baseline!F33</f>
        <v>2729.3209999999999</v>
      </c>
      <c r="Z897" s="667"/>
      <c r="AF897" s="146" t="str">
        <f t="shared" si="319"/>
        <v>Other miscellaneous</v>
      </c>
      <c r="AH897" s="117"/>
      <c r="AI897" s="117"/>
      <c r="AJ897" s="117"/>
      <c r="AK897" s="117"/>
      <c r="AL897" s="117"/>
      <c r="AM897" s="117"/>
      <c r="AN897" s="117"/>
      <c r="AO897" s="117"/>
    </row>
    <row r="898" spans="1:43">
      <c r="A898" s="27" t="s">
        <v>486</v>
      </c>
      <c r="B898" s="28"/>
      <c r="C898" s="49" t="s">
        <v>401</v>
      </c>
      <c r="D898" s="226"/>
      <c r="E898" s="212"/>
      <c r="F898" s="212"/>
      <c r="G898" s="212"/>
      <c r="H898" s="212"/>
      <c r="I898" s="212"/>
      <c r="J898" s="212"/>
      <c r="L898" s="137"/>
      <c r="M898" s="137"/>
      <c r="N898" s="141"/>
      <c r="O898" s="137"/>
      <c r="W898" s="199"/>
      <c r="X898" s="239" t="s">
        <v>415</v>
      </c>
      <c r="Y898" s="667"/>
      <c r="Z898" s="666">
        <f>[1]Baseline!G33</f>
        <v>366.69</v>
      </c>
      <c r="AF898" s="146" t="str">
        <f t="shared" si="319"/>
        <v>Other miscellaneous</v>
      </c>
      <c r="AH898" s="117"/>
      <c r="AI898" s="117"/>
      <c r="AJ898" s="117"/>
      <c r="AK898" s="117"/>
      <c r="AL898" s="117"/>
      <c r="AM898" s="117"/>
      <c r="AN898" s="117"/>
      <c r="AO898" s="117"/>
    </row>
    <row r="899" spans="1:43">
      <c r="A899" s="27" t="s">
        <v>487</v>
      </c>
      <c r="C899" s="28" t="s">
        <v>208</v>
      </c>
      <c r="D899" s="226"/>
      <c r="E899" s="226"/>
      <c r="F899" s="226"/>
      <c r="G899" s="226"/>
      <c r="H899" s="226"/>
      <c r="I899" s="226"/>
      <c r="J899" s="226"/>
      <c r="L899" s="137"/>
      <c r="M899" s="137"/>
      <c r="N899" s="141"/>
      <c r="O899" s="137"/>
      <c r="W899" s="199"/>
      <c r="X899" s="239" t="s">
        <v>508</v>
      </c>
      <c r="Y899" s="666">
        <f>[1]Baseline!H33</f>
        <v>13.116</v>
      </c>
      <c r="Z899" s="667"/>
      <c r="AF899" s="146" t="str">
        <f t="shared" si="319"/>
        <v>Other miscellaneous</v>
      </c>
      <c r="AH899" s="117"/>
      <c r="AI899" s="117"/>
      <c r="AJ899" s="117"/>
      <c r="AK899" s="117"/>
      <c r="AL899" s="117"/>
      <c r="AM899" s="117"/>
      <c r="AN899" s="117"/>
      <c r="AO899" s="117"/>
    </row>
    <row r="900" spans="1:43">
      <c r="D900" s="226"/>
      <c r="E900" s="226"/>
      <c r="F900" s="226"/>
      <c r="G900" s="226"/>
      <c r="H900" s="226"/>
      <c r="I900" s="226"/>
      <c r="J900" s="226"/>
      <c r="L900" s="137"/>
      <c r="M900" s="137"/>
      <c r="N900" s="141"/>
      <c r="O900" s="137"/>
      <c r="W900" s="199"/>
      <c r="X900" s="239" t="s">
        <v>489</v>
      </c>
      <c r="Y900" s="667"/>
      <c r="Z900" s="666">
        <f>[1]Baseline!I33</f>
        <v>888.45900000000006</v>
      </c>
      <c r="AA900" s="192"/>
      <c r="AF900" s="146" t="str">
        <f t="shared" si="319"/>
        <v>Other miscellaneous</v>
      </c>
      <c r="AH900" s="117"/>
      <c r="AI900" s="117"/>
      <c r="AJ900" s="117"/>
      <c r="AK900" s="117"/>
      <c r="AL900" s="117"/>
      <c r="AM900" s="117"/>
      <c r="AN900" s="117"/>
      <c r="AO900" s="117"/>
    </row>
    <row r="901" spans="1:43">
      <c r="A901" s="121" t="s">
        <v>374</v>
      </c>
      <c r="C901" s="49" t="s">
        <v>402</v>
      </c>
      <c r="D901" s="226"/>
      <c r="E901" s="226"/>
      <c r="F901" s="226"/>
      <c r="G901" s="226"/>
      <c r="H901" s="226"/>
      <c r="I901" s="226"/>
      <c r="J901" s="226"/>
      <c r="L901" s="137"/>
      <c r="M901" s="137"/>
      <c r="N901" s="141"/>
      <c r="O901" s="137"/>
      <c r="W901" s="199"/>
      <c r="X901" s="239" t="s">
        <v>509</v>
      </c>
      <c r="Y901" s="666">
        <f>[1]Baseline!J33</f>
        <v>403.47754999999972</v>
      </c>
      <c r="Z901" s="667"/>
      <c r="AF901" s="146" t="str">
        <f t="shared" si="319"/>
        <v>Other miscellaneous</v>
      </c>
      <c r="AH901" s="117"/>
      <c r="AI901" s="117"/>
      <c r="AJ901" s="117"/>
      <c r="AK901" s="117"/>
      <c r="AL901" s="117"/>
      <c r="AM901" s="117"/>
      <c r="AN901" s="117"/>
      <c r="AO901" s="117"/>
    </row>
    <row r="902" spans="1:43">
      <c r="C902" s="28" t="s">
        <v>406</v>
      </c>
      <c r="D902" s="226"/>
      <c r="E902" s="226"/>
      <c r="F902" s="226"/>
      <c r="G902" s="226"/>
      <c r="H902" s="226"/>
      <c r="I902" s="226"/>
      <c r="J902" s="226"/>
      <c r="L902" s="137"/>
      <c r="M902" s="137"/>
      <c r="N902" s="141"/>
      <c r="O902" s="137"/>
      <c r="X902" s="251"/>
      <c r="AH902" s="117"/>
      <c r="AI902" s="117"/>
      <c r="AJ902" s="117"/>
      <c r="AK902" s="117"/>
      <c r="AL902" s="117"/>
      <c r="AM902" s="117"/>
      <c r="AN902" s="117"/>
      <c r="AO902" s="117"/>
    </row>
    <row r="903" spans="1:43">
      <c r="A903" s="120"/>
      <c r="C903" s="28"/>
      <c r="D903" s="226"/>
      <c r="E903" s="226"/>
      <c r="F903" s="226"/>
      <c r="G903" s="226"/>
      <c r="H903" s="226"/>
      <c r="I903" s="226"/>
      <c r="J903" s="226"/>
      <c r="L903" s="137"/>
      <c r="M903" s="137"/>
      <c r="N903" s="141"/>
      <c r="O903" s="137"/>
      <c r="AF903" s="132"/>
      <c r="AG903" s="344"/>
      <c r="AH903" s="117"/>
      <c r="AI903" s="117"/>
      <c r="AJ903" s="117"/>
      <c r="AK903" s="117"/>
      <c r="AL903" s="117"/>
      <c r="AM903" s="117"/>
      <c r="AN903" s="117"/>
      <c r="AO903" s="117"/>
      <c r="AP903" s="117"/>
      <c r="AQ903" s="32"/>
    </row>
    <row r="904" spans="1:43">
      <c r="A904" s="120"/>
      <c r="B904" s="117" t="s">
        <v>396</v>
      </c>
      <c r="C904" s="49" t="s">
        <v>379</v>
      </c>
      <c r="D904" s="226"/>
      <c r="E904" s="226"/>
      <c r="F904" s="226"/>
      <c r="G904" s="226"/>
      <c r="H904" s="226"/>
      <c r="I904" s="226"/>
      <c r="J904" s="226"/>
      <c r="L904" s="28"/>
      <c r="M904" s="28"/>
      <c r="N904" s="28"/>
      <c r="O904" s="28"/>
      <c r="P904" s="28"/>
      <c r="Q904" s="28"/>
      <c r="R904" s="28"/>
      <c r="S904" s="28"/>
      <c r="T904" s="28"/>
      <c r="U904" s="28"/>
      <c r="V904" s="28"/>
      <c r="W904" s="28"/>
      <c r="AA904" s="28"/>
      <c r="AB904" s="28"/>
      <c r="AC904" s="212"/>
      <c r="AD904" s="28"/>
      <c r="AE904" s="28"/>
      <c r="AF904" s="28"/>
      <c r="AG904" s="344"/>
      <c r="AH904" s="117"/>
      <c r="AI904" s="117"/>
      <c r="AJ904" s="117"/>
      <c r="AK904" s="117"/>
      <c r="AL904" s="117"/>
      <c r="AM904" s="117"/>
      <c r="AN904" s="117"/>
      <c r="AO904" s="117"/>
      <c r="AP904" s="117"/>
      <c r="AQ904" s="32"/>
    </row>
    <row r="905" spans="1:43">
      <c r="A905" s="120"/>
      <c r="C905" s="28" t="s">
        <v>483</v>
      </c>
      <c r="D905" s="226"/>
      <c r="E905" s="226"/>
      <c r="F905" s="226"/>
      <c r="G905" s="226"/>
      <c r="H905" s="226"/>
      <c r="I905" s="226"/>
      <c r="J905" s="226"/>
      <c r="L905" s="28"/>
      <c r="M905" s="28"/>
      <c r="N905" s="28"/>
      <c r="O905" s="28"/>
      <c r="P905" s="28"/>
      <c r="Q905" s="28"/>
      <c r="R905" s="28"/>
      <c r="S905" s="28"/>
      <c r="T905" s="28"/>
      <c r="U905" s="28"/>
      <c r="V905" s="28"/>
      <c r="W905" s="28"/>
      <c r="AA905" s="28"/>
      <c r="AB905" s="28"/>
      <c r="AC905" s="212"/>
      <c r="AD905" s="28"/>
      <c r="AE905" s="28"/>
      <c r="AF905" s="28"/>
      <c r="AG905" s="344"/>
      <c r="AH905" s="117"/>
      <c r="AI905" s="117"/>
      <c r="AJ905" s="117"/>
      <c r="AK905" s="117"/>
      <c r="AL905" s="117"/>
      <c r="AM905" s="117"/>
      <c r="AN905" s="117"/>
      <c r="AO905" s="117"/>
      <c r="AP905" s="117"/>
      <c r="AQ905" s="32"/>
    </row>
    <row r="906" spans="1:43">
      <c r="A906" s="120"/>
      <c r="E906" s="226"/>
      <c r="F906" s="226"/>
      <c r="G906" s="226"/>
      <c r="H906" s="226"/>
      <c r="I906" s="226"/>
      <c r="J906" s="226"/>
      <c r="L906" s="28"/>
      <c r="M906" s="28"/>
      <c r="N906" s="28"/>
      <c r="O906" s="28"/>
      <c r="P906" s="28"/>
      <c r="Q906" s="28"/>
      <c r="R906" s="28"/>
      <c r="S906" s="28"/>
      <c r="T906" s="28"/>
      <c r="U906" s="28"/>
      <c r="V906" s="28"/>
      <c r="W906" s="28"/>
      <c r="X906" s="28"/>
      <c r="Y906" s="28"/>
      <c r="Z906" s="28"/>
      <c r="AA906" s="28"/>
      <c r="AB906" s="28"/>
      <c r="AC906" s="212"/>
      <c r="AD906" s="28"/>
      <c r="AE906" s="28"/>
      <c r="AF906" s="28"/>
      <c r="AG906" s="344"/>
      <c r="AH906" s="117"/>
      <c r="AI906" s="117"/>
      <c r="AJ906" s="117"/>
      <c r="AK906" s="117"/>
      <c r="AL906" s="117"/>
      <c r="AM906" s="117"/>
      <c r="AN906" s="117"/>
      <c r="AO906" s="117"/>
      <c r="AP906" s="117"/>
      <c r="AQ906" s="32"/>
    </row>
    <row r="907" spans="1:43">
      <c r="A907" s="120"/>
      <c r="C907" s="226"/>
      <c r="D907" s="226"/>
      <c r="E907" s="226"/>
      <c r="F907" s="226"/>
      <c r="G907" s="226"/>
      <c r="H907" s="226"/>
      <c r="I907" s="226"/>
      <c r="J907" s="226"/>
      <c r="K907" s="28"/>
      <c r="L907" s="28"/>
      <c r="M907" s="28"/>
      <c r="N907" s="28"/>
      <c r="O907" s="28"/>
      <c r="P907" s="28"/>
      <c r="Q907" s="28"/>
      <c r="R907" s="28"/>
      <c r="S907" s="28"/>
      <c r="T907" s="28"/>
      <c r="U907" s="28"/>
      <c r="V907" s="28"/>
      <c r="W907" s="28"/>
      <c r="X907" s="28"/>
      <c r="Y907" s="28"/>
      <c r="Z907" s="28"/>
      <c r="AA907" s="28"/>
      <c r="AB907" s="28"/>
      <c r="AC907" s="212"/>
      <c r="AD907" s="28"/>
      <c r="AE907" s="28"/>
      <c r="AF907" s="28"/>
      <c r="AG907" s="344"/>
      <c r="AH907" s="117"/>
      <c r="AI907" s="117"/>
      <c r="AJ907" s="117"/>
      <c r="AK907" s="117"/>
      <c r="AL907" s="117"/>
      <c r="AM907" s="117"/>
      <c r="AN907" s="117"/>
      <c r="AO907" s="117"/>
      <c r="AP907" s="117"/>
      <c r="AQ907" s="32"/>
    </row>
    <row r="908" spans="1:43">
      <c r="A908" s="120"/>
      <c r="C908" s="226"/>
      <c r="D908" s="226"/>
      <c r="E908" s="226"/>
      <c r="F908" s="226"/>
      <c r="G908" s="226"/>
      <c r="H908" s="226"/>
      <c r="I908" s="226"/>
      <c r="J908" s="226"/>
      <c r="K908" s="28"/>
      <c r="L908" s="28"/>
      <c r="M908" s="28"/>
      <c r="N908" s="28"/>
      <c r="O908" s="28"/>
      <c r="P908" s="28"/>
      <c r="Q908" s="28"/>
      <c r="R908" s="28"/>
      <c r="S908" s="28"/>
      <c r="T908" s="28"/>
      <c r="U908" s="28"/>
      <c r="V908" s="28"/>
      <c r="W908" s="28"/>
      <c r="X908" s="28"/>
      <c r="Y908" s="28"/>
      <c r="Z908" s="28"/>
      <c r="AA908" s="28"/>
      <c r="AB908" s="28"/>
      <c r="AC908" s="212"/>
      <c r="AD908" s="28"/>
      <c r="AE908" s="28"/>
      <c r="AF908" s="28"/>
      <c r="AG908" s="344"/>
      <c r="AH908" s="117"/>
      <c r="AI908" s="117"/>
      <c r="AJ908" s="117"/>
      <c r="AK908" s="117"/>
      <c r="AL908" s="117"/>
      <c r="AM908" s="117"/>
      <c r="AN908" s="117"/>
      <c r="AO908" s="117"/>
      <c r="AP908" s="117"/>
      <c r="AQ908" s="32"/>
    </row>
    <row r="909" spans="1:43">
      <c r="A909" s="120"/>
      <c r="C909" s="226"/>
      <c r="D909" s="226"/>
      <c r="E909" s="226"/>
      <c r="F909" s="226"/>
      <c r="G909" s="226"/>
      <c r="H909" s="226"/>
      <c r="I909" s="226"/>
      <c r="J909" s="226"/>
      <c r="K909" s="28"/>
      <c r="L909" s="137"/>
      <c r="M909" s="137"/>
      <c r="N909" s="141"/>
      <c r="O909" s="137"/>
      <c r="AF909" s="132"/>
      <c r="AG909" s="344"/>
      <c r="AH909" s="117"/>
      <c r="AI909" s="117"/>
      <c r="AJ909" s="117"/>
      <c r="AK909" s="117"/>
      <c r="AL909" s="117"/>
      <c r="AM909" s="117"/>
      <c r="AN909" s="117"/>
      <c r="AO909" s="117"/>
      <c r="AP909" s="117"/>
      <c r="AQ909" s="32"/>
    </row>
    <row r="910" spans="1:43">
      <c r="A910" s="120"/>
      <c r="C910" s="226"/>
      <c r="D910" s="226"/>
      <c r="E910" s="226"/>
      <c r="F910" s="226"/>
      <c r="G910" s="226"/>
      <c r="H910" s="226"/>
      <c r="I910" s="226"/>
      <c r="J910" s="226"/>
      <c r="K910" s="28"/>
      <c r="L910" s="137"/>
      <c r="M910" s="137"/>
      <c r="N910" s="141"/>
      <c r="O910" s="137"/>
      <c r="AF910" s="132"/>
      <c r="AG910" s="344"/>
      <c r="AH910" s="117"/>
      <c r="AI910" s="117"/>
      <c r="AJ910" s="117"/>
      <c r="AK910" s="117"/>
      <c r="AL910" s="117"/>
      <c r="AM910" s="117"/>
      <c r="AN910" s="117"/>
      <c r="AO910" s="117"/>
      <c r="AP910" s="117"/>
      <c r="AQ910" s="32"/>
    </row>
    <row r="911" spans="1:43">
      <c r="A911" s="120"/>
      <c r="C911" s="226"/>
      <c r="D911" s="226"/>
      <c r="E911" s="226"/>
      <c r="F911" s="226"/>
      <c r="G911" s="226"/>
      <c r="H911" s="226"/>
      <c r="I911" s="226"/>
      <c r="J911" s="226"/>
      <c r="K911" s="28"/>
      <c r="L911" s="137"/>
      <c r="M911" s="137"/>
      <c r="N911" s="141"/>
      <c r="O911" s="137"/>
      <c r="AF911" s="132"/>
      <c r="AG911" s="344"/>
      <c r="AH911" s="117"/>
      <c r="AI911" s="117"/>
      <c r="AJ911" s="117"/>
      <c r="AK911" s="117"/>
      <c r="AL911" s="117"/>
      <c r="AM911" s="117"/>
      <c r="AN911" s="117"/>
      <c r="AO911" s="117"/>
      <c r="AP911" s="117"/>
      <c r="AQ911" s="32"/>
    </row>
    <row r="912" spans="1:43">
      <c r="A912" s="120"/>
      <c r="C912" s="226"/>
      <c r="D912" s="226"/>
      <c r="E912" s="226"/>
      <c r="F912" s="226"/>
      <c r="G912" s="226"/>
      <c r="H912" s="226"/>
      <c r="I912" s="226"/>
      <c r="J912" s="226"/>
      <c r="K912" s="28"/>
      <c r="L912" s="137"/>
      <c r="M912" s="137"/>
      <c r="N912" s="141"/>
      <c r="O912" s="137"/>
      <c r="AF912" s="132"/>
      <c r="AG912" s="344"/>
      <c r="AH912" s="117"/>
      <c r="AI912" s="117"/>
      <c r="AJ912" s="117"/>
      <c r="AK912" s="117"/>
      <c r="AL912" s="117"/>
      <c r="AM912" s="117"/>
      <c r="AN912" s="117"/>
      <c r="AO912" s="117"/>
      <c r="AP912" s="117"/>
      <c r="AQ912" s="32"/>
    </row>
    <row r="913" spans="1:43">
      <c r="A913" s="120"/>
      <c r="C913" s="226"/>
      <c r="D913" s="226"/>
      <c r="E913" s="226"/>
      <c r="F913" s="226"/>
      <c r="G913" s="226"/>
      <c r="H913" s="226"/>
      <c r="I913" s="226"/>
      <c r="J913" s="226"/>
      <c r="K913" s="28"/>
      <c r="L913" s="137"/>
      <c r="M913" s="137"/>
      <c r="N913" s="141"/>
      <c r="O913" s="137"/>
      <c r="AF913" s="132"/>
      <c r="AG913" s="344"/>
      <c r="AH913" s="117"/>
      <c r="AI913" s="117"/>
      <c r="AJ913" s="117"/>
      <c r="AK913" s="117"/>
      <c r="AL913" s="117"/>
      <c r="AM913" s="117"/>
      <c r="AN913" s="117"/>
      <c r="AO913" s="117"/>
      <c r="AP913" s="117"/>
      <c r="AQ913" s="32"/>
    </row>
    <row r="914" spans="1:43">
      <c r="A914" s="120"/>
      <c r="C914" s="226"/>
      <c r="D914" s="226"/>
      <c r="E914" s="226"/>
      <c r="F914" s="226"/>
      <c r="G914" s="226"/>
      <c r="H914" s="226"/>
      <c r="I914" s="226"/>
      <c r="J914" s="226"/>
      <c r="K914" s="28"/>
      <c r="L914" s="137"/>
      <c r="M914" s="137"/>
      <c r="N914" s="141"/>
      <c r="O914" s="137"/>
      <c r="AF914" s="132"/>
      <c r="AG914" s="344"/>
      <c r="AH914" s="117"/>
      <c r="AI914" s="117"/>
      <c r="AJ914" s="117"/>
      <c r="AK914" s="117"/>
      <c r="AL914" s="117"/>
      <c r="AM914" s="117"/>
      <c r="AN914" s="117"/>
      <c r="AO914" s="117"/>
      <c r="AP914" s="117"/>
      <c r="AQ914" s="32"/>
    </row>
    <row r="915" spans="1:43">
      <c r="A915" s="120"/>
      <c r="C915" s="226"/>
      <c r="D915" s="226"/>
      <c r="E915" s="226"/>
      <c r="F915" s="226"/>
      <c r="G915" s="226"/>
      <c r="H915" s="226"/>
      <c r="I915" s="226"/>
      <c r="J915" s="226"/>
      <c r="K915" s="28"/>
      <c r="L915" s="137"/>
      <c r="M915" s="137"/>
      <c r="N915" s="141"/>
      <c r="O915" s="137"/>
      <c r="AF915" s="132"/>
      <c r="AG915" s="344"/>
      <c r="AH915" s="117"/>
      <c r="AI915" s="117"/>
      <c r="AJ915" s="117"/>
      <c r="AK915" s="117"/>
      <c r="AL915" s="117"/>
      <c r="AM915" s="117"/>
      <c r="AN915" s="117"/>
      <c r="AO915" s="117"/>
      <c r="AP915" s="117"/>
      <c r="AQ915" s="43"/>
    </row>
    <row r="916" spans="1:43">
      <c r="A916" s="120"/>
      <c r="C916" s="226"/>
      <c r="D916" s="226"/>
      <c r="E916" s="226"/>
      <c r="F916" s="226"/>
      <c r="G916" s="226"/>
      <c r="H916" s="226"/>
      <c r="I916" s="226"/>
      <c r="J916" s="226"/>
      <c r="K916" s="28"/>
      <c r="L916" s="137"/>
      <c r="M916" s="137"/>
      <c r="N916" s="141"/>
      <c r="O916" s="137"/>
      <c r="AF916" s="132"/>
      <c r="AG916" s="344"/>
      <c r="AH916" s="117"/>
      <c r="AI916" s="117"/>
      <c r="AJ916" s="117"/>
      <c r="AK916" s="117"/>
      <c r="AL916" s="117"/>
      <c r="AM916" s="117"/>
      <c r="AN916" s="117"/>
      <c r="AO916" s="117"/>
      <c r="AP916" s="117"/>
      <c r="AQ916" s="63"/>
    </row>
    <row r="917" spans="1:43">
      <c r="A917" s="120"/>
      <c r="C917" s="226"/>
      <c r="D917" s="226"/>
      <c r="E917" s="226"/>
      <c r="F917" s="226"/>
      <c r="G917" s="226"/>
      <c r="H917" s="226"/>
      <c r="I917" s="226"/>
      <c r="J917" s="226"/>
      <c r="K917" s="28"/>
      <c r="L917" s="137"/>
      <c r="M917" s="137"/>
      <c r="N917" s="141"/>
      <c r="O917" s="137"/>
      <c r="AF917" s="132"/>
      <c r="AG917" s="344"/>
      <c r="AH917" s="117"/>
      <c r="AI917" s="117"/>
      <c r="AJ917" s="117"/>
      <c r="AK917" s="117"/>
      <c r="AL917" s="117"/>
      <c r="AM917" s="117"/>
      <c r="AN917" s="117"/>
      <c r="AO917" s="117"/>
      <c r="AP917" s="117"/>
      <c r="AQ917" s="63"/>
    </row>
    <row r="918" spans="1:43" s="212" customFormat="1">
      <c r="A918" s="216" t="s">
        <v>378</v>
      </c>
      <c r="C918" s="216"/>
      <c r="K918" s="134" t="s">
        <v>380</v>
      </c>
      <c r="L918" s="137"/>
      <c r="M918" s="141"/>
      <c r="N918" s="137"/>
      <c r="O918" s="230"/>
      <c r="P918" s="230"/>
      <c r="Q918" s="230"/>
      <c r="R918" s="230"/>
      <c r="S918" s="230"/>
      <c r="T918" s="230"/>
      <c r="U918" s="230"/>
      <c r="V918" s="230"/>
      <c r="W918" s="230"/>
      <c r="X918" s="230"/>
      <c r="Y918" s="230"/>
      <c r="Z918" s="230"/>
      <c r="AA918" s="230"/>
      <c r="AB918" s="230"/>
      <c r="AC918" s="230"/>
      <c r="AD918" s="230"/>
      <c r="AE918" s="230"/>
      <c r="AF918" s="230"/>
      <c r="AG918" s="342"/>
      <c r="AH918" s="226"/>
      <c r="AI918" s="226"/>
      <c r="AJ918" s="226"/>
      <c r="AK918" s="226"/>
      <c r="AL918" s="226"/>
      <c r="AM918" s="226"/>
      <c r="AN918" s="226"/>
      <c r="AO918" s="226"/>
      <c r="AP918" s="214"/>
    </row>
    <row r="919" spans="1:43">
      <c r="A919" s="49"/>
      <c r="B919" s="115" t="s">
        <v>379</v>
      </c>
      <c r="C919" s="289" t="s">
        <v>514</v>
      </c>
      <c r="D919" s="281"/>
      <c r="E919" s="281"/>
      <c r="F919" s="281"/>
      <c r="G919" s="282"/>
      <c r="H919" s="281"/>
      <c r="I919" s="282"/>
      <c r="J919" s="303"/>
      <c r="K919" s="134">
        <v>2014</v>
      </c>
      <c r="L919" s="134">
        <f t="shared" ref="L919:AE919" si="320">K919+1</f>
        <v>2015</v>
      </c>
      <c r="M919" s="134">
        <f t="shared" si="320"/>
        <v>2016</v>
      </c>
      <c r="N919" s="134">
        <f t="shared" si="320"/>
        <v>2017</v>
      </c>
      <c r="O919" s="134">
        <f t="shared" si="320"/>
        <v>2018</v>
      </c>
      <c r="P919" s="134">
        <f t="shared" si="320"/>
        <v>2019</v>
      </c>
      <c r="Q919" s="134">
        <f t="shared" si="320"/>
        <v>2020</v>
      </c>
      <c r="R919" s="134">
        <f t="shared" si="320"/>
        <v>2021</v>
      </c>
      <c r="S919" s="134">
        <f t="shared" si="320"/>
        <v>2022</v>
      </c>
      <c r="T919" s="134">
        <f t="shared" si="320"/>
        <v>2023</v>
      </c>
      <c r="U919" s="134">
        <f t="shared" si="320"/>
        <v>2024</v>
      </c>
      <c r="V919" s="134">
        <f t="shared" si="320"/>
        <v>2025</v>
      </c>
      <c r="W919" s="134">
        <f t="shared" si="320"/>
        <v>2026</v>
      </c>
      <c r="X919" s="134">
        <f t="shared" si="320"/>
        <v>2027</v>
      </c>
      <c r="Y919" s="134">
        <f t="shared" si="320"/>
        <v>2028</v>
      </c>
      <c r="Z919" s="134">
        <f t="shared" si="320"/>
        <v>2029</v>
      </c>
      <c r="AA919" s="134">
        <f t="shared" si="320"/>
        <v>2030</v>
      </c>
      <c r="AB919" s="134">
        <f t="shared" si="320"/>
        <v>2031</v>
      </c>
      <c r="AC919" s="134">
        <f t="shared" si="320"/>
        <v>2032</v>
      </c>
      <c r="AD919" s="134">
        <f t="shared" si="320"/>
        <v>2033</v>
      </c>
      <c r="AE919" s="134">
        <f t="shared" si="320"/>
        <v>2034</v>
      </c>
      <c r="AF919" s="132"/>
      <c r="AH919" s="117"/>
      <c r="AI919" s="117"/>
      <c r="AJ919" s="117"/>
      <c r="AK919" s="117"/>
      <c r="AL919" s="117"/>
      <c r="AM919" s="117"/>
      <c r="AN919" s="117"/>
      <c r="AO919" s="117"/>
    </row>
    <row r="920" spans="1:43">
      <c r="A920" s="144" t="s">
        <v>214</v>
      </c>
      <c r="B920" s="143" t="s">
        <v>490</v>
      </c>
      <c r="C920" s="293"/>
      <c r="D920" s="235"/>
      <c r="E920" s="235"/>
      <c r="F920" s="235"/>
      <c r="G920" s="235"/>
      <c r="H920" s="235"/>
      <c r="I920" s="233" t="s">
        <v>489</v>
      </c>
      <c r="J920" s="294"/>
      <c r="K920" s="157">
        <v>-0.15</v>
      </c>
      <c r="L920" s="157">
        <f t="shared" ref="L920:L925" si="321">K920</f>
        <v>-0.15</v>
      </c>
      <c r="M920" s="157">
        <f t="shared" ref="M920:AB920" si="322">L920</f>
        <v>-0.15</v>
      </c>
      <c r="N920" s="157">
        <f t="shared" si="322"/>
        <v>-0.15</v>
      </c>
      <c r="O920" s="157">
        <f t="shared" si="322"/>
        <v>-0.15</v>
      </c>
      <c r="P920" s="157">
        <f t="shared" si="322"/>
        <v>-0.15</v>
      </c>
      <c r="Q920" s="157">
        <f t="shared" si="322"/>
        <v>-0.15</v>
      </c>
      <c r="R920" s="157">
        <f t="shared" si="322"/>
        <v>-0.15</v>
      </c>
      <c r="S920" s="157">
        <f t="shared" si="322"/>
        <v>-0.15</v>
      </c>
      <c r="T920" s="157">
        <f t="shared" si="322"/>
        <v>-0.15</v>
      </c>
      <c r="U920" s="157">
        <f t="shared" si="322"/>
        <v>-0.15</v>
      </c>
      <c r="V920" s="157">
        <f t="shared" si="322"/>
        <v>-0.15</v>
      </c>
      <c r="W920" s="157">
        <f t="shared" si="322"/>
        <v>-0.15</v>
      </c>
      <c r="X920" s="157">
        <f t="shared" si="322"/>
        <v>-0.15</v>
      </c>
      <c r="Y920" s="157">
        <f t="shared" si="322"/>
        <v>-0.15</v>
      </c>
      <c r="Z920" s="157">
        <f t="shared" si="322"/>
        <v>-0.15</v>
      </c>
      <c r="AA920" s="157">
        <f t="shared" si="322"/>
        <v>-0.15</v>
      </c>
      <c r="AB920" s="157">
        <f t="shared" si="322"/>
        <v>-0.15</v>
      </c>
      <c r="AC920" s="157">
        <f t="shared" ref="AC920:AC925" si="323">AB920</f>
        <v>-0.15</v>
      </c>
      <c r="AD920" s="157">
        <f t="shared" ref="AD920:AD925" si="324">AC920</f>
        <v>-0.15</v>
      </c>
      <c r="AE920" s="157">
        <f t="shared" ref="AE920:AE925" si="325">AD920</f>
        <v>-0.15</v>
      </c>
      <c r="AF920" s="146" t="str">
        <f>B891</f>
        <v>Other miscellaneous</v>
      </c>
      <c r="AG920" s="342" t="s">
        <v>569</v>
      </c>
      <c r="AH920" s="117"/>
      <c r="AI920" s="117"/>
      <c r="AJ920" s="117"/>
      <c r="AK920" s="117"/>
      <c r="AL920" s="117"/>
      <c r="AM920" s="117"/>
      <c r="AN920" s="117"/>
      <c r="AO920" s="117"/>
      <c r="AP920" s="43"/>
    </row>
    <row r="921" spans="1:43">
      <c r="A921" s="144" t="s">
        <v>209</v>
      </c>
      <c r="B921" s="143" t="s">
        <v>1010</v>
      </c>
      <c r="C921" s="293"/>
      <c r="D921" s="235"/>
      <c r="E921" s="235"/>
      <c r="F921" s="235"/>
      <c r="G921" s="235"/>
      <c r="H921" s="235"/>
      <c r="I921" s="233" t="s">
        <v>489</v>
      </c>
      <c r="J921" s="294"/>
      <c r="K921" s="157">
        <f>K920+10%</f>
        <v>-4.9999999999999989E-2</v>
      </c>
      <c r="L921" s="157">
        <f t="shared" si="321"/>
        <v>-4.9999999999999989E-2</v>
      </c>
      <c r="M921" s="157">
        <f t="shared" ref="M921:AB921" si="326">L921</f>
        <v>-4.9999999999999989E-2</v>
      </c>
      <c r="N921" s="157">
        <f t="shared" si="326"/>
        <v>-4.9999999999999989E-2</v>
      </c>
      <c r="O921" s="157">
        <f t="shared" si="326"/>
        <v>-4.9999999999999989E-2</v>
      </c>
      <c r="P921" s="157">
        <f t="shared" si="326"/>
        <v>-4.9999999999999989E-2</v>
      </c>
      <c r="Q921" s="157">
        <f t="shared" si="326"/>
        <v>-4.9999999999999989E-2</v>
      </c>
      <c r="R921" s="157">
        <f t="shared" si="326"/>
        <v>-4.9999999999999989E-2</v>
      </c>
      <c r="S921" s="157">
        <f t="shared" si="326"/>
        <v>-4.9999999999999989E-2</v>
      </c>
      <c r="T921" s="157">
        <f t="shared" si="326"/>
        <v>-4.9999999999999989E-2</v>
      </c>
      <c r="U921" s="157">
        <f t="shared" si="326"/>
        <v>-4.9999999999999989E-2</v>
      </c>
      <c r="V921" s="157">
        <f t="shared" si="326"/>
        <v>-4.9999999999999989E-2</v>
      </c>
      <c r="W921" s="157">
        <f t="shared" si="326"/>
        <v>-4.9999999999999989E-2</v>
      </c>
      <c r="X921" s="157">
        <f t="shared" si="326"/>
        <v>-4.9999999999999989E-2</v>
      </c>
      <c r="Y921" s="157">
        <f t="shared" si="326"/>
        <v>-4.9999999999999989E-2</v>
      </c>
      <c r="Z921" s="157">
        <f t="shared" si="326"/>
        <v>-4.9999999999999989E-2</v>
      </c>
      <c r="AA921" s="157">
        <f t="shared" si="326"/>
        <v>-4.9999999999999989E-2</v>
      </c>
      <c r="AB921" s="157">
        <f t="shared" si="326"/>
        <v>-4.9999999999999989E-2</v>
      </c>
      <c r="AC921" s="157">
        <f t="shared" si="323"/>
        <v>-4.9999999999999989E-2</v>
      </c>
      <c r="AD921" s="157">
        <f t="shared" si="324"/>
        <v>-4.9999999999999989E-2</v>
      </c>
      <c r="AE921" s="157">
        <f t="shared" si="325"/>
        <v>-4.9999999999999989E-2</v>
      </c>
      <c r="AF921" s="146" t="str">
        <f>AF920</f>
        <v>Other miscellaneous</v>
      </c>
      <c r="AG921" s="342" t="s">
        <v>569</v>
      </c>
      <c r="AH921" s="117"/>
      <c r="AI921" s="117"/>
      <c r="AJ921" s="117"/>
      <c r="AK921" s="117"/>
      <c r="AL921" s="117"/>
      <c r="AM921" s="117"/>
      <c r="AN921" s="117"/>
      <c r="AO921" s="117"/>
      <c r="AP921" s="63"/>
    </row>
    <row r="922" spans="1:43">
      <c r="A922" s="144" t="s">
        <v>216</v>
      </c>
      <c r="B922" s="143" t="s">
        <v>1008</v>
      </c>
      <c r="C922" s="293"/>
      <c r="D922" s="235"/>
      <c r="E922" s="235"/>
      <c r="F922" s="235"/>
      <c r="G922" s="235"/>
      <c r="H922" s="235"/>
      <c r="I922" s="233" t="s">
        <v>489</v>
      </c>
      <c r="J922" s="294"/>
      <c r="K922" s="157">
        <f>K920-5%</f>
        <v>-0.2</v>
      </c>
      <c r="L922" s="157">
        <f t="shared" si="321"/>
        <v>-0.2</v>
      </c>
      <c r="M922" s="157">
        <f t="shared" ref="M922:AB922" si="327">L922</f>
        <v>-0.2</v>
      </c>
      <c r="N922" s="157">
        <f t="shared" si="327"/>
        <v>-0.2</v>
      </c>
      <c r="O922" s="157">
        <f t="shared" si="327"/>
        <v>-0.2</v>
      </c>
      <c r="P922" s="157">
        <f t="shared" si="327"/>
        <v>-0.2</v>
      </c>
      <c r="Q922" s="157">
        <f t="shared" si="327"/>
        <v>-0.2</v>
      </c>
      <c r="R922" s="157">
        <f t="shared" si="327"/>
        <v>-0.2</v>
      </c>
      <c r="S922" s="157">
        <f t="shared" si="327"/>
        <v>-0.2</v>
      </c>
      <c r="T922" s="157">
        <f t="shared" si="327"/>
        <v>-0.2</v>
      </c>
      <c r="U922" s="157">
        <f t="shared" si="327"/>
        <v>-0.2</v>
      </c>
      <c r="V922" s="157">
        <f t="shared" si="327"/>
        <v>-0.2</v>
      </c>
      <c r="W922" s="157">
        <f t="shared" si="327"/>
        <v>-0.2</v>
      </c>
      <c r="X922" s="157">
        <f t="shared" si="327"/>
        <v>-0.2</v>
      </c>
      <c r="Y922" s="157">
        <f t="shared" si="327"/>
        <v>-0.2</v>
      </c>
      <c r="Z922" s="157">
        <f t="shared" si="327"/>
        <v>-0.2</v>
      </c>
      <c r="AA922" s="157">
        <f t="shared" si="327"/>
        <v>-0.2</v>
      </c>
      <c r="AB922" s="157">
        <f t="shared" si="327"/>
        <v>-0.2</v>
      </c>
      <c r="AC922" s="157">
        <f t="shared" si="323"/>
        <v>-0.2</v>
      </c>
      <c r="AD922" s="157">
        <f t="shared" si="324"/>
        <v>-0.2</v>
      </c>
      <c r="AE922" s="157">
        <f t="shared" si="325"/>
        <v>-0.2</v>
      </c>
      <c r="AF922" s="146" t="str">
        <f>AF921</f>
        <v>Other miscellaneous</v>
      </c>
      <c r="AG922" s="342" t="s">
        <v>569</v>
      </c>
      <c r="AH922" s="117"/>
      <c r="AI922" s="117"/>
      <c r="AJ922" s="117"/>
      <c r="AK922" s="117"/>
      <c r="AL922" s="117"/>
      <c r="AM922" s="117"/>
      <c r="AN922" s="117"/>
      <c r="AO922" s="117"/>
      <c r="AP922" s="63"/>
    </row>
    <row r="923" spans="1:43">
      <c r="A923" s="151" t="s">
        <v>214</v>
      </c>
      <c r="B923" s="277" t="s">
        <v>457</v>
      </c>
      <c r="C923" s="301" t="s">
        <v>504</v>
      </c>
      <c r="D923" s="277" t="s">
        <v>505</v>
      </c>
      <c r="E923" s="277" t="s">
        <v>507</v>
      </c>
      <c r="F923" s="277" t="s">
        <v>414</v>
      </c>
      <c r="G923" s="278" t="s">
        <v>415</v>
      </c>
      <c r="H923" s="277" t="s">
        <v>508</v>
      </c>
      <c r="I923" s="234"/>
      <c r="J923" s="302" t="s">
        <v>509</v>
      </c>
      <c r="K923" s="158">
        <f>Popn_growth</f>
        <v>1.4999999999999999E-2</v>
      </c>
      <c r="L923" s="158">
        <f t="shared" si="321"/>
        <v>1.4999999999999999E-2</v>
      </c>
      <c r="M923" s="158">
        <f t="shared" ref="M923:AB923" si="328">L923</f>
        <v>1.4999999999999999E-2</v>
      </c>
      <c r="N923" s="158">
        <f t="shared" si="328"/>
        <v>1.4999999999999999E-2</v>
      </c>
      <c r="O923" s="158">
        <f t="shared" si="328"/>
        <v>1.4999999999999999E-2</v>
      </c>
      <c r="P923" s="158">
        <f t="shared" si="328"/>
        <v>1.4999999999999999E-2</v>
      </c>
      <c r="Q923" s="158">
        <f t="shared" si="328"/>
        <v>1.4999999999999999E-2</v>
      </c>
      <c r="R923" s="158">
        <f t="shared" si="328"/>
        <v>1.4999999999999999E-2</v>
      </c>
      <c r="S923" s="158">
        <f t="shared" si="328"/>
        <v>1.4999999999999999E-2</v>
      </c>
      <c r="T923" s="158">
        <f t="shared" si="328"/>
        <v>1.4999999999999999E-2</v>
      </c>
      <c r="U923" s="158">
        <f t="shared" si="328"/>
        <v>1.4999999999999999E-2</v>
      </c>
      <c r="V923" s="158">
        <f t="shared" si="328"/>
        <v>1.4999999999999999E-2</v>
      </c>
      <c r="W923" s="158">
        <f t="shared" si="328"/>
        <v>1.4999999999999999E-2</v>
      </c>
      <c r="X923" s="158">
        <f t="shared" si="328"/>
        <v>1.4999999999999999E-2</v>
      </c>
      <c r="Y923" s="158">
        <f t="shared" si="328"/>
        <v>1.4999999999999999E-2</v>
      </c>
      <c r="Z923" s="158">
        <f t="shared" si="328"/>
        <v>1.4999999999999999E-2</v>
      </c>
      <c r="AA923" s="158">
        <f t="shared" si="328"/>
        <v>1.4999999999999999E-2</v>
      </c>
      <c r="AB923" s="158">
        <f t="shared" si="328"/>
        <v>1.4999999999999999E-2</v>
      </c>
      <c r="AC923" s="158">
        <f t="shared" si="323"/>
        <v>1.4999999999999999E-2</v>
      </c>
      <c r="AD923" s="158">
        <f t="shared" si="324"/>
        <v>1.4999999999999999E-2</v>
      </c>
      <c r="AE923" s="158">
        <f t="shared" si="325"/>
        <v>1.4999999999999999E-2</v>
      </c>
      <c r="AF923" s="146" t="str">
        <f>AF922</f>
        <v>Other miscellaneous</v>
      </c>
      <c r="AG923" s="342" t="s">
        <v>569</v>
      </c>
      <c r="AH923" s="117"/>
      <c r="AI923" s="117"/>
      <c r="AJ923" s="117"/>
      <c r="AK923" s="117"/>
      <c r="AL923" s="117"/>
      <c r="AM923" s="117"/>
      <c r="AN923" s="117"/>
      <c r="AO923" s="117"/>
      <c r="AP923" s="43"/>
    </row>
    <row r="924" spans="1:43">
      <c r="A924" s="153" t="s">
        <v>209</v>
      </c>
      <c r="B924" s="279" t="s">
        <v>1006</v>
      </c>
      <c r="C924" s="299" t="s">
        <v>504</v>
      </c>
      <c r="D924" s="279" t="s">
        <v>505</v>
      </c>
      <c r="E924" s="279" t="s">
        <v>507</v>
      </c>
      <c r="F924" s="279" t="s">
        <v>414</v>
      </c>
      <c r="G924" s="280" t="s">
        <v>415</v>
      </c>
      <c r="H924" s="279" t="s">
        <v>508</v>
      </c>
      <c r="I924" s="235"/>
      <c r="J924" s="300" t="s">
        <v>509</v>
      </c>
      <c r="K924" s="157">
        <f>K923+2%</f>
        <v>3.5000000000000003E-2</v>
      </c>
      <c r="L924" s="159">
        <f t="shared" si="321"/>
        <v>3.5000000000000003E-2</v>
      </c>
      <c r="M924" s="159">
        <f t="shared" ref="M924:AB924" si="329">L924</f>
        <v>3.5000000000000003E-2</v>
      </c>
      <c r="N924" s="159">
        <f t="shared" si="329"/>
        <v>3.5000000000000003E-2</v>
      </c>
      <c r="O924" s="159">
        <f t="shared" si="329"/>
        <v>3.5000000000000003E-2</v>
      </c>
      <c r="P924" s="159">
        <f t="shared" si="329"/>
        <v>3.5000000000000003E-2</v>
      </c>
      <c r="Q924" s="159">
        <f t="shared" si="329"/>
        <v>3.5000000000000003E-2</v>
      </c>
      <c r="R924" s="159">
        <f t="shared" si="329"/>
        <v>3.5000000000000003E-2</v>
      </c>
      <c r="S924" s="159">
        <f t="shared" si="329"/>
        <v>3.5000000000000003E-2</v>
      </c>
      <c r="T924" s="159">
        <f t="shared" si="329"/>
        <v>3.5000000000000003E-2</v>
      </c>
      <c r="U924" s="159">
        <f t="shared" si="329"/>
        <v>3.5000000000000003E-2</v>
      </c>
      <c r="V924" s="159">
        <f t="shared" si="329"/>
        <v>3.5000000000000003E-2</v>
      </c>
      <c r="W924" s="159">
        <f t="shared" si="329"/>
        <v>3.5000000000000003E-2</v>
      </c>
      <c r="X924" s="159">
        <f t="shared" si="329"/>
        <v>3.5000000000000003E-2</v>
      </c>
      <c r="Y924" s="159">
        <f t="shared" si="329"/>
        <v>3.5000000000000003E-2</v>
      </c>
      <c r="Z924" s="159">
        <f t="shared" si="329"/>
        <v>3.5000000000000003E-2</v>
      </c>
      <c r="AA924" s="159">
        <f t="shared" si="329"/>
        <v>3.5000000000000003E-2</v>
      </c>
      <c r="AB924" s="159">
        <f t="shared" si="329"/>
        <v>3.5000000000000003E-2</v>
      </c>
      <c r="AC924" s="159">
        <f t="shared" si="323"/>
        <v>3.5000000000000003E-2</v>
      </c>
      <c r="AD924" s="159">
        <f t="shared" si="324"/>
        <v>3.5000000000000003E-2</v>
      </c>
      <c r="AE924" s="159">
        <f t="shared" si="325"/>
        <v>3.5000000000000003E-2</v>
      </c>
      <c r="AF924" s="146" t="str">
        <f>AF923</f>
        <v>Other miscellaneous</v>
      </c>
      <c r="AG924" s="342" t="s">
        <v>569</v>
      </c>
      <c r="AH924" s="117"/>
      <c r="AI924" s="117"/>
      <c r="AJ924" s="117"/>
      <c r="AK924" s="117"/>
      <c r="AL924" s="117"/>
      <c r="AM924" s="117"/>
      <c r="AN924" s="117"/>
      <c r="AO924" s="117"/>
      <c r="AP924" s="63"/>
    </row>
    <row r="925" spans="1:43">
      <c r="A925" s="144" t="s">
        <v>216</v>
      </c>
      <c r="B925" s="537" t="s">
        <v>1005</v>
      </c>
      <c r="C925" s="299" t="s">
        <v>504</v>
      </c>
      <c r="D925" s="279" t="s">
        <v>505</v>
      </c>
      <c r="E925" s="279" t="s">
        <v>507</v>
      </c>
      <c r="F925" s="279" t="s">
        <v>414</v>
      </c>
      <c r="G925" s="280" t="s">
        <v>415</v>
      </c>
      <c r="H925" s="279" t="s">
        <v>508</v>
      </c>
      <c r="I925" s="235"/>
      <c r="J925" s="300" t="s">
        <v>509</v>
      </c>
      <c r="K925" s="157">
        <f>K923-2%</f>
        <v>-5.000000000000001E-3</v>
      </c>
      <c r="L925" s="157">
        <f t="shared" si="321"/>
        <v>-5.000000000000001E-3</v>
      </c>
      <c r="M925" s="157">
        <f t="shared" ref="M925:AB925" si="330">L925</f>
        <v>-5.000000000000001E-3</v>
      </c>
      <c r="N925" s="157">
        <f t="shared" si="330"/>
        <v>-5.000000000000001E-3</v>
      </c>
      <c r="O925" s="157">
        <f t="shared" si="330"/>
        <v>-5.000000000000001E-3</v>
      </c>
      <c r="P925" s="157">
        <f t="shared" si="330"/>
        <v>-5.000000000000001E-3</v>
      </c>
      <c r="Q925" s="157">
        <f t="shared" si="330"/>
        <v>-5.000000000000001E-3</v>
      </c>
      <c r="R925" s="157">
        <f t="shared" si="330"/>
        <v>-5.000000000000001E-3</v>
      </c>
      <c r="S925" s="157">
        <f t="shared" si="330"/>
        <v>-5.000000000000001E-3</v>
      </c>
      <c r="T925" s="157">
        <f t="shared" si="330"/>
        <v>-5.000000000000001E-3</v>
      </c>
      <c r="U925" s="157">
        <f t="shared" si="330"/>
        <v>-5.000000000000001E-3</v>
      </c>
      <c r="V925" s="157">
        <f t="shared" si="330"/>
        <v>-5.000000000000001E-3</v>
      </c>
      <c r="W925" s="157">
        <f t="shared" si="330"/>
        <v>-5.000000000000001E-3</v>
      </c>
      <c r="X925" s="157">
        <f t="shared" si="330"/>
        <v>-5.000000000000001E-3</v>
      </c>
      <c r="Y925" s="157">
        <f t="shared" si="330"/>
        <v>-5.000000000000001E-3</v>
      </c>
      <c r="Z925" s="157">
        <f t="shared" si="330"/>
        <v>-5.000000000000001E-3</v>
      </c>
      <c r="AA925" s="157">
        <f t="shared" si="330"/>
        <v>-5.000000000000001E-3</v>
      </c>
      <c r="AB925" s="157">
        <f t="shared" si="330"/>
        <v>-5.000000000000001E-3</v>
      </c>
      <c r="AC925" s="157">
        <f t="shared" si="323"/>
        <v>-5.000000000000001E-3</v>
      </c>
      <c r="AD925" s="157">
        <f t="shared" si="324"/>
        <v>-5.000000000000001E-3</v>
      </c>
      <c r="AE925" s="157">
        <f t="shared" si="325"/>
        <v>-5.000000000000001E-3</v>
      </c>
      <c r="AF925" s="146" t="str">
        <f>AF924</f>
        <v>Other miscellaneous</v>
      </c>
      <c r="AG925" s="342" t="s">
        <v>569</v>
      </c>
      <c r="AH925" s="117"/>
      <c r="AI925" s="117"/>
      <c r="AJ925" s="117"/>
      <c r="AK925" s="117"/>
      <c r="AL925" s="117"/>
      <c r="AM925" s="117"/>
      <c r="AN925" s="117"/>
      <c r="AO925" s="117"/>
      <c r="AP925" s="63"/>
    </row>
    <row r="926" spans="1:43">
      <c r="AH926" s="120"/>
      <c r="AI926" s="28"/>
      <c r="AJ926" s="118"/>
      <c r="AK926" s="28"/>
      <c r="AL926" s="118"/>
      <c r="AM926" s="119"/>
      <c r="AN926" s="118"/>
    </row>
    <row r="927" spans="1:43" s="128" customFormat="1" ht="18.75">
      <c r="A927" s="130" t="s">
        <v>999</v>
      </c>
      <c r="B927" s="229"/>
      <c r="C927" s="229"/>
      <c r="D927" s="229"/>
      <c r="E927" s="229"/>
      <c r="F927" s="229"/>
      <c r="G927" s="229"/>
      <c r="H927" s="229"/>
      <c r="I927" s="229"/>
      <c r="J927" s="229"/>
      <c r="K927" s="131"/>
      <c r="L927" s="138"/>
      <c r="M927" s="138"/>
      <c r="N927" s="138"/>
      <c r="O927" s="138"/>
      <c r="P927" s="147"/>
      <c r="Q927" s="147"/>
      <c r="R927" s="147"/>
      <c r="S927" s="147"/>
      <c r="T927" s="147"/>
      <c r="U927" s="147"/>
      <c r="V927" s="147"/>
      <c r="W927" s="147"/>
      <c r="X927" s="147"/>
      <c r="Y927" s="147"/>
      <c r="Z927" s="147"/>
      <c r="AA927" s="147"/>
      <c r="AB927" s="147"/>
      <c r="AC927" s="147"/>
      <c r="AD927" s="147"/>
      <c r="AE927" s="147"/>
      <c r="AF927" s="140"/>
      <c r="AG927" s="346"/>
      <c r="AH927" s="123"/>
      <c r="AI927" s="124"/>
      <c r="AJ927" s="125"/>
      <c r="AK927" s="124"/>
      <c r="AL927" s="125"/>
      <c r="AM927" s="124"/>
      <c r="AN927" s="125"/>
      <c r="AO927" s="126"/>
      <c r="AP927" s="127"/>
    </row>
    <row r="928" spans="1:43" s="540" customFormat="1">
      <c r="A928" s="216" t="s">
        <v>378</v>
      </c>
      <c r="B928" s="212"/>
      <c r="C928" s="216"/>
      <c r="D928" s="212"/>
      <c r="E928" s="212"/>
      <c r="F928" s="212"/>
      <c r="G928" s="212"/>
      <c r="H928" s="212"/>
      <c r="I928" s="212"/>
      <c r="J928" s="212"/>
      <c r="K928" s="134" t="s">
        <v>380</v>
      </c>
      <c r="L928" s="137"/>
      <c r="M928" s="141"/>
      <c r="N928" s="137"/>
      <c r="O928" s="230"/>
      <c r="P928" s="230"/>
      <c r="Q928" s="230"/>
      <c r="R928" s="230"/>
      <c r="S928" s="230"/>
      <c r="T928" s="230"/>
      <c r="U928" s="230"/>
      <c r="V928" s="230"/>
      <c r="W928" s="230"/>
    </row>
    <row r="929" spans="1:31" s="540" customFormat="1">
      <c r="A929" s="216"/>
      <c r="B929" s="115" t="s">
        <v>379</v>
      </c>
      <c r="C929" s="289" t="s">
        <v>514</v>
      </c>
      <c r="D929" s="283"/>
      <c r="E929" s="283"/>
      <c r="F929" s="283"/>
      <c r="G929" s="284"/>
      <c r="H929" s="283"/>
      <c r="I929" s="284"/>
      <c r="J929" s="292"/>
      <c r="K929" s="134">
        <v>2014</v>
      </c>
      <c r="L929" s="134">
        <f t="shared" ref="L929:AE929" si="331">K929+1</f>
        <v>2015</v>
      </c>
      <c r="M929" s="134">
        <f t="shared" si="331"/>
        <v>2016</v>
      </c>
      <c r="N929" s="134">
        <f t="shared" si="331"/>
        <v>2017</v>
      </c>
      <c r="O929" s="134">
        <f t="shared" si="331"/>
        <v>2018</v>
      </c>
      <c r="P929" s="134">
        <f t="shared" si="331"/>
        <v>2019</v>
      </c>
      <c r="Q929" s="134">
        <f t="shared" si="331"/>
        <v>2020</v>
      </c>
      <c r="R929" s="134">
        <f t="shared" si="331"/>
        <v>2021</v>
      </c>
      <c r="S929" s="134">
        <f t="shared" si="331"/>
        <v>2022</v>
      </c>
      <c r="T929" s="134">
        <f t="shared" si="331"/>
        <v>2023</v>
      </c>
      <c r="U929" s="134">
        <f t="shared" si="331"/>
        <v>2024</v>
      </c>
      <c r="V929" s="134">
        <f t="shared" si="331"/>
        <v>2025</v>
      </c>
      <c r="W929" s="134">
        <f t="shared" si="331"/>
        <v>2026</v>
      </c>
      <c r="X929" s="134">
        <f t="shared" si="331"/>
        <v>2027</v>
      </c>
      <c r="Y929" s="134">
        <f t="shared" si="331"/>
        <v>2028</v>
      </c>
      <c r="Z929" s="134">
        <f t="shared" si="331"/>
        <v>2029</v>
      </c>
      <c r="AA929" s="134">
        <f t="shared" si="331"/>
        <v>2030</v>
      </c>
      <c r="AB929" s="134">
        <f t="shared" si="331"/>
        <v>2031</v>
      </c>
      <c r="AC929" s="134">
        <f t="shared" si="331"/>
        <v>2032</v>
      </c>
      <c r="AD929" s="134">
        <f t="shared" si="331"/>
        <v>2033</v>
      </c>
      <c r="AE929" s="134">
        <f t="shared" si="331"/>
        <v>2034</v>
      </c>
    </row>
    <row r="930" spans="1:31" s="540" customFormat="1">
      <c r="A930" s="144" t="s">
        <v>214</v>
      </c>
      <c r="B930" s="143" t="s">
        <v>1000</v>
      </c>
      <c r="C930" s="408" t="s">
        <v>706</v>
      </c>
      <c r="D930" s="542"/>
      <c r="E930" s="542"/>
      <c r="F930" s="543"/>
      <c r="G930" s="544"/>
      <c r="H930" s="542"/>
      <c r="I930" s="543"/>
      <c r="J930" s="545"/>
      <c r="K930" s="539">
        <f>SUM('Li-ion batteries'!C254,'Li-ion batteries'!C150,'Li-ion batteries'!C85)</f>
        <v>8189.6065581941502</v>
      </c>
      <c r="L930" s="539">
        <f>SUM('Li-ion batteries'!D254,'Li-ion batteries'!D150,'Li-ion batteries'!D85)</f>
        <v>9704.8589041143532</v>
      </c>
      <c r="M930" s="539">
        <f>SUM('Li-ion batteries'!E254,'Li-ion batteries'!E150,'Li-ion batteries'!E85)</f>
        <v>11504.393118243837</v>
      </c>
      <c r="N930" s="539">
        <f>SUM('Li-ion batteries'!F254,'Li-ion batteries'!F150,'Li-ion batteries'!F85)</f>
        <v>13642.153414291972</v>
      </c>
      <c r="O930" s="539">
        <f>SUM('Li-ion batteries'!G254,'Li-ion batteries'!G150,'Li-ion batteries'!G85)</f>
        <v>16182.416017990272</v>
      </c>
      <c r="P930" s="539">
        <f>SUM('Li-ion batteries'!H254,'Li-ion batteries'!H150,'Li-ion batteries'!H85)</f>
        <v>19201.78334280707</v>
      </c>
      <c r="Q930" s="539">
        <f>SUM('Li-ion batteries'!I254,'Li-ion batteries'!I150,'Li-ion batteries'!I85)</f>
        <v>22791.565527013579</v>
      </c>
      <c r="R930" s="539">
        <f>SUM('Li-ion batteries'!J254,'Li-ion batteries'!J150,'Li-ion batteries'!J85)</f>
        <v>24988.695155045094</v>
      </c>
      <c r="S930" s="539">
        <f>SUM('Li-ion batteries'!K254,'Li-ion batteries'!K150,'Li-ion batteries'!K85)</f>
        <v>27399.750769994633</v>
      </c>
      <c r="T930" s="539">
        <f>SUM('Li-ion batteries'!L254,'Li-ion batteries'!L150,'Li-ion batteries'!L85)</f>
        <v>30045.772528520276</v>
      </c>
      <c r="U930" s="539">
        <f>SUM('Li-ion batteries'!M254,'Li-ion batteries'!M150,'Li-ion batteries'!M85)</f>
        <v>32949.891268162217</v>
      </c>
      <c r="V930" s="539">
        <f>SUM('Li-ion batteries'!N254,'Li-ion batteries'!N150,'Li-ion batteries'!N85)</f>
        <v>36137.538443382648</v>
      </c>
      <c r="W930" s="539">
        <f>SUM('Li-ion batteries'!O254,'Li-ion batteries'!O150,'Li-ion batteries'!O85)</f>
        <v>39636.677371783655</v>
      </c>
      <c r="X930" s="539">
        <f>SUM('Li-ion batteries'!P254,'Li-ion batteries'!P150,'Li-ion batteries'!P85)</f>
        <v>43478.057978050922</v>
      </c>
      <c r="Y930" s="539">
        <f>SUM('Li-ion batteries'!Q254,'Li-ion batteries'!Q150,'Li-ion batteries'!Q85)</f>
        <v>47695.497450360264</v>
      </c>
      <c r="Z930" s="539">
        <f>SUM('Li-ion batteries'!R254,'Li-ion batteries'!R150,'Li-ion batteries'!R85)</f>
        <v>52326.189475054329</v>
      </c>
      <c r="AA930" s="539">
        <f>SUM('Li-ion batteries'!S254,'Li-ion batteries'!S150,'Li-ion batteries'!S85)</f>
        <v>57411.044992891468</v>
      </c>
      <c r="AB930" s="539">
        <f>SUM('Li-ion batteries'!T254,'Li-ion batteries'!T150,'Li-ion batteries'!T85)</f>
        <v>62995.067726902838</v>
      </c>
      <c r="AC930" s="539">
        <f>SUM('Li-ion batteries'!U254,'Li-ion batteries'!U150,'Li-ion batteries'!U85)</f>
        <v>69127.768070987688</v>
      </c>
      <c r="AD930" s="539">
        <f>SUM('Li-ion batteries'!V254,'Li-ion batteries'!V150,'Li-ion batteries'!V85)</f>
        <v>75863.619303287749</v>
      </c>
      <c r="AE930" s="539">
        <f>SUM('Li-ion batteries'!W254,'Li-ion batteries'!W150,'Li-ion batteries'!W85)</f>
        <v>83262.560502940803</v>
      </c>
    </row>
    <row r="931" spans="1:31" s="540" customFormat="1">
      <c r="A931" s="144" t="s">
        <v>209</v>
      </c>
      <c r="B931" s="143" t="s">
        <v>1000</v>
      </c>
      <c r="C931" s="408" t="s">
        <v>706</v>
      </c>
      <c r="D931" s="279"/>
      <c r="E931" s="279"/>
      <c r="F931" s="235"/>
      <c r="G931" s="280"/>
      <c r="H931" s="279"/>
      <c r="I931" s="235"/>
      <c r="J931" s="300"/>
      <c r="K931" s="539">
        <f>SUM('Li-ion batteries'!C255,'Li-ion batteries'!C151,'Li-ion batteries'!C86)</f>
        <v>8189.6065581941502</v>
      </c>
      <c r="L931" s="539">
        <f>SUM('Li-ion batteries'!D255,'Li-ion batteries'!D151,'Li-ion batteries'!D86)</f>
        <v>9895.5822416641604</v>
      </c>
      <c r="M931" s="539">
        <f>SUM('Li-ion batteries'!E255,'Li-ion batteries'!E151,'Li-ion batteries'!E86)</f>
        <v>11968.086568608129</v>
      </c>
      <c r="N931" s="539">
        <f>SUM('Li-ion batteries'!F255,'Li-ion batteries'!F151,'Li-ion batteries'!F86)</f>
        <v>14487.910531350373</v>
      </c>
      <c r="O931" s="539">
        <f>SUM('Li-ion batteries'!G255,'Li-ion batteries'!G151,'Li-ion batteries'!G86)</f>
        <v>17554.018202858264</v>
      </c>
      <c r="P931" s="539">
        <f>SUM('Li-ion batteries'!H255,'Li-ion batteries'!H151,'Li-ion batteries'!H86)</f>
        <v>21287.698515181939</v>
      </c>
      <c r="Q931" s="539">
        <f>SUM('Li-ion batteries'!I255,'Li-ion batteries'!I151,'Li-ion batteries'!I86)</f>
        <v>25837.676572493197</v>
      </c>
      <c r="R931" s="539">
        <f>SUM('Li-ion batteries'!J255,'Li-ion batteries'!J151,'Li-ion batteries'!J86)</f>
        <v>29278.938587525776</v>
      </c>
      <c r="S931" s="539">
        <f>SUM('Li-ion batteries'!K255,'Li-ion batteries'!K151,'Li-ion batteries'!K86)</f>
        <v>33190.559760244367</v>
      </c>
      <c r="T931" s="539">
        <f>SUM('Li-ion batteries'!L255,'Li-ion batteries'!L151,'Li-ion batteries'!L86)</f>
        <v>37638.629282970171</v>
      </c>
      <c r="U931" s="539">
        <f>SUM('Li-ion batteries'!M255,'Li-ion batteries'!M151,'Li-ion batteries'!M86)</f>
        <v>42698.785161978609</v>
      </c>
      <c r="V931" s="539">
        <f>SUM('Li-ion batteries'!N255,'Li-ion batteries'!N151,'Li-ion batteries'!N86)</f>
        <v>48457.631240211122</v>
      </c>
      <c r="W931" s="539">
        <f>SUM('Li-ion batteries'!O255,'Li-ion batteries'!O151,'Li-ion batteries'!O86)</f>
        <v>55014.369680020973</v>
      </c>
      <c r="X931" s="539">
        <f>SUM('Li-ion batteries'!P255,'Li-ion batteries'!P151,'Li-ion batteries'!P86)</f>
        <v>62482.682366131245</v>
      </c>
      <c r="Y931" s="539">
        <f>SUM('Li-ion batteries'!Q255,'Li-ion batteries'!Q151,'Li-ion batteries'!Q86)</f>
        <v>70992.899977541907</v>
      </c>
      <c r="Z931" s="539">
        <f>SUM('Li-ion batteries'!R255,'Li-ion batteries'!R151,'Li-ion batteries'!R86)</f>
        <v>80694.503613518493</v>
      </c>
      <c r="AA931" s="539">
        <f>SUM('Li-ion batteries'!S255,'Li-ion batteries'!S151,'Li-ion batteries'!S86)</f>
        <v>91759.010980472987</v>
      </c>
      <c r="AB931" s="539">
        <f>SUM('Li-ion batteries'!T255,'Li-ion batteries'!T151,'Li-ion batteries'!T86)</f>
        <v>104383.30741342533</v>
      </c>
      <c r="AC931" s="539">
        <f>SUM('Li-ion batteries'!U255,'Li-ion batteries'!U151,'Li-ion batteries'!U86)</f>
        <v>118793.49160390228</v>
      </c>
      <c r="AD931" s="539">
        <f>SUM('Li-ion batteries'!V255,'Li-ion batteries'!V151,'Li-ion batteries'!V86)</f>
        <v>135249.31705216062</v>
      </c>
      <c r="AE931" s="539">
        <f>SUM('Li-ion batteries'!W255,'Li-ion batteries'!W151,'Li-ion batteries'!W86)</f>
        <v>154049.3232075907</v>
      </c>
    </row>
    <row r="932" spans="1:31" s="540" customFormat="1">
      <c r="A932" s="144" t="s">
        <v>216</v>
      </c>
      <c r="B932" s="143" t="s">
        <v>1000</v>
      </c>
      <c r="C932" s="408" t="s">
        <v>706</v>
      </c>
      <c r="D932" s="279"/>
      <c r="E932" s="279"/>
      <c r="F932" s="235"/>
      <c r="G932" s="280"/>
      <c r="H932" s="279"/>
      <c r="I932" s="235"/>
      <c r="J932" s="300"/>
      <c r="K932" s="539">
        <f>SUM('Li-ion batteries'!C256,'Li-ion batteries'!C152,'Li-ion batteries'!C87)</f>
        <v>8189.6065581941502</v>
      </c>
      <c r="L932" s="539">
        <f>SUM('Li-ion batteries'!D256,'Li-ion batteries'!D152,'Li-ion batteries'!D87)</f>
        <v>9142.607310832067</v>
      </c>
      <c r="M932" s="539">
        <f>SUM('Li-ion batteries'!E256,'Li-ion batteries'!E152,'Li-ion batteries'!E87)</f>
        <v>10217.63917391754</v>
      </c>
      <c r="N932" s="539">
        <f>SUM('Li-ion batteries'!F256,'Li-ion batteries'!F152,'Li-ion batteries'!F87)</f>
        <v>11431.765705622733</v>
      </c>
      <c r="O932" s="539">
        <f>SUM('Li-ion batteries'!G256,'Li-ion batteries'!G152,'Li-ion batteries'!G87)</f>
        <v>12804.60550057394</v>
      </c>
      <c r="P932" s="539">
        <f>SUM('Li-ion batteries'!H256,'Li-ion batteries'!H152,'Li-ion batteries'!H87)</f>
        <v>14358.733012257935</v>
      </c>
      <c r="Q932" s="539">
        <f>SUM('Li-ion batteries'!I256,'Li-ion batteries'!I152,'Li-ion batteries'!I87)</f>
        <v>16120.144096238149</v>
      </c>
      <c r="R932" s="539">
        <f>SUM('Li-ion batteries'!J256,'Li-ion batteries'!J152,'Li-ion batteries'!J87)</f>
        <v>16681.563364150745</v>
      </c>
      <c r="S932" s="539">
        <f>SUM('Li-ion batteries'!K256,'Li-ion batteries'!K152,'Li-ion batteries'!K87)</f>
        <v>17270.134246247755</v>
      </c>
      <c r="T932" s="539">
        <f>SUM('Li-ion batteries'!L256,'Li-ion batteries'!L152,'Li-ion batteries'!L87)</f>
        <v>17887.55947487479</v>
      </c>
      <c r="U932" s="539">
        <f>SUM('Li-ion batteries'!M256,'Li-ion batteries'!M152,'Li-ion batteries'!M87)</f>
        <v>18535.672263337692</v>
      </c>
      <c r="V932" s="539">
        <f>SUM('Li-ion batteries'!N256,'Li-ion batteries'!N152,'Li-ion batteries'!N87)</f>
        <v>19216.447771985993</v>
      </c>
      <c r="W932" s="539">
        <f>SUM('Li-ion batteries'!O256,'Li-ion batteries'!O152,'Li-ion batteries'!O87)</f>
        <v>19932.015664468257</v>
      </c>
      <c r="X932" s="539">
        <f>SUM('Li-ion batteries'!P256,'Li-ion batteries'!P152,'Li-ion batteries'!P87)</f>
        <v>20684.673862008727</v>
      </c>
      <c r="Y932" s="539">
        <f>SUM('Li-ion batteries'!Q256,'Li-ion batteries'!Q152,'Li-ion batteries'!Q87)</f>
        <v>21476.903614423423</v>
      </c>
      <c r="Z932" s="539">
        <f>SUM('Li-ion batteries'!R256,'Li-ion batteries'!R152,'Li-ion batteries'!R87)</f>
        <v>22311.386018567369</v>
      </c>
      <c r="AA932" s="539">
        <f>SUM('Li-ion batteries'!S256,'Li-ion batteries'!S152,'Li-ion batteries'!S87)</f>
        <v>23191.020128095151</v>
      </c>
      <c r="AB932" s="539">
        <f>SUM('Li-ion batteries'!T256,'Li-ion batteries'!T152,'Li-ion batteries'!T87)</f>
        <v>24118.942812948899</v>
      </c>
      <c r="AC932" s="539">
        <f>SUM('Li-ion batteries'!U256,'Li-ion batteries'!U152,'Li-ion batteries'!U87)</f>
        <v>25098.550542997837</v>
      </c>
      <c r="AD932" s="539">
        <f>SUM('Li-ion batteries'!V256,'Li-ion batteries'!V152,'Li-ion batteries'!V87)</f>
        <v>26133.52328789256</v>
      </c>
      <c r="AE932" s="539">
        <f>SUM('Li-ion batteries'!W256,'Li-ion batteries'!W152,'Li-ion batteries'!W87)</f>
        <v>27227.850744631472</v>
      </c>
    </row>
    <row r="933" spans="1:31" s="540" customFormat="1">
      <c r="S933" s="541"/>
    </row>
  </sheetData>
  <sheetProtection sheet="1" objects="1" scenarios="1"/>
  <mergeCells count="10">
    <mergeCell ref="B779:B786"/>
    <mergeCell ref="B787:B794"/>
    <mergeCell ref="B717:B719"/>
    <mergeCell ref="B689:B691"/>
    <mergeCell ref="B692:B715"/>
    <mergeCell ref="Y450:Z450"/>
    <mergeCell ref="Y453:Z453"/>
    <mergeCell ref="A581:B582"/>
    <mergeCell ref="B649:B656"/>
    <mergeCell ref="B657:B664"/>
  </mergeCells>
  <conditionalFormatting sqref="L35:AE37 L64:AE66 L90:AE98 L745:AE747 L826:AE828 L887:AE889 L920:AE925 M290:AC290 M326:AC326 L176:AE181 L287:AE289 L323:AE325 L354:AE356 L385:AE390 L414:AE416 L440:AE442 L465:AE467 L615:AE615 L150:AE152 L225:AE227 L618:AE620 L616:O617 Q616:AE617 L574:AE577 L255:AE257 L689:AE691 L123:AE125 L646:AE648 L773:AE778 L830:AE832 L862:AE862">
    <cfRule type="expression" dxfId="52" priority="56">
      <formula>L35=K35</formula>
    </cfRule>
  </conditionalFormatting>
  <conditionalFormatting sqref="L863:AE864">
    <cfRule type="expression" dxfId="51" priority="39">
      <formula>L863=K863</formula>
    </cfRule>
  </conditionalFormatting>
  <conditionalFormatting sqref="M888">
    <cfRule type="expression" dxfId="50" priority="16">
      <formula>M888=L888</formula>
    </cfRule>
  </conditionalFormatting>
  <conditionalFormatting sqref="M889">
    <cfRule type="expression" dxfId="49" priority="15">
      <formula>M889=L889</formula>
    </cfRule>
  </conditionalFormatting>
  <conditionalFormatting sqref="S888">
    <cfRule type="expression" dxfId="48" priority="14">
      <formula>S888=R888</formula>
    </cfRule>
  </conditionalFormatting>
  <conditionalFormatting sqref="S889">
    <cfRule type="expression" dxfId="47" priority="13">
      <formula>S889=R889</formula>
    </cfRule>
  </conditionalFormatting>
  <conditionalFormatting sqref="AD290:AF290 AD326:AF326">
    <cfRule type="expression" dxfId="46" priority="547">
      <formula>AD290=AB290</formula>
    </cfRule>
  </conditionalFormatting>
  <conditionalFormatting sqref="P616">
    <cfRule type="expression" dxfId="45" priority="11">
      <formula>P616=O616</formula>
    </cfRule>
  </conditionalFormatting>
  <conditionalFormatting sqref="L38:AE40">
    <cfRule type="expression" dxfId="44" priority="10">
      <formula>L38=K38</formula>
    </cfRule>
  </conditionalFormatting>
  <conditionalFormatting sqref="L502:Z502 L494:AE494 L492:AE492 L500:AE501 L493:Z493 L496:AE496">
    <cfRule type="expression" dxfId="43" priority="8">
      <formula>L492=K492</formula>
    </cfRule>
  </conditionalFormatting>
  <conditionalFormatting sqref="AA502:AE502">
    <cfRule type="expression" dxfId="42" priority="9">
      <formula>AA502=Z501</formula>
    </cfRule>
  </conditionalFormatting>
  <conditionalFormatting sqref="L497:AE498">
    <cfRule type="expression" dxfId="41" priority="7">
      <formula>L497=K497</formula>
    </cfRule>
  </conditionalFormatting>
  <conditionalFormatting sqref="AA493:AE493">
    <cfRule type="expression" dxfId="40" priority="6">
      <formula>AA493=Z493</formula>
    </cfRule>
  </conditionalFormatting>
  <conditionalFormatting sqref="M228:AE230">
    <cfRule type="expression" dxfId="39" priority="4">
      <formula>M228=L228</formula>
    </cfRule>
  </conditionalFormatting>
  <conditionalFormatting sqref="L228:L230">
    <cfRule type="expression" dxfId="38" priority="3">
      <formula>L228=K228</formula>
    </cfRule>
  </conditionalFormatting>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sheetPr>
    <tabColor theme="7" tint="0.59999389629810485"/>
  </sheetPr>
  <dimension ref="A1:AF1574"/>
  <sheetViews>
    <sheetView zoomScale="90" zoomScaleNormal="90" workbookViewId="0">
      <pane ySplit="5" topLeftCell="A6" activePane="bottomLeft" state="frozen"/>
      <selection pane="bottomLeft" activeCell="A6" sqref="A6"/>
    </sheetView>
  </sheetViews>
  <sheetFormatPr defaultColWidth="8.85546875" defaultRowHeight="12.75"/>
  <cols>
    <col min="1" max="1" width="10.140625" style="214" customWidth="1"/>
    <col min="2" max="2" width="33" style="214" bestFit="1" customWidth="1"/>
    <col min="3" max="3" width="5" style="214" customWidth="1"/>
    <col min="4" max="4" width="5" style="214" bestFit="1" customWidth="1"/>
    <col min="5" max="25" width="10.7109375" style="200" customWidth="1"/>
    <col min="26" max="26" width="2.85546875" style="200" customWidth="1"/>
    <col min="27" max="27" width="8.85546875" style="351"/>
    <col min="28" max="16384" width="8.85546875" style="200"/>
  </cols>
  <sheetData>
    <row r="1" spans="1:27" s="203" customFormat="1" ht="18.75">
      <c r="A1" s="202" t="s">
        <v>224</v>
      </c>
      <c r="B1" s="202"/>
      <c r="C1" s="202"/>
      <c r="D1" s="202"/>
      <c r="AA1" s="350"/>
    </row>
    <row r="2" spans="1:27" s="201" customFormat="1">
      <c r="A2" s="210"/>
      <c r="B2" s="210"/>
      <c r="C2" s="210"/>
      <c r="D2" s="210"/>
      <c r="E2" s="215" t="s">
        <v>351</v>
      </c>
      <c r="F2" s="219"/>
      <c r="G2" s="218" t="s">
        <v>728</v>
      </c>
      <c r="AA2" s="351"/>
    </row>
    <row r="3" spans="1:27" s="201" customFormat="1">
      <c r="B3" s="210"/>
      <c r="C3" s="210"/>
      <c r="D3" s="210"/>
      <c r="E3" s="306"/>
      <c r="F3" s="332"/>
      <c r="G3" s="201" t="s">
        <v>567</v>
      </c>
      <c r="L3" s="197"/>
      <c r="AA3" s="351"/>
    </row>
    <row r="4" spans="1:27" s="201" customFormat="1">
      <c r="B4" s="210"/>
      <c r="C4" s="210"/>
      <c r="D4" s="210"/>
      <c r="E4" s="306" t="s">
        <v>230</v>
      </c>
      <c r="F4" s="339" t="s">
        <v>568</v>
      </c>
      <c r="L4" s="197"/>
      <c r="AA4" s="351"/>
    </row>
    <row r="5" spans="1:27" s="224" customFormat="1" ht="15.75">
      <c r="B5" s="249" t="s">
        <v>510</v>
      </c>
      <c r="C5" s="249"/>
      <c r="D5" s="249"/>
      <c r="E5" s="224">
        <v>2014</v>
      </c>
      <c r="F5" s="224">
        <f t="shared" ref="F5:W5" si="0">E5+1</f>
        <v>2015</v>
      </c>
      <c r="G5" s="224">
        <f t="shared" si="0"/>
        <v>2016</v>
      </c>
      <c r="H5" s="224">
        <f t="shared" si="0"/>
        <v>2017</v>
      </c>
      <c r="I5" s="224">
        <f t="shared" si="0"/>
        <v>2018</v>
      </c>
      <c r="J5" s="224">
        <f t="shared" si="0"/>
        <v>2019</v>
      </c>
      <c r="K5" s="224">
        <f t="shared" si="0"/>
        <v>2020</v>
      </c>
      <c r="L5" s="224">
        <f t="shared" si="0"/>
        <v>2021</v>
      </c>
      <c r="M5" s="224">
        <f t="shared" si="0"/>
        <v>2022</v>
      </c>
      <c r="N5" s="224">
        <f t="shared" si="0"/>
        <v>2023</v>
      </c>
      <c r="O5" s="224">
        <f t="shared" si="0"/>
        <v>2024</v>
      </c>
      <c r="P5" s="224">
        <f t="shared" si="0"/>
        <v>2025</v>
      </c>
      <c r="Q5" s="224">
        <f t="shared" si="0"/>
        <v>2026</v>
      </c>
      <c r="R5" s="224">
        <f t="shared" si="0"/>
        <v>2027</v>
      </c>
      <c r="S5" s="224">
        <f t="shared" si="0"/>
        <v>2028</v>
      </c>
      <c r="T5" s="224">
        <f t="shared" si="0"/>
        <v>2029</v>
      </c>
      <c r="U5" s="224">
        <f t="shared" si="0"/>
        <v>2030</v>
      </c>
      <c r="V5" s="224">
        <f t="shared" si="0"/>
        <v>2031</v>
      </c>
      <c r="W5" s="224">
        <f t="shared" si="0"/>
        <v>2032</v>
      </c>
      <c r="X5" s="224">
        <f>W5+1</f>
        <v>2033</v>
      </c>
      <c r="Y5" s="224">
        <f>X5+1</f>
        <v>2034</v>
      </c>
      <c r="AA5" s="352" t="s">
        <v>517</v>
      </c>
    </row>
    <row r="6" spans="1:27" s="656" customFormat="1" ht="15.75">
      <c r="A6" s="653" t="s">
        <v>518</v>
      </c>
      <c r="B6" s="654"/>
      <c r="C6" s="654"/>
      <c r="D6" s="655"/>
      <c r="E6" s="3"/>
      <c r="F6" s="3"/>
      <c r="G6" s="3"/>
      <c r="H6" s="3"/>
      <c r="I6" s="3"/>
      <c r="J6" s="3"/>
      <c r="K6" s="3"/>
      <c r="L6" s="3"/>
      <c r="M6" s="3"/>
      <c r="N6" s="3"/>
      <c r="O6" s="3"/>
      <c r="P6" s="3"/>
      <c r="Q6" s="3"/>
      <c r="R6" s="3"/>
      <c r="S6" s="3"/>
      <c r="T6" s="3"/>
      <c r="U6" s="3"/>
      <c r="V6" s="3"/>
      <c r="W6" s="3"/>
      <c r="X6" s="3"/>
      <c r="Y6" s="3"/>
      <c r="AA6" s="657" t="b">
        <f>AND(Y68&gt;Y37,Y99&lt;Y37)</f>
        <v>1</v>
      </c>
    </row>
    <row r="7" spans="1:27" s="224" customFormat="1" ht="15.75">
      <c r="B7" s="242" t="s">
        <v>211</v>
      </c>
      <c r="C7" s="242"/>
      <c r="D7" s="304"/>
      <c r="AA7" s="354"/>
    </row>
    <row r="8" spans="1:27">
      <c r="A8" s="246" t="s">
        <v>21</v>
      </c>
      <c r="B8" s="247" t="s">
        <v>198</v>
      </c>
      <c r="C8" s="273" t="str">
        <f>A6</f>
        <v>National total</v>
      </c>
      <c r="D8" s="271" t="s">
        <v>214</v>
      </c>
      <c r="E8" s="357">
        <f t="shared" ref="E8:N21" si="1">SUMIFS(E$104:E$1573,$B$104:$B$1573,$B8,$D$104:$D$1573,$D8)</f>
        <v>6269.8819599999979</v>
      </c>
      <c r="F8" s="248">
        <f t="shared" si="1"/>
        <v>6482.6515260999977</v>
      </c>
      <c r="G8" s="248">
        <f t="shared" si="1"/>
        <v>6702.8680270134973</v>
      </c>
      <c r="H8" s="248">
        <f t="shared" si="1"/>
        <v>6930.7921054589697</v>
      </c>
      <c r="I8" s="248">
        <f t="shared" si="1"/>
        <v>7166.6935266500323</v>
      </c>
      <c r="J8" s="248">
        <f t="shared" si="1"/>
        <v>7410.8514975827829</v>
      </c>
      <c r="K8" s="248">
        <f t="shared" si="1"/>
        <v>7663.5549974981805</v>
      </c>
      <c r="L8" s="248">
        <f t="shared" si="1"/>
        <v>7925.1031199106155</v>
      </c>
      <c r="M8" s="248">
        <f t="shared" si="1"/>
        <v>8195.8054266074869</v>
      </c>
      <c r="N8" s="248">
        <f t="shared" si="1"/>
        <v>8475.9823140387489</v>
      </c>
      <c r="O8" s="248">
        <f t="shared" ref="O8:Y21" si="2">SUMIFS(O$104:O$1573,$B$104:$B$1573,$B8,$D$104:$D$1573,$D8)</f>
        <v>8765.9653925301045</v>
      </c>
      <c r="P8" s="248">
        <f t="shared" si="2"/>
        <v>9066.0978787686581</v>
      </c>
      <c r="Q8" s="248">
        <f t="shared" si="2"/>
        <v>9376.7350020255599</v>
      </c>
      <c r="R8" s="248">
        <f t="shared" si="2"/>
        <v>9698.2444245964525</v>
      </c>
      <c r="S8" s="248">
        <f t="shared" si="2"/>
        <v>10031.00667695733</v>
      </c>
      <c r="T8" s="248">
        <f t="shared" si="2"/>
        <v>10375.415608150835</v>
      </c>
      <c r="U8" s="248">
        <f t="shared" si="2"/>
        <v>10731.878851936115</v>
      </c>
      <c r="V8" s="248">
        <f t="shared" si="2"/>
        <v>11100.818309253878</v>
      </c>
      <c r="W8" s="248">
        <f t="shared" si="2"/>
        <v>11482.670647577763</v>
      </c>
      <c r="X8" s="248">
        <f t="shared" si="2"/>
        <v>11877.887817742983</v>
      </c>
      <c r="Y8" s="248">
        <f t="shared" si="2"/>
        <v>12286.937588863988</v>
      </c>
    </row>
    <row r="9" spans="1:27">
      <c r="A9" s="237" t="s">
        <v>29</v>
      </c>
      <c r="B9" s="221" t="s">
        <v>30</v>
      </c>
      <c r="C9" s="274" t="str">
        <f t="shared" ref="C9:C35" si="3">C8</f>
        <v>National total</v>
      </c>
      <c r="D9" s="272" t="str">
        <f t="shared" ref="D9:D35" si="4">D8</f>
        <v>Best</v>
      </c>
      <c r="E9" s="195">
        <f t="shared" si="1"/>
        <v>43303.548806500032</v>
      </c>
      <c r="F9" s="243">
        <f t="shared" si="1"/>
        <v>42004.442342305032</v>
      </c>
      <c r="G9" s="243">
        <f t="shared" si="1"/>
        <v>40744.309072035874</v>
      </c>
      <c r="H9" s="243">
        <f t="shared" si="1"/>
        <v>39521.979799874804</v>
      </c>
      <c r="I9" s="243">
        <f t="shared" si="1"/>
        <v>38336.320405878556</v>
      </c>
      <c r="J9" s="243">
        <f t="shared" si="1"/>
        <v>37186.230793702191</v>
      </c>
      <c r="K9" s="243">
        <f t="shared" si="1"/>
        <v>36070.64386989113</v>
      </c>
      <c r="L9" s="243">
        <f t="shared" si="1"/>
        <v>36070.64386989113</v>
      </c>
      <c r="M9" s="243">
        <f t="shared" si="1"/>
        <v>36070.64386989113</v>
      </c>
      <c r="N9" s="243">
        <f t="shared" si="1"/>
        <v>36070.64386989113</v>
      </c>
      <c r="O9" s="243">
        <f t="shared" si="2"/>
        <v>36070.64386989113</v>
      </c>
      <c r="P9" s="243">
        <f t="shared" si="2"/>
        <v>36070.64386989113</v>
      </c>
      <c r="Q9" s="243">
        <f t="shared" si="2"/>
        <v>36070.64386989113</v>
      </c>
      <c r="R9" s="243">
        <f t="shared" si="2"/>
        <v>36070.64386989113</v>
      </c>
      <c r="S9" s="243">
        <f t="shared" si="2"/>
        <v>36070.64386989113</v>
      </c>
      <c r="T9" s="243">
        <f t="shared" si="2"/>
        <v>36070.64386989113</v>
      </c>
      <c r="U9" s="243">
        <f t="shared" si="2"/>
        <v>36070.64386989113</v>
      </c>
      <c r="V9" s="243">
        <f t="shared" si="2"/>
        <v>36070.64386989113</v>
      </c>
      <c r="W9" s="243">
        <f t="shared" si="2"/>
        <v>36070.64386989113</v>
      </c>
      <c r="X9" s="243">
        <f t="shared" si="2"/>
        <v>36070.64386989113</v>
      </c>
      <c r="Y9" s="243">
        <f t="shared" si="2"/>
        <v>36070.64386989113</v>
      </c>
    </row>
    <row r="10" spans="1:27">
      <c r="A10" s="237" t="s">
        <v>33</v>
      </c>
      <c r="B10" s="221" t="s">
        <v>34</v>
      </c>
      <c r="C10" s="274" t="str">
        <f t="shared" si="3"/>
        <v>National total</v>
      </c>
      <c r="D10" s="272" t="str">
        <f t="shared" si="4"/>
        <v>Best</v>
      </c>
      <c r="E10" s="195">
        <f t="shared" si="1"/>
        <v>300047.05418136017</v>
      </c>
      <c r="F10" s="243">
        <f t="shared" si="1"/>
        <v>313093.54605521815</v>
      </c>
      <c r="G10" s="243">
        <f t="shared" si="1"/>
        <v>327237.42493201664</v>
      </c>
      <c r="H10" s="243">
        <f t="shared" si="1"/>
        <v>342560.93045699061</v>
      </c>
      <c r="I10" s="243">
        <f t="shared" si="1"/>
        <v>359152.64715913002</v>
      </c>
      <c r="J10" s="243">
        <f t="shared" si="1"/>
        <v>377107.99244925252</v>
      </c>
      <c r="K10" s="243">
        <f t="shared" si="1"/>
        <v>396529.74219406035</v>
      </c>
      <c r="L10" s="243">
        <f t="shared" si="1"/>
        <v>417528.5967593767</v>
      </c>
      <c r="M10" s="243">
        <f t="shared" si="1"/>
        <v>440223.79063853313</v>
      </c>
      <c r="N10" s="243">
        <f t="shared" si="1"/>
        <v>464743.74902180582</v>
      </c>
      <c r="O10" s="243">
        <f t="shared" si="2"/>
        <v>491226.7949212041</v>
      </c>
      <c r="P10" s="243">
        <f t="shared" si="2"/>
        <v>519821.91074321466</v>
      </c>
      <c r="Q10" s="243">
        <f t="shared" si="2"/>
        <v>550689.55850183161</v>
      </c>
      <c r="R10" s="243">
        <f t="shared" si="2"/>
        <v>584002.56318701513</v>
      </c>
      <c r="S10" s="243">
        <f t="shared" si="2"/>
        <v>619947.06415138254</v>
      </c>
      <c r="T10" s="243">
        <f t="shared" si="2"/>
        <v>658723.53975237231</v>
      </c>
      <c r="U10" s="243">
        <f t="shared" si="2"/>
        <v>700547.91089038621</v>
      </c>
      <c r="V10" s="243">
        <f t="shared" si="2"/>
        <v>745652.72951773473</v>
      </c>
      <c r="W10" s="243">
        <f t="shared" si="2"/>
        <v>794288.45866096823</v>
      </c>
      <c r="X10" s="243">
        <f t="shared" si="2"/>
        <v>846724.85100295639</v>
      </c>
      <c r="Y10" s="243">
        <f t="shared" si="2"/>
        <v>903252.4336136434</v>
      </c>
    </row>
    <row r="11" spans="1:27">
      <c r="A11" s="237" t="s">
        <v>43</v>
      </c>
      <c r="B11" s="221" t="s">
        <v>44</v>
      </c>
      <c r="C11" s="274" t="str">
        <f t="shared" si="3"/>
        <v>National total</v>
      </c>
      <c r="D11" s="272" t="str">
        <f t="shared" si="4"/>
        <v>Best</v>
      </c>
      <c r="E11" s="195">
        <f t="shared" si="1"/>
        <v>1509.8284456766655</v>
      </c>
      <c r="F11" s="243">
        <f t="shared" si="1"/>
        <v>1524.9267301334321</v>
      </c>
      <c r="G11" s="243">
        <f t="shared" si="1"/>
        <v>1540.1759974347665</v>
      </c>
      <c r="H11" s="243">
        <f t="shared" si="1"/>
        <v>1555.5777574091142</v>
      </c>
      <c r="I11" s="243">
        <f t="shared" si="1"/>
        <v>1571.1335349832054</v>
      </c>
      <c r="J11" s="243">
        <f t="shared" si="1"/>
        <v>1586.8448703330373</v>
      </c>
      <c r="K11" s="243">
        <f t="shared" si="1"/>
        <v>1602.7133190363677</v>
      </c>
      <c r="L11" s="243">
        <f t="shared" si="1"/>
        <v>1618.7404522267311</v>
      </c>
      <c r="M11" s="243">
        <f t="shared" si="1"/>
        <v>1634.9278567489987</v>
      </c>
      <c r="N11" s="243">
        <f t="shared" si="1"/>
        <v>1651.2771353164887</v>
      </c>
      <c r="O11" s="243">
        <f t="shared" si="2"/>
        <v>1634.7643639633241</v>
      </c>
      <c r="P11" s="243">
        <f t="shared" si="2"/>
        <v>1618.4167203236912</v>
      </c>
      <c r="Q11" s="243">
        <f t="shared" si="2"/>
        <v>1602.2325531204542</v>
      </c>
      <c r="R11" s="243">
        <f t="shared" si="2"/>
        <v>1586.2102275892494</v>
      </c>
      <c r="S11" s="243">
        <f t="shared" si="2"/>
        <v>1570.3481253133568</v>
      </c>
      <c r="T11" s="243">
        <f t="shared" si="2"/>
        <v>1554.6446440602231</v>
      </c>
      <c r="U11" s="243">
        <f t="shared" si="2"/>
        <v>1539.098197619621</v>
      </c>
      <c r="V11" s="243">
        <f t="shared" si="2"/>
        <v>1523.7072156434247</v>
      </c>
      <c r="W11" s="243">
        <f t="shared" si="2"/>
        <v>1508.4701434869903</v>
      </c>
      <c r="X11" s="243">
        <f t="shared" si="2"/>
        <v>1493.3854420521202</v>
      </c>
      <c r="Y11" s="243">
        <f t="shared" si="2"/>
        <v>1478.4515876315993</v>
      </c>
    </row>
    <row r="12" spans="1:27">
      <c r="A12" s="237" t="s">
        <v>63</v>
      </c>
      <c r="B12" s="221" t="s">
        <v>64</v>
      </c>
      <c r="C12" s="274" t="str">
        <f t="shared" si="3"/>
        <v>National total</v>
      </c>
      <c r="D12" s="272" t="str">
        <f t="shared" si="4"/>
        <v>Best</v>
      </c>
      <c r="E12" s="195">
        <f t="shared" si="1"/>
        <v>111270.08035500001</v>
      </c>
      <c r="F12" s="243">
        <f t="shared" si="1"/>
        <v>112939.131560325</v>
      </c>
      <c r="G12" s="243">
        <f t="shared" si="1"/>
        <v>114633.21853372986</v>
      </c>
      <c r="H12" s="243">
        <f t="shared" si="1"/>
        <v>116352.71681173578</v>
      </c>
      <c r="I12" s="243">
        <f t="shared" si="1"/>
        <v>118098.00756391181</v>
      </c>
      <c r="J12" s="243">
        <f t="shared" si="1"/>
        <v>119869.47767737048</v>
      </c>
      <c r="K12" s="243">
        <f t="shared" si="1"/>
        <v>121667.51984253102</v>
      </c>
      <c r="L12" s="243">
        <f t="shared" si="1"/>
        <v>123492.53264016898</v>
      </c>
      <c r="M12" s="243">
        <f t="shared" si="1"/>
        <v>125344.9206297715</v>
      </c>
      <c r="N12" s="243">
        <f t="shared" si="1"/>
        <v>127225.09443921808</v>
      </c>
      <c r="O12" s="243">
        <f t="shared" si="2"/>
        <v>129133.47085580631</v>
      </c>
      <c r="P12" s="243">
        <f t="shared" si="2"/>
        <v>131070.47291864343</v>
      </c>
      <c r="Q12" s="243">
        <f t="shared" si="2"/>
        <v>133036.53001242303</v>
      </c>
      <c r="R12" s="243">
        <f t="shared" si="2"/>
        <v>135032.07796260936</v>
      </c>
      <c r="S12" s="243">
        <f t="shared" si="2"/>
        <v>137057.55913204848</v>
      </c>
      <c r="T12" s="243">
        <f t="shared" si="2"/>
        <v>139113.42251902923</v>
      </c>
      <c r="U12" s="243">
        <f t="shared" si="2"/>
        <v>141200.12385681467</v>
      </c>
      <c r="V12" s="243">
        <f t="shared" si="2"/>
        <v>143318.12571466685</v>
      </c>
      <c r="W12" s="243">
        <f t="shared" si="2"/>
        <v>145467.89760038682</v>
      </c>
      <c r="X12" s="243">
        <f t="shared" si="2"/>
        <v>147649.91606439263</v>
      </c>
      <c r="Y12" s="243">
        <f t="shared" si="2"/>
        <v>149864.66480535848</v>
      </c>
    </row>
    <row r="13" spans="1:27">
      <c r="A13" s="237" t="s">
        <v>75</v>
      </c>
      <c r="B13" s="221" t="s">
        <v>76</v>
      </c>
      <c r="C13" s="274" t="str">
        <f t="shared" si="3"/>
        <v>National total</v>
      </c>
      <c r="D13" s="272" t="str">
        <f t="shared" si="4"/>
        <v>Best</v>
      </c>
      <c r="E13" s="195">
        <f t="shared" si="1"/>
        <v>85110.29269134003</v>
      </c>
      <c r="F13" s="243">
        <f t="shared" si="1"/>
        <v>91760.422652713227</v>
      </c>
      <c r="G13" s="243">
        <f t="shared" si="1"/>
        <v>99112.783596378955</v>
      </c>
      <c r="H13" s="243">
        <f t="shared" si="1"/>
        <v>107236.85426084339</v>
      </c>
      <c r="I13" s="243">
        <f t="shared" si="1"/>
        <v>116209.07614565775</v>
      </c>
      <c r="J13" s="243">
        <f t="shared" si="1"/>
        <v>126113.54948977893</v>
      </c>
      <c r="K13" s="243">
        <f t="shared" si="1"/>
        <v>137042.79885372112</v>
      </c>
      <c r="L13" s="243">
        <f t="shared" si="1"/>
        <v>149098.61526575824</v>
      </c>
      <c r="M13" s="243">
        <f t="shared" si="1"/>
        <v>162392.98258846576</v>
      </c>
      <c r="N13" s="243">
        <f t="shared" si="1"/>
        <v>177049.09652752147</v>
      </c>
      <c r="O13" s="243">
        <f t="shared" si="2"/>
        <v>193202.48554687848</v>
      </c>
      <c r="P13" s="243">
        <f t="shared" si="2"/>
        <v>211002.24388083915</v>
      </c>
      <c r="Q13" s="243">
        <f t="shared" si="2"/>
        <v>230612.38785261041</v>
      </c>
      <c r="R13" s="243">
        <f t="shared" si="2"/>
        <v>252213.34782988508</v>
      </c>
      <c r="S13" s="243">
        <f t="shared" si="2"/>
        <v>276003.60938104696</v>
      </c>
      <c r="T13" s="243">
        <f t="shared" si="2"/>
        <v>302201.51855196146</v>
      </c>
      <c r="U13" s="243">
        <f t="shared" si="2"/>
        <v>331047.26767531125</v>
      </c>
      <c r="V13" s="243">
        <f t="shared" si="2"/>
        <v>362805.07976563298</v>
      </c>
      <c r="W13" s="243">
        <f t="shared" si="2"/>
        <v>397765.61135853111</v>
      </c>
      <c r="X13" s="243">
        <f t="shared" si="2"/>
        <v>436248.59563839226</v>
      </c>
      <c r="Y13" s="243">
        <f t="shared" si="2"/>
        <v>478605.74988335941</v>
      </c>
    </row>
    <row r="14" spans="1:27">
      <c r="A14" s="237" t="s">
        <v>253</v>
      </c>
      <c r="B14" s="221" t="s">
        <v>193</v>
      </c>
      <c r="C14" s="274" t="str">
        <f t="shared" si="3"/>
        <v>National total</v>
      </c>
      <c r="D14" s="272" t="str">
        <f t="shared" si="4"/>
        <v>Best</v>
      </c>
      <c r="E14" s="195">
        <f t="shared" si="1"/>
        <v>200247.18531179999</v>
      </c>
      <c r="F14" s="243">
        <f t="shared" si="1"/>
        <v>196242.24160556396</v>
      </c>
      <c r="G14" s="243">
        <f t="shared" si="1"/>
        <v>192317.39677345267</v>
      </c>
      <c r="H14" s="243">
        <f t="shared" si="1"/>
        <v>188471.04883798363</v>
      </c>
      <c r="I14" s="243">
        <f t="shared" si="1"/>
        <v>184701.62786122394</v>
      </c>
      <c r="J14" s="243">
        <f t="shared" si="1"/>
        <v>181007.59530399949</v>
      </c>
      <c r="K14" s="243">
        <f t="shared" si="1"/>
        <v>177387.44339791947</v>
      </c>
      <c r="L14" s="243">
        <f t="shared" si="1"/>
        <v>173839.69452996107</v>
      </c>
      <c r="M14" s="243">
        <f t="shared" si="1"/>
        <v>170362.90063936185</v>
      </c>
      <c r="N14" s="243">
        <f t="shared" si="1"/>
        <v>166955.64262657464</v>
      </c>
      <c r="O14" s="243">
        <f t="shared" si="2"/>
        <v>163616.52977404313</v>
      </c>
      <c r="P14" s="243">
        <f t="shared" si="2"/>
        <v>160344.19917856224</v>
      </c>
      <c r="Q14" s="243">
        <f t="shared" si="2"/>
        <v>157137.31519499101</v>
      </c>
      <c r="R14" s="243">
        <f t="shared" si="2"/>
        <v>153994.56889109118</v>
      </c>
      <c r="S14" s="243">
        <f t="shared" si="2"/>
        <v>150914.67751326933</v>
      </c>
      <c r="T14" s="243">
        <f t="shared" si="2"/>
        <v>147896.38396300396</v>
      </c>
      <c r="U14" s="243">
        <f t="shared" si="2"/>
        <v>144938.45628374393</v>
      </c>
      <c r="V14" s="243">
        <f t="shared" si="2"/>
        <v>142039.68715806899</v>
      </c>
      <c r="W14" s="243">
        <f t="shared" si="2"/>
        <v>139198.89341490762</v>
      </c>
      <c r="X14" s="243">
        <f t="shared" si="2"/>
        <v>136414.91554660944</v>
      </c>
      <c r="Y14" s="243">
        <f t="shared" si="2"/>
        <v>133686.61723567729</v>
      </c>
    </row>
    <row r="15" spans="1:27">
      <c r="A15" s="238" t="s">
        <v>87</v>
      </c>
      <c r="B15" s="221" t="s">
        <v>88</v>
      </c>
      <c r="C15" s="274" t="str">
        <f t="shared" si="3"/>
        <v>National total</v>
      </c>
      <c r="D15" s="272" t="str">
        <f t="shared" si="4"/>
        <v>Best</v>
      </c>
      <c r="E15" s="195">
        <f t="shared" si="1"/>
        <v>113.02525</v>
      </c>
      <c r="F15" s="243">
        <f t="shared" si="1"/>
        <v>113.02525</v>
      </c>
      <c r="G15" s="243">
        <f t="shared" si="1"/>
        <v>113.02525</v>
      </c>
      <c r="H15" s="243">
        <f t="shared" si="1"/>
        <v>113.02525</v>
      </c>
      <c r="I15" s="243">
        <f t="shared" si="1"/>
        <v>113.02525</v>
      </c>
      <c r="J15" s="243">
        <f t="shared" si="1"/>
        <v>113.02525</v>
      </c>
      <c r="K15" s="243">
        <f t="shared" si="1"/>
        <v>113.02525</v>
      </c>
      <c r="L15" s="243">
        <f t="shared" si="1"/>
        <v>113.02525</v>
      </c>
      <c r="M15" s="243">
        <f t="shared" si="1"/>
        <v>113.02525</v>
      </c>
      <c r="N15" s="243">
        <f t="shared" si="1"/>
        <v>113.02525</v>
      </c>
      <c r="O15" s="243">
        <f t="shared" si="2"/>
        <v>113.02525</v>
      </c>
      <c r="P15" s="243">
        <f t="shared" si="2"/>
        <v>113.02525</v>
      </c>
      <c r="Q15" s="243">
        <f t="shared" si="2"/>
        <v>113.02525</v>
      </c>
      <c r="R15" s="243">
        <f t="shared" si="2"/>
        <v>113.02525</v>
      </c>
      <c r="S15" s="243">
        <f t="shared" si="2"/>
        <v>113.02525</v>
      </c>
      <c r="T15" s="243">
        <f t="shared" si="2"/>
        <v>113.02525</v>
      </c>
      <c r="U15" s="243">
        <f t="shared" si="2"/>
        <v>113.02525</v>
      </c>
      <c r="V15" s="243">
        <f t="shared" si="2"/>
        <v>113.02525</v>
      </c>
      <c r="W15" s="243">
        <f t="shared" si="2"/>
        <v>113.02525</v>
      </c>
      <c r="X15" s="243">
        <f t="shared" si="2"/>
        <v>113.02525</v>
      </c>
      <c r="Y15" s="243">
        <f t="shared" si="2"/>
        <v>113.02525</v>
      </c>
    </row>
    <row r="16" spans="1:27">
      <c r="A16" s="237" t="s">
        <v>91</v>
      </c>
      <c r="B16" s="221" t="s">
        <v>92</v>
      </c>
      <c r="C16" s="274" t="str">
        <f t="shared" si="3"/>
        <v>National total</v>
      </c>
      <c r="D16" s="272" t="str">
        <f t="shared" si="4"/>
        <v>Best</v>
      </c>
      <c r="E16" s="195">
        <f t="shared" si="1"/>
        <v>46251.6956049</v>
      </c>
      <c r="F16" s="243">
        <f t="shared" si="1"/>
        <v>46945.471038973505</v>
      </c>
      <c r="G16" s="243">
        <f t="shared" si="1"/>
        <v>47649.6531045581</v>
      </c>
      <c r="H16" s="243">
        <f t="shared" si="1"/>
        <v>48364.397901126467</v>
      </c>
      <c r="I16" s="243">
        <f t="shared" si="1"/>
        <v>49089.863869643355</v>
      </c>
      <c r="J16" s="243">
        <f t="shared" si="1"/>
        <v>49826.211827688006</v>
      </c>
      <c r="K16" s="243">
        <f t="shared" si="1"/>
        <v>50573.605005103316</v>
      </c>
      <c r="L16" s="243">
        <f t="shared" si="1"/>
        <v>51332.209080179855</v>
      </c>
      <c r="M16" s="243">
        <f t="shared" si="1"/>
        <v>52102.192216382558</v>
      </c>
      <c r="N16" s="243">
        <f t="shared" si="1"/>
        <v>52883.725099628296</v>
      </c>
      <c r="O16" s="243">
        <f t="shared" si="2"/>
        <v>53676.980976122715</v>
      </c>
      <c r="P16" s="243">
        <f t="shared" si="2"/>
        <v>54482.135690764546</v>
      </c>
      <c r="Q16" s="243">
        <f t="shared" si="2"/>
        <v>55299.367726126009</v>
      </c>
      <c r="R16" s="243">
        <f t="shared" si="2"/>
        <v>56128.858242017879</v>
      </c>
      <c r="S16" s="243">
        <f t="shared" si="2"/>
        <v>56970.79111564815</v>
      </c>
      <c r="T16" s="243">
        <f t="shared" si="2"/>
        <v>57825.352982382865</v>
      </c>
      <c r="U16" s="243">
        <f t="shared" si="2"/>
        <v>58692.733277118597</v>
      </c>
      <c r="V16" s="243">
        <f t="shared" si="2"/>
        <v>59573.124276275375</v>
      </c>
      <c r="W16" s="243">
        <f t="shared" si="2"/>
        <v>60466.721140419497</v>
      </c>
      <c r="X16" s="243">
        <f t="shared" si="2"/>
        <v>61373.721957525784</v>
      </c>
      <c r="Y16" s="243">
        <f t="shared" si="2"/>
        <v>62294.32778688868</v>
      </c>
    </row>
    <row r="17" spans="1:32">
      <c r="A17" s="237" t="s">
        <v>97</v>
      </c>
      <c r="B17" s="221" t="s">
        <v>98</v>
      </c>
      <c r="C17" s="274" t="str">
        <f t="shared" si="3"/>
        <v>National total</v>
      </c>
      <c r="D17" s="272" t="str">
        <f t="shared" si="4"/>
        <v>Best</v>
      </c>
      <c r="E17" s="195">
        <f t="shared" si="1"/>
        <v>31201.586400599925</v>
      </c>
      <c r="F17" s="243">
        <f t="shared" si="1"/>
        <v>32075.230819816727</v>
      </c>
      <c r="G17" s="243">
        <f t="shared" si="1"/>
        <v>32973.337282771601</v>
      </c>
      <c r="H17" s="243">
        <f t="shared" si="1"/>
        <v>33896.590726689203</v>
      </c>
      <c r="I17" s="243">
        <f t="shared" si="1"/>
        <v>34845.695267036506</v>
      </c>
      <c r="J17" s="243">
        <f t="shared" si="1"/>
        <v>35821.37473451352</v>
      </c>
      <c r="K17" s="243">
        <f t="shared" si="1"/>
        <v>36824.373227079908</v>
      </c>
      <c r="L17" s="243">
        <f t="shared" si="1"/>
        <v>37855.455677438149</v>
      </c>
      <c r="M17" s="243">
        <f t="shared" si="1"/>
        <v>38915.408436406404</v>
      </c>
      <c r="N17" s="243">
        <f t="shared" si="1"/>
        <v>40005.039872625792</v>
      </c>
      <c r="O17" s="243">
        <f t="shared" si="2"/>
        <v>41125.180989059314</v>
      </c>
      <c r="P17" s="243">
        <f t="shared" si="2"/>
        <v>42276.68605675298</v>
      </c>
      <c r="Q17" s="243">
        <f t="shared" si="2"/>
        <v>43460.433266342065</v>
      </c>
      <c r="R17" s="243">
        <f t="shared" si="2"/>
        <v>44677.325397799628</v>
      </c>
      <c r="S17" s="243">
        <f t="shared" si="2"/>
        <v>45928.290508938029</v>
      </c>
      <c r="T17" s="243">
        <f t="shared" si="2"/>
        <v>47214.282643188293</v>
      </c>
      <c r="U17" s="243">
        <f t="shared" si="2"/>
        <v>48536.282557197577</v>
      </c>
      <c r="V17" s="243">
        <f t="shared" si="2"/>
        <v>49895.298468799105</v>
      </c>
      <c r="W17" s="243">
        <f t="shared" si="2"/>
        <v>51292.366825925485</v>
      </c>
      <c r="X17" s="243">
        <f t="shared" si="2"/>
        <v>52728.553097051394</v>
      </c>
      <c r="Y17" s="243">
        <f t="shared" si="2"/>
        <v>54204.952583768834</v>
      </c>
    </row>
    <row r="18" spans="1:32">
      <c r="A18" s="237" t="s">
        <v>107</v>
      </c>
      <c r="B18" s="221" t="s">
        <v>108</v>
      </c>
      <c r="C18" s="274" t="str">
        <f t="shared" si="3"/>
        <v>National total</v>
      </c>
      <c r="D18" s="272" t="str">
        <f t="shared" si="4"/>
        <v>Best</v>
      </c>
      <c r="E18" s="195">
        <f t="shared" si="1"/>
        <v>3733.3777087999997</v>
      </c>
      <c r="F18" s="243">
        <f t="shared" si="1"/>
        <v>3837.9122846463997</v>
      </c>
      <c r="G18" s="243">
        <f t="shared" si="1"/>
        <v>3945.3738286164989</v>
      </c>
      <c r="H18" s="243">
        <f t="shared" si="1"/>
        <v>4055.8442958177611</v>
      </c>
      <c r="I18" s="243">
        <f t="shared" si="1"/>
        <v>4169.4079361006588</v>
      </c>
      <c r="J18" s="243">
        <f t="shared" si="1"/>
        <v>4286.1513583114775</v>
      </c>
      <c r="K18" s="243">
        <f t="shared" si="1"/>
        <v>4406.1635963441986</v>
      </c>
      <c r="L18" s="243">
        <f t="shared" si="1"/>
        <v>4529.5361770418367</v>
      </c>
      <c r="M18" s="243">
        <f t="shared" si="1"/>
        <v>4656.3631899990078</v>
      </c>
      <c r="N18" s="243">
        <f t="shared" si="1"/>
        <v>4786.7413593189794</v>
      </c>
      <c r="O18" s="243">
        <f t="shared" si="2"/>
        <v>4920.7701173799114</v>
      </c>
      <c r="P18" s="243">
        <f t="shared" si="2"/>
        <v>5058.5516806665491</v>
      </c>
      <c r="Q18" s="243">
        <f t="shared" si="2"/>
        <v>5200.1911277252129</v>
      </c>
      <c r="R18" s="243">
        <f t="shared" si="2"/>
        <v>5345.796479301519</v>
      </c>
      <c r="S18" s="243">
        <f t="shared" si="2"/>
        <v>5495.4787807219618</v>
      </c>
      <c r="T18" s="243">
        <f t="shared" si="2"/>
        <v>5649.3521865821767</v>
      </c>
      <c r="U18" s="243">
        <f t="shared" si="2"/>
        <v>5807.5340478064772</v>
      </c>
      <c r="V18" s="243">
        <f t="shared" si="2"/>
        <v>5970.1450011450588</v>
      </c>
      <c r="W18" s="243">
        <f t="shared" si="2"/>
        <v>6137.3090611771213</v>
      </c>
      <c r="X18" s="243">
        <f t="shared" si="2"/>
        <v>6309.1537148900807</v>
      </c>
      <c r="Y18" s="243">
        <f t="shared" si="2"/>
        <v>6485.8100189070028</v>
      </c>
    </row>
    <row r="19" spans="1:32">
      <c r="A19" s="237" t="s">
        <v>115</v>
      </c>
      <c r="B19" s="221" t="s">
        <v>116</v>
      </c>
      <c r="C19" s="274" t="str">
        <f t="shared" si="3"/>
        <v>National total</v>
      </c>
      <c r="D19" s="272" t="str">
        <f t="shared" si="4"/>
        <v>Best</v>
      </c>
      <c r="E19" s="195">
        <f t="shared" si="1"/>
        <v>669037.09467162204</v>
      </c>
      <c r="F19" s="243">
        <f t="shared" si="1"/>
        <v>703665.40086068492</v>
      </c>
      <c r="G19" s="243">
        <f t="shared" si="1"/>
        <v>740960.08662630559</v>
      </c>
      <c r="H19" s="243">
        <f t="shared" si="1"/>
        <v>781126.46319587901</v>
      </c>
      <c r="I19" s="243">
        <f t="shared" si="1"/>
        <v>824385.65076130966</v>
      </c>
      <c r="J19" s="243">
        <f t="shared" si="1"/>
        <v>870975.79576927843</v>
      </c>
      <c r="K19" s="243">
        <f t="shared" si="1"/>
        <v>921153.3819428609</v>
      </c>
      <c r="L19" s="243">
        <f t="shared" si="1"/>
        <v>975194.64225180913</v>
      </c>
      <c r="M19" s="243">
        <f t="shared" si="1"/>
        <v>1033397.0796045463</v>
      </c>
      <c r="N19" s="243">
        <f t="shared" si="1"/>
        <v>1096081.1046334442</v>
      </c>
      <c r="O19" s="243">
        <f t="shared" si="2"/>
        <v>1163591.7995895674</v>
      </c>
      <c r="P19" s="243">
        <f t="shared" si="2"/>
        <v>1236300.8180573122</v>
      </c>
      <c r="Q19" s="243">
        <f t="shared" si="2"/>
        <v>1314608.4309470728</v>
      </c>
      <c r="R19" s="243">
        <f t="shared" si="2"/>
        <v>1398945.7300293455</v>
      </c>
      <c r="S19" s="243">
        <f t="shared" si="2"/>
        <v>1489777.001140953</v>
      </c>
      <c r="T19" s="243">
        <f t="shared" si="2"/>
        <v>1587602.2801281542</v>
      </c>
      <c r="U19" s="243">
        <f t="shared" si="2"/>
        <v>1692960.1055973698</v>
      </c>
      <c r="V19" s="243">
        <f t="shared" si="2"/>
        <v>1806430.4836277151</v>
      </c>
      <c r="W19" s="243">
        <f t="shared" si="2"/>
        <v>1928638.0807663971</v>
      </c>
      <c r="X19" s="243">
        <f t="shared" si="2"/>
        <v>2060255.6628847576</v>
      </c>
      <c r="Y19" s="243">
        <f t="shared" si="2"/>
        <v>2202007.7988262316</v>
      </c>
    </row>
    <row r="20" spans="1:32">
      <c r="A20" s="237" t="s">
        <v>125</v>
      </c>
      <c r="B20" s="221" t="s">
        <v>1208</v>
      </c>
      <c r="C20" s="274" t="str">
        <f t="shared" si="3"/>
        <v>National total</v>
      </c>
      <c r="D20" s="272" t="str">
        <f t="shared" si="4"/>
        <v>Best</v>
      </c>
      <c r="E20" s="195">
        <f t="shared" si="1"/>
        <v>293354.44808939443</v>
      </c>
      <c r="F20" s="243">
        <f t="shared" si="1"/>
        <v>299808.24594736111</v>
      </c>
      <c r="G20" s="243">
        <f t="shared" si="1"/>
        <v>306404.02735820308</v>
      </c>
      <c r="H20" s="243">
        <f t="shared" si="1"/>
        <v>313144.91596008348</v>
      </c>
      <c r="I20" s="243">
        <f t="shared" si="1"/>
        <v>320034.10411120532</v>
      </c>
      <c r="J20" s="243">
        <f t="shared" si="1"/>
        <v>327074.85440165189</v>
      </c>
      <c r="K20" s="243">
        <f t="shared" si="1"/>
        <v>334270.50119848817</v>
      </c>
      <c r="L20" s="243">
        <f t="shared" si="1"/>
        <v>341624.45222485496</v>
      </c>
      <c r="M20" s="243">
        <f t="shared" si="1"/>
        <v>349140.19017380173</v>
      </c>
      <c r="N20" s="243">
        <f t="shared" si="1"/>
        <v>356821.27435762546</v>
      </c>
      <c r="O20" s="243">
        <f t="shared" si="2"/>
        <v>364671.34239349316</v>
      </c>
      <c r="P20" s="243">
        <f t="shared" si="2"/>
        <v>372694.11192614998</v>
      </c>
      <c r="Q20" s="243">
        <f t="shared" si="2"/>
        <v>380893.38238852535</v>
      </c>
      <c r="R20" s="243">
        <f t="shared" si="2"/>
        <v>389273.03680107283</v>
      </c>
      <c r="S20" s="243">
        <f t="shared" si="2"/>
        <v>397837.04361069656</v>
      </c>
      <c r="T20" s="243">
        <f t="shared" si="2"/>
        <v>406589.45857013186</v>
      </c>
      <c r="U20" s="243">
        <f t="shared" si="2"/>
        <v>415534.42665867484</v>
      </c>
      <c r="V20" s="243">
        <f t="shared" si="2"/>
        <v>424676.18404516566</v>
      </c>
      <c r="W20" s="243">
        <f t="shared" si="2"/>
        <v>434019.06009415927</v>
      </c>
      <c r="X20" s="243">
        <f t="shared" si="2"/>
        <v>443567.47941623075</v>
      </c>
      <c r="Y20" s="243">
        <f t="shared" si="2"/>
        <v>453325.96396338783</v>
      </c>
    </row>
    <row r="21" spans="1:32">
      <c r="A21" s="237" t="s">
        <v>127</v>
      </c>
      <c r="B21" s="221" t="s">
        <v>128</v>
      </c>
      <c r="C21" s="274" t="str">
        <f t="shared" si="3"/>
        <v>National total</v>
      </c>
      <c r="D21" s="272" t="str">
        <f t="shared" si="4"/>
        <v>Best</v>
      </c>
      <c r="E21" s="195">
        <f t="shared" si="1"/>
        <v>537039.38594806276</v>
      </c>
      <c r="F21" s="243">
        <f t="shared" si="1"/>
        <v>552076.48875460844</v>
      </c>
      <c r="G21" s="243">
        <f t="shared" si="1"/>
        <v>567534.63043973758</v>
      </c>
      <c r="H21" s="243">
        <f t="shared" si="1"/>
        <v>583425.60009205015</v>
      </c>
      <c r="I21" s="243">
        <f t="shared" si="1"/>
        <v>599761.51689462783</v>
      </c>
      <c r="J21" s="243">
        <f t="shared" si="1"/>
        <v>616554.83936767722</v>
      </c>
      <c r="K21" s="243">
        <f t="shared" si="1"/>
        <v>633818.37486997223</v>
      </c>
      <c r="L21" s="243">
        <f t="shared" si="1"/>
        <v>651565.28936633142</v>
      </c>
      <c r="M21" s="243">
        <f t="shared" si="1"/>
        <v>669809.11746858875</v>
      </c>
      <c r="N21" s="243">
        <f t="shared" si="1"/>
        <v>688563.77275770914</v>
      </c>
      <c r="O21" s="243">
        <f t="shared" si="2"/>
        <v>707843.5583949252</v>
      </c>
      <c r="P21" s="243">
        <f t="shared" si="2"/>
        <v>727663.17802998307</v>
      </c>
      <c r="Q21" s="243">
        <f t="shared" si="2"/>
        <v>748037.74701482255</v>
      </c>
      <c r="R21" s="243">
        <f t="shared" si="2"/>
        <v>768982.80393123766</v>
      </c>
      <c r="S21" s="243">
        <f t="shared" si="2"/>
        <v>790514.32244131225</v>
      </c>
      <c r="T21" s="243">
        <f t="shared" si="2"/>
        <v>812648.723469669</v>
      </c>
      <c r="U21" s="243">
        <f t="shared" si="2"/>
        <v>835402.88772681984</v>
      </c>
      <c r="V21" s="243">
        <f t="shared" si="2"/>
        <v>858794.16858317074</v>
      </c>
      <c r="W21" s="243">
        <f t="shared" si="2"/>
        <v>882840.40530349954</v>
      </c>
      <c r="X21" s="243">
        <f t="shared" si="2"/>
        <v>907559.93665199773</v>
      </c>
      <c r="Y21" s="243">
        <f t="shared" si="2"/>
        <v>932971.61487825355</v>
      </c>
    </row>
    <row r="22" spans="1:32">
      <c r="A22" s="237" t="s">
        <v>254</v>
      </c>
      <c r="B22" s="221" t="s">
        <v>202</v>
      </c>
      <c r="C22" s="274" t="str">
        <f t="shared" si="3"/>
        <v>National total</v>
      </c>
      <c r="D22" s="272" t="str">
        <f t="shared" si="4"/>
        <v>Best</v>
      </c>
      <c r="E22" s="842" t="s">
        <v>1255</v>
      </c>
      <c r="F22" s="843"/>
      <c r="G22" s="843"/>
      <c r="H22" s="843"/>
      <c r="I22" s="843"/>
      <c r="J22" s="843"/>
      <c r="K22" s="843"/>
      <c r="L22" s="843"/>
      <c r="M22" s="843"/>
      <c r="N22" s="843"/>
      <c r="O22" s="843"/>
      <c r="P22" s="843"/>
      <c r="Q22" s="843"/>
      <c r="R22" s="843"/>
      <c r="S22" s="843"/>
      <c r="T22" s="843"/>
      <c r="U22" s="843"/>
      <c r="V22" s="843"/>
      <c r="W22" s="843"/>
      <c r="X22" s="843"/>
      <c r="Y22" s="843"/>
    </row>
    <row r="23" spans="1:32">
      <c r="A23" s="237" t="s">
        <v>255</v>
      </c>
      <c r="B23" s="221" t="s">
        <v>227</v>
      </c>
      <c r="C23" s="274" t="str">
        <f t="shared" si="3"/>
        <v>National total</v>
      </c>
      <c r="D23" s="272" t="str">
        <f t="shared" si="4"/>
        <v>Best</v>
      </c>
      <c r="E23" s="409">
        <f>SUM('A-methods'!K492,'A-methods'!K496,'A-methods'!K500)</f>
        <v>3805.1750000000002</v>
      </c>
      <c r="F23" s="410">
        <f>SUM('A-methods'!L492,'A-methods'!L496,'A-methods'!L500)</f>
        <v>3424.6574999999998</v>
      </c>
      <c r="G23" s="410">
        <f>SUM('A-methods'!M492,'A-methods'!M496,'A-methods'!M500)</f>
        <v>10602.834249999998</v>
      </c>
      <c r="H23" s="410">
        <f>SUM('A-methods'!N492,'A-methods'!N496,'A-methods'!N500)</f>
        <v>10407.424712499998</v>
      </c>
      <c r="I23" s="410">
        <f>SUM('A-methods'!O492,'A-methods'!O496,'A-methods'!O500)</f>
        <v>10244.529237062497</v>
      </c>
      <c r="J23" s="410">
        <f>SUM('A-methods'!P492,'A-methods'!P496,'A-methods'!P500)</f>
        <v>10111.091014105934</v>
      </c>
      <c r="K23" s="410">
        <f>SUM('A-methods'!Q492,'A-methods'!Q496,'A-methods'!Q500)</f>
        <v>10004.361833956271</v>
      </c>
      <c r="L23" s="410">
        <f>SUM('A-methods'!R492,'A-methods'!R496,'A-methods'!R500)</f>
        <v>9921.8712706404895</v>
      </c>
      <c r="M23" s="410">
        <f>SUM('A-methods'!S492,'A-methods'!S496,'A-methods'!S500)</f>
        <v>9861.398947957483</v>
      </c>
      <c r="N23" s="410">
        <f>SUM('A-methods'!T492,'A-methods'!T496,'A-methods'!T500)</f>
        <v>9820.9495796084921</v>
      </c>
      <c r="O23" s="410">
        <f>SUM('A-methods'!U492,'A-methods'!U496,'A-methods'!U500)</f>
        <v>9798.7305059911032</v>
      </c>
      <c r="P23" s="410">
        <f>SUM('A-methods'!V492,'A-methods'!V496,'A-methods'!V500)</f>
        <v>9793.1314780006051</v>
      </c>
      <c r="Q23" s="410">
        <f>SUM('A-methods'!W492,'A-methods'!W496,'A-methods'!W500)</f>
        <v>9802.7064631482845</v>
      </c>
      <c r="R23" s="410">
        <f>SUM('A-methods'!X492,'A-methods'!X496,'A-methods'!X500)</f>
        <v>9826.1572717754116</v>
      </c>
      <c r="S23" s="410">
        <f>SUM('A-methods'!Y492,'A-methods'!Y496,'A-methods'!Y500)</f>
        <v>9862.3188213639569</v>
      </c>
      <c r="T23" s="410">
        <f>SUM('A-methods'!Z492,'A-methods'!Z496,'A-methods'!Z500)</f>
        <v>9910.1458751451373</v>
      </c>
      <c r="U23" s="410">
        <f>SUM('A-methods'!AA492,'A-methods'!AA496,'A-methods'!AA500)</f>
        <v>9968.701107586965</v>
      </c>
      <c r="V23" s="410">
        <f>SUM('A-methods'!AB492,'A-methods'!AB496,'A-methods'!AB500)</f>
        <v>10037.144364083953</v>
      </c>
      <c r="W23" s="410">
        <f>SUM('A-methods'!AC492,'A-methods'!AC496,'A-methods'!AC500)</f>
        <v>10114.722995440079</v>
      </c>
      <c r="X23" s="410">
        <f>SUM('A-methods'!AD492,'A-methods'!AD496,'A-methods'!AD500)</f>
        <v>10200.763159677059</v>
      </c>
      <c r="Y23" s="411">
        <f>SUM('A-methods'!AE492,'A-methods'!AE496,'A-methods'!AE500)</f>
        <v>10294.661994447057</v>
      </c>
    </row>
    <row r="24" spans="1:32">
      <c r="A24" s="237" t="s">
        <v>256</v>
      </c>
      <c r="B24" s="221" t="s">
        <v>372</v>
      </c>
      <c r="C24" s="274" t="str">
        <f t="shared" si="3"/>
        <v>National total</v>
      </c>
      <c r="D24" s="272" t="str">
        <f t="shared" si="4"/>
        <v>Best</v>
      </c>
      <c r="E24" s="338">
        <f>SUM('A-methods'!K525,'A-methods'!K529)</f>
        <v>0</v>
      </c>
      <c r="F24" s="243">
        <f>SUM('A-methods'!L525,'A-methods'!L529)</f>
        <v>0</v>
      </c>
      <c r="G24" s="243">
        <f>SUM('A-methods'!M525,'A-methods'!M529)</f>
        <v>378.59</v>
      </c>
      <c r="H24" s="243">
        <f>SUM('A-methods'!N525,'A-methods'!N529)</f>
        <v>321.80149999999998</v>
      </c>
      <c r="I24" s="243">
        <f>SUM('A-methods'!O525,'A-methods'!O529)</f>
        <v>273.53127499999999</v>
      </c>
      <c r="J24" s="243">
        <f>SUM('A-methods'!P525,'A-methods'!P529)</f>
        <v>232.50158375000001</v>
      </c>
      <c r="K24" s="243">
        <f>SUM('A-methods'!Q525,'A-methods'!Q529)</f>
        <v>197.62634618750002</v>
      </c>
      <c r="L24" s="243">
        <f>SUM('A-methods'!R525,'A-methods'!R529)</f>
        <v>167.98239425937501</v>
      </c>
      <c r="M24" s="243">
        <f>SUM('A-methods'!S525,'A-methods'!S529)</f>
        <v>142.78503512046876</v>
      </c>
      <c r="N24" s="243">
        <f>SUM('A-methods'!T525,'A-methods'!T529)</f>
        <v>121.36727985239845</v>
      </c>
      <c r="O24" s="243">
        <f>SUM('A-methods'!U525,'A-methods'!U529)</f>
        <v>103.16218787453869</v>
      </c>
      <c r="P24" s="243">
        <f>SUM('A-methods'!V525,'A-methods'!V529)</f>
        <v>87.687859693357893</v>
      </c>
      <c r="Q24" s="243">
        <f>SUM('A-methods'!W525,'A-methods'!W529)</f>
        <v>74.534680739354215</v>
      </c>
      <c r="R24" s="243">
        <f>SUM('A-methods'!X525,'A-methods'!X529)</f>
        <v>63.354478628451083</v>
      </c>
      <c r="S24" s="243">
        <f>SUM('A-methods'!Y525,'A-methods'!Y529)</f>
        <v>53.851306834183418</v>
      </c>
      <c r="T24" s="243">
        <f>SUM('A-methods'!Z525,'A-methods'!Z529)</f>
        <v>45.77361080905591</v>
      </c>
      <c r="U24" s="243">
        <f>SUM('A-methods'!AA525,'A-methods'!AA529)</f>
        <v>38.907569187697526</v>
      </c>
      <c r="V24" s="243">
        <f>SUM('A-methods'!AB525,'A-methods'!AB529)</f>
        <v>33.071433809542896</v>
      </c>
      <c r="W24" s="243">
        <f>SUM('A-methods'!AC525,'A-methods'!AC529)</f>
        <v>28.110718738111462</v>
      </c>
      <c r="X24" s="243">
        <f>SUM('A-methods'!AD525,'A-methods'!AD529)</f>
        <v>23.894110927394742</v>
      </c>
      <c r="Y24" s="412">
        <f>SUM('A-methods'!AE525,'A-methods'!AE529)</f>
        <v>20.30999428828553</v>
      </c>
    </row>
    <row r="25" spans="1:32">
      <c r="A25" s="237" t="s">
        <v>370</v>
      </c>
      <c r="B25" s="221" t="s">
        <v>371</v>
      </c>
      <c r="C25" s="274" t="str">
        <f t="shared" si="3"/>
        <v>National total</v>
      </c>
      <c r="D25" s="272" t="str">
        <f t="shared" si="4"/>
        <v>Best</v>
      </c>
      <c r="E25" s="413">
        <f>SUM('A-methods'!K553,'A-methods'!K557)</f>
        <v>0</v>
      </c>
      <c r="F25" s="414">
        <f>SUM('A-methods'!L553,'A-methods'!L557)</f>
        <v>0</v>
      </c>
      <c r="G25" s="414">
        <f>SUM('A-methods'!M553,'A-methods'!M557)</f>
        <v>7608.8447999999999</v>
      </c>
      <c r="H25" s="414">
        <f>SUM('A-methods'!N553,'A-methods'!N557)</f>
        <v>7974.0693504000001</v>
      </c>
      <c r="I25" s="414">
        <f>SUM('A-methods'!O553,'A-methods'!O557)</f>
        <v>8356.8246792192003</v>
      </c>
      <c r="J25" s="414">
        <f>SUM('A-methods'!P553,'A-methods'!P557)</f>
        <v>8757.9522638217222</v>
      </c>
      <c r="K25" s="414">
        <f>SUM('A-methods'!Q553,'A-methods'!Q557)</f>
        <v>9178.3339724851648</v>
      </c>
      <c r="L25" s="414">
        <f>SUM('A-methods'!R553,'A-methods'!R557)</f>
        <v>9618.8940031644524</v>
      </c>
      <c r="M25" s="414">
        <f>SUM('A-methods'!S553,'A-methods'!S557)</f>
        <v>10080.600915316347</v>
      </c>
      <c r="N25" s="414">
        <f>SUM('A-methods'!T553,'A-methods'!T557)</f>
        <v>10564.469759251531</v>
      </c>
      <c r="O25" s="414">
        <f>SUM('A-methods'!U553,'A-methods'!U557)</f>
        <v>11071.564307695606</v>
      </c>
      <c r="P25" s="414">
        <f>SUM('A-methods'!V553,'A-methods'!V557)</f>
        <v>11602.999394464996</v>
      </c>
      <c r="Q25" s="414">
        <f>SUM('A-methods'!W553,'A-methods'!W557)</f>
        <v>12159.943365399316</v>
      </c>
      <c r="R25" s="414">
        <f>SUM('A-methods'!X553,'A-methods'!X557)</f>
        <v>12743.620646938483</v>
      </c>
      <c r="S25" s="414">
        <f>SUM('A-methods'!Y553,'A-methods'!Y557)</f>
        <v>13355.31443799153</v>
      </c>
      <c r="T25" s="414">
        <f>SUM('A-methods'!Z553,'A-methods'!Z557)</f>
        <v>13996.369531015123</v>
      </c>
      <c r="U25" s="414">
        <f>SUM('A-methods'!AA553,'A-methods'!AA557)</f>
        <v>14668.19526850385</v>
      </c>
      <c r="V25" s="414">
        <f>SUM('A-methods'!AB553,'A-methods'!AB557)</f>
        <v>15372.268641392036</v>
      </c>
      <c r="W25" s="414">
        <f>SUM('A-methods'!AC553,'A-methods'!AC557)</f>
        <v>16110.137536178854</v>
      </c>
      <c r="X25" s="414">
        <f>SUM('A-methods'!AD553,'A-methods'!AD557)</f>
        <v>16883.424137915441</v>
      </c>
      <c r="Y25" s="415">
        <f>SUM('A-methods'!AE553,'A-methods'!AE557)</f>
        <v>17693.828496535381</v>
      </c>
    </row>
    <row r="26" spans="1:32">
      <c r="A26" s="237" t="s">
        <v>381</v>
      </c>
      <c r="B26" s="221" t="s">
        <v>382</v>
      </c>
      <c r="C26" s="274" t="str">
        <f t="shared" si="3"/>
        <v>National total</v>
      </c>
      <c r="D26" s="272" t="str">
        <f t="shared" si="4"/>
        <v>Best</v>
      </c>
      <c r="E26" s="195">
        <f t="shared" ref="E26:N28" si="5">SUMIFS(E$104:E$1573,$B$104:$B$1573,$B26,$D$104:$D$1573,$D26)</f>
        <v>0</v>
      </c>
      <c r="F26" s="243">
        <f t="shared" si="5"/>
        <v>0</v>
      </c>
      <c r="G26" s="243">
        <f t="shared" si="5"/>
        <v>0</v>
      </c>
      <c r="H26" s="243">
        <f t="shared" si="5"/>
        <v>0</v>
      </c>
      <c r="I26" s="243">
        <f t="shared" si="5"/>
        <v>0</v>
      </c>
      <c r="J26" s="243">
        <f t="shared" si="5"/>
        <v>0</v>
      </c>
      <c r="K26" s="243">
        <f t="shared" si="5"/>
        <v>0</v>
      </c>
      <c r="L26" s="243">
        <f t="shared" si="5"/>
        <v>0</v>
      </c>
      <c r="M26" s="243">
        <f t="shared" si="5"/>
        <v>0</v>
      </c>
      <c r="N26" s="243">
        <f t="shared" si="5"/>
        <v>0</v>
      </c>
      <c r="O26" s="243">
        <f t="shared" ref="O26:Y28" si="6">SUMIFS(O$104:O$1573,$B$104:$B$1573,$B26,$D$104:$D$1573,$D26)</f>
        <v>0</v>
      </c>
      <c r="P26" s="243">
        <f t="shared" si="6"/>
        <v>0</v>
      </c>
      <c r="Q26" s="243">
        <f t="shared" si="6"/>
        <v>0</v>
      </c>
      <c r="R26" s="243">
        <f t="shared" si="6"/>
        <v>0</v>
      </c>
      <c r="S26" s="243">
        <f t="shared" si="6"/>
        <v>0</v>
      </c>
      <c r="T26" s="243">
        <f t="shared" si="6"/>
        <v>0</v>
      </c>
      <c r="U26" s="243">
        <f t="shared" si="6"/>
        <v>0</v>
      </c>
      <c r="V26" s="243">
        <f t="shared" si="6"/>
        <v>0</v>
      </c>
      <c r="W26" s="243">
        <f t="shared" si="6"/>
        <v>0</v>
      </c>
      <c r="X26" s="243">
        <f t="shared" si="6"/>
        <v>0</v>
      </c>
      <c r="Y26" s="243">
        <f t="shared" si="6"/>
        <v>0</v>
      </c>
    </row>
    <row r="27" spans="1:32">
      <c r="A27" s="237" t="s">
        <v>257</v>
      </c>
      <c r="B27" s="221" t="s">
        <v>194</v>
      </c>
      <c r="C27" s="274" t="str">
        <f t="shared" si="3"/>
        <v>National total</v>
      </c>
      <c r="D27" s="272" t="str">
        <f t="shared" si="4"/>
        <v>Best</v>
      </c>
      <c r="E27" s="195">
        <f t="shared" si="5"/>
        <v>21633.822136040566</v>
      </c>
      <c r="F27" s="243">
        <f t="shared" si="5"/>
        <v>21115.546003319752</v>
      </c>
      <c r="G27" s="243">
        <f t="shared" si="5"/>
        <v>20618.76335295336</v>
      </c>
      <c r="H27" s="243">
        <f t="shared" si="5"/>
        <v>20141.59768053329</v>
      </c>
      <c r="I27" s="243">
        <f t="shared" si="5"/>
        <v>19682.398074258555</v>
      </c>
      <c r="J27" s="243">
        <f t="shared" si="5"/>
        <v>19297.666450558427</v>
      </c>
      <c r="K27" s="243">
        <f t="shared" si="5"/>
        <v>18920.6294593323</v>
      </c>
      <c r="L27" s="243">
        <f t="shared" si="5"/>
        <v>18551.133207930699</v>
      </c>
      <c r="M27" s="243">
        <f t="shared" si="5"/>
        <v>18189.026881557133</v>
      </c>
      <c r="N27" s="243">
        <f t="shared" si="5"/>
        <v>17834.16268171103</v>
      </c>
      <c r="O27" s="243">
        <f t="shared" si="6"/>
        <v>17486.395765861856</v>
      </c>
      <c r="P27" s="243">
        <f t="shared" si="6"/>
        <v>17145.58418832966</v>
      </c>
      <c r="Q27" s="243">
        <f t="shared" si="6"/>
        <v>16811.588842348112</v>
      </c>
      <c r="R27" s="243">
        <f t="shared" si="6"/>
        <v>16484.273403286192</v>
      </c>
      <c r="S27" s="243">
        <f t="shared" si="6"/>
        <v>16163.50427300551</v>
      </c>
      <c r="T27" s="243">
        <f t="shared" si="6"/>
        <v>15849.150525330442</v>
      </c>
      <c r="U27" s="243">
        <f t="shared" si="6"/>
        <v>15541.083852608877</v>
      </c>
      <c r="V27" s="243">
        <f t="shared" si="6"/>
        <v>15239.178513341743</v>
      </c>
      <c r="W27" s="243">
        <f t="shared" si="6"/>
        <v>14943.311280859956</v>
      </c>
      <c r="X27" s="243">
        <f t="shared" si="6"/>
        <v>14653.361393027799</v>
      </c>
      <c r="Y27" s="243">
        <f t="shared" si="6"/>
        <v>14369.210502952286</v>
      </c>
      <c r="Z27" s="217" t="str">
        <f>""</f>
        <v/>
      </c>
      <c r="AA27" s="355" t="str">
        <f>""</f>
        <v/>
      </c>
      <c r="AB27" s="217" t="str">
        <f>""</f>
        <v/>
      </c>
      <c r="AC27" s="217" t="str">
        <f>""</f>
        <v/>
      </c>
      <c r="AD27" s="217" t="str">
        <f>""</f>
        <v/>
      </c>
      <c r="AE27" s="217" t="str">
        <f>""</f>
        <v/>
      </c>
      <c r="AF27" s="217" t="str">
        <f>""</f>
        <v/>
      </c>
    </row>
    <row r="28" spans="1:32">
      <c r="A28" s="237" t="s">
        <v>159</v>
      </c>
      <c r="B28" s="221" t="s">
        <v>203</v>
      </c>
      <c r="C28" s="274" t="str">
        <f t="shared" si="3"/>
        <v>National total</v>
      </c>
      <c r="D28" s="272" t="str">
        <f t="shared" si="4"/>
        <v>Best</v>
      </c>
      <c r="E28" s="195">
        <f t="shared" si="5"/>
        <v>1360346.5509645108</v>
      </c>
      <c r="F28" s="243">
        <f t="shared" si="5"/>
        <v>1360346.5509645108</v>
      </c>
      <c r="G28" s="243">
        <f t="shared" si="5"/>
        <v>1360346.5509645108</v>
      </c>
      <c r="H28" s="243">
        <f t="shared" si="5"/>
        <v>1360346.5509645108</v>
      </c>
      <c r="I28" s="243">
        <f t="shared" si="5"/>
        <v>1360346.5509645108</v>
      </c>
      <c r="J28" s="243">
        <f t="shared" si="5"/>
        <v>1360346.5509645108</v>
      </c>
      <c r="K28" s="243">
        <f t="shared" si="5"/>
        <v>1360346.5509645108</v>
      </c>
      <c r="L28" s="243">
        <f t="shared" si="5"/>
        <v>1360346.5509645108</v>
      </c>
      <c r="M28" s="243">
        <f t="shared" si="5"/>
        <v>1360346.5509645108</v>
      </c>
      <c r="N28" s="243">
        <f t="shared" si="5"/>
        <v>1360346.5509645108</v>
      </c>
      <c r="O28" s="243">
        <f t="shared" si="6"/>
        <v>1360346.5509645108</v>
      </c>
      <c r="P28" s="243">
        <f t="shared" si="6"/>
        <v>1360346.5509645108</v>
      </c>
      <c r="Q28" s="243">
        <f t="shared" si="6"/>
        <v>1360346.5509645108</v>
      </c>
      <c r="R28" s="243">
        <f t="shared" si="6"/>
        <v>1360346.5509645108</v>
      </c>
      <c r="S28" s="243">
        <f t="shared" si="6"/>
        <v>1360346.5509645108</v>
      </c>
      <c r="T28" s="243">
        <f t="shared" si="6"/>
        <v>1360346.5509645108</v>
      </c>
      <c r="U28" s="243">
        <f t="shared" si="6"/>
        <v>1360346.5509645108</v>
      </c>
      <c r="V28" s="243">
        <f t="shared" si="6"/>
        <v>1360346.5509645108</v>
      </c>
      <c r="W28" s="243">
        <f t="shared" si="6"/>
        <v>1360346.5509645108</v>
      </c>
      <c r="X28" s="243">
        <f t="shared" si="6"/>
        <v>1360346.5509645108</v>
      </c>
      <c r="Y28" s="243">
        <f t="shared" si="6"/>
        <v>1360346.5509645108</v>
      </c>
    </row>
    <row r="29" spans="1:32">
      <c r="A29" s="237" t="s">
        <v>258</v>
      </c>
      <c r="B29" s="221" t="s">
        <v>766</v>
      </c>
      <c r="C29" s="274" t="str">
        <f t="shared" si="3"/>
        <v>National total</v>
      </c>
      <c r="D29" s="272" t="str">
        <f t="shared" si="4"/>
        <v>Best</v>
      </c>
      <c r="E29" s="506">
        <f>SUMIFS(E$104:E$1573,$B$104:$B$1573,$B29,$D$104:$D$1573,$D29)+'A-methods'!K717</f>
        <v>269319.24399019429</v>
      </c>
      <c r="F29" s="384">
        <f>SUMIFS(F$104:F$1573,$B$104:$B$1573,$B29,$D$104:$D$1573,$D29)+'A-methods'!L717</f>
        <v>272012.43643009622</v>
      </c>
      <c r="G29" s="384">
        <f>SUMIFS(G$104:G$1573,$B$104:$B$1573,$B29,$D$104:$D$1573,$D29)+'A-methods'!M717</f>
        <v>267211.91829439718</v>
      </c>
      <c r="H29" s="384">
        <f>SUMIFS(H$104:H$1573,$B$104:$B$1573,$B29,$D$104:$D$1573,$D29)+'A-methods'!N717</f>
        <v>269846.4342648412</v>
      </c>
      <c r="I29" s="384">
        <f>SUMIFS(I$104:I$1573,$B$104:$B$1573,$B29,$D$104:$D$1573,$D29)+'A-methods'!O717</f>
        <v>272506.73134680209</v>
      </c>
      <c r="J29" s="384">
        <f>SUMIFS(J$104:J$1573,$B$104:$B$1573,$B29,$D$104:$D$1573,$D29)+'A-methods'!P717</f>
        <v>275193.05889067228</v>
      </c>
      <c r="K29" s="384">
        <f>SUMIFS(K$104:K$1573,$B$104:$B$1573,$B29,$D$104:$D$1573,$D29)+'A-methods'!Q717</f>
        <v>277905.66861343721</v>
      </c>
      <c r="L29" s="384">
        <f>SUMIFS(L$104:L$1573,$B$104:$B$1573,$B29,$D$104:$D$1573,$D29)+'A-methods'!R717</f>
        <v>280644.81462043774</v>
      </c>
      <c r="M29" s="384">
        <f>SUMIFS(M$104:M$1573,$B$104:$B$1573,$B29,$D$104:$D$1573,$D29)+'A-methods'!S717</f>
        <v>283410.75342732115</v>
      </c>
      <c r="N29" s="384">
        <f>SUMIFS(N$104:N$1573,$B$104:$B$1573,$B29,$D$104:$D$1573,$D29)+'A-methods'!T717</f>
        <v>286203.74398218369</v>
      </c>
      <c r="O29" s="384">
        <f>SUMIFS(O$104:O$1573,$B$104:$B$1573,$B29,$D$104:$D$1573,$D29)+'A-methods'!U717</f>
        <v>283133.0378718524</v>
      </c>
      <c r="P29" s="384">
        <f>SUMIFS(P$104:P$1573,$B$104:$B$1573,$B29,$D$104:$D$1573,$D29)+'A-methods'!V717</f>
        <v>280089.90879256674</v>
      </c>
      <c r="Q29" s="384">
        <f>SUMIFS(Q$104:Q$1573,$B$104:$B$1573,$B29,$D$104:$D$1573,$D29)+'A-methods'!W717</f>
        <v>277074.03402356547</v>
      </c>
      <c r="R29" s="384">
        <f>SUMIFS(R$104:R$1573,$B$104:$B$1573,$B29,$D$104:$D$1573,$D29)+'A-methods'!X717</f>
        <v>274085.09336703812</v>
      </c>
      <c r="S29" s="384">
        <f>SUMIFS(S$104:S$1573,$B$104:$B$1573,$B29,$D$104:$D$1573,$D29)+'A-methods'!Y717</f>
        <v>271122.76911233162</v>
      </c>
      <c r="T29" s="384">
        <f>SUMIFS(T$104:T$1573,$B$104:$B$1573,$B29,$D$104:$D$1573,$D29)+'A-methods'!Z717</f>
        <v>268186.74600035668</v>
      </c>
      <c r="U29" s="384">
        <f>SUMIFS(U$104:U$1573,$B$104:$B$1573,$B29,$D$104:$D$1573,$D29)+'A-methods'!AA717</f>
        <v>265276.71118818864</v>
      </c>
      <c r="V29" s="384">
        <f>SUMIFS(V$104:V$1573,$B$104:$B$1573,$B29,$D$104:$D$1573,$D29)+'A-methods'!AB717</f>
        <v>262392.35421385989</v>
      </c>
      <c r="W29" s="384">
        <f>SUMIFS(W$104:W$1573,$B$104:$B$1573,$B29,$D$104:$D$1573,$D29)+'A-methods'!AC717</f>
        <v>259533.36696133774</v>
      </c>
      <c r="X29" s="384">
        <f>SUMIFS(X$104:X$1573,$B$104:$B$1573,$B29,$D$104:$D$1573,$D29)+'A-methods'!AD717</f>
        <v>256699.443625685</v>
      </c>
      <c r="Y29" s="385">
        <f>SUMIFS(Y$104:Y$1573,$B$104:$B$1573,$B29,$D$104:$D$1573,$D29)+'A-methods'!AE717</f>
        <v>253890.28067839827</v>
      </c>
    </row>
    <row r="30" spans="1:32">
      <c r="A30" s="237" t="s">
        <v>259</v>
      </c>
      <c r="B30" s="221" t="s">
        <v>263</v>
      </c>
      <c r="C30" s="274" t="str">
        <f t="shared" si="3"/>
        <v>National total</v>
      </c>
      <c r="D30" s="272" t="str">
        <f t="shared" si="4"/>
        <v>Best</v>
      </c>
      <c r="E30" s="195">
        <f t="shared" ref="E30:N35" si="7">SUMIFS(E$104:E$1573,$B$104:$B$1573,$B30,$D$104:$D$1573,$D30)</f>
        <v>225641.25609358004</v>
      </c>
      <c r="F30" s="243">
        <f t="shared" si="7"/>
        <v>231959.21126420028</v>
      </c>
      <c r="G30" s="243">
        <f t="shared" si="7"/>
        <v>238454.06917959789</v>
      </c>
      <c r="H30" s="243">
        <f t="shared" si="7"/>
        <v>245130.78311662664</v>
      </c>
      <c r="I30" s="243">
        <f t="shared" si="7"/>
        <v>251994.44504389213</v>
      </c>
      <c r="J30" s="243">
        <f t="shared" si="7"/>
        <v>259050.28950512118</v>
      </c>
      <c r="K30" s="243">
        <f t="shared" si="7"/>
        <v>266303.69761126454</v>
      </c>
      <c r="L30" s="243">
        <f t="shared" si="7"/>
        <v>273760.20114437997</v>
      </c>
      <c r="M30" s="243">
        <f t="shared" si="7"/>
        <v>281425.48677642265</v>
      </c>
      <c r="N30" s="243">
        <f t="shared" si="7"/>
        <v>289305.40040616243</v>
      </c>
      <c r="O30" s="243">
        <f t="shared" ref="O30:Y35" si="8">SUMIFS(O$104:O$1573,$B$104:$B$1573,$B30,$D$104:$D$1573,$D30)</f>
        <v>297405.95161753497</v>
      </c>
      <c r="P30" s="243">
        <f t="shared" si="8"/>
        <v>305733.31826282601</v>
      </c>
      <c r="Q30" s="243">
        <f t="shared" si="8"/>
        <v>314293.85117418511</v>
      </c>
      <c r="R30" s="243">
        <f t="shared" si="8"/>
        <v>323094.07900706236</v>
      </c>
      <c r="S30" s="243">
        <f t="shared" si="8"/>
        <v>332140.71321926016</v>
      </c>
      <c r="T30" s="243">
        <f t="shared" si="8"/>
        <v>341440.6531893994</v>
      </c>
      <c r="U30" s="243">
        <f t="shared" si="8"/>
        <v>351000.99147870258</v>
      </c>
      <c r="V30" s="243">
        <f t="shared" si="8"/>
        <v>360829.01924010628</v>
      </c>
      <c r="W30" s="243">
        <f t="shared" si="8"/>
        <v>370932.23177882924</v>
      </c>
      <c r="X30" s="243">
        <f t="shared" si="8"/>
        <v>381318.33426863654</v>
      </c>
      <c r="Y30" s="243">
        <f t="shared" si="8"/>
        <v>391995.24762815831</v>
      </c>
    </row>
    <row r="31" spans="1:32">
      <c r="A31" s="237" t="s">
        <v>171</v>
      </c>
      <c r="B31" s="221" t="s">
        <v>172</v>
      </c>
      <c r="C31" s="274" t="str">
        <f t="shared" si="3"/>
        <v>National total</v>
      </c>
      <c r="D31" s="272" t="str">
        <f t="shared" si="4"/>
        <v>Best</v>
      </c>
      <c r="E31" s="195">
        <f t="shared" si="7"/>
        <v>854769.3401984988</v>
      </c>
      <c r="F31" s="243">
        <f t="shared" si="7"/>
        <v>898702.8817240569</v>
      </c>
      <c r="G31" s="243">
        <f t="shared" si="7"/>
        <v>923306.56241233053</v>
      </c>
      <c r="H31" s="243">
        <f t="shared" si="7"/>
        <v>948599.14615987591</v>
      </c>
      <c r="I31" s="243">
        <f t="shared" si="7"/>
        <v>974599.92225235235</v>
      </c>
      <c r="J31" s="243">
        <f t="shared" si="7"/>
        <v>1001328.7200754181</v>
      </c>
      <c r="K31" s="243">
        <f t="shared" si="7"/>
        <v>1008805.92423753</v>
      </c>
      <c r="L31" s="243">
        <f t="shared" si="7"/>
        <v>1037052.4901161809</v>
      </c>
      <c r="M31" s="243">
        <f t="shared" si="7"/>
        <v>1066089.9598394341</v>
      </c>
      <c r="N31" s="243">
        <f t="shared" si="7"/>
        <v>1095940.478714938</v>
      </c>
      <c r="O31" s="243">
        <f t="shared" si="8"/>
        <v>1126626.8121189564</v>
      </c>
      <c r="P31" s="243">
        <f t="shared" si="8"/>
        <v>1158172.3628582873</v>
      </c>
      <c r="Q31" s="243">
        <f t="shared" si="8"/>
        <v>1190601.1890183194</v>
      </c>
      <c r="R31" s="243">
        <f t="shared" si="8"/>
        <v>1223938.0223108323</v>
      </c>
      <c r="S31" s="243">
        <f t="shared" si="8"/>
        <v>1258208.2869355357</v>
      </c>
      <c r="T31" s="243">
        <f t="shared" si="8"/>
        <v>1293438.1189697306</v>
      </c>
      <c r="U31" s="243">
        <f t="shared" si="8"/>
        <v>1329654.3863008833</v>
      </c>
      <c r="V31" s="243">
        <f t="shared" si="8"/>
        <v>1366884.7091173078</v>
      </c>
      <c r="W31" s="243">
        <f t="shared" si="8"/>
        <v>1405157.4809725925</v>
      </c>
      <c r="X31" s="243">
        <f t="shared" si="8"/>
        <v>1444501.8904398251</v>
      </c>
      <c r="Y31" s="243">
        <f t="shared" si="8"/>
        <v>1484947.9433721404</v>
      </c>
    </row>
    <row r="32" spans="1:32">
      <c r="A32" s="237" t="s">
        <v>260</v>
      </c>
      <c r="B32" s="221" t="s">
        <v>264</v>
      </c>
      <c r="C32" s="274" t="str">
        <f t="shared" si="3"/>
        <v>National total</v>
      </c>
      <c r="D32" s="272" t="str">
        <f t="shared" si="4"/>
        <v>Best</v>
      </c>
      <c r="E32" s="195">
        <f t="shared" si="7"/>
        <v>103864.2496719999</v>
      </c>
      <c r="F32" s="243">
        <f t="shared" si="7"/>
        <v>102825.6071752799</v>
      </c>
      <c r="G32" s="243">
        <f t="shared" si="7"/>
        <v>101797.35110352709</v>
      </c>
      <c r="H32" s="243">
        <f t="shared" si="7"/>
        <v>115779.37759249183</v>
      </c>
      <c r="I32" s="243">
        <f t="shared" si="7"/>
        <v>114771.58381656691</v>
      </c>
      <c r="J32" s="243">
        <f t="shared" si="7"/>
        <v>113773.86797840125</v>
      </c>
      <c r="K32" s="243">
        <f t="shared" si="7"/>
        <v>112786.12929861722</v>
      </c>
      <c r="L32" s="243">
        <f t="shared" si="7"/>
        <v>111808.26800563106</v>
      </c>
      <c r="M32" s="243">
        <f t="shared" si="7"/>
        <v>110840.18532557474</v>
      </c>
      <c r="N32" s="243">
        <f t="shared" si="7"/>
        <v>109881.78347231899</v>
      </c>
      <c r="O32" s="243">
        <f t="shared" si="8"/>
        <v>108932.9656375958</v>
      </c>
      <c r="P32" s="243">
        <f t="shared" si="8"/>
        <v>107993.63598121984</v>
      </c>
      <c r="Q32" s="243">
        <f t="shared" si="8"/>
        <v>107063.69962140765</v>
      </c>
      <c r="R32" s="243">
        <f t="shared" si="8"/>
        <v>106143.06262519356</v>
      </c>
      <c r="S32" s="243">
        <f t="shared" si="8"/>
        <v>105231.63199894162</v>
      </c>
      <c r="T32" s="243">
        <f t="shared" si="8"/>
        <v>104329.3156789522</v>
      </c>
      <c r="U32" s="243">
        <f t="shared" si="8"/>
        <v>103436.02252216269</v>
      </c>
      <c r="V32" s="243">
        <f t="shared" si="8"/>
        <v>102551.66229694107</v>
      </c>
      <c r="W32" s="243">
        <f t="shared" si="8"/>
        <v>101676.14567397165</v>
      </c>
      <c r="X32" s="243">
        <f t="shared" si="8"/>
        <v>100809.38421723193</v>
      </c>
      <c r="Y32" s="243">
        <f t="shared" si="8"/>
        <v>99951.290375059616</v>
      </c>
    </row>
    <row r="33" spans="1:27">
      <c r="A33" s="237" t="s">
        <v>175</v>
      </c>
      <c r="B33" s="221" t="s">
        <v>373</v>
      </c>
      <c r="C33" s="274" t="str">
        <f t="shared" si="3"/>
        <v>National total</v>
      </c>
      <c r="D33" s="272" t="str">
        <f t="shared" si="4"/>
        <v>Best</v>
      </c>
      <c r="E33" s="195">
        <f t="shared" si="7"/>
        <v>71352.970320822817</v>
      </c>
      <c r="F33" s="243">
        <f t="shared" si="7"/>
        <v>72726.149421945622</v>
      </c>
      <c r="G33" s="243">
        <f t="shared" si="7"/>
        <v>74125.755185270158</v>
      </c>
      <c r="H33" s="243">
        <f t="shared" si="7"/>
        <v>75608.270288975575</v>
      </c>
      <c r="I33" s="243">
        <f t="shared" si="7"/>
        <v>77120.435694755099</v>
      </c>
      <c r="J33" s="243">
        <f t="shared" si="7"/>
        <v>78662.844408650184</v>
      </c>
      <c r="K33" s="243">
        <f t="shared" si="7"/>
        <v>80236.101296823195</v>
      </c>
      <c r="L33" s="243">
        <f t="shared" si="7"/>
        <v>81840.823322759665</v>
      </c>
      <c r="M33" s="243">
        <f t="shared" si="7"/>
        <v>83477.639789214882</v>
      </c>
      <c r="N33" s="243">
        <f t="shared" si="7"/>
        <v>85230.670224788366</v>
      </c>
      <c r="O33" s="243">
        <f t="shared" si="8"/>
        <v>87020.514299508926</v>
      </c>
      <c r="P33" s="243">
        <f t="shared" si="8"/>
        <v>88847.945099798613</v>
      </c>
      <c r="Q33" s="243">
        <f t="shared" si="8"/>
        <v>90713.75194689435</v>
      </c>
      <c r="R33" s="243">
        <f t="shared" si="8"/>
        <v>92618.740737779124</v>
      </c>
      <c r="S33" s="243">
        <f t="shared" si="8"/>
        <v>94563.734293272457</v>
      </c>
      <c r="T33" s="243">
        <f t="shared" si="8"/>
        <v>96549.572713431189</v>
      </c>
      <c r="U33" s="243">
        <f t="shared" si="8"/>
        <v>98577.113740413231</v>
      </c>
      <c r="V33" s="243">
        <f t="shared" si="8"/>
        <v>100647.23312896192</v>
      </c>
      <c r="W33" s="243">
        <f t="shared" si="8"/>
        <v>102760.82502467011</v>
      </c>
      <c r="X33" s="243">
        <f t="shared" si="8"/>
        <v>104918.80235018815</v>
      </c>
      <c r="Y33" s="243">
        <f t="shared" si="8"/>
        <v>107122.09719954211</v>
      </c>
    </row>
    <row r="34" spans="1:27">
      <c r="A34" s="237" t="s">
        <v>189</v>
      </c>
      <c r="B34" s="221" t="s">
        <v>190</v>
      </c>
      <c r="C34" s="274" t="str">
        <f t="shared" si="3"/>
        <v>National total</v>
      </c>
      <c r="D34" s="272" t="str">
        <f t="shared" si="4"/>
        <v>Best</v>
      </c>
      <c r="E34" s="195">
        <f t="shared" si="7"/>
        <v>411138.33409687394</v>
      </c>
      <c r="F34" s="243">
        <f t="shared" si="7"/>
        <v>417305.409108327</v>
      </c>
      <c r="G34" s="243">
        <f t="shared" si="7"/>
        <v>423564.99024495186</v>
      </c>
      <c r="H34" s="243">
        <f t="shared" si="7"/>
        <v>429918.46509862604</v>
      </c>
      <c r="I34" s="243">
        <f t="shared" si="7"/>
        <v>436367.24207510543</v>
      </c>
      <c r="J34" s="243">
        <f t="shared" si="7"/>
        <v>442912.75070623192</v>
      </c>
      <c r="K34" s="243">
        <f t="shared" si="7"/>
        <v>449556.44196682534</v>
      </c>
      <c r="L34" s="243">
        <f t="shared" si="7"/>
        <v>456299.78859632765</v>
      </c>
      <c r="M34" s="243">
        <f t="shared" si="7"/>
        <v>463144.28542527254</v>
      </c>
      <c r="N34" s="243">
        <f t="shared" si="7"/>
        <v>470091.44970665162</v>
      </c>
      <c r="O34" s="243">
        <f t="shared" si="8"/>
        <v>477142.82145225134</v>
      </c>
      <c r="P34" s="243">
        <f t="shared" si="8"/>
        <v>484299.9637740351</v>
      </c>
      <c r="Q34" s="243">
        <f t="shared" si="8"/>
        <v>491564.46323064552</v>
      </c>
      <c r="R34" s="243">
        <f t="shared" si="8"/>
        <v>498937.93017910514</v>
      </c>
      <c r="S34" s="243">
        <f t="shared" si="8"/>
        <v>506421.99913179176</v>
      </c>
      <c r="T34" s="243">
        <f t="shared" si="8"/>
        <v>514018.32911876851</v>
      </c>
      <c r="U34" s="243">
        <f t="shared" si="8"/>
        <v>521728.60405555001</v>
      </c>
      <c r="V34" s="243">
        <f t="shared" si="8"/>
        <v>529554.53311638325</v>
      </c>
      <c r="W34" s="243">
        <f t="shared" si="8"/>
        <v>537497.85111312883</v>
      </c>
      <c r="X34" s="243">
        <f t="shared" si="8"/>
        <v>545560.31887982576</v>
      </c>
      <c r="Y34" s="243">
        <f t="shared" si="8"/>
        <v>553743.72366302309</v>
      </c>
    </row>
    <row r="35" spans="1:27">
      <c r="A35" s="237" t="s">
        <v>262</v>
      </c>
      <c r="B35" s="221" t="s">
        <v>265</v>
      </c>
      <c r="C35" s="274" t="str">
        <f t="shared" si="3"/>
        <v>National total</v>
      </c>
      <c r="D35" s="272" t="str">
        <f t="shared" si="4"/>
        <v>Best</v>
      </c>
      <c r="E35" s="195">
        <f t="shared" si="7"/>
        <v>7002.2302532499953</v>
      </c>
      <c r="F35" s="243">
        <f t="shared" si="7"/>
        <v>6960.6679720487446</v>
      </c>
      <c r="G35" s="243">
        <f t="shared" si="7"/>
        <v>6940.4716168794739</v>
      </c>
      <c r="H35" s="243">
        <f t="shared" si="7"/>
        <v>6938.6632725951649</v>
      </c>
      <c r="I35" s="243">
        <f t="shared" si="7"/>
        <v>6952.715115927218</v>
      </c>
      <c r="J35" s="243">
        <f t="shared" si="7"/>
        <v>6980.4819527727814</v>
      </c>
      <c r="K35" s="243">
        <f t="shared" si="7"/>
        <v>7020.1438756550306</v>
      </c>
      <c r="L35" s="243">
        <f t="shared" si="7"/>
        <v>7070.1575233419153</v>
      </c>
      <c r="M35" s="243">
        <f t="shared" si="7"/>
        <v>7129.2146523112915</v>
      </c>
      <c r="N35" s="243">
        <f t="shared" si="7"/>
        <v>7196.2069232973245</v>
      </c>
      <c r="O35" s="243">
        <f t="shared" si="8"/>
        <v>7270.1959706679418</v>
      </c>
      <c r="P35" s="243">
        <f t="shared" si="8"/>
        <v>7350.3879622209461</v>
      </c>
      <c r="Q35" s="243">
        <f t="shared" si="8"/>
        <v>7436.1119758482955</v>
      </c>
      <c r="R35" s="243">
        <f t="shared" si="8"/>
        <v>7526.8016205509512</v>
      </c>
      <c r="S35" s="243">
        <f t="shared" si="8"/>
        <v>7621.9794151644055</v>
      </c>
      <c r="T35" s="243">
        <f t="shared" si="8"/>
        <v>7721.243511151285</v>
      </c>
      <c r="U35" s="243">
        <f t="shared" si="8"/>
        <v>7824.2564078640535</v>
      </c>
      <c r="V35" s="243">
        <f t="shared" si="8"/>
        <v>7930.7353614206895</v>
      </c>
      <c r="W35" s="243">
        <f t="shared" si="8"/>
        <v>8040.4442331648734</v>
      </c>
      <c r="X35" s="243">
        <f t="shared" si="8"/>
        <v>8153.1865617867888</v>
      </c>
      <c r="Y35" s="243">
        <f t="shared" si="8"/>
        <v>8268.7996755693675</v>
      </c>
    </row>
    <row r="36" spans="1:27">
      <c r="A36" s="244"/>
      <c r="B36" s="245" t="s">
        <v>1014</v>
      </c>
      <c r="C36" s="555" t="s">
        <v>518</v>
      </c>
      <c r="D36" s="275" t="s">
        <v>214</v>
      </c>
      <c r="E36" s="506">
        <f>'A-methods'!K930</f>
        <v>8189.6065581941502</v>
      </c>
      <c r="F36" s="384">
        <f>'A-methods'!L930</f>
        <v>9704.8589041143532</v>
      </c>
      <c r="G36" s="384">
        <f>'A-methods'!M930</f>
        <v>11504.393118243837</v>
      </c>
      <c r="H36" s="384">
        <f>'A-methods'!N930</f>
        <v>13642.153414291972</v>
      </c>
      <c r="I36" s="384">
        <f>'A-methods'!O930</f>
        <v>16182.416017990272</v>
      </c>
      <c r="J36" s="384">
        <f>'A-methods'!P930</f>
        <v>19201.78334280707</v>
      </c>
      <c r="K36" s="384">
        <f>'A-methods'!Q930</f>
        <v>22791.565527013579</v>
      </c>
      <c r="L36" s="384">
        <f>'A-methods'!R930</f>
        <v>24988.695155045094</v>
      </c>
      <c r="M36" s="384">
        <f>'A-methods'!S930</f>
        <v>27399.750769994633</v>
      </c>
      <c r="N36" s="384">
        <f>'A-methods'!T930</f>
        <v>30045.772528520276</v>
      </c>
      <c r="O36" s="384">
        <f>'A-methods'!U930</f>
        <v>32949.891268162217</v>
      </c>
      <c r="P36" s="384">
        <f>'A-methods'!V930</f>
        <v>36137.538443382648</v>
      </c>
      <c r="Q36" s="384">
        <f>'A-methods'!W930</f>
        <v>39636.677371783655</v>
      </c>
      <c r="R36" s="384">
        <f>'A-methods'!X930</f>
        <v>43478.057978050922</v>
      </c>
      <c r="S36" s="384">
        <f>'A-methods'!Y930</f>
        <v>47695.497450360264</v>
      </c>
      <c r="T36" s="384">
        <f>'A-methods'!Z930</f>
        <v>52326.189475054329</v>
      </c>
      <c r="U36" s="384">
        <f>'A-methods'!AA930</f>
        <v>57411.044992891468</v>
      </c>
      <c r="V36" s="384">
        <f>'A-methods'!AB930</f>
        <v>62995.067726902838</v>
      </c>
      <c r="W36" s="384">
        <f>'A-methods'!AC930</f>
        <v>69127.768070987688</v>
      </c>
      <c r="X36" s="384">
        <f>'A-methods'!AD930</f>
        <v>75863.619303287749</v>
      </c>
      <c r="Y36" s="385">
        <f>'A-methods'!AE930</f>
        <v>83262.560502940803</v>
      </c>
    </row>
    <row r="37" spans="1:27">
      <c r="A37" s="222"/>
      <c r="B37" s="213"/>
      <c r="C37" s="250" t="str">
        <f>C35</f>
        <v>National total</v>
      </c>
      <c r="D37" s="250"/>
      <c r="E37" s="325">
        <f>SUM(E8:E36)</f>
        <v>5665551.2647090228</v>
      </c>
      <c r="F37" s="325">
        <f t="shared" ref="F37:Y37" si="9">SUM(F8:F35)</f>
        <v>5789948.2549922345</v>
      </c>
      <c r="G37" s="325">
        <f t="shared" si="9"/>
        <v>5916825.0122266738</v>
      </c>
      <c r="H37" s="325">
        <f t="shared" si="9"/>
        <v>6057769.3214539196</v>
      </c>
      <c r="I37" s="325">
        <f t="shared" si="9"/>
        <v>6190851.6798628103</v>
      </c>
      <c r="J37" s="325">
        <f t="shared" si="9"/>
        <v>6331582.570585154</v>
      </c>
      <c r="K37" s="325">
        <f t="shared" si="9"/>
        <v>6460385.4510411313</v>
      </c>
      <c r="L37" s="325">
        <f t="shared" si="9"/>
        <v>6618871.5118345125</v>
      </c>
      <c r="M37" s="325">
        <f t="shared" si="9"/>
        <v>6786497.2359691188</v>
      </c>
      <c r="N37" s="325">
        <f t="shared" si="9"/>
        <v>6963963.4029599931</v>
      </c>
      <c r="O37" s="325">
        <f t="shared" si="9"/>
        <v>7145932.0151351662</v>
      </c>
      <c r="P37" s="325">
        <f t="shared" si="9"/>
        <v>7339045.9684978258</v>
      </c>
      <c r="Q37" s="325">
        <f t="shared" si="9"/>
        <v>7544080.4060145188</v>
      </c>
      <c r="R37" s="325">
        <f t="shared" si="9"/>
        <v>7761871.9191361545</v>
      </c>
      <c r="S37" s="325">
        <f t="shared" si="9"/>
        <v>7993323.5156081831</v>
      </c>
      <c r="T37" s="325">
        <f t="shared" si="9"/>
        <v>8239410.0138271777</v>
      </c>
      <c r="U37" s="325">
        <f t="shared" si="9"/>
        <v>8501183.8991968539</v>
      </c>
      <c r="V37" s="325">
        <f t="shared" si="9"/>
        <v>8779781.6811952833</v>
      </c>
      <c r="W37" s="325">
        <f t="shared" si="9"/>
        <v>9076430.7933907509</v>
      </c>
      <c r="X37" s="325">
        <f t="shared" si="9"/>
        <v>9392457.0824637301</v>
      </c>
      <c r="Y37" s="325">
        <f t="shared" si="9"/>
        <v>9729292.9364364874</v>
      </c>
    </row>
    <row r="38" spans="1:27" s="224" customFormat="1" ht="15.75">
      <c r="A38" s="242"/>
      <c r="B38" s="242" t="s">
        <v>213</v>
      </c>
      <c r="C38" s="250" t="str">
        <f t="shared" ref="C38:C69" si="10">C37</f>
        <v>National total</v>
      </c>
      <c r="D38" s="250"/>
      <c r="E38" s="326"/>
      <c r="F38" s="326"/>
      <c r="G38" s="326"/>
      <c r="H38" s="326"/>
      <c r="I38" s="326"/>
      <c r="J38" s="326"/>
      <c r="K38" s="326"/>
      <c r="L38" s="326"/>
      <c r="M38" s="326"/>
      <c r="N38" s="326"/>
      <c r="O38" s="326"/>
      <c r="P38" s="326"/>
      <c r="Q38" s="326"/>
      <c r="R38" s="326"/>
      <c r="S38" s="326"/>
      <c r="T38" s="326"/>
      <c r="U38" s="326"/>
      <c r="V38" s="326"/>
      <c r="W38" s="326"/>
      <c r="X38" s="326"/>
      <c r="Y38" s="326"/>
      <c r="AA38" s="354"/>
    </row>
    <row r="39" spans="1:27" ht="12.75" customHeight="1">
      <c r="A39" s="246" t="s">
        <v>21</v>
      </c>
      <c r="B39" s="247" t="s">
        <v>198</v>
      </c>
      <c r="C39" s="273" t="str">
        <f t="shared" si="10"/>
        <v>National total</v>
      </c>
      <c r="D39" s="271" t="s">
        <v>209</v>
      </c>
      <c r="E39" s="357">
        <f t="shared" ref="E39:N52" si="11">SUMIFS(E$104:E$1573,$B$104:$B$1573,$B39,$D$104:$D$1573,$D39)</f>
        <v>6475.4564199999986</v>
      </c>
      <c r="F39" s="248">
        <f t="shared" si="11"/>
        <v>6920.7268064</v>
      </c>
      <c r="G39" s="248">
        <f t="shared" si="11"/>
        <v>7396.9417960840001</v>
      </c>
      <c r="H39" s="248">
        <f t="shared" si="11"/>
        <v>7906.2612302164889</v>
      </c>
      <c r="I39" s="248">
        <f t="shared" si="11"/>
        <v>8450.9959629736368</v>
      </c>
      <c r="J39" s="248">
        <f t="shared" si="11"/>
        <v>9033.6184275297601</v>
      </c>
      <c r="K39" s="248">
        <f t="shared" si="11"/>
        <v>9656.7739415249562</v>
      </c>
      <c r="L39" s="248">
        <f t="shared" si="11"/>
        <v>10323.292803773724</v>
      </c>
      <c r="M39" s="248">
        <f t="shared" si="11"/>
        <v>11036.20323759748</v>
      </c>
      <c r="N39" s="248">
        <f t="shared" si="11"/>
        <v>11798.745240040567</v>
      </c>
      <c r="O39" s="248">
        <f t="shared" ref="O39:Y52" si="12">SUMIFS(O$104:O$1573,$B$104:$B$1573,$B39,$D$104:$D$1573,$D39)</f>
        <v>12614.385400377387</v>
      </c>
      <c r="P39" s="248">
        <f t="shared" si="12"/>
        <v>13486.832755756737</v>
      </c>
      <c r="Q39" s="248">
        <f t="shared" si="12"/>
        <v>14420.055756578524</v>
      </c>
      <c r="R39" s="248">
        <f t="shared" si="12"/>
        <v>15418.30041927956</v>
      </c>
      <c r="S39" s="248">
        <f t="shared" si="12"/>
        <v>16486.109749642404</v>
      </c>
      <c r="T39" s="248">
        <f t="shared" si="12"/>
        <v>17628.34452555902</v>
      </c>
      <c r="U39" s="248">
        <f t="shared" si="12"/>
        <v>18850.205534406163</v>
      </c>
      <c r="V39" s="248">
        <f t="shared" si="12"/>
        <v>20157.257366850234</v>
      </c>
      <c r="W39" s="248">
        <f t="shared" si="12"/>
        <v>21555.453876026386</v>
      </c>
      <c r="X39" s="248">
        <f t="shared" si="12"/>
        <v>23051.165418662775</v>
      </c>
      <c r="Y39" s="248">
        <f t="shared" si="12"/>
        <v>24651.208002880521</v>
      </c>
    </row>
    <row r="40" spans="1:27">
      <c r="A40" s="237" t="s">
        <v>29</v>
      </c>
      <c r="B40" s="221" t="s">
        <v>30</v>
      </c>
      <c r="C40" s="274" t="str">
        <f t="shared" si="10"/>
        <v>National total</v>
      </c>
      <c r="D40" s="272" t="str">
        <f t="shared" ref="D40:D66" si="13">D39</f>
        <v>High</v>
      </c>
      <c r="E40" s="195">
        <f t="shared" si="11"/>
        <v>43812.255865000028</v>
      </c>
      <c r="F40" s="243">
        <f t="shared" si="11"/>
        <v>43812.255865000028</v>
      </c>
      <c r="G40" s="243">
        <f t="shared" si="11"/>
        <v>43812.255865000028</v>
      </c>
      <c r="H40" s="243">
        <f t="shared" si="11"/>
        <v>43812.255865000028</v>
      </c>
      <c r="I40" s="243">
        <f t="shared" si="11"/>
        <v>43812.255865000028</v>
      </c>
      <c r="J40" s="243">
        <f t="shared" si="11"/>
        <v>43812.255865000028</v>
      </c>
      <c r="K40" s="243">
        <f t="shared" si="11"/>
        <v>43812.255865000028</v>
      </c>
      <c r="L40" s="243">
        <f t="shared" si="11"/>
        <v>43812.255865000028</v>
      </c>
      <c r="M40" s="243">
        <f t="shared" si="11"/>
        <v>43812.255865000028</v>
      </c>
      <c r="N40" s="243">
        <f t="shared" si="11"/>
        <v>43812.255865000028</v>
      </c>
      <c r="O40" s="243">
        <f t="shared" si="12"/>
        <v>43812.255865000028</v>
      </c>
      <c r="P40" s="243">
        <f t="shared" si="12"/>
        <v>43812.255865000028</v>
      </c>
      <c r="Q40" s="243">
        <f t="shared" si="12"/>
        <v>43812.255865000028</v>
      </c>
      <c r="R40" s="243">
        <f t="shared" si="12"/>
        <v>43812.255865000028</v>
      </c>
      <c r="S40" s="243">
        <f t="shared" si="12"/>
        <v>43812.255865000028</v>
      </c>
      <c r="T40" s="243">
        <f t="shared" si="12"/>
        <v>43812.255865000028</v>
      </c>
      <c r="U40" s="243">
        <f t="shared" si="12"/>
        <v>43812.255865000028</v>
      </c>
      <c r="V40" s="243">
        <f t="shared" si="12"/>
        <v>43812.255865000028</v>
      </c>
      <c r="W40" s="243">
        <f t="shared" si="12"/>
        <v>43812.255865000028</v>
      </c>
      <c r="X40" s="243">
        <f t="shared" si="12"/>
        <v>43812.255865000028</v>
      </c>
      <c r="Y40" s="243">
        <f t="shared" si="12"/>
        <v>43812.255865000028</v>
      </c>
    </row>
    <row r="41" spans="1:27">
      <c r="A41" s="237" t="s">
        <v>33</v>
      </c>
      <c r="B41" s="221" t="s">
        <v>34</v>
      </c>
      <c r="C41" s="274" t="str">
        <f t="shared" si="10"/>
        <v>National total</v>
      </c>
      <c r="D41" s="272" t="str">
        <f t="shared" si="13"/>
        <v>High</v>
      </c>
      <c r="E41" s="195">
        <f t="shared" si="11"/>
        <v>307427.81771128025</v>
      </c>
      <c r="F41" s="243">
        <f t="shared" si="11"/>
        <v>329292.90807039611</v>
      </c>
      <c r="G41" s="243">
        <f t="shared" si="11"/>
        <v>353095.93210588722</v>
      </c>
      <c r="H41" s="243">
        <f t="shared" si="11"/>
        <v>379023.72307532403</v>
      </c>
      <c r="I41" s="243">
        <f t="shared" si="11"/>
        <v>407281.60267895239</v>
      </c>
      <c r="J41" s="243">
        <f t="shared" si="11"/>
        <v>438095.22444723418</v>
      </c>
      <c r="K41" s="243">
        <f t="shared" si="11"/>
        <v>471712.60131435498</v>
      </c>
      <c r="L41" s="243">
        <f t="shared" si="11"/>
        <v>508406.33579201507</v>
      </c>
      <c r="M41" s="243">
        <f t="shared" si="11"/>
        <v>548476.07299913536</v>
      </c>
      <c r="N41" s="243">
        <f t="shared" si="11"/>
        <v>592251.19882854959</v>
      </c>
      <c r="O41" s="243">
        <f t="shared" si="12"/>
        <v>640093.80775973108</v>
      </c>
      <c r="P41" s="243">
        <f t="shared" si="12"/>
        <v>692401.9672773839</v>
      </c>
      <c r="Q41" s="243">
        <f t="shared" si="12"/>
        <v>749613.30855156912</v>
      </c>
      <c r="R41" s="243">
        <f t="shared" si="12"/>
        <v>812208.97600047325</v>
      </c>
      <c r="S41" s="243">
        <f t="shared" si="12"/>
        <v>880717.97161889286</v>
      </c>
      <c r="T41" s="243">
        <f t="shared" si="12"/>
        <v>955721.93354366859</v>
      </c>
      <c r="U41" s="243">
        <f t="shared" si="12"/>
        <v>1037860.392274283</v>
      </c>
      <c r="V41" s="243">
        <f t="shared" si="12"/>
        <v>1127836.5523084938</v>
      </c>
      <c r="W41" s="243">
        <f t="shared" si="12"/>
        <v>1226423.6517287155</v>
      </c>
      <c r="X41" s="243">
        <f t="shared" si="12"/>
        <v>1334471.9575282617</v>
      </c>
      <c r="Y41" s="243">
        <f t="shared" si="12"/>
        <v>1452916.4602453094</v>
      </c>
    </row>
    <row r="42" spans="1:27">
      <c r="A42" s="237" t="s">
        <v>43</v>
      </c>
      <c r="B42" s="221" t="s">
        <v>44</v>
      </c>
      <c r="C42" s="274" t="str">
        <f t="shared" si="10"/>
        <v>National total</v>
      </c>
      <c r="D42" s="272" t="str">
        <f t="shared" si="13"/>
        <v>High</v>
      </c>
      <c r="E42" s="195">
        <f t="shared" si="11"/>
        <v>1521.3313757066655</v>
      </c>
      <c r="F42" s="243">
        <f t="shared" si="11"/>
        <v>1582.1846307349319</v>
      </c>
      <c r="G42" s="243">
        <f t="shared" si="11"/>
        <v>1645.4720159643293</v>
      </c>
      <c r="H42" s="243">
        <f t="shared" si="11"/>
        <v>1711.2908966029029</v>
      </c>
      <c r="I42" s="243">
        <f t="shared" si="11"/>
        <v>1779.7425324670189</v>
      </c>
      <c r="J42" s="243">
        <f t="shared" si="11"/>
        <v>1886.52708441504</v>
      </c>
      <c r="K42" s="243">
        <f t="shared" si="11"/>
        <v>1999.7187094799422</v>
      </c>
      <c r="L42" s="243">
        <f t="shared" si="11"/>
        <v>2119.7018320487391</v>
      </c>
      <c r="M42" s="243">
        <f t="shared" si="11"/>
        <v>2246.8839419716637</v>
      </c>
      <c r="N42" s="243">
        <f t="shared" si="11"/>
        <v>2381.6969784899634</v>
      </c>
      <c r="O42" s="243">
        <f t="shared" si="12"/>
        <v>2381.6969784899634</v>
      </c>
      <c r="P42" s="243">
        <f t="shared" si="12"/>
        <v>2381.6969784899634</v>
      </c>
      <c r="Q42" s="243">
        <f t="shared" si="12"/>
        <v>2381.6969784899634</v>
      </c>
      <c r="R42" s="243">
        <f t="shared" si="12"/>
        <v>2381.6969784899634</v>
      </c>
      <c r="S42" s="243">
        <f t="shared" si="12"/>
        <v>2381.6969784899634</v>
      </c>
      <c r="T42" s="243">
        <f t="shared" si="12"/>
        <v>2381.6969784899634</v>
      </c>
      <c r="U42" s="243">
        <f t="shared" si="12"/>
        <v>2381.6969784899634</v>
      </c>
      <c r="V42" s="243">
        <f t="shared" si="12"/>
        <v>2381.6969784899634</v>
      </c>
      <c r="W42" s="243">
        <f t="shared" si="12"/>
        <v>2381.6969784899634</v>
      </c>
      <c r="X42" s="243">
        <f t="shared" si="12"/>
        <v>2381.6969784899634</v>
      </c>
      <c r="Y42" s="243">
        <f t="shared" si="12"/>
        <v>2381.6969784899634</v>
      </c>
    </row>
    <row r="43" spans="1:27">
      <c r="A43" s="237" t="s">
        <v>63</v>
      </c>
      <c r="B43" s="221" t="s">
        <v>64</v>
      </c>
      <c r="C43" s="274" t="str">
        <f t="shared" si="10"/>
        <v>National total</v>
      </c>
      <c r="D43" s="272" t="str">
        <f t="shared" si="13"/>
        <v>High</v>
      </c>
      <c r="E43" s="195">
        <f t="shared" si="11"/>
        <v>111646.29909500002</v>
      </c>
      <c r="F43" s="243">
        <f t="shared" si="11"/>
        <v>115553.91956332501</v>
      </c>
      <c r="G43" s="243">
        <f t="shared" si="11"/>
        <v>119598.30674804139</v>
      </c>
      <c r="H43" s="243">
        <f t="shared" si="11"/>
        <v>123784.2474842228</v>
      </c>
      <c r="I43" s="243">
        <f t="shared" si="11"/>
        <v>128116.69614617061</v>
      </c>
      <c r="J43" s="243">
        <f t="shared" si="11"/>
        <v>132600.78051128655</v>
      </c>
      <c r="K43" s="243">
        <f t="shared" si="11"/>
        <v>137241.80782918155</v>
      </c>
      <c r="L43" s="243">
        <f t="shared" si="11"/>
        <v>142045.27110320292</v>
      </c>
      <c r="M43" s="243">
        <f t="shared" si="11"/>
        <v>147016.85559181502</v>
      </c>
      <c r="N43" s="243">
        <f t="shared" si="11"/>
        <v>152162.44553752855</v>
      </c>
      <c r="O43" s="243">
        <f t="shared" si="12"/>
        <v>157488.131131342</v>
      </c>
      <c r="P43" s="243">
        <f t="shared" si="12"/>
        <v>163000.21572093898</v>
      </c>
      <c r="Q43" s="243">
        <f t="shared" si="12"/>
        <v>168705.22327117185</v>
      </c>
      <c r="R43" s="243">
        <f t="shared" si="12"/>
        <v>174609.90608566281</v>
      </c>
      <c r="S43" s="243">
        <f t="shared" si="12"/>
        <v>180721.25279866104</v>
      </c>
      <c r="T43" s="243">
        <f t="shared" si="12"/>
        <v>187046.49664661413</v>
      </c>
      <c r="U43" s="243">
        <f t="shared" si="12"/>
        <v>193593.12402924564</v>
      </c>
      <c r="V43" s="243">
        <f t="shared" si="12"/>
        <v>200368.88337026918</v>
      </c>
      <c r="W43" s="243">
        <f t="shared" si="12"/>
        <v>207381.79428822859</v>
      </c>
      <c r="X43" s="243">
        <f t="shared" si="12"/>
        <v>214640.1570883166</v>
      </c>
      <c r="Y43" s="243">
        <f t="shared" si="12"/>
        <v>222152.56258640764</v>
      </c>
    </row>
    <row r="44" spans="1:27">
      <c r="A44" s="237" t="s">
        <v>75</v>
      </c>
      <c r="B44" s="221" t="s">
        <v>76</v>
      </c>
      <c r="C44" s="274" t="str">
        <f t="shared" si="10"/>
        <v>National total</v>
      </c>
      <c r="D44" s="272" t="str">
        <f t="shared" si="13"/>
        <v>High</v>
      </c>
      <c r="E44" s="195">
        <f t="shared" si="11"/>
        <v>86213.651223000023</v>
      </c>
      <c r="F44" s="243">
        <f t="shared" si="11"/>
        <v>94663.009459800029</v>
      </c>
      <c r="G44" s="243">
        <f t="shared" si="11"/>
        <v>104126.29068501605</v>
      </c>
      <c r="H44" s="243">
        <f t="shared" si="11"/>
        <v>114725.16565725798</v>
      </c>
      <c r="I44" s="243">
        <f t="shared" si="11"/>
        <v>126595.90562616895</v>
      </c>
      <c r="J44" s="243">
        <f t="shared" si="11"/>
        <v>139891.13439134925</v>
      </c>
      <c r="K44" s="243">
        <f t="shared" si="11"/>
        <v>154781.79060835115</v>
      </c>
      <c r="L44" s="243">
        <f t="shared" si="11"/>
        <v>171459.3255713933</v>
      </c>
      <c r="M44" s="243">
        <f t="shared" si="11"/>
        <v>190138.16473000051</v>
      </c>
      <c r="N44" s="243">
        <f t="shared" si="11"/>
        <v>211058.4645876406</v>
      </c>
      <c r="O44" s="243">
        <f t="shared" si="12"/>
        <v>234489.20042819748</v>
      </c>
      <c r="P44" s="243">
        <f t="shared" si="12"/>
        <v>260731.6245696212</v>
      </c>
      <c r="Q44" s="243">
        <f t="shared" si="12"/>
        <v>290123.13960801577</v>
      </c>
      <c r="R44" s="243">
        <f t="shared" si="12"/>
        <v>323041.63645101769</v>
      </c>
      <c r="S44" s="243">
        <f t="shared" si="12"/>
        <v>359910.35291517986</v>
      </c>
      <c r="T44" s="243">
        <f t="shared" si="12"/>
        <v>401203.31535504147</v>
      </c>
      <c r="U44" s="243">
        <f t="shared" si="12"/>
        <v>447451.43328768649</v>
      </c>
      <c r="V44" s="243">
        <f t="shared" si="12"/>
        <v>499249.32537224895</v>
      </c>
      <c r="W44" s="243">
        <f t="shared" si="12"/>
        <v>557262.96450695896</v>
      </c>
      <c r="X44" s="243">
        <f t="shared" si="12"/>
        <v>622238.24033783399</v>
      </c>
      <c r="Y44" s="243">
        <f t="shared" si="12"/>
        <v>695010.54926841415</v>
      </c>
    </row>
    <row r="45" spans="1:27">
      <c r="A45" s="237" t="s">
        <v>253</v>
      </c>
      <c r="B45" s="221" t="s">
        <v>193</v>
      </c>
      <c r="C45" s="274" t="str">
        <f t="shared" si="10"/>
        <v>National total</v>
      </c>
      <c r="D45" s="272" t="str">
        <f t="shared" si="13"/>
        <v>High</v>
      </c>
      <c r="E45" s="195">
        <f t="shared" si="11"/>
        <v>202574.19118999998</v>
      </c>
      <c r="F45" s="243">
        <f t="shared" si="11"/>
        <v>202574.19118999998</v>
      </c>
      <c r="G45" s="243">
        <f t="shared" si="11"/>
        <v>202574.19118999998</v>
      </c>
      <c r="H45" s="243">
        <f t="shared" si="11"/>
        <v>292574.19118999998</v>
      </c>
      <c r="I45" s="243">
        <f t="shared" si="11"/>
        <v>292574.19118999998</v>
      </c>
      <c r="J45" s="243">
        <f t="shared" si="11"/>
        <v>292574.19118999998</v>
      </c>
      <c r="K45" s="243">
        <f t="shared" si="11"/>
        <v>292574.19118999998</v>
      </c>
      <c r="L45" s="243">
        <f t="shared" si="11"/>
        <v>292574.19118999998</v>
      </c>
      <c r="M45" s="243">
        <f t="shared" si="11"/>
        <v>292574.19118999998</v>
      </c>
      <c r="N45" s="243">
        <f t="shared" si="11"/>
        <v>292574.19118999998</v>
      </c>
      <c r="O45" s="243">
        <f t="shared" si="12"/>
        <v>292574.19118999998</v>
      </c>
      <c r="P45" s="243">
        <f t="shared" si="12"/>
        <v>292574.19118999998</v>
      </c>
      <c r="Q45" s="243">
        <f t="shared" si="12"/>
        <v>292574.19118999998</v>
      </c>
      <c r="R45" s="243">
        <f t="shared" si="12"/>
        <v>202574.19118999998</v>
      </c>
      <c r="S45" s="243">
        <f t="shared" si="12"/>
        <v>202574.19118999998</v>
      </c>
      <c r="T45" s="243">
        <f t="shared" si="12"/>
        <v>202574.19118999998</v>
      </c>
      <c r="U45" s="243">
        <f t="shared" si="12"/>
        <v>202574.19118999998</v>
      </c>
      <c r="V45" s="243">
        <f t="shared" si="12"/>
        <v>202574.19118999998</v>
      </c>
      <c r="W45" s="243">
        <f t="shared" si="12"/>
        <v>202574.19118999998</v>
      </c>
      <c r="X45" s="243">
        <f t="shared" si="12"/>
        <v>202574.19118999998</v>
      </c>
      <c r="Y45" s="243">
        <f t="shared" si="12"/>
        <v>202574.19118999998</v>
      </c>
    </row>
    <row r="46" spans="1:27">
      <c r="A46" s="238" t="s">
        <v>87</v>
      </c>
      <c r="B46" s="221" t="s">
        <v>88</v>
      </c>
      <c r="C46" s="274" t="str">
        <f t="shared" si="10"/>
        <v>National total</v>
      </c>
      <c r="D46" s="272" t="str">
        <f t="shared" si="13"/>
        <v>High</v>
      </c>
      <c r="E46" s="195">
        <f t="shared" si="11"/>
        <v>113.99551000000001</v>
      </c>
      <c r="F46" s="243">
        <f t="shared" si="11"/>
        <v>116.27542020000001</v>
      </c>
      <c r="G46" s="243">
        <f t="shared" si="11"/>
        <v>118.60092860400002</v>
      </c>
      <c r="H46" s="243">
        <f t="shared" si="11"/>
        <v>120.97294717608001</v>
      </c>
      <c r="I46" s="243">
        <f t="shared" si="11"/>
        <v>123.39240611960162</v>
      </c>
      <c r="J46" s="243">
        <f t="shared" si="11"/>
        <v>125.86025424199367</v>
      </c>
      <c r="K46" s="243">
        <f t="shared" si="11"/>
        <v>128.37745932683353</v>
      </c>
      <c r="L46" s="243">
        <f t="shared" si="11"/>
        <v>130.9450085133702</v>
      </c>
      <c r="M46" s="243">
        <f t="shared" si="11"/>
        <v>133.56390868363764</v>
      </c>
      <c r="N46" s="243">
        <f t="shared" si="11"/>
        <v>136.23518685731037</v>
      </c>
      <c r="O46" s="243">
        <f t="shared" si="12"/>
        <v>138.9598905944566</v>
      </c>
      <c r="P46" s="243">
        <f t="shared" si="12"/>
        <v>141.73908840634573</v>
      </c>
      <c r="Q46" s="243">
        <f t="shared" si="12"/>
        <v>144.57387017447266</v>
      </c>
      <c r="R46" s="243">
        <f t="shared" si="12"/>
        <v>147.46534757796212</v>
      </c>
      <c r="S46" s="243">
        <f t="shared" si="12"/>
        <v>150.41465452952136</v>
      </c>
      <c r="T46" s="243">
        <f t="shared" si="12"/>
        <v>153.42294762011178</v>
      </c>
      <c r="U46" s="243">
        <f t="shared" si="12"/>
        <v>156.49140657251402</v>
      </c>
      <c r="V46" s="243">
        <f t="shared" si="12"/>
        <v>159.62123470396432</v>
      </c>
      <c r="W46" s="243">
        <f t="shared" si="12"/>
        <v>162.8136593980436</v>
      </c>
      <c r="X46" s="243">
        <f t="shared" si="12"/>
        <v>166.06993258600446</v>
      </c>
      <c r="Y46" s="243">
        <f t="shared" si="12"/>
        <v>169.39133123772456</v>
      </c>
    </row>
    <row r="47" spans="1:27">
      <c r="A47" s="237" t="s">
        <v>91</v>
      </c>
      <c r="B47" s="221" t="s">
        <v>92</v>
      </c>
      <c r="C47" s="274" t="str">
        <f t="shared" si="10"/>
        <v>National total</v>
      </c>
      <c r="D47" s="272" t="str">
        <f t="shared" si="13"/>
        <v>High</v>
      </c>
      <c r="E47" s="195">
        <f t="shared" si="11"/>
        <v>46568.379372480005</v>
      </c>
      <c r="F47" s="243">
        <f t="shared" si="11"/>
        <v>48337.977788634249</v>
      </c>
      <c r="G47" s="243">
        <f t="shared" si="11"/>
        <v>50174.820944602347</v>
      </c>
      <c r="H47" s="243">
        <f t="shared" si="11"/>
        <v>52081.46414049725</v>
      </c>
      <c r="I47" s="243">
        <f t="shared" si="11"/>
        <v>54060.559777836141</v>
      </c>
      <c r="J47" s="243">
        <f t="shared" si="11"/>
        <v>56114.86104939392</v>
      </c>
      <c r="K47" s="243">
        <f t="shared" si="11"/>
        <v>58247.225769270881</v>
      </c>
      <c r="L47" s="243">
        <f t="shared" si="11"/>
        <v>60460.620348503173</v>
      </c>
      <c r="M47" s="243">
        <f t="shared" si="11"/>
        <v>62758.123921746301</v>
      </c>
      <c r="N47" s="243">
        <f t="shared" si="11"/>
        <v>65142.932630772651</v>
      </c>
      <c r="O47" s="243">
        <f t="shared" si="12"/>
        <v>67618.364070742027</v>
      </c>
      <c r="P47" s="243">
        <f t="shared" si="12"/>
        <v>70187.861905430225</v>
      </c>
      <c r="Q47" s="243">
        <f t="shared" si="12"/>
        <v>72855.000657836572</v>
      </c>
      <c r="R47" s="243">
        <f t="shared" si="12"/>
        <v>75623.490682834366</v>
      </c>
      <c r="S47" s="243">
        <f t="shared" si="12"/>
        <v>78497.183328782063</v>
      </c>
      <c r="T47" s="243">
        <f t="shared" si="12"/>
        <v>81480.076295275794</v>
      </c>
      <c r="U47" s="243">
        <f t="shared" si="12"/>
        <v>84576.319194496275</v>
      </c>
      <c r="V47" s="243">
        <f t="shared" si="12"/>
        <v>87790.21932388714</v>
      </c>
      <c r="W47" s="243">
        <f t="shared" si="12"/>
        <v>91126.247658194843</v>
      </c>
      <c r="X47" s="243">
        <f t="shared" si="12"/>
        <v>94589.045069206259</v>
      </c>
      <c r="Y47" s="243">
        <f t="shared" si="12"/>
        <v>98183.428781836104</v>
      </c>
    </row>
    <row r="48" spans="1:27">
      <c r="A48" s="237" t="s">
        <v>97</v>
      </c>
      <c r="B48" s="221" t="s">
        <v>98</v>
      </c>
      <c r="C48" s="274" t="str">
        <f t="shared" si="10"/>
        <v>National total</v>
      </c>
      <c r="D48" s="272" t="str">
        <f t="shared" si="13"/>
        <v>High</v>
      </c>
      <c r="E48" s="195">
        <f t="shared" si="11"/>
        <v>31562.21425459993</v>
      </c>
      <c r="F48" s="243">
        <f t="shared" si="11"/>
        <v>33077.200538820725</v>
      </c>
      <c r="G48" s="243">
        <f t="shared" si="11"/>
        <v>34664.906164684122</v>
      </c>
      <c r="H48" s="243">
        <f t="shared" si="11"/>
        <v>36328.821660588961</v>
      </c>
      <c r="I48" s="243">
        <f t="shared" si="11"/>
        <v>38072.605100297238</v>
      </c>
      <c r="J48" s="243">
        <f t="shared" si="11"/>
        <v>39900.090145111506</v>
      </c>
      <c r="K48" s="243">
        <f t="shared" si="11"/>
        <v>41815.29447207685</v>
      </c>
      <c r="L48" s="243">
        <f t="shared" si="11"/>
        <v>43822.428606736539</v>
      </c>
      <c r="M48" s="243">
        <f t="shared" si="11"/>
        <v>45925.905179859896</v>
      </c>
      <c r="N48" s="243">
        <f t="shared" si="11"/>
        <v>48130.348628493171</v>
      </c>
      <c r="O48" s="243">
        <f t="shared" si="12"/>
        <v>50440.605362660841</v>
      </c>
      <c r="P48" s="243">
        <f t="shared" si="12"/>
        <v>52861.754420068566</v>
      </c>
      <c r="Q48" s="243">
        <f t="shared" si="12"/>
        <v>55399.118632231868</v>
      </c>
      <c r="R48" s="243">
        <f t="shared" si="12"/>
        <v>58058.276326578998</v>
      </c>
      <c r="S48" s="243">
        <f t="shared" si="12"/>
        <v>60845.073590254797</v>
      </c>
      <c r="T48" s="243">
        <f t="shared" si="12"/>
        <v>63765.637122587032</v>
      </c>
      <c r="U48" s="243">
        <f t="shared" si="12"/>
        <v>66826.387704471214</v>
      </c>
      <c r="V48" s="243">
        <f t="shared" si="12"/>
        <v>70034.054314285822</v>
      </c>
      <c r="W48" s="243">
        <f t="shared" si="12"/>
        <v>73395.688921371548</v>
      </c>
      <c r="X48" s="243">
        <f t="shared" si="12"/>
        <v>76918.681989597389</v>
      </c>
      <c r="Y48" s="243">
        <f t="shared" si="12"/>
        <v>80610.778725098076</v>
      </c>
    </row>
    <row r="49" spans="1:25">
      <c r="A49" s="237" t="s">
        <v>107</v>
      </c>
      <c r="B49" s="221" t="s">
        <v>108</v>
      </c>
      <c r="C49" s="274" t="str">
        <f t="shared" si="10"/>
        <v>National total</v>
      </c>
      <c r="D49" s="272" t="str">
        <f t="shared" si="13"/>
        <v>High</v>
      </c>
      <c r="E49" s="195">
        <f t="shared" si="11"/>
        <v>3776.9788108000002</v>
      </c>
      <c r="F49" s="243">
        <f t="shared" si="11"/>
        <v>3958.2737937184006</v>
      </c>
      <c r="G49" s="243">
        <f t="shared" si="11"/>
        <v>4148.2709358168831</v>
      </c>
      <c r="H49" s="243">
        <f t="shared" si="11"/>
        <v>4347.3879407360937</v>
      </c>
      <c r="I49" s="243">
        <f t="shared" si="11"/>
        <v>4556.0625618914264</v>
      </c>
      <c r="J49" s="243">
        <f t="shared" si="11"/>
        <v>4774.7535648622161</v>
      </c>
      <c r="K49" s="243">
        <f t="shared" si="11"/>
        <v>5003.9417359756026</v>
      </c>
      <c r="L49" s="243">
        <f t="shared" si="11"/>
        <v>5244.1309393024312</v>
      </c>
      <c r="M49" s="243">
        <f t="shared" si="11"/>
        <v>5495.8492243889486</v>
      </c>
      <c r="N49" s="243">
        <f t="shared" si="11"/>
        <v>5759.6499871596179</v>
      </c>
      <c r="O49" s="243">
        <f t="shared" si="12"/>
        <v>6036.1131865432799</v>
      </c>
      <c r="P49" s="243">
        <f t="shared" si="12"/>
        <v>6325.846619497358</v>
      </c>
      <c r="Q49" s="243">
        <f t="shared" si="12"/>
        <v>6629.4872572332306</v>
      </c>
      <c r="R49" s="243">
        <f t="shared" si="12"/>
        <v>6947.7026455804271</v>
      </c>
      <c r="S49" s="243">
        <f t="shared" si="12"/>
        <v>7281.1923725682873</v>
      </c>
      <c r="T49" s="243">
        <f t="shared" si="12"/>
        <v>7630.6896064515649</v>
      </c>
      <c r="U49" s="243">
        <f t="shared" si="12"/>
        <v>7996.9627075612407</v>
      </c>
      <c r="V49" s="243">
        <f t="shared" si="12"/>
        <v>8380.8169175241819</v>
      </c>
      <c r="W49" s="243">
        <f t="shared" si="12"/>
        <v>8783.0961295653433</v>
      </c>
      <c r="X49" s="243">
        <f t="shared" si="12"/>
        <v>9204.684743784479</v>
      </c>
      <c r="Y49" s="243">
        <f t="shared" si="12"/>
        <v>9646.5096114861335</v>
      </c>
    </row>
    <row r="50" spans="1:25">
      <c r="A50" s="237" t="s">
        <v>115</v>
      </c>
      <c r="B50" s="221" t="s">
        <v>116</v>
      </c>
      <c r="C50" s="274" t="str">
        <f t="shared" si="10"/>
        <v>National total</v>
      </c>
      <c r="D50" s="272" t="str">
        <f t="shared" si="13"/>
        <v>High</v>
      </c>
      <c r="E50" s="195">
        <f t="shared" si="11"/>
        <v>678720.12764200219</v>
      </c>
      <c r="F50" s="243">
        <f t="shared" si="11"/>
        <v>729040.31206412241</v>
      </c>
      <c r="G50" s="243">
        <f t="shared" si="11"/>
        <v>784041.478361613</v>
      </c>
      <c r="H50" s="243">
        <f t="shared" si="11"/>
        <v>844184.70399067434</v>
      </c>
      <c r="I50" s="243">
        <f t="shared" si="11"/>
        <v>909977.03373849974</v>
      </c>
      <c r="J50" s="243">
        <f t="shared" si="11"/>
        <v>981976.07364808279</v>
      </c>
      <c r="K50" s="243">
        <f t="shared" si="11"/>
        <v>1060795.0442793388</v>
      </c>
      <c r="L50" s="243">
        <f t="shared" si="11"/>
        <v>1147108.3392390492</v>
      </c>
      <c r="M50" s="243">
        <f t="shared" si="11"/>
        <v>1241657.6395053668</v>
      </c>
      <c r="N50" s="243">
        <f t="shared" si="11"/>
        <v>1345258.6391251641</v>
      </c>
      <c r="O50" s="243">
        <f t="shared" si="12"/>
        <v>1458808.4434203261</v>
      </c>
      <c r="P50" s="243">
        <f t="shared" si="12"/>
        <v>1583293.7069526573</v>
      </c>
      <c r="Q50" s="243">
        <f t="shared" si="12"/>
        <v>1719799.5852220277</v>
      </c>
      <c r="R50" s="243">
        <f t="shared" si="12"/>
        <v>1869519.5814698176</v>
      </c>
      <c r="S50" s="243">
        <f t="shared" si="12"/>
        <v>2033766.3780968976</v>
      </c>
      <c r="T50" s="243">
        <f t="shared" si="12"/>
        <v>2213983.7511562882</v>
      </c>
      <c r="U50" s="243">
        <f t="shared" si="12"/>
        <v>2411759.6762266117</v>
      </c>
      <c r="V50" s="243">
        <f t="shared" si="12"/>
        <v>2628840.7448030612</v>
      </c>
      <c r="W50" s="243">
        <f t="shared" si="12"/>
        <v>2867148.0222562319</v>
      </c>
      <c r="X50" s="243">
        <f t="shared" si="12"/>
        <v>3128794.4915141761</v>
      </c>
      <c r="Y50" s="243">
        <f t="shared" si="12"/>
        <v>3416104.2410385618</v>
      </c>
    </row>
    <row r="51" spans="1:25">
      <c r="A51" s="237" t="s">
        <v>125</v>
      </c>
      <c r="B51" s="221" t="s">
        <v>1208</v>
      </c>
      <c r="C51" s="274" t="str">
        <f t="shared" si="10"/>
        <v>National total</v>
      </c>
      <c r="D51" s="272" t="str">
        <f t="shared" si="13"/>
        <v>High</v>
      </c>
      <c r="E51" s="195">
        <f t="shared" si="11"/>
        <v>296082.80433602538</v>
      </c>
      <c r="F51" s="243">
        <f t="shared" si="11"/>
        <v>308518.28211813839</v>
      </c>
      <c r="G51" s="243">
        <f t="shared" si="11"/>
        <v>321476.0499671002</v>
      </c>
      <c r="H51" s="243">
        <f t="shared" si="11"/>
        <v>334978.04406571848</v>
      </c>
      <c r="I51" s="243">
        <f t="shared" si="11"/>
        <v>349047.12191647867</v>
      </c>
      <c r="J51" s="243">
        <f t="shared" si="11"/>
        <v>363707.10103697074</v>
      </c>
      <c r="K51" s="243">
        <f t="shared" si="11"/>
        <v>378982.7992805235</v>
      </c>
      <c r="L51" s="243">
        <f t="shared" si="11"/>
        <v>394900.07685030554</v>
      </c>
      <c r="M51" s="243">
        <f t="shared" si="11"/>
        <v>411485.88007801841</v>
      </c>
      <c r="N51" s="243">
        <f t="shared" si="11"/>
        <v>428768.2870412952</v>
      </c>
      <c r="O51" s="243">
        <f t="shared" si="12"/>
        <v>446776.5550970296</v>
      </c>
      <c r="P51" s="243">
        <f t="shared" si="12"/>
        <v>465541.17041110492</v>
      </c>
      <c r="Q51" s="243">
        <f t="shared" si="12"/>
        <v>485093.89956837124</v>
      </c>
      <c r="R51" s="243">
        <f t="shared" si="12"/>
        <v>505467.84335024288</v>
      </c>
      <c r="S51" s="243">
        <f t="shared" si="12"/>
        <v>526697.4927709531</v>
      </c>
      <c r="T51" s="243">
        <f t="shared" si="12"/>
        <v>548818.78746733302</v>
      </c>
      <c r="U51" s="243">
        <f t="shared" si="12"/>
        <v>571869.17654096114</v>
      </c>
      <c r="V51" s="243">
        <f t="shared" si="12"/>
        <v>595887.68195568153</v>
      </c>
      <c r="W51" s="243">
        <f t="shared" si="12"/>
        <v>620914.96459782007</v>
      </c>
      <c r="X51" s="243">
        <f t="shared" si="12"/>
        <v>646993.39311092859</v>
      </c>
      <c r="Y51" s="243">
        <f t="shared" si="12"/>
        <v>674167.11562158761</v>
      </c>
    </row>
    <row r="52" spans="1:25">
      <c r="A52" s="237" t="s">
        <v>127</v>
      </c>
      <c r="B52" s="221" t="s">
        <v>128</v>
      </c>
      <c r="C52" s="274" t="str">
        <f t="shared" si="10"/>
        <v>National total</v>
      </c>
      <c r="D52" s="272" t="str">
        <f t="shared" si="13"/>
        <v>High</v>
      </c>
      <c r="E52" s="195">
        <f t="shared" si="11"/>
        <v>541387.85676250129</v>
      </c>
      <c r="F52" s="243">
        <f t="shared" si="11"/>
        <v>567374.4738871014</v>
      </c>
      <c r="G52" s="243">
        <f t="shared" si="11"/>
        <v>594608.44863368222</v>
      </c>
      <c r="H52" s="243">
        <f t="shared" si="11"/>
        <v>623149.65416809905</v>
      </c>
      <c r="I52" s="243">
        <f t="shared" si="11"/>
        <v>653060.83756816771</v>
      </c>
      <c r="J52" s="243">
        <f t="shared" si="11"/>
        <v>684407.75777143997</v>
      </c>
      <c r="K52" s="243">
        <f t="shared" si="11"/>
        <v>717259.33014446904</v>
      </c>
      <c r="L52" s="243">
        <f t="shared" si="11"/>
        <v>751687.77799140359</v>
      </c>
      <c r="M52" s="243">
        <f t="shared" si="11"/>
        <v>787768.79133499111</v>
      </c>
      <c r="N52" s="243">
        <f t="shared" si="11"/>
        <v>825581.69331907062</v>
      </c>
      <c r="O52" s="243">
        <f t="shared" si="12"/>
        <v>865209.61459838611</v>
      </c>
      <c r="P52" s="243">
        <f t="shared" si="12"/>
        <v>906739.67609910865</v>
      </c>
      <c r="Q52" s="243">
        <f t="shared" si="12"/>
        <v>950263.18055186595</v>
      </c>
      <c r="R52" s="243">
        <f t="shared" si="12"/>
        <v>995875.81321835541</v>
      </c>
      <c r="S52" s="243">
        <f t="shared" si="12"/>
        <v>1043677.8522528366</v>
      </c>
      <c r="T52" s="243">
        <f t="shared" si="12"/>
        <v>1093774.389160973</v>
      </c>
      <c r="U52" s="243">
        <f t="shared" si="12"/>
        <v>1146275.5598406994</v>
      </c>
      <c r="V52" s="243">
        <f t="shared" si="12"/>
        <v>1201296.7867130532</v>
      </c>
      <c r="W52" s="243">
        <f t="shared" si="12"/>
        <v>1258959.0324752799</v>
      </c>
      <c r="X52" s="243">
        <f t="shared" si="12"/>
        <v>1319389.066034093</v>
      </c>
      <c r="Y52" s="243">
        <f t="shared" si="12"/>
        <v>1382719.7412037295</v>
      </c>
    </row>
    <row r="53" spans="1:25">
      <c r="A53" s="237" t="s">
        <v>254</v>
      </c>
      <c r="B53" s="221" t="s">
        <v>202</v>
      </c>
      <c r="C53" s="274" t="str">
        <f t="shared" si="10"/>
        <v>National total</v>
      </c>
      <c r="D53" s="272" t="str">
        <f t="shared" si="13"/>
        <v>High</v>
      </c>
      <c r="E53" s="842" t="s">
        <v>1255</v>
      </c>
      <c r="F53" s="843"/>
      <c r="G53" s="843"/>
      <c r="H53" s="843"/>
      <c r="I53" s="843"/>
      <c r="J53" s="843"/>
      <c r="K53" s="843"/>
      <c r="L53" s="843"/>
      <c r="M53" s="843"/>
      <c r="N53" s="843"/>
      <c r="O53" s="843"/>
      <c r="P53" s="843"/>
      <c r="Q53" s="843"/>
      <c r="R53" s="843"/>
      <c r="S53" s="843"/>
      <c r="T53" s="843"/>
      <c r="U53" s="843"/>
      <c r="V53" s="843"/>
      <c r="W53" s="843"/>
      <c r="X53" s="843"/>
      <c r="Y53" s="843"/>
    </row>
    <row r="54" spans="1:25">
      <c r="A54" s="237" t="s">
        <v>255</v>
      </c>
      <c r="B54" s="221" t="s">
        <v>227</v>
      </c>
      <c r="C54" s="274" t="str">
        <f t="shared" si="10"/>
        <v>National total</v>
      </c>
      <c r="D54" s="272" t="str">
        <f t="shared" si="13"/>
        <v>High</v>
      </c>
      <c r="E54" s="409">
        <f>SUM('A-methods'!K493,'A-methods'!K497,'A-methods'!K501)</f>
        <v>3805.1750000000002</v>
      </c>
      <c r="F54" s="410">
        <f>SUM('A-methods'!L493,'A-methods'!L497,'A-methods'!L501)</f>
        <v>4521</v>
      </c>
      <c r="G54" s="410">
        <f>SUM('A-methods'!M493,'A-methods'!M497,'A-methods'!M501)</f>
        <v>80764.524999999994</v>
      </c>
      <c r="H54" s="410">
        <f>SUM('A-methods'!N493,'A-methods'!N497,'A-methods'!N501)</f>
        <v>82275.025624999995</v>
      </c>
      <c r="I54" s="410">
        <f>SUM('A-methods'!O493,'A-methods'!O497,'A-methods'!O501)</f>
        <v>83874.150015624997</v>
      </c>
      <c r="J54" s="410">
        <f>SUM('A-methods'!P493,'A-methods'!P497,'A-methods'!P501)</f>
        <v>85559.027641015608</v>
      </c>
      <c r="K54" s="410">
        <f>SUM('A-methods'!Q493,'A-methods'!Q497,'A-methods'!Q501)</f>
        <v>87327.224819540992</v>
      </c>
      <c r="L54" s="410">
        <f>SUM('A-methods'!R493,'A-methods'!R497,'A-methods'!R501)</f>
        <v>89176.704778779502</v>
      </c>
      <c r="M54" s="410">
        <f>SUM('A-methods'!S493,'A-methods'!S497,'A-methods'!S501)</f>
        <v>91105.791803123982</v>
      </c>
      <c r="N54" s="410">
        <f>SUM('A-methods'!T493,'A-methods'!T497,'A-methods'!T501)</f>
        <v>93113.139062589573</v>
      </c>
      <c r="O54" s="410">
        <f>SUM('A-methods'!U493,'A-methods'!U497,'A-methods'!U501)</f>
        <v>95197.699757103052</v>
      </c>
      <c r="P54" s="410">
        <f>SUM('A-methods'!V493,'A-methods'!V497,'A-methods'!V501)</f>
        <v>97358.701247184494</v>
      </c>
      <c r="Q54" s="410">
        <f>SUM('A-methods'!W493,'A-methods'!W497,'A-methods'!W501)</f>
        <v>99595.621874902587</v>
      </c>
      <c r="R54" s="410">
        <f>SUM('A-methods'!X493,'A-methods'!X497,'A-methods'!X501)</f>
        <v>101908.17020865978</v>
      </c>
      <c r="S54" s="410">
        <f>SUM('A-methods'!Y493,'A-methods'!Y497,'A-methods'!Y501)</f>
        <v>104296.26647207244</v>
      </c>
      <c r="T54" s="410">
        <f>SUM('A-methods'!Z493,'A-methods'!Z497,'A-methods'!Z501)</f>
        <v>106760.0259412508</v>
      </c>
      <c r="U54" s="410">
        <f>SUM('A-methods'!AA493,'A-methods'!AA497,'A-methods'!AA501)</f>
        <v>109299.74411642097</v>
      </c>
      <c r="V54" s="410">
        <f>SUM('A-methods'!AB493,'A-methods'!AB497,'A-methods'!AB501)</f>
        <v>111915.88349330649</v>
      </c>
      <c r="W54" s="410">
        <f>SUM('A-methods'!AC493,'A-methods'!AC497,'A-methods'!AC501)</f>
        <v>114609.06177721666</v>
      </c>
      <c r="X54" s="410">
        <f>SUM('A-methods'!AD493,'A-methods'!AD497,'A-methods'!AD501)</f>
        <v>117380.04139856684</v>
      </c>
      <c r="Y54" s="411">
        <f>SUM('A-methods'!AE493,'A-methods'!AE497,'A-methods'!AE501)</f>
        <v>120229.72020275878</v>
      </c>
    </row>
    <row r="55" spans="1:25">
      <c r="A55" s="237" t="s">
        <v>256</v>
      </c>
      <c r="B55" s="221" t="s">
        <v>372</v>
      </c>
      <c r="C55" s="274" t="str">
        <f t="shared" si="10"/>
        <v>National total</v>
      </c>
      <c r="D55" s="272" t="str">
        <f t="shared" si="13"/>
        <v>High</v>
      </c>
      <c r="E55" s="338">
        <f>SUM('A-methods'!K526,'A-methods'!K530)</f>
        <v>0</v>
      </c>
      <c r="F55" s="243">
        <f>SUM('A-methods'!L526,'A-methods'!L530)</f>
        <v>0</v>
      </c>
      <c r="G55" s="243">
        <f>SUM('A-methods'!M526,'A-methods'!M530)</f>
        <v>2414.5920000000001</v>
      </c>
      <c r="H55" s="243">
        <f>SUM('A-methods'!N526,'A-methods'!N530)</f>
        <v>2318.0083199999999</v>
      </c>
      <c r="I55" s="243">
        <f>SUM('A-methods'!O526,'A-methods'!O530)</f>
        <v>2225.2879871999999</v>
      </c>
      <c r="J55" s="243">
        <f>SUM('A-methods'!P526,'A-methods'!P530)</f>
        <v>2136.2764677119999</v>
      </c>
      <c r="K55" s="243">
        <f>SUM('A-methods'!Q526,'A-methods'!Q530)</f>
        <v>2050.8254090035198</v>
      </c>
      <c r="L55" s="243">
        <f>SUM('A-methods'!R526,'A-methods'!R530)</f>
        <v>1968.7923926433789</v>
      </c>
      <c r="M55" s="243">
        <f>SUM('A-methods'!S526,'A-methods'!S530)</f>
        <v>1890.0406969376438</v>
      </c>
      <c r="N55" s="243">
        <f>SUM('A-methods'!T526,'A-methods'!T530)</f>
        <v>1814.4390690601381</v>
      </c>
      <c r="O55" s="243">
        <f>SUM('A-methods'!U526,'A-methods'!U530)</f>
        <v>1741.8615062977326</v>
      </c>
      <c r="P55" s="243">
        <f>SUM('A-methods'!V526,'A-methods'!V530)</f>
        <v>1672.1870460458233</v>
      </c>
      <c r="Q55" s="243">
        <f>SUM('A-methods'!W526,'A-methods'!W530)</f>
        <v>1605.2995642039905</v>
      </c>
      <c r="R55" s="243">
        <f>SUM('A-methods'!X526,'A-methods'!X530)</f>
        <v>1541.0875816358309</v>
      </c>
      <c r="S55" s="243">
        <f>SUM('A-methods'!Y526,'A-methods'!Y530)</f>
        <v>1479.4440783703976</v>
      </c>
      <c r="T55" s="243">
        <f>SUM('A-methods'!Z526,'A-methods'!Z530)</f>
        <v>1420.2663152355817</v>
      </c>
      <c r="U55" s="243">
        <f>SUM('A-methods'!AA526,'A-methods'!AA530)</f>
        <v>1363.4556626261585</v>
      </c>
      <c r="V55" s="243">
        <f>SUM('A-methods'!AB526,'A-methods'!AB530)</f>
        <v>1308.9174361211121</v>
      </c>
      <c r="W55" s="243">
        <f>SUM('A-methods'!AC526,'A-methods'!AC530)</f>
        <v>1256.5607386762676</v>
      </c>
      <c r="X55" s="243">
        <f>SUM('A-methods'!AD526,'A-methods'!AD530)</f>
        <v>1206.2983091292169</v>
      </c>
      <c r="Y55" s="412">
        <f>SUM('A-methods'!AE526,'A-methods'!AE530)</f>
        <v>1158.0463767640483</v>
      </c>
    </row>
    <row r="56" spans="1:25">
      <c r="A56" s="237" t="s">
        <v>370</v>
      </c>
      <c r="B56" s="221" t="s">
        <v>371</v>
      </c>
      <c r="C56" s="274" t="str">
        <f t="shared" si="10"/>
        <v>National total</v>
      </c>
      <c r="D56" s="272" t="str">
        <f t="shared" si="13"/>
        <v>High</v>
      </c>
      <c r="E56" s="413">
        <f>SUM('A-methods'!K554,'A-methods'!K558)</f>
        <v>0</v>
      </c>
      <c r="F56" s="414">
        <f>SUM('A-methods'!L554,'A-methods'!L558)</f>
        <v>0</v>
      </c>
      <c r="G56" s="414">
        <f>SUM('A-methods'!M554,'A-methods'!M558)</f>
        <v>38375.913799999995</v>
      </c>
      <c r="H56" s="414">
        <f>SUM('A-methods'!N554,'A-methods'!N558)</f>
        <v>39359.035011399996</v>
      </c>
      <c r="I56" s="414">
        <f>SUM('A-methods'!O554,'A-methods'!O558)</f>
        <v>40367.398507344195</v>
      </c>
      <c r="J56" s="414">
        <f>SUM('A-methods'!P554,'A-methods'!P558)</f>
        <v>41401.653944065445</v>
      </c>
      <c r="K56" s="414">
        <f>SUM('A-methods'!Q554,'A-methods'!Q558)</f>
        <v>42462.467739977801</v>
      </c>
      <c r="L56" s="414">
        <f>SUM('A-methods'!R554,'A-methods'!R558)</f>
        <v>43550.523509312647</v>
      </c>
      <c r="M56" s="414">
        <f>SUM('A-methods'!S554,'A-methods'!S558)</f>
        <v>44666.522507004265</v>
      </c>
      <c r="N56" s="414">
        <f>SUM('A-methods'!T554,'A-methods'!T558)</f>
        <v>45811.18408511702</v>
      </c>
      <c r="O56" s="414">
        <f>SUM('A-methods'!U554,'A-methods'!U558)</f>
        <v>46985.246161114846</v>
      </c>
      <c r="P56" s="414">
        <f>SUM('A-methods'!V554,'A-methods'!V558)</f>
        <v>48189.465698280983</v>
      </c>
      <c r="Q56" s="414">
        <f>SUM('A-methods'!W554,'A-methods'!W558)</f>
        <v>49424.619198604138</v>
      </c>
      <c r="R56" s="414">
        <f>SUM('A-methods'!X554,'A-methods'!X558)</f>
        <v>50691.503208455615</v>
      </c>
      <c r="S56" s="414">
        <f>SUM('A-methods'!Y554,'A-methods'!Y558)</f>
        <v>51990.93483739021</v>
      </c>
      <c r="T56" s="414">
        <f>SUM('A-methods'!Z554,'A-methods'!Z558)</f>
        <v>53323.75229041242</v>
      </c>
      <c r="U56" s="414">
        <f>SUM('A-methods'!AA554,'A-methods'!AA558)</f>
        <v>54690.815414058627</v>
      </c>
      <c r="V56" s="414">
        <f>SUM('A-methods'!AB554,'A-methods'!AB558)</f>
        <v>56093.006256654793</v>
      </c>
      <c r="W56" s="414">
        <f>SUM('A-methods'!AC554,'A-methods'!AC558)</f>
        <v>57531.229643118713</v>
      </c>
      <c r="X56" s="414">
        <f>SUM('A-methods'!AD554,'A-methods'!AD558)</f>
        <v>59006.413764685567</v>
      </c>
      <c r="Y56" s="415">
        <f>SUM('A-methods'!AE554,'A-methods'!AE558)</f>
        <v>60519.510783945283</v>
      </c>
    </row>
    <row r="57" spans="1:25">
      <c r="A57" s="237" t="s">
        <v>381</v>
      </c>
      <c r="B57" s="221" t="s">
        <v>382</v>
      </c>
      <c r="C57" s="274" t="str">
        <f t="shared" si="10"/>
        <v>National total</v>
      </c>
      <c r="D57" s="272" t="str">
        <f t="shared" si="13"/>
        <v>High</v>
      </c>
      <c r="E57" s="195">
        <f t="shared" ref="E57:N59" si="14">SUMIFS(E$104:E$1573,$B$104:$B$1573,$B57,$D$104:$D$1573,$D57)</f>
        <v>0</v>
      </c>
      <c r="F57" s="243">
        <f t="shared" si="14"/>
        <v>0</v>
      </c>
      <c r="G57" s="243">
        <f t="shared" si="14"/>
        <v>0</v>
      </c>
      <c r="H57" s="243">
        <f t="shared" si="14"/>
        <v>1996.5000000000007</v>
      </c>
      <c r="I57" s="243">
        <f t="shared" si="14"/>
        <v>3593.7000000000016</v>
      </c>
      <c r="J57" s="243">
        <f t="shared" si="14"/>
        <v>3394.0500000000011</v>
      </c>
      <c r="K57" s="243">
        <f t="shared" si="14"/>
        <v>3194.400000000001</v>
      </c>
      <c r="L57" s="243">
        <f t="shared" si="14"/>
        <v>2994.7500000000009</v>
      </c>
      <c r="M57" s="243">
        <f t="shared" si="14"/>
        <v>2795.1000000000013</v>
      </c>
      <c r="N57" s="243">
        <f t="shared" si="14"/>
        <v>2595.4500000000007</v>
      </c>
      <c r="O57" s="243">
        <f t="shared" ref="O57:Y59" si="15">SUMIFS(O$104:O$1573,$B$104:$B$1573,$B57,$D$104:$D$1573,$D57)</f>
        <v>2395.8000000000011</v>
      </c>
      <c r="P57" s="243">
        <f t="shared" si="15"/>
        <v>2196.1500000000005</v>
      </c>
      <c r="Q57" s="243">
        <f t="shared" si="15"/>
        <v>1996.5000000000007</v>
      </c>
      <c r="R57" s="243">
        <f t="shared" si="15"/>
        <v>0</v>
      </c>
      <c r="S57" s="243">
        <f t="shared" si="15"/>
        <v>0</v>
      </c>
      <c r="T57" s="243">
        <f t="shared" si="15"/>
        <v>0</v>
      </c>
      <c r="U57" s="243">
        <f t="shared" si="15"/>
        <v>0</v>
      </c>
      <c r="V57" s="243">
        <f t="shared" si="15"/>
        <v>0</v>
      </c>
      <c r="W57" s="243">
        <f t="shared" si="15"/>
        <v>0</v>
      </c>
      <c r="X57" s="243">
        <f t="shared" si="15"/>
        <v>0</v>
      </c>
      <c r="Y57" s="243">
        <f t="shared" si="15"/>
        <v>0</v>
      </c>
    </row>
    <row r="58" spans="1:25">
      <c r="A58" s="237" t="s">
        <v>257</v>
      </c>
      <c r="B58" s="221" t="s">
        <v>194</v>
      </c>
      <c r="C58" s="274" t="str">
        <f t="shared" si="10"/>
        <v>National total</v>
      </c>
      <c r="D58" s="272" t="str">
        <f t="shared" si="13"/>
        <v>High</v>
      </c>
      <c r="E58" s="195">
        <f t="shared" si="14"/>
        <v>21806.625787347926</v>
      </c>
      <c r="F58" s="243">
        <f t="shared" si="14"/>
        <v>21954.65593522141</v>
      </c>
      <c r="G58" s="243">
        <f t="shared" si="14"/>
        <v>22109.769273373622</v>
      </c>
      <c r="H58" s="243">
        <f t="shared" si="14"/>
        <v>22271.588402603356</v>
      </c>
      <c r="I58" s="243">
        <f t="shared" si="14"/>
        <v>22439.768008205712</v>
      </c>
      <c r="J58" s="243">
        <f t="shared" si="14"/>
        <v>22686.464966576561</v>
      </c>
      <c r="K58" s="243">
        <f t="shared" si="14"/>
        <v>22936.743858445563</v>
      </c>
      <c r="L58" s="243">
        <f t="shared" si="14"/>
        <v>23190.696251343415</v>
      </c>
      <c r="M58" s="243">
        <f t="shared" si="14"/>
        <v>23448.41741588591</v>
      </c>
      <c r="N58" s="243">
        <f t="shared" si="14"/>
        <v>23710.006502175289</v>
      </c>
      <c r="O58" s="243">
        <f t="shared" si="15"/>
        <v>23975.566724934088</v>
      </c>
      <c r="P58" s="243">
        <f t="shared" si="15"/>
        <v>24245.205557807323</v>
      </c>
      <c r="Q58" s="243">
        <f t="shared" si="15"/>
        <v>24519.034937290489</v>
      </c>
      <c r="R58" s="243">
        <f t="shared" si="15"/>
        <v>24797.171476763735</v>
      </c>
      <c r="S58" s="243">
        <f t="shared" si="15"/>
        <v>25079.736691136735</v>
      </c>
      <c r="T58" s="243">
        <f t="shared" si="15"/>
        <v>25366.857232633738</v>
      </c>
      <c r="U58" s="243">
        <f t="shared" si="15"/>
        <v>25658.665138274988</v>
      </c>
      <c r="V58" s="243">
        <f t="shared" si="15"/>
        <v>25955.2980896384</v>
      </c>
      <c r="W58" s="243">
        <f t="shared" si="15"/>
        <v>26256.899685514472</v>
      </c>
      <c r="X58" s="243">
        <f t="shared" si="15"/>
        <v>26563.619728098292</v>
      </c>
      <c r="Y58" s="243">
        <f t="shared" si="15"/>
        <v>26875.614523394386</v>
      </c>
    </row>
    <row r="59" spans="1:25">
      <c r="A59" s="237" t="s">
        <v>159</v>
      </c>
      <c r="B59" s="221" t="s">
        <v>203</v>
      </c>
      <c r="C59" s="274" t="str">
        <f t="shared" si="10"/>
        <v>National total</v>
      </c>
      <c r="D59" s="272" t="str">
        <f t="shared" si="13"/>
        <v>High</v>
      </c>
      <c r="E59" s="195">
        <f t="shared" si="14"/>
        <v>2040519.826446766</v>
      </c>
      <c r="F59" s="243">
        <f t="shared" si="14"/>
        <v>2040519.826446766</v>
      </c>
      <c r="G59" s="243">
        <f t="shared" si="14"/>
        <v>2040519.826446766</v>
      </c>
      <c r="H59" s="243">
        <f t="shared" si="14"/>
        <v>2040519.826446766</v>
      </c>
      <c r="I59" s="243">
        <f t="shared" si="14"/>
        <v>2040519.826446766</v>
      </c>
      <c r="J59" s="243">
        <f t="shared" si="14"/>
        <v>2040519.826446766</v>
      </c>
      <c r="K59" s="243">
        <f t="shared" si="14"/>
        <v>2040519.826446766</v>
      </c>
      <c r="L59" s="243">
        <f t="shared" si="14"/>
        <v>2040519.826446766</v>
      </c>
      <c r="M59" s="243">
        <f t="shared" si="14"/>
        <v>2040519.826446766</v>
      </c>
      <c r="N59" s="243">
        <f t="shared" si="14"/>
        <v>2040519.826446766</v>
      </c>
      <c r="O59" s="243">
        <f t="shared" si="15"/>
        <v>2040519.826446766</v>
      </c>
      <c r="P59" s="243">
        <f t="shared" si="15"/>
        <v>2040519.826446766</v>
      </c>
      <c r="Q59" s="243">
        <f t="shared" si="15"/>
        <v>2040519.826446766</v>
      </c>
      <c r="R59" s="243">
        <f t="shared" si="15"/>
        <v>2040519.826446766</v>
      </c>
      <c r="S59" s="243">
        <f t="shared" si="15"/>
        <v>2040519.826446766</v>
      </c>
      <c r="T59" s="243">
        <f t="shared" si="15"/>
        <v>2040519.826446766</v>
      </c>
      <c r="U59" s="243">
        <f t="shared" si="15"/>
        <v>2040519.826446766</v>
      </c>
      <c r="V59" s="243">
        <f t="shared" si="15"/>
        <v>2040519.826446766</v>
      </c>
      <c r="W59" s="243">
        <f t="shared" si="15"/>
        <v>2040519.826446766</v>
      </c>
      <c r="X59" s="243">
        <f t="shared" si="15"/>
        <v>2040519.826446766</v>
      </c>
      <c r="Y59" s="243">
        <f t="shared" si="15"/>
        <v>2040519.826446766</v>
      </c>
    </row>
    <row r="60" spans="1:25">
      <c r="A60" s="237" t="s">
        <v>258</v>
      </c>
      <c r="B60" s="221" t="s">
        <v>766</v>
      </c>
      <c r="C60" s="274" t="str">
        <f t="shared" si="10"/>
        <v>National total</v>
      </c>
      <c r="D60" s="272" t="str">
        <f t="shared" si="13"/>
        <v>High</v>
      </c>
      <c r="E60" s="506">
        <f>SUMIFS(E$104:E$1573,$B$104:$B$1573,$B60,$D$104:$D$1573,$D60)+'A-methods'!K718</f>
        <v>486374.7545080994</v>
      </c>
      <c r="F60" s="384">
        <f>SUMIFS(F$104:F$1573,$B$104:$B$1573,$B60,$D$104:$D$1573,$D60)+'A-methods'!L718</f>
        <v>493670.37582572084</v>
      </c>
      <c r="G60" s="384">
        <f>SUMIFS(G$104:G$1573,$B$104:$B$1573,$B60,$D$104:$D$1573,$D60)+'A-methods'!M718</f>
        <v>1519895.7118158552</v>
      </c>
      <c r="H60" s="384">
        <f>SUMIFS(H$104:H$1573,$B$104:$B$1573,$B60,$D$104:$D$1573,$D60)+'A-methods'!N718</f>
        <v>1524732.7495378018</v>
      </c>
      <c r="I60" s="384">
        <f>SUMIFS(I$104:I$1573,$B$104:$B$1573,$B60,$D$104:$D$1573,$D60)+'A-methods'!O718</f>
        <v>1529615.5518880778</v>
      </c>
      <c r="J60" s="384">
        <f>SUMIFS(J$104:J$1573,$B$104:$B$1573,$B60,$D$104:$D$1573,$D60)+'A-methods'!P718</f>
        <v>1534544.13556267</v>
      </c>
      <c r="K60" s="384">
        <f>SUMIFS(K$104:K$1573,$B$104:$B$1573,$B60,$D$104:$D$1573,$D60)+'A-methods'!Q718</f>
        <v>1539518.5007636703</v>
      </c>
      <c r="L60" s="384">
        <f>SUMIFS(L$104:L$1573,$B$104:$B$1573,$B60,$D$104:$D$1573,$D60)+'A-methods'!R718</f>
        <v>1544538.630533257</v>
      </c>
      <c r="M60" s="384">
        <f>SUMIFS(M$104:M$1573,$B$104:$B$1573,$B60,$D$104:$D$1573,$D60)+'A-methods'!S718</f>
        <v>1549604.4900672229</v>
      </c>
      <c r="N60" s="384">
        <f>SUMIFS(N$104:N$1573,$B$104:$B$1573,$B60,$D$104:$D$1573,$D60)+'A-methods'!T718</f>
        <v>1554716.0260074798</v>
      </c>
      <c r="O60" s="384">
        <f>SUMIFS(O$104:O$1573,$B$104:$B$1573,$B60,$D$104:$D$1573,$D60)+'A-methods'!U718</f>
        <v>1559873.1657129542</v>
      </c>
      <c r="P60" s="384">
        <f>SUMIFS(P$104:P$1573,$B$104:$B$1573,$B60,$D$104:$D$1573,$D60)+'A-methods'!V718</f>
        <v>1565075.8165082771</v>
      </c>
      <c r="Q60" s="384">
        <f>SUMIFS(Q$104:Q$1573,$B$104:$B$1573,$B60,$D$104:$D$1573,$D60)+'A-methods'!W718</f>
        <v>1570323.8649096524</v>
      </c>
      <c r="R60" s="384">
        <f>SUMIFS(R$104:R$1573,$B$104:$B$1573,$B60,$D$104:$D$1573,$D60)+'A-methods'!X718</f>
        <v>1575617.175827275</v>
      </c>
      <c r="S60" s="384">
        <f>SUMIFS(S$104:S$1573,$B$104:$B$1573,$B60,$D$104:$D$1573,$D60)+'A-methods'!Y718</f>
        <v>1580955.5917436434</v>
      </c>
      <c r="T60" s="384">
        <f>SUMIFS(T$104:T$1573,$B$104:$B$1573,$B60,$D$104:$D$1573,$D60)+'A-methods'!Z718</f>
        <v>1586338.9318671133</v>
      </c>
      <c r="U60" s="384">
        <f>SUMIFS(U$104:U$1573,$B$104:$B$1573,$B60,$D$104:$D$1573,$D60)+'A-methods'!AA718</f>
        <v>1591766.9912600005</v>
      </c>
      <c r="V60" s="384">
        <f>SUMIFS(V$104:V$1573,$B$104:$B$1573,$B60,$D$104:$D$1573,$D60)+'A-methods'!AB718</f>
        <v>471255.50958778692</v>
      </c>
      <c r="W60" s="384">
        <f>SUMIFS(W$104:W$1573,$B$104:$B$1573,$B60,$D$104:$D$1573,$D60)+'A-methods'!AC718</f>
        <v>476772.29160520301</v>
      </c>
      <c r="X60" s="384">
        <f>SUMIFS(X$104:X$1573,$B$104:$B$1573,$B60,$D$104:$D$1573,$D60)+'A-methods'!AD718</f>
        <v>482333.02408722031</v>
      </c>
      <c r="Y60" s="385">
        <f>SUMIFS(Y$104:Y$1573,$B$104:$B$1573,$B60,$D$104:$D$1573,$D60)+'A-methods'!AE718</f>
        <v>487937.39625916653</v>
      </c>
    </row>
    <row r="61" spans="1:25">
      <c r="A61" s="237" t="s">
        <v>259</v>
      </c>
      <c r="B61" s="221" t="s">
        <v>263</v>
      </c>
      <c r="C61" s="274" t="str">
        <f t="shared" si="10"/>
        <v>National total</v>
      </c>
      <c r="D61" s="272" t="str">
        <f t="shared" si="13"/>
        <v>High</v>
      </c>
      <c r="E61" s="195">
        <f t="shared" ref="E61:N66" si="16">SUMIFS(E$104:E$1573,$B$104:$B$1573,$B61,$D$104:$D$1573,$D61)</f>
        <v>229805.60907063005</v>
      </c>
      <c r="F61" s="243">
        <f t="shared" si="16"/>
        <v>243134.33439672657</v>
      </c>
      <c r="G61" s="243">
        <f t="shared" si="16"/>
        <v>257236.1257917367</v>
      </c>
      <c r="H61" s="243">
        <f t="shared" si="16"/>
        <v>272155.82108765742</v>
      </c>
      <c r="I61" s="243">
        <f t="shared" si="16"/>
        <v>287940.85871074157</v>
      </c>
      <c r="J61" s="243">
        <f t="shared" si="16"/>
        <v>304641.4285159646</v>
      </c>
      <c r="K61" s="243">
        <f t="shared" si="16"/>
        <v>322310.63136989059</v>
      </c>
      <c r="L61" s="243">
        <f t="shared" si="16"/>
        <v>341004.64798934426</v>
      </c>
      <c r="M61" s="243">
        <f t="shared" si="16"/>
        <v>360782.9175727262</v>
      </c>
      <c r="N61" s="243">
        <f t="shared" si="16"/>
        <v>381708.32679194433</v>
      </c>
      <c r="O61" s="243">
        <f t="shared" ref="O61:Y66" si="17">SUMIFS(O$104:O$1573,$B$104:$B$1573,$B61,$D$104:$D$1573,$D61)</f>
        <v>403847.40974587708</v>
      </c>
      <c r="P61" s="243">
        <f t="shared" si="17"/>
        <v>427270.55951113813</v>
      </c>
      <c r="Q61" s="243">
        <f t="shared" si="17"/>
        <v>452052.2519627841</v>
      </c>
      <c r="R61" s="243">
        <f t="shared" si="17"/>
        <v>478271.28257662558</v>
      </c>
      <c r="S61" s="243">
        <f t="shared" si="17"/>
        <v>506011.01696606987</v>
      </c>
      <c r="T61" s="243">
        <f t="shared" si="17"/>
        <v>535359.65595010191</v>
      </c>
      <c r="U61" s="243">
        <f t="shared" si="17"/>
        <v>566410.51599520782</v>
      </c>
      <c r="V61" s="243">
        <f t="shared" si="17"/>
        <v>599262.32592293003</v>
      </c>
      <c r="W61" s="243">
        <f t="shared" si="17"/>
        <v>634019.54082645988</v>
      </c>
      <c r="X61" s="243">
        <f t="shared" si="17"/>
        <v>670792.67419439461</v>
      </c>
      <c r="Y61" s="243">
        <f t="shared" si="17"/>
        <v>709698.64929766965</v>
      </c>
    </row>
    <row r="62" spans="1:25">
      <c r="A62" s="237" t="s">
        <v>171</v>
      </c>
      <c r="B62" s="221" t="s">
        <v>172</v>
      </c>
      <c r="C62" s="274" t="str">
        <f t="shared" si="10"/>
        <v>National total</v>
      </c>
      <c r="D62" s="272" t="str">
        <f t="shared" si="13"/>
        <v>High</v>
      </c>
      <c r="E62" s="195">
        <f t="shared" si="16"/>
        <v>1278891.642495434</v>
      </c>
      <c r="F62" s="243">
        <f t="shared" si="16"/>
        <v>1332825.1840209921</v>
      </c>
      <c r="G62" s="243">
        <f t="shared" si="16"/>
        <v>1357428.8647092658</v>
      </c>
      <c r="H62" s="243">
        <f t="shared" si="16"/>
        <v>1382721.448456811</v>
      </c>
      <c r="I62" s="243">
        <f t="shared" si="16"/>
        <v>1408722.2245492875</v>
      </c>
      <c r="J62" s="243">
        <f t="shared" si="16"/>
        <v>1435451.0223723531</v>
      </c>
      <c r="K62" s="243">
        <f t="shared" si="16"/>
        <v>1432928.2265344651</v>
      </c>
      <c r="L62" s="243">
        <f t="shared" si="16"/>
        <v>1461174.792413116</v>
      </c>
      <c r="M62" s="243">
        <f t="shared" si="16"/>
        <v>1490212.2621363692</v>
      </c>
      <c r="N62" s="243">
        <f t="shared" si="16"/>
        <v>1520062.7810118732</v>
      </c>
      <c r="O62" s="243">
        <f t="shared" si="17"/>
        <v>1550749.1144158915</v>
      </c>
      <c r="P62" s="243">
        <f t="shared" si="17"/>
        <v>1582294.6651552224</v>
      </c>
      <c r="Q62" s="243">
        <f t="shared" si="17"/>
        <v>1614723.4913152545</v>
      </c>
      <c r="R62" s="243">
        <f t="shared" si="17"/>
        <v>1648060.3246077674</v>
      </c>
      <c r="S62" s="243">
        <f t="shared" si="17"/>
        <v>1682330.5892324708</v>
      </c>
      <c r="T62" s="243">
        <f t="shared" si="17"/>
        <v>1717560.4212666657</v>
      </c>
      <c r="U62" s="243">
        <f t="shared" si="17"/>
        <v>1753776.6885978184</v>
      </c>
      <c r="V62" s="243">
        <f t="shared" si="17"/>
        <v>1791007.0114142429</v>
      </c>
      <c r="W62" s="243">
        <f t="shared" si="17"/>
        <v>1829279.7832695276</v>
      </c>
      <c r="X62" s="243">
        <f t="shared" si="17"/>
        <v>1868624.1927367602</v>
      </c>
      <c r="Y62" s="243">
        <f t="shared" si="17"/>
        <v>1909070.2456690755</v>
      </c>
    </row>
    <row r="63" spans="1:25">
      <c r="A63" s="237" t="s">
        <v>260</v>
      </c>
      <c r="B63" s="221" t="s">
        <v>264</v>
      </c>
      <c r="C63" s="274" t="str">
        <f t="shared" si="10"/>
        <v>National total</v>
      </c>
      <c r="D63" s="272" t="str">
        <f t="shared" si="13"/>
        <v>High</v>
      </c>
      <c r="E63" s="195">
        <f t="shared" si="16"/>
        <v>104577.91190199991</v>
      </c>
      <c r="F63" s="243">
        <f t="shared" si="16"/>
        <v>105623.69102101991</v>
      </c>
      <c r="G63" s="243">
        <f t="shared" si="16"/>
        <v>106679.92793123011</v>
      </c>
      <c r="H63" s="243">
        <f t="shared" si="16"/>
        <v>122746.72721054239</v>
      </c>
      <c r="I63" s="243">
        <f t="shared" si="16"/>
        <v>123824.19448264783</v>
      </c>
      <c r="J63" s="243">
        <f t="shared" si="16"/>
        <v>167662.43642747431</v>
      </c>
      <c r="K63" s="243">
        <f t="shared" si="16"/>
        <v>168761.56079174904</v>
      </c>
      <c r="L63" s="243">
        <f t="shared" si="16"/>
        <v>169871.67639966652</v>
      </c>
      <c r="M63" s="243">
        <f t="shared" si="16"/>
        <v>170992.89316366322</v>
      </c>
      <c r="N63" s="243">
        <f t="shared" si="16"/>
        <v>172125.32209529984</v>
      </c>
      <c r="O63" s="243">
        <f t="shared" si="17"/>
        <v>173269.07531625286</v>
      </c>
      <c r="P63" s="243">
        <f t="shared" si="17"/>
        <v>174424.26606941537</v>
      </c>
      <c r="Q63" s="243">
        <f t="shared" si="17"/>
        <v>175591.00873010955</v>
      </c>
      <c r="R63" s="243">
        <f t="shared" si="17"/>
        <v>176769.41881741062</v>
      </c>
      <c r="S63" s="243">
        <f t="shared" si="17"/>
        <v>177959.61300558472</v>
      </c>
      <c r="T63" s="243">
        <f t="shared" si="17"/>
        <v>179161.70913564059</v>
      </c>
      <c r="U63" s="243">
        <f t="shared" si="17"/>
        <v>180375.82622699701</v>
      </c>
      <c r="V63" s="243">
        <f t="shared" si="17"/>
        <v>181602.08448926697</v>
      </c>
      <c r="W63" s="243">
        <f t="shared" si="17"/>
        <v>182840.60533415963</v>
      </c>
      <c r="X63" s="243">
        <f t="shared" si="17"/>
        <v>184091.51138750123</v>
      </c>
      <c r="Y63" s="243">
        <f t="shared" si="17"/>
        <v>185354.92650137626</v>
      </c>
    </row>
    <row r="64" spans="1:25">
      <c r="A64" s="237" t="s">
        <v>175</v>
      </c>
      <c r="B64" s="221" t="s">
        <v>373</v>
      </c>
      <c r="C64" s="274" t="str">
        <f t="shared" si="10"/>
        <v>National total</v>
      </c>
      <c r="D64" s="272" t="str">
        <f t="shared" si="13"/>
        <v>High</v>
      </c>
      <c r="E64" s="195">
        <f t="shared" si="16"/>
        <v>71957.125654222822</v>
      </c>
      <c r="F64" s="243">
        <f t="shared" si="16"/>
        <v>74781.074163203011</v>
      </c>
      <c r="G64" s="243">
        <f t="shared" si="16"/>
        <v>77715.848182636371</v>
      </c>
      <c r="H64" s="243">
        <f t="shared" si="16"/>
        <v>80824.482109941848</v>
      </c>
      <c r="I64" s="243">
        <f t="shared" si="16"/>
        <v>84057.461394339509</v>
      </c>
      <c r="J64" s="243">
        <f t="shared" si="16"/>
        <v>87419.7598501131</v>
      </c>
      <c r="K64" s="243">
        <f t="shared" si="16"/>
        <v>90916.550244117636</v>
      </c>
      <c r="L64" s="243">
        <f t="shared" si="16"/>
        <v>94553.212253882331</v>
      </c>
      <c r="M64" s="243">
        <f t="shared" si="16"/>
        <v>98335.340744037632</v>
      </c>
      <c r="N64" s="243">
        <f t="shared" si="16"/>
        <v>102367.08971454317</v>
      </c>
      <c r="O64" s="243">
        <f t="shared" si="17"/>
        <v>106564.14039283943</v>
      </c>
      <c r="P64" s="243">
        <f t="shared" si="17"/>
        <v>110933.27014894584</v>
      </c>
      <c r="Q64" s="243">
        <f t="shared" si="17"/>
        <v>115481.5342250526</v>
      </c>
      <c r="R64" s="243">
        <f t="shared" si="17"/>
        <v>120216.27712827976</v>
      </c>
      <c r="S64" s="243">
        <f t="shared" si="17"/>
        <v>125145.1444905392</v>
      </c>
      <c r="T64" s="243">
        <f t="shared" si="17"/>
        <v>130276.09541465131</v>
      </c>
      <c r="U64" s="243">
        <f t="shared" si="17"/>
        <v>135617.41532665197</v>
      </c>
      <c r="V64" s="243">
        <f t="shared" si="17"/>
        <v>141177.72935504472</v>
      </c>
      <c r="W64" s="243">
        <f t="shared" si="17"/>
        <v>146966.01625860156</v>
      </c>
      <c r="X64" s="243">
        <f t="shared" si="17"/>
        <v>152991.62292520422</v>
      </c>
      <c r="Y64" s="243">
        <f t="shared" si="17"/>
        <v>159264.27946513757</v>
      </c>
    </row>
    <row r="65" spans="1:27" s="241" customFormat="1" ht="15">
      <c r="A65" s="237" t="s">
        <v>189</v>
      </c>
      <c r="B65" s="221" t="s">
        <v>190</v>
      </c>
      <c r="C65" s="274" t="str">
        <f t="shared" si="10"/>
        <v>National total</v>
      </c>
      <c r="D65" s="272" t="str">
        <f t="shared" si="13"/>
        <v>High</v>
      </c>
      <c r="E65" s="195">
        <f t="shared" si="16"/>
        <v>414858.75149656693</v>
      </c>
      <c r="F65" s="243">
        <f t="shared" si="16"/>
        <v>429378.80779894674</v>
      </c>
      <c r="G65" s="243">
        <f t="shared" si="16"/>
        <v>444407.06607190979</v>
      </c>
      <c r="H65" s="243">
        <f t="shared" si="16"/>
        <v>459961.31338442664</v>
      </c>
      <c r="I65" s="243">
        <f t="shared" si="16"/>
        <v>476059.95935288159</v>
      </c>
      <c r="J65" s="243">
        <f t="shared" si="16"/>
        <v>492722.05793023243</v>
      </c>
      <c r="K65" s="243">
        <f t="shared" si="16"/>
        <v>509967.32995779044</v>
      </c>
      <c r="L65" s="243">
        <f t="shared" si="16"/>
        <v>527816.18650631304</v>
      </c>
      <c r="M65" s="243">
        <f t="shared" si="16"/>
        <v>546289.75303403405</v>
      </c>
      <c r="N65" s="243">
        <f t="shared" si="16"/>
        <v>565409.89439022518</v>
      </c>
      <c r="O65" s="243">
        <f t="shared" si="17"/>
        <v>585199.24069388304</v>
      </c>
      <c r="P65" s="243">
        <f t="shared" si="17"/>
        <v>605681.21411816892</v>
      </c>
      <c r="Q65" s="243">
        <f t="shared" si="17"/>
        <v>626880.05661230464</v>
      </c>
      <c r="R65" s="243">
        <f t="shared" si="17"/>
        <v>648820.85859373538</v>
      </c>
      <c r="S65" s="243">
        <f t="shared" si="17"/>
        <v>671529.58864451596</v>
      </c>
      <c r="T65" s="243">
        <f t="shared" si="17"/>
        <v>695033.12424707389</v>
      </c>
      <c r="U65" s="243">
        <f t="shared" si="17"/>
        <v>719359.28359572135</v>
      </c>
      <c r="V65" s="243">
        <f t="shared" si="17"/>
        <v>744536.85852157162</v>
      </c>
      <c r="W65" s="243">
        <f t="shared" si="17"/>
        <v>770595.64856982662</v>
      </c>
      <c r="X65" s="243">
        <f t="shared" si="17"/>
        <v>797566.49626977055</v>
      </c>
      <c r="Y65" s="243">
        <f t="shared" si="17"/>
        <v>825481.32363921241</v>
      </c>
      <c r="AA65" s="356"/>
    </row>
    <row r="66" spans="1:27" ht="12.75" customHeight="1">
      <c r="A66" s="237" t="s">
        <v>262</v>
      </c>
      <c r="B66" s="221" t="s">
        <v>265</v>
      </c>
      <c r="C66" s="274" t="str">
        <f t="shared" si="10"/>
        <v>National total</v>
      </c>
      <c r="D66" s="272" t="str">
        <f t="shared" si="13"/>
        <v>High</v>
      </c>
      <c r="E66" s="195">
        <f t="shared" si="16"/>
        <v>7069.0861442499945</v>
      </c>
      <c r="F66" s="243">
        <f t="shared" si="16"/>
        <v>7240.9851442987438</v>
      </c>
      <c r="G66" s="243">
        <f t="shared" si="16"/>
        <v>7422.6765600991994</v>
      </c>
      <c r="H66" s="243">
        <f t="shared" si="16"/>
        <v>7614.3143286651721</v>
      </c>
      <c r="I66" s="243">
        <f t="shared" si="16"/>
        <v>7816.0672146828265</v>
      </c>
      <c r="J66" s="243">
        <f t="shared" si="16"/>
        <v>8028.1188574853813</v>
      </c>
      <c r="K66" s="243">
        <f t="shared" si="16"/>
        <v>8250.6678432715926</v>
      </c>
      <c r="L66" s="243">
        <f t="shared" si="16"/>
        <v>8483.9278022716098</v>
      </c>
      <c r="M66" s="243">
        <f t="shared" si="16"/>
        <v>8728.1275306123498</v>
      </c>
      <c r="N66" s="243">
        <f t="shared" si="16"/>
        <v>8983.5111366819583</v>
      </c>
      <c r="O66" s="243">
        <f t="shared" si="17"/>
        <v>9250.3382118390946</v>
      </c>
      <c r="P66" s="243">
        <f t="shared" si="17"/>
        <v>9528.884025358062</v>
      </c>
      <c r="Q66" s="243">
        <f t="shared" si="17"/>
        <v>9819.4397435449664</v>
      </c>
      <c r="R66" s="243">
        <f t="shared" si="17"/>
        <v>10122.312673003444</v>
      </c>
      <c r="S66" s="243">
        <f t="shared" si="17"/>
        <v>10437.826528071248</v>
      </c>
      <c r="T66" s="243">
        <f t="shared" si="17"/>
        <v>10766.321722490789</v>
      </c>
      <c r="U66" s="243">
        <f t="shared" si="17"/>
        <v>11108.155685418164</v>
      </c>
      <c r="V66" s="243">
        <f t="shared" si="17"/>
        <v>11463.703201915983</v>
      </c>
      <c r="W66" s="243">
        <f t="shared" si="17"/>
        <v>11833.356778115822</v>
      </c>
      <c r="X66" s="243">
        <f t="shared" si="17"/>
        <v>12217.527031276011</v>
      </c>
      <c r="Y66" s="243">
        <f t="shared" si="17"/>
        <v>12616.643105000503</v>
      </c>
    </row>
    <row r="67" spans="1:27">
      <c r="A67" s="244"/>
      <c r="B67" s="245" t="s">
        <v>1014</v>
      </c>
      <c r="C67" s="555" t="s">
        <v>518</v>
      </c>
      <c r="D67" s="275" t="s">
        <v>209</v>
      </c>
      <c r="E67" s="506">
        <f>'A-methods'!K931</f>
        <v>8189.6065581941502</v>
      </c>
      <c r="F67" s="384">
        <f>'A-methods'!L931</f>
        <v>9895.5822416641604</v>
      </c>
      <c r="G67" s="384">
        <f>'A-methods'!M931</f>
        <v>11968.086568608129</v>
      </c>
      <c r="H67" s="384">
        <f>'A-methods'!N931</f>
        <v>14487.910531350373</v>
      </c>
      <c r="I67" s="384">
        <f>'A-methods'!O931</f>
        <v>17554.018202858264</v>
      </c>
      <c r="J67" s="384">
        <f>'A-methods'!P931</f>
        <v>21287.698515181939</v>
      </c>
      <c r="K67" s="384">
        <f>'A-methods'!Q931</f>
        <v>25837.676572493197</v>
      </c>
      <c r="L67" s="384">
        <f>'A-methods'!R931</f>
        <v>29278.938587525776</v>
      </c>
      <c r="M67" s="384">
        <f>'A-methods'!S931</f>
        <v>33190.559760244367</v>
      </c>
      <c r="N67" s="384">
        <f>'A-methods'!T931</f>
        <v>37638.629282970171</v>
      </c>
      <c r="O67" s="384">
        <f>'A-methods'!U931</f>
        <v>42698.785161978609</v>
      </c>
      <c r="P67" s="384">
        <f>'A-methods'!V931</f>
        <v>48457.631240211122</v>
      </c>
      <c r="Q67" s="384">
        <f>'A-methods'!W931</f>
        <v>55014.369680020973</v>
      </c>
      <c r="R67" s="384">
        <f>'A-methods'!X931</f>
        <v>62482.682366131245</v>
      </c>
      <c r="S67" s="384">
        <f>'A-methods'!Y931</f>
        <v>70992.899977541907</v>
      </c>
      <c r="T67" s="384">
        <f>'A-methods'!Z931</f>
        <v>80694.503613518493</v>
      </c>
      <c r="U67" s="384">
        <f>'A-methods'!AA931</f>
        <v>91759.010980472987</v>
      </c>
      <c r="V67" s="384">
        <f>'A-methods'!AB931</f>
        <v>104383.30741342533</v>
      </c>
      <c r="W67" s="384">
        <f>'A-methods'!AC931</f>
        <v>118793.49160390228</v>
      </c>
      <c r="X67" s="384">
        <f>'A-methods'!AD931</f>
        <v>135249.31705216062</v>
      </c>
      <c r="Y67" s="385">
        <f>'A-methods'!AE931</f>
        <v>154049.3232075907</v>
      </c>
    </row>
    <row r="68" spans="1:27">
      <c r="A68" s="222"/>
      <c r="B68" s="213"/>
      <c r="C68" s="250" t="str">
        <f>C66</f>
        <v>National total</v>
      </c>
      <c r="D68" s="250"/>
      <c r="E68" s="325">
        <f>SUM(E39:E67)</f>
        <v>7025739.4746319056</v>
      </c>
      <c r="F68" s="325">
        <f t="shared" ref="F68:Y68" si="18">SUM(F39:F66)</f>
        <v>7238471.9259492867</v>
      </c>
      <c r="G68" s="325">
        <f t="shared" si="18"/>
        <v>8576452.8139249682</v>
      </c>
      <c r="H68" s="325">
        <f t="shared" si="18"/>
        <v>8898225.0242337305</v>
      </c>
      <c r="I68" s="325">
        <f t="shared" si="18"/>
        <v>9128565.4516288228</v>
      </c>
      <c r="J68" s="325">
        <f t="shared" si="18"/>
        <v>9415066.4883693457</v>
      </c>
      <c r="K68" s="325">
        <f t="shared" si="18"/>
        <v>9645156.1083775628</v>
      </c>
      <c r="L68" s="325">
        <f t="shared" si="18"/>
        <v>9922939.0604179408</v>
      </c>
      <c r="M68" s="325">
        <f t="shared" si="18"/>
        <v>10219897.863826958</v>
      </c>
      <c r="N68" s="325">
        <f t="shared" si="18"/>
        <v>10537753.780459819</v>
      </c>
      <c r="O68" s="325">
        <f t="shared" si="18"/>
        <v>10878050.809465172</v>
      </c>
      <c r="P68" s="325">
        <f t="shared" si="18"/>
        <v>11242870.751386076</v>
      </c>
      <c r="Q68" s="325">
        <f t="shared" si="18"/>
        <v>11634347.266501037</v>
      </c>
      <c r="R68" s="325">
        <f t="shared" si="18"/>
        <v>11963022.54517729</v>
      </c>
      <c r="S68" s="325">
        <f t="shared" si="18"/>
        <v>12415254.997319316</v>
      </c>
      <c r="T68" s="325">
        <f t="shared" si="18"/>
        <v>12901861.975690939</v>
      </c>
      <c r="U68" s="325">
        <f t="shared" si="18"/>
        <v>13425931.256246448</v>
      </c>
      <c r="V68" s="325">
        <f t="shared" si="18"/>
        <v>12864868.241928795</v>
      </c>
      <c r="W68" s="325">
        <f t="shared" si="18"/>
        <v>13474362.695064465</v>
      </c>
      <c r="X68" s="325">
        <f t="shared" si="18"/>
        <v>14132518.345080309</v>
      </c>
      <c r="Y68" s="325">
        <f t="shared" si="18"/>
        <v>14843826.312720306</v>
      </c>
    </row>
    <row r="69" spans="1:27" ht="15.75">
      <c r="A69" s="242"/>
      <c r="B69" s="242" t="s">
        <v>212</v>
      </c>
      <c r="C69" s="250" t="str">
        <f t="shared" si="10"/>
        <v>National total</v>
      </c>
      <c r="D69" s="250"/>
      <c r="E69" s="217" t="str">
        <f>""</f>
        <v/>
      </c>
      <c r="F69" s="217" t="str">
        <f>""</f>
        <v/>
      </c>
      <c r="G69" s="217" t="str">
        <f>""</f>
        <v/>
      </c>
      <c r="H69" s="217" t="str">
        <f>""</f>
        <v/>
      </c>
      <c r="I69" s="217" t="str">
        <f>""</f>
        <v/>
      </c>
      <c r="J69" s="217" t="str">
        <f>""</f>
        <v/>
      </c>
      <c r="K69" s="217" t="str">
        <f>""</f>
        <v/>
      </c>
      <c r="L69" s="217" t="str">
        <f>""</f>
        <v/>
      </c>
      <c r="M69" s="217" t="str">
        <f>""</f>
        <v/>
      </c>
      <c r="N69" s="217" t="str">
        <f>""</f>
        <v/>
      </c>
      <c r="O69" s="217" t="str">
        <f>""</f>
        <v/>
      </c>
      <c r="P69" s="217" t="str">
        <f>""</f>
        <v/>
      </c>
      <c r="Q69" s="217" t="str">
        <f>""</f>
        <v/>
      </c>
      <c r="R69" s="217" t="str">
        <f>""</f>
        <v/>
      </c>
      <c r="S69" s="217" t="str">
        <f>""</f>
        <v/>
      </c>
      <c r="T69" s="217" t="str">
        <f>""</f>
        <v/>
      </c>
      <c r="U69" s="217" t="str">
        <f>""</f>
        <v/>
      </c>
      <c r="V69" s="217" t="str">
        <f>""</f>
        <v/>
      </c>
      <c r="W69" s="217" t="str">
        <f>""</f>
        <v/>
      </c>
      <c r="X69" s="217" t="str">
        <f>""</f>
        <v/>
      </c>
      <c r="Y69" s="217" t="str">
        <f>""</f>
        <v/>
      </c>
    </row>
    <row r="70" spans="1:27">
      <c r="A70" s="246" t="s">
        <v>21</v>
      </c>
      <c r="B70" s="247" t="s">
        <v>198</v>
      </c>
      <c r="C70" s="273" t="str">
        <f t="shared" ref="C70:C97" si="19">C69</f>
        <v>National total</v>
      </c>
      <c r="D70" s="271" t="s">
        <v>216</v>
      </c>
      <c r="E70" s="357">
        <f t="shared" ref="E70:N83" si="20">SUMIFS(E$104:E$1573,$B$104:$B$1573,$B70,$D$104:$D$1573,$D70)</f>
        <v>6064.307499999999</v>
      </c>
      <c r="F70" s="248">
        <f t="shared" si="20"/>
        <v>6058.5849549999994</v>
      </c>
      <c r="G70" s="248">
        <f t="shared" si="20"/>
        <v>6053.0340863499996</v>
      </c>
      <c r="H70" s="248">
        <f t="shared" si="20"/>
        <v>6047.6497437594999</v>
      </c>
      <c r="I70" s="248">
        <f t="shared" si="20"/>
        <v>6042.4269314467147</v>
      </c>
      <c r="J70" s="248">
        <f t="shared" si="20"/>
        <v>6037.360803503313</v>
      </c>
      <c r="K70" s="248">
        <f t="shared" si="20"/>
        <v>6032.4466593982143</v>
      </c>
      <c r="L70" s="248">
        <f t="shared" si="20"/>
        <v>6027.6799396162669</v>
      </c>
      <c r="M70" s="248">
        <f t="shared" si="20"/>
        <v>6023.0562214277797</v>
      </c>
      <c r="N70" s="248">
        <f t="shared" si="20"/>
        <v>6018.5712147849454</v>
      </c>
      <c r="O70" s="248">
        <f t="shared" ref="O70:Y83" si="21">SUMIFS(O$104:O$1573,$B$104:$B$1573,$B70,$D$104:$D$1573,$D70)</f>
        <v>6014.2207583413974</v>
      </c>
      <c r="P70" s="248">
        <f t="shared" si="21"/>
        <v>6010.0008155911555</v>
      </c>
      <c r="Q70" s="248">
        <f t="shared" si="21"/>
        <v>6005.9074711234207</v>
      </c>
      <c r="R70" s="248">
        <f t="shared" si="21"/>
        <v>6001.9369269897188</v>
      </c>
      <c r="S70" s="248">
        <f t="shared" si="21"/>
        <v>5998.085499180027</v>
      </c>
      <c r="T70" s="248">
        <f t="shared" si="21"/>
        <v>5994.3496142046261</v>
      </c>
      <c r="U70" s="248">
        <f t="shared" si="21"/>
        <v>5990.7258057784875</v>
      </c>
      <c r="V70" s="248">
        <f t="shared" si="21"/>
        <v>5987.2107116051329</v>
      </c>
      <c r="W70" s="248">
        <f t="shared" si="21"/>
        <v>5983.8010702569791</v>
      </c>
      <c r="X70" s="248">
        <f t="shared" si="21"/>
        <v>5980.4937181492687</v>
      </c>
      <c r="Y70" s="248">
        <f t="shared" si="21"/>
        <v>5977.2855866047903</v>
      </c>
    </row>
    <row r="71" spans="1:27">
      <c r="A71" s="237" t="s">
        <v>29</v>
      </c>
      <c r="B71" s="221" t="s">
        <v>30</v>
      </c>
      <c r="C71" s="274" t="str">
        <f t="shared" si="19"/>
        <v>National total</v>
      </c>
      <c r="D71" s="272" t="str">
        <f t="shared" ref="D71:D97" si="22">D70</f>
        <v>Low</v>
      </c>
      <c r="E71" s="195">
        <f t="shared" si="20"/>
        <v>42116.565670000025</v>
      </c>
      <c r="F71" s="243">
        <f t="shared" si="20"/>
        <v>37904.909103000027</v>
      </c>
      <c r="G71" s="243">
        <f t="shared" si="20"/>
        <v>34114.418192700025</v>
      </c>
      <c r="H71" s="243">
        <f t="shared" si="20"/>
        <v>30702.976373430025</v>
      </c>
      <c r="I71" s="243">
        <f t="shared" si="20"/>
        <v>27632.678736087018</v>
      </c>
      <c r="J71" s="243">
        <f t="shared" si="20"/>
        <v>24869.410862478318</v>
      </c>
      <c r="K71" s="243">
        <f t="shared" si="20"/>
        <v>22382.46977623049</v>
      </c>
      <c r="L71" s="243">
        <f t="shared" si="20"/>
        <v>22158.645078468184</v>
      </c>
      <c r="M71" s="243">
        <f t="shared" si="20"/>
        <v>21937.058627683498</v>
      </c>
      <c r="N71" s="243">
        <f t="shared" si="20"/>
        <v>21717.688041406665</v>
      </c>
      <c r="O71" s="243">
        <f t="shared" si="21"/>
        <v>21500.511160992595</v>
      </c>
      <c r="P71" s="243">
        <f t="shared" si="21"/>
        <v>21285.506049382671</v>
      </c>
      <c r="Q71" s="243">
        <f t="shared" si="21"/>
        <v>21072.650988888843</v>
      </c>
      <c r="R71" s="243">
        <f t="shared" si="21"/>
        <v>20861.924478999958</v>
      </c>
      <c r="S71" s="243">
        <f t="shared" si="21"/>
        <v>20653.305234209955</v>
      </c>
      <c r="T71" s="243">
        <f t="shared" si="21"/>
        <v>20446.772181867858</v>
      </c>
      <c r="U71" s="243">
        <f t="shared" si="21"/>
        <v>20242.304460049178</v>
      </c>
      <c r="V71" s="243">
        <f t="shared" si="21"/>
        <v>20039.881415448686</v>
      </c>
      <c r="W71" s="243">
        <f t="shared" si="21"/>
        <v>19839.482601294199</v>
      </c>
      <c r="X71" s="243">
        <f t="shared" si="21"/>
        <v>19641.087775281256</v>
      </c>
      <c r="Y71" s="243">
        <f t="shared" si="21"/>
        <v>19444.676897528443</v>
      </c>
    </row>
    <row r="72" spans="1:27">
      <c r="A72" s="237" t="s">
        <v>33</v>
      </c>
      <c r="B72" s="221" t="s">
        <v>34</v>
      </c>
      <c r="C72" s="274" t="str">
        <f t="shared" si="19"/>
        <v>National total</v>
      </c>
      <c r="D72" s="272" t="str">
        <f t="shared" si="22"/>
        <v>Low</v>
      </c>
      <c r="E72" s="195">
        <f t="shared" si="20"/>
        <v>289323.02140456025</v>
      </c>
      <c r="F72" s="243">
        <f t="shared" si="20"/>
        <v>290319.43988109555</v>
      </c>
      <c r="G72" s="243">
        <f t="shared" si="20"/>
        <v>291632.29097749683</v>
      </c>
      <c r="H72" s="243">
        <f t="shared" si="20"/>
        <v>293257.49865294027</v>
      </c>
      <c r="I72" s="243">
        <f t="shared" si="20"/>
        <v>295191.43952117872</v>
      </c>
      <c r="J72" s="243">
        <f t="shared" si="20"/>
        <v>297430.93056231458</v>
      </c>
      <c r="K72" s="243">
        <f t="shared" si="20"/>
        <v>299973.21758861572</v>
      </c>
      <c r="L72" s="243">
        <f t="shared" si="20"/>
        <v>302815.96443716565</v>
      </c>
      <c r="M72" s="243">
        <f t="shared" si="20"/>
        <v>305957.24286350672</v>
      </c>
      <c r="N72" s="243">
        <f t="shared" si="20"/>
        <v>309395.52311174484</v>
      </c>
      <c r="O72" s="243">
        <f t="shared" si="21"/>
        <v>313129.66513783613</v>
      </c>
      <c r="P72" s="243">
        <f t="shared" si="21"/>
        <v>317158.91046398698</v>
      </c>
      <c r="Q72" s="243">
        <f t="shared" si="21"/>
        <v>321482.87464325276</v>
      </c>
      <c r="R72" s="243">
        <f t="shared" si="21"/>
        <v>326101.54031453398</v>
      </c>
      <c r="S72" s="243">
        <f t="shared" si="21"/>
        <v>331015.25082923938</v>
      </c>
      <c r="T72" s="243">
        <f t="shared" si="21"/>
        <v>336224.70443190722</v>
      </c>
      <c r="U72" s="243">
        <f t="shared" si="21"/>
        <v>341730.94897806947</v>
      </c>
      <c r="V72" s="243">
        <f t="shared" si="21"/>
        <v>347535.37717358989</v>
      </c>
      <c r="W72" s="243">
        <f t="shared" si="21"/>
        <v>353639.72232062201</v>
      </c>
      <c r="X72" s="243">
        <f t="shared" si="21"/>
        <v>360046.05455621344</v>
      </c>
      <c r="Y72" s="243">
        <f t="shared" si="21"/>
        <v>366756.77757043071</v>
      </c>
    </row>
    <row r="73" spans="1:27">
      <c r="A73" s="237" t="s">
        <v>43</v>
      </c>
      <c r="B73" s="221" t="s">
        <v>44</v>
      </c>
      <c r="C73" s="274" t="str">
        <f t="shared" si="19"/>
        <v>National total</v>
      </c>
      <c r="D73" s="272" t="str">
        <f t="shared" si="22"/>
        <v>Low</v>
      </c>
      <c r="E73" s="195">
        <f t="shared" si="20"/>
        <v>1505.9941356666652</v>
      </c>
      <c r="F73" s="243">
        <f t="shared" si="20"/>
        <v>1505.9941356666652</v>
      </c>
      <c r="G73" s="243">
        <f t="shared" si="20"/>
        <v>1505.9941356666652</v>
      </c>
      <c r="H73" s="243">
        <f t="shared" si="20"/>
        <v>1505.9941356666652</v>
      </c>
      <c r="I73" s="243">
        <f t="shared" si="20"/>
        <v>1505.9941356666652</v>
      </c>
      <c r="J73" s="243">
        <f t="shared" si="20"/>
        <v>1505.9941356666652</v>
      </c>
      <c r="K73" s="243">
        <f t="shared" si="20"/>
        <v>1505.9941356666652</v>
      </c>
      <c r="L73" s="243">
        <f t="shared" si="20"/>
        <v>1505.9941356666652</v>
      </c>
      <c r="M73" s="243">
        <f t="shared" si="20"/>
        <v>1505.9941356666652</v>
      </c>
      <c r="N73" s="243">
        <f t="shared" si="20"/>
        <v>1505.9941356666652</v>
      </c>
      <c r="O73" s="243">
        <f t="shared" si="21"/>
        <v>1460.8143115966652</v>
      </c>
      <c r="P73" s="243">
        <f t="shared" si="21"/>
        <v>1416.9898822487655</v>
      </c>
      <c r="Q73" s="243">
        <f t="shared" si="21"/>
        <v>1374.4801857813022</v>
      </c>
      <c r="R73" s="243">
        <f t="shared" si="21"/>
        <v>1333.2457802078632</v>
      </c>
      <c r="S73" s="243">
        <f t="shared" si="21"/>
        <v>1293.248406801627</v>
      </c>
      <c r="T73" s="243">
        <f t="shared" si="21"/>
        <v>1254.4509545975782</v>
      </c>
      <c r="U73" s="243">
        <f t="shared" si="21"/>
        <v>1216.817425959651</v>
      </c>
      <c r="V73" s="243">
        <f t="shared" si="21"/>
        <v>1180.3129031808614</v>
      </c>
      <c r="W73" s="243">
        <f t="shared" si="21"/>
        <v>1144.9035160854353</v>
      </c>
      <c r="X73" s="243">
        <f t="shared" si="21"/>
        <v>1110.5564106028726</v>
      </c>
      <c r="Y73" s="243">
        <f t="shared" si="21"/>
        <v>1077.2397182847862</v>
      </c>
    </row>
    <row r="74" spans="1:27">
      <c r="A74" s="237" t="s">
        <v>63</v>
      </c>
      <c r="B74" s="221" t="s">
        <v>64</v>
      </c>
      <c r="C74" s="274" t="str">
        <f t="shared" si="19"/>
        <v>National total</v>
      </c>
      <c r="D74" s="272" t="str">
        <f t="shared" si="22"/>
        <v>Low</v>
      </c>
      <c r="E74" s="195">
        <f t="shared" si="20"/>
        <v>110987.91630000001</v>
      </c>
      <c r="F74" s="243">
        <f t="shared" si="20"/>
        <v>110987.91630000001</v>
      </c>
      <c r="G74" s="243">
        <f t="shared" si="20"/>
        <v>110987.91630000001</v>
      </c>
      <c r="H74" s="243">
        <f t="shared" si="20"/>
        <v>110987.91630000001</v>
      </c>
      <c r="I74" s="243">
        <f t="shared" si="20"/>
        <v>110987.91630000001</v>
      </c>
      <c r="J74" s="243">
        <f t="shared" si="20"/>
        <v>110987.91630000001</v>
      </c>
      <c r="K74" s="243">
        <f t="shared" si="20"/>
        <v>110987.91630000001</v>
      </c>
      <c r="L74" s="243">
        <f t="shared" si="20"/>
        <v>110987.91630000001</v>
      </c>
      <c r="M74" s="243">
        <f t="shared" si="20"/>
        <v>110987.91630000001</v>
      </c>
      <c r="N74" s="243">
        <f t="shared" si="20"/>
        <v>110987.91630000001</v>
      </c>
      <c r="O74" s="243">
        <f t="shared" si="21"/>
        <v>110987.91630000001</v>
      </c>
      <c r="P74" s="243">
        <f t="shared" si="21"/>
        <v>110987.91630000001</v>
      </c>
      <c r="Q74" s="243">
        <f t="shared" si="21"/>
        <v>110987.91630000001</v>
      </c>
      <c r="R74" s="243">
        <f t="shared" si="21"/>
        <v>110987.91630000001</v>
      </c>
      <c r="S74" s="243">
        <f t="shared" si="21"/>
        <v>110987.91630000001</v>
      </c>
      <c r="T74" s="243">
        <f t="shared" si="21"/>
        <v>110987.91630000001</v>
      </c>
      <c r="U74" s="243">
        <f t="shared" si="21"/>
        <v>110987.91630000001</v>
      </c>
      <c r="V74" s="243">
        <f t="shared" si="21"/>
        <v>110987.91630000001</v>
      </c>
      <c r="W74" s="243">
        <f t="shared" si="21"/>
        <v>110987.91630000001</v>
      </c>
      <c r="X74" s="243">
        <f t="shared" si="21"/>
        <v>110987.91630000001</v>
      </c>
      <c r="Y74" s="243">
        <f t="shared" si="21"/>
        <v>110987.91630000001</v>
      </c>
    </row>
    <row r="75" spans="1:27">
      <c r="A75" s="237" t="s">
        <v>75</v>
      </c>
      <c r="B75" s="221" t="s">
        <v>76</v>
      </c>
      <c r="C75" s="274" t="str">
        <f t="shared" si="19"/>
        <v>National total</v>
      </c>
      <c r="D75" s="272" t="str">
        <f t="shared" si="22"/>
        <v>Low</v>
      </c>
      <c r="E75" s="195">
        <f t="shared" si="20"/>
        <v>81904.781691680022</v>
      </c>
      <c r="F75" s="243">
        <f t="shared" si="20"/>
        <v>83163.654979228813</v>
      </c>
      <c r="G75" s="243">
        <f t="shared" si="20"/>
        <v>84499.155142821721</v>
      </c>
      <c r="H75" s="243">
        <f t="shared" si="20"/>
        <v>85911.772598028212</v>
      </c>
      <c r="I75" s="243">
        <f t="shared" si="20"/>
        <v>87402.077697532237</v>
      </c>
      <c r="J75" s="243">
        <f t="shared" si="20"/>
        <v>88970.720321151966</v>
      </c>
      <c r="K75" s="243">
        <f t="shared" si="20"/>
        <v>90618.429560309509</v>
      </c>
      <c r="L75" s="243">
        <f t="shared" si="20"/>
        <v>92346.013495356863</v>
      </c>
      <c r="M75" s="243">
        <f t="shared" si="20"/>
        <v>94154.359064291188</v>
      </c>
      <c r="N75" s="243">
        <f t="shared" si="20"/>
        <v>96044.432021513072</v>
      </c>
      <c r="O75" s="243">
        <f t="shared" si="21"/>
        <v>98017.276985400356</v>
      </c>
      <c r="P75" s="243">
        <f t="shared" si="21"/>
        <v>100074.01757358506</v>
      </c>
      <c r="Q75" s="243">
        <f t="shared" si="21"/>
        <v>102215.8566249352</v>
      </c>
      <c r="R75" s="243">
        <f t="shared" si="21"/>
        <v>104444.07650735154</v>
      </c>
      <c r="S75" s="243">
        <f t="shared" si="21"/>
        <v>106760.03951059883</v>
      </c>
      <c r="T75" s="243">
        <f t="shared" si="21"/>
        <v>109165.18832349537</v>
      </c>
      <c r="U75" s="243">
        <f t="shared" si="21"/>
        <v>111661.04659488902</v>
      </c>
      <c r="V75" s="243">
        <f t="shared" si="21"/>
        <v>114249.21957794827</v>
      </c>
      <c r="W75" s="243">
        <f t="shared" si="21"/>
        <v>116931.3948573971</v>
      </c>
      <c r="X75" s="243">
        <f t="shared" si="21"/>
        <v>119709.3431594198</v>
      </c>
      <c r="Y75" s="243">
        <f t="shared" si="21"/>
        <v>122584.91924405853</v>
      </c>
    </row>
    <row r="76" spans="1:27">
      <c r="A76" s="237" t="s">
        <v>253</v>
      </c>
      <c r="B76" s="221" t="s">
        <v>193</v>
      </c>
      <c r="C76" s="274" t="str">
        <f t="shared" si="19"/>
        <v>National total</v>
      </c>
      <c r="D76" s="272" t="str">
        <f t="shared" si="22"/>
        <v>Low</v>
      </c>
      <c r="E76" s="195">
        <f t="shared" si="20"/>
        <v>197920.17943359996</v>
      </c>
      <c r="F76" s="243">
        <f t="shared" si="20"/>
        <v>190003.37225625594</v>
      </c>
      <c r="G76" s="243">
        <f t="shared" si="20"/>
        <v>182403.23736600575</v>
      </c>
      <c r="H76" s="243">
        <f t="shared" si="20"/>
        <v>175107.10787136547</v>
      </c>
      <c r="I76" s="243">
        <f t="shared" si="20"/>
        <v>168102.82355651088</v>
      </c>
      <c r="J76" s="243">
        <f t="shared" si="20"/>
        <v>161378.71061425042</v>
      </c>
      <c r="K76" s="243">
        <f t="shared" si="20"/>
        <v>154923.56218968041</v>
      </c>
      <c r="L76" s="243">
        <f t="shared" si="20"/>
        <v>148726.61970209316</v>
      </c>
      <c r="M76" s="243">
        <f t="shared" si="20"/>
        <v>142777.55491400947</v>
      </c>
      <c r="N76" s="243">
        <f t="shared" si="20"/>
        <v>137066.45271744905</v>
      </c>
      <c r="O76" s="243">
        <f t="shared" si="21"/>
        <v>131583.79460875111</v>
      </c>
      <c r="P76" s="243">
        <f t="shared" si="21"/>
        <v>126320.44282440103</v>
      </c>
      <c r="Q76" s="243">
        <f t="shared" si="21"/>
        <v>121267.62511142499</v>
      </c>
      <c r="R76" s="243">
        <f t="shared" si="21"/>
        <v>116416.92010696797</v>
      </c>
      <c r="S76" s="243">
        <f t="shared" si="21"/>
        <v>111760.24330268925</v>
      </c>
      <c r="T76" s="243">
        <f t="shared" si="21"/>
        <v>107289.83357058169</v>
      </c>
      <c r="U76" s="243">
        <f t="shared" si="21"/>
        <v>102998.2402277584</v>
      </c>
      <c r="V76" s="243">
        <f t="shared" si="21"/>
        <v>98878.310618648073</v>
      </c>
      <c r="W76" s="243">
        <f t="shared" si="21"/>
        <v>94923.178193902146</v>
      </c>
      <c r="X76" s="243">
        <f t="shared" si="21"/>
        <v>91126.251066146055</v>
      </c>
      <c r="Y76" s="243">
        <f t="shared" si="21"/>
        <v>87481.201023500224</v>
      </c>
    </row>
    <row r="77" spans="1:27">
      <c r="A77" s="238" t="s">
        <v>87</v>
      </c>
      <c r="B77" s="221" t="s">
        <v>88</v>
      </c>
      <c r="C77" s="274" t="str">
        <f t="shared" si="19"/>
        <v>National total</v>
      </c>
      <c r="D77" s="272" t="str">
        <f t="shared" si="22"/>
        <v>Low</v>
      </c>
      <c r="E77" s="195">
        <f t="shared" si="20"/>
        <v>112.05499</v>
      </c>
      <c r="F77" s="243">
        <f t="shared" si="20"/>
        <v>109.8138902</v>
      </c>
      <c r="G77" s="243">
        <f t="shared" si="20"/>
        <v>107.61761239599998</v>
      </c>
      <c r="H77" s="243">
        <f t="shared" si="20"/>
        <v>105.46526014807999</v>
      </c>
      <c r="I77" s="243">
        <f t="shared" si="20"/>
        <v>103.35595494511838</v>
      </c>
      <c r="J77" s="243">
        <f t="shared" si="20"/>
        <v>101.28883584621602</v>
      </c>
      <c r="K77" s="243">
        <f t="shared" si="20"/>
        <v>99.263059129291705</v>
      </c>
      <c r="L77" s="243">
        <f t="shared" si="20"/>
        <v>97.277797946705874</v>
      </c>
      <c r="M77" s="243">
        <f t="shared" si="20"/>
        <v>95.332241987771752</v>
      </c>
      <c r="N77" s="243">
        <f t="shared" si="20"/>
        <v>93.425597148016308</v>
      </c>
      <c r="O77" s="243">
        <f t="shared" si="21"/>
        <v>91.557085205055984</v>
      </c>
      <c r="P77" s="243">
        <f t="shared" si="21"/>
        <v>89.72594350095487</v>
      </c>
      <c r="Q77" s="243">
        <f t="shared" si="21"/>
        <v>87.931424630935766</v>
      </c>
      <c r="R77" s="243">
        <f t="shared" si="21"/>
        <v>86.172796138317054</v>
      </c>
      <c r="S77" s="243">
        <f t="shared" si="21"/>
        <v>84.449340215550706</v>
      </c>
      <c r="T77" s="243">
        <f t="shared" si="21"/>
        <v>82.760353411239691</v>
      </c>
      <c r="U77" s="243">
        <f t="shared" si="21"/>
        <v>81.105146343014894</v>
      </c>
      <c r="V77" s="243">
        <f t="shared" si="21"/>
        <v>79.483043416154601</v>
      </c>
      <c r="W77" s="243">
        <f t="shared" si="21"/>
        <v>77.893382547831521</v>
      </c>
      <c r="X77" s="243">
        <f t="shared" si="21"/>
        <v>76.335514896874884</v>
      </c>
      <c r="Y77" s="243">
        <f t="shared" si="21"/>
        <v>74.808804598937371</v>
      </c>
    </row>
    <row r="78" spans="1:27">
      <c r="A78" s="237" t="s">
        <v>91</v>
      </c>
      <c r="B78" s="221" t="s">
        <v>92</v>
      </c>
      <c r="C78" s="274" t="str">
        <f t="shared" si="19"/>
        <v>National total</v>
      </c>
      <c r="D78" s="272" t="str">
        <f t="shared" si="22"/>
        <v>Low</v>
      </c>
      <c r="E78" s="195">
        <f t="shared" si="20"/>
        <v>45976.318415700007</v>
      </c>
      <c r="F78" s="243">
        <f t="shared" si="20"/>
        <v>45746.436823621509</v>
      </c>
      <c r="G78" s="243">
        <f t="shared" si="20"/>
        <v>45517.704639503405</v>
      </c>
      <c r="H78" s="243">
        <f t="shared" si="20"/>
        <v>45290.116116305879</v>
      </c>
      <c r="I78" s="243">
        <f t="shared" si="20"/>
        <v>45063.665535724358</v>
      </c>
      <c r="J78" s="243">
        <f t="shared" si="20"/>
        <v>44838.347208045736</v>
      </c>
      <c r="K78" s="243">
        <f t="shared" si="20"/>
        <v>44614.155472005506</v>
      </c>
      <c r="L78" s="243">
        <f t="shared" si="20"/>
        <v>44391.084694645477</v>
      </c>
      <c r="M78" s="243">
        <f t="shared" si="20"/>
        <v>44169.129271172249</v>
      </c>
      <c r="N78" s="243">
        <f t="shared" si="20"/>
        <v>43948.283624816395</v>
      </c>
      <c r="O78" s="243">
        <f t="shared" si="21"/>
        <v>43728.542206692313</v>
      </c>
      <c r="P78" s="243">
        <f t="shared" si="21"/>
        <v>43509.899495658843</v>
      </c>
      <c r="Q78" s="243">
        <f t="shared" si="21"/>
        <v>43292.349998180551</v>
      </c>
      <c r="R78" s="243">
        <f t="shared" si="21"/>
        <v>43075.888248189651</v>
      </c>
      <c r="S78" s="243">
        <f t="shared" si="21"/>
        <v>42860.508806948703</v>
      </c>
      <c r="T78" s="243">
        <f t="shared" si="21"/>
        <v>42646.206262913962</v>
      </c>
      <c r="U78" s="243">
        <f t="shared" si="21"/>
        <v>42432.975231599383</v>
      </c>
      <c r="V78" s="243">
        <f t="shared" si="21"/>
        <v>42220.81035544139</v>
      </c>
      <c r="W78" s="243">
        <f t="shared" si="21"/>
        <v>42009.706303664185</v>
      </c>
      <c r="X78" s="243">
        <f t="shared" si="21"/>
        <v>41799.65777214586</v>
      </c>
      <c r="Y78" s="243">
        <f t="shared" si="21"/>
        <v>41590.659483285141</v>
      </c>
    </row>
    <row r="79" spans="1:27">
      <c r="A79" s="237" t="s">
        <v>97</v>
      </c>
      <c r="B79" s="221" t="s">
        <v>98</v>
      </c>
      <c r="C79" s="274" t="str">
        <f t="shared" si="19"/>
        <v>National total</v>
      </c>
      <c r="D79" s="272" t="str">
        <f t="shared" si="22"/>
        <v>Low</v>
      </c>
      <c r="E79" s="195">
        <f t="shared" si="20"/>
        <v>30840.958546599933</v>
      </c>
      <c r="F79" s="243">
        <f t="shared" si="20"/>
        <v>31087.686214972735</v>
      </c>
      <c r="G79" s="243">
        <f t="shared" si="20"/>
        <v>31336.387704692515</v>
      </c>
      <c r="H79" s="243">
        <f t="shared" si="20"/>
        <v>31587.078806330053</v>
      </c>
      <c r="I79" s="243">
        <f t="shared" si="20"/>
        <v>31839.775436780692</v>
      </c>
      <c r="J79" s="243">
        <f t="shared" si="20"/>
        <v>32094.493640274937</v>
      </c>
      <c r="K79" s="243">
        <f t="shared" si="20"/>
        <v>32351.249589397135</v>
      </c>
      <c r="L79" s="243">
        <f t="shared" si="20"/>
        <v>32610.059586112315</v>
      </c>
      <c r="M79" s="243">
        <f t="shared" si="20"/>
        <v>32870.940062801208</v>
      </c>
      <c r="N79" s="243">
        <f t="shared" si="20"/>
        <v>33133.907583303619</v>
      </c>
      <c r="O79" s="243">
        <f t="shared" si="21"/>
        <v>33398.97884397005</v>
      </c>
      <c r="P79" s="243">
        <f t="shared" si="21"/>
        <v>33666.170674721812</v>
      </c>
      <c r="Q79" s="243">
        <f t="shared" si="21"/>
        <v>33935.500040119587</v>
      </c>
      <c r="R79" s="243">
        <f t="shared" si="21"/>
        <v>34206.98404044054</v>
      </c>
      <c r="S79" s="243">
        <f t="shared" si="21"/>
        <v>34480.639912764069</v>
      </c>
      <c r="T79" s="243">
        <f t="shared" si="21"/>
        <v>34756.485032066186</v>
      </c>
      <c r="U79" s="243">
        <f t="shared" si="21"/>
        <v>35034.536912322714</v>
      </c>
      <c r="V79" s="243">
        <f t="shared" si="21"/>
        <v>35314.813207621293</v>
      </c>
      <c r="W79" s="243">
        <f t="shared" si="21"/>
        <v>35597.331713282263</v>
      </c>
      <c r="X79" s="243">
        <f t="shared" si="21"/>
        <v>35882.110366988527</v>
      </c>
      <c r="Y79" s="243">
        <f t="shared" si="21"/>
        <v>36169.167249924431</v>
      </c>
    </row>
    <row r="80" spans="1:27">
      <c r="A80" s="237" t="s">
        <v>107</v>
      </c>
      <c r="B80" s="221" t="s">
        <v>108</v>
      </c>
      <c r="C80" s="274" t="str">
        <f t="shared" si="19"/>
        <v>National total</v>
      </c>
      <c r="D80" s="272" t="str">
        <f t="shared" si="22"/>
        <v>Low</v>
      </c>
      <c r="E80" s="195">
        <f t="shared" si="20"/>
        <v>3689.7766068000001</v>
      </c>
      <c r="F80" s="243">
        <f t="shared" si="20"/>
        <v>3719.2948196543998</v>
      </c>
      <c r="G80" s="243">
        <f t="shared" si="20"/>
        <v>3749.0491782116351</v>
      </c>
      <c r="H80" s="243">
        <f t="shared" si="20"/>
        <v>3779.0415716373273</v>
      </c>
      <c r="I80" s="243">
        <f t="shared" si="20"/>
        <v>3809.2739042104258</v>
      </c>
      <c r="J80" s="243">
        <f t="shared" si="20"/>
        <v>3839.7480954441098</v>
      </c>
      <c r="K80" s="243">
        <f t="shared" si="20"/>
        <v>3870.4660802076633</v>
      </c>
      <c r="L80" s="243">
        <f t="shared" si="20"/>
        <v>3901.4298088493242</v>
      </c>
      <c r="M80" s="243">
        <f t="shared" si="20"/>
        <v>3932.641247320119</v>
      </c>
      <c r="N80" s="243">
        <f t="shared" si="20"/>
        <v>3964.10237729868</v>
      </c>
      <c r="O80" s="243">
        <f t="shared" si="21"/>
        <v>3995.8151963170699</v>
      </c>
      <c r="P80" s="243">
        <f t="shared" si="21"/>
        <v>4027.7817178876066</v>
      </c>
      <c r="Q80" s="243">
        <f t="shared" si="21"/>
        <v>4060.0039716307074</v>
      </c>
      <c r="R80" s="243">
        <f t="shared" si="21"/>
        <v>4092.4840034037534</v>
      </c>
      <c r="S80" s="243">
        <f t="shared" si="21"/>
        <v>4125.2238754309828</v>
      </c>
      <c r="T80" s="243">
        <f t="shared" si="21"/>
        <v>4158.2256664344313</v>
      </c>
      <c r="U80" s="243">
        <f t="shared" si="21"/>
        <v>4191.4914717659067</v>
      </c>
      <c r="V80" s="243">
        <f t="shared" si="21"/>
        <v>4225.0234035400335</v>
      </c>
      <c r="W80" s="243">
        <f t="shared" si="21"/>
        <v>4258.8235907683538</v>
      </c>
      <c r="X80" s="243">
        <f t="shared" si="21"/>
        <v>4292.8941794945003</v>
      </c>
      <c r="Y80" s="243">
        <f t="shared" si="21"/>
        <v>4327.2373329304573</v>
      </c>
    </row>
    <row r="81" spans="1:26">
      <c r="A81" s="237" t="s">
        <v>115</v>
      </c>
      <c r="B81" s="221" t="s">
        <v>116</v>
      </c>
      <c r="C81" s="274" t="str">
        <f t="shared" si="19"/>
        <v>National total</v>
      </c>
      <c r="D81" s="272" t="str">
        <f t="shared" si="22"/>
        <v>Low</v>
      </c>
      <c r="E81" s="195">
        <f t="shared" si="20"/>
        <v>648497.35342168203</v>
      </c>
      <c r="F81" s="243">
        <f t="shared" si="20"/>
        <v>656131.76840504108</v>
      </c>
      <c r="G81" s="243">
        <f t="shared" si="20"/>
        <v>664190.41722618311</v>
      </c>
      <c r="H81" s="243">
        <f t="shared" si="20"/>
        <v>672680.96902820119</v>
      </c>
      <c r="I81" s="243">
        <f t="shared" si="20"/>
        <v>681611.39187828207</v>
      </c>
      <c r="J81" s="243">
        <f t="shared" si="20"/>
        <v>690989.95945381932</v>
      </c>
      <c r="K81" s="243">
        <f t="shared" si="20"/>
        <v>700825.2579494128</v>
      </c>
      <c r="L81" s="243">
        <f t="shared" si="20"/>
        <v>711126.19321026513</v>
      </c>
      <c r="M81" s="243">
        <f t="shared" si="20"/>
        <v>721901.99809765595</v>
      </c>
      <c r="N81" s="243">
        <f t="shared" si="20"/>
        <v>733162.24009234365</v>
      </c>
      <c r="O81" s="243">
        <f t="shared" si="21"/>
        <v>744916.82914192358</v>
      </c>
      <c r="P81" s="243">
        <f t="shared" si="21"/>
        <v>757176.02575835178</v>
      </c>
      <c r="Q81" s="243">
        <f t="shared" si="21"/>
        <v>769950.44937203079</v>
      </c>
      <c r="R81" s="243">
        <f t="shared" si="21"/>
        <v>783251.08694904414</v>
      </c>
      <c r="S81" s="243">
        <f t="shared" si="21"/>
        <v>797089.30187832192</v>
      </c>
      <c r="T81" s="243">
        <f t="shared" si="21"/>
        <v>811476.84313572512</v>
      </c>
      <c r="U81" s="243">
        <f t="shared" si="21"/>
        <v>826425.85473223962</v>
      </c>
      <c r="V81" s="243">
        <f t="shared" si="21"/>
        <v>841948.88545368216</v>
      </c>
      <c r="W81" s="243">
        <f t="shared" si="21"/>
        <v>858058.89889954636</v>
      </c>
      <c r="X81" s="243">
        <f t="shared" si="21"/>
        <v>874769.28382883174</v>
      </c>
      <c r="Y81" s="243">
        <f t="shared" si="21"/>
        <v>892093.86482093472</v>
      </c>
    </row>
    <row r="82" spans="1:26">
      <c r="A82" s="237" t="s">
        <v>125</v>
      </c>
      <c r="B82" s="221" t="s">
        <v>1208</v>
      </c>
      <c r="C82" s="274" t="str">
        <f t="shared" si="19"/>
        <v>National total</v>
      </c>
      <c r="D82" s="272" t="str">
        <f t="shared" si="22"/>
        <v>Low</v>
      </c>
      <c r="E82" s="195">
        <f t="shared" si="20"/>
        <v>290626.09184276348</v>
      </c>
      <c r="F82" s="243">
        <f t="shared" si="20"/>
        <v>291207.34402644896</v>
      </c>
      <c r="G82" s="243">
        <f t="shared" si="20"/>
        <v>291789.7587145018</v>
      </c>
      <c r="H82" s="243">
        <f t="shared" si="20"/>
        <v>292373.33823193086</v>
      </c>
      <c r="I82" s="243">
        <f t="shared" si="20"/>
        <v>292958.08490839473</v>
      </c>
      <c r="J82" s="243">
        <f t="shared" si="20"/>
        <v>293544.00107821153</v>
      </c>
      <c r="K82" s="243">
        <f t="shared" si="20"/>
        <v>294131.08908036794</v>
      </c>
      <c r="L82" s="243">
        <f t="shared" si="20"/>
        <v>294719.35125852871</v>
      </c>
      <c r="M82" s="243">
        <f t="shared" si="20"/>
        <v>295308.78996104572</v>
      </c>
      <c r="N82" s="243">
        <f t="shared" si="20"/>
        <v>295899.40754096786</v>
      </c>
      <c r="O82" s="243">
        <f t="shared" si="21"/>
        <v>296491.20635604981</v>
      </c>
      <c r="P82" s="243">
        <f t="shared" si="21"/>
        <v>297084.18876876187</v>
      </c>
      <c r="Q82" s="243">
        <f t="shared" si="21"/>
        <v>297678.35714629939</v>
      </c>
      <c r="R82" s="243">
        <f t="shared" si="21"/>
        <v>298273.71386059205</v>
      </c>
      <c r="S82" s="243">
        <f t="shared" si="21"/>
        <v>298870.2612883132</v>
      </c>
      <c r="T82" s="243">
        <f t="shared" si="21"/>
        <v>299468.00181088987</v>
      </c>
      <c r="U82" s="243">
        <f t="shared" si="21"/>
        <v>300066.93781451165</v>
      </c>
      <c r="V82" s="243">
        <f t="shared" si="21"/>
        <v>300667.07169014064</v>
      </c>
      <c r="W82" s="243">
        <f t="shared" si="21"/>
        <v>301268.40583352093</v>
      </c>
      <c r="X82" s="243">
        <f t="shared" si="21"/>
        <v>301870.94264518801</v>
      </c>
      <c r="Y82" s="243">
        <f t="shared" si="21"/>
        <v>302474.68453047832</v>
      </c>
    </row>
    <row r="83" spans="1:26">
      <c r="A83" s="237" t="s">
        <v>127</v>
      </c>
      <c r="B83" s="221" t="s">
        <v>128</v>
      </c>
      <c r="C83" s="274" t="str">
        <f t="shared" si="19"/>
        <v>National total</v>
      </c>
      <c r="D83" s="272" t="str">
        <f t="shared" si="22"/>
        <v>Low</v>
      </c>
      <c r="E83" s="195">
        <f t="shared" si="20"/>
        <v>532690.9151336241</v>
      </c>
      <c r="F83" s="243">
        <f t="shared" si="20"/>
        <v>536952.44245469314</v>
      </c>
      <c r="G83" s="243">
        <f t="shared" si="20"/>
        <v>541248.06199433072</v>
      </c>
      <c r="H83" s="243">
        <f t="shared" si="20"/>
        <v>545578.04649028543</v>
      </c>
      <c r="I83" s="243">
        <f t="shared" si="20"/>
        <v>549942.67086220765</v>
      </c>
      <c r="J83" s="243">
        <f t="shared" si="20"/>
        <v>554342.21222910529</v>
      </c>
      <c r="K83" s="243">
        <f t="shared" si="20"/>
        <v>558776.94992693816</v>
      </c>
      <c r="L83" s="243">
        <f t="shared" si="20"/>
        <v>563247.16552635375</v>
      </c>
      <c r="M83" s="243">
        <f t="shared" si="20"/>
        <v>567753.14285056456</v>
      </c>
      <c r="N83" s="243">
        <f t="shared" si="20"/>
        <v>572295.16799336905</v>
      </c>
      <c r="O83" s="243">
        <f t="shared" si="21"/>
        <v>576873.52933731605</v>
      </c>
      <c r="P83" s="243">
        <f t="shared" si="21"/>
        <v>581488.51757201459</v>
      </c>
      <c r="Q83" s="243">
        <f t="shared" si="21"/>
        <v>586140.42571259069</v>
      </c>
      <c r="R83" s="243">
        <f t="shared" si="21"/>
        <v>590829.54911829147</v>
      </c>
      <c r="S83" s="243">
        <f t="shared" si="21"/>
        <v>595556.18551123783</v>
      </c>
      <c r="T83" s="243">
        <f t="shared" si="21"/>
        <v>600320.6349953278</v>
      </c>
      <c r="U83" s="243">
        <f t="shared" si="21"/>
        <v>605123.2000752904</v>
      </c>
      <c r="V83" s="243">
        <f t="shared" si="21"/>
        <v>609964.18567589275</v>
      </c>
      <c r="W83" s="243">
        <f t="shared" si="21"/>
        <v>614843.89916129981</v>
      </c>
      <c r="X83" s="243">
        <f t="shared" si="21"/>
        <v>619762.65035459027</v>
      </c>
      <c r="Y83" s="243">
        <f t="shared" si="21"/>
        <v>624720.75155742699</v>
      </c>
    </row>
    <row r="84" spans="1:26">
      <c r="A84" s="237" t="s">
        <v>254</v>
      </c>
      <c r="B84" s="221" t="s">
        <v>202</v>
      </c>
      <c r="C84" s="274" t="str">
        <f t="shared" si="19"/>
        <v>National total</v>
      </c>
      <c r="D84" s="272" t="str">
        <f t="shared" si="22"/>
        <v>Low</v>
      </c>
      <c r="E84" s="842" t="s">
        <v>1255</v>
      </c>
      <c r="F84" s="843"/>
      <c r="G84" s="843"/>
      <c r="H84" s="843"/>
      <c r="I84" s="843"/>
      <c r="J84" s="843"/>
      <c r="K84" s="843"/>
      <c r="L84" s="843"/>
      <c r="M84" s="843"/>
      <c r="N84" s="843"/>
      <c r="O84" s="843"/>
      <c r="P84" s="843"/>
      <c r="Q84" s="843"/>
      <c r="R84" s="843"/>
      <c r="S84" s="843"/>
      <c r="T84" s="843"/>
      <c r="U84" s="843"/>
      <c r="V84" s="843"/>
      <c r="W84" s="843"/>
      <c r="X84" s="843"/>
      <c r="Y84" s="843"/>
    </row>
    <row r="85" spans="1:26">
      <c r="A85" s="237" t="s">
        <v>255</v>
      </c>
      <c r="B85" s="221" t="s">
        <v>227</v>
      </c>
      <c r="C85" s="274" t="str">
        <f t="shared" si="19"/>
        <v>National total</v>
      </c>
      <c r="D85" s="272" t="str">
        <f t="shared" si="22"/>
        <v>Low</v>
      </c>
      <c r="E85" s="409">
        <f>SUM('A-methods'!K494,'A-methods'!K498,'A-methods'!K502)</f>
        <v>3805.1750000000002</v>
      </c>
      <c r="F85" s="410">
        <f>SUM('A-methods'!L494,'A-methods'!L498,'A-methods'!L502)</f>
        <v>2543.0624999999995</v>
      </c>
      <c r="G85" s="410">
        <f>SUM('A-methods'!M494,'A-methods'!M498,'A-methods'!M502)</f>
        <v>2288.7562500000004</v>
      </c>
      <c r="H85" s="410">
        <f>SUM('A-methods'!N494,'A-methods'!N498,'A-methods'!N502)</f>
        <v>2059.8806250000002</v>
      </c>
      <c r="I85" s="410">
        <f>SUM('A-methods'!O494,'A-methods'!O498,'A-methods'!O502)</f>
        <v>1853.8925624999999</v>
      </c>
      <c r="J85" s="410">
        <f>SUM('A-methods'!P494,'A-methods'!P498,'A-methods'!P502)</f>
        <v>1668.5033062499999</v>
      </c>
      <c r="K85" s="410">
        <f>SUM('A-methods'!Q494,'A-methods'!Q498,'A-methods'!Q502)</f>
        <v>1501.652975625</v>
      </c>
      <c r="L85" s="410">
        <f>SUM('A-methods'!R494,'A-methods'!R498,'A-methods'!R502)</f>
        <v>1351.4876780625</v>
      </c>
      <c r="M85" s="410">
        <f>SUM('A-methods'!S494,'A-methods'!S498,'A-methods'!S502)</f>
        <v>1216.3389102562501</v>
      </c>
      <c r="N85" s="410">
        <f>SUM('A-methods'!T494,'A-methods'!T498,'A-methods'!T502)</f>
        <v>1094.7050192306251</v>
      </c>
      <c r="O85" s="410">
        <f>SUM('A-methods'!U494,'A-methods'!U498,'A-methods'!U502)</f>
        <v>985.23451730756267</v>
      </c>
      <c r="P85" s="410">
        <f>SUM('A-methods'!V494,'A-methods'!V498,'A-methods'!V502)</f>
        <v>886.71106557680639</v>
      </c>
      <c r="Q85" s="410">
        <f>SUM('A-methods'!W494,'A-methods'!W498,'A-methods'!W502)</f>
        <v>798.03995901912583</v>
      </c>
      <c r="R85" s="410">
        <f>SUM('A-methods'!X494,'A-methods'!X498,'A-methods'!X502)</f>
        <v>718.23596311721326</v>
      </c>
      <c r="S85" s="410">
        <f>SUM('A-methods'!Y494,'A-methods'!Y498,'A-methods'!Y502)</f>
        <v>646.41236680549184</v>
      </c>
      <c r="T85" s="410">
        <f>SUM('A-methods'!Z494,'A-methods'!Z498,'A-methods'!Z502)</f>
        <v>581.77113012494272</v>
      </c>
      <c r="U85" s="410">
        <f>SUM('A-methods'!AA494,'A-methods'!AA498,'A-methods'!AA502)</f>
        <v>523.59401711244846</v>
      </c>
      <c r="V85" s="410">
        <f>SUM('A-methods'!AB494,'A-methods'!AB498,'A-methods'!AB502)</f>
        <v>471.23461540120365</v>
      </c>
      <c r="W85" s="410">
        <f>SUM('A-methods'!AC494,'A-methods'!AC498,'A-methods'!AC502)</f>
        <v>424.11115386108332</v>
      </c>
      <c r="X85" s="410">
        <f>SUM('A-methods'!AD494,'A-methods'!AD498,'A-methods'!AD502)</f>
        <v>381.70003847497497</v>
      </c>
      <c r="Y85" s="411">
        <f>SUM('A-methods'!AE494,'A-methods'!AE498,'A-methods'!AE502)</f>
        <v>343.53003462747751</v>
      </c>
    </row>
    <row r="86" spans="1:26">
      <c r="A86" s="237" t="s">
        <v>256</v>
      </c>
      <c r="B86" s="221" t="s">
        <v>372</v>
      </c>
      <c r="C86" s="274" t="str">
        <f t="shared" si="19"/>
        <v>National total</v>
      </c>
      <c r="D86" s="272" t="str">
        <f t="shared" si="22"/>
        <v>Low</v>
      </c>
      <c r="E86" s="338">
        <f>SUM('A-methods'!K527,'A-methods'!K531)</f>
        <v>0</v>
      </c>
      <c r="F86" s="243">
        <f>SUM('A-methods'!L527,'A-methods'!L531)</f>
        <v>0</v>
      </c>
      <c r="G86" s="243">
        <f>SUM('A-methods'!M527,'A-methods'!M531)</f>
        <v>73.6875</v>
      </c>
      <c r="H86" s="243">
        <f>SUM('A-methods'!N527,'A-methods'!N531)</f>
        <v>55.265625</v>
      </c>
      <c r="I86" s="243">
        <f>SUM('A-methods'!O527,'A-methods'!O531)</f>
        <v>41.44921875</v>
      </c>
      <c r="J86" s="243">
        <f>SUM('A-methods'!P527,'A-methods'!P531)</f>
        <v>31.0869140625</v>
      </c>
      <c r="K86" s="243">
        <f>SUM('A-methods'!Q527,'A-methods'!Q531)</f>
        <v>23.315185546875</v>
      </c>
      <c r="L86" s="243">
        <f>SUM('A-methods'!R527,'A-methods'!R531)</f>
        <v>17.48638916015625</v>
      </c>
      <c r="M86" s="243">
        <f>SUM('A-methods'!S527,'A-methods'!S531)</f>
        <v>13.114791870117187</v>
      </c>
      <c r="N86" s="243">
        <f>SUM('A-methods'!T527,'A-methods'!T531)</f>
        <v>9.8360939025878906</v>
      </c>
      <c r="O86" s="243">
        <f>SUM('A-methods'!U527,'A-methods'!U531)</f>
        <v>7.377070426940918</v>
      </c>
      <c r="P86" s="243">
        <f>SUM('A-methods'!V527,'A-methods'!V531)</f>
        <v>5.5328028202056885</v>
      </c>
      <c r="Q86" s="243">
        <f>SUM('A-methods'!W527,'A-methods'!W531)</f>
        <v>4.1496021151542664</v>
      </c>
      <c r="R86" s="243">
        <f>SUM('A-methods'!X527,'A-methods'!X531)</f>
        <v>3.1122015863656998</v>
      </c>
      <c r="S86" s="243">
        <f>SUM('A-methods'!Y527,'A-methods'!Y531)</f>
        <v>2.3341511897742748</v>
      </c>
      <c r="T86" s="243">
        <f>SUM('A-methods'!Z527,'A-methods'!Z531)</f>
        <v>1.7506133923307061</v>
      </c>
      <c r="U86" s="243">
        <f>SUM('A-methods'!AA527,'A-methods'!AA531)</f>
        <v>1.3129600442480296</v>
      </c>
      <c r="V86" s="243">
        <f>SUM('A-methods'!AB527,'A-methods'!AB531)</f>
        <v>0.98472003318602219</v>
      </c>
      <c r="W86" s="243">
        <f>SUM('A-methods'!AC527,'A-methods'!AC531)</f>
        <v>0.73854002488951664</v>
      </c>
      <c r="X86" s="243">
        <f>SUM('A-methods'!AD527,'A-methods'!AD531)</f>
        <v>0.55390501866713748</v>
      </c>
      <c r="Y86" s="412">
        <f>SUM('A-methods'!AE527,'A-methods'!AE531)</f>
        <v>0.41542876400035311</v>
      </c>
    </row>
    <row r="87" spans="1:26">
      <c r="A87" s="237" t="s">
        <v>370</v>
      </c>
      <c r="B87" s="221" t="s">
        <v>371</v>
      </c>
      <c r="C87" s="274" t="str">
        <f t="shared" si="19"/>
        <v>National total</v>
      </c>
      <c r="D87" s="272" t="str">
        <f t="shared" si="22"/>
        <v>Low</v>
      </c>
      <c r="E87" s="413">
        <f>SUM('A-methods'!K555,'A-methods'!K559)</f>
        <v>0</v>
      </c>
      <c r="F87" s="414">
        <f>SUM('A-methods'!L555,'A-methods'!L559)</f>
        <v>0</v>
      </c>
      <c r="G87" s="414">
        <f>SUM('A-methods'!M555,'A-methods'!M559)</f>
        <v>7315.6608000000006</v>
      </c>
      <c r="H87" s="414">
        <f>SUM('A-methods'!N555,'A-methods'!N559)</f>
        <v>7374.1860864000009</v>
      </c>
      <c r="I87" s="414">
        <f>SUM('A-methods'!O555,'A-methods'!O559)</f>
        <v>7433.1795750912006</v>
      </c>
      <c r="J87" s="414">
        <f>SUM('A-methods'!P555,'A-methods'!P559)</f>
        <v>7492.6450116919304</v>
      </c>
      <c r="K87" s="414">
        <f>SUM('A-methods'!Q555,'A-methods'!Q559)</f>
        <v>7552.5861717854659</v>
      </c>
      <c r="L87" s="414">
        <f>SUM('A-methods'!R555,'A-methods'!R559)</f>
        <v>7613.0068611597499</v>
      </c>
      <c r="M87" s="414">
        <f>SUM('A-methods'!S555,'A-methods'!S559)</f>
        <v>7673.9109160490279</v>
      </c>
      <c r="N87" s="414">
        <f>SUM('A-methods'!T555,'A-methods'!T559)</f>
        <v>7735.3022033774205</v>
      </c>
      <c r="O87" s="414">
        <f>SUM('A-methods'!U555,'A-methods'!U559)</f>
        <v>7797.1846210044396</v>
      </c>
      <c r="P87" s="414">
        <f>SUM('A-methods'!V555,'A-methods'!V559)</f>
        <v>7859.5620979724754</v>
      </c>
      <c r="Q87" s="414">
        <f>SUM('A-methods'!W555,'A-methods'!W559)</f>
        <v>7922.438594756255</v>
      </c>
      <c r="R87" s="414">
        <f>SUM('A-methods'!X555,'A-methods'!X559)</f>
        <v>7985.8181035143052</v>
      </c>
      <c r="S87" s="414">
        <f>SUM('A-methods'!Y555,'A-methods'!Y559)</f>
        <v>8049.7046483424201</v>
      </c>
      <c r="T87" s="414">
        <f>SUM('A-methods'!Z555,'A-methods'!Z559)</f>
        <v>8114.1022855291594</v>
      </c>
      <c r="U87" s="414">
        <f>SUM('A-methods'!AA555,'A-methods'!AA559)</f>
        <v>8179.0151038133927</v>
      </c>
      <c r="V87" s="414">
        <f>SUM('A-methods'!AB555,'A-methods'!AB559)</f>
        <v>8244.4472246439</v>
      </c>
      <c r="W87" s="414">
        <f>SUM('A-methods'!AC555,'A-methods'!AC559)</f>
        <v>8310.4028024410509</v>
      </c>
      <c r="X87" s="414">
        <f>SUM('A-methods'!AD555,'A-methods'!AD559)</f>
        <v>8376.8860248605797</v>
      </c>
      <c r="Y87" s="415">
        <f>SUM('A-methods'!AE555,'A-methods'!AE559)</f>
        <v>8443.9011130594645</v>
      </c>
      <c r="Z87" s="351"/>
    </row>
    <row r="88" spans="1:26">
      <c r="A88" s="237" t="s">
        <v>381</v>
      </c>
      <c r="B88" s="221" t="s">
        <v>382</v>
      </c>
      <c r="C88" s="274" t="str">
        <f t="shared" si="19"/>
        <v>National total</v>
      </c>
      <c r="D88" s="272" t="str">
        <f t="shared" si="22"/>
        <v>Low</v>
      </c>
      <c r="E88" s="195">
        <f t="shared" ref="E88:N90" si="23">SUMIFS(E$104:E$1573,$B$104:$B$1573,$B88,$D$104:$D$1573,$D88)</f>
        <v>0</v>
      </c>
      <c r="F88" s="243">
        <f t="shared" si="23"/>
        <v>0</v>
      </c>
      <c r="G88" s="243">
        <f t="shared" si="23"/>
        <v>0</v>
      </c>
      <c r="H88" s="243">
        <f t="shared" si="23"/>
        <v>0</v>
      </c>
      <c r="I88" s="243">
        <f t="shared" si="23"/>
        <v>0</v>
      </c>
      <c r="J88" s="243">
        <f t="shared" si="23"/>
        <v>0</v>
      </c>
      <c r="K88" s="243">
        <f t="shared" si="23"/>
        <v>0</v>
      </c>
      <c r="L88" s="243">
        <f t="shared" si="23"/>
        <v>0</v>
      </c>
      <c r="M88" s="243">
        <f t="shared" si="23"/>
        <v>0</v>
      </c>
      <c r="N88" s="243">
        <f t="shared" si="23"/>
        <v>0</v>
      </c>
      <c r="O88" s="243">
        <f t="shared" ref="O88:Y90" si="24">SUMIFS(O$104:O$1573,$B$104:$B$1573,$B88,$D$104:$D$1573,$D88)</f>
        <v>0</v>
      </c>
      <c r="P88" s="243">
        <f t="shared" si="24"/>
        <v>0</v>
      </c>
      <c r="Q88" s="243">
        <f t="shared" si="24"/>
        <v>0</v>
      </c>
      <c r="R88" s="243">
        <f t="shared" si="24"/>
        <v>0</v>
      </c>
      <c r="S88" s="243">
        <f t="shared" si="24"/>
        <v>0</v>
      </c>
      <c r="T88" s="243">
        <f t="shared" si="24"/>
        <v>0</v>
      </c>
      <c r="U88" s="243">
        <f t="shared" si="24"/>
        <v>0</v>
      </c>
      <c r="V88" s="243">
        <f t="shared" si="24"/>
        <v>0</v>
      </c>
      <c r="W88" s="243">
        <f t="shared" si="24"/>
        <v>0</v>
      </c>
      <c r="X88" s="243">
        <f t="shared" si="24"/>
        <v>0</v>
      </c>
      <c r="Y88" s="243">
        <f t="shared" si="24"/>
        <v>0</v>
      </c>
    </row>
    <row r="89" spans="1:26">
      <c r="A89" s="237" t="s">
        <v>257</v>
      </c>
      <c r="B89" s="221" t="s">
        <v>194</v>
      </c>
      <c r="C89" s="274" t="str">
        <f t="shared" si="19"/>
        <v>National total</v>
      </c>
      <c r="D89" s="272" t="str">
        <f t="shared" si="22"/>
        <v>Low</v>
      </c>
      <c r="E89" s="195">
        <f t="shared" si="23"/>
        <v>21461.018484733202</v>
      </c>
      <c r="F89" s="243">
        <f t="shared" si="23"/>
        <v>20286.80429049654</v>
      </c>
      <c r="G89" s="243">
        <f t="shared" si="23"/>
        <v>19189.510194571711</v>
      </c>
      <c r="H89" s="243">
        <f t="shared" si="23"/>
        <v>18162.012502095124</v>
      </c>
      <c r="I89" s="243">
        <f t="shared" si="23"/>
        <v>17198.133687137008</v>
      </c>
      <c r="J89" s="243">
        <f t="shared" si="23"/>
        <v>16338.227002780157</v>
      </c>
      <c r="K89" s="243">
        <f t="shared" si="23"/>
        <v>15521.315652641148</v>
      </c>
      <c r="L89" s="243">
        <f t="shared" si="23"/>
        <v>14745.249870009087</v>
      </c>
      <c r="M89" s="243">
        <f t="shared" si="23"/>
        <v>14007.987376508636</v>
      </c>
      <c r="N89" s="243">
        <f t="shared" si="23"/>
        <v>13307.588007683204</v>
      </c>
      <c r="O89" s="243">
        <f t="shared" si="24"/>
        <v>12642.208607299046</v>
      </c>
      <c r="P89" s="243">
        <f t="shared" si="24"/>
        <v>12010.098176934091</v>
      </c>
      <c r="Q89" s="243">
        <f t="shared" si="24"/>
        <v>11409.593268087387</v>
      </c>
      <c r="R89" s="243">
        <f t="shared" si="24"/>
        <v>10839.113604683016</v>
      </c>
      <c r="S89" s="243">
        <f t="shared" si="24"/>
        <v>10297.157924448866</v>
      </c>
      <c r="T89" s="243">
        <f t="shared" si="24"/>
        <v>9782.3000282264202</v>
      </c>
      <c r="U89" s="243">
        <f t="shared" si="24"/>
        <v>9293.1850268150993</v>
      </c>
      <c r="V89" s="243">
        <f t="shared" si="24"/>
        <v>8828.5257754743434</v>
      </c>
      <c r="W89" s="243">
        <f t="shared" si="24"/>
        <v>8387.0994867006266</v>
      </c>
      <c r="X89" s="243">
        <f t="shared" si="24"/>
        <v>7967.7445123655953</v>
      </c>
      <c r="Y89" s="243">
        <f t="shared" si="24"/>
        <v>7569.357286747314</v>
      </c>
    </row>
    <row r="90" spans="1:26">
      <c r="A90" s="237" t="s">
        <v>159</v>
      </c>
      <c r="B90" s="221" t="s">
        <v>203</v>
      </c>
      <c r="C90" s="274" t="str">
        <f t="shared" si="19"/>
        <v>National total</v>
      </c>
      <c r="D90" s="272" t="str">
        <f t="shared" si="22"/>
        <v>Low</v>
      </c>
      <c r="E90" s="195">
        <f>SUMIFS(E$104:E$1573,$B$104:$B$1573,$B90,$D$104:$D$1573,$D90)</f>
        <v>680173.2754822555</v>
      </c>
      <c r="F90" s="243">
        <f t="shared" si="23"/>
        <v>680173.2754822555</v>
      </c>
      <c r="G90" s="243">
        <f t="shared" si="23"/>
        <v>680173.2754822555</v>
      </c>
      <c r="H90" s="243">
        <f t="shared" si="23"/>
        <v>680173.2754822555</v>
      </c>
      <c r="I90" s="243">
        <f t="shared" si="23"/>
        <v>680173.2754822555</v>
      </c>
      <c r="J90" s="243">
        <f t="shared" si="23"/>
        <v>680173.2754822555</v>
      </c>
      <c r="K90" s="243">
        <f t="shared" si="23"/>
        <v>680173.2754822555</v>
      </c>
      <c r="L90" s="243">
        <f t="shared" si="23"/>
        <v>680173.2754822555</v>
      </c>
      <c r="M90" s="243">
        <f t="shared" si="23"/>
        <v>680173.2754822555</v>
      </c>
      <c r="N90" s="243">
        <f t="shared" si="23"/>
        <v>680173.2754822555</v>
      </c>
      <c r="O90" s="243">
        <f t="shared" si="24"/>
        <v>680173.2754822555</v>
      </c>
      <c r="P90" s="243">
        <f t="shared" si="24"/>
        <v>680173.2754822555</v>
      </c>
      <c r="Q90" s="243">
        <f t="shared" si="24"/>
        <v>680173.2754822555</v>
      </c>
      <c r="R90" s="243">
        <f t="shared" si="24"/>
        <v>680173.2754822555</v>
      </c>
      <c r="S90" s="243">
        <f t="shared" si="24"/>
        <v>680173.2754822555</v>
      </c>
      <c r="T90" s="243">
        <f t="shared" si="24"/>
        <v>680173.2754822555</v>
      </c>
      <c r="U90" s="243">
        <f t="shared" si="24"/>
        <v>680173.2754822555</v>
      </c>
      <c r="V90" s="243">
        <f t="shared" si="24"/>
        <v>680173.2754822555</v>
      </c>
      <c r="W90" s="243">
        <f t="shared" si="24"/>
        <v>680173.2754822555</v>
      </c>
      <c r="X90" s="243">
        <f t="shared" si="24"/>
        <v>680173.2754822555</v>
      </c>
      <c r="Y90" s="243">
        <f t="shared" si="24"/>
        <v>680173.2754822555</v>
      </c>
    </row>
    <row r="91" spans="1:26">
      <c r="A91" s="237" t="s">
        <v>258</v>
      </c>
      <c r="B91" s="221" t="s">
        <v>766</v>
      </c>
      <c r="C91" s="274" t="str">
        <f t="shared" si="19"/>
        <v>National total</v>
      </c>
      <c r="D91" s="272" t="str">
        <f t="shared" si="22"/>
        <v>Low</v>
      </c>
      <c r="E91" s="506">
        <f>SUMIFS(E$104:E$1573,$B$104:$B$1573,$B91,$D$104:$D$1573,$D91)+'A-methods'!K719</f>
        <v>130659.83124276751</v>
      </c>
      <c r="F91" s="384">
        <f>SUMIFS(F$104:F$1573,$B$104:$B$1573,$B91,$D$104:$D$1573,$D91)+'A-methods'!L719</f>
        <v>128046.63461791218</v>
      </c>
      <c r="G91" s="384">
        <f>SUMIFS(G$104:G$1573,$B$104:$B$1573,$B91,$D$104:$D$1573,$D91)+'A-methods'!M719</f>
        <v>125485.70192555392</v>
      </c>
      <c r="H91" s="384">
        <f>SUMIFS(H$104:H$1573,$B$104:$B$1573,$B91,$D$104:$D$1573,$D91)+'A-methods'!N719</f>
        <v>122975.98788704285</v>
      </c>
      <c r="I91" s="384">
        <f>SUMIFS(I$104:I$1573,$B$104:$B$1573,$B91,$D$104:$D$1573,$D91)+'A-methods'!O719</f>
        <v>120516.46812930198</v>
      </c>
      <c r="J91" s="384">
        <f>SUMIFS(J$104:J$1573,$B$104:$B$1573,$B91,$D$104:$D$1573,$D91)+'A-methods'!P719</f>
        <v>118106.13876671593</v>
      </c>
      <c r="K91" s="384">
        <f>SUMIFS(K$104:K$1573,$B$104:$B$1573,$B91,$D$104:$D$1573,$D91)+'A-methods'!Q719</f>
        <v>115744.01599138162</v>
      </c>
      <c r="L91" s="384">
        <f>SUMIFS(L$104:L$1573,$B$104:$B$1573,$B91,$D$104:$D$1573,$D91)+'A-methods'!R719</f>
        <v>113429.13567155399</v>
      </c>
      <c r="M91" s="384">
        <f>SUMIFS(M$104:M$1573,$B$104:$B$1573,$B91,$D$104:$D$1573,$D91)+'A-methods'!S719</f>
        <v>111160.55295812292</v>
      </c>
      <c r="N91" s="384">
        <f>SUMIFS(N$104:N$1573,$B$104:$B$1573,$B91,$D$104:$D$1573,$D91)+'A-methods'!T719</f>
        <v>108937.34189896045</v>
      </c>
      <c r="O91" s="384">
        <f>SUMIFS(O$104:O$1573,$B$104:$B$1573,$B91,$D$104:$D$1573,$D91)+'A-methods'!U719</f>
        <v>106758.59506098126</v>
      </c>
      <c r="P91" s="384">
        <f>SUMIFS(P$104:P$1573,$B$104:$B$1573,$B91,$D$104:$D$1573,$D91)+'A-methods'!V719</f>
        <v>104623.42315976163</v>
      </c>
      <c r="Q91" s="384">
        <f>SUMIFS(Q$104:Q$1573,$B$104:$B$1573,$B91,$D$104:$D$1573,$D91)+'A-methods'!W719</f>
        <v>102530.95469656638</v>
      </c>
      <c r="R91" s="384">
        <f>SUMIFS(R$104:R$1573,$B$104:$B$1573,$B91,$D$104:$D$1573,$D91)+'A-methods'!X719</f>
        <v>100480.33560263504</v>
      </c>
      <c r="S91" s="384">
        <f>SUMIFS(S$104:S$1573,$B$104:$B$1573,$B91,$D$104:$D$1573,$D91)+'A-methods'!Y719</f>
        <v>98470.728890582352</v>
      </c>
      <c r="T91" s="384">
        <f>SUMIFS(T$104:T$1573,$B$104:$B$1573,$B91,$D$104:$D$1573,$D91)+'A-methods'!Z719</f>
        <v>96501.314312770686</v>
      </c>
      <c r="U91" s="384">
        <f>SUMIFS(U$104:U$1573,$B$104:$B$1573,$B91,$D$104:$D$1573,$D91)+'A-methods'!AA719</f>
        <v>94571.288026515307</v>
      </c>
      <c r="V91" s="384">
        <f>SUMIFS(V$104:V$1573,$B$104:$B$1573,$B91,$D$104:$D$1573,$D91)+'A-methods'!AB719</f>
        <v>92679.862265984993</v>
      </c>
      <c r="W91" s="384">
        <f>SUMIFS(W$104:W$1573,$B$104:$B$1573,$B91,$D$104:$D$1573,$D91)+'A-methods'!AC719</f>
        <v>90826.265020665291</v>
      </c>
      <c r="X91" s="384">
        <f>SUMIFS(X$104:X$1573,$B$104:$B$1573,$B91,$D$104:$D$1573,$D91)+'A-methods'!AD719</f>
        <v>89009.739720251979</v>
      </c>
      <c r="Y91" s="385">
        <f>SUMIFS(Y$104:Y$1573,$B$104:$B$1573,$B91,$D$104:$D$1573,$D91)+'A-methods'!AE719</f>
        <v>87229.544925846945</v>
      </c>
    </row>
    <row r="92" spans="1:26">
      <c r="A92" s="237" t="s">
        <v>259</v>
      </c>
      <c r="B92" s="221" t="s">
        <v>263</v>
      </c>
      <c r="C92" s="274" t="str">
        <f t="shared" si="19"/>
        <v>National total</v>
      </c>
      <c r="D92" s="272" t="str">
        <f t="shared" si="22"/>
        <v>Low</v>
      </c>
      <c r="E92" s="195">
        <f t="shared" ref="E92:N97" si="25">SUMIFS(E$104:E$1573,$B$104:$B$1573,$B92,$D$104:$D$1573,$D92)</f>
        <v>221476.90311653004</v>
      </c>
      <c r="F92" s="243">
        <f t="shared" si="25"/>
        <v>221033.94931029697</v>
      </c>
      <c r="G92" s="243">
        <f t="shared" si="25"/>
        <v>220591.88141167638</v>
      </c>
      <c r="H92" s="243">
        <f t="shared" si="25"/>
        <v>220150.69764885303</v>
      </c>
      <c r="I92" s="243">
        <f t="shared" si="25"/>
        <v>219710.39625355531</v>
      </c>
      <c r="J92" s="243">
        <f t="shared" si="25"/>
        <v>219270.97546104819</v>
      </c>
      <c r="K92" s="243">
        <f t="shared" si="25"/>
        <v>218832.43351012608</v>
      </c>
      <c r="L92" s="243">
        <f t="shared" si="25"/>
        <v>218394.76864310584</v>
      </c>
      <c r="M92" s="243">
        <f t="shared" si="25"/>
        <v>217957.97910581963</v>
      </c>
      <c r="N92" s="243">
        <f t="shared" si="25"/>
        <v>217522.06314760802</v>
      </c>
      <c r="O92" s="243">
        <f t="shared" ref="O92:Y97" si="26">SUMIFS(O$104:O$1573,$B$104:$B$1573,$B92,$D$104:$D$1573,$D92)</f>
        <v>217087.01902131279</v>
      </c>
      <c r="P92" s="243">
        <f t="shared" si="26"/>
        <v>216652.84498327019</v>
      </c>
      <c r="Q92" s="243">
        <f t="shared" si="26"/>
        <v>216219.53929330362</v>
      </c>
      <c r="R92" s="243">
        <f t="shared" si="26"/>
        <v>215787.10021471704</v>
      </c>
      <c r="S92" s="243">
        <f t="shared" si="26"/>
        <v>215355.52601428761</v>
      </c>
      <c r="T92" s="243">
        <f t="shared" si="26"/>
        <v>214924.81496225897</v>
      </c>
      <c r="U92" s="243">
        <f t="shared" si="26"/>
        <v>214494.96533233451</v>
      </c>
      <c r="V92" s="243">
        <f t="shared" si="26"/>
        <v>214065.9754016698</v>
      </c>
      <c r="W92" s="243">
        <f t="shared" si="26"/>
        <v>213637.84345086649</v>
      </c>
      <c r="X92" s="243">
        <f t="shared" si="26"/>
        <v>213210.56776396476</v>
      </c>
      <c r="Y92" s="243">
        <f t="shared" si="26"/>
        <v>212784.14662843681</v>
      </c>
    </row>
    <row r="93" spans="1:26">
      <c r="A93" s="237" t="s">
        <v>171</v>
      </c>
      <c r="B93" s="221" t="s">
        <v>172</v>
      </c>
      <c r="C93" s="274" t="str">
        <f t="shared" si="19"/>
        <v>National total</v>
      </c>
      <c r="D93" s="272" t="str">
        <f t="shared" si="22"/>
        <v>Low</v>
      </c>
      <c r="E93" s="195">
        <f t="shared" si="25"/>
        <v>430647.03790156345</v>
      </c>
      <c r="F93" s="243">
        <f t="shared" si="25"/>
        <v>464580.57942712156</v>
      </c>
      <c r="G93" s="243">
        <f t="shared" si="25"/>
        <v>489184.26011539513</v>
      </c>
      <c r="H93" s="243">
        <f t="shared" si="25"/>
        <v>514476.8438629405</v>
      </c>
      <c r="I93" s="243">
        <f t="shared" si="25"/>
        <v>540477.619955417</v>
      </c>
      <c r="J93" s="243">
        <f t="shared" si="25"/>
        <v>567206.41777848278</v>
      </c>
      <c r="K93" s="243">
        <f t="shared" si="25"/>
        <v>584683.62194059463</v>
      </c>
      <c r="L93" s="243">
        <f t="shared" si="25"/>
        <v>612930.1878192455</v>
      </c>
      <c r="M93" s="243">
        <f t="shared" si="25"/>
        <v>641967.65754249878</v>
      </c>
      <c r="N93" s="243">
        <f t="shared" si="25"/>
        <v>671818.17641800269</v>
      </c>
      <c r="O93" s="243">
        <f t="shared" si="26"/>
        <v>702504.50982202101</v>
      </c>
      <c r="P93" s="243">
        <f t="shared" si="26"/>
        <v>734050.06056135194</v>
      </c>
      <c r="Q93" s="243">
        <f t="shared" si="26"/>
        <v>766478.88672138401</v>
      </c>
      <c r="R93" s="243">
        <f t="shared" si="26"/>
        <v>799815.72001389693</v>
      </c>
      <c r="S93" s="243">
        <f t="shared" si="26"/>
        <v>834085.98463860038</v>
      </c>
      <c r="T93" s="243">
        <f t="shared" si="26"/>
        <v>869315.81667279522</v>
      </c>
      <c r="U93" s="243">
        <f t="shared" si="26"/>
        <v>905532.08400394791</v>
      </c>
      <c r="V93" s="243">
        <f t="shared" si="26"/>
        <v>942762.40682037245</v>
      </c>
      <c r="W93" s="243">
        <f t="shared" si="26"/>
        <v>981035.17867565725</v>
      </c>
      <c r="X93" s="243">
        <f t="shared" si="26"/>
        <v>1020379.58814289</v>
      </c>
      <c r="Y93" s="243">
        <f t="shared" si="26"/>
        <v>1060825.6410752053</v>
      </c>
    </row>
    <row r="94" spans="1:26">
      <c r="A94" s="237" t="s">
        <v>260</v>
      </c>
      <c r="B94" s="221" t="s">
        <v>264</v>
      </c>
      <c r="C94" s="274" t="str">
        <f t="shared" si="19"/>
        <v>National total</v>
      </c>
      <c r="D94" s="272" t="str">
        <f t="shared" si="22"/>
        <v>Low</v>
      </c>
      <c r="E94" s="195">
        <f t="shared" si="25"/>
        <v>103150.5874419999</v>
      </c>
      <c r="F94" s="243">
        <f t="shared" si="25"/>
        <v>100056.06981873991</v>
      </c>
      <c r="G94" s="243">
        <f t="shared" si="25"/>
        <v>97054.387724177708</v>
      </c>
      <c r="H94" s="243">
        <f t="shared" si="25"/>
        <v>94142.756092452371</v>
      </c>
      <c r="I94" s="243">
        <f t="shared" si="25"/>
        <v>91318.473409678787</v>
      </c>
      <c r="J94" s="243">
        <f t="shared" si="25"/>
        <v>88578.919207388419</v>
      </c>
      <c r="K94" s="243">
        <f t="shared" si="25"/>
        <v>85921.55163116676</v>
      </c>
      <c r="L94" s="243">
        <f t="shared" si="25"/>
        <v>83343.905082231766</v>
      </c>
      <c r="M94" s="243">
        <f t="shared" si="25"/>
        <v>80843.587929764821</v>
      </c>
      <c r="N94" s="243">
        <f t="shared" si="25"/>
        <v>78418.280291871866</v>
      </c>
      <c r="O94" s="243">
        <f t="shared" si="26"/>
        <v>76065.731883115717</v>
      </c>
      <c r="P94" s="243">
        <f t="shared" si="26"/>
        <v>73783.759926622239</v>
      </c>
      <c r="Q94" s="243">
        <f t="shared" si="26"/>
        <v>71570.247128823583</v>
      </c>
      <c r="R94" s="243">
        <f t="shared" si="26"/>
        <v>69423.139714958859</v>
      </c>
      <c r="S94" s="243">
        <f t="shared" si="26"/>
        <v>67340.44552351009</v>
      </c>
      <c r="T94" s="243">
        <f t="shared" si="26"/>
        <v>65320.232157804785</v>
      </c>
      <c r="U94" s="243">
        <f t="shared" si="26"/>
        <v>63360.625193070642</v>
      </c>
      <c r="V94" s="243">
        <f t="shared" si="26"/>
        <v>61459.806437278523</v>
      </c>
      <c r="W94" s="243">
        <f t="shared" si="26"/>
        <v>59616.012244160163</v>
      </c>
      <c r="X94" s="243">
        <f t="shared" si="26"/>
        <v>57827.531876835361</v>
      </c>
      <c r="Y94" s="243">
        <f t="shared" si="26"/>
        <v>56092.705920530301</v>
      </c>
    </row>
    <row r="95" spans="1:26">
      <c r="A95" s="237" t="s">
        <v>175</v>
      </c>
      <c r="B95" s="221" t="s">
        <v>373</v>
      </c>
      <c r="C95" s="274" t="str">
        <f t="shared" si="19"/>
        <v>National total</v>
      </c>
      <c r="D95" s="272" t="str">
        <f t="shared" si="22"/>
        <v>Low</v>
      </c>
      <c r="E95" s="195">
        <f t="shared" si="25"/>
        <v>70748.814987422826</v>
      </c>
      <c r="F95" s="243">
        <f t="shared" si="25"/>
        <v>70695.390894024225</v>
      </c>
      <c r="G95" s="243">
        <f t="shared" si="25"/>
        <v>70642.007142414484</v>
      </c>
      <c r="H95" s="243">
        <f t="shared" si="25"/>
        <v>70642.007142414484</v>
      </c>
      <c r="I95" s="243">
        <f t="shared" si="25"/>
        <v>70642.007142414484</v>
      </c>
      <c r="J95" s="243">
        <f t="shared" si="25"/>
        <v>70642.007142414484</v>
      </c>
      <c r="K95" s="243">
        <f t="shared" si="25"/>
        <v>70642.007142414484</v>
      </c>
      <c r="L95" s="243">
        <f t="shared" si="25"/>
        <v>70642.007142414484</v>
      </c>
      <c r="M95" s="243">
        <f t="shared" si="25"/>
        <v>70642.007142414484</v>
      </c>
      <c r="N95" s="243">
        <f t="shared" si="25"/>
        <v>70712.649149556892</v>
      </c>
      <c r="O95" s="243">
        <f t="shared" si="26"/>
        <v>70783.361798706435</v>
      </c>
      <c r="P95" s="243">
        <f t="shared" si="26"/>
        <v>70854.145160505126</v>
      </c>
      <c r="Q95" s="243">
        <f t="shared" si="26"/>
        <v>70924.999305665624</v>
      </c>
      <c r="R95" s="243">
        <f t="shared" si="26"/>
        <v>70995.924304971282</v>
      </c>
      <c r="S95" s="243">
        <f t="shared" si="26"/>
        <v>71066.920229276249</v>
      </c>
      <c r="T95" s="243">
        <f t="shared" si="26"/>
        <v>71137.987149505527</v>
      </c>
      <c r="U95" s="243">
        <f t="shared" si="26"/>
        <v>71209.125136655028</v>
      </c>
      <c r="V95" s="243">
        <f t="shared" si="26"/>
        <v>71280.334261791679</v>
      </c>
      <c r="W95" s="243">
        <f t="shared" si="26"/>
        <v>71351.614596053449</v>
      </c>
      <c r="X95" s="243">
        <f t="shared" si="26"/>
        <v>71422.966210649494</v>
      </c>
      <c r="Y95" s="243">
        <f t="shared" si="26"/>
        <v>71494.389176860146</v>
      </c>
    </row>
    <row r="96" spans="1:26">
      <c r="A96" s="237" t="s">
        <v>189</v>
      </c>
      <c r="B96" s="221" t="s">
        <v>190</v>
      </c>
      <c r="C96" s="274" t="str">
        <f t="shared" si="19"/>
        <v>National total</v>
      </c>
      <c r="D96" s="272" t="str">
        <f t="shared" si="22"/>
        <v>Low</v>
      </c>
      <c r="E96" s="195">
        <f t="shared" si="25"/>
        <v>407417.91669718089</v>
      </c>
      <c r="F96" s="243">
        <f t="shared" si="25"/>
        <v>405380.82711369504</v>
      </c>
      <c r="G96" s="243">
        <f t="shared" si="25"/>
        <v>403353.92297812656</v>
      </c>
      <c r="H96" s="243">
        <f t="shared" si="25"/>
        <v>401337.15336323588</v>
      </c>
      <c r="I96" s="243">
        <f t="shared" si="25"/>
        <v>399330.46759641968</v>
      </c>
      <c r="J96" s="243">
        <f t="shared" si="25"/>
        <v>397333.81525843759</v>
      </c>
      <c r="K96" s="243">
        <f t="shared" si="25"/>
        <v>395347.14618214534</v>
      </c>
      <c r="L96" s="243">
        <f t="shared" si="25"/>
        <v>393370.41045123467</v>
      </c>
      <c r="M96" s="243">
        <f t="shared" si="25"/>
        <v>391403.55839897849</v>
      </c>
      <c r="N96" s="243">
        <f t="shared" si="25"/>
        <v>389446.54060698359</v>
      </c>
      <c r="O96" s="243">
        <f t="shared" si="26"/>
        <v>387499.30790394859</v>
      </c>
      <c r="P96" s="243">
        <f t="shared" si="26"/>
        <v>385561.8113644289</v>
      </c>
      <c r="Q96" s="243">
        <f t="shared" si="26"/>
        <v>383634.00230760674</v>
      </c>
      <c r="R96" s="243">
        <f t="shared" si="26"/>
        <v>381715.83229606872</v>
      </c>
      <c r="S96" s="243">
        <f t="shared" si="26"/>
        <v>379807.25313458836</v>
      </c>
      <c r="T96" s="243">
        <f t="shared" si="26"/>
        <v>377908.21686891542</v>
      </c>
      <c r="U96" s="243">
        <f t="shared" si="26"/>
        <v>376018.67578457086</v>
      </c>
      <c r="V96" s="243">
        <f t="shared" si="26"/>
        <v>374138.58240564802</v>
      </c>
      <c r="W96" s="243">
        <f t="shared" si="26"/>
        <v>372267.88949361979</v>
      </c>
      <c r="X96" s="243">
        <f t="shared" si="26"/>
        <v>370406.55004615162</v>
      </c>
      <c r="Y96" s="243">
        <f t="shared" si="26"/>
        <v>368554.51729592093</v>
      </c>
    </row>
    <row r="97" spans="1:27">
      <c r="A97" s="237" t="s">
        <v>262</v>
      </c>
      <c r="B97" s="221" t="s">
        <v>265</v>
      </c>
      <c r="C97" s="274" t="str">
        <f t="shared" si="19"/>
        <v>National total</v>
      </c>
      <c r="D97" s="272" t="str">
        <f t="shared" si="22"/>
        <v>Low</v>
      </c>
      <c r="E97" s="195">
        <f t="shared" si="25"/>
        <v>6935.3743622499942</v>
      </c>
      <c r="F97" s="243">
        <f t="shared" si="25"/>
        <v>6727.4479854387455</v>
      </c>
      <c r="G97" s="243">
        <f t="shared" si="25"/>
        <v>6555.2111415115505</v>
      </c>
      <c r="H97" s="243">
        <f t="shared" si="25"/>
        <v>6411.5554026039927</v>
      </c>
      <c r="I97" s="243">
        <f t="shared" si="25"/>
        <v>6290.7938790309718</v>
      </c>
      <c r="J97" s="243">
        <f t="shared" si="25"/>
        <v>6188.3769123878183</v>
      </c>
      <c r="K97" s="243">
        <f t="shared" si="25"/>
        <v>6100.6646300274788</v>
      </c>
      <c r="L97" s="243">
        <f t="shared" si="25"/>
        <v>6024.7449886386221</v>
      </c>
      <c r="M97" s="243">
        <f t="shared" si="25"/>
        <v>5958.2882091044521</v>
      </c>
      <c r="N97" s="243">
        <f t="shared" si="25"/>
        <v>5899.4303243861496</v>
      </c>
      <c r="O97" s="243">
        <f t="shared" si="26"/>
        <v>5846.6800178259937</v>
      </c>
      <c r="P97" s="243">
        <f t="shared" si="26"/>
        <v>5798.8440937862842</v>
      </c>
      <c r="Q97" s="243">
        <f t="shared" si="26"/>
        <v>5754.9678541568883</v>
      </c>
      <c r="R97" s="243">
        <f t="shared" si="26"/>
        <v>5714.2873995577329</v>
      </c>
      <c r="S97" s="243">
        <f t="shared" si="26"/>
        <v>5676.191470297249</v>
      </c>
      <c r="T97" s="243">
        <f t="shared" si="26"/>
        <v>5640.1909191356035</v>
      </c>
      <c r="U97" s="243">
        <f t="shared" si="26"/>
        <v>5605.8942894918</v>
      </c>
      <c r="V97" s="243">
        <f t="shared" si="26"/>
        <v>5572.9882780058415</v>
      </c>
      <c r="W97" s="243">
        <f t="shared" si="26"/>
        <v>5541.222104585011</v>
      </c>
      <c r="X97" s="243">
        <f t="shared" si="26"/>
        <v>5510.3950084374446</v>
      </c>
      <c r="Y97" s="243">
        <f t="shared" si="26"/>
        <v>5480.3462448955461</v>
      </c>
    </row>
    <row r="98" spans="1:27">
      <c r="A98" s="244"/>
      <c r="B98" s="245" t="s">
        <v>1014</v>
      </c>
      <c r="C98" s="555" t="s">
        <v>518</v>
      </c>
      <c r="D98" s="275" t="s">
        <v>216</v>
      </c>
      <c r="E98" s="506">
        <f>'A-methods'!K932</f>
        <v>8189.6065581941502</v>
      </c>
      <c r="F98" s="384">
        <f>'A-methods'!L932</f>
        <v>9142.607310832067</v>
      </c>
      <c r="G98" s="384">
        <f>'A-methods'!M932</f>
        <v>10217.63917391754</v>
      </c>
      <c r="H98" s="384">
        <f>'A-methods'!N932</f>
        <v>11431.765705622733</v>
      </c>
      <c r="I98" s="384">
        <f>'A-methods'!O932</f>
        <v>12804.60550057394</v>
      </c>
      <c r="J98" s="384">
        <f>'A-methods'!P932</f>
        <v>14358.733012257935</v>
      </c>
      <c r="K98" s="384">
        <f>'A-methods'!Q932</f>
        <v>16120.144096238149</v>
      </c>
      <c r="L98" s="384">
        <f>'A-methods'!R932</f>
        <v>16681.563364150745</v>
      </c>
      <c r="M98" s="384">
        <f>'A-methods'!S932</f>
        <v>17270.134246247755</v>
      </c>
      <c r="N98" s="384">
        <f>'A-methods'!T932</f>
        <v>17887.55947487479</v>
      </c>
      <c r="O98" s="384">
        <f>'A-methods'!U932</f>
        <v>18535.672263337692</v>
      </c>
      <c r="P98" s="384">
        <f>'A-methods'!V932</f>
        <v>19216.447771985993</v>
      </c>
      <c r="Q98" s="384">
        <f>'A-methods'!W932</f>
        <v>19932.015664468257</v>
      </c>
      <c r="R98" s="384">
        <f>'A-methods'!X932</f>
        <v>20684.673862008727</v>
      </c>
      <c r="S98" s="384">
        <f>'A-methods'!Y932</f>
        <v>21476.903614423423</v>
      </c>
      <c r="T98" s="384">
        <f>'A-methods'!Z932</f>
        <v>22311.386018567369</v>
      </c>
      <c r="U98" s="384">
        <f>'A-methods'!AA932</f>
        <v>23191.020128095151</v>
      </c>
      <c r="V98" s="384">
        <f>'A-methods'!AB932</f>
        <v>24118.942812948899</v>
      </c>
      <c r="W98" s="384">
        <f>'A-methods'!AC932</f>
        <v>25098.550542997837</v>
      </c>
      <c r="X98" s="384">
        <f>'A-methods'!AD932</f>
        <v>26133.52328789256</v>
      </c>
      <c r="Y98" s="385">
        <f>'A-methods'!AE932</f>
        <v>27227.850744631472</v>
      </c>
    </row>
    <row r="99" spans="1:27">
      <c r="E99" s="324">
        <f t="shared" ref="E99:Y99" si="27">SUM(E70:E97)</f>
        <v>4358732.1698093796</v>
      </c>
      <c r="F99" s="324">
        <f t="shared" si="27"/>
        <v>4384422.6996848602</v>
      </c>
      <c r="G99" s="324">
        <f t="shared" si="27"/>
        <v>4411043.3059365433</v>
      </c>
      <c r="H99" s="324">
        <f t="shared" si="27"/>
        <v>4432876.5929003237</v>
      </c>
      <c r="I99" s="324">
        <f t="shared" si="27"/>
        <v>4457179.73225052</v>
      </c>
      <c r="J99" s="324">
        <f t="shared" si="27"/>
        <v>4483961.482384027</v>
      </c>
      <c r="K99" s="324">
        <f t="shared" si="27"/>
        <v>4503136.053863069</v>
      </c>
      <c r="L99" s="324">
        <f t="shared" si="27"/>
        <v>4536697.0610501403</v>
      </c>
      <c r="M99" s="324">
        <f t="shared" si="27"/>
        <v>4572393.4146227762</v>
      </c>
      <c r="N99" s="324">
        <f t="shared" si="27"/>
        <v>4610308.3009956311</v>
      </c>
      <c r="O99" s="324">
        <f t="shared" si="27"/>
        <v>4650341.1432365961</v>
      </c>
      <c r="P99" s="324">
        <f t="shared" si="27"/>
        <v>4692556.1627153801</v>
      </c>
      <c r="Q99" s="324">
        <f t="shared" si="27"/>
        <v>4736973.4232046297</v>
      </c>
      <c r="R99" s="324">
        <f t="shared" si="27"/>
        <v>4783615.3343331134</v>
      </c>
      <c r="S99" s="324">
        <f t="shared" si="27"/>
        <v>4832506.5941701364</v>
      </c>
      <c r="T99" s="324">
        <f t="shared" si="27"/>
        <v>4883674.1452161381</v>
      </c>
      <c r="U99" s="324">
        <f t="shared" si="27"/>
        <v>4937147.1415332034</v>
      </c>
      <c r="V99" s="324">
        <f t="shared" si="27"/>
        <v>4992956.9252187153</v>
      </c>
      <c r="W99" s="324">
        <f t="shared" si="27"/>
        <v>5051137.0107950782</v>
      </c>
      <c r="X99" s="324">
        <f t="shared" si="27"/>
        <v>5111723.0763801038</v>
      </c>
      <c r="Y99" s="324">
        <f t="shared" si="27"/>
        <v>5174752.9607331371</v>
      </c>
    </row>
    <row r="101" spans="1:27" s="656" customFormat="1" ht="15.75">
      <c r="A101" s="653" t="s">
        <v>829</v>
      </c>
      <c r="B101" s="654"/>
      <c r="C101" s="654"/>
      <c r="D101" s="655"/>
      <c r="E101" s="3"/>
      <c r="F101" s="3"/>
      <c r="G101" s="3"/>
      <c r="H101" s="3"/>
      <c r="I101" s="3"/>
      <c r="J101" s="3"/>
      <c r="K101" s="3"/>
      <c r="L101" s="3"/>
      <c r="M101" s="3"/>
      <c r="N101" s="3"/>
      <c r="O101" s="3"/>
      <c r="P101" s="3"/>
      <c r="Q101" s="3"/>
      <c r="R101" s="3"/>
      <c r="S101" s="3"/>
      <c r="T101" s="3"/>
      <c r="U101" s="3"/>
      <c r="V101" s="3"/>
      <c r="W101" s="3"/>
      <c r="X101" s="3"/>
      <c r="Y101" s="3"/>
      <c r="AA101" s="657"/>
    </row>
    <row r="102" spans="1:27" s="349" customFormat="1" ht="21">
      <c r="A102" s="347" t="s">
        <v>504</v>
      </c>
      <c r="B102" s="348"/>
      <c r="C102" s="348"/>
      <c r="D102" s="348"/>
      <c r="AA102" s="353" t="b">
        <f>AND(Y162&gt;Y132,Y192&lt;Y132)</f>
        <v>1</v>
      </c>
    </row>
    <row r="103" spans="1:27" s="224" customFormat="1" ht="15.75">
      <c r="B103" s="242" t="s">
        <v>211</v>
      </c>
      <c r="C103" s="242"/>
      <c r="D103" s="304"/>
      <c r="AA103" s="354"/>
    </row>
    <row r="104" spans="1:27">
      <c r="A104" s="246" t="s">
        <v>21</v>
      </c>
      <c r="B104" s="247" t="s">
        <v>198</v>
      </c>
      <c r="C104" s="273" t="str">
        <f>A102</f>
        <v>ACT</v>
      </c>
      <c r="D104" s="271" t="s">
        <v>214</v>
      </c>
      <c r="E104" s="335">
        <f>IF('A-baseline &amp; data'!AF6&lt;&gt;"",'A-baseline &amp; data'!AF6,'A-baseline &amp; data'!AE6*(1+SUMIFS('A-methods'!K:K,'A-methods'!$AG:$AG,"rate",'A-methods'!$AF:$AF,$B104,'A-methods'!$C:$C,$C104,'A-methods'!$A:$A,$D104)))</f>
        <v>0</v>
      </c>
      <c r="F104" s="248">
        <f>IF('A-baseline &amp; data'!AG6="",E104*(1+SUMIFS('A-methods'!L:L,'A-methods'!$AG:$AG,"rate",'A-methods'!$AF:$AF,$B104,'A-methods'!$C:$C,$C104,'A-methods'!$A:$A,$D104)),'A-baseline &amp; data'!AG6)</f>
        <v>0</v>
      </c>
      <c r="G104" s="248">
        <f>IF('A-baseline &amp; data'!AH6="",F104*(1+SUMIFS('A-methods'!M:M,'A-methods'!$AG:$AG,"rate",'A-methods'!$AG:$AG,"rate",'A-methods'!$AF:$AF,$B104,'A-methods'!$C:$C,$C104,'A-methods'!$A:$A,$D104)),'A-baseline &amp; data'!AH6)</f>
        <v>0</v>
      </c>
      <c r="H104" s="248">
        <f>IF('A-baseline &amp; data'!AI6="",G104*(1+SUMIFS('A-methods'!N:N,'A-methods'!$AG:$AG,"rate",'A-methods'!$AG:$AG,"rate",'A-methods'!$AF:$AF,$B104,'A-methods'!$C:$C,$C104,'A-methods'!$A:$A,$D104)),'A-baseline &amp; data'!AI6)</f>
        <v>0</v>
      </c>
      <c r="I104" s="248">
        <f>IF('A-baseline &amp; data'!AJ6="",H104*(1+SUMIFS('A-methods'!O:O,'A-methods'!$AG:$AG,"rate",'A-methods'!$AG:$AG,"rate",'A-methods'!$AF:$AF,$B104,'A-methods'!$C:$C,$C104,'A-methods'!$A:$A,$D104)),'A-baseline &amp; data'!AJ6)</f>
        <v>0</v>
      </c>
      <c r="J104" s="248">
        <f>IF('A-baseline &amp; data'!AK6="",I104*(1+SUMIFS('A-methods'!P:P,'A-methods'!$AG:$AG,"rate",'A-methods'!$AG:$AG,"rate",'A-methods'!$AF:$AF,$B104,'A-methods'!$C:$C,$C104,'A-methods'!$A:$A,$D104)),'A-baseline &amp; data'!AK6)</f>
        <v>0</v>
      </c>
      <c r="K104" s="248">
        <f>IF('A-baseline &amp; data'!AL6="",J104*(1+SUMIFS('A-methods'!Q:Q,'A-methods'!$AG:$AG,"rate",'A-methods'!$AG:$AG,"rate",'A-methods'!$AF:$AF,$B104,'A-methods'!$C:$C,$C104,'A-methods'!$A:$A,$D104)),'A-baseline &amp; data'!AL6)</f>
        <v>0</v>
      </c>
      <c r="L104" s="248">
        <f>IF('A-baseline &amp; data'!AM6="",K104*(1+SUMIFS('A-methods'!R:R,'A-methods'!$AG:$AG,"rate",'A-methods'!$AG:$AG,"rate",'A-methods'!$AF:$AF,$B104,'A-methods'!$C:$C,$C104,'A-methods'!$A:$A,$D104)),'A-baseline &amp; data'!AM6)</f>
        <v>0</v>
      </c>
      <c r="M104" s="248">
        <f>IF('A-baseline &amp; data'!AN6="",L104*(1+SUMIFS('A-methods'!S:S,'A-methods'!$AG:$AG,"rate",'A-methods'!$AG:$AG,"rate",'A-methods'!$AF:$AF,$B104,'A-methods'!$C:$C,$C104,'A-methods'!$A:$A,$D104)),'A-baseline &amp; data'!AN6)</f>
        <v>0</v>
      </c>
      <c r="N104" s="248">
        <f>IF('A-baseline &amp; data'!AO6="",M104*(1+SUMIFS('A-methods'!T:T,'A-methods'!$AG:$AG,"rate",'A-methods'!$AG:$AG,"rate",'A-methods'!$AF:$AF,$B104,'A-methods'!$C:$C,$C104,'A-methods'!$A:$A,$D104)),'A-baseline &amp; data'!AO6)</f>
        <v>0</v>
      </c>
      <c r="O104" s="248">
        <f>IF('A-baseline &amp; data'!AP6="",N104*(1+SUMIFS('A-methods'!U:U,'A-methods'!$AG:$AG,"rate",'A-methods'!$AG:$AG,"rate",'A-methods'!$AF:$AF,$B104,'A-methods'!$C:$C,$C104,'A-methods'!$A:$A,$D104)),'A-baseline &amp; data'!AP6)</f>
        <v>0</v>
      </c>
      <c r="P104" s="248">
        <f>IF('A-baseline &amp; data'!AQ6="",O104*(1+SUMIFS('A-methods'!V:V,'A-methods'!$AG:$AG,"rate",'A-methods'!$AG:$AG,"rate",'A-methods'!$AF:$AF,$B104,'A-methods'!$C:$C,$C104,'A-methods'!$A:$A,$D104)),'A-baseline &amp; data'!AQ6)</f>
        <v>0</v>
      </c>
      <c r="Q104" s="248">
        <f>IF('A-baseline &amp; data'!AR6="",P104*(1+SUMIFS('A-methods'!W:W,'A-methods'!$AG:$AG,"rate",'A-methods'!$AG:$AG,"rate",'A-methods'!$AF:$AF,$B104,'A-methods'!$C:$C,$C104,'A-methods'!$A:$A,$D104)),'A-baseline &amp; data'!AR6)</f>
        <v>0</v>
      </c>
      <c r="R104" s="248">
        <f>IF('A-baseline &amp; data'!AS6="",Q104*(1+SUMIFS('A-methods'!X:X,'A-methods'!$AG:$AG,"rate",'A-methods'!$AG:$AG,"rate",'A-methods'!$AF:$AF,$B104,'A-methods'!$C:$C,$C104,'A-methods'!$A:$A,$D104)),'A-baseline &amp; data'!AS6)</f>
        <v>0</v>
      </c>
      <c r="S104" s="248">
        <f>IF('A-baseline &amp; data'!AT6="",R104*(1+SUMIFS('A-methods'!Y:Y,'A-methods'!$AG:$AG,"rate",'A-methods'!$AG:$AG,"rate",'A-methods'!$AF:$AF,$B104,'A-methods'!$C:$C,$C104,'A-methods'!$A:$A,$D104)),'A-baseline &amp; data'!AT6)</f>
        <v>0</v>
      </c>
      <c r="T104" s="248">
        <f>IF('A-baseline &amp; data'!AU6="",S104*(1+SUMIFS('A-methods'!Z:Z,'A-methods'!$AG:$AG,"rate",'A-methods'!$AG:$AG,"rate",'A-methods'!$AF:$AF,$B104,'A-methods'!$C:$C,$C104,'A-methods'!$A:$A,$D104)),'A-baseline &amp; data'!AU6)</f>
        <v>0</v>
      </c>
      <c r="U104" s="248">
        <f>IF('A-baseline &amp; data'!AV6="",T104*(1+SUMIFS('A-methods'!AA:AA,'A-methods'!$AG:$AG,"rate",'A-methods'!$AG:$AG,"rate",'A-methods'!$AF:$AF,$B104,'A-methods'!$C:$C,$C104,'A-methods'!$A:$A,$D104)),'A-baseline &amp; data'!AV6)</f>
        <v>0</v>
      </c>
      <c r="V104" s="248">
        <f>IF('A-baseline &amp; data'!AW6="",U104*(1+SUMIFS('A-methods'!AB:AB,'A-methods'!$AG:$AG,"rate",'A-methods'!$AG:$AG,"rate",'A-methods'!$AF:$AF,$B104,'A-methods'!$C:$C,$C104,'A-methods'!$A:$A,$D104)),'A-baseline &amp; data'!AW6)</f>
        <v>0</v>
      </c>
      <c r="W104" s="248">
        <f>IF('A-baseline &amp; data'!AX6="",V104*(1+SUMIFS('A-methods'!AC:AC,'A-methods'!$AG:$AG,"rate",'A-methods'!$AG:$AG,"rate",'A-methods'!$AF:$AF,$B104,'A-methods'!$C:$C,$C104,'A-methods'!$A:$A,$D104)),'A-baseline &amp; data'!AX6)</f>
        <v>0</v>
      </c>
      <c r="X104" s="248">
        <f>IF('A-baseline &amp; data'!AY6="",W104*(1+SUMIFS('A-methods'!AD:AD,'A-methods'!$AG:$AG,"rate",'A-methods'!$AG:$AG,"rate",'A-methods'!$AF:$AF,$B104,'A-methods'!$C:$C,$C104,'A-methods'!$A:$A,$D104)),'A-baseline &amp; data'!AY6)</f>
        <v>0</v>
      </c>
      <c r="Y104" s="248">
        <f>IF('A-baseline &amp; data'!AZ6="",X104*(1+SUMIFS('A-methods'!AE:AE,'A-methods'!$AG:$AG,"rate",'A-methods'!$AF:$AF,$B104,'A-methods'!$C:$C,$C104,'A-methods'!$A:$A,$D104)),'A-baseline &amp; data'!AZ6)</f>
        <v>0</v>
      </c>
    </row>
    <row r="105" spans="1:27">
      <c r="A105" s="237" t="s">
        <v>29</v>
      </c>
      <c r="B105" s="221" t="s">
        <v>30</v>
      </c>
      <c r="C105" s="274" t="str">
        <f t="shared" ref="C105:D170" si="28">C104</f>
        <v>ACT</v>
      </c>
      <c r="D105" s="272" t="str">
        <f>D104</f>
        <v>Best</v>
      </c>
      <c r="E105" s="336">
        <f>IF('A-baseline &amp; data'!AF7&lt;&gt;"",'A-baseline &amp; data'!AF7,'A-baseline &amp; data'!AE7*(1+SUMIFS('A-methods'!K:K,'A-methods'!$AG:$AG,"rate",'A-methods'!$AF:$AF,$B105,'A-methods'!$C:$C,$C105,'A-methods'!$A:$A,$D105)))</f>
        <v>0.47044999999999998</v>
      </c>
      <c r="F105" s="243">
        <f>IF('A-baseline &amp; data'!AG7="",E105*(1+SUMIFS('A-methods'!L:L,'A-methods'!$AG:$AG,"rate",'A-methods'!$AF:$AF,$B105,'A-methods'!$C:$C,$C105,'A-methods'!$A:$A,$D105)),'A-baseline &amp; data'!AG7)</f>
        <v>0.45633649999999998</v>
      </c>
      <c r="G105" s="243">
        <f>IF('A-baseline &amp; data'!AH7="",F105*(1+SUMIFS('A-methods'!M:M,'A-methods'!$AG:$AG,"rate",'A-methods'!$AF:$AF,$B105,'A-methods'!$C:$C,$C105,'A-methods'!$A:$A,$D105)),'A-baseline &amp; data'!AH7)</f>
        <v>0.44264640499999997</v>
      </c>
      <c r="H105" s="243">
        <f>IF('A-baseline &amp; data'!AI7="",G105*(1+SUMIFS('A-methods'!N:N,'A-methods'!$AG:$AG,"rate",'A-methods'!$AF:$AF,$B105,'A-methods'!$C:$C,$C105,'A-methods'!$A:$A,$D105)),'A-baseline &amp; data'!AI7)</f>
        <v>0.42936701284999995</v>
      </c>
      <c r="I105" s="243">
        <f>IF('A-baseline &amp; data'!AJ7="",H105*(1+SUMIFS('A-methods'!O:O,'A-methods'!$AG:$AG,"rate",'A-methods'!$AF:$AF,$B105,'A-methods'!$C:$C,$C105,'A-methods'!$A:$A,$D105)),'A-baseline &amp; data'!AJ7)</f>
        <v>0.41648600246449996</v>
      </c>
      <c r="J105" s="243">
        <f>IF('A-baseline &amp; data'!AK7="",I105*(1+SUMIFS('A-methods'!P:P,'A-methods'!$AG:$AG,"rate",'A-methods'!$AF:$AF,$B105,'A-methods'!$C:$C,$C105,'A-methods'!$A:$A,$D105)),'A-baseline &amp; data'!AK7)</f>
        <v>0.40399142239056496</v>
      </c>
      <c r="K105" s="243">
        <f>IF('A-baseline &amp; data'!AL7="",J105*(1+SUMIFS('A-methods'!Q:Q,'A-methods'!$AG:$AG,"rate",'A-methods'!$AF:$AF,$B105,'A-methods'!$C:$C,$C105,'A-methods'!$A:$A,$D105)),'A-baseline &amp; data'!AL7)</f>
        <v>0.39187167971884801</v>
      </c>
      <c r="L105" s="243">
        <f>IF('A-baseline &amp; data'!AM7="",K105*(1+SUMIFS('A-methods'!R:R,'A-methods'!$AG:$AG,"rate",'A-methods'!$AF:$AF,$B105,'A-methods'!$C:$C,$C105,'A-methods'!$A:$A,$D105)),'A-baseline &amp; data'!AM7)</f>
        <v>0.39187167971884801</v>
      </c>
      <c r="M105" s="243">
        <f>IF('A-baseline &amp; data'!AN7="",L105*(1+SUMIFS('A-methods'!S:S,'A-methods'!$AG:$AG,"rate",'A-methods'!$AF:$AF,$B105,'A-methods'!$C:$C,$C105,'A-methods'!$A:$A,$D105)),'A-baseline &amp; data'!AN7)</f>
        <v>0.39187167971884801</v>
      </c>
      <c r="N105" s="243">
        <f>IF('A-baseline &amp; data'!AO7="",M105*(1+SUMIFS('A-methods'!T:T,'A-methods'!$AG:$AG,"rate",'A-methods'!$AF:$AF,$B105,'A-methods'!$C:$C,$C105,'A-methods'!$A:$A,$D105)),'A-baseline &amp; data'!AO7)</f>
        <v>0.39187167971884801</v>
      </c>
      <c r="O105" s="243">
        <f>IF('A-baseline &amp; data'!AP7="",N105*(1+SUMIFS('A-methods'!U:U,'A-methods'!$AG:$AG,"rate",'A-methods'!$AF:$AF,$B105,'A-methods'!$C:$C,$C105,'A-methods'!$A:$A,$D105)),'A-baseline &amp; data'!AP7)</f>
        <v>0.39187167971884801</v>
      </c>
      <c r="P105" s="243">
        <f>IF('A-baseline &amp; data'!AQ7="",O105*(1+SUMIFS('A-methods'!V:V,'A-methods'!$AG:$AG,"rate",'A-methods'!$AF:$AF,$B105,'A-methods'!$C:$C,$C105,'A-methods'!$A:$A,$D105)),'A-baseline &amp; data'!AQ7)</f>
        <v>0.39187167971884801</v>
      </c>
      <c r="Q105" s="243">
        <f>IF('A-baseline &amp; data'!AR7="",P105*(1+SUMIFS('A-methods'!W:W,'A-methods'!$AG:$AG,"rate",'A-methods'!$AF:$AF,$B105,'A-methods'!$C:$C,$C105,'A-methods'!$A:$A,$D105)),'A-baseline &amp; data'!AR7)</f>
        <v>0.39187167971884801</v>
      </c>
      <c r="R105" s="243">
        <f>IF('A-baseline &amp; data'!AS7="",Q105*(1+SUMIFS('A-methods'!X:X,'A-methods'!$AG:$AG,"rate",'A-methods'!$AF:$AF,$B105,'A-methods'!$C:$C,$C105,'A-methods'!$A:$A,$D105)),'A-baseline &amp; data'!AS7)</f>
        <v>0.39187167971884801</v>
      </c>
      <c r="S105" s="243">
        <f>IF('A-baseline &amp; data'!AT7="",R105*(1+SUMIFS('A-methods'!Y:Y,'A-methods'!$AG:$AG,"rate",'A-methods'!$AF:$AF,$B105,'A-methods'!$C:$C,$C105,'A-methods'!$A:$A,$D105)),'A-baseline &amp; data'!AT7)</f>
        <v>0.39187167971884801</v>
      </c>
      <c r="T105" s="243">
        <f>IF('A-baseline &amp; data'!AU7="",S105*(1+SUMIFS('A-methods'!Z:Z,'A-methods'!$AG:$AG,"rate",'A-methods'!$AF:$AF,$B105,'A-methods'!$C:$C,$C105,'A-methods'!$A:$A,$D105)),'A-baseline &amp; data'!AU7)</f>
        <v>0.39187167971884801</v>
      </c>
      <c r="U105" s="243">
        <f>IF('A-baseline &amp; data'!AV7="",T105*(1+SUMIFS('A-methods'!AA:AA,'A-methods'!$AG:$AG,"rate",'A-methods'!$AF:$AF,$B105,'A-methods'!$C:$C,$C105,'A-methods'!$A:$A,$D105)),'A-baseline &amp; data'!AV7)</f>
        <v>0.39187167971884801</v>
      </c>
      <c r="V105" s="243">
        <f>IF('A-baseline &amp; data'!AW7="",U105*(1+SUMIFS('A-methods'!AB:AB,'A-methods'!$AG:$AG,"rate",'A-methods'!$AF:$AF,$B105,'A-methods'!$C:$C,$C105,'A-methods'!$A:$A,$D105)),'A-baseline &amp; data'!AW7)</f>
        <v>0.39187167971884801</v>
      </c>
      <c r="W105" s="243">
        <f>IF('A-baseline &amp; data'!AX7="",V105*(1+SUMIFS('A-methods'!AC:AC,'A-methods'!$AG:$AG,"rate",'A-methods'!$AF:$AF,$B105,'A-methods'!$C:$C,$C105,'A-methods'!$A:$A,$D105)),'A-baseline &amp; data'!AX7)</f>
        <v>0.39187167971884801</v>
      </c>
      <c r="X105" s="243">
        <f>IF('A-baseline &amp; data'!AY7="",W105*(1+SUMIFS('A-methods'!AD:AD,'A-methods'!$AG:$AG,"rate",'A-methods'!$AF:$AF,$B105,'A-methods'!$C:$C,$C105,'A-methods'!$A:$A,$D105)),'A-baseline &amp; data'!AY7)</f>
        <v>0.39187167971884801</v>
      </c>
      <c r="Y105" s="243">
        <f>IF('A-baseline &amp; data'!AZ7="",X105*(1+SUMIFS('A-methods'!AE:AE,'A-methods'!$AG:$AG,"rate",'A-methods'!$AF:$AF,$B105,'A-methods'!$C:$C,$C105,'A-methods'!$A:$A,$D105)),'A-baseline &amp; data'!AZ7)</f>
        <v>0.39187167971884801</v>
      </c>
    </row>
    <row r="106" spans="1:27">
      <c r="A106" s="237" t="s">
        <v>33</v>
      </c>
      <c r="B106" s="221" t="s">
        <v>34</v>
      </c>
      <c r="C106" s="274" t="str">
        <f t="shared" si="28"/>
        <v>ACT</v>
      </c>
      <c r="D106" s="272" t="str">
        <f t="shared" ref="D106:D131" si="29">D105</f>
        <v>Best</v>
      </c>
      <c r="E106" s="336">
        <f>IF('A-baseline &amp; data'!AF8&lt;&gt;"",'A-baseline &amp; data'!AF8,'A-baseline &amp; data'!AE8*(1+SUMIFS('A-methods'!K:K,'A-methods'!$AG:$AG,"rate",'A-methods'!$AF:$AF,$B106,'A-methods'!$C:$C,$C106,'A-methods'!$A:$A,$D106)))</f>
        <v>216.47136999999998</v>
      </c>
      <c r="F106" s="243">
        <f>IF('A-baseline &amp; data'!AG8="",E106*(1+SUMIFS('A-methods'!L:L,'A-methods'!$AG:$AG,"rate",'A-methods'!$AF:$AF,$B106,'A-methods'!$C:$C,$C106,'A-methods'!$A:$A,$D106)),'A-baseline &amp; data'!AG8)</f>
        <v>213.44077081999998</v>
      </c>
      <c r="G106" s="243">
        <f>IF('A-baseline &amp; data'!AH8="",F106*(1+SUMIFS('A-methods'!M:M,'A-methods'!$AG:$AG,"rate",'A-methods'!$AF:$AF,$B106,'A-methods'!$C:$C,$C106,'A-methods'!$A:$A,$D106)),'A-baseline &amp; data'!AH8)</f>
        <v>210.45260002851998</v>
      </c>
      <c r="H106" s="243">
        <f>IF('A-baseline &amp; data'!AI8="",G106*(1+SUMIFS('A-methods'!N:N,'A-methods'!$AG:$AG,"rate",'A-methods'!$AF:$AF,$B106,'A-methods'!$C:$C,$C106,'A-methods'!$A:$A,$D106)),'A-baseline &amp; data'!AI8)</f>
        <v>207.50626362812071</v>
      </c>
      <c r="I106" s="243">
        <f>IF('A-baseline &amp; data'!AJ8="",H106*(1+SUMIFS('A-methods'!O:O,'A-methods'!$AG:$AG,"rate",'A-methods'!$AF:$AF,$B106,'A-methods'!$C:$C,$C106,'A-methods'!$A:$A,$D106)),'A-baseline &amp; data'!AJ8)</f>
        <v>204.60117593732701</v>
      </c>
      <c r="J106" s="243">
        <f>IF('A-baseline &amp; data'!AK8="",I106*(1+SUMIFS('A-methods'!P:P,'A-methods'!$AG:$AG,"rate",'A-methods'!$AF:$AF,$B106,'A-methods'!$C:$C,$C106,'A-methods'!$A:$A,$D106)),'A-baseline &amp; data'!AK8)</f>
        <v>201.73675947420443</v>
      </c>
      <c r="K106" s="243">
        <f>IF('A-baseline &amp; data'!AL8="",J106*(1+SUMIFS('A-methods'!Q:Q,'A-methods'!$AG:$AG,"rate",'A-methods'!$AF:$AF,$B106,'A-methods'!$C:$C,$C106,'A-methods'!$A:$A,$D106)),'A-baseline &amp; data'!AL8)</f>
        <v>198.91244484156556</v>
      </c>
      <c r="L106" s="243">
        <f>IF('A-baseline &amp; data'!AM8="",K106*(1+SUMIFS('A-methods'!R:R,'A-methods'!$AG:$AG,"rate",'A-methods'!$AF:$AF,$B106,'A-methods'!$C:$C,$C106,'A-methods'!$A:$A,$D106)),'A-baseline &amp; data'!AM8)</f>
        <v>196.12767061378364</v>
      </c>
      <c r="M106" s="243">
        <f>IF('A-baseline &amp; data'!AN8="",L106*(1+SUMIFS('A-methods'!S:S,'A-methods'!$AG:$AG,"rate",'A-methods'!$AF:$AF,$B106,'A-methods'!$C:$C,$C106,'A-methods'!$A:$A,$D106)),'A-baseline &amp; data'!AN8)</f>
        <v>193.38188322519065</v>
      </c>
      <c r="N106" s="243">
        <f>IF('A-baseline &amp; data'!AO8="",M106*(1+SUMIFS('A-methods'!T:T,'A-methods'!$AG:$AG,"rate",'A-methods'!$AF:$AF,$B106,'A-methods'!$C:$C,$C106,'A-methods'!$A:$A,$D106)),'A-baseline &amp; data'!AO8)</f>
        <v>190.67453686003799</v>
      </c>
      <c r="O106" s="243">
        <f>IF('A-baseline &amp; data'!AP8="",N106*(1+SUMIFS('A-methods'!U:U,'A-methods'!$AG:$AG,"rate",'A-methods'!$AF:$AF,$B106,'A-methods'!$C:$C,$C106,'A-methods'!$A:$A,$D106)),'A-baseline &amp; data'!AP8)</f>
        <v>188.00509334399746</v>
      </c>
      <c r="P106" s="243">
        <f>IF('A-baseline &amp; data'!AQ8="",O106*(1+SUMIFS('A-methods'!V:V,'A-methods'!$AG:$AG,"rate",'A-methods'!$AF:$AF,$B106,'A-methods'!$C:$C,$C106,'A-methods'!$A:$A,$D106)),'A-baseline &amp; data'!AQ8)</f>
        <v>185.3730220371815</v>
      </c>
      <c r="Q106" s="243">
        <f>IF('A-baseline &amp; data'!AR8="",P106*(1+SUMIFS('A-methods'!W:W,'A-methods'!$AG:$AG,"rate",'A-methods'!$AF:$AF,$B106,'A-methods'!$C:$C,$C106,'A-methods'!$A:$A,$D106)),'A-baseline &amp; data'!AR8)</f>
        <v>182.77779972866097</v>
      </c>
      <c r="R106" s="243">
        <f>IF('A-baseline &amp; data'!AS8="",Q106*(1+SUMIFS('A-methods'!X:X,'A-methods'!$AG:$AG,"rate",'A-methods'!$AF:$AF,$B106,'A-methods'!$C:$C,$C106,'A-methods'!$A:$A,$D106)),'A-baseline &amp; data'!AS8)</f>
        <v>180.21891053245972</v>
      </c>
      <c r="S106" s="243">
        <f>IF('A-baseline &amp; data'!AT8="",R106*(1+SUMIFS('A-methods'!Y:Y,'A-methods'!$AG:$AG,"rate",'A-methods'!$AF:$AF,$B106,'A-methods'!$C:$C,$C106,'A-methods'!$A:$A,$D106)),'A-baseline &amp; data'!AT8)</f>
        <v>177.69584578500528</v>
      </c>
      <c r="T106" s="243">
        <f>IF('A-baseline &amp; data'!AU8="",S106*(1+SUMIFS('A-methods'!Z:Z,'A-methods'!$AG:$AG,"rate",'A-methods'!$AF:$AF,$B106,'A-methods'!$C:$C,$C106,'A-methods'!$A:$A,$D106)),'A-baseline &amp; data'!AU8)</f>
        <v>175.20810394401519</v>
      </c>
      <c r="U106" s="243">
        <f>IF('A-baseline &amp; data'!AV8="",T106*(1+SUMIFS('A-methods'!AA:AA,'A-methods'!$AG:$AG,"rate",'A-methods'!$AF:$AF,$B106,'A-methods'!$C:$C,$C106,'A-methods'!$A:$A,$D106)),'A-baseline &amp; data'!AV8)</f>
        <v>172.75519048879897</v>
      </c>
      <c r="V106" s="243">
        <f>IF('A-baseline &amp; data'!AW8="",U106*(1+SUMIFS('A-methods'!AB:AB,'A-methods'!$AG:$AG,"rate",'A-methods'!$AF:$AF,$B106,'A-methods'!$C:$C,$C106,'A-methods'!$A:$A,$D106)),'A-baseline &amp; data'!AW8)</f>
        <v>170.3366178219558</v>
      </c>
      <c r="W106" s="243">
        <f>IF('A-baseline &amp; data'!AX8="",V106*(1+SUMIFS('A-methods'!AC:AC,'A-methods'!$AG:$AG,"rate",'A-methods'!$AF:$AF,$B106,'A-methods'!$C:$C,$C106,'A-methods'!$A:$A,$D106)),'A-baseline &amp; data'!AX8)</f>
        <v>167.95190517244842</v>
      </c>
      <c r="X106" s="243">
        <f>IF('A-baseline &amp; data'!AY8="",W106*(1+SUMIFS('A-methods'!AD:AD,'A-methods'!$AG:$AG,"rate",'A-methods'!$AF:$AF,$B106,'A-methods'!$C:$C,$C106,'A-methods'!$A:$A,$D106)),'A-baseline &amp; data'!AY8)</f>
        <v>165.60057850003415</v>
      </c>
      <c r="Y106" s="243">
        <f>IF('A-baseline &amp; data'!AZ8="",X106*(1+SUMIFS('A-methods'!AE:AE,'A-methods'!$AG:$AG,"rate",'A-methods'!$AF:$AF,$B106,'A-methods'!$C:$C,$C106,'A-methods'!$A:$A,$D106)),'A-baseline &amp; data'!AZ8)</f>
        <v>163.28217040103365</v>
      </c>
    </row>
    <row r="107" spans="1:27">
      <c r="A107" s="237" t="s">
        <v>43</v>
      </c>
      <c r="B107" s="221" t="s">
        <v>44</v>
      </c>
      <c r="C107" s="274" t="str">
        <f t="shared" si="28"/>
        <v>ACT</v>
      </c>
      <c r="D107" s="272" t="str">
        <f t="shared" si="29"/>
        <v>Best</v>
      </c>
      <c r="E107" s="336">
        <f>IF('A-baseline &amp; data'!AF9&lt;&gt;"",'A-baseline &amp; data'!AF9,'A-baseline &amp; data'!AE9*(1+SUMIFS('A-methods'!K:K,'A-methods'!$AG:$AG,"rate",'A-methods'!$AF:$AF,$B107,'A-methods'!$C:$C,$C107,'A-methods'!$A:$A,$D107)))</f>
        <v>12.321999999999999</v>
      </c>
      <c r="F107" s="243">
        <f>IF('A-baseline &amp; data'!AG9="",E107*(1+SUMIFS('A-methods'!L:L,'A-methods'!$AG:$AG,"rate",'A-methods'!$AF:$AF,$B107,'A-methods'!$C:$C,$C107,'A-methods'!$A:$A,$D107)),'A-baseline &amp; data'!AG9)</f>
        <v>12.445219999999999</v>
      </c>
      <c r="G107" s="243">
        <f>IF('A-baseline &amp; data'!AH9="",F107*(1+SUMIFS('A-methods'!M:M,'A-methods'!$AG:$AG,"rate",'A-methods'!$AF:$AF,$B107,'A-methods'!$C:$C,$C107,'A-methods'!$A:$A,$D107)),'A-baseline &amp; data'!AH9)</f>
        <v>12.569672199999999</v>
      </c>
      <c r="H107" s="243">
        <f>IF('A-baseline &amp; data'!AI9="",G107*(1+SUMIFS('A-methods'!N:N,'A-methods'!$AG:$AG,"rate",'A-methods'!$AF:$AF,$B107,'A-methods'!$C:$C,$C107,'A-methods'!$A:$A,$D107)),'A-baseline &amp; data'!AI9)</f>
        <v>12.695368922</v>
      </c>
      <c r="I107" s="243">
        <f>IF('A-baseline &amp; data'!AJ9="",H107*(1+SUMIFS('A-methods'!O:O,'A-methods'!$AG:$AG,"rate",'A-methods'!$AF:$AF,$B107,'A-methods'!$C:$C,$C107,'A-methods'!$A:$A,$D107)),'A-baseline &amp; data'!AJ9)</f>
        <v>12.822322611220001</v>
      </c>
      <c r="J107" s="243">
        <f>IF('A-baseline &amp; data'!AK9="",I107*(1+SUMIFS('A-methods'!P:P,'A-methods'!$AG:$AG,"rate",'A-methods'!$AF:$AF,$B107,'A-methods'!$C:$C,$C107,'A-methods'!$A:$A,$D107)),'A-baseline &amp; data'!AK9)</f>
        <v>12.9505458373322</v>
      </c>
      <c r="K107" s="243">
        <f>IF('A-baseline &amp; data'!AL9="",J107*(1+SUMIFS('A-methods'!Q:Q,'A-methods'!$AG:$AG,"rate",'A-methods'!$AF:$AF,$B107,'A-methods'!$C:$C,$C107,'A-methods'!$A:$A,$D107)),'A-baseline &amp; data'!AL9)</f>
        <v>13.080051295705521</v>
      </c>
      <c r="L107" s="243">
        <f>IF('A-baseline &amp; data'!AM9="",K107*(1+SUMIFS('A-methods'!R:R,'A-methods'!$AG:$AG,"rate",'A-methods'!$AF:$AF,$B107,'A-methods'!$C:$C,$C107,'A-methods'!$A:$A,$D107)),'A-baseline &amp; data'!AM9)</f>
        <v>13.210851808662577</v>
      </c>
      <c r="M107" s="243">
        <f>IF('A-baseline &amp; data'!AN9="",L107*(1+SUMIFS('A-methods'!S:S,'A-methods'!$AG:$AG,"rate",'A-methods'!$AF:$AF,$B107,'A-methods'!$C:$C,$C107,'A-methods'!$A:$A,$D107)),'A-baseline &amp; data'!AN9)</f>
        <v>13.342960326749203</v>
      </c>
      <c r="N107" s="243">
        <f>IF('A-baseline &amp; data'!AO9="",M107*(1+SUMIFS('A-methods'!T:T,'A-methods'!$AG:$AG,"rate",'A-methods'!$AF:$AF,$B107,'A-methods'!$C:$C,$C107,'A-methods'!$A:$A,$D107)),'A-baseline &amp; data'!AO9)</f>
        <v>13.476389930016696</v>
      </c>
      <c r="O107" s="243">
        <f>IF('A-baseline &amp; data'!AP9="",N107*(1+SUMIFS('A-methods'!U:U,'A-methods'!$AG:$AG,"rate",'A-methods'!$AF:$AF,$B107,'A-methods'!$C:$C,$C107,'A-methods'!$A:$A,$D107)),'A-baseline &amp; data'!AP9)</f>
        <v>13.34162603071653</v>
      </c>
      <c r="P107" s="243">
        <f>IF('A-baseline &amp; data'!AQ9="",O107*(1+SUMIFS('A-methods'!V:V,'A-methods'!$AG:$AG,"rate",'A-methods'!$AF:$AF,$B107,'A-methods'!$C:$C,$C107,'A-methods'!$A:$A,$D107)),'A-baseline &amp; data'!AQ9)</f>
        <v>13.208209770409365</v>
      </c>
      <c r="Q107" s="243">
        <f>IF('A-baseline &amp; data'!AR9="",P107*(1+SUMIFS('A-methods'!W:W,'A-methods'!$AG:$AG,"rate",'A-methods'!$AF:$AF,$B107,'A-methods'!$C:$C,$C107,'A-methods'!$A:$A,$D107)),'A-baseline &amp; data'!AR9)</f>
        <v>13.076127672705271</v>
      </c>
      <c r="R107" s="243">
        <f>IF('A-baseline &amp; data'!AS9="",Q107*(1+SUMIFS('A-methods'!X:X,'A-methods'!$AG:$AG,"rate",'A-methods'!$AF:$AF,$B107,'A-methods'!$C:$C,$C107,'A-methods'!$A:$A,$D107)),'A-baseline &amp; data'!AS9)</f>
        <v>12.945366395978217</v>
      </c>
      <c r="S107" s="243">
        <f>IF('A-baseline &amp; data'!AT9="",R107*(1+SUMIFS('A-methods'!Y:Y,'A-methods'!$AG:$AG,"rate",'A-methods'!$AF:$AF,$B107,'A-methods'!$C:$C,$C107,'A-methods'!$A:$A,$D107)),'A-baseline &amp; data'!AT9)</f>
        <v>12.815912732018434</v>
      </c>
      <c r="T107" s="243">
        <f>IF('A-baseline &amp; data'!AU9="",S107*(1+SUMIFS('A-methods'!Z:Z,'A-methods'!$AG:$AG,"rate",'A-methods'!$AF:$AF,$B107,'A-methods'!$C:$C,$C107,'A-methods'!$A:$A,$D107)),'A-baseline &amp; data'!AU9)</f>
        <v>12.68775360469825</v>
      </c>
      <c r="U107" s="243">
        <f>IF('A-baseline &amp; data'!AV9="",T107*(1+SUMIFS('A-methods'!AA:AA,'A-methods'!$AG:$AG,"rate",'A-methods'!$AF:$AF,$B107,'A-methods'!$C:$C,$C107,'A-methods'!$A:$A,$D107)),'A-baseline &amp; data'!AV9)</f>
        <v>12.560876068651266</v>
      </c>
      <c r="V107" s="243">
        <f>IF('A-baseline &amp; data'!AW9="",U107*(1+SUMIFS('A-methods'!AB:AB,'A-methods'!$AG:$AG,"rate",'A-methods'!$AF:$AF,$B107,'A-methods'!$C:$C,$C107,'A-methods'!$A:$A,$D107)),'A-baseline &amp; data'!AW9)</f>
        <v>12.435267307964754</v>
      </c>
      <c r="W107" s="243">
        <f>IF('A-baseline &amp; data'!AX9="",V107*(1+SUMIFS('A-methods'!AC:AC,'A-methods'!$AG:$AG,"rate",'A-methods'!$AF:$AF,$B107,'A-methods'!$C:$C,$C107,'A-methods'!$A:$A,$D107)),'A-baseline &amp; data'!AX9)</f>
        <v>12.310914634885107</v>
      </c>
      <c r="X107" s="243">
        <f>IF('A-baseline &amp; data'!AY9="",W107*(1+SUMIFS('A-methods'!AD:AD,'A-methods'!$AG:$AG,"rate",'A-methods'!$AF:$AF,$B107,'A-methods'!$C:$C,$C107,'A-methods'!$A:$A,$D107)),'A-baseline &amp; data'!AY9)</f>
        <v>12.187805488536256</v>
      </c>
      <c r="Y107" s="243">
        <f>IF('A-baseline &amp; data'!AZ9="",X107*(1+SUMIFS('A-methods'!AE:AE,'A-methods'!$AG:$AG,"rate",'A-methods'!$AF:$AF,$B107,'A-methods'!$C:$C,$C107,'A-methods'!$A:$A,$D107)),'A-baseline &amp; data'!AZ9)</f>
        <v>12.065927433650893</v>
      </c>
    </row>
    <row r="108" spans="1:27">
      <c r="A108" s="237" t="s">
        <v>63</v>
      </c>
      <c r="B108" s="221" t="s">
        <v>64</v>
      </c>
      <c r="C108" s="274" t="str">
        <f t="shared" si="28"/>
        <v>ACT</v>
      </c>
      <c r="D108" s="272" t="str">
        <f t="shared" si="29"/>
        <v>Best</v>
      </c>
      <c r="E108" s="336">
        <f>IF('A-baseline &amp; data'!AF10&lt;&gt;"",'A-baseline &amp; data'!AF10,'A-baseline &amp; data'!AE10*(1+SUMIFS('A-methods'!K:K,'A-methods'!$AG:$AG,"rate",'A-methods'!$AF:$AF,$B108,'A-methods'!$C:$C,$C108,'A-methods'!$A:$A,$D108)))</f>
        <v>229.81629999999998</v>
      </c>
      <c r="F108" s="243">
        <f>IF('A-baseline &amp; data'!AG10="",E108*(1+SUMIFS('A-methods'!L:L,'A-methods'!$AG:$AG,"rate",'A-methods'!$AF:$AF,$B108,'A-methods'!$C:$C,$C108,'A-methods'!$A:$A,$D108)),'A-baseline &amp; data'!AG10)</f>
        <v>233.26354449999997</v>
      </c>
      <c r="G108" s="243">
        <f>IF('A-baseline &amp; data'!AH10="",F108*(1+SUMIFS('A-methods'!M:M,'A-methods'!$AG:$AG,"rate",'A-methods'!$AF:$AF,$B108,'A-methods'!$C:$C,$C108,'A-methods'!$A:$A,$D108)),'A-baseline &amp; data'!AH10)</f>
        <v>236.76249766749993</v>
      </c>
      <c r="H108" s="243">
        <f>IF('A-baseline &amp; data'!AI10="",G108*(1+SUMIFS('A-methods'!N:N,'A-methods'!$AG:$AG,"rate",'A-methods'!$AF:$AF,$B108,'A-methods'!$C:$C,$C108,'A-methods'!$A:$A,$D108)),'A-baseline &amp; data'!AI10)</f>
        <v>240.3139351325124</v>
      </c>
      <c r="I108" s="243">
        <f>IF('A-baseline &amp; data'!AJ10="",H108*(1+SUMIFS('A-methods'!O:O,'A-methods'!$AG:$AG,"rate",'A-methods'!$AF:$AF,$B108,'A-methods'!$C:$C,$C108,'A-methods'!$A:$A,$D108)),'A-baseline &amp; data'!AJ10)</f>
        <v>243.91864415950005</v>
      </c>
      <c r="J108" s="243">
        <f>IF('A-baseline &amp; data'!AK10="",I108*(1+SUMIFS('A-methods'!P:P,'A-methods'!$AG:$AG,"rate",'A-methods'!$AF:$AF,$B108,'A-methods'!$C:$C,$C108,'A-methods'!$A:$A,$D108)),'A-baseline &amp; data'!AK10)</f>
        <v>247.57742382189252</v>
      </c>
      <c r="K108" s="243">
        <f>IF('A-baseline &amp; data'!AL10="",J108*(1+SUMIFS('A-methods'!Q:Q,'A-methods'!$AG:$AG,"rate",'A-methods'!$AF:$AF,$B108,'A-methods'!$C:$C,$C108,'A-methods'!$A:$A,$D108)),'A-baseline &amp; data'!AL10)</f>
        <v>251.29108517922089</v>
      </c>
      <c r="L108" s="243">
        <f>IF('A-baseline &amp; data'!AM10="",K108*(1+SUMIFS('A-methods'!R:R,'A-methods'!$AG:$AG,"rate",'A-methods'!$AF:$AF,$B108,'A-methods'!$C:$C,$C108,'A-methods'!$A:$A,$D108)),'A-baseline &amp; data'!AM10)</f>
        <v>255.06045145690916</v>
      </c>
      <c r="M108" s="243">
        <f>IF('A-baseline &amp; data'!AN10="",L108*(1+SUMIFS('A-methods'!S:S,'A-methods'!$AG:$AG,"rate",'A-methods'!$AF:$AF,$B108,'A-methods'!$C:$C,$C108,'A-methods'!$A:$A,$D108)),'A-baseline &amp; data'!AN10)</f>
        <v>258.88635822876279</v>
      </c>
      <c r="N108" s="243">
        <f>IF('A-baseline &amp; data'!AO10="",M108*(1+SUMIFS('A-methods'!T:T,'A-methods'!$AG:$AG,"rate",'A-methods'!$AF:$AF,$B108,'A-methods'!$C:$C,$C108,'A-methods'!$A:$A,$D108)),'A-baseline &amp; data'!AO10)</f>
        <v>262.76965360219418</v>
      </c>
      <c r="O108" s="243">
        <f>IF('A-baseline &amp; data'!AP10="",N108*(1+SUMIFS('A-methods'!U:U,'A-methods'!$AG:$AG,"rate",'A-methods'!$AF:$AF,$B108,'A-methods'!$C:$C,$C108,'A-methods'!$A:$A,$D108)),'A-baseline &amp; data'!AP10)</f>
        <v>266.71119840622708</v>
      </c>
      <c r="P108" s="243">
        <f>IF('A-baseline &amp; data'!AQ10="",O108*(1+SUMIFS('A-methods'!V:V,'A-methods'!$AG:$AG,"rate",'A-methods'!$AF:$AF,$B108,'A-methods'!$C:$C,$C108,'A-methods'!$A:$A,$D108)),'A-baseline &amp; data'!AQ10)</f>
        <v>270.71186638232047</v>
      </c>
      <c r="Q108" s="243">
        <f>IF('A-baseline &amp; data'!AR10="",P108*(1+SUMIFS('A-methods'!W:W,'A-methods'!$AG:$AG,"rate",'A-methods'!$AF:$AF,$B108,'A-methods'!$C:$C,$C108,'A-methods'!$A:$A,$D108)),'A-baseline &amp; data'!AR10)</f>
        <v>274.77254437805527</v>
      </c>
      <c r="R108" s="243">
        <f>IF('A-baseline &amp; data'!AS10="",Q108*(1+SUMIFS('A-methods'!X:X,'A-methods'!$AG:$AG,"rate",'A-methods'!$AF:$AF,$B108,'A-methods'!$C:$C,$C108,'A-methods'!$A:$A,$D108)),'A-baseline &amp; data'!AS10)</f>
        <v>278.89413254372607</v>
      </c>
      <c r="S108" s="243">
        <f>IF('A-baseline &amp; data'!AT10="",R108*(1+SUMIFS('A-methods'!Y:Y,'A-methods'!$AG:$AG,"rate",'A-methods'!$AF:$AF,$B108,'A-methods'!$C:$C,$C108,'A-methods'!$A:$A,$D108)),'A-baseline &amp; data'!AT10)</f>
        <v>283.07754453188193</v>
      </c>
      <c r="T108" s="243">
        <f>IF('A-baseline &amp; data'!AU10="",S108*(1+SUMIFS('A-methods'!Z:Z,'A-methods'!$AG:$AG,"rate",'A-methods'!$AF:$AF,$B108,'A-methods'!$C:$C,$C108,'A-methods'!$A:$A,$D108)),'A-baseline &amp; data'!AU10)</f>
        <v>287.32370769986011</v>
      </c>
      <c r="U108" s="243">
        <f>IF('A-baseline &amp; data'!AV10="",T108*(1+SUMIFS('A-methods'!AA:AA,'A-methods'!$AG:$AG,"rate",'A-methods'!$AF:$AF,$B108,'A-methods'!$C:$C,$C108,'A-methods'!$A:$A,$D108)),'A-baseline &amp; data'!AV10)</f>
        <v>291.633563315358</v>
      </c>
      <c r="V108" s="243">
        <f>IF('A-baseline &amp; data'!AW10="",U108*(1+SUMIFS('A-methods'!AB:AB,'A-methods'!$AG:$AG,"rate",'A-methods'!$AF:$AF,$B108,'A-methods'!$C:$C,$C108,'A-methods'!$A:$A,$D108)),'A-baseline &amp; data'!AW10)</f>
        <v>296.00806676508836</v>
      </c>
      <c r="W108" s="243">
        <f>IF('A-baseline &amp; data'!AX10="",V108*(1+SUMIFS('A-methods'!AC:AC,'A-methods'!$AG:$AG,"rate",'A-methods'!$AF:$AF,$B108,'A-methods'!$C:$C,$C108,'A-methods'!$A:$A,$D108)),'A-baseline &amp; data'!AX10)</f>
        <v>300.44818776656467</v>
      </c>
      <c r="X108" s="243">
        <f>IF('A-baseline &amp; data'!AY10="",W108*(1+SUMIFS('A-methods'!AD:AD,'A-methods'!$AG:$AG,"rate",'A-methods'!$AF:$AF,$B108,'A-methods'!$C:$C,$C108,'A-methods'!$A:$A,$D108)),'A-baseline &amp; data'!AY10)</f>
        <v>304.95491058306311</v>
      </c>
      <c r="Y108" s="243">
        <f>IF('A-baseline &amp; data'!AZ10="",X108*(1+SUMIFS('A-methods'!AE:AE,'A-methods'!$AG:$AG,"rate",'A-methods'!$AF:$AF,$B108,'A-methods'!$C:$C,$C108,'A-methods'!$A:$A,$D108)),'A-baseline &amp; data'!AZ10)</f>
        <v>309.52923424180904</v>
      </c>
      <c r="AA108" s="353"/>
    </row>
    <row r="109" spans="1:27">
      <c r="A109" s="237" t="s">
        <v>75</v>
      </c>
      <c r="B109" s="221" t="s">
        <v>76</v>
      </c>
      <c r="C109" s="274" t="str">
        <f t="shared" si="28"/>
        <v>ACT</v>
      </c>
      <c r="D109" s="272" t="str">
        <f t="shared" si="29"/>
        <v>Best</v>
      </c>
      <c r="E109" s="336">
        <f>IF('A-baseline &amp; data'!AF11&lt;&gt;"",'A-baseline &amp; data'!AF11,'A-baseline &amp; data'!AE11*(1+SUMIFS('A-methods'!K:K,'A-methods'!$AG:$AG,"rate",'A-methods'!$AF:$AF,$B109,'A-methods'!$C:$C,$C109,'A-methods'!$A:$A,$D109)))</f>
        <v>0</v>
      </c>
      <c r="F109" s="243">
        <f>IF('A-baseline &amp; data'!AG11="",E109*(1+SUMIFS('A-methods'!L:L,'A-methods'!$AG:$AG,"rate",'A-methods'!$AF:$AF,$B109,'A-methods'!$C:$C,$C109,'A-methods'!$A:$A,$D109)),'A-baseline &amp; data'!AG11)</f>
        <v>0</v>
      </c>
      <c r="G109" s="243">
        <f>IF('A-baseline &amp; data'!AH11="",F109*(1+SUMIFS('A-methods'!M:M,'A-methods'!$AG:$AG,"rate",'A-methods'!$AF:$AF,$B109,'A-methods'!$C:$C,$C109,'A-methods'!$A:$A,$D109)),'A-baseline &amp; data'!AH11)</f>
        <v>0</v>
      </c>
      <c r="H109" s="243">
        <f>IF('A-baseline &amp; data'!AI11="",G109*(1+SUMIFS('A-methods'!N:N,'A-methods'!$AG:$AG,"rate",'A-methods'!$AF:$AF,$B109,'A-methods'!$C:$C,$C109,'A-methods'!$A:$A,$D109)),'A-baseline &amp; data'!AI11)</f>
        <v>0</v>
      </c>
      <c r="I109" s="243">
        <f>IF('A-baseline &amp; data'!AJ11="",H109*(1+SUMIFS('A-methods'!O:O,'A-methods'!$AG:$AG,"rate",'A-methods'!$AF:$AF,$B109,'A-methods'!$C:$C,$C109,'A-methods'!$A:$A,$D109)),'A-baseline &amp; data'!AJ11)</f>
        <v>0</v>
      </c>
      <c r="J109" s="243">
        <f>IF('A-baseline &amp; data'!AK11="",I109*(1+SUMIFS('A-methods'!P:P,'A-methods'!$AG:$AG,"rate",'A-methods'!$AF:$AF,$B109,'A-methods'!$C:$C,$C109,'A-methods'!$A:$A,$D109)),'A-baseline &amp; data'!AK11)</f>
        <v>0</v>
      </c>
      <c r="K109" s="243">
        <f>IF('A-baseline &amp; data'!AL11="",J109*(1+SUMIFS('A-methods'!Q:Q,'A-methods'!$AG:$AG,"rate",'A-methods'!$AF:$AF,$B109,'A-methods'!$C:$C,$C109,'A-methods'!$A:$A,$D109)),'A-baseline &amp; data'!AL11)</f>
        <v>0</v>
      </c>
      <c r="L109" s="243">
        <f>IF('A-baseline &amp; data'!AM11="",K109*(1+SUMIFS('A-methods'!R:R,'A-methods'!$AG:$AG,"rate",'A-methods'!$AF:$AF,$B109,'A-methods'!$C:$C,$C109,'A-methods'!$A:$A,$D109)),'A-baseline &amp; data'!AM11)</f>
        <v>0</v>
      </c>
      <c r="M109" s="243">
        <f>IF('A-baseline &amp; data'!AN11="",L109*(1+SUMIFS('A-methods'!S:S,'A-methods'!$AG:$AG,"rate",'A-methods'!$AF:$AF,$B109,'A-methods'!$C:$C,$C109,'A-methods'!$A:$A,$D109)),'A-baseline &amp; data'!AN11)</f>
        <v>0</v>
      </c>
      <c r="N109" s="243">
        <f>IF('A-baseline &amp; data'!AO11="",M109*(1+SUMIFS('A-methods'!T:T,'A-methods'!$AG:$AG,"rate",'A-methods'!$AF:$AF,$B109,'A-methods'!$C:$C,$C109,'A-methods'!$A:$A,$D109)),'A-baseline &amp; data'!AO11)</f>
        <v>0</v>
      </c>
      <c r="O109" s="243">
        <f>IF('A-baseline &amp; data'!AP11="",N109*(1+SUMIFS('A-methods'!U:U,'A-methods'!$AG:$AG,"rate",'A-methods'!$AF:$AF,$B109,'A-methods'!$C:$C,$C109,'A-methods'!$A:$A,$D109)),'A-baseline &amp; data'!AP11)</f>
        <v>0</v>
      </c>
      <c r="P109" s="243">
        <f>IF('A-baseline &amp; data'!AQ11="",O109*(1+SUMIFS('A-methods'!V:V,'A-methods'!$AG:$AG,"rate",'A-methods'!$AF:$AF,$B109,'A-methods'!$C:$C,$C109,'A-methods'!$A:$A,$D109)),'A-baseline &amp; data'!AQ11)</f>
        <v>0</v>
      </c>
      <c r="Q109" s="243">
        <f>IF('A-baseline &amp; data'!AR11="",P109*(1+SUMIFS('A-methods'!W:W,'A-methods'!$AG:$AG,"rate",'A-methods'!$AF:$AF,$B109,'A-methods'!$C:$C,$C109,'A-methods'!$A:$A,$D109)),'A-baseline &amp; data'!AR11)</f>
        <v>0</v>
      </c>
      <c r="R109" s="243">
        <f>IF('A-baseline &amp; data'!AS11="",Q109*(1+SUMIFS('A-methods'!X:X,'A-methods'!$AG:$AG,"rate",'A-methods'!$AF:$AF,$B109,'A-methods'!$C:$C,$C109,'A-methods'!$A:$A,$D109)),'A-baseline &amp; data'!AS11)</f>
        <v>0</v>
      </c>
      <c r="S109" s="243">
        <f>IF('A-baseline &amp; data'!AT11="",R109*(1+SUMIFS('A-methods'!Y:Y,'A-methods'!$AG:$AG,"rate",'A-methods'!$AF:$AF,$B109,'A-methods'!$C:$C,$C109,'A-methods'!$A:$A,$D109)),'A-baseline &amp; data'!AT11)</f>
        <v>0</v>
      </c>
      <c r="T109" s="243">
        <f>IF('A-baseline &amp; data'!AU11="",S109*(1+SUMIFS('A-methods'!Z:Z,'A-methods'!$AG:$AG,"rate",'A-methods'!$AF:$AF,$B109,'A-methods'!$C:$C,$C109,'A-methods'!$A:$A,$D109)),'A-baseline &amp; data'!AU11)</f>
        <v>0</v>
      </c>
      <c r="U109" s="243">
        <f>IF('A-baseline &amp; data'!AV11="",T109*(1+SUMIFS('A-methods'!AA:AA,'A-methods'!$AG:$AG,"rate",'A-methods'!$AF:$AF,$B109,'A-methods'!$C:$C,$C109,'A-methods'!$A:$A,$D109)),'A-baseline &amp; data'!AV11)</f>
        <v>0</v>
      </c>
      <c r="V109" s="243">
        <f>IF('A-baseline &amp; data'!AW11="",U109*(1+SUMIFS('A-methods'!AB:AB,'A-methods'!$AG:$AG,"rate",'A-methods'!$AF:$AF,$B109,'A-methods'!$C:$C,$C109,'A-methods'!$A:$A,$D109)),'A-baseline &amp; data'!AW11)</f>
        <v>0</v>
      </c>
      <c r="W109" s="243">
        <f>IF('A-baseline &amp; data'!AX11="",V109*(1+SUMIFS('A-methods'!AC:AC,'A-methods'!$AG:$AG,"rate",'A-methods'!$AF:$AF,$B109,'A-methods'!$C:$C,$C109,'A-methods'!$A:$A,$D109)),'A-baseline &amp; data'!AX11)</f>
        <v>0</v>
      </c>
      <c r="X109" s="243">
        <f>IF('A-baseline &amp; data'!AY11="",W109*(1+SUMIFS('A-methods'!AD:AD,'A-methods'!$AG:$AG,"rate",'A-methods'!$AF:$AF,$B109,'A-methods'!$C:$C,$C109,'A-methods'!$A:$A,$D109)),'A-baseline &amp; data'!AY11)</f>
        <v>0</v>
      </c>
      <c r="Y109" s="243">
        <f>IF('A-baseline &amp; data'!AZ11="",X109*(1+SUMIFS('A-methods'!AE:AE,'A-methods'!$AG:$AG,"rate",'A-methods'!$AF:$AF,$B109,'A-methods'!$C:$C,$C109,'A-methods'!$A:$A,$D109)),'A-baseline &amp; data'!AZ11)</f>
        <v>0</v>
      </c>
    </row>
    <row r="110" spans="1:27">
      <c r="A110" s="237" t="s">
        <v>253</v>
      </c>
      <c r="B110" s="221" t="s">
        <v>193</v>
      </c>
      <c r="C110" s="274" t="str">
        <f t="shared" si="28"/>
        <v>ACT</v>
      </c>
      <c r="D110" s="272" t="str">
        <f t="shared" si="29"/>
        <v>Best</v>
      </c>
      <c r="E110" s="336">
        <f>IF('A-baseline &amp; data'!AF12&lt;&gt;"",'A-baseline &amp; data'!AF12,'A-baseline &amp; data'!AE12*(1+SUMIFS('A-methods'!K:K,'A-methods'!$AG:$AG,"rate",'A-methods'!$AF:$AF,$B110,'A-methods'!$C:$C,$C110,'A-methods'!$A:$A,$D110)))</f>
        <v>0</v>
      </c>
      <c r="F110" s="243">
        <f>IF('A-baseline &amp; data'!AG12="",E110*(1+SUMIFS('A-methods'!L:L,'A-methods'!$AG:$AG,"rate",'A-methods'!$AF:$AF,$B110,'A-methods'!$C:$C,$C110,'A-methods'!$A:$A,$D110)),'A-baseline &amp; data'!AG12)</f>
        <v>0</v>
      </c>
      <c r="G110" s="243">
        <f>IF('A-baseline &amp; data'!AH12="",F110*(1+SUMIFS('A-methods'!M:M,'A-methods'!$AG:$AG,"rate",'A-methods'!$AF:$AF,$B110,'A-methods'!$C:$C,$C110,'A-methods'!$A:$A,$D110)),'A-baseline &amp; data'!AH12)</f>
        <v>0</v>
      </c>
      <c r="H110" s="243">
        <f>IF('A-baseline &amp; data'!AI12="",G110*(1+SUMIFS('A-methods'!N:N,'A-methods'!$AG:$AG,"rate",'A-methods'!$AF:$AF,$B110,'A-methods'!$C:$C,$C110,'A-methods'!$A:$A,$D110)),'A-baseline &amp; data'!AI12)</f>
        <v>0</v>
      </c>
      <c r="I110" s="243">
        <f>IF('A-baseline &amp; data'!AJ12="",H110*(1+SUMIFS('A-methods'!O:O,'A-methods'!$AG:$AG,"rate",'A-methods'!$AF:$AF,$B110,'A-methods'!$C:$C,$C110,'A-methods'!$A:$A,$D110)),'A-baseline &amp; data'!AJ12)</f>
        <v>0</v>
      </c>
      <c r="J110" s="243">
        <f>IF('A-baseline &amp; data'!AK12="",I110*(1+SUMIFS('A-methods'!P:P,'A-methods'!$AG:$AG,"rate",'A-methods'!$AF:$AF,$B110,'A-methods'!$C:$C,$C110,'A-methods'!$A:$A,$D110)),'A-baseline &amp; data'!AK12)</f>
        <v>0</v>
      </c>
      <c r="K110" s="243">
        <f>IF('A-baseline &amp; data'!AL12="",J110*(1+SUMIFS('A-methods'!Q:Q,'A-methods'!$AG:$AG,"rate",'A-methods'!$AF:$AF,$B110,'A-methods'!$C:$C,$C110,'A-methods'!$A:$A,$D110)),'A-baseline &amp; data'!AL12)</f>
        <v>0</v>
      </c>
      <c r="L110" s="243">
        <f>IF('A-baseline &amp; data'!AM12="",K110*(1+SUMIFS('A-methods'!R:R,'A-methods'!$AG:$AG,"rate",'A-methods'!$AF:$AF,$B110,'A-methods'!$C:$C,$C110,'A-methods'!$A:$A,$D110)),'A-baseline &amp; data'!AM12)</f>
        <v>0</v>
      </c>
      <c r="M110" s="243">
        <f>IF('A-baseline &amp; data'!AN12="",L110*(1+SUMIFS('A-methods'!S:S,'A-methods'!$AG:$AG,"rate",'A-methods'!$AF:$AF,$B110,'A-methods'!$C:$C,$C110,'A-methods'!$A:$A,$D110)),'A-baseline &amp; data'!AN12)</f>
        <v>0</v>
      </c>
      <c r="N110" s="243">
        <f>IF('A-baseline &amp; data'!AO12="",M110*(1+SUMIFS('A-methods'!T:T,'A-methods'!$AG:$AG,"rate",'A-methods'!$AF:$AF,$B110,'A-methods'!$C:$C,$C110,'A-methods'!$A:$A,$D110)),'A-baseline &amp; data'!AO12)</f>
        <v>0</v>
      </c>
      <c r="O110" s="243">
        <f>IF('A-baseline &amp; data'!AP12="",N110*(1+SUMIFS('A-methods'!U:U,'A-methods'!$AG:$AG,"rate",'A-methods'!$AF:$AF,$B110,'A-methods'!$C:$C,$C110,'A-methods'!$A:$A,$D110)),'A-baseline &amp; data'!AP12)</f>
        <v>0</v>
      </c>
      <c r="P110" s="243">
        <f>IF('A-baseline &amp; data'!AQ12="",O110*(1+SUMIFS('A-methods'!V:V,'A-methods'!$AG:$AG,"rate",'A-methods'!$AF:$AF,$B110,'A-methods'!$C:$C,$C110,'A-methods'!$A:$A,$D110)),'A-baseline &amp; data'!AQ12)</f>
        <v>0</v>
      </c>
      <c r="Q110" s="243">
        <f>IF('A-baseline &amp; data'!AR12="",P110*(1+SUMIFS('A-methods'!W:W,'A-methods'!$AG:$AG,"rate",'A-methods'!$AF:$AF,$B110,'A-methods'!$C:$C,$C110,'A-methods'!$A:$A,$D110)),'A-baseline &amp; data'!AR12)</f>
        <v>0</v>
      </c>
      <c r="R110" s="243">
        <f>IF('A-baseline &amp; data'!AS12="",Q110*(1+SUMIFS('A-methods'!X:X,'A-methods'!$AG:$AG,"rate",'A-methods'!$AF:$AF,$B110,'A-methods'!$C:$C,$C110,'A-methods'!$A:$A,$D110)),'A-baseline &amp; data'!AS12)</f>
        <v>0</v>
      </c>
      <c r="S110" s="243">
        <f>IF('A-baseline &amp; data'!AT12="",R110*(1+SUMIFS('A-methods'!Y:Y,'A-methods'!$AG:$AG,"rate",'A-methods'!$AF:$AF,$B110,'A-methods'!$C:$C,$C110,'A-methods'!$A:$A,$D110)),'A-baseline &amp; data'!AT12)</f>
        <v>0</v>
      </c>
      <c r="T110" s="243">
        <f>IF('A-baseline &amp; data'!AU12="",S110*(1+SUMIFS('A-methods'!Z:Z,'A-methods'!$AG:$AG,"rate",'A-methods'!$AF:$AF,$B110,'A-methods'!$C:$C,$C110,'A-methods'!$A:$A,$D110)),'A-baseline &amp; data'!AU12)</f>
        <v>0</v>
      </c>
      <c r="U110" s="243">
        <f>IF('A-baseline &amp; data'!AV12="",T110*(1+SUMIFS('A-methods'!AA:AA,'A-methods'!$AG:$AG,"rate",'A-methods'!$AF:$AF,$B110,'A-methods'!$C:$C,$C110,'A-methods'!$A:$A,$D110)),'A-baseline &amp; data'!AV12)</f>
        <v>0</v>
      </c>
      <c r="V110" s="243">
        <f>IF('A-baseline &amp; data'!AW12="",U110*(1+SUMIFS('A-methods'!AB:AB,'A-methods'!$AG:$AG,"rate",'A-methods'!$AF:$AF,$B110,'A-methods'!$C:$C,$C110,'A-methods'!$A:$A,$D110)),'A-baseline &amp; data'!AW12)</f>
        <v>0</v>
      </c>
      <c r="W110" s="243">
        <f>IF('A-baseline &amp; data'!AX12="",V110*(1+SUMIFS('A-methods'!AC:AC,'A-methods'!$AG:$AG,"rate",'A-methods'!$AF:$AF,$B110,'A-methods'!$C:$C,$C110,'A-methods'!$A:$A,$D110)),'A-baseline &amp; data'!AX12)</f>
        <v>0</v>
      </c>
      <c r="X110" s="243">
        <f>IF('A-baseline &amp; data'!AY12="",W110*(1+SUMIFS('A-methods'!AD:AD,'A-methods'!$AG:$AG,"rate",'A-methods'!$AF:$AF,$B110,'A-methods'!$C:$C,$C110,'A-methods'!$A:$A,$D110)),'A-baseline &amp; data'!AY12)</f>
        <v>0</v>
      </c>
      <c r="Y110" s="243">
        <f>IF('A-baseline &amp; data'!AZ12="",X110*(1+SUMIFS('A-methods'!AE:AE,'A-methods'!$AG:$AG,"rate",'A-methods'!$AF:$AF,$B110,'A-methods'!$C:$C,$C110,'A-methods'!$A:$A,$D110)),'A-baseline &amp; data'!AZ12)</f>
        <v>0</v>
      </c>
    </row>
    <row r="111" spans="1:27">
      <c r="A111" s="238" t="s">
        <v>87</v>
      </c>
      <c r="B111" s="221" t="s">
        <v>88</v>
      </c>
      <c r="C111" s="274" t="str">
        <f t="shared" si="28"/>
        <v>ACT</v>
      </c>
      <c r="D111" s="272" t="str">
        <f t="shared" si="29"/>
        <v>Best</v>
      </c>
      <c r="E111" s="336">
        <f>IF('A-baseline &amp; data'!AF13&lt;&gt;"",'A-baseline &amp; data'!AF13,'A-baseline &amp; data'!AE13*(1+SUMIFS('A-methods'!K:K,'A-methods'!$AG:$AG,"rate",'A-methods'!$AF:$AF,$B111,'A-methods'!$C:$C,$C111,'A-methods'!$A:$A,$D111)))</f>
        <v>0.193</v>
      </c>
      <c r="F111" s="243">
        <f>IF('A-baseline &amp; data'!AG13="",E111*(1+SUMIFS('A-methods'!L:L,'A-methods'!$AG:$AG,"rate",'A-methods'!$AF:$AF,$B111,'A-methods'!$C:$C,$C111,'A-methods'!$A:$A,$D111)),'A-baseline &amp; data'!AG13)</f>
        <v>0.193</v>
      </c>
      <c r="G111" s="243">
        <f>IF('A-baseline &amp; data'!AH13="",F111*(1+SUMIFS('A-methods'!M:M,'A-methods'!$AG:$AG,"rate",'A-methods'!$AF:$AF,$B111,'A-methods'!$C:$C,$C111,'A-methods'!$A:$A,$D111)),'A-baseline &amp; data'!AH13)</f>
        <v>0.193</v>
      </c>
      <c r="H111" s="243">
        <f>IF('A-baseline &amp; data'!AI13="",G111*(1+SUMIFS('A-methods'!N:N,'A-methods'!$AG:$AG,"rate",'A-methods'!$AF:$AF,$B111,'A-methods'!$C:$C,$C111,'A-methods'!$A:$A,$D111)),'A-baseline &amp; data'!AI13)</f>
        <v>0.193</v>
      </c>
      <c r="I111" s="243">
        <f>IF('A-baseline &amp; data'!AJ13="",H111*(1+SUMIFS('A-methods'!O:O,'A-methods'!$AG:$AG,"rate",'A-methods'!$AF:$AF,$B111,'A-methods'!$C:$C,$C111,'A-methods'!$A:$A,$D111)),'A-baseline &amp; data'!AJ13)</f>
        <v>0.193</v>
      </c>
      <c r="J111" s="243">
        <f>IF('A-baseline &amp; data'!AK13="",I111*(1+SUMIFS('A-methods'!P:P,'A-methods'!$AG:$AG,"rate",'A-methods'!$AF:$AF,$B111,'A-methods'!$C:$C,$C111,'A-methods'!$A:$A,$D111)),'A-baseline &amp; data'!AK13)</f>
        <v>0.193</v>
      </c>
      <c r="K111" s="243">
        <f>IF('A-baseline &amp; data'!AL13="",J111*(1+SUMIFS('A-methods'!Q:Q,'A-methods'!$AG:$AG,"rate",'A-methods'!$AF:$AF,$B111,'A-methods'!$C:$C,$C111,'A-methods'!$A:$A,$D111)),'A-baseline &amp; data'!AL13)</f>
        <v>0.193</v>
      </c>
      <c r="L111" s="243">
        <f>IF('A-baseline &amp; data'!AM13="",K111*(1+SUMIFS('A-methods'!R:R,'A-methods'!$AG:$AG,"rate",'A-methods'!$AF:$AF,$B111,'A-methods'!$C:$C,$C111,'A-methods'!$A:$A,$D111)),'A-baseline &amp; data'!AM13)</f>
        <v>0.193</v>
      </c>
      <c r="M111" s="243">
        <f>IF('A-baseline &amp; data'!AN13="",L111*(1+SUMIFS('A-methods'!S:S,'A-methods'!$AG:$AG,"rate",'A-methods'!$AF:$AF,$B111,'A-methods'!$C:$C,$C111,'A-methods'!$A:$A,$D111)),'A-baseline &amp; data'!AN13)</f>
        <v>0.193</v>
      </c>
      <c r="N111" s="243">
        <f>IF('A-baseline &amp; data'!AO13="",M111*(1+SUMIFS('A-methods'!T:T,'A-methods'!$AG:$AG,"rate",'A-methods'!$AF:$AF,$B111,'A-methods'!$C:$C,$C111,'A-methods'!$A:$A,$D111)),'A-baseline &amp; data'!AO13)</f>
        <v>0.193</v>
      </c>
      <c r="O111" s="243">
        <f>IF('A-baseline &amp; data'!AP13="",N111*(1+SUMIFS('A-methods'!U:U,'A-methods'!$AG:$AG,"rate",'A-methods'!$AF:$AF,$B111,'A-methods'!$C:$C,$C111,'A-methods'!$A:$A,$D111)),'A-baseline &amp; data'!AP13)</f>
        <v>0.193</v>
      </c>
      <c r="P111" s="243">
        <f>IF('A-baseline &amp; data'!AQ13="",O111*(1+SUMIFS('A-methods'!V:V,'A-methods'!$AG:$AG,"rate",'A-methods'!$AF:$AF,$B111,'A-methods'!$C:$C,$C111,'A-methods'!$A:$A,$D111)),'A-baseline &amp; data'!AQ13)</f>
        <v>0.193</v>
      </c>
      <c r="Q111" s="243">
        <f>IF('A-baseline &amp; data'!AR13="",P111*(1+SUMIFS('A-methods'!W:W,'A-methods'!$AG:$AG,"rate",'A-methods'!$AF:$AF,$B111,'A-methods'!$C:$C,$C111,'A-methods'!$A:$A,$D111)),'A-baseline &amp; data'!AR13)</f>
        <v>0.193</v>
      </c>
      <c r="R111" s="243">
        <f>IF('A-baseline &amp; data'!AS13="",Q111*(1+SUMIFS('A-methods'!X:X,'A-methods'!$AG:$AG,"rate",'A-methods'!$AF:$AF,$B111,'A-methods'!$C:$C,$C111,'A-methods'!$A:$A,$D111)),'A-baseline &amp; data'!AS13)</f>
        <v>0.193</v>
      </c>
      <c r="S111" s="243">
        <f>IF('A-baseline &amp; data'!AT13="",R111*(1+SUMIFS('A-methods'!Y:Y,'A-methods'!$AG:$AG,"rate",'A-methods'!$AF:$AF,$B111,'A-methods'!$C:$C,$C111,'A-methods'!$A:$A,$D111)),'A-baseline &amp; data'!AT13)</f>
        <v>0.193</v>
      </c>
      <c r="T111" s="243">
        <f>IF('A-baseline &amp; data'!AU13="",S111*(1+SUMIFS('A-methods'!Z:Z,'A-methods'!$AG:$AG,"rate",'A-methods'!$AF:$AF,$B111,'A-methods'!$C:$C,$C111,'A-methods'!$A:$A,$D111)),'A-baseline &amp; data'!AU13)</f>
        <v>0.193</v>
      </c>
      <c r="U111" s="243">
        <f>IF('A-baseline &amp; data'!AV13="",T111*(1+SUMIFS('A-methods'!AA:AA,'A-methods'!$AG:$AG,"rate",'A-methods'!$AF:$AF,$B111,'A-methods'!$C:$C,$C111,'A-methods'!$A:$A,$D111)),'A-baseline &amp; data'!AV13)</f>
        <v>0.193</v>
      </c>
      <c r="V111" s="243">
        <f>IF('A-baseline &amp; data'!AW13="",U111*(1+SUMIFS('A-methods'!AB:AB,'A-methods'!$AG:$AG,"rate",'A-methods'!$AF:$AF,$B111,'A-methods'!$C:$C,$C111,'A-methods'!$A:$A,$D111)),'A-baseline &amp; data'!AW13)</f>
        <v>0.193</v>
      </c>
      <c r="W111" s="243">
        <f>IF('A-baseline &amp; data'!AX13="",V111*(1+SUMIFS('A-methods'!AC:AC,'A-methods'!$AG:$AG,"rate",'A-methods'!$AF:$AF,$B111,'A-methods'!$C:$C,$C111,'A-methods'!$A:$A,$D111)),'A-baseline &amp; data'!AX13)</f>
        <v>0.193</v>
      </c>
      <c r="X111" s="243">
        <f>IF('A-baseline &amp; data'!AY13="",W111*(1+SUMIFS('A-methods'!AD:AD,'A-methods'!$AG:$AG,"rate",'A-methods'!$AF:$AF,$B111,'A-methods'!$C:$C,$C111,'A-methods'!$A:$A,$D111)),'A-baseline &amp; data'!AY13)</f>
        <v>0.193</v>
      </c>
      <c r="Y111" s="243">
        <f>IF('A-baseline &amp; data'!AZ13="",X111*(1+SUMIFS('A-methods'!AE:AE,'A-methods'!$AG:$AG,"rate",'A-methods'!$AF:$AF,$B111,'A-methods'!$C:$C,$C111,'A-methods'!$A:$A,$D111)),'A-baseline &amp; data'!AZ13)</f>
        <v>0.193</v>
      </c>
    </row>
    <row r="112" spans="1:27">
      <c r="A112" s="237" t="s">
        <v>91</v>
      </c>
      <c r="B112" s="221" t="s">
        <v>92</v>
      </c>
      <c r="C112" s="274" t="str">
        <f t="shared" si="28"/>
        <v>ACT</v>
      </c>
      <c r="D112" s="272" t="str">
        <f t="shared" si="29"/>
        <v>Best</v>
      </c>
      <c r="E112" s="336">
        <f>IF('A-baseline &amp; data'!AF14&lt;&gt;"",'A-baseline &amp; data'!AF14,'A-baseline &amp; data'!AE14*(1+SUMIFS('A-methods'!K:K,'A-methods'!$AG:$AG,"rate",'A-methods'!$AF:$AF,$B112,'A-methods'!$C:$C,$C112,'A-methods'!$A:$A,$D112)))</f>
        <v>173.89994999999999</v>
      </c>
      <c r="F112" s="243">
        <f>IF('A-baseline &amp; data'!AG14="",E112*(1+SUMIFS('A-methods'!L:L,'A-methods'!$AG:$AG,"rate",'A-methods'!$AF:$AF,$B112,'A-methods'!$C:$C,$C112,'A-methods'!$A:$A,$D112)),'A-baseline &amp; data'!AG14)</f>
        <v>176.50844924999998</v>
      </c>
      <c r="G112" s="243">
        <f>IF('A-baseline &amp; data'!AH14="",F112*(1+SUMIFS('A-methods'!M:M,'A-methods'!$AG:$AG,"rate",'A-methods'!$AF:$AF,$B112,'A-methods'!$C:$C,$C112,'A-methods'!$A:$A,$D112)),'A-baseline &amp; data'!AH14)</f>
        <v>179.15607598874996</v>
      </c>
      <c r="H112" s="243">
        <f>IF('A-baseline &amp; data'!AI14="",G112*(1+SUMIFS('A-methods'!N:N,'A-methods'!$AG:$AG,"rate",'A-methods'!$AF:$AF,$B112,'A-methods'!$C:$C,$C112,'A-methods'!$A:$A,$D112)),'A-baseline &amp; data'!AI14)</f>
        <v>181.84341712858119</v>
      </c>
      <c r="I112" s="243">
        <f>IF('A-baseline &amp; data'!AJ14="",H112*(1+SUMIFS('A-methods'!O:O,'A-methods'!$AG:$AG,"rate",'A-methods'!$AF:$AF,$B112,'A-methods'!$C:$C,$C112,'A-methods'!$A:$A,$D112)),'A-baseline &amp; data'!AJ14)</f>
        <v>184.5710683855099</v>
      </c>
      <c r="J112" s="243">
        <f>IF('A-baseline &amp; data'!AK14="",I112*(1+SUMIFS('A-methods'!P:P,'A-methods'!$AG:$AG,"rate",'A-methods'!$AF:$AF,$B112,'A-methods'!$C:$C,$C112,'A-methods'!$A:$A,$D112)),'A-baseline &amp; data'!AK14)</f>
        <v>187.33963441129254</v>
      </c>
      <c r="K112" s="243">
        <f>IF('A-baseline &amp; data'!AL14="",J112*(1+SUMIFS('A-methods'!Q:Q,'A-methods'!$AG:$AG,"rate",'A-methods'!$AF:$AF,$B112,'A-methods'!$C:$C,$C112,'A-methods'!$A:$A,$D112)),'A-baseline &amp; data'!AL14)</f>
        <v>190.14972892746189</v>
      </c>
      <c r="L112" s="243">
        <f>IF('A-baseline &amp; data'!AM14="",K112*(1+SUMIFS('A-methods'!R:R,'A-methods'!$AG:$AG,"rate",'A-methods'!$AF:$AF,$B112,'A-methods'!$C:$C,$C112,'A-methods'!$A:$A,$D112)),'A-baseline &amp; data'!AM14)</f>
        <v>193.00197486137381</v>
      </c>
      <c r="M112" s="243">
        <f>IF('A-baseline &amp; data'!AN14="",L112*(1+SUMIFS('A-methods'!S:S,'A-methods'!$AG:$AG,"rate",'A-methods'!$AF:$AF,$B112,'A-methods'!$C:$C,$C112,'A-methods'!$A:$A,$D112)),'A-baseline &amp; data'!AN14)</f>
        <v>195.8970044842944</v>
      </c>
      <c r="N112" s="243">
        <f>IF('A-baseline &amp; data'!AO14="",M112*(1+SUMIFS('A-methods'!T:T,'A-methods'!$AG:$AG,"rate",'A-methods'!$AF:$AF,$B112,'A-methods'!$C:$C,$C112,'A-methods'!$A:$A,$D112)),'A-baseline &amp; data'!AO14)</f>
        <v>198.83545955155878</v>
      </c>
      <c r="O112" s="243">
        <f>IF('A-baseline &amp; data'!AP14="",N112*(1+SUMIFS('A-methods'!U:U,'A-methods'!$AG:$AG,"rate",'A-methods'!$AF:$AF,$B112,'A-methods'!$C:$C,$C112,'A-methods'!$A:$A,$D112)),'A-baseline &amp; data'!AP14)</f>
        <v>201.81799144483216</v>
      </c>
      <c r="P112" s="243">
        <f>IF('A-baseline &amp; data'!AQ14="",O112*(1+SUMIFS('A-methods'!V:V,'A-methods'!$AG:$AG,"rate",'A-methods'!$AF:$AF,$B112,'A-methods'!$C:$C,$C112,'A-methods'!$A:$A,$D112)),'A-baseline &amp; data'!AQ14)</f>
        <v>204.84526131650463</v>
      </c>
      <c r="Q112" s="243">
        <f>IF('A-baseline &amp; data'!AR14="",P112*(1+SUMIFS('A-methods'!W:W,'A-methods'!$AG:$AG,"rate",'A-methods'!$AF:$AF,$B112,'A-methods'!$C:$C,$C112,'A-methods'!$A:$A,$D112)),'A-baseline &amp; data'!AR14)</f>
        <v>207.91794023625218</v>
      </c>
      <c r="R112" s="243">
        <f>IF('A-baseline &amp; data'!AS14="",Q112*(1+SUMIFS('A-methods'!X:X,'A-methods'!$AG:$AG,"rate",'A-methods'!$AF:$AF,$B112,'A-methods'!$C:$C,$C112,'A-methods'!$A:$A,$D112)),'A-baseline &amp; data'!AS14)</f>
        <v>211.03670933979595</v>
      </c>
      <c r="S112" s="243">
        <f>IF('A-baseline &amp; data'!AT14="",R112*(1+SUMIFS('A-methods'!Y:Y,'A-methods'!$AG:$AG,"rate",'A-methods'!$AF:$AF,$B112,'A-methods'!$C:$C,$C112,'A-methods'!$A:$A,$D112)),'A-baseline &amp; data'!AT14)</f>
        <v>214.20225997989286</v>
      </c>
      <c r="T112" s="243">
        <f>IF('A-baseline &amp; data'!AU14="",S112*(1+SUMIFS('A-methods'!Z:Z,'A-methods'!$AG:$AG,"rate",'A-methods'!$AF:$AF,$B112,'A-methods'!$C:$C,$C112,'A-methods'!$A:$A,$D112)),'A-baseline &amp; data'!AU14)</f>
        <v>217.41529387959122</v>
      </c>
      <c r="U112" s="243">
        <f>IF('A-baseline &amp; data'!AV14="",T112*(1+SUMIFS('A-methods'!AA:AA,'A-methods'!$AG:$AG,"rate",'A-methods'!$AF:$AF,$B112,'A-methods'!$C:$C,$C112,'A-methods'!$A:$A,$D112)),'A-baseline &amp; data'!AV14)</f>
        <v>220.67652328778507</v>
      </c>
      <c r="V112" s="243">
        <f>IF('A-baseline &amp; data'!AW14="",U112*(1+SUMIFS('A-methods'!AB:AB,'A-methods'!$AG:$AG,"rate",'A-methods'!$AF:$AF,$B112,'A-methods'!$C:$C,$C112,'A-methods'!$A:$A,$D112)),'A-baseline &amp; data'!AW14)</f>
        <v>223.98667113710184</v>
      </c>
      <c r="W112" s="243">
        <f>IF('A-baseline &amp; data'!AX14="",V112*(1+SUMIFS('A-methods'!AC:AC,'A-methods'!$AG:$AG,"rate",'A-methods'!$AF:$AF,$B112,'A-methods'!$C:$C,$C112,'A-methods'!$A:$A,$D112)),'A-baseline &amp; data'!AX14)</f>
        <v>227.34647120415835</v>
      </c>
      <c r="X112" s="243">
        <f>IF('A-baseline &amp; data'!AY14="",W112*(1+SUMIFS('A-methods'!AD:AD,'A-methods'!$AG:$AG,"rate",'A-methods'!$AF:$AF,$B112,'A-methods'!$C:$C,$C112,'A-methods'!$A:$A,$D112)),'A-baseline &amp; data'!AY14)</f>
        <v>230.75666827222071</v>
      </c>
      <c r="Y112" s="243">
        <f>IF('A-baseline &amp; data'!AZ14="",X112*(1+SUMIFS('A-methods'!AE:AE,'A-methods'!$AG:$AG,"rate",'A-methods'!$AF:$AF,$B112,'A-methods'!$C:$C,$C112,'A-methods'!$A:$A,$D112)),'A-baseline &amp; data'!AZ14)</f>
        <v>234.218018296304</v>
      </c>
    </row>
    <row r="113" spans="1:32">
      <c r="A113" s="237" t="s">
        <v>97</v>
      </c>
      <c r="B113" s="221" t="s">
        <v>98</v>
      </c>
      <c r="C113" s="274" t="str">
        <f t="shared" si="28"/>
        <v>ACT</v>
      </c>
      <c r="D113" s="272" t="str">
        <f t="shared" si="29"/>
        <v>Best</v>
      </c>
      <c r="E113" s="336">
        <f>IF('A-baseline &amp; data'!AF15&lt;&gt;"",'A-baseline &amp; data'!AF15,'A-baseline &amp; data'!AE15*(1+SUMIFS('A-methods'!K:K,'A-methods'!$AG:$AG,"rate",'A-methods'!$AF:$AF,$B113,'A-methods'!$C:$C,$C113,'A-methods'!$A:$A,$D113)))</f>
        <v>70.099320000000006</v>
      </c>
      <c r="F113" s="243">
        <f>IF('A-baseline &amp; data'!AG15="",E113*(1+SUMIFS('A-methods'!L:L,'A-methods'!$AG:$AG,"rate",'A-methods'!$AF:$AF,$B113,'A-methods'!$C:$C,$C113,'A-methods'!$A:$A,$D113)),'A-baseline &amp; data'!AG15)</f>
        <v>72.062100960000009</v>
      </c>
      <c r="G113" s="243">
        <f>IF('A-baseline &amp; data'!AH15="",F113*(1+SUMIFS('A-methods'!M:M,'A-methods'!$AG:$AG,"rate",'A-methods'!$AF:$AF,$B113,'A-methods'!$C:$C,$C113,'A-methods'!$A:$A,$D113)),'A-baseline &amp; data'!AH15)</f>
        <v>74.079839786880015</v>
      </c>
      <c r="H113" s="243">
        <f>IF('A-baseline &amp; data'!AI15="",G113*(1+SUMIFS('A-methods'!N:N,'A-methods'!$AG:$AG,"rate",'A-methods'!$AF:$AF,$B113,'A-methods'!$C:$C,$C113,'A-methods'!$A:$A,$D113)),'A-baseline &amp; data'!AI15)</f>
        <v>76.154075300912652</v>
      </c>
      <c r="I113" s="243">
        <f>IF('A-baseline &amp; data'!AJ15="",H113*(1+SUMIFS('A-methods'!O:O,'A-methods'!$AG:$AG,"rate",'A-methods'!$AF:$AF,$B113,'A-methods'!$C:$C,$C113,'A-methods'!$A:$A,$D113)),'A-baseline &amp; data'!AJ15)</f>
        <v>78.286389409338213</v>
      </c>
      <c r="J113" s="243">
        <f>IF('A-baseline &amp; data'!AK15="",I113*(1+SUMIFS('A-methods'!P:P,'A-methods'!$AG:$AG,"rate",'A-methods'!$AF:$AF,$B113,'A-methods'!$C:$C,$C113,'A-methods'!$A:$A,$D113)),'A-baseline &amp; data'!AK15)</f>
        <v>80.478408312799687</v>
      </c>
      <c r="K113" s="243">
        <f>IF('A-baseline &amp; data'!AL15="",J113*(1+SUMIFS('A-methods'!Q:Q,'A-methods'!$AG:$AG,"rate",'A-methods'!$AF:$AF,$B113,'A-methods'!$C:$C,$C113,'A-methods'!$A:$A,$D113)),'A-baseline &amp; data'!AL15)</f>
        <v>82.731803745558082</v>
      </c>
      <c r="L113" s="243">
        <f>IF('A-baseline &amp; data'!AM15="",K113*(1+SUMIFS('A-methods'!R:R,'A-methods'!$AG:$AG,"rate",'A-methods'!$AF:$AF,$B113,'A-methods'!$C:$C,$C113,'A-methods'!$A:$A,$D113)),'A-baseline &amp; data'!AM15)</f>
        <v>85.048294250433713</v>
      </c>
      <c r="M113" s="243">
        <f>IF('A-baseline &amp; data'!AN15="",L113*(1+SUMIFS('A-methods'!S:S,'A-methods'!$AG:$AG,"rate",'A-methods'!$AF:$AF,$B113,'A-methods'!$C:$C,$C113,'A-methods'!$A:$A,$D113)),'A-baseline &amp; data'!AN15)</f>
        <v>87.429646489445858</v>
      </c>
      <c r="N113" s="243">
        <f>IF('A-baseline &amp; data'!AO15="",M113*(1+SUMIFS('A-methods'!T:T,'A-methods'!$AG:$AG,"rate",'A-methods'!$AF:$AF,$B113,'A-methods'!$C:$C,$C113,'A-methods'!$A:$A,$D113)),'A-baseline &amp; data'!AO15)</f>
        <v>89.877676591150347</v>
      </c>
      <c r="O113" s="243">
        <f>IF('A-baseline &amp; data'!AP15="",N113*(1+SUMIFS('A-methods'!U:U,'A-methods'!$AG:$AG,"rate",'A-methods'!$AF:$AF,$B113,'A-methods'!$C:$C,$C113,'A-methods'!$A:$A,$D113)),'A-baseline &amp; data'!AP15)</f>
        <v>92.394251535702566</v>
      </c>
      <c r="P113" s="243">
        <f>IF('A-baseline &amp; data'!AQ15="",O113*(1+SUMIFS('A-methods'!V:V,'A-methods'!$AG:$AG,"rate",'A-methods'!$AF:$AF,$B113,'A-methods'!$C:$C,$C113,'A-methods'!$A:$A,$D113)),'A-baseline &amp; data'!AQ15)</f>
        <v>94.981290578702243</v>
      </c>
      <c r="Q113" s="243">
        <f>IF('A-baseline &amp; data'!AR15="",P113*(1+SUMIFS('A-methods'!W:W,'A-methods'!$AG:$AG,"rate",'A-methods'!$AF:$AF,$B113,'A-methods'!$C:$C,$C113,'A-methods'!$A:$A,$D113)),'A-baseline &amp; data'!AR15)</f>
        <v>97.640766714905908</v>
      </c>
      <c r="R113" s="243">
        <f>IF('A-baseline &amp; data'!AS15="",Q113*(1+SUMIFS('A-methods'!X:X,'A-methods'!$AG:$AG,"rate",'A-methods'!$AF:$AF,$B113,'A-methods'!$C:$C,$C113,'A-methods'!$A:$A,$D113)),'A-baseline &amp; data'!AS15)</f>
        <v>100.37470818292327</v>
      </c>
      <c r="S113" s="243">
        <f>IF('A-baseline &amp; data'!AT15="",R113*(1+SUMIFS('A-methods'!Y:Y,'A-methods'!$AG:$AG,"rate",'A-methods'!$AF:$AF,$B113,'A-methods'!$C:$C,$C113,'A-methods'!$A:$A,$D113)),'A-baseline &amp; data'!AT15)</f>
        <v>103.18520001204513</v>
      </c>
      <c r="T113" s="243">
        <f>IF('A-baseline &amp; data'!AU15="",S113*(1+SUMIFS('A-methods'!Z:Z,'A-methods'!$AG:$AG,"rate",'A-methods'!$AF:$AF,$B113,'A-methods'!$C:$C,$C113,'A-methods'!$A:$A,$D113)),'A-baseline &amp; data'!AU15)</f>
        <v>106.0743856123824</v>
      </c>
      <c r="U113" s="243">
        <f>IF('A-baseline &amp; data'!AV15="",T113*(1+SUMIFS('A-methods'!AA:AA,'A-methods'!$AG:$AG,"rate",'A-methods'!$AF:$AF,$B113,'A-methods'!$C:$C,$C113,'A-methods'!$A:$A,$D113)),'A-baseline &amp; data'!AV15)</f>
        <v>109.04446840952912</v>
      </c>
      <c r="V113" s="243">
        <f>IF('A-baseline &amp; data'!AW15="",U113*(1+SUMIFS('A-methods'!AB:AB,'A-methods'!$AG:$AG,"rate",'A-methods'!$AF:$AF,$B113,'A-methods'!$C:$C,$C113,'A-methods'!$A:$A,$D113)),'A-baseline &amp; data'!AW15)</f>
        <v>112.09771352499594</v>
      </c>
      <c r="W113" s="243">
        <f>IF('A-baseline &amp; data'!AX15="",V113*(1+SUMIFS('A-methods'!AC:AC,'A-methods'!$AG:$AG,"rate",'A-methods'!$AF:$AF,$B113,'A-methods'!$C:$C,$C113,'A-methods'!$A:$A,$D113)),'A-baseline &amp; data'!AX15)</f>
        <v>115.23644950369582</v>
      </c>
      <c r="X113" s="243">
        <f>IF('A-baseline &amp; data'!AY15="",W113*(1+SUMIFS('A-methods'!AD:AD,'A-methods'!$AG:$AG,"rate",'A-methods'!$AF:$AF,$B113,'A-methods'!$C:$C,$C113,'A-methods'!$A:$A,$D113)),'A-baseline &amp; data'!AY15)</f>
        <v>118.4630700897993</v>
      </c>
      <c r="Y113" s="243">
        <f>IF('A-baseline &amp; data'!AZ15="",X113*(1+SUMIFS('A-methods'!AE:AE,'A-methods'!$AG:$AG,"rate",'A-methods'!$AF:$AF,$B113,'A-methods'!$C:$C,$C113,'A-methods'!$A:$A,$D113)),'A-baseline &amp; data'!AZ15)</f>
        <v>121.78003605231369</v>
      </c>
    </row>
    <row r="114" spans="1:32">
      <c r="A114" s="237" t="s">
        <v>107</v>
      </c>
      <c r="B114" s="221" t="s">
        <v>108</v>
      </c>
      <c r="C114" s="274" t="str">
        <f t="shared" si="28"/>
        <v>ACT</v>
      </c>
      <c r="D114" s="272" t="str">
        <f t="shared" si="29"/>
        <v>Best</v>
      </c>
      <c r="E114" s="336">
        <f>IF('A-baseline &amp; data'!AF16&lt;&gt;"",'A-baseline &amp; data'!AF16,'A-baseline &amp; data'!AE16*(1+SUMIFS('A-methods'!K:K,'A-methods'!$AG:$AG,"rate",'A-methods'!$AF:$AF,$B114,'A-methods'!$C:$C,$C114,'A-methods'!$A:$A,$D114)))</f>
        <v>15.03964</v>
      </c>
      <c r="F114" s="243">
        <f>IF('A-baseline &amp; data'!AG16="",E114*(1+SUMIFS('A-methods'!L:L,'A-methods'!$AG:$AG,"rate",'A-methods'!$AF:$AF,$B114,'A-methods'!$C:$C,$C114,'A-methods'!$A:$A,$D114)),'A-baseline &amp; data'!AG16)</f>
        <v>15.460749920000001</v>
      </c>
      <c r="G114" s="243">
        <f>IF('A-baseline &amp; data'!AH16="",F114*(1+SUMIFS('A-methods'!M:M,'A-methods'!$AG:$AG,"rate",'A-methods'!$AF:$AF,$B114,'A-methods'!$C:$C,$C114,'A-methods'!$A:$A,$D114)),'A-baseline &amp; data'!AH16)</f>
        <v>15.893650917760002</v>
      </c>
      <c r="H114" s="243">
        <f>IF('A-baseline &amp; data'!AI16="",G114*(1+SUMIFS('A-methods'!N:N,'A-methods'!$AG:$AG,"rate",'A-methods'!$AF:$AF,$B114,'A-methods'!$C:$C,$C114,'A-methods'!$A:$A,$D114)),'A-baseline &amp; data'!AI16)</f>
        <v>16.338673143457282</v>
      </c>
      <c r="I114" s="243">
        <f>IF('A-baseline &amp; data'!AJ16="",H114*(1+SUMIFS('A-methods'!O:O,'A-methods'!$AG:$AG,"rate",'A-methods'!$AF:$AF,$B114,'A-methods'!$C:$C,$C114,'A-methods'!$A:$A,$D114)),'A-baseline &amp; data'!AJ16)</f>
        <v>16.796155991474087</v>
      </c>
      <c r="J114" s="243">
        <f>IF('A-baseline &amp; data'!AK16="",I114*(1+SUMIFS('A-methods'!P:P,'A-methods'!$AG:$AG,"rate",'A-methods'!$AF:$AF,$B114,'A-methods'!$C:$C,$C114,'A-methods'!$A:$A,$D114)),'A-baseline &amp; data'!AK16)</f>
        <v>17.266448359235362</v>
      </c>
      <c r="K114" s="243">
        <f>IF('A-baseline &amp; data'!AL16="",J114*(1+SUMIFS('A-methods'!Q:Q,'A-methods'!$AG:$AG,"rate",'A-methods'!$AF:$AF,$B114,'A-methods'!$C:$C,$C114,'A-methods'!$A:$A,$D114)),'A-baseline &amp; data'!AL16)</f>
        <v>17.749908913293954</v>
      </c>
      <c r="L114" s="243">
        <f>IF('A-baseline &amp; data'!AM16="",K114*(1+SUMIFS('A-methods'!R:R,'A-methods'!$AG:$AG,"rate",'A-methods'!$AF:$AF,$B114,'A-methods'!$C:$C,$C114,'A-methods'!$A:$A,$D114)),'A-baseline &amp; data'!AM16)</f>
        <v>18.246906362866184</v>
      </c>
      <c r="M114" s="243">
        <f>IF('A-baseline &amp; data'!AN16="",L114*(1+SUMIFS('A-methods'!S:S,'A-methods'!$AG:$AG,"rate",'A-methods'!$AF:$AF,$B114,'A-methods'!$C:$C,$C114,'A-methods'!$A:$A,$D114)),'A-baseline &amp; data'!AN16)</f>
        <v>18.757819741026438</v>
      </c>
      <c r="N114" s="243">
        <f>IF('A-baseline &amp; data'!AO16="",M114*(1+SUMIFS('A-methods'!T:T,'A-methods'!$AG:$AG,"rate",'A-methods'!$AF:$AF,$B114,'A-methods'!$C:$C,$C114,'A-methods'!$A:$A,$D114)),'A-baseline &amp; data'!AO16)</f>
        <v>19.283038693775179</v>
      </c>
      <c r="O114" s="243">
        <f>IF('A-baseline &amp; data'!AP16="",N114*(1+SUMIFS('A-methods'!U:U,'A-methods'!$AG:$AG,"rate",'A-methods'!$AF:$AF,$B114,'A-methods'!$C:$C,$C114,'A-methods'!$A:$A,$D114)),'A-baseline &amp; data'!AP16)</f>
        <v>19.822963777200883</v>
      </c>
      <c r="P114" s="243">
        <f>IF('A-baseline &amp; data'!AQ16="",O114*(1+SUMIFS('A-methods'!V:V,'A-methods'!$AG:$AG,"rate",'A-methods'!$AF:$AF,$B114,'A-methods'!$C:$C,$C114,'A-methods'!$A:$A,$D114)),'A-baseline &amp; data'!AQ16)</f>
        <v>20.378006762962507</v>
      </c>
      <c r="Q114" s="243">
        <f>IF('A-baseline &amp; data'!AR16="",P114*(1+SUMIFS('A-methods'!W:W,'A-methods'!$AG:$AG,"rate",'A-methods'!$AF:$AF,$B114,'A-methods'!$C:$C,$C114,'A-methods'!$A:$A,$D114)),'A-baseline &amp; data'!AR16)</f>
        <v>20.948590952325457</v>
      </c>
      <c r="R114" s="243">
        <f>IF('A-baseline &amp; data'!AS16="",Q114*(1+SUMIFS('A-methods'!X:X,'A-methods'!$AG:$AG,"rate",'A-methods'!$AF:$AF,$B114,'A-methods'!$C:$C,$C114,'A-methods'!$A:$A,$D114)),'A-baseline &amp; data'!AS16)</f>
        <v>21.535151498990569</v>
      </c>
      <c r="S114" s="243">
        <f>IF('A-baseline &amp; data'!AT16="",R114*(1+SUMIFS('A-methods'!Y:Y,'A-methods'!$AG:$AG,"rate",'A-methods'!$AF:$AF,$B114,'A-methods'!$C:$C,$C114,'A-methods'!$A:$A,$D114)),'A-baseline &amp; data'!AT16)</f>
        <v>22.138135740962305</v>
      </c>
      <c r="T114" s="243">
        <f>IF('A-baseline &amp; data'!AU16="",S114*(1+SUMIFS('A-methods'!Z:Z,'A-methods'!$AG:$AG,"rate",'A-methods'!$AF:$AF,$B114,'A-methods'!$C:$C,$C114,'A-methods'!$A:$A,$D114)),'A-baseline &amp; data'!AU16)</f>
        <v>22.75800354170925</v>
      </c>
      <c r="U114" s="243">
        <f>IF('A-baseline &amp; data'!AV16="",T114*(1+SUMIFS('A-methods'!AA:AA,'A-methods'!$AG:$AG,"rate",'A-methods'!$AF:$AF,$B114,'A-methods'!$C:$C,$C114,'A-methods'!$A:$A,$D114)),'A-baseline &amp; data'!AV16)</f>
        <v>23.39522764087711</v>
      </c>
      <c r="V114" s="243">
        <f>IF('A-baseline &amp; data'!AW16="",U114*(1+SUMIFS('A-methods'!AB:AB,'A-methods'!$AG:$AG,"rate",'A-methods'!$AF:$AF,$B114,'A-methods'!$C:$C,$C114,'A-methods'!$A:$A,$D114)),'A-baseline &amp; data'!AW16)</f>
        <v>24.05029401482167</v>
      </c>
      <c r="W114" s="243">
        <f>IF('A-baseline &amp; data'!AX16="",V114*(1+SUMIFS('A-methods'!AC:AC,'A-methods'!$AG:$AG,"rate",'A-methods'!$AF:$AF,$B114,'A-methods'!$C:$C,$C114,'A-methods'!$A:$A,$D114)),'A-baseline &amp; data'!AX16)</f>
        <v>24.723702247236677</v>
      </c>
      <c r="X114" s="243">
        <f>IF('A-baseline &amp; data'!AY16="",W114*(1+SUMIFS('A-methods'!AD:AD,'A-methods'!$AG:$AG,"rate",'A-methods'!$AF:$AF,$B114,'A-methods'!$C:$C,$C114,'A-methods'!$A:$A,$D114)),'A-baseline &amp; data'!AY16)</f>
        <v>25.415965910159304</v>
      </c>
      <c r="Y114" s="243">
        <f>IF('A-baseline &amp; data'!AZ16="",X114*(1+SUMIFS('A-methods'!AE:AE,'A-methods'!$AG:$AG,"rate",'A-methods'!$AF:$AF,$B114,'A-methods'!$C:$C,$C114,'A-methods'!$A:$A,$D114)),'A-baseline &amp; data'!AZ16)</f>
        <v>26.127612955643766</v>
      </c>
    </row>
    <row r="115" spans="1:32">
      <c r="A115" s="237" t="s">
        <v>115</v>
      </c>
      <c r="B115" s="221" t="s">
        <v>116</v>
      </c>
      <c r="C115" s="274" t="str">
        <f t="shared" si="28"/>
        <v>ACT</v>
      </c>
      <c r="D115" s="272" t="str">
        <f t="shared" si="29"/>
        <v>Best</v>
      </c>
      <c r="E115" s="336">
        <f>IF('A-baseline &amp; data'!AF17&lt;&gt;"",'A-baseline &amp; data'!AF17,'A-baseline &amp; data'!AE17*(1+SUMIFS('A-methods'!K:K,'A-methods'!$AG:$AG,"rate",'A-methods'!$AF:$AF,$B115,'A-methods'!$C:$C,$C115,'A-methods'!$A:$A,$D115)))</f>
        <v>2799.5499999999997</v>
      </c>
      <c r="F115" s="243">
        <f>IF('A-baseline &amp; data'!AG17="",E115*(1+SUMIFS('A-methods'!L:L,'A-methods'!$AG:$AG,"rate",'A-methods'!$AF:$AF,$B115,'A-methods'!$C:$C,$C115,'A-methods'!$A:$A,$D115)),'A-baseline &amp; data'!AG17)</f>
        <v>2799.5499999999997</v>
      </c>
      <c r="G115" s="243">
        <f>IF('A-baseline &amp; data'!AH17="",F115*(1+SUMIFS('A-methods'!M:M,'A-methods'!$AG:$AG,"rate",'A-methods'!$AF:$AF,$B115,'A-methods'!$C:$C,$C115,'A-methods'!$A:$A,$D115)),'A-baseline &amp; data'!AH17)</f>
        <v>2799.5499999999997</v>
      </c>
      <c r="H115" s="243">
        <f>IF('A-baseline &amp; data'!AI17="",G115*(1+SUMIFS('A-methods'!N:N,'A-methods'!$AG:$AG,"rate",'A-methods'!$AF:$AF,$B115,'A-methods'!$C:$C,$C115,'A-methods'!$A:$A,$D115)),'A-baseline &amp; data'!AI17)</f>
        <v>2799.5499999999997</v>
      </c>
      <c r="I115" s="243">
        <f>IF('A-baseline &amp; data'!AJ17="",H115*(1+SUMIFS('A-methods'!O:O,'A-methods'!$AG:$AG,"rate",'A-methods'!$AF:$AF,$B115,'A-methods'!$C:$C,$C115,'A-methods'!$A:$A,$D115)),'A-baseline &amp; data'!AJ17)</f>
        <v>2799.5499999999997</v>
      </c>
      <c r="J115" s="243">
        <f>IF('A-baseline &amp; data'!AK17="",I115*(1+SUMIFS('A-methods'!P:P,'A-methods'!$AG:$AG,"rate",'A-methods'!$AF:$AF,$B115,'A-methods'!$C:$C,$C115,'A-methods'!$A:$A,$D115)),'A-baseline &amp; data'!AK17)</f>
        <v>2799.5499999999997</v>
      </c>
      <c r="K115" s="243">
        <f>IF('A-baseline &amp; data'!AL17="",J115*(1+SUMIFS('A-methods'!Q:Q,'A-methods'!$AG:$AG,"rate",'A-methods'!$AF:$AF,$B115,'A-methods'!$C:$C,$C115,'A-methods'!$A:$A,$D115)),'A-baseline &amp; data'!AL17)</f>
        <v>2799.5499999999997</v>
      </c>
      <c r="L115" s="243">
        <f>IF('A-baseline &amp; data'!AM17="",K115*(1+SUMIFS('A-methods'!R:R,'A-methods'!$AG:$AG,"rate",'A-methods'!$AF:$AF,$B115,'A-methods'!$C:$C,$C115,'A-methods'!$A:$A,$D115)),'A-baseline &amp; data'!AM17)</f>
        <v>2799.5499999999997</v>
      </c>
      <c r="M115" s="243">
        <f>IF('A-baseline &amp; data'!AN17="",L115*(1+SUMIFS('A-methods'!S:S,'A-methods'!$AG:$AG,"rate",'A-methods'!$AF:$AF,$B115,'A-methods'!$C:$C,$C115,'A-methods'!$A:$A,$D115)),'A-baseline &amp; data'!AN17)</f>
        <v>2799.5499999999997</v>
      </c>
      <c r="N115" s="243">
        <f>IF('A-baseline &amp; data'!AO17="",M115*(1+SUMIFS('A-methods'!T:T,'A-methods'!$AG:$AG,"rate",'A-methods'!$AF:$AF,$B115,'A-methods'!$C:$C,$C115,'A-methods'!$A:$A,$D115)),'A-baseline &amp; data'!AO17)</f>
        <v>2799.5499999999997</v>
      </c>
      <c r="O115" s="243">
        <f>IF('A-baseline &amp; data'!AP17="",N115*(1+SUMIFS('A-methods'!U:U,'A-methods'!$AG:$AG,"rate",'A-methods'!$AF:$AF,$B115,'A-methods'!$C:$C,$C115,'A-methods'!$A:$A,$D115)),'A-baseline &amp; data'!AP17)</f>
        <v>2799.5499999999997</v>
      </c>
      <c r="P115" s="243">
        <f>IF('A-baseline &amp; data'!AQ17="",O115*(1+SUMIFS('A-methods'!V:V,'A-methods'!$AG:$AG,"rate",'A-methods'!$AF:$AF,$B115,'A-methods'!$C:$C,$C115,'A-methods'!$A:$A,$D115)),'A-baseline &amp; data'!AQ17)</f>
        <v>2799.5499999999997</v>
      </c>
      <c r="Q115" s="243">
        <f>IF('A-baseline &amp; data'!AR17="",P115*(1+SUMIFS('A-methods'!W:W,'A-methods'!$AG:$AG,"rate",'A-methods'!$AF:$AF,$B115,'A-methods'!$C:$C,$C115,'A-methods'!$A:$A,$D115)),'A-baseline &amp; data'!AR17)</f>
        <v>2799.5499999999997</v>
      </c>
      <c r="R115" s="243">
        <f>IF('A-baseline &amp; data'!AS17="",Q115*(1+SUMIFS('A-methods'!X:X,'A-methods'!$AG:$AG,"rate",'A-methods'!$AF:$AF,$B115,'A-methods'!$C:$C,$C115,'A-methods'!$A:$A,$D115)),'A-baseline &amp; data'!AS17)</f>
        <v>2799.5499999999997</v>
      </c>
      <c r="S115" s="243">
        <f>IF('A-baseline &amp; data'!AT17="",R115*(1+SUMIFS('A-methods'!Y:Y,'A-methods'!$AG:$AG,"rate",'A-methods'!$AF:$AF,$B115,'A-methods'!$C:$C,$C115,'A-methods'!$A:$A,$D115)),'A-baseline &amp; data'!AT17)</f>
        <v>2799.5499999999997</v>
      </c>
      <c r="T115" s="243">
        <f>IF('A-baseline &amp; data'!AU17="",S115*(1+SUMIFS('A-methods'!Z:Z,'A-methods'!$AG:$AG,"rate",'A-methods'!$AF:$AF,$B115,'A-methods'!$C:$C,$C115,'A-methods'!$A:$A,$D115)),'A-baseline &amp; data'!AU17)</f>
        <v>2799.5499999999997</v>
      </c>
      <c r="U115" s="243">
        <f>IF('A-baseline &amp; data'!AV17="",T115*(1+SUMIFS('A-methods'!AA:AA,'A-methods'!$AG:$AG,"rate",'A-methods'!$AF:$AF,$B115,'A-methods'!$C:$C,$C115,'A-methods'!$A:$A,$D115)),'A-baseline &amp; data'!AV17)</f>
        <v>2799.5499999999997</v>
      </c>
      <c r="V115" s="243">
        <f>IF('A-baseline &amp; data'!AW17="",U115*(1+SUMIFS('A-methods'!AB:AB,'A-methods'!$AG:$AG,"rate",'A-methods'!$AF:$AF,$B115,'A-methods'!$C:$C,$C115,'A-methods'!$A:$A,$D115)),'A-baseline &amp; data'!AW17)</f>
        <v>2799.5499999999997</v>
      </c>
      <c r="W115" s="243">
        <f>IF('A-baseline &amp; data'!AX17="",V115*(1+SUMIFS('A-methods'!AC:AC,'A-methods'!$AG:$AG,"rate",'A-methods'!$AF:$AF,$B115,'A-methods'!$C:$C,$C115,'A-methods'!$A:$A,$D115)),'A-baseline &amp; data'!AX17)</f>
        <v>2799.5499999999997</v>
      </c>
      <c r="X115" s="243">
        <f>IF('A-baseline &amp; data'!AY17="",W115*(1+SUMIFS('A-methods'!AD:AD,'A-methods'!$AG:$AG,"rate",'A-methods'!$AF:$AF,$B115,'A-methods'!$C:$C,$C115,'A-methods'!$A:$A,$D115)),'A-baseline &amp; data'!AY17)</f>
        <v>2799.5499999999997</v>
      </c>
      <c r="Y115" s="243">
        <f>IF('A-baseline &amp; data'!AZ17="",X115*(1+SUMIFS('A-methods'!AE:AE,'A-methods'!$AG:$AG,"rate",'A-methods'!$AF:$AF,$B115,'A-methods'!$C:$C,$C115,'A-methods'!$A:$A,$D115)),'A-baseline &amp; data'!AZ17)</f>
        <v>2799.5499999999997</v>
      </c>
    </row>
    <row r="116" spans="1:32">
      <c r="A116" s="237" t="s">
        <v>125</v>
      </c>
      <c r="B116" s="221" t="s">
        <v>1208</v>
      </c>
      <c r="C116" s="274" t="str">
        <f t="shared" si="28"/>
        <v>ACT</v>
      </c>
      <c r="D116" s="272" t="str">
        <f t="shared" si="29"/>
        <v>Best</v>
      </c>
      <c r="E116" s="336">
        <f>IF('A-baseline &amp; data'!AF18&lt;&gt;"",'A-baseline &amp; data'!AF18,'A-baseline &amp; data'!AE18*(1+SUMIFS('A-methods'!K:K,'A-methods'!$AG:$AG,"rate",'A-methods'!$AF:$AF,$B116,'A-methods'!$C:$C,$C116,'A-methods'!$A:$A,$D116)))</f>
        <v>0</v>
      </c>
      <c r="F116" s="243">
        <f>IF('A-baseline &amp; data'!AG18="",E116*(1+SUMIFS('A-methods'!L:L,'A-methods'!$AG:$AG,"rate",'A-methods'!$AF:$AF,$B116,'A-methods'!$C:$C,$C116,'A-methods'!$A:$A,$D116)),'A-baseline &amp; data'!AG18)</f>
        <v>0</v>
      </c>
      <c r="G116" s="243">
        <f>IF('A-baseline &amp; data'!AH18="",F116*(1+SUMIFS('A-methods'!M:M,'A-methods'!$AG:$AG,"rate",'A-methods'!$AF:$AF,$B116,'A-methods'!$C:$C,$C116,'A-methods'!$A:$A,$D116)),'A-baseline &amp; data'!AH18)</f>
        <v>0</v>
      </c>
      <c r="H116" s="243">
        <f>IF('A-baseline &amp; data'!AI18="",G116*(1+SUMIFS('A-methods'!N:N,'A-methods'!$AG:$AG,"rate",'A-methods'!$AF:$AF,$B116,'A-methods'!$C:$C,$C116,'A-methods'!$A:$A,$D116)),'A-baseline &amp; data'!AI18)</f>
        <v>0</v>
      </c>
      <c r="I116" s="243">
        <f>IF('A-baseline &amp; data'!AJ18="",H116*(1+SUMIFS('A-methods'!O:O,'A-methods'!$AG:$AG,"rate",'A-methods'!$AF:$AF,$B116,'A-methods'!$C:$C,$C116,'A-methods'!$A:$A,$D116)),'A-baseline &amp; data'!AJ18)</f>
        <v>0</v>
      </c>
      <c r="J116" s="243">
        <f>IF('A-baseline &amp; data'!AK18="",I116*(1+SUMIFS('A-methods'!P:P,'A-methods'!$AG:$AG,"rate",'A-methods'!$AF:$AF,$B116,'A-methods'!$C:$C,$C116,'A-methods'!$A:$A,$D116)),'A-baseline &amp; data'!AK18)</f>
        <v>0</v>
      </c>
      <c r="K116" s="243">
        <f>IF('A-baseline &amp; data'!AL18="",J116*(1+SUMIFS('A-methods'!Q:Q,'A-methods'!$AG:$AG,"rate",'A-methods'!$AF:$AF,$B116,'A-methods'!$C:$C,$C116,'A-methods'!$A:$A,$D116)),'A-baseline &amp; data'!AL18)</f>
        <v>0</v>
      </c>
      <c r="L116" s="243">
        <f>IF('A-baseline &amp; data'!AM18="",K116*(1+SUMIFS('A-methods'!R:R,'A-methods'!$AG:$AG,"rate",'A-methods'!$AF:$AF,$B116,'A-methods'!$C:$C,$C116,'A-methods'!$A:$A,$D116)),'A-baseline &amp; data'!AM18)</f>
        <v>0</v>
      </c>
      <c r="M116" s="243">
        <f>IF('A-baseline &amp; data'!AN18="",L116*(1+SUMIFS('A-methods'!S:S,'A-methods'!$AG:$AG,"rate",'A-methods'!$AF:$AF,$B116,'A-methods'!$C:$C,$C116,'A-methods'!$A:$A,$D116)),'A-baseline &amp; data'!AN18)</f>
        <v>0</v>
      </c>
      <c r="N116" s="243">
        <f>IF('A-baseline &amp; data'!AO18="",M116*(1+SUMIFS('A-methods'!T:T,'A-methods'!$AG:$AG,"rate",'A-methods'!$AF:$AF,$B116,'A-methods'!$C:$C,$C116,'A-methods'!$A:$A,$D116)),'A-baseline &amp; data'!AO18)</f>
        <v>0</v>
      </c>
      <c r="O116" s="243">
        <f>IF('A-baseline &amp; data'!AP18="",N116*(1+SUMIFS('A-methods'!U:U,'A-methods'!$AG:$AG,"rate",'A-methods'!$AF:$AF,$B116,'A-methods'!$C:$C,$C116,'A-methods'!$A:$A,$D116)),'A-baseline &amp; data'!AP18)</f>
        <v>0</v>
      </c>
      <c r="P116" s="243">
        <f>IF('A-baseline &amp; data'!AQ18="",O116*(1+SUMIFS('A-methods'!V:V,'A-methods'!$AG:$AG,"rate",'A-methods'!$AF:$AF,$B116,'A-methods'!$C:$C,$C116,'A-methods'!$A:$A,$D116)),'A-baseline &amp; data'!AQ18)</f>
        <v>0</v>
      </c>
      <c r="Q116" s="243">
        <f>IF('A-baseline &amp; data'!AR18="",P116*(1+SUMIFS('A-methods'!W:W,'A-methods'!$AG:$AG,"rate",'A-methods'!$AF:$AF,$B116,'A-methods'!$C:$C,$C116,'A-methods'!$A:$A,$D116)),'A-baseline &amp; data'!AR18)</f>
        <v>0</v>
      </c>
      <c r="R116" s="243">
        <f>IF('A-baseline &amp; data'!AS18="",Q116*(1+SUMIFS('A-methods'!X:X,'A-methods'!$AG:$AG,"rate",'A-methods'!$AF:$AF,$B116,'A-methods'!$C:$C,$C116,'A-methods'!$A:$A,$D116)),'A-baseline &amp; data'!AS18)</f>
        <v>0</v>
      </c>
      <c r="S116" s="243">
        <f>IF('A-baseline &amp; data'!AT18="",R116*(1+SUMIFS('A-methods'!Y:Y,'A-methods'!$AG:$AG,"rate",'A-methods'!$AF:$AF,$B116,'A-methods'!$C:$C,$C116,'A-methods'!$A:$A,$D116)),'A-baseline &amp; data'!AT18)</f>
        <v>0</v>
      </c>
      <c r="T116" s="243">
        <f>IF('A-baseline &amp; data'!AU18="",S116*(1+SUMIFS('A-methods'!Z:Z,'A-methods'!$AG:$AG,"rate",'A-methods'!$AF:$AF,$B116,'A-methods'!$C:$C,$C116,'A-methods'!$A:$A,$D116)),'A-baseline &amp; data'!AU18)</f>
        <v>0</v>
      </c>
      <c r="U116" s="243">
        <f>IF('A-baseline &amp; data'!AV18="",T116*(1+SUMIFS('A-methods'!AA:AA,'A-methods'!$AG:$AG,"rate",'A-methods'!$AF:$AF,$B116,'A-methods'!$C:$C,$C116,'A-methods'!$A:$A,$D116)),'A-baseline &amp; data'!AV18)</f>
        <v>0</v>
      </c>
      <c r="V116" s="243">
        <f>IF('A-baseline &amp; data'!AW18="",U116*(1+SUMIFS('A-methods'!AB:AB,'A-methods'!$AG:$AG,"rate",'A-methods'!$AF:$AF,$B116,'A-methods'!$C:$C,$C116,'A-methods'!$A:$A,$D116)),'A-baseline &amp; data'!AW18)</f>
        <v>0</v>
      </c>
      <c r="W116" s="243">
        <f>IF('A-baseline &amp; data'!AX18="",V116*(1+SUMIFS('A-methods'!AC:AC,'A-methods'!$AG:$AG,"rate",'A-methods'!$AF:$AF,$B116,'A-methods'!$C:$C,$C116,'A-methods'!$A:$A,$D116)),'A-baseline &amp; data'!AX18)</f>
        <v>0</v>
      </c>
      <c r="X116" s="243">
        <f>IF('A-baseline &amp; data'!AY18="",W116*(1+SUMIFS('A-methods'!AD:AD,'A-methods'!$AG:$AG,"rate",'A-methods'!$AF:$AF,$B116,'A-methods'!$C:$C,$C116,'A-methods'!$A:$A,$D116)),'A-baseline &amp; data'!AY18)</f>
        <v>0</v>
      </c>
      <c r="Y116" s="243">
        <f>IF('A-baseline &amp; data'!AZ18="",X116*(1+SUMIFS('A-methods'!AE:AE,'A-methods'!$AG:$AG,"rate",'A-methods'!$AF:$AF,$B116,'A-methods'!$C:$C,$C116,'A-methods'!$A:$A,$D116)),'A-baseline &amp; data'!AZ18)</f>
        <v>0</v>
      </c>
    </row>
    <row r="117" spans="1:32">
      <c r="A117" s="237" t="s">
        <v>127</v>
      </c>
      <c r="B117" s="221" t="s">
        <v>128</v>
      </c>
      <c r="C117" s="274" t="str">
        <f t="shared" si="28"/>
        <v>ACT</v>
      </c>
      <c r="D117" s="272" t="str">
        <f t="shared" si="29"/>
        <v>Best</v>
      </c>
      <c r="E117" s="336">
        <f>IF('A-baseline &amp; data'!AF19&lt;&gt;"",'A-baseline &amp; data'!AF19,'A-baseline &amp; data'!AE19*(1+SUMIFS('A-methods'!K:K,'A-methods'!$AG:$AG,"rate",'A-methods'!$AF:$AF,$B117,'A-methods'!$C:$C,$C117,'A-methods'!$A:$A,$D117)))</f>
        <v>6019.7521200000001</v>
      </c>
      <c r="F117" s="243">
        <f>IF('A-baseline &amp; data'!AG19="",E117*(1+SUMIFS('A-methods'!L:L,'A-methods'!$AG:$AG,"rate",'A-methods'!$AF:$AF,$B117,'A-methods'!$C:$C,$C117,'A-methods'!$A:$A,$D117)),'A-baseline &amp; data'!AG19)</f>
        <v>6188.3051793600007</v>
      </c>
      <c r="G117" s="243">
        <f>IF('A-baseline &amp; data'!AH19="",F117*(1+SUMIFS('A-methods'!M:M,'A-methods'!$AG:$AG,"rate",'A-methods'!$AF:$AF,$B117,'A-methods'!$C:$C,$C117,'A-methods'!$A:$A,$D117)),'A-baseline &amp; data'!AH19)</f>
        <v>6361.5777243820812</v>
      </c>
      <c r="H117" s="243">
        <f>IF('A-baseline &amp; data'!AI19="",G117*(1+SUMIFS('A-methods'!N:N,'A-methods'!$AG:$AG,"rate",'A-methods'!$AF:$AF,$B117,'A-methods'!$C:$C,$C117,'A-methods'!$A:$A,$D117)),'A-baseline &amp; data'!AI19)</f>
        <v>6539.7019006647797</v>
      </c>
      <c r="I117" s="243">
        <f>IF('A-baseline &amp; data'!AJ19="",H117*(1+SUMIFS('A-methods'!O:O,'A-methods'!$AG:$AG,"rate",'A-methods'!$AF:$AF,$B117,'A-methods'!$C:$C,$C117,'A-methods'!$A:$A,$D117)),'A-baseline &amp; data'!AJ19)</f>
        <v>6722.813553883394</v>
      </c>
      <c r="J117" s="243">
        <f>IF('A-baseline &amp; data'!AK19="",I117*(1+SUMIFS('A-methods'!P:P,'A-methods'!$AG:$AG,"rate",'A-methods'!$AF:$AF,$B117,'A-methods'!$C:$C,$C117,'A-methods'!$A:$A,$D117)),'A-baseline &amp; data'!AK19)</f>
        <v>6911.0523333921292</v>
      </c>
      <c r="K117" s="243">
        <f>IF('A-baseline &amp; data'!AL19="",J117*(1+SUMIFS('A-methods'!Q:Q,'A-methods'!$AG:$AG,"rate",'A-methods'!$AF:$AF,$B117,'A-methods'!$C:$C,$C117,'A-methods'!$A:$A,$D117)),'A-baseline &amp; data'!AL19)</f>
        <v>7104.5617987271089</v>
      </c>
      <c r="L117" s="243">
        <f>IF('A-baseline &amp; data'!AM19="",K117*(1+SUMIFS('A-methods'!R:R,'A-methods'!$AG:$AG,"rate",'A-methods'!$AF:$AF,$B117,'A-methods'!$C:$C,$C117,'A-methods'!$A:$A,$D117)),'A-baseline &amp; data'!AM19)</f>
        <v>7303.4895290914683</v>
      </c>
      <c r="M117" s="243">
        <f>IF('A-baseline &amp; data'!AN19="",L117*(1+SUMIFS('A-methods'!S:S,'A-methods'!$AG:$AG,"rate",'A-methods'!$AF:$AF,$B117,'A-methods'!$C:$C,$C117,'A-methods'!$A:$A,$D117)),'A-baseline &amp; data'!AN19)</f>
        <v>7507.9872359060291</v>
      </c>
      <c r="N117" s="243">
        <f>IF('A-baseline &amp; data'!AO19="",M117*(1+SUMIFS('A-methods'!T:T,'A-methods'!$AG:$AG,"rate",'A-methods'!$AF:$AF,$B117,'A-methods'!$C:$C,$C117,'A-methods'!$A:$A,$D117)),'A-baseline &amp; data'!AO19)</f>
        <v>7718.2108785113978</v>
      </c>
      <c r="O117" s="243">
        <f>IF('A-baseline &amp; data'!AP19="",N117*(1+SUMIFS('A-methods'!U:U,'A-methods'!$AG:$AG,"rate",'A-methods'!$AF:$AF,$B117,'A-methods'!$C:$C,$C117,'A-methods'!$A:$A,$D117)),'A-baseline &amp; data'!AP19)</f>
        <v>7934.320783109717</v>
      </c>
      <c r="P117" s="243">
        <f>IF('A-baseline &amp; data'!AQ19="",O117*(1+SUMIFS('A-methods'!V:V,'A-methods'!$AG:$AG,"rate",'A-methods'!$AF:$AF,$B117,'A-methods'!$C:$C,$C117,'A-methods'!$A:$A,$D117)),'A-baseline &amp; data'!AQ19)</f>
        <v>8156.4817650367895</v>
      </c>
      <c r="Q117" s="243">
        <f>IF('A-baseline &amp; data'!AR19="",P117*(1+SUMIFS('A-methods'!W:W,'A-methods'!$AG:$AG,"rate",'A-methods'!$AF:$AF,$B117,'A-methods'!$C:$C,$C117,'A-methods'!$A:$A,$D117)),'A-baseline &amp; data'!AR19)</f>
        <v>8384.8632544578195</v>
      </c>
      <c r="R117" s="243">
        <f>IF('A-baseline &amp; data'!AS19="",Q117*(1+SUMIFS('A-methods'!X:X,'A-methods'!$AG:$AG,"rate",'A-methods'!$AF:$AF,$B117,'A-methods'!$C:$C,$C117,'A-methods'!$A:$A,$D117)),'A-baseline &amp; data'!AS19)</f>
        <v>8619.6394255826381</v>
      </c>
      <c r="S117" s="243">
        <f>IF('A-baseline &amp; data'!AT19="",R117*(1+SUMIFS('A-methods'!Y:Y,'A-methods'!$AG:$AG,"rate",'A-methods'!$AF:$AF,$B117,'A-methods'!$C:$C,$C117,'A-methods'!$A:$A,$D117)),'A-baseline &amp; data'!AT19)</f>
        <v>8860.9893294989524</v>
      </c>
      <c r="T117" s="243">
        <f>IF('A-baseline &amp; data'!AU19="",S117*(1+SUMIFS('A-methods'!Z:Z,'A-methods'!$AG:$AG,"rate",'A-methods'!$AF:$AF,$B117,'A-methods'!$C:$C,$C117,'A-methods'!$A:$A,$D117)),'A-baseline &amp; data'!AU19)</f>
        <v>9109.0970307249227</v>
      </c>
      <c r="U117" s="243">
        <f>IF('A-baseline &amp; data'!AV19="",T117*(1+SUMIFS('A-methods'!AA:AA,'A-methods'!$AG:$AG,"rate",'A-methods'!$AF:$AF,$B117,'A-methods'!$C:$C,$C117,'A-methods'!$A:$A,$D117)),'A-baseline &amp; data'!AV19)</f>
        <v>9364.1517475852215</v>
      </c>
      <c r="V117" s="243">
        <f>IF('A-baseline &amp; data'!AW19="",U117*(1+SUMIFS('A-methods'!AB:AB,'A-methods'!$AG:$AG,"rate",'A-methods'!$AF:$AF,$B117,'A-methods'!$C:$C,$C117,'A-methods'!$A:$A,$D117)),'A-baseline &amp; data'!AW19)</f>
        <v>9626.3479965176084</v>
      </c>
      <c r="W117" s="243">
        <f>IF('A-baseline &amp; data'!AX19="",V117*(1+SUMIFS('A-methods'!AC:AC,'A-methods'!$AG:$AG,"rate",'A-methods'!$AF:$AF,$B117,'A-methods'!$C:$C,$C117,'A-methods'!$A:$A,$D117)),'A-baseline &amp; data'!AX19)</f>
        <v>9895.8857404201008</v>
      </c>
      <c r="X117" s="243">
        <f>IF('A-baseline &amp; data'!AY19="",W117*(1+SUMIFS('A-methods'!AD:AD,'A-methods'!$AG:$AG,"rate",'A-methods'!$AF:$AF,$B117,'A-methods'!$C:$C,$C117,'A-methods'!$A:$A,$D117)),'A-baseline &amp; data'!AY19)</f>
        <v>10172.970541151864</v>
      </c>
      <c r="Y117" s="243">
        <f>IF('A-baseline &amp; data'!AZ19="",X117*(1+SUMIFS('A-methods'!AE:AE,'A-methods'!$AG:$AG,"rate",'A-methods'!$AF:$AF,$B117,'A-methods'!$C:$C,$C117,'A-methods'!$A:$A,$D117)),'A-baseline &amp; data'!AZ19)</f>
        <v>10457.813716304117</v>
      </c>
    </row>
    <row r="118" spans="1:32">
      <c r="A118" s="237" t="s">
        <v>254</v>
      </c>
      <c r="B118" s="221" t="s">
        <v>202</v>
      </c>
      <c r="C118" s="274" t="str">
        <f t="shared" si="28"/>
        <v>ACT</v>
      </c>
      <c r="D118" s="272" t="str">
        <f t="shared" si="29"/>
        <v>Best</v>
      </c>
      <c r="E118" s="336">
        <f>IF('A-baseline &amp; data'!AF20&lt;&gt;"",'A-baseline &amp; data'!AF20,'A-baseline &amp; data'!AE20*(1+SUMIFS('A-methods'!K:K,'A-methods'!$AG:$AG,"rate",'A-methods'!$AF:$AF,$B118,'A-methods'!$C:$C,$C118,'A-methods'!$A:$A,$D118)))</f>
        <v>0</v>
      </c>
      <c r="F118" s="243">
        <f>IF('A-baseline &amp; data'!AG20="",E118*(1+SUMIFS('A-methods'!L:L,'A-methods'!$AG:$AG,"rate",'A-methods'!$AF:$AF,$B118,'A-methods'!$C:$C,$C118,'A-methods'!$A:$A,$D118)),'A-baseline &amp; data'!AG20)</f>
        <v>0</v>
      </c>
      <c r="G118" s="243">
        <f>IF('A-baseline &amp; data'!AH20="",F118*(1+SUMIFS('A-methods'!M:M,'A-methods'!$AG:$AG,"rate",'A-methods'!$AF:$AF,$B118,'A-methods'!$C:$C,$C118,'A-methods'!$A:$A,$D118)),'A-baseline &amp; data'!AH20)</f>
        <v>0</v>
      </c>
      <c r="H118" s="243">
        <f>IF('A-baseline &amp; data'!AI20="",G118*(1+SUMIFS('A-methods'!N:N,'A-methods'!$AG:$AG,"rate",'A-methods'!$AF:$AF,$B118,'A-methods'!$C:$C,$C118,'A-methods'!$A:$A,$D118)),'A-baseline &amp; data'!AI20)</f>
        <v>0</v>
      </c>
      <c r="I118" s="243">
        <f>IF('A-baseline &amp; data'!AJ20="",H118*(1+SUMIFS('A-methods'!O:O,'A-methods'!$AG:$AG,"rate",'A-methods'!$AF:$AF,$B118,'A-methods'!$C:$C,$C118,'A-methods'!$A:$A,$D118)),'A-baseline &amp; data'!AJ20)</f>
        <v>0</v>
      </c>
      <c r="J118" s="243">
        <f>IF('A-baseline &amp; data'!AK20="",I118*(1+SUMIFS('A-methods'!P:P,'A-methods'!$AG:$AG,"rate",'A-methods'!$AF:$AF,$B118,'A-methods'!$C:$C,$C118,'A-methods'!$A:$A,$D118)),'A-baseline &amp; data'!AK20)</f>
        <v>0</v>
      </c>
      <c r="K118" s="243">
        <f>IF('A-baseline &amp; data'!AL20="",J118*(1+SUMIFS('A-methods'!Q:Q,'A-methods'!$AG:$AG,"rate",'A-methods'!$AF:$AF,$B118,'A-methods'!$C:$C,$C118,'A-methods'!$A:$A,$D118)),'A-baseline &amp; data'!AL20)</f>
        <v>0</v>
      </c>
      <c r="L118" s="243">
        <f>IF('A-baseline &amp; data'!AM20="",K118*(1+SUMIFS('A-methods'!R:R,'A-methods'!$AG:$AG,"rate",'A-methods'!$AF:$AF,$B118,'A-methods'!$C:$C,$C118,'A-methods'!$A:$A,$D118)),'A-baseline &amp; data'!AM20)</f>
        <v>0</v>
      </c>
      <c r="M118" s="243">
        <f>IF('A-baseline &amp; data'!AN20="",L118*(1+SUMIFS('A-methods'!S:S,'A-methods'!$AG:$AG,"rate",'A-methods'!$AF:$AF,$B118,'A-methods'!$C:$C,$C118,'A-methods'!$A:$A,$D118)),'A-baseline &amp; data'!AN20)</f>
        <v>0</v>
      </c>
      <c r="N118" s="243">
        <f>IF('A-baseline &amp; data'!AO20="",M118*(1+SUMIFS('A-methods'!T:T,'A-methods'!$AG:$AG,"rate",'A-methods'!$AF:$AF,$B118,'A-methods'!$C:$C,$C118,'A-methods'!$A:$A,$D118)),'A-baseline &amp; data'!AO20)</f>
        <v>0</v>
      </c>
      <c r="O118" s="243">
        <f>IF('A-baseline &amp; data'!AP20="",N118*(1+SUMIFS('A-methods'!U:U,'A-methods'!$AG:$AG,"rate",'A-methods'!$AF:$AF,$B118,'A-methods'!$C:$C,$C118,'A-methods'!$A:$A,$D118)),'A-baseline &amp; data'!AP20)</f>
        <v>0</v>
      </c>
      <c r="P118" s="243">
        <f>IF('A-baseline &amp; data'!AQ20="",O118*(1+SUMIFS('A-methods'!V:V,'A-methods'!$AG:$AG,"rate",'A-methods'!$AF:$AF,$B118,'A-methods'!$C:$C,$C118,'A-methods'!$A:$A,$D118)),'A-baseline &amp; data'!AQ20)</f>
        <v>0</v>
      </c>
      <c r="Q118" s="243">
        <f>IF('A-baseline &amp; data'!AR20="",P118*(1+SUMIFS('A-methods'!W:W,'A-methods'!$AG:$AG,"rate",'A-methods'!$AF:$AF,$B118,'A-methods'!$C:$C,$C118,'A-methods'!$A:$A,$D118)),'A-baseline &amp; data'!AR20)</f>
        <v>0</v>
      </c>
      <c r="R118" s="243">
        <f>IF('A-baseline &amp; data'!AS20="",Q118*(1+SUMIFS('A-methods'!X:X,'A-methods'!$AG:$AG,"rate",'A-methods'!$AF:$AF,$B118,'A-methods'!$C:$C,$C118,'A-methods'!$A:$A,$D118)),'A-baseline &amp; data'!AS20)</f>
        <v>0</v>
      </c>
      <c r="S118" s="243">
        <f>IF('A-baseline &amp; data'!AT20="",R118*(1+SUMIFS('A-methods'!Y:Y,'A-methods'!$AG:$AG,"rate",'A-methods'!$AF:$AF,$B118,'A-methods'!$C:$C,$C118,'A-methods'!$A:$A,$D118)),'A-baseline &amp; data'!AT20)</f>
        <v>0</v>
      </c>
      <c r="T118" s="243">
        <f>IF('A-baseline &amp; data'!AU20="",S118*(1+SUMIFS('A-methods'!Z:Z,'A-methods'!$AG:$AG,"rate",'A-methods'!$AF:$AF,$B118,'A-methods'!$C:$C,$C118,'A-methods'!$A:$A,$D118)),'A-baseline &amp; data'!AU20)</f>
        <v>0</v>
      </c>
      <c r="U118" s="243">
        <f>IF('A-baseline &amp; data'!AV20="",T118*(1+SUMIFS('A-methods'!AA:AA,'A-methods'!$AG:$AG,"rate",'A-methods'!$AF:$AF,$B118,'A-methods'!$C:$C,$C118,'A-methods'!$A:$A,$D118)),'A-baseline &amp; data'!AV20)</f>
        <v>0</v>
      </c>
      <c r="V118" s="243">
        <f>IF('A-baseline &amp; data'!AW20="",U118*(1+SUMIFS('A-methods'!AB:AB,'A-methods'!$AG:$AG,"rate",'A-methods'!$AF:$AF,$B118,'A-methods'!$C:$C,$C118,'A-methods'!$A:$A,$D118)),'A-baseline &amp; data'!AW20)</f>
        <v>0</v>
      </c>
      <c r="W118" s="243">
        <f>IF('A-baseline &amp; data'!AX20="",V118*(1+SUMIFS('A-methods'!AC:AC,'A-methods'!$AG:$AG,"rate",'A-methods'!$AF:$AF,$B118,'A-methods'!$C:$C,$C118,'A-methods'!$A:$A,$D118)),'A-baseline &amp; data'!AX20)</f>
        <v>0</v>
      </c>
      <c r="X118" s="243">
        <f>IF('A-baseline &amp; data'!AY20="",W118*(1+SUMIFS('A-methods'!AD:AD,'A-methods'!$AG:$AG,"rate",'A-methods'!$AF:$AF,$B118,'A-methods'!$C:$C,$C118,'A-methods'!$A:$A,$D118)),'A-baseline &amp; data'!AY20)</f>
        <v>0</v>
      </c>
      <c r="Y118" s="243">
        <f>IF('A-baseline &amp; data'!AZ20="",X118*(1+SUMIFS('A-methods'!AE:AE,'A-methods'!$AG:$AG,"rate",'A-methods'!$AF:$AF,$B118,'A-methods'!$C:$C,$C118,'A-methods'!$A:$A,$D118)),'A-baseline &amp; data'!AZ20)</f>
        <v>0</v>
      </c>
    </row>
    <row r="119" spans="1:32">
      <c r="A119" s="237" t="s">
        <v>255</v>
      </c>
      <c r="B119" s="221" t="s">
        <v>227</v>
      </c>
      <c r="C119" s="274" t="str">
        <f t="shared" si="28"/>
        <v>ACT</v>
      </c>
      <c r="D119" s="272" t="str">
        <f t="shared" si="29"/>
        <v>Best</v>
      </c>
      <c r="E119" s="336">
        <f>IF('A-baseline &amp; data'!AF21&lt;&gt;"",'A-baseline &amp; data'!AF21,'A-baseline &amp; data'!AE21*(1+SUMIFS('A-methods'!K:K,'A-methods'!$AG:$AG,"rate",'A-methods'!$AF:$AF,$B119,'A-methods'!$C:$C,$C119,'A-methods'!$A:$A,$D119)))</f>
        <v>0</v>
      </c>
      <c r="F119" s="243">
        <f>IF('A-baseline &amp; data'!AG21="",E119*(1+SUMIFS('A-methods'!L:L,'A-methods'!$AG:$AG,"rate",'A-methods'!$AF:$AF,$B119,'A-methods'!$C:$C,$C119,'A-methods'!$A:$A,$D119)),'A-baseline &amp; data'!AG21)</f>
        <v>0</v>
      </c>
      <c r="G119" s="243">
        <f>IF('A-baseline &amp; data'!AH21="",F119*(1+SUMIFS('A-methods'!M:M,'A-methods'!$AG:$AG,"rate",'A-methods'!$AF:$AF,$B119,'A-methods'!$C:$C,$C119,'A-methods'!$A:$A,$D119)),'A-baseline &amp; data'!AH21)</f>
        <v>0</v>
      </c>
      <c r="H119" s="243">
        <f>IF('A-baseline &amp; data'!AI21="",G119*(1+SUMIFS('A-methods'!N:N,'A-methods'!$AG:$AG,"rate",'A-methods'!$AF:$AF,$B119,'A-methods'!$C:$C,$C119,'A-methods'!$A:$A,$D119)),'A-baseline &amp; data'!AI21)</f>
        <v>0</v>
      </c>
      <c r="I119" s="243">
        <f>IF('A-baseline &amp; data'!AJ21="",H119*(1+SUMIFS('A-methods'!O:O,'A-methods'!$AG:$AG,"rate",'A-methods'!$AF:$AF,$B119,'A-methods'!$C:$C,$C119,'A-methods'!$A:$A,$D119)),'A-baseline &amp; data'!AJ21)</f>
        <v>0</v>
      </c>
      <c r="J119" s="243">
        <f>IF('A-baseline &amp; data'!AK21="",I119*(1+SUMIFS('A-methods'!P:P,'A-methods'!$AG:$AG,"rate",'A-methods'!$AF:$AF,$B119,'A-methods'!$C:$C,$C119,'A-methods'!$A:$A,$D119)),'A-baseline &amp; data'!AK21)</f>
        <v>0</v>
      </c>
      <c r="K119" s="243">
        <f>IF('A-baseline &amp; data'!AL21="",J119*(1+SUMIFS('A-methods'!Q:Q,'A-methods'!$AG:$AG,"rate",'A-methods'!$AF:$AF,$B119,'A-methods'!$C:$C,$C119,'A-methods'!$A:$A,$D119)),'A-baseline &amp; data'!AL21)</f>
        <v>0</v>
      </c>
      <c r="L119" s="243">
        <f>IF('A-baseline &amp; data'!AM21="",K119*(1+SUMIFS('A-methods'!R:R,'A-methods'!$AG:$AG,"rate",'A-methods'!$AF:$AF,$B119,'A-methods'!$C:$C,$C119,'A-methods'!$A:$A,$D119)),'A-baseline &amp; data'!AM21)</f>
        <v>0</v>
      </c>
      <c r="M119" s="243">
        <f>IF('A-baseline &amp; data'!AN21="",L119*(1+SUMIFS('A-methods'!S:S,'A-methods'!$AG:$AG,"rate",'A-methods'!$AF:$AF,$B119,'A-methods'!$C:$C,$C119,'A-methods'!$A:$A,$D119)),'A-baseline &amp; data'!AN21)</f>
        <v>0</v>
      </c>
      <c r="N119" s="243">
        <f>IF('A-baseline &amp; data'!AO21="",M119*(1+SUMIFS('A-methods'!T:T,'A-methods'!$AG:$AG,"rate",'A-methods'!$AF:$AF,$B119,'A-methods'!$C:$C,$C119,'A-methods'!$A:$A,$D119)),'A-baseline &amp; data'!AO21)</f>
        <v>0</v>
      </c>
      <c r="O119" s="243">
        <f>IF('A-baseline &amp; data'!AP21="",N119*(1+SUMIFS('A-methods'!U:U,'A-methods'!$AG:$AG,"rate",'A-methods'!$AF:$AF,$B119,'A-methods'!$C:$C,$C119,'A-methods'!$A:$A,$D119)),'A-baseline &amp; data'!AP21)</f>
        <v>0</v>
      </c>
      <c r="P119" s="243">
        <f>IF('A-baseline &amp; data'!AQ21="",O119*(1+SUMIFS('A-methods'!V:V,'A-methods'!$AG:$AG,"rate",'A-methods'!$AF:$AF,$B119,'A-methods'!$C:$C,$C119,'A-methods'!$A:$A,$D119)),'A-baseline &amp; data'!AQ21)</f>
        <v>0</v>
      </c>
      <c r="Q119" s="243">
        <f>IF('A-baseline &amp; data'!AR21="",P119*(1+SUMIFS('A-methods'!W:W,'A-methods'!$AG:$AG,"rate",'A-methods'!$AF:$AF,$B119,'A-methods'!$C:$C,$C119,'A-methods'!$A:$A,$D119)),'A-baseline &amp; data'!AR21)</f>
        <v>0</v>
      </c>
      <c r="R119" s="243">
        <f>IF('A-baseline &amp; data'!AS21="",Q119*(1+SUMIFS('A-methods'!X:X,'A-methods'!$AG:$AG,"rate",'A-methods'!$AF:$AF,$B119,'A-methods'!$C:$C,$C119,'A-methods'!$A:$A,$D119)),'A-baseline &amp; data'!AS21)</f>
        <v>0</v>
      </c>
      <c r="S119" s="243">
        <f>IF('A-baseline &amp; data'!AT21="",R119*(1+SUMIFS('A-methods'!Y:Y,'A-methods'!$AG:$AG,"rate",'A-methods'!$AF:$AF,$B119,'A-methods'!$C:$C,$C119,'A-methods'!$A:$A,$D119)),'A-baseline &amp; data'!AT21)</f>
        <v>0</v>
      </c>
      <c r="T119" s="243">
        <f>IF('A-baseline &amp; data'!AU21="",S119*(1+SUMIFS('A-methods'!Z:Z,'A-methods'!$AG:$AG,"rate",'A-methods'!$AF:$AF,$B119,'A-methods'!$C:$C,$C119,'A-methods'!$A:$A,$D119)),'A-baseline &amp; data'!AU21)</f>
        <v>0</v>
      </c>
      <c r="U119" s="243">
        <f>IF('A-baseline &amp; data'!AV21="",T119*(1+SUMIFS('A-methods'!AA:AA,'A-methods'!$AG:$AG,"rate",'A-methods'!$AF:$AF,$B119,'A-methods'!$C:$C,$C119,'A-methods'!$A:$A,$D119)),'A-baseline &amp; data'!AV21)</f>
        <v>0</v>
      </c>
      <c r="V119" s="243">
        <f>IF('A-baseline &amp; data'!AW21="",U119*(1+SUMIFS('A-methods'!AB:AB,'A-methods'!$AG:$AG,"rate",'A-methods'!$AF:$AF,$B119,'A-methods'!$C:$C,$C119,'A-methods'!$A:$A,$D119)),'A-baseline &amp; data'!AW21)</f>
        <v>0</v>
      </c>
      <c r="W119" s="243">
        <f>IF('A-baseline &amp; data'!AX21="",V119*(1+SUMIFS('A-methods'!AC:AC,'A-methods'!$AG:$AG,"rate",'A-methods'!$AF:$AF,$B119,'A-methods'!$C:$C,$C119,'A-methods'!$A:$A,$D119)),'A-baseline &amp; data'!AX21)</f>
        <v>0</v>
      </c>
      <c r="X119" s="243">
        <f>IF('A-baseline &amp; data'!AY21="",W119*(1+SUMIFS('A-methods'!AD:AD,'A-methods'!$AG:$AG,"rate",'A-methods'!$AF:$AF,$B119,'A-methods'!$C:$C,$C119,'A-methods'!$A:$A,$D119)),'A-baseline &amp; data'!AY21)</f>
        <v>0</v>
      </c>
      <c r="Y119" s="243">
        <f>IF('A-baseline &amp; data'!AZ21="",X119*(1+SUMIFS('A-methods'!AE:AE,'A-methods'!$AG:$AG,"rate",'A-methods'!$AF:$AF,$B119,'A-methods'!$C:$C,$C119,'A-methods'!$A:$A,$D119)),'A-baseline &amp; data'!AZ21)</f>
        <v>0</v>
      </c>
    </row>
    <row r="120" spans="1:32">
      <c r="A120" s="237" t="s">
        <v>256</v>
      </c>
      <c r="B120" s="221" t="s">
        <v>372</v>
      </c>
      <c r="C120" s="274" t="str">
        <f t="shared" si="28"/>
        <v>ACT</v>
      </c>
      <c r="D120" s="272" t="str">
        <f t="shared" si="29"/>
        <v>Best</v>
      </c>
      <c r="E120" s="336">
        <f>IF('A-baseline &amp; data'!AF22&lt;&gt;"",'A-baseline &amp; data'!AF22,'A-baseline &amp; data'!AE22*(1+SUMIFS('A-methods'!K:K,'A-methods'!$AG:$AG,"rate",'A-methods'!$AF:$AF,$B120,'A-methods'!$C:$C,$C120,'A-methods'!$A:$A,$D120)))</f>
        <v>0</v>
      </c>
      <c r="F120" s="243">
        <f>IF('A-baseline &amp; data'!AG22="",E120*(1+SUMIFS('A-methods'!L:L,'A-methods'!$AG:$AG,"rate",'A-methods'!$AF:$AF,$B120,'A-methods'!$C:$C,$C120,'A-methods'!$A:$A,$D120)),'A-baseline &amp; data'!AG22)</f>
        <v>0</v>
      </c>
      <c r="G120" s="243">
        <f>IF('A-baseline &amp; data'!AH22="",F120*(1+SUMIFS('A-methods'!M:M,'A-methods'!$AG:$AG,"rate",'A-methods'!$AF:$AF,$B120,'A-methods'!$C:$C,$C120,'A-methods'!$A:$A,$D120)),'A-baseline &amp; data'!AH22)</f>
        <v>0</v>
      </c>
      <c r="H120" s="243">
        <f>IF('A-baseline &amp; data'!AI22="",G120*(1+SUMIFS('A-methods'!N:N,'A-methods'!$AG:$AG,"rate",'A-methods'!$AF:$AF,$B120,'A-methods'!$C:$C,$C120,'A-methods'!$A:$A,$D120)),'A-baseline &amp; data'!AI22)</f>
        <v>0</v>
      </c>
      <c r="I120" s="243">
        <f>IF('A-baseline &amp; data'!AJ22="",H120*(1+SUMIFS('A-methods'!O:O,'A-methods'!$AG:$AG,"rate",'A-methods'!$AF:$AF,$B120,'A-methods'!$C:$C,$C120,'A-methods'!$A:$A,$D120)),'A-baseline &amp; data'!AJ22)</f>
        <v>0</v>
      </c>
      <c r="J120" s="243">
        <f>IF('A-baseline &amp; data'!AK22="",I120*(1+SUMIFS('A-methods'!P:P,'A-methods'!$AG:$AG,"rate",'A-methods'!$AF:$AF,$B120,'A-methods'!$C:$C,$C120,'A-methods'!$A:$A,$D120)),'A-baseline &amp; data'!AK22)</f>
        <v>0</v>
      </c>
      <c r="K120" s="243">
        <f>IF('A-baseline &amp; data'!AL22="",J120*(1+SUMIFS('A-methods'!Q:Q,'A-methods'!$AG:$AG,"rate",'A-methods'!$AF:$AF,$B120,'A-methods'!$C:$C,$C120,'A-methods'!$A:$A,$D120)),'A-baseline &amp; data'!AL22)</f>
        <v>0</v>
      </c>
      <c r="L120" s="243">
        <f>IF('A-baseline &amp; data'!AM22="",K120*(1+SUMIFS('A-methods'!R:R,'A-methods'!$AG:$AG,"rate",'A-methods'!$AF:$AF,$B120,'A-methods'!$C:$C,$C120,'A-methods'!$A:$A,$D120)),'A-baseline &amp; data'!AM22)</f>
        <v>0</v>
      </c>
      <c r="M120" s="243">
        <f>IF('A-baseline &amp; data'!AN22="",L120*(1+SUMIFS('A-methods'!S:S,'A-methods'!$AG:$AG,"rate",'A-methods'!$AF:$AF,$B120,'A-methods'!$C:$C,$C120,'A-methods'!$A:$A,$D120)),'A-baseline &amp; data'!AN22)</f>
        <v>0</v>
      </c>
      <c r="N120" s="243">
        <f>IF('A-baseline &amp; data'!AO22="",M120*(1+SUMIFS('A-methods'!T:T,'A-methods'!$AG:$AG,"rate",'A-methods'!$AF:$AF,$B120,'A-methods'!$C:$C,$C120,'A-methods'!$A:$A,$D120)),'A-baseline &amp; data'!AO22)</f>
        <v>0</v>
      </c>
      <c r="O120" s="243">
        <f>IF('A-baseline &amp; data'!AP22="",N120*(1+SUMIFS('A-methods'!U:U,'A-methods'!$AG:$AG,"rate",'A-methods'!$AF:$AF,$B120,'A-methods'!$C:$C,$C120,'A-methods'!$A:$A,$D120)),'A-baseline &amp; data'!AP22)</f>
        <v>0</v>
      </c>
      <c r="P120" s="243">
        <f>IF('A-baseline &amp; data'!AQ22="",O120*(1+SUMIFS('A-methods'!V:V,'A-methods'!$AG:$AG,"rate",'A-methods'!$AF:$AF,$B120,'A-methods'!$C:$C,$C120,'A-methods'!$A:$A,$D120)),'A-baseline &amp; data'!AQ22)</f>
        <v>0</v>
      </c>
      <c r="Q120" s="243">
        <f>IF('A-baseline &amp; data'!AR22="",P120*(1+SUMIFS('A-methods'!W:W,'A-methods'!$AG:$AG,"rate",'A-methods'!$AF:$AF,$B120,'A-methods'!$C:$C,$C120,'A-methods'!$A:$A,$D120)),'A-baseline &amp; data'!AR22)</f>
        <v>0</v>
      </c>
      <c r="R120" s="243">
        <f>IF('A-baseline &amp; data'!AS22="",Q120*(1+SUMIFS('A-methods'!X:X,'A-methods'!$AG:$AG,"rate",'A-methods'!$AF:$AF,$B120,'A-methods'!$C:$C,$C120,'A-methods'!$A:$A,$D120)),'A-baseline &amp; data'!AS22)</f>
        <v>0</v>
      </c>
      <c r="S120" s="243">
        <f>IF('A-baseline &amp; data'!AT22="",R120*(1+SUMIFS('A-methods'!Y:Y,'A-methods'!$AG:$AG,"rate",'A-methods'!$AF:$AF,$B120,'A-methods'!$C:$C,$C120,'A-methods'!$A:$A,$D120)),'A-baseline &amp; data'!AT22)</f>
        <v>0</v>
      </c>
      <c r="T120" s="243">
        <f>IF('A-baseline &amp; data'!AU22="",S120*(1+SUMIFS('A-methods'!Z:Z,'A-methods'!$AG:$AG,"rate",'A-methods'!$AF:$AF,$B120,'A-methods'!$C:$C,$C120,'A-methods'!$A:$A,$D120)),'A-baseline &amp; data'!AU22)</f>
        <v>0</v>
      </c>
      <c r="U120" s="243">
        <f>IF('A-baseline &amp; data'!AV22="",T120*(1+SUMIFS('A-methods'!AA:AA,'A-methods'!$AG:$AG,"rate",'A-methods'!$AF:$AF,$B120,'A-methods'!$C:$C,$C120,'A-methods'!$A:$A,$D120)),'A-baseline &amp; data'!AV22)</f>
        <v>0</v>
      </c>
      <c r="V120" s="243">
        <f>IF('A-baseline &amp; data'!AW22="",U120*(1+SUMIFS('A-methods'!AB:AB,'A-methods'!$AG:$AG,"rate",'A-methods'!$AF:$AF,$B120,'A-methods'!$C:$C,$C120,'A-methods'!$A:$A,$D120)),'A-baseline &amp; data'!AW22)</f>
        <v>0</v>
      </c>
      <c r="W120" s="243">
        <f>IF('A-baseline &amp; data'!AX22="",V120*(1+SUMIFS('A-methods'!AC:AC,'A-methods'!$AG:$AG,"rate",'A-methods'!$AF:$AF,$B120,'A-methods'!$C:$C,$C120,'A-methods'!$A:$A,$D120)),'A-baseline &amp; data'!AX22)</f>
        <v>0</v>
      </c>
      <c r="X120" s="243">
        <f>IF('A-baseline &amp; data'!AY22="",W120*(1+SUMIFS('A-methods'!AD:AD,'A-methods'!$AG:$AG,"rate",'A-methods'!$AF:$AF,$B120,'A-methods'!$C:$C,$C120,'A-methods'!$A:$A,$D120)),'A-baseline &amp; data'!AY22)</f>
        <v>0</v>
      </c>
      <c r="Y120" s="243">
        <f>IF('A-baseline &amp; data'!AZ22="",X120*(1+SUMIFS('A-methods'!AE:AE,'A-methods'!$AG:$AG,"rate",'A-methods'!$AF:$AF,$B120,'A-methods'!$C:$C,$C120,'A-methods'!$A:$A,$D120)),'A-baseline &amp; data'!AZ22)</f>
        <v>0</v>
      </c>
    </row>
    <row r="121" spans="1:32">
      <c r="A121" s="237" t="s">
        <v>370</v>
      </c>
      <c r="B121" s="221" t="s">
        <v>371</v>
      </c>
      <c r="C121" s="274" t="str">
        <f t="shared" si="28"/>
        <v>ACT</v>
      </c>
      <c r="D121" s="272" t="str">
        <f t="shared" si="29"/>
        <v>Best</v>
      </c>
      <c r="E121" s="336">
        <f>IF('A-baseline &amp; data'!AF23&lt;&gt;"",'A-baseline &amp; data'!AF23,'A-baseline &amp; data'!AE23*(1+SUMIFS('A-methods'!K:K,'A-methods'!$AG:$AG,"rate",'A-methods'!$AF:$AF,$B121,'A-methods'!$C:$C,$C121,'A-methods'!$A:$A,$D121)))</f>
        <v>0</v>
      </c>
      <c r="F121" s="243">
        <f>IF('A-baseline &amp; data'!AG23="",E121*(1+SUMIFS('A-methods'!L:L,'A-methods'!$AG:$AG,"rate",'A-methods'!$AF:$AF,$B121,'A-methods'!$C:$C,$C121,'A-methods'!$A:$A,$D121)),'A-baseline &amp; data'!AG23)</f>
        <v>0</v>
      </c>
      <c r="G121" s="243">
        <f>IF('A-baseline &amp; data'!AH23="",F121*(1+SUMIFS('A-methods'!M:M,'A-methods'!$AG:$AG,"rate",'A-methods'!$AF:$AF,$B121,'A-methods'!$C:$C,$C121,'A-methods'!$A:$A,$D121)),'A-baseline &amp; data'!AH23)</f>
        <v>0</v>
      </c>
      <c r="H121" s="243">
        <f>IF('A-baseline &amp; data'!AI23="",G121*(1+SUMIFS('A-methods'!N:N,'A-methods'!$AG:$AG,"rate",'A-methods'!$AF:$AF,$B121,'A-methods'!$C:$C,$C121,'A-methods'!$A:$A,$D121)),'A-baseline &amp; data'!AI23)</f>
        <v>0</v>
      </c>
      <c r="I121" s="243">
        <f>IF('A-baseline &amp; data'!AJ23="",H121*(1+SUMIFS('A-methods'!O:O,'A-methods'!$AG:$AG,"rate",'A-methods'!$AF:$AF,$B121,'A-methods'!$C:$C,$C121,'A-methods'!$A:$A,$D121)),'A-baseline &amp; data'!AJ23)</f>
        <v>0</v>
      </c>
      <c r="J121" s="243">
        <f>IF('A-baseline &amp; data'!AK23="",I121*(1+SUMIFS('A-methods'!P:P,'A-methods'!$AG:$AG,"rate",'A-methods'!$AF:$AF,$B121,'A-methods'!$C:$C,$C121,'A-methods'!$A:$A,$D121)),'A-baseline &amp; data'!AK23)</f>
        <v>0</v>
      </c>
      <c r="K121" s="243">
        <f>IF('A-baseline &amp; data'!AL23="",J121*(1+SUMIFS('A-methods'!Q:Q,'A-methods'!$AG:$AG,"rate",'A-methods'!$AF:$AF,$B121,'A-methods'!$C:$C,$C121,'A-methods'!$A:$A,$D121)),'A-baseline &amp; data'!AL23)</f>
        <v>0</v>
      </c>
      <c r="L121" s="243">
        <f>IF('A-baseline &amp; data'!AM23="",K121*(1+SUMIFS('A-methods'!R:R,'A-methods'!$AG:$AG,"rate",'A-methods'!$AF:$AF,$B121,'A-methods'!$C:$C,$C121,'A-methods'!$A:$A,$D121)),'A-baseline &amp; data'!AM23)</f>
        <v>0</v>
      </c>
      <c r="M121" s="243">
        <f>IF('A-baseline &amp; data'!AN23="",L121*(1+SUMIFS('A-methods'!S:S,'A-methods'!$AG:$AG,"rate",'A-methods'!$AF:$AF,$B121,'A-methods'!$C:$C,$C121,'A-methods'!$A:$A,$D121)),'A-baseline &amp; data'!AN23)</f>
        <v>0</v>
      </c>
      <c r="N121" s="243">
        <f>IF('A-baseline &amp; data'!AO23="",M121*(1+SUMIFS('A-methods'!T:T,'A-methods'!$AG:$AG,"rate",'A-methods'!$AF:$AF,$B121,'A-methods'!$C:$C,$C121,'A-methods'!$A:$A,$D121)),'A-baseline &amp; data'!AO23)</f>
        <v>0</v>
      </c>
      <c r="O121" s="243">
        <f>IF('A-baseline &amp; data'!AP23="",N121*(1+SUMIFS('A-methods'!U:U,'A-methods'!$AG:$AG,"rate",'A-methods'!$AF:$AF,$B121,'A-methods'!$C:$C,$C121,'A-methods'!$A:$A,$D121)),'A-baseline &amp; data'!AP23)</f>
        <v>0</v>
      </c>
      <c r="P121" s="243">
        <f>IF('A-baseline &amp; data'!AQ23="",O121*(1+SUMIFS('A-methods'!V:V,'A-methods'!$AG:$AG,"rate",'A-methods'!$AF:$AF,$B121,'A-methods'!$C:$C,$C121,'A-methods'!$A:$A,$D121)),'A-baseline &amp; data'!AQ23)</f>
        <v>0</v>
      </c>
      <c r="Q121" s="243">
        <f>IF('A-baseline &amp; data'!AR23="",P121*(1+SUMIFS('A-methods'!W:W,'A-methods'!$AG:$AG,"rate",'A-methods'!$AF:$AF,$B121,'A-methods'!$C:$C,$C121,'A-methods'!$A:$A,$D121)),'A-baseline &amp; data'!AR23)</f>
        <v>0</v>
      </c>
      <c r="R121" s="243">
        <f>IF('A-baseline &amp; data'!AS23="",Q121*(1+SUMIFS('A-methods'!X:X,'A-methods'!$AG:$AG,"rate",'A-methods'!$AF:$AF,$B121,'A-methods'!$C:$C,$C121,'A-methods'!$A:$A,$D121)),'A-baseline &amp; data'!AS23)</f>
        <v>0</v>
      </c>
      <c r="S121" s="243">
        <f>IF('A-baseline &amp; data'!AT23="",R121*(1+SUMIFS('A-methods'!Y:Y,'A-methods'!$AG:$AG,"rate",'A-methods'!$AF:$AF,$B121,'A-methods'!$C:$C,$C121,'A-methods'!$A:$A,$D121)),'A-baseline &amp; data'!AT23)</f>
        <v>0</v>
      </c>
      <c r="T121" s="243">
        <f>IF('A-baseline &amp; data'!AU23="",S121*(1+SUMIFS('A-methods'!Z:Z,'A-methods'!$AG:$AG,"rate",'A-methods'!$AF:$AF,$B121,'A-methods'!$C:$C,$C121,'A-methods'!$A:$A,$D121)),'A-baseline &amp; data'!AU23)</f>
        <v>0</v>
      </c>
      <c r="U121" s="243">
        <f>IF('A-baseline &amp; data'!AV23="",T121*(1+SUMIFS('A-methods'!AA:AA,'A-methods'!$AG:$AG,"rate",'A-methods'!$AF:$AF,$B121,'A-methods'!$C:$C,$C121,'A-methods'!$A:$A,$D121)),'A-baseline &amp; data'!AV23)</f>
        <v>0</v>
      </c>
      <c r="V121" s="243">
        <f>IF('A-baseline &amp; data'!AW23="",U121*(1+SUMIFS('A-methods'!AB:AB,'A-methods'!$AG:$AG,"rate",'A-methods'!$AF:$AF,$B121,'A-methods'!$C:$C,$C121,'A-methods'!$A:$A,$D121)),'A-baseline &amp; data'!AW23)</f>
        <v>0</v>
      </c>
      <c r="W121" s="243">
        <f>IF('A-baseline &amp; data'!AX23="",V121*(1+SUMIFS('A-methods'!AC:AC,'A-methods'!$AG:$AG,"rate",'A-methods'!$AF:$AF,$B121,'A-methods'!$C:$C,$C121,'A-methods'!$A:$A,$D121)),'A-baseline &amp; data'!AX23)</f>
        <v>0</v>
      </c>
      <c r="X121" s="243">
        <f>IF('A-baseline &amp; data'!AY23="",W121*(1+SUMIFS('A-methods'!AD:AD,'A-methods'!$AG:$AG,"rate",'A-methods'!$AF:$AF,$B121,'A-methods'!$C:$C,$C121,'A-methods'!$A:$A,$D121)),'A-baseline &amp; data'!AY23)</f>
        <v>0</v>
      </c>
      <c r="Y121" s="243">
        <f>IF('A-baseline &amp; data'!AZ23="",X121*(1+SUMIFS('A-methods'!AE:AE,'A-methods'!$AG:$AG,"rate",'A-methods'!$AF:$AF,$B121,'A-methods'!$C:$C,$C121,'A-methods'!$A:$A,$D121)),'A-baseline &amp; data'!AZ23)</f>
        <v>0</v>
      </c>
    </row>
    <row r="122" spans="1:32">
      <c r="A122" s="237" t="s">
        <v>381</v>
      </c>
      <c r="B122" s="221" t="s">
        <v>382</v>
      </c>
      <c r="C122" s="274" t="str">
        <f t="shared" si="28"/>
        <v>ACT</v>
      </c>
      <c r="D122" s="272" t="str">
        <f t="shared" si="29"/>
        <v>Best</v>
      </c>
      <c r="E122" s="336">
        <f>IF('A-baseline &amp; data'!AF24&lt;&gt;"",'A-baseline &amp; data'!AF24,'A-baseline &amp; data'!AE24*(1+SUMIFS('A-methods'!K:K,'A-methods'!$AG:$AG,"rate",'A-methods'!$AF:$AF,$B122,'A-methods'!$C:$C,$C122,'A-methods'!$A:$A,$D122)))</f>
        <v>0</v>
      </c>
      <c r="F122" s="243">
        <f>IF('A-baseline &amp; data'!AG24="",E122*(1+SUMIFS('A-methods'!L:L,'A-methods'!$AG:$AG,"rate",'A-methods'!$AF:$AF,$B122,'A-methods'!$C:$C,$C122,'A-methods'!$A:$A,$D122)),'A-baseline &amp; data'!AG24)</f>
        <v>0</v>
      </c>
      <c r="G122" s="243">
        <f>IF('A-baseline &amp; data'!AH24="",F122*(1+SUMIFS('A-methods'!M:M,'A-methods'!$AG:$AG,"rate",'A-methods'!$AF:$AF,$B122,'A-methods'!$C:$C,$C122,'A-methods'!$A:$A,$D122)),'A-baseline &amp; data'!AH24)</f>
        <v>0</v>
      </c>
      <c r="H122" s="243">
        <f>IF('A-baseline &amp; data'!AI24="",G122*(1+SUMIFS('A-methods'!N:N,'A-methods'!$AG:$AG,"rate",'A-methods'!$AF:$AF,$B122,'A-methods'!$C:$C,$C122,'A-methods'!$A:$A,$D122)),'A-baseline &amp; data'!AI24)</f>
        <v>0</v>
      </c>
      <c r="I122" s="243">
        <f>IF('A-baseline &amp; data'!AJ24="",H122*(1+SUMIFS('A-methods'!O:O,'A-methods'!$AG:$AG,"rate",'A-methods'!$AF:$AF,$B122,'A-methods'!$C:$C,$C122,'A-methods'!$A:$A,$D122)),'A-baseline &amp; data'!AJ24)</f>
        <v>0</v>
      </c>
      <c r="J122" s="243">
        <f>IF('A-baseline &amp; data'!AK24="",I122*(1+SUMIFS('A-methods'!P:P,'A-methods'!$AG:$AG,"rate",'A-methods'!$AF:$AF,$B122,'A-methods'!$C:$C,$C122,'A-methods'!$A:$A,$D122)),'A-baseline &amp; data'!AK24)</f>
        <v>0</v>
      </c>
      <c r="K122" s="243">
        <f>IF('A-baseline &amp; data'!AL24="",J122*(1+SUMIFS('A-methods'!Q:Q,'A-methods'!$AG:$AG,"rate",'A-methods'!$AF:$AF,$B122,'A-methods'!$C:$C,$C122,'A-methods'!$A:$A,$D122)),'A-baseline &amp; data'!AL24)</f>
        <v>0</v>
      </c>
      <c r="L122" s="243">
        <f>IF('A-baseline &amp; data'!AM24="",K122*(1+SUMIFS('A-methods'!R:R,'A-methods'!$AG:$AG,"rate",'A-methods'!$AF:$AF,$B122,'A-methods'!$C:$C,$C122,'A-methods'!$A:$A,$D122)),'A-baseline &amp; data'!AM24)</f>
        <v>0</v>
      </c>
      <c r="M122" s="243">
        <f>IF('A-baseline &amp; data'!AN24="",L122*(1+SUMIFS('A-methods'!S:S,'A-methods'!$AG:$AG,"rate",'A-methods'!$AF:$AF,$B122,'A-methods'!$C:$C,$C122,'A-methods'!$A:$A,$D122)),'A-baseline &amp; data'!AN24)</f>
        <v>0</v>
      </c>
      <c r="N122" s="243">
        <f>IF('A-baseline &amp; data'!AO24="",M122*(1+SUMIFS('A-methods'!T:T,'A-methods'!$AG:$AG,"rate",'A-methods'!$AF:$AF,$B122,'A-methods'!$C:$C,$C122,'A-methods'!$A:$A,$D122)),'A-baseline &amp; data'!AO24)</f>
        <v>0</v>
      </c>
      <c r="O122" s="243">
        <f>IF('A-baseline &amp; data'!AP24="",N122*(1+SUMIFS('A-methods'!U:U,'A-methods'!$AG:$AG,"rate",'A-methods'!$AF:$AF,$B122,'A-methods'!$C:$C,$C122,'A-methods'!$A:$A,$D122)),'A-baseline &amp; data'!AP24)</f>
        <v>0</v>
      </c>
      <c r="P122" s="243">
        <f>IF('A-baseline &amp; data'!AQ24="",O122*(1+SUMIFS('A-methods'!V:V,'A-methods'!$AG:$AG,"rate",'A-methods'!$AF:$AF,$B122,'A-methods'!$C:$C,$C122,'A-methods'!$A:$A,$D122)),'A-baseline &amp; data'!AQ24)</f>
        <v>0</v>
      </c>
      <c r="Q122" s="243">
        <f>IF('A-baseline &amp; data'!AR24="",P122*(1+SUMIFS('A-methods'!W:W,'A-methods'!$AG:$AG,"rate",'A-methods'!$AF:$AF,$B122,'A-methods'!$C:$C,$C122,'A-methods'!$A:$A,$D122)),'A-baseline &amp; data'!AR24)</f>
        <v>0</v>
      </c>
      <c r="R122" s="243">
        <f>IF('A-baseline &amp; data'!AS24="",Q122*(1+SUMIFS('A-methods'!X:X,'A-methods'!$AG:$AG,"rate",'A-methods'!$AF:$AF,$B122,'A-methods'!$C:$C,$C122,'A-methods'!$A:$A,$D122)),'A-baseline &amp; data'!AS24)</f>
        <v>0</v>
      </c>
      <c r="S122" s="243">
        <f>IF('A-baseline &amp; data'!AT24="",R122*(1+SUMIFS('A-methods'!Y:Y,'A-methods'!$AG:$AG,"rate",'A-methods'!$AF:$AF,$B122,'A-methods'!$C:$C,$C122,'A-methods'!$A:$A,$D122)),'A-baseline &amp; data'!AT24)</f>
        <v>0</v>
      </c>
      <c r="T122" s="243">
        <f>IF('A-baseline &amp; data'!AU24="",S122*(1+SUMIFS('A-methods'!Z:Z,'A-methods'!$AG:$AG,"rate",'A-methods'!$AF:$AF,$B122,'A-methods'!$C:$C,$C122,'A-methods'!$A:$A,$D122)),'A-baseline &amp; data'!AU24)</f>
        <v>0</v>
      </c>
      <c r="U122" s="243">
        <f>IF('A-baseline &amp; data'!AV24="",T122*(1+SUMIFS('A-methods'!AA:AA,'A-methods'!$AG:$AG,"rate",'A-methods'!$AF:$AF,$B122,'A-methods'!$C:$C,$C122,'A-methods'!$A:$A,$D122)),'A-baseline &amp; data'!AV24)</f>
        <v>0</v>
      </c>
      <c r="V122" s="243">
        <f>IF('A-baseline &amp; data'!AW24="",U122*(1+SUMIFS('A-methods'!AB:AB,'A-methods'!$AG:$AG,"rate",'A-methods'!$AF:$AF,$B122,'A-methods'!$C:$C,$C122,'A-methods'!$A:$A,$D122)),'A-baseline &amp; data'!AW24)</f>
        <v>0</v>
      </c>
      <c r="W122" s="243">
        <f>IF('A-baseline &amp; data'!AX24="",V122*(1+SUMIFS('A-methods'!AC:AC,'A-methods'!$AG:$AG,"rate",'A-methods'!$AF:$AF,$B122,'A-methods'!$C:$C,$C122,'A-methods'!$A:$A,$D122)),'A-baseline &amp; data'!AX24)</f>
        <v>0</v>
      </c>
      <c r="X122" s="243">
        <f>IF('A-baseline &amp; data'!AY24="",W122*(1+SUMIFS('A-methods'!AD:AD,'A-methods'!$AG:$AG,"rate",'A-methods'!$AF:$AF,$B122,'A-methods'!$C:$C,$C122,'A-methods'!$A:$A,$D122)),'A-baseline &amp; data'!AY24)</f>
        <v>0</v>
      </c>
      <c r="Y122" s="243">
        <f>IF('A-baseline &amp; data'!AZ24="",X122*(1+SUMIFS('A-methods'!AE:AE,'A-methods'!$AG:$AG,"rate",'A-methods'!$AF:$AF,$B122,'A-methods'!$C:$C,$C122,'A-methods'!$A:$A,$D122)),'A-baseline &amp; data'!AZ24)</f>
        <v>0</v>
      </c>
    </row>
    <row r="123" spans="1:32">
      <c r="A123" s="237" t="s">
        <v>257</v>
      </c>
      <c r="B123" s="221" t="s">
        <v>194</v>
      </c>
      <c r="C123" s="274" t="str">
        <f>C122</f>
        <v>ACT</v>
      </c>
      <c r="D123" s="272" t="str">
        <f>D122</f>
        <v>Best</v>
      </c>
      <c r="E123" s="336">
        <f>IF('A-baseline &amp; data'!AF25&lt;&gt;"",'A-baseline &amp; data'!AF25,'A-baseline &amp; data'!AE25*(1+SUMIFS('A-methods'!K:K,'A-methods'!$AG:$AG,"rate",'A-methods'!$AF:$AF,$B123,'A-methods'!$C:$C,$C123,'A-methods'!$A:$A,$D123)))</f>
        <v>23.829680000000003</v>
      </c>
      <c r="F123" s="243">
        <f>IF('A-baseline &amp; data'!AG25="",E123*(1+SUMIFS('A-methods'!L:L,'A-methods'!$AG:$AG,"rate",'A-methods'!$AF:$AF,$B123,'A-methods'!$C:$C,$C123,'A-methods'!$A:$A,$D123)),'A-baseline &amp; data'!AG25)</f>
        <v>23.353086400000002</v>
      </c>
      <c r="G123" s="243">
        <f>IF('A-baseline &amp; data'!AH25="",F123*(1+SUMIFS('A-methods'!M:M,'A-methods'!$AG:$AG,"rate",'A-methods'!$AF:$AF,$B123,'A-methods'!$C:$C,$C123,'A-methods'!$A:$A,$D123)),'A-baseline &amp; data'!AH25)</f>
        <v>22.886024672000001</v>
      </c>
      <c r="H123" s="243">
        <f>IF('A-baseline &amp; data'!AI25="",G123*(1+SUMIFS('A-methods'!N:N,'A-methods'!$AG:$AG,"rate",'A-methods'!$AF:$AF,$B123,'A-methods'!$C:$C,$C123,'A-methods'!$A:$A,$D123)),'A-baseline &amp; data'!AI25)</f>
        <v>22.428304178560001</v>
      </c>
      <c r="I123" s="243">
        <f>IF('A-baseline &amp; data'!AJ25="",H123*(1+SUMIFS('A-methods'!O:O,'A-methods'!$AG:$AG,"rate",'A-methods'!$AF:$AF,$B123,'A-methods'!$C:$C,$C123,'A-methods'!$A:$A,$D123)),'A-baseline &amp; data'!AJ25)</f>
        <v>21.9797380949888</v>
      </c>
      <c r="J123" s="243">
        <f>IF('A-baseline &amp; data'!AK25="",I123*(1+SUMIFS('A-methods'!P:P,'A-methods'!$AG:$AG,"rate",'A-methods'!$AF:$AF,$B123,'A-methods'!$C:$C,$C123,'A-methods'!$A:$A,$D123)),'A-baseline &amp; data'!AK25)</f>
        <v>21.540143333089024</v>
      </c>
      <c r="K123" s="243">
        <f>IF('A-baseline &amp; data'!AL25="",J123*(1+SUMIFS('A-methods'!Q:Q,'A-methods'!$AG:$AG,"rate",'A-methods'!$AF:$AF,$B123,'A-methods'!$C:$C,$C123,'A-methods'!$A:$A,$D123)),'A-baseline &amp; data'!AL25)</f>
        <v>21.109340466427241</v>
      </c>
      <c r="L123" s="243">
        <f>IF('A-baseline &amp; data'!AM25="",K123*(1+SUMIFS('A-methods'!R:R,'A-methods'!$AG:$AG,"rate",'A-methods'!$AF:$AF,$B123,'A-methods'!$C:$C,$C123,'A-methods'!$A:$A,$D123)),'A-baseline &amp; data'!AM25)</f>
        <v>20.687153657098698</v>
      </c>
      <c r="M123" s="243">
        <f>IF('A-baseline &amp; data'!AN25="",L123*(1+SUMIFS('A-methods'!S:S,'A-methods'!$AG:$AG,"rate",'A-methods'!$AF:$AF,$B123,'A-methods'!$C:$C,$C123,'A-methods'!$A:$A,$D123)),'A-baseline &amp; data'!AN25)</f>
        <v>20.273410583956725</v>
      </c>
      <c r="N123" s="243">
        <f>IF('A-baseline &amp; data'!AO25="",M123*(1+SUMIFS('A-methods'!T:T,'A-methods'!$AG:$AG,"rate",'A-methods'!$AF:$AF,$B123,'A-methods'!$C:$C,$C123,'A-methods'!$A:$A,$D123)),'A-baseline &amp; data'!AO25)</f>
        <v>19.867942372277589</v>
      </c>
      <c r="O123" s="243">
        <f>IF('A-baseline &amp; data'!AP25="",N123*(1+SUMIFS('A-methods'!U:U,'A-methods'!$AG:$AG,"rate",'A-methods'!$AF:$AF,$B123,'A-methods'!$C:$C,$C123,'A-methods'!$A:$A,$D123)),'A-baseline &amp; data'!AP25)</f>
        <v>19.470583524832037</v>
      </c>
      <c r="P123" s="243">
        <f>IF('A-baseline &amp; data'!AQ25="",O123*(1+SUMIFS('A-methods'!V:V,'A-methods'!$AG:$AG,"rate",'A-methods'!$AF:$AF,$B123,'A-methods'!$C:$C,$C123,'A-methods'!$A:$A,$D123)),'A-baseline &amp; data'!AQ25)</f>
        <v>19.081171854335395</v>
      </c>
      <c r="Q123" s="243">
        <f>IF('A-baseline &amp; data'!AR25="",P123*(1+SUMIFS('A-methods'!W:W,'A-methods'!$AG:$AG,"rate",'A-methods'!$AF:$AF,$B123,'A-methods'!$C:$C,$C123,'A-methods'!$A:$A,$D123)),'A-baseline &amp; data'!AR25)</f>
        <v>18.699548417248685</v>
      </c>
      <c r="R123" s="243">
        <f>IF('A-baseline &amp; data'!AS25="",Q123*(1+SUMIFS('A-methods'!X:X,'A-methods'!$AG:$AG,"rate",'A-methods'!$AF:$AF,$B123,'A-methods'!$C:$C,$C123,'A-methods'!$A:$A,$D123)),'A-baseline &amp; data'!AS25)</f>
        <v>18.325557448903712</v>
      </c>
      <c r="S123" s="243">
        <f>IF('A-baseline &amp; data'!AT25="",R123*(1+SUMIFS('A-methods'!Y:Y,'A-methods'!$AG:$AG,"rate",'A-methods'!$AF:$AF,$B123,'A-methods'!$C:$C,$C123,'A-methods'!$A:$A,$D123)),'A-baseline &amp; data'!AT25)</f>
        <v>17.959046299925639</v>
      </c>
      <c r="T123" s="243">
        <f>IF('A-baseline &amp; data'!AU25="",S123*(1+SUMIFS('A-methods'!Z:Z,'A-methods'!$AG:$AG,"rate",'A-methods'!$AF:$AF,$B123,'A-methods'!$C:$C,$C123,'A-methods'!$A:$A,$D123)),'A-baseline &amp; data'!AU25)</f>
        <v>17.599865373927127</v>
      </c>
      <c r="U123" s="243">
        <f>IF('A-baseline &amp; data'!AV25="",T123*(1+SUMIFS('A-methods'!AA:AA,'A-methods'!$AG:$AG,"rate",'A-methods'!$AF:$AF,$B123,'A-methods'!$C:$C,$C123,'A-methods'!$A:$A,$D123)),'A-baseline &amp; data'!AV25)</f>
        <v>17.247868066448586</v>
      </c>
      <c r="V123" s="243">
        <f>IF('A-baseline &amp; data'!AW25="",U123*(1+SUMIFS('A-methods'!AB:AB,'A-methods'!$AG:$AG,"rate",'A-methods'!$AF:$AF,$B123,'A-methods'!$C:$C,$C123,'A-methods'!$A:$A,$D123)),'A-baseline &amp; data'!AW25)</f>
        <v>16.902910705119613</v>
      </c>
      <c r="W123" s="243">
        <f>IF('A-baseline &amp; data'!AX25="",V123*(1+SUMIFS('A-methods'!AC:AC,'A-methods'!$AG:$AG,"rate",'A-methods'!$AF:$AF,$B123,'A-methods'!$C:$C,$C123,'A-methods'!$A:$A,$D123)),'A-baseline &amp; data'!AX25)</f>
        <v>16.56485249101722</v>
      </c>
      <c r="X123" s="243">
        <f>IF('A-baseline &amp; data'!AY25="",W123*(1+SUMIFS('A-methods'!AD:AD,'A-methods'!$AG:$AG,"rate",'A-methods'!$AF:$AF,$B123,'A-methods'!$C:$C,$C123,'A-methods'!$A:$A,$D123)),'A-baseline &amp; data'!AY25)</f>
        <v>16.233555441196874</v>
      </c>
      <c r="Y123" s="243">
        <f>IF('A-baseline &amp; data'!AZ25="",X123*(1+SUMIFS('A-methods'!AE:AE,'A-methods'!$AG:$AG,"rate",'A-methods'!$AF:$AF,$B123,'A-methods'!$C:$C,$C123,'A-methods'!$A:$A,$D123)),'A-baseline &amp; data'!AZ25)</f>
        <v>15.908884332372937</v>
      </c>
      <c r="Z123" s="217" t="str">
        <f>""</f>
        <v/>
      </c>
      <c r="AA123" s="355" t="str">
        <f>""</f>
        <v/>
      </c>
      <c r="AB123" s="217" t="str">
        <f>""</f>
        <v/>
      </c>
      <c r="AC123" s="217" t="str">
        <f>""</f>
        <v/>
      </c>
      <c r="AD123" s="217" t="str">
        <f>""</f>
        <v/>
      </c>
      <c r="AE123" s="217" t="str">
        <f>""</f>
        <v/>
      </c>
      <c r="AF123" s="217" t="str">
        <f>""</f>
        <v/>
      </c>
    </row>
    <row r="124" spans="1:32">
      <c r="A124" s="237" t="s">
        <v>159</v>
      </c>
      <c r="B124" s="221" t="s">
        <v>203</v>
      </c>
      <c r="C124" s="274" t="str">
        <f t="shared" si="28"/>
        <v>ACT</v>
      </c>
      <c r="D124" s="272" t="str">
        <f t="shared" si="29"/>
        <v>Best</v>
      </c>
      <c r="E124" s="336">
        <f>IF('A-baseline &amp; data'!AF26&lt;&gt;"",'A-baseline &amp; data'!AF26,'A-baseline &amp; data'!AE26*(1+SUMIFS('A-methods'!K:K,'A-methods'!$AG:$AG,"rate",'A-methods'!$AF:$AF,$B124,'A-methods'!$C:$C,$C124,'A-methods'!$A:$A,$D124)))</f>
        <v>1953.42</v>
      </c>
      <c r="F124" s="243">
        <f>IF('A-baseline &amp; data'!AG26="",E124*(1+SUMIFS('A-methods'!L:L,'A-methods'!$AG:$AG,"rate",'A-methods'!$AF:$AF,$B124,'A-methods'!$C:$C,$C124,'A-methods'!$A:$A,$D124)),'A-baseline &amp; data'!AG26)</f>
        <v>1953.42</v>
      </c>
      <c r="G124" s="243">
        <f>IF('A-baseline &amp; data'!AH26="",F124*(1+SUMIFS('A-methods'!M:M,'A-methods'!$AG:$AG,"rate",'A-methods'!$AF:$AF,$B124,'A-methods'!$C:$C,$C124,'A-methods'!$A:$A,$D124)),'A-baseline &amp; data'!AH26)</f>
        <v>1953.42</v>
      </c>
      <c r="H124" s="243">
        <f>IF('A-baseline &amp; data'!AI26="",G124*(1+SUMIFS('A-methods'!N:N,'A-methods'!$AG:$AG,"rate",'A-methods'!$AF:$AF,$B124,'A-methods'!$C:$C,$C124,'A-methods'!$A:$A,$D124)),'A-baseline &amp; data'!AI26)</f>
        <v>1953.42</v>
      </c>
      <c r="I124" s="243">
        <f>IF('A-baseline &amp; data'!AJ26="",H124*(1+SUMIFS('A-methods'!O:O,'A-methods'!$AG:$AG,"rate",'A-methods'!$AF:$AF,$B124,'A-methods'!$C:$C,$C124,'A-methods'!$A:$A,$D124)),'A-baseline &amp; data'!AJ26)</f>
        <v>1953.42</v>
      </c>
      <c r="J124" s="243">
        <f>IF('A-baseline &amp; data'!AK26="",I124*(1+SUMIFS('A-methods'!P:P,'A-methods'!$AG:$AG,"rate",'A-methods'!$AF:$AF,$B124,'A-methods'!$C:$C,$C124,'A-methods'!$A:$A,$D124)),'A-baseline &amp; data'!AK26)</f>
        <v>1953.42</v>
      </c>
      <c r="K124" s="243">
        <f>IF('A-baseline &amp; data'!AL26="",J124*(1+SUMIFS('A-methods'!Q:Q,'A-methods'!$AG:$AG,"rate",'A-methods'!$AF:$AF,$B124,'A-methods'!$C:$C,$C124,'A-methods'!$A:$A,$D124)),'A-baseline &amp; data'!AL26)</f>
        <v>1953.42</v>
      </c>
      <c r="L124" s="243">
        <f>IF('A-baseline &amp; data'!AM26="",K124*(1+SUMIFS('A-methods'!R:R,'A-methods'!$AG:$AG,"rate",'A-methods'!$AF:$AF,$B124,'A-methods'!$C:$C,$C124,'A-methods'!$A:$A,$D124)),'A-baseline &amp; data'!AM26)</f>
        <v>1953.42</v>
      </c>
      <c r="M124" s="243">
        <f>IF('A-baseline &amp; data'!AN26="",L124*(1+SUMIFS('A-methods'!S:S,'A-methods'!$AG:$AG,"rate",'A-methods'!$AF:$AF,$B124,'A-methods'!$C:$C,$C124,'A-methods'!$A:$A,$D124)),'A-baseline &amp; data'!AN26)</f>
        <v>1953.42</v>
      </c>
      <c r="N124" s="243">
        <f>IF('A-baseline &amp; data'!AO26="",M124*(1+SUMIFS('A-methods'!T:T,'A-methods'!$AG:$AG,"rate",'A-methods'!$AF:$AF,$B124,'A-methods'!$C:$C,$C124,'A-methods'!$A:$A,$D124)),'A-baseline &amp; data'!AO26)</f>
        <v>1953.42</v>
      </c>
      <c r="O124" s="243">
        <f>IF('A-baseline &amp; data'!AP26="",N124*(1+SUMIFS('A-methods'!U:U,'A-methods'!$AG:$AG,"rate",'A-methods'!$AF:$AF,$B124,'A-methods'!$C:$C,$C124,'A-methods'!$A:$A,$D124)),'A-baseline &amp; data'!AP26)</f>
        <v>1953.42</v>
      </c>
      <c r="P124" s="243">
        <f>IF('A-baseline &amp; data'!AQ26="",O124*(1+SUMIFS('A-methods'!V:V,'A-methods'!$AG:$AG,"rate",'A-methods'!$AF:$AF,$B124,'A-methods'!$C:$C,$C124,'A-methods'!$A:$A,$D124)),'A-baseline &amp; data'!AQ26)</f>
        <v>1953.42</v>
      </c>
      <c r="Q124" s="243">
        <f>IF('A-baseline &amp; data'!AR26="",P124*(1+SUMIFS('A-methods'!W:W,'A-methods'!$AG:$AG,"rate",'A-methods'!$AF:$AF,$B124,'A-methods'!$C:$C,$C124,'A-methods'!$A:$A,$D124)),'A-baseline &amp; data'!AR26)</f>
        <v>1953.42</v>
      </c>
      <c r="R124" s="243">
        <f>IF('A-baseline &amp; data'!AS26="",Q124*(1+SUMIFS('A-methods'!X:X,'A-methods'!$AG:$AG,"rate",'A-methods'!$AF:$AF,$B124,'A-methods'!$C:$C,$C124,'A-methods'!$A:$A,$D124)),'A-baseline &amp; data'!AS26)</f>
        <v>1953.42</v>
      </c>
      <c r="S124" s="243">
        <f>IF('A-baseline &amp; data'!AT26="",R124*(1+SUMIFS('A-methods'!Y:Y,'A-methods'!$AG:$AG,"rate",'A-methods'!$AF:$AF,$B124,'A-methods'!$C:$C,$C124,'A-methods'!$A:$A,$D124)),'A-baseline &amp; data'!AT26)</f>
        <v>1953.42</v>
      </c>
      <c r="T124" s="243">
        <f>IF('A-baseline &amp; data'!AU26="",S124*(1+SUMIFS('A-methods'!Z:Z,'A-methods'!$AG:$AG,"rate",'A-methods'!$AF:$AF,$B124,'A-methods'!$C:$C,$C124,'A-methods'!$A:$A,$D124)),'A-baseline &amp; data'!AU26)</f>
        <v>1953.42</v>
      </c>
      <c r="U124" s="243">
        <f>IF('A-baseline &amp; data'!AV26="",T124*(1+SUMIFS('A-methods'!AA:AA,'A-methods'!$AG:$AG,"rate",'A-methods'!$AF:$AF,$B124,'A-methods'!$C:$C,$C124,'A-methods'!$A:$A,$D124)),'A-baseline &amp; data'!AV26)</f>
        <v>1953.42</v>
      </c>
      <c r="V124" s="243">
        <f>IF('A-baseline &amp; data'!AW26="",U124*(1+SUMIFS('A-methods'!AB:AB,'A-methods'!$AG:$AG,"rate",'A-methods'!$AF:$AF,$B124,'A-methods'!$C:$C,$C124,'A-methods'!$A:$A,$D124)),'A-baseline &amp; data'!AW26)</f>
        <v>1953.42</v>
      </c>
      <c r="W124" s="243">
        <f>IF('A-baseline &amp; data'!AX26="",V124*(1+SUMIFS('A-methods'!AC:AC,'A-methods'!$AG:$AG,"rate",'A-methods'!$AF:$AF,$B124,'A-methods'!$C:$C,$C124,'A-methods'!$A:$A,$D124)),'A-baseline &amp; data'!AX26)</f>
        <v>1953.42</v>
      </c>
      <c r="X124" s="243">
        <f>IF('A-baseline &amp; data'!AY26="",W124*(1+SUMIFS('A-methods'!AD:AD,'A-methods'!$AG:$AG,"rate",'A-methods'!$AF:$AF,$B124,'A-methods'!$C:$C,$C124,'A-methods'!$A:$A,$D124)),'A-baseline &amp; data'!AY26)</f>
        <v>1953.42</v>
      </c>
      <c r="Y124" s="243">
        <f>IF('A-baseline &amp; data'!AZ26="",X124*(1+SUMIFS('A-methods'!AE:AE,'A-methods'!$AG:$AG,"rate",'A-methods'!$AF:$AF,$B124,'A-methods'!$C:$C,$C124,'A-methods'!$A:$A,$D124)),'A-baseline &amp; data'!AZ26)</f>
        <v>1953.42</v>
      </c>
    </row>
    <row r="125" spans="1:32">
      <c r="A125" s="237" t="s">
        <v>258</v>
      </c>
      <c r="B125" s="221" t="s">
        <v>766</v>
      </c>
      <c r="C125" s="274" t="str">
        <f t="shared" si="28"/>
        <v>ACT</v>
      </c>
      <c r="D125" s="272" t="str">
        <f t="shared" si="29"/>
        <v>Best</v>
      </c>
      <c r="E125" s="336">
        <f>IF('A-baseline &amp; data'!AF27&lt;&gt;"",'A-baseline &amp; data'!AF27,'A-baseline &amp; data'!AE27*(1+SUMIFS('A-methods'!K:K,'A-methods'!$AG:$AG,"rate",'A-methods'!$AF:$AF,$B125,'A-methods'!$C:$C,$C125,'A-methods'!$A:$A,$D125)))</f>
        <v>0</v>
      </c>
      <c r="F125" s="243">
        <f>IF('A-baseline &amp; data'!AG27="",E125*(1+SUMIFS('A-methods'!L:L,'A-methods'!$AG:$AG,"rate",'A-methods'!$AF:$AF,$B125,'A-methods'!$C:$C,$C125,'A-methods'!$A:$A,$D125)),'A-baseline &amp; data'!AG27)</f>
        <v>0</v>
      </c>
      <c r="G125" s="243">
        <f>IF('A-baseline &amp; data'!AH27="",F125*(1+SUMIFS('A-methods'!M:M,'A-methods'!$AG:$AG,"rate",'A-methods'!$AF:$AF,$B125,'A-methods'!$C:$C,$C125,'A-methods'!$A:$A,$D125)),'A-baseline &amp; data'!AH27)</f>
        <v>0</v>
      </c>
      <c r="H125" s="243">
        <f>IF('A-baseline &amp; data'!AI27="",G125*(1+SUMIFS('A-methods'!N:N,'A-methods'!$AG:$AG,"rate",'A-methods'!$AF:$AF,$B125,'A-methods'!$C:$C,$C125,'A-methods'!$A:$A,$D125)),'A-baseline &amp; data'!AI27)</f>
        <v>0</v>
      </c>
      <c r="I125" s="243">
        <f>IF('A-baseline &amp; data'!AJ27="",H125*(1+SUMIFS('A-methods'!O:O,'A-methods'!$AG:$AG,"rate",'A-methods'!$AF:$AF,$B125,'A-methods'!$C:$C,$C125,'A-methods'!$A:$A,$D125)),'A-baseline &amp; data'!AJ27)</f>
        <v>0</v>
      </c>
      <c r="J125" s="243">
        <f>IF('A-baseline &amp; data'!AK27="",I125*(1+SUMIFS('A-methods'!P:P,'A-methods'!$AG:$AG,"rate",'A-methods'!$AF:$AF,$B125,'A-methods'!$C:$C,$C125,'A-methods'!$A:$A,$D125)),'A-baseline &amp; data'!AK27)</f>
        <v>0</v>
      </c>
      <c r="K125" s="243">
        <f>IF('A-baseline &amp; data'!AL27="",J125*(1+SUMIFS('A-methods'!Q:Q,'A-methods'!$AG:$AG,"rate",'A-methods'!$AF:$AF,$B125,'A-methods'!$C:$C,$C125,'A-methods'!$A:$A,$D125)),'A-baseline &amp; data'!AL27)</f>
        <v>0</v>
      </c>
      <c r="L125" s="243">
        <f>IF('A-baseline &amp; data'!AM27="",K125*(1+SUMIFS('A-methods'!R:R,'A-methods'!$AG:$AG,"rate",'A-methods'!$AF:$AF,$B125,'A-methods'!$C:$C,$C125,'A-methods'!$A:$A,$D125)),'A-baseline &amp; data'!AM27)</f>
        <v>0</v>
      </c>
      <c r="M125" s="243">
        <f>IF('A-baseline &amp; data'!AN27="",L125*(1+SUMIFS('A-methods'!S:S,'A-methods'!$AG:$AG,"rate",'A-methods'!$AF:$AF,$B125,'A-methods'!$C:$C,$C125,'A-methods'!$A:$A,$D125)),'A-baseline &amp; data'!AN27)</f>
        <v>0</v>
      </c>
      <c r="N125" s="243">
        <f>IF('A-baseline &amp; data'!AO27="",M125*(1+SUMIFS('A-methods'!T:T,'A-methods'!$AG:$AG,"rate",'A-methods'!$AF:$AF,$B125,'A-methods'!$C:$C,$C125,'A-methods'!$A:$A,$D125)),'A-baseline &amp; data'!AO27)</f>
        <v>0</v>
      </c>
      <c r="O125" s="243">
        <f>IF('A-baseline &amp; data'!AP27="",N125*(1+SUMIFS('A-methods'!U:U,'A-methods'!$AG:$AG,"rate",'A-methods'!$AF:$AF,$B125,'A-methods'!$C:$C,$C125,'A-methods'!$A:$A,$D125)),'A-baseline &amp; data'!AP27)</f>
        <v>0</v>
      </c>
      <c r="P125" s="243">
        <f>IF('A-baseline &amp; data'!AQ27="",O125*(1+SUMIFS('A-methods'!V:V,'A-methods'!$AG:$AG,"rate",'A-methods'!$AF:$AF,$B125,'A-methods'!$C:$C,$C125,'A-methods'!$A:$A,$D125)),'A-baseline &amp; data'!AQ27)</f>
        <v>0</v>
      </c>
      <c r="Q125" s="243">
        <f>IF('A-baseline &amp; data'!AR27="",P125*(1+SUMIFS('A-methods'!W:W,'A-methods'!$AG:$AG,"rate",'A-methods'!$AF:$AF,$B125,'A-methods'!$C:$C,$C125,'A-methods'!$A:$A,$D125)),'A-baseline &amp; data'!AR27)</f>
        <v>0</v>
      </c>
      <c r="R125" s="243">
        <f>IF('A-baseline &amp; data'!AS27="",Q125*(1+SUMIFS('A-methods'!X:X,'A-methods'!$AG:$AG,"rate",'A-methods'!$AF:$AF,$B125,'A-methods'!$C:$C,$C125,'A-methods'!$A:$A,$D125)),'A-baseline &amp; data'!AS27)</f>
        <v>0</v>
      </c>
      <c r="S125" s="243">
        <f>IF('A-baseline &amp; data'!AT27="",R125*(1+SUMIFS('A-methods'!Y:Y,'A-methods'!$AG:$AG,"rate",'A-methods'!$AF:$AF,$B125,'A-methods'!$C:$C,$C125,'A-methods'!$A:$A,$D125)),'A-baseline &amp; data'!AT27)</f>
        <v>0</v>
      </c>
      <c r="T125" s="243">
        <f>IF('A-baseline &amp; data'!AU27="",S125*(1+SUMIFS('A-methods'!Z:Z,'A-methods'!$AG:$AG,"rate",'A-methods'!$AF:$AF,$B125,'A-methods'!$C:$C,$C125,'A-methods'!$A:$A,$D125)),'A-baseline &amp; data'!AU27)</f>
        <v>0</v>
      </c>
      <c r="U125" s="243">
        <f>IF('A-baseline &amp; data'!AV27="",T125*(1+SUMIFS('A-methods'!AA:AA,'A-methods'!$AG:$AG,"rate",'A-methods'!$AF:$AF,$B125,'A-methods'!$C:$C,$C125,'A-methods'!$A:$A,$D125)),'A-baseline &amp; data'!AV27)</f>
        <v>0</v>
      </c>
      <c r="V125" s="243">
        <f>IF('A-baseline &amp; data'!AW27="",U125*(1+SUMIFS('A-methods'!AB:AB,'A-methods'!$AG:$AG,"rate",'A-methods'!$AF:$AF,$B125,'A-methods'!$C:$C,$C125,'A-methods'!$A:$A,$D125)),'A-baseline &amp; data'!AW27)</f>
        <v>0</v>
      </c>
      <c r="W125" s="243">
        <f>IF('A-baseline &amp; data'!AX27="",V125*(1+SUMIFS('A-methods'!AC:AC,'A-methods'!$AG:$AG,"rate",'A-methods'!$AF:$AF,$B125,'A-methods'!$C:$C,$C125,'A-methods'!$A:$A,$D125)),'A-baseline &amp; data'!AX27)</f>
        <v>0</v>
      </c>
      <c r="X125" s="243">
        <f>IF('A-baseline &amp; data'!AY27="",W125*(1+SUMIFS('A-methods'!AD:AD,'A-methods'!$AG:$AG,"rate",'A-methods'!$AF:$AF,$B125,'A-methods'!$C:$C,$C125,'A-methods'!$A:$A,$D125)),'A-baseline &amp; data'!AY27)</f>
        <v>0</v>
      </c>
      <c r="Y125" s="243">
        <f>IF('A-baseline &amp; data'!AZ27="",X125*(1+SUMIFS('A-methods'!AE:AE,'A-methods'!$AG:$AG,"rate",'A-methods'!$AF:$AF,$B125,'A-methods'!$C:$C,$C125,'A-methods'!$A:$A,$D125)),'A-baseline &amp; data'!AZ27)</f>
        <v>0</v>
      </c>
    </row>
    <row r="126" spans="1:32">
      <c r="A126" s="237" t="s">
        <v>259</v>
      </c>
      <c r="B126" s="221" t="s">
        <v>263</v>
      </c>
      <c r="C126" s="274" t="str">
        <f t="shared" si="28"/>
        <v>ACT</v>
      </c>
      <c r="D126" s="272" t="str">
        <f t="shared" si="29"/>
        <v>Best</v>
      </c>
      <c r="E126" s="336">
        <f>IF('A-baseline &amp; data'!AF28&lt;&gt;"",'A-baseline &amp; data'!AF28,'A-baseline &amp; data'!AE28*(1+SUMIFS('A-methods'!K:K,'A-methods'!$AG:$AG,"rate",'A-methods'!$AF:$AF,$B126,'A-methods'!$C:$C,$C126,'A-methods'!$A:$A,$D126)))</f>
        <v>0</v>
      </c>
      <c r="F126" s="243">
        <f>IF('A-baseline &amp; data'!AG28="",E126*(1+SUMIFS('A-methods'!L:L,'A-methods'!$AG:$AG,"rate",'A-methods'!$AF:$AF,$B126,'A-methods'!$C:$C,$C126,'A-methods'!$A:$A,$D126)),'A-baseline &amp; data'!AG28)</f>
        <v>0</v>
      </c>
      <c r="G126" s="243">
        <f>IF('A-baseline &amp; data'!AH28="",F126*(1+SUMIFS('A-methods'!M:M,'A-methods'!$AG:$AG,"rate",'A-methods'!$AF:$AF,$B126,'A-methods'!$C:$C,$C126,'A-methods'!$A:$A,$D126)),'A-baseline &amp; data'!AH28)</f>
        <v>0</v>
      </c>
      <c r="H126" s="243">
        <f>IF('A-baseline &amp; data'!AI28="",G126*(1+SUMIFS('A-methods'!N:N,'A-methods'!$AG:$AG,"rate",'A-methods'!$AF:$AF,$B126,'A-methods'!$C:$C,$C126,'A-methods'!$A:$A,$D126)),'A-baseline &amp; data'!AI28)</f>
        <v>0</v>
      </c>
      <c r="I126" s="243">
        <f>IF('A-baseline &amp; data'!AJ28="",H126*(1+SUMIFS('A-methods'!O:O,'A-methods'!$AG:$AG,"rate",'A-methods'!$AF:$AF,$B126,'A-methods'!$C:$C,$C126,'A-methods'!$A:$A,$D126)),'A-baseline &amp; data'!AJ28)</f>
        <v>0</v>
      </c>
      <c r="J126" s="243">
        <f>IF('A-baseline &amp; data'!AK28="",I126*(1+SUMIFS('A-methods'!P:P,'A-methods'!$AG:$AG,"rate",'A-methods'!$AF:$AF,$B126,'A-methods'!$C:$C,$C126,'A-methods'!$A:$A,$D126)),'A-baseline &amp; data'!AK28)</f>
        <v>0</v>
      </c>
      <c r="K126" s="243">
        <f>IF('A-baseline &amp; data'!AL28="",J126*(1+SUMIFS('A-methods'!Q:Q,'A-methods'!$AG:$AG,"rate",'A-methods'!$AF:$AF,$B126,'A-methods'!$C:$C,$C126,'A-methods'!$A:$A,$D126)),'A-baseline &amp; data'!AL28)</f>
        <v>0</v>
      </c>
      <c r="L126" s="243">
        <f>IF('A-baseline &amp; data'!AM28="",K126*(1+SUMIFS('A-methods'!R:R,'A-methods'!$AG:$AG,"rate",'A-methods'!$AF:$AF,$B126,'A-methods'!$C:$C,$C126,'A-methods'!$A:$A,$D126)),'A-baseline &amp; data'!AM28)</f>
        <v>0</v>
      </c>
      <c r="M126" s="243">
        <f>IF('A-baseline &amp; data'!AN28="",L126*(1+SUMIFS('A-methods'!S:S,'A-methods'!$AG:$AG,"rate",'A-methods'!$AF:$AF,$B126,'A-methods'!$C:$C,$C126,'A-methods'!$A:$A,$D126)),'A-baseline &amp; data'!AN28)</f>
        <v>0</v>
      </c>
      <c r="N126" s="243">
        <f>IF('A-baseline &amp; data'!AO28="",M126*(1+SUMIFS('A-methods'!T:T,'A-methods'!$AG:$AG,"rate",'A-methods'!$AF:$AF,$B126,'A-methods'!$C:$C,$C126,'A-methods'!$A:$A,$D126)),'A-baseline &amp; data'!AO28)</f>
        <v>0</v>
      </c>
      <c r="O126" s="243">
        <f>IF('A-baseline &amp; data'!AP28="",N126*(1+SUMIFS('A-methods'!U:U,'A-methods'!$AG:$AG,"rate",'A-methods'!$AF:$AF,$B126,'A-methods'!$C:$C,$C126,'A-methods'!$A:$A,$D126)),'A-baseline &amp; data'!AP28)</f>
        <v>0</v>
      </c>
      <c r="P126" s="243">
        <f>IF('A-baseline &amp; data'!AQ28="",O126*(1+SUMIFS('A-methods'!V:V,'A-methods'!$AG:$AG,"rate",'A-methods'!$AF:$AF,$B126,'A-methods'!$C:$C,$C126,'A-methods'!$A:$A,$D126)),'A-baseline &amp; data'!AQ28)</f>
        <v>0</v>
      </c>
      <c r="Q126" s="243">
        <f>IF('A-baseline &amp; data'!AR28="",P126*(1+SUMIFS('A-methods'!W:W,'A-methods'!$AG:$AG,"rate",'A-methods'!$AF:$AF,$B126,'A-methods'!$C:$C,$C126,'A-methods'!$A:$A,$D126)),'A-baseline &amp; data'!AR28)</f>
        <v>0</v>
      </c>
      <c r="R126" s="243">
        <f>IF('A-baseline &amp; data'!AS28="",Q126*(1+SUMIFS('A-methods'!X:X,'A-methods'!$AG:$AG,"rate",'A-methods'!$AF:$AF,$B126,'A-methods'!$C:$C,$C126,'A-methods'!$A:$A,$D126)),'A-baseline &amp; data'!AS28)</f>
        <v>0</v>
      </c>
      <c r="S126" s="243">
        <f>IF('A-baseline &amp; data'!AT28="",R126*(1+SUMIFS('A-methods'!Y:Y,'A-methods'!$AG:$AG,"rate",'A-methods'!$AF:$AF,$B126,'A-methods'!$C:$C,$C126,'A-methods'!$A:$A,$D126)),'A-baseline &amp; data'!AT28)</f>
        <v>0</v>
      </c>
      <c r="T126" s="243">
        <f>IF('A-baseline &amp; data'!AU28="",S126*(1+SUMIFS('A-methods'!Z:Z,'A-methods'!$AG:$AG,"rate",'A-methods'!$AF:$AF,$B126,'A-methods'!$C:$C,$C126,'A-methods'!$A:$A,$D126)),'A-baseline &amp; data'!AU28)</f>
        <v>0</v>
      </c>
      <c r="U126" s="243">
        <f>IF('A-baseline &amp; data'!AV28="",T126*(1+SUMIFS('A-methods'!AA:AA,'A-methods'!$AG:$AG,"rate",'A-methods'!$AF:$AF,$B126,'A-methods'!$C:$C,$C126,'A-methods'!$A:$A,$D126)),'A-baseline &amp; data'!AV28)</f>
        <v>0</v>
      </c>
      <c r="V126" s="243">
        <f>IF('A-baseline &amp; data'!AW28="",U126*(1+SUMIFS('A-methods'!AB:AB,'A-methods'!$AG:$AG,"rate",'A-methods'!$AF:$AF,$B126,'A-methods'!$C:$C,$C126,'A-methods'!$A:$A,$D126)),'A-baseline &amp; data'!AW28)</f>
        <v>0</v>
      </c>
      <c r="W126" s="243">
        <f>IF('A-baseline &amp; data'!AX28="",V126*(1+SUMIFS('A-methods'!AC:AC,'A-methods'!$AG:$AG,"rate",'A-methods'!$AF:$AF,$B126,'A-methods'!$C:$C,$C126,'A-methods'!$A:$A,$D126)),'A-baseline &amp; data'!AX28)</f>
        <v>0</v>
      </c>
      <c r="X126" s="243">
        <f>IF('A-baseline &amp; data'!AY28="",W126*(1+SUMIFS('A-methods'!AD:AD,'A-methods'!$AG:$AG,"rate",'A-methods'!$AF:$AF,$B126,'A-methods'!$C:$C,$C126,'A-methods'!$A:$A,$D126)),'A-baseline &amp; data'!AY28)</f>
        <v>0</v>
      </c>
      <c r="Y126" s="243">
        <f>IF('A-baseline &amp; data'!AZ28="",X126*(1+SUMIFS('A-methods'!AE:AE,'A-methods'!$AG:$AG,"rate",'A-methods'!$AF:$AF,$B126,'A-methods'!$C:$C,$C126,'A-methods'!$A:$A,$D126)),'A-baseline &amp; data'!AZ28)</f>
        <v>0</v>
      </c>
    </row>
    <row r="127" spans="1:32">
      <c r="A127" s="237" t="s">
        <v>171</v>
      </c>
      <c r="B127" s="221" t="s">
        <v>172</v>
      </c>
      <c r="C127" s="274" t="str">
        <f t="shared" si="28"/>
        <v>ACT</v>
      </c>
      <c r="D127" s="272" t="str">
        <f t="shared" si="29"/>
        <v>Best</v>
      </c>
      <c r="E127" s="336">
        <f>IF('A-baseline &amp; data'!AF29&lt;&gt;"",'A-baseline &amp; data'!AF29,'A-baseline &amp; data'!AE29*(1+SUMIFS('A-methods'!K:K,'A-methods'!$AG:$AG,"rate",'A-methods'!$AF:$AF,$B127,'A-methods'!$C:$C,$C127,'A-methods'!$A:$A,$D127)))</f>
        <v>20.066559999999999</v>
      </c>
      <c r="F127" s="243">
        <f>IF('A-baseline &amp; data'!AG29="",E127*(1+SUMIFS('A-methods'!L:L,'A-methods'!$AG:$AG,"rate",'A-methods'!$AF:$AF,$B127,'A-methods'!$C:$C,$C127,'A-methods'!$A:$A,$D127)),'A-baseline &amp; data'!AG29)</f>
        <v>20.628423680000001</v>
      </c>
      <c r="G127" s="243">
        <f>IF('A-baseline &amp; data'!AH29="",F127*(1+SUMIFS('A-methods'!M:M,'A-methods'!$AG:$AG,"rate",'A-methods'!$AF:$AF,$B127,'A-methods'!$C:$C,$C127,'A-methods'!$A:$A,$D127)),'A-baseline &amp; data'!AH29)</f>
        <v>21.20601954304</v>
      </c>
      <c r="H127" s="243">
        <f>IF('A-baseline &amp; data'!AI29="",G127*(1+SUMIFS('A-methods'!N:N,'A-methods'!$AG:$AG,"rate",'A-methods'!$AF:$AF,$B127,'A-methods'!$C:$C,$C127,'A-methods'!$A:$A,$D127)),'A-baseline &amp; data'!AI29)</f>
        <v>21.799788090245119</v>
      </c>
      <c r="I127" s="243">
        <f>IF('A-baseline &amp; data'!AJ29="",H127*(1+SUMIFS('A-methods'!O:O,'A-methods'!$AG:$AG,"rate",'A-methods'!$AF:$AF,$B127,'A-methods'!$C:$C,$C127,'A-methods'!$A:$A,$D127)),'A-baseline &amp; data'!AJ29)</f>
        <v>22.410182156771985</v>
      </c>
      <c r="J127" s="243">
        <f>IF('A-baseline &amp; data'!AK29="",I127*(1+SUMIFS('A-methods'!P:P,'A-methods'!$AG:$AG,"rate",'A-methods'!$AF:$AF,$B127,'A-methods'!$C:$C,$C127,'A-methods'!$A:$A,$D127)),'A-baseline &amp; data'!AK29)</f>
        <v>23.037667257161601</v>
      </c>
      <c r="K127" s="243">
        <f>IF('A-baseline &amp; data'!AL29="",J127*(1+SUMIFS('A-methods'!Q:Q,'A-methods'!$AG:$AG,"rate",'A-methods'!$AF:$AF,$B127,'A-methods'!$C:$C,$C127,'A-methods'!$A:$A,$D127)),'A-baseline &amp; data'!AL29)</f>
        <v>23.682721940362125</v>
      </c>
      <c r="L127" s="243">
        <f>IF('A-baseline &amp; data'!AM29="",K127*(1+SUMIFS('A-methods'!R:R,'A-methods'!$AG:$AG,"rate",'A-methods'!$AF:$AF,$B127,'A-methods'!$C:$C,$C127,'A-methods'!$A:$A,$D127)),'A-baseline &amp; data'!AM29)</f>
        <v>24.345838154692267</v>
      </c>
      <c r="M127" s="243">
        <f>IF('A-baseline &amp; data'!AN29="",L127*(1+SUMIFS('A-methods'!S:S,'A-methods'!$AG:$AG,"rate",'A-methods'!$AF:$AF,$B127,'A-methods'!$C:$C,$C127,'A-methods'!$A:$A,$D127)),'A-baseline &amp; data'!AN29)</f>
        <v>25.027521623023652</v>
      </c>
      <c r="N127" s="243">
        <f>IF('A-baseline &amp; data'!AO29="",M127*(1+SUMIFS('A-methods'!T:T,'A-methods'!$AG:$AG,"rate",'A-methods'!$AF:$AF,$B127,'A-methods'!$C:$C,$C127,'A-methods'!$A:$A,$D127)),'A-baseline &amp; data'!AO29)</f>
        <v>25.728292228468316</v>
      </c>
      <c r="O127" s="243">
        <f>IF('A-baseline &amp; data'!AP29="",N127*(1+SUMIFS('A-methods'!U:U,'A-methods'!$AG:$AG,"rate",'A-methods'!$AF:$AF,$B127,'A-methods'!$C:$C,$C127,'A-methods'!$A:$A,$D127)),'A-baseline &amp; data'!AP29)</f>
        <v>26.448684410865429</v>
      </c>
      <c r="P127" s="243">
        <f>IF('A-baseline &amp; data'!AQ29="",O127*(1+SUMIFS('A-methods'!V:V,'A-methods'!$AG:$AG,"rate",'A-methods'!$AF:$AF,$B127,'A-methods'!$C:$C,$C127,'A-methods'!$A:$A,$D127)),'A-baseline &amp; data'!AQ29)</f>
        <v>27.189247574369663</v>
      </c>
      <c r="Q127" s="243">
        <f>IF('A-baseline &amp; data'!AR29="",P127*(1+SUMIFS('A-methods'!W:W,'A-methods'!$AG:$AG,"rate",'A-methods'!$AF:$AF,$B127,'A-methods'!$C:$C,$C127,'A-methods'!$A:$A,$D127)),'A-baseline &amp; data'!AR29)</f>
        <v>27.950546506452014</v>
      </c>
      <c r="R127" s="243">
        <f>IF('A-baseline &amp; data'!AS29="",Q127*(1+SUMIFS('A-methods'!X:X,'A-methods'!$AG:$AG,"rate",'A-methods'!$AF:$AF,$B127,'A-methods'!$C:$C,$C127,'A-methods'!$A:$A,$D127)),'A-baseline &amp; data'!AS29)</f>
        <v>28.733161808632669</v>
      </c>
      <c r="S127" s="243">
        <f>IF('A-baseline &amp; data'!AT29="",R127*(1+SUMIFS('A-methods'!Y:Y,'A-methods'!$AG:$AG,"rate",'A-methods'!$AF:$AF,$B127,'A-methods'!$C:$C,$C127,'A-methods'!$A:$A,$D127)),'A-baseline &amp; data'!AT29)</f>
        <v>29.537690339274384</v>
      </c>
      <c r="T127" s="243">
        <f>IF('A-baseline &amp; data'!AU29="",S127*(1+SUMIFS('A-methods'!Z:Z,'A-methods'!$AG:$AG,"rate",'A-methods'!$AF:$AF,$B127,'A-methods'!$C:$C,$C127,'A-methods'!$A:$A,$D127)),'A-baseline &amp; data'!AU29)</f>
        <v>30.364745668774066</v>
      </c>
      <c r="U127" s="243">
        <f>IF('A-baseline &amp; data'!AV29="",T127*(1+SUMIFS('A-methods'!AA:AA,'A-methods'!$AG:$AG,"rate",'A-methods'!$AF:$AF,$B127,'A-methods'!$C:$C,$C127,'A-methods'!$A:$A,$D127)),'A-baseline &amp; data'!AV29)</f>
        <v>31.214958547499741</v>
      </c>
      <c r="V127" s="243">
        <f>IF('A-baseline &amp; data'!AW29="",U127*(1+SUMIFS('A-methods'!AB:AB,'A-methods'!$AG:$AG,"rate",'A-methods'!$AF:$AF,$B127,'A-methods'!$C:$C,$C127,'A-methods'!$A:$A,$D127)),'A-baseline &amp; data'!AW29)</f>
        <v>32.088977386829733</v>
      </c>
      <c r="W127" s="243">
        <f>IF('A-baseline &amp; data'!AX29="",V127*(1+SUMIFS('A-methods'!AC:AC,'A-methods'!$AG:$AG,"rate",'A-methods'!$AF:$AF,$B127,'A-methods'!$C:$C,$C127,'A-methods'!$A:$A,$D127)),'A-baseline &amp; data'!AX29)</f>
        <v>32.987468753660963</v>
      </c>
      <c r="X127" s="243">
        <f>IF('A-baseline &amp; data'!AY29="",W127*(1+SUMIFS('A-methods'!AD:AD,'A-methods'!$AG:$AG,"rate",'A-methods'!$AF:$AF,$B127,'A-methods'!$C:$C,$C127,'A-methods'!$A:$A,$D127)),'A-baseline &amp; data'!AY29)</f>
        <v>33.91111787876347</v>
      </c>
      <c r="Y127" s="243">
        <f>IF('A-baseline &amp; data'!AZ29="",X127*(1+SUMIFS('A-methods'!AE:AE,'A-methods'!$AG:$AG,"rate",'A-methods'!$AF:$AF,$B127,'A-methods'!$C:$C,$C127,'A-methods'!$A:$A,$D127)),'A-baseline &amp; data'!AZ29)</f>
        <v>34.86062917936885</v>
      </c>
    </row>
    <row r="128" spans="1:32">
      <c r="A128" s="237" t="s">
        <v>260</v>
      </c>
      <c r="B128" s="221" t="s">
        <v>264</v>
      </c>
      <c r="C128" s="274" t="str">
        <f t="shared" si="28"/>
        <v>ACT</v>
      </c>
      <c r="D128" s="272" t="str">
        <f t="shared" si="29"/>
        <v>Best</v>
      </c>
      <c r="E128" s="336">
        <f>IF('A-baseline &amp; data'!AF30&lt;&gt;"",'A-baseline &amp; data'!AF30,'A-baseline &amp; data'!AE30*(1+SUMIFS('A-methods'!K:K,'A-methods'!$AG:$AG,"rate",'A-methods'!$AF:$AF,$B128,'A-methods'!$C:$C,$C128,'A-methods'!$A:$A,$D128)))</f>
        <v>8.4248999999999992</v>
      </c>
      <c r="F128" s="243">
        <f>IF('A-baseline &amp; data'!AG30="",E128*(1+SUMIFS('A-methods'!L:L,'A-methods'!$AG:$AG,"rate",'A-methods'!$AF:$AF,$B128,'A-methods'!$C:$C,$C128,'A-methods'!$A:$A,$D128)),'A-baseline &amp; data'!AG30)</f>
        <v>8.3406509999999994</v>
      </c>
      <c r="G128" s="243">
        <f>IF('A-baseline &amp; data'!AH30="",F128*(1+SUMIFS('A-methods'!M:M,'A-methods'!$AG:$AG,"rate",'A-methods'!$AF:$AF,$B128,'A-methods'!$C:$C,$C128,'A-methods'!$A:$A,$D128)),'A-baseline &amp; data'!AH30)</f>
        <v>8.2572444899999997</v>
      </c>
      <c r="H128" s="243">
        <f>IF('A-baseline &amp; data'!AI30="",G128*(1+SUMIFS('A-methods'!N:N,'A-methods'!$AG:$AG,"rate",'A-methods'!$AF:$AF,$B128,'A-methods'!$C:$C,$C128,'A-methods'!$A:$A,$D128)),'A-baseline &amp; data'!AI30)</f>
        <v>8.1746720450999995</v>
      </c>
      <c r="I128" s="243">
        <f>IF('A-baseline &amp; data'!AJ30="",H128*(1+SUMIFS('A-methods'!O:O,'A-methods'!$AG:$AG,"rate",'A-methods'!$AF:$AF,$B128,'A-methods'!$C:$C,$C128,'A-methods'!$A:$A,$D128)),'A-baseline &amp; data'!AJ30)</f>
        <v>8.0929253246489985</v>
      </c>
      <c r="J128" s="243">
        <f>IF('A-baseline &amp; data'!AK30="",I128*(1+SUMIFS('A-methods'!P:P,'A-methods'!$AG:$AG,"rate",'A-methods'!$AF:$AF,$B128,'A-methods'!$C:$C,$C128,'A-methods'!$A:$A,$D128)),'A-baseline &amp; data'!AK30)</f>
        <v>8.0119960714025087</v>
      </c>
      <c r="K128" s="243">
        <f>IF('A-baseline &amp; data'!AL30="",J128*(1+SUMIFS('A-methods'!Q:Q,'A-methods'!$AG:$AG,"rate",'A-methods'!$AF:$AF,$B128,'A-methods'!$C:$C,$C128,'A-methods'!$A:$A,$D128)),'A-baseline &amp; data'!AL30)</f>
        <v>7.9318761106884832</v>
      </c>
      <c r="L128" s="243">
        <f>IF('A-baseline &amp; data'!AM30="",K128*(1+SUMIFS('A-methods'!R:R,'A-methods'!$AG:$AG,"rate",'A-methods'!$AF:$AF,$B128,'A-methods'!$C:$C,$C128,'A-methods'!$A:$A,$D128)),'A-baseline &amp; data'!AM30)</f>
        <v>7.8525573495815983</v>
      </c>
      <c r="M128" s="243">
        <f>IF('A-baseline &amp; data'!AN30="",L128*(1+SUMIFS('A-methods'!S:S,'A-methods'!$AG:$AG,"rate",'A-methods'!$AF:$AF,$B128,'A-methods'!$C:$C,$C128,'A-methods'!$A:$A,$D128)),'A-baseline &amp; data'!AN30)</f>
        <v>7.7740317760857822</v>
      </c>
      <c r="N128" s="243">
        <f>IF('A-baseline &amp; data'!AO30="",M128*(1+SUMIFS('A-methods'!T:T,'A-methods'!$AG:$AG,"rate",'A-methods'!$AF:$AF,$B128,'A-methods'!$C:$C,$C128,'A-methods'!$A:$A,$D128)),'A-baseline &amp; data'!AO30)</f>
        <v>7.6962914583249242</v>
      </c>
      <c r="O128" s="243">
        <f>IF('A-baseline &amp; data'!AP30="",N128*(1+SUMIFS('A-methods'!U:U,'A-methods'!$AG:$AG,"rate",'A-methods'!$AF:$AF,$B128,'A-methods'!$C:$C,$C128,'A-methods'!$A:$A,$D128)),'A-baseline &amp; data'!AP30)</f>
        <v>7.6193285437416751</v>
      </c>
      <c r="P128" s="243">
        <f>IF('A-baseline &amp; data'!AQ30="",O128*(1+SUMIFS('A-methods'!V:V,'A-methods'!$AG:$AG,"rate",'A-methods'!$AF:$AF,$B128,'A-methods'!$C:$C,$C128,'A-methods'!$A:$A,$D128)),'A-baseline &amp; data'!AQ30)</f>
        <v>7.5431352583042584</v>
      </c>
      <c r="Q128" s="243">
        <f>IF('A-baseline &amp; data'!AR30="",P128*(1+SUMIFS('A-methods'!W:W,'A-methods'!$AG:$AG,"rate",'A-methods'!$AF:$AF,$B128,'A-methods'!$C:$C,$C128,'A-methods'!$A:$A,$D128)),'A-baseline &amp; data'!AR30)</f>
        <v>7.4677039057212156</v>
      </c>
      <c r="R128" s="243">
        <f>IF('A-baseline &amp; data'!AS30="",Q128*(1+SUMIFS('A-methods'!X:X,'A-methods'!$AG:$AG,"rate",'A-methods'!$AF:$AF,$B128,'A-methods'!$C:$C,$C128,'A-methods'!$A:$A,$D128)),'A-baseline &amp; data'!AS30)</f>
        <v>7.3930268666640035</v>
      </c>
      <c r="S128" s="243">
        <f>IF('A-baseline &amp; data'!AT30="",R128*(1+SUMIFS('A-methods'!Y:Y,'A-methods'!$AG:$AG,"rate",'A-methods'!$AF:$AF,$B128,'A-methods'!$C:$C,$C128,'A-methods'!$A:$A,$D128)),'A-baseline &amp; data'!AT30)</f>
        <v>7.3190965979973637</v>
      </c>
      <c r="T128" s="243">
        <f>IF('A-baseline &amp; data'!AU30="",S128*(1+SUMIFS('A-methods'!Z:Z,'A-methods'!$AG:$AG,"rate",'A-methods'!$AF:$AF,$B128,'A-methods'!$C:$C,$C128,'A-methods'!$A:$A,$D128)),'A-baseline &amp; data'!AU30)</f>
        <v>7.24590563201739</v>
      </c>
      <c r="U128" s="243">
        <f>IF('A-baseline &amp; data'!AV30="",T128*(1+SUMIFS('A-methods'!AA:AA,'A-methods'!$AG:$AG,"rate",'A-methods'!$AF:$AF,$B128,'A-methods'!$C:$C,$C128,'A-methods'!$A:$A,$D128)),'A-baseline &amp; data'!AV30)</f>
        <v>7.1734465756972163</v>
      </c>
      <c r="V128" s="243">
        <f>IF('A-baseline &amp; data'!AW30="",U128*(1+SUMIFS('A-methods'!AB:AB,'A-methods'!$AG:$AG,"rate",'A-methods'!$AF:$AF,$B128,'A-methods'!$C:$C,$C128,'A-methods'!$A:$A,$D128)),'A-baseline &amp; data'!AW30)</f>
        <v>7.1017121099402445</v>
      </c>
      <c r="W128" s="243">
        <f>IF('A-baseline &amp; data'!AX30="",V128*(1+SUMIFS('A-methods'!AC:AC,'A-methods'!$AG:$AG,"rate",'A-methods'!$AF:$AF,$B128,'A-methods'!$C:$C,$C128,'A-methods'!$A:$A,$D128)),'A-baseline &amp; data'!AX30)</f>
        <v>7.0306949888408417</v>
      </c>
      <c r="X128" s="243">
        <f>IF('A-baseline &amp; data'!AY30="",W128*(1+SUMIFS('A-methods'!AD:AD,'A-methods'!$AG:$AG,"rate",'A-methods'!$AF:$AF,$B128,'A-methods'!$C:$C,$C128,'A-methods'!$A:$A,$D128)),'A-baseline &amp; data'!AY30)</f>
        <v>6.9603880389524333</v>
      </c>
      <c r="Y128" s="243">
        <f>IF('A-baseline &amp; data'!AZ30="",X128*(1+SUMIFS('A-methods'!AE:AE,'A-methods'!$AG:$AG,"rate",'A-methods'!$AF:$AF,$B128,'A-methods'!$C:$C,$C128,'A-methods'!$A:$A,$D128)),'A-baseline &amp; data'!AZ30)</f>
        <v>6.8907841585629086</v>
      </c>
    </row>
    <row r="129" spans="1:27">
      <c r="A129" s="237" t="s">
        <v>175</v>
      </c>
      <c r="B129" s="221" t="s">
        <v>373</v>
      </c>
      <c r="C129" s="274" t="str">
        <f t="shared" si="28"/>
        <v>ACT</v>
      </c>
      <c r="D129" s="272" t="str">
        <f t="shared" si="29"/>
        <v>Best</v>
      </c>
      <c r="E129" s="336">
        <f>IF('A-baseline &amp; data'!AF31&lt;&gt;"",'A-baseline &amp; data'!AF31,'A-baseline &amp; data'!AE31*(1+SUMIFS('A-methods'!K:K,'A-methods'!$AG:$AG,"rate",'A-methods'!$AF:$AF,$B129,'A-methods'!$C:$C,$C129,'A-methods'!$A:$A,$D129)))</f>
        <v>572.40996112735502</v>
      </c>
      <c r="F129" s="243">
        <f>IF('A-baseline &amp; data'!AG31="",E129*(1+SUMIFS('A-methods'!L:L,'A-methods'!$AG:$AG,"rate",'A-methods'!$AF:$AF,$B129,'A-methods'!$C:$C,$C129,'A-methods'!$A:$A,$D129)),'A-baseline &amp; data'!AG31)</f>
        <v>583.42592013173044</v>
      </c>
      <c r="G129" s="243">
        <f>IF('A-baseline &amp; data'!AH31="",F129*(1+SUMIFS('A-methods'!M:M,'A-methods'!$AG:$AG,"rate",'A-methods'!$AF:$AF,$B129,'A-methods'!$C:$C,$C129,'A-methods'!$A:$A,$D129)),'A-baseline &amp; data'!AH31)</f>
        <v>594.65387990657996</v>
      </c>
      <c r="H129" s="243">
        <f>IF('A-baseline &amp; data'!AI31="",G129*(1+SUMIFS('A-methods'!N:N,'A-methods'!$AG:$AG,"rate",'A-methods'!$AF:$AF,$B129,'A-methods'!$C:$C,$C129,'A-methods'!$A:$A,$D129)),'A-baseline &amp; data'!AI31)</f>
        <v>606.5469575047116</v>
      </c>
      <c r="I129" s="243">
        <f>IF('A-baseline &amp; data'!AJ31="",H129*(1+SUMIFS('A-methods'!O:O,'A-methods'!$AG:$AG,"rate",'A-methods'!$AF:$AF,$B129,'A-methods'!$C:$C,$C129,'A-methods'!$A:$A,$D129)),'A-baseline &amp; data'!AJ31)</f>
        <v>618.67789665480586</v>
      </c>
      <c r="J129" s="243">
        <f>IF('A-baseline &amp; data'!AK31="",I129*(1+SUMIFS('A-methods'!P:P,'A-methods'!$AG:$AG,"rate",'A-methods'!$AF:$AF,$B129,'A-methods'!$C:$C,$C129,'A-methods'!$A:$A,$D129)),'A-baseline &amp; data'!AK31)</f>
        <v>631.05145458790196</v>
      </c>
      <c r="K129" s="243">
        <f>IF('A-baseline &amp; data'!AL31="",J129*(1+SUMIFS('A-methods'!Q:Q,'A-methods'!$AG:$AG,"rate",'A-methods'!$AF:$AF,$B129,'A-methods'!$C:$C,$C129,'A-methods'!$A:$A,$D129)),'A-baseline &amp; data'!AL31)</f>
        <v>643.67248367965999</v>
      </c>
      <c r="L129" s="243">
        <f>IF('A-baseline &amp; data'!AM31="",K129*(1+SUMIFS('A-methods'!R:R,'A-methods'!$AG:$AG,"rate",'A-methods'!$AF:$AF,$B129,'A-methods'!$C:$C,$C129,'A-methods'!$A:$A,$D129)),'A-baseline &amp; data'!AM31)</f>
        <v>656.54593335325319</v>
      </c>
      <c r="M129" s="243">
        <f>IF('A-baseline &amp; data'!AN31="",L129*(1+SUMIFS('A-methods'!S:S,'A-methods'!$AG:$AG,"rate",'A-methods'!$AF:$AF,$B129,'A-methods'!$C:$C,$C129,'A-methods'!$A:$A,$D129)),'A-baseline &amp; data'!AN31)</f>
        <v>669.67685202031828</v>
      </c>
      <c r="N129" s="243">
        <f>IF('A-baseline &amp; data'!AO31="",M129*(1+SUMIFS('A-methods'!T:T,'A-methods'!$AG:$AG,"rate",'A-methods'!$AF:$AF,$B129,'A-methods'!$C:$C,$C129,'A-methods'!$A:$A,$D129)),'A-baseline &amp; data'!AO31)</f>
        <v>683.74006591274485</v>
      </c>
      <c r="O129" s="243">
        <f>IF('A-baseline &amp; data'!AP31="",N129*(1+SUMIFS('A-methods'!U:U,'A-methods'!$AG:$AG,"rate",'A-methods'!$AF:$AF,$B129,'A-methods'!$C:$C,$C129,'A-methods'!$A:$A,$D129)),'A-baseline &amp; data'!AP31)</f>
        <v>698.09860729691241</v>
      </c>
      <c r="P129" s="243">
        <f>IF('A-baseline &amp; data'!AQ31="",O129*(1+SUMIFS('A-methods'!V:V,'A-methods'!$AG:$AG,"rate",'A-methods'!$AF:$AF,$B129,'A-methods'!$C:$C,$C129,'A-methods'!$A:$A,$D129)),'A-baseline &amp; data'!AQ31)</f>
        <v>712.75867805014752</v>
      </c>
      <c r="Q129" s="243">
        <f>IF('A-baseline &amp; data'!AR31="",P129*(1+SUMIFS('A-methods'!W:W,'A-methods'!$AG:$AG,"rate",'A-methods'!$AF:$AF,$B129,'A-methods'!$C:$C,$C129,'A-methods'!$A:$A,$D129)),'A-baseline &amp; data'!AR31)</f>
        <v>727.72661028920061</v>
      </c>
      <c r="R129" s="243">
        <f>IF('A-baseline &amp; data'!AS31="",Q129*(1+SUMIFS('A-methods'!X:X,'A-methods'!$AG:$AG,"rate",'A-methods'!$AF:$AF,$B129,'A-methods'!$C:$C,$C129,'A-methods'!$A:$A,$D129)),'A-baseline &amp; data'!AS31)</f>
        <v>743.00886910527379</v>
      </c>
      <c r="S129" s="243">
        <f>IF('A-baseline &amp; data'!AT31="",R129*(1+SUMIFS('A-methods'!Y:Y,'A-methods'!$AG:$AG,"rate",'A-methods'!$AF:$AF,$B129,'A-methods'!$C:$C,$C129,'A-methods'!$A:$A,$D129)),'A-baseline &amp; data'!AT31)</f>
        <v>758.61205535648446</v>
      </c>
      <c r="T129" s="243">
        <f>IF('A-baseline &amp; data'!AU31="",S129*(1+SUMIFS('A-methods'!Z:Z,'A-methods'!$AG:$AG,"rate",'A-methods'!$AF:$AF,$B129,'A-methods'!$C:$C,$C129,'A-methods'!$A:$A,$D129)),'A-baseline &amp; data'!AU31)</f>
        <v>774.54290851897053</v>
      </c>
      <c r="U129" s="243">
        <f>IF('A-baseline &amp; data'!AV31="",T129*(1+SUMIFS('A-methods'!AA:AA,'A-methods'!$AG:$AG,"rate",'A-methods'!$AF:$AF,$B129,'A-methods'!$C:$C,$C129,'A-methods'!$A:$A,$D129)),'A-baseline &amp; data'!AV31)</f>
        <v>790.80830959786886</v>
      </c>
      <c r="V129" s="243">
        <f>IF('A-baseline &amp; data'!AW31="",U129*(1+SUMIFS('A-methods'!AB:AB,'A-methods'!$AG:$AG,"rate",'A-methods'!$AF:$AF,$B129,'A-methods'!$C:$C,$C129,'A-methods'!$A:$A,$D129)),'A-baseline &amp; data'!AW31)</f>
        <v>807.41528409942407</v>
      </c>
      <c r="W129" s="243">
        <f>IF('A-baseline &amp; data'!AX31="",V129*(1+SUMIFS('A-methods'!AC:AC,'A-methods'!$AG:$AG,"rate",'A-methods'!$AF:$AF,$B129,'A-methods'!$C:$C,$C129,'A-methods'!$A:$A,$D129)),'A-baseline &amp; data'!AX31)</f>
        <v>824.37100506551189</v>
      </c>
      <c r="X129" s="243">
        <f>IF('A-baseline &amp; data'!AY31="",W129*(1+SUMIFS('A-methods'!AD:AD,'A-methods'!$AG:$AG,"rate",'A-methods'!$AF:$AF,$B129,'A-methods'!$C:$C,$C129,'A-methods'!$A:$A,$D129)),'A-baseline &amp; data'!AY31)</f>
        <v>841.68279617188762</v>
      </c>
      <c r="Y129" s="243">
        <f>IF('A-baseline &amp; data'!AZ31="",X129*(1+SUMIFS('A-methods'!AE:AE,'A-methods'!$AG:$AG,"rate",'A-methods'!$AF:$AF,$B129,'A-methods'!$C:$C,$C129,'A-methods'!$A:$A,$D129)),'A-baseline &amp; data'!AZ31)</f>
        <v>859.35813489149723</v>
      </c>
    </row>
    <row r="130" spans="1:27">
      <c r="A130" s="237" t="s">
        <v>189</v>
      </c>
      <c r="B130" s="221" t="s">
        <v>190</v>
      </c>
      <c r="C130" s="274" t="str">
        <f t="shared" si="28"/>
        <v>ACT</v>
      </c>
      <c r="D130" s="272" t="str">
        <f t="shared" si="29"/>
        <v>Best</v>
      </c>
      <c r="E130" s="336">
        <f>IF('A-baseline &amp; data'!AF32&lt;&gt;"",'A-baseline &amp; data'!AF32,'A-baseline &amp; data'!AE32*(1+SUMIFS('A-methods'!K:K,'A-methods'!$AG:$AG,"rate",'A-methods'!$AF:$AF,$B130,'A-methods'!$C:$C,$C130,'A-methods'!$A:$A,$D130)))</f>
        <v>3750.9203199999997</v>
      </c>
      <c r="F130" s="243">
        <f>IF('A-baseline &amp; data'!AG32="",E130*(1+SUMIFS('A-methods'!L:L,'A-methods'!$AG:$AG,"rate",'A-methods'!$AF:$AF,$B130,'A-methods'!$C:$C,$C130,'A-methods'!$A:$A,$D130)),'A-baseline &amp; data'!AG32)</f>
        <v>3807.1841247999992</v>
      </c>
      <c r="G130" s="243">
        <f>IF('A-baseline &amp; data'!AH32="",F130*(1+SUMIFS('A-methods'!M:M,'A-methods'!$AG:$AG,"rate",'A-methods'!$AF:$AF,$B130,'A-methods'!$C:$C,$C130,'A-methods'!$A:$A,$D130)),'A-baseline &amp; data'!AH32)</f>
        <v>3864.2918866719988</v>
      </c>
      <c r="H130" s="243">
        <f>IF('A-baseline &amp; data'!AI32="",G130*(1+SUMIFS('A-methods'!N:N,'A-methods'!$AG:$AG,"rate",'A-methods'!$AF:$AF,$B130,'A-methods'!$C:$C,$C130,'A-methods'!$A:$A,$D130)),'A-baseline &amp; data'!AI32)</f>
        <v>3922.2562649720785</v>
      </c>
      <c r="I130" s="243">
        <f>IF('A-baseline &amp; data'!AJ32="",H130*(1+SUMIFS('A-methods'!O:O,'A-methods'!$AG:$AG,"rate",'A-methods'!$AF:$AF,$B130,'A-methods'!$C:$C,$C130,'A-methods'!$A:$A,$D130)),'A-baseline &amp; data'!AJ32)</f>
        <v>3981.0901089466593</v>
      </c>
      <c r="J130" s="243">
        <f>IF('A-baseline &amp; data'!AK32="",I130*(1+SUMIFS('A-methods'!P:P,'A-methods'!$AG:$AG,"rate",'A-methods'!$AF:$AF,$B130,'A-methods'!$C:$C,$C130,'A-methods'!$A:$A,$D130)),'A-baseline &amp; data'!AK32)</f>
        <v>4040.8064605808586</v>
      </c>
      <c r="K130" s="243">
        <f>IF('A-baseline &amp; data'!AL32="",J130*(1+SUMIFS('A-methods'!Q:Q,'A-methods'!$AG:$AG,"rate",'A-methods'!$AF:$AF,$B130,'A-methods'!$C:$C,$C130,'A-methods'!$A:$A,$D130)),'A-baseline &amp; data'!AL32)</f>
        <v>4101.418557489571</v>
      </c>
      <c r="L130" s="243">
        <f>IF('A-baseline &amp; data'!AM32="",K130*(1+SUMIFS('A-methods'!R:R,'A-methods'!$AG:$AG,"rate",'A-methods'!$AF:$AF,$B130,'A-methods'!$C:$C,$C130,'A-methods'!$A:$A,$D130)),'A-baseline &amp; data'!AM32)</f>
        <v>4162.9398358519138</v>
      </c>
      <c r="M130" s="243">
        <f>IF('A-baseline &amp; data'!AN32="",L130*(1+SUMIFS('A-methods'!S:S,'A-methods'!$AG:$AG,"rate",'A-methods'!$AF:$AF,$B130,'A-methods'!$C:$C,$C130,'A-methods'!$A:$A,$D130)),'A-baseline &amp; data'!AN32)</f>
        <v>4225.3839333896922</v>
      </c>
      <c r="N130" s="243">
        <f>IF('A-baseline &amp; data'!AO32="",M130*(1+SUMIFS('A-methods'!T:T,'A-methods'!$AG:$AG,"rate",'A-methods'!$AF:$AF,$B130,'A-methods'!$C:$C,$C130,'A-methods'!$A:$A,$D130)),'A-baseline &amp; data'!AO32)</f>
        <v>4288.7646923905368</v>
      </c>
      <c r="O130" s="243">
        <f>IF('A-baseline &amp; data'!AP32="",N130*(1+SUMIFS('A-methods'!U:U,'A-methods'!$AG:$AG,"rate",'A-methods'!$AF:$AF,$B130,'A-methods'!$C:$C,$C130,'A-methods'!$A:$A,$D130)),'A-baseline &amp; data'!AP32)</f>
        <v>4353.0961627763945</v>
      </c>
      <c r="P130" s="243">
        <f>IF('A-baseline &amp; data'!AQ32="",O130*(1+SUMIFS('A-methods'!V:V,'A-methods'!$AG:$AG,"rate",'A-methods'!$AF:$AF,$B130,'A-methods'!$C:$C,$C130,'A-methods'!$A:$A,$D130)),'A-baseline &amp; data'!AQ32)</f>
        <v>4418.3926052180404</v>
      </c>
      <c r="Q130" s="243">
        <f>IF('A-baseline &amp; data'!AR32="",P130*(1+SUMIFS('A-methods'!W:W,'A-methods'!$AG:$AG,"rate",'A-methods'!$AF:$AF,$B130,'A-methods'!$C:$C,$C130,'A-methods'!$A:$A,$D130)),'A-baseline &amp; data'!AR32)</f>
        <v>4484.6684942963102</v>
      </c>
      <c r="R130" s="243">
        <f>IF('A-baseline &amp; data'!AS32="",Q130*(1+SUMIFS('A-methods'!X:X,'A-methods'!$AG:$AG,"rate",'A-methods'!$AF:$AF,$B130,'A-methods'!$C:$C,$C130,'A-methods'!$A:$A,$D130)),'A-baseline &amp; data'!AS32)</f>
        <v>4551.9385217107547</v>
      </c>
      <c r="S130" s="243">
        <f>IF('A-baseline &amp; data'!AT32="",R130*(1+SUMIFS('A-methods'!Y:Y,'A-methods'!$AG:$AG,"rate",'A-methods'!$AF:$AF,$B130,'A-methods'!$C:$C,$C130,'A-methods'!$A:$A,$D130)),'A-baseline &amp; data'!AT32)</f>
        <v>4620.2175995364159</v>
      </c>
      <c r="T130" s="243">
        <f>IF('A-baseline &amp; data'!AU32="",S130*(1+SUMIFS('A-methods'!Z:Z,'A-methods'!$AG:$AG,"rate",'A-methods'!$AF:$AF,$B130,'A-methods'!$C:$C,$C130,'A-methods'!$A:$A,$D130)),'A-baseline &amp; data'!AU32)</f>
        <v>4689.5208635294621</v>
      </c>
      <c r="U130" s="243">
        <f>IF('A-baseline &amp; data'!AV32="",T130*(1+SUMIFS('A-methods'!AA:AA,'A-methods'!$AG:$AG,"rate",'A-methods'!$AF:$AF,$B130,'A-methods'!$C:$C,$C130,'A-methods'!$A:$A,$D130)),'A-baseline &amp; data'!AV32)</f>
        <v>4759.8636764824032</v>
      </c>
      <c r="V130" s="243">
        <f>IF('A-baseline &amp; data'!AW32="",U130*(1+SUMIFS('A-methods'!AB:AB,'A-methods'!$AG:$AG,"rate",'A-methods'!$AF:$AF,$B130,'A-methods'!$C:$C,$C130,'A-methods'!$A:$A,$D130)),'A-baseline &amp; data'!AW32)</f>
        <v>4831.2616316296389</v>
      </c>
      <c r="W130" s="243">
        <f>IF('A-baseline &amp; data'!AX32="",V130*(1+SUMIFS('A-methods'!AC:AC,'A-methods'!$AG:$AG,"rate",'A-methods'!$AF:$AF,$B130,'A-methods'!$C:$C,$C130,'A-methods'!$A:$A,$D130)),'A-baseline &amp; data'!AX32)</f>
        <v>4903.730556104083</v>
      </c>
      <c r="X130" s="243">
        <f>IF('A-baseline &amp; data'!AY32="",W130*(1+SUMIFS('A-methods'!AD:AD,'A-methods'!$AG:$AG,"rate",'A-methods'!$AF:$AF,$B130,'A-methods'!$C:$C,$C130,'A-methods'!$A:$A,$D130)),'A-baseline &amp; data'!AY32)</f>
        <v>4977.2865144456437</v>
      </c>
      <c r="Y130" s="243">
        <f>IF('A-baseline &amp; data'!AZ32="",X130*(1+SUMIFS('A-methods'!AE:AE,'A-methods'!$AG:$AG,"rate",'A-methods'!$AF:$AF,$B130,'A-methods'!$C:$C,$C130,'A-methods'!$A:$A,$D130)),'A-baseline &amp; data'!AZ32)</f>
        <v>5051.9458121623275</v>
      </c>
    </row>
    <row r="131" spans="1:27">
      <c r="A131" s="244" t="s">
        <v>262</v>
      </c>
      <c r="B131" s="245" t="s">
        <v>265</v>
      </c>
      <c r="C131" s="188" t="str">
        <f t="shared" si="28"/>
        <v>ACT</v>
      </c>
      <c r="D131" s="275" t="str">
        <f t="shared" si="29"/>
        <v>Best</v>
      </c>
      <c r="E131" s="337">
        <f>IF('A-baseline &amp; data'!AF33&lt;&gt;"",'A-baseline &amp; data'!AF33,'A-baseline &amp; data'!AE33*(1+SUMIFS('A-methods'!K:K,'A-methods'!$AG:$AG,"rate",'A-methods'!$AF:$AF,$B131,'A-methods'!$C:$C,$C131,'A-methods'!$A:$A,$D131)))</f>
        <v>73.729599999999991</v>
      </c>
      <c r="F131" s="196">
        <f>IF('A-baseline &amp; data'!AG33="",E131*(1+SUMIFS('A-methods'!L:L,'A-methods'!$AG:$AG,"rate",'A-methods'!$AF:$AF,$B131,'A-methods'!$C:$C,$C131,'A-methods'!$A:$A,$D131)),'A-baseline &amp; data'!AG33)</f>
        <v>74.835543999999985</v>
      </c>
      <c r="G131" s="196">
        <f>IF('A-baseline &amp; data'!AH33="",F131*(1+SUMIFS('A-methods'!M:M,'A-methods'!$AG:$AG,"rate",'A-methods'!$AF:$AF,$B131,'A-methods'!$C:$C,$C131,'A-methods'!$A:$A,$D131)),'A-baseline &amp; data'!AH33)</f>
        <v>75.958077159999974</v>
      </c>
      <c r="H131" s="196">
        <f>IF('A-baseline &amp; data'!AI33="",G131*(1+SUMIFS('A-methods'!N:N,'A-methods'!$AG:$AG,"rate",'A-methods'!$AF:$AF,$B131,'A-methods'!$C:$C,$C131,'A-methods'!$A:$A,$D131)),'A-baseline &amp; data'!AI33)</f>
        <v>77.097448317399966</v>
      </c>
      <c r="I131" s="196">
        <f>IF('A-baseline &amp; data'!AJ33="",H131*(1+SUMIFS('A-methods'!O:O,'A-methods'!$AG:$AG,"rate",'A-methods'!$AF:$AF,$B131,'A-methods'!$C:$C,$C131,'A-methods'!$A:$A,$D131)),'A-baseline &amp; data'!AJ33)</f>
        <v>78.253910042160953</v>
      </c>
      <c r="J131" s="196">
        <f>IF('A-baseline &amp; data'!AK33="",I131*(1+SUMIFS('A-methods'!P:P,'A-methods'!$AG:$AG,"rate",'A-methods'!$AF:$AF,$B131,'A-methods'!$C:$C,$C131,'A-methods'!$A:$A,$D131)),'A-baseline &amp; data'!AK33)</f>
        <v>79.427718692793363</v>
      </c>
      <c r="K131" s="196">
        <f>IF('A-baseline &amp; data'!AL33="",J131*(1+SUMIFS('A-methods'!Q:Q,'A-methods'!$AG:$AG,"rate",'A-methods'!$AF:$AF,$B131,'A-methods'!$C:$C,$C131,'A-methods'!$A:$A,$D131)),'A-baseline &amp; data'!AL33)</f>
        <v>80.619134473185255</v>
      </c>
      <c r="L131" s="196">
        <f>IF('A-baseline &amp; data'!AM33="",K131*(1+SUMIFS('A-methods'!R:R,'A-methods'!$AG:$AG,"rate",'A-methods'!$AF:$AF,$B131,'A-methods'!$C:$C,$C131,'A-methods'!$A:$A,$D131)),'A-baseline &amp; data'!AM33)</f>
        <v>81.82842149028302</v>
      </c>
      <c r="M131" s="196">
        <f>IF('A-baseline &amp; data'!AN33="",L131*(1+SUMIFS('A-methods'!S:S,'A-methods'!$AG:$AG,"rate",'A-methods'!$AF:$AF,$B131,'A-methods'!$C:$C,$C131,'A-methods'!$A:$A,$D131)),'A-baseline &amp; data'!AN33)</f>
        <v>83.055847812637253</v>
      </c>
      <c r="N131" s="196">
        <f>IF('A-baseline &amp; data'!AO33="",M131*(1+SUMIFS('A-methods'!T:T,'A-methods'!$AG:$AG,"rate",'A-methods'!$AF:$AF,$B131,'A-methods'!$C:$C,$C131,'A-methods'!$A:$A,$D131)),'A-baseline &amp; data'!AO33)</f>
        <v>84.301685529826798</v>
      </c>
      <c r="O131" s="196">
        <f>IF('A-baseline &amp; data'!AP33="",N131*(1+SUMIFS('A-methods'!U:U,'A-methods'!$AG:$AG,"rate",'A-methods'!$AF:$AF,$B131,'A-methods'!$C:$C,$C131,'A-methods'!$A:$A,$D131)),'A-baseline &amp; data'!AP33)</f>
        <v>85.566210812774187</v>
      </c>
      <c r="P131" s="196">
        <f>IF('A-baseline &amp; data'!AQ33="",O131*(1+SUMIFS('A-methods'!V:V,'A-methods'!$AG:$AG,"rate",'A-methods'!$AF:$AF,$B131,'A-methods'!$C:$C,$C131,'A-methods'!$A:$A,$D131)),'A-baseline &amp; data'!AQ33)</f>
        <v>86.849703974965792</v>
      </c>
      <c r="Q131" s="196">
        <f>IF('A-baseline &amp; data'!AR33="",P131*(1+SUMIFS('A-methods'!W:W,'A-methods'!$AG:$AG,"rate",'A-methods'!$AF:$AF,$B131,'A-methods'!$C:$C,$C131,'A-methods'!$A:$A,$D131)),'A-baseline &amp; data'!AR33)</f>
        <v>88.152449534590275</v>
      </c>
      <c r="R131" s="196">
        <f>IF('A-baseline &amp; data'!AS33="",Q131*(1+SUMIFS('A-methods'!X:X,'A-methods'!$AG:$AG,"rate",'A-methods'!$AF:$AF,$B131,'A-methods'!$C:$C,$C131,'A-methods'!$A:$A,$D131)),'A-baseline &amp; data'!AS33)</f>
        <v>89.474736277609125</v>
      </c>
      <c r="S131" s="196">
        <f>IF('A-baseline &amp; data'!AT33="",R131*(1+SUMIFS('A-methods'!Y:Y,'A-methods'!$AG:$AG,"rate",'A-methods'!$AF:$AF,$B131,'A-methods'!$C:$C,$C131,'A-methods'!$A:$A,$D131)),'A-baseline &amp; data'!AT33)</f>
        <v>90.816857321773256</v>
      </c>
      <c r="T131" s="196">
        <f>IF('A-baseline &amp; data'!AU33="",S131*(1+SUMIFS('A-methods'!Z:Z,'A-methods'!$AG:$AG,"rate",'A-methods'!$AF:$AF,$B131,'A-methods'!$C:$C,$C131,'A-methods'!$A:$A,$D131)),'A-baseline &amp; data'!AU33)</f>
        <v>92.179110181599839</v>
      </c>
      <c r="U131" s="196">
        <f>IF('A-baseline &amp; data'!AV33="",T131*(1+SUMIFS('A-methods'!AA:AA,'A-methods'!$AG:$AG,"rate",'A-methods'!$AF:$AF,$B131,'A-methods'!$C:$C,$C131,'A-methods'!$A:$A,$D131)),'A-baseline &amp; data'!AV33)</f>
        <v>93.561796834323829</v>
      </c>
      <c r="V131" s="196">
        <f>IF('A-baseline &amp; data'!AW33="",U131*(1+SUMIFS('A-methods'!AB:AB,'A-methods'!$AG:$AG,"rate",'A-methods'!$AF:$AF,$B131,'A-methods'!$C:$C,$C131,'A-methods'!$A:$A,$D131)),'A-baseline &amp; data'!AW33)</f>
        <v>94.965223786838678</v>
      </c>
      <c r="W131" s="196">
        <f>IF('A-baseline &amp; data'!AX33="",V131*(1+SUMIFS('A-methods'!AC:AC,'A-methods'!$AG:$AG,"rate",'A-methods'!$AF:$AF,$B131,'A-methods'!$C:$C,$C131,'A-methods'!$A:$A,$D131)),'A-baseline &amp; data'!AX33)</f>
        <v>96.389702143641244</v>
      </c>
      <c r="X131" s="196">
        <f>IF('A-baseline &amp; data'!AY33="",W131*(1+SUMIFS('A-methods'!AD:AD,'A-methods'!$AG:$AG,"rate",'A-methods'!$AF:$AF,$B131,'A-methods'!$C:$C,$C131,'A-methods'!$A:$A,$D131)),'A-baseline &amp; data'!AY33)</f>
        <v>97.835547675795851</v>
      </c>
      <c r="Y131" s="196">
        <f>IF('A-baseline &amp; data'!AZ33="",X131*(1+SUMIFS('A-methods'!AE:AE,'A-methods'!$AG:$AG,"rate",'A-methods'!$AF:$AF,$B131,'A-methods'!$C:$C,$C131,'A-methods'!$A:$A,$D131)),'A-baseline &amp; data'!AZ33)</f>
        <v>99.303080890932776</v>
      </c>
    </row>
    <row r="132" spans="1:27">
      <c r="A132" s="222"/>
      <c r="B132" s="213"/>
      <c r="C132" s="250" t="str">
        <f t="shared" si="28"/>
        <v>ACT</v>
      </c>
      <c r="D132" s="250"/>
      <c r="E132" s="324">
        <f t="shared" ref="E132:Y132" si="30">SUM(E104:E131)</f>
        <v>15940.415171127355</v>
      </c>
      <c r="F132" s="324">
        <f t="shared" si="30"/>
        <v>16182.873101321731</v>
      </c>
      <c r="G132" s="324">
        <f t="shared" si="30"/>
        <v>16431.350839820108</v>
      </c>
      <c r="H132" s="324">
        <f t="shared" si="30"/>
        <v>16686.449436041308</v>
      </c>
      <c r="I132" s="324">
        <f t="shared" si="30"/>
        <v>16947.893557600266</v>
      </c>
      <c r="J132" s="324">
        <f t="shared" si="30"/>
        <v>17215.843985554486</v>
      </c>
      <c r="K132" s="324">
        <f t="shared" si="30"/>
        <v>17490.465807469529</v>
      </c>
      <c r="L132" s="324">
        <f t="shared" si="30"/>
        <v>17771.940289982034</v>
      </c>
      <c r="M132" s="324">
        <f t="shared" si="30"/>
        <v>18060.429377286931</v>
      </c>
      <c r="N132" s="324">
        <f t="shared" si="30"/>
        <v>18356.781475312029</v>
      </c>
      <c r="O132" s="324">
        <f t="shared" si="30"/>
        <v>18660.268356693628</v>
      </c>
      <c r="P132" s="324">
        <f t="shared" si="30"/>
        <v>18971.348835494755</v>
      </c>
      <c r="Q132" s="324">
        <f t="shared" si="30"/>
        <v>19290.217248769968</v>
      </c>
      <c r="R132" s="324">
        <f t="shared" si="30"/>
        <v>19617.073148974068</v>
      </c>
      <c r="S132" s="324">
        <f t="shared" si="30"/>
        <v>19952.121445412351</v>
      </c>
      <c r="T132" s="324">
        <f t="shared" si="30"/>
        <v>20295.572549591652</v>
      </c>
      <c r="U132" s="324">
        <f t="shared" si="30"/>
        <v>20647.642524580184</v>
      </c>
      <c r="V132" s="324">
        <f t="shared" si="30"/>
        <v>21008.553238487049</v>
      </c>
      <c r="W132" s="324">
        <f t="shared" si="30"/>
        <v>21378.532522175563</v>
      </c>
      <c r="X132" s="324">
        <f t="shared" si="30"/>
        <v>21757.814331327638</v>
      </c>
      <c r="Y132" s="324">
        <f t="shared" si="30"/>
        <v>22146.638912979652</v>
      </c>
    </row>
    <row r="133" spans="1:27" s="224" customFormat="1" ht="15.75">
      <c r="A133" s="242" t="str">
        <f>A102</f>
        <v>ACT</v>
      </c>
      <c r="B133" s="242" t="s">
        <v>213</v>
      </c>
      <c r="C133" s="250" t="str">
        <f t="shared" si="28"/>
        <v>ACT</v>
      </c>
      <c r="D133" s="250"/>
      <c r="AA133" s="354"/>
    </row>
    <row r="134" spans="1:27" ht="12.75" customHeight="1">
      <c r="A134" s="246" t="s">
        <v>21</v>
      </c>
      <c r="B134" s="247" t="s">
        <v>198</v>
      </c>
      <c r="C134" s="273" t="str">
        <f t="shared" si="28"/>
        <v>ACT</v>
      </c>
      <c r="D134" s="271" t="s">
        <v>209</v>
      </c>
      <c r="E134" s="335">
        <f>IF('A-baseline &amp; data'!AF6&lt;&gt;"",'A-baseline &amp; data'!AF6,'A-baseline &amp; data'!AE6*(1+SUMIFS('A-methods'!K:K,'A-methods'!$AG:$AG,"rate",'A-methods'!$AF:$AF,$B134,'A-methods'!$C:$C,$C134,'A-methods'!$A:$A,$D134)))</f>
        <v>0</v>
      </c>
      <c r="F134" s="248">
        <f>IF('A-baseline &amp; data'!AG6="",E134*(1+SUMIFS('A-methods'!L:L,'A-methods'!$AG:$AG,"rate",'A-methods'!$AF:$AF,$B134,'A-methods'!$C:$C,$C134,'A-methods'!$A:$A,$D134)),'A-baseline &amp; data'!AG6)</f>
        <v>0</v>
      </c>
      <c r="G134" s="248">
        <f>IF('A-baseline &amp; data'!AH6="",F134*(1+SUMIFS('A-methods'!M:M,'A-methods'!$AG:$AG,"rate",'A-methods'!$AF:$AF,$B134,'A-methods'!$C:$C,$C134,'A-methods'!$A:$A,$D134)),'A-baseline &amp; data'!AH6)</f>
        <v>0</v>
      </c>
      <c r="H134" s="248">
        <f>IF('A-baseline &amp; data'!AI6="",G134*(1+SUMIFS('A-methods'!N:N,'A-methods'!$AG:$AG,"rate",'A-methods'!$AF:$AF,$B134,'A-methods'!$C:$C,$C134,'A-methods'!$A:$A,$D134)),'A-baseline &amp; data'!AI6)</f>
        <v>0</v>
      </c>
      <c r="I134" s="248">
        <f>IF('A-baseline &amp; data'!AJ6="",H134*(1+SUMIFS('A-methods'!O:O,'A-methods'!$AG:$AG,"rate",'A-methods'!$AF:$AF,$B134,'A-methods'!$C:$C,$C134,'A-methods'!$A:$A,$D134)),'A-baseline &amp; data'!AJ6)</f>
        <v>0</v>
      </c>
      <c r="J134" s="248">
        <f>IF('A-baseline &amp; data'!AK6="",I134*(1+SUMIFS('A-methods'!P:P,'A-methods'!$AG:$AG,"rate",'A-methods'!$AF:$AF,$B134,'A-methods'!$C:$C,$C134,'A-methods'!$A:$A,$D134)),'A-baseline &amp; data'!AK6)</f>
        <v>0</v>
      </c>
      <c r="K134" s="248">
        <f>IF('A-baseline &amp; data'!AL6="",J134*(1+SUMIFS('A-methods'!Q:Q,'A-methods'!$AG:$AG,"rate",'A-methods'!$AF:$AF,$B134,'A-methods'!$C:$C,$C134,'A-methods'!$A:$A,$D134)),'A-baseline &amp; data'!AL6)</f>
        <v>0</v>
      </c>
      <c r="L134" s="248">
        <f>IF('A-baseline &amp; data'!AM6="",K134*(1+SUMIFS('A-methods'!R:R,'A-methods'!$AG:$AG,"rate",'A-methods'!$AF:$AF,$B134,'A-methods'!$C:$C,$C134,'A-methods'!$A:$A,$D134)),'A-baseline &amp; data'!AM6)</f>
        <v>0</v>
      </c>
      <c r="M134" s="248">
        <f>IF('A-baseline &amp; data'!AN6="",L134*(1+SUMIFS('A-methods'!S:S,'A-methods'!$AG:$AG,"rate",'A-methods'!$AF:$AF,$B134,'A-methods'!$C:$C,$C134,'A-methods'!$A:$A,$D134)),'A-baseline &amp; data'!AN6)</f>
        <v>0</v>
      </c>
      <c r="N134" s="248">
        <f>IF('A-baseline &amp; data'!AO6="",M134*(1+SUMIFS('A-methods'!T:T,'A-methods'!$AG:$AG,"rate",'A-methods'!$AF:$AF,$B134,'A-methods'!$C:$C,$C134,'A-methods'!$A:$A,$D134)),'A-baseline &amp; data'!AO6)</f>
        <v>0</v>
      </c>
      <c r="O134" s="248">
        <f>IF('A-baseline &amp; data'!AP6="",N134*(1+SUMIFS('A-methods'!U:U,'A-methods'!$AG:$AG,"rate",'A-methods'!$AF:$AF,$B134,'A-methods'!$C:$C,$C134,'A-methods'!$A:$A,$D134)),'A-baseline &amp; data'!AP6)</f>
        <v>0</v>
      </c>
      <c r="P134" s="248">
        <f>IF('A-baseline &amp; data'!AQ6="",O134*(1+SUMIFS('A-methods'!V:V,'A-methods'!$AG:$AG,"rate",'A-methods'!$AF:$AF,$B134,'A-methods'!$C:$C,$C134,'A-methods'!$A:$A,$D134)),'A-baseline &amp; data'!AQ6)</f>
        <v>0</v>
      </c>
      <c r="Q134" s="248">
        <f>IF('A-baseline &amp; data'!AR6="",P134*(1+SUMIFS('A-methods'!W:W,'A-methods'!$AG:$AG,"rate",'A-methods'!$AF:$AF,$B134,'A-methods'!$C:$C,$C134,'A-methods'!$A:$A,$D134)),'A-baseline &amp; data'!AR6)</f>
        <v>0</v>
      </c>
      <c r="R134" s="248">
        <f>IF('A-baseline &amp; data'!AS6="",Q134*(1+SUMIFS('A-methods'!X:X,'A-methods'!$AG:$AG,"rate",'A-methods'!$AF:$AF,$B134,'A-methods'!$C:$C,$C134,'A-methods'!$A:$A,$D134)),'A-baseline &amp; data'!AS6)</f>
        <v>0</v>
      </c>
      <c r="S134" s="248">
        <f>IF('A-baseline &amp; data'!AT6="",R134*(1+SUMIFS('A-methods'!Y:Y,'A-methods'!$AG:$AG,"rate",'A-methods'!$AF:$AF,$B134,'A-methods'!$C:$C,$C134,'A-methods'!$A:$A,$D134)),'A-baseline &amp; data'!AT6)</f>
        <v>0</v>
      </c>
      <c r="T134" s="248">
        <f>IF('A-baseline &amp; data'!AU6="",S134*(1+SUMIFS('A-methods'!Z:Z,'A-methods'!$AG:$AG,"rate",'A-methods'!$AF:$AF,$B134,'A-methods'!$C:$C,$C134,'A-methods'!$A:$A,$D134)),'A-baseline &amp; data'!AU6)</f>
        <v>0</v>
      </c>
      <c r="U134" s="248">
        <f>IF('A-baseline &amp; data'!AV6="",T134*(1+SUMIFS('A-methods'!AA:AA,'A-methods'!$AG:$AG,"rate",'A-methods'!$AF:$AF,$B134,'A-methods'!$C:$C,$C134,'A-methods'!$A:$A,$D134)),'A-baseline &amp; data'!AV6)</f>
        <v>0</v>
      </c>
      <c r="V134" s="248">
        <f>IF('A-baseline &amp; data'!AW6="",U134*(1+SUMIFS('A-methods'!AB:AB,'A-methods'!$AG:$AG,"rate",'A-methods'!$AF:$AF,$B134,'A-methods'!$C:$C,$C134,'A-methods'!$A:$A,$D134)),'A-baseline &amp; data'!AW6)</f>
        <v>0</v>
      </c>
      <c r="W134" s="248">
        <f>IF('A-baseline &amp; data'!AX6="",V134*(1+SUMIFS('A-methods'!AC:AC,'A-methods'!$AG:$AG,"rate",'A-methods'!$AF:$AF,$B134,'A-methods'!$C:$C,$C134,'A-methods'!$A:$A,$D134)),'A-baseline &amp; data'!AX6)</f>
        <v>0</v>
      </c>
      <c r="X134" s="248">
        <f>IF('A-baseline &amp; data'!AY6="",W134*(1+SUMIFS('A-methods'!AD:AD,'A-methods'!$AG:$AG,"rate",'A-methods'!$AF:$AF,$B134,'A-methods'!$C:$C,$C134,'A-methods'!$A:$A,$D134)),'A-baseline &amp; data'!AY6)</f>
        <v>0</v>
      </c>
      <c r="Y134" s="248">
        <f>IF('A-baseline &amp; data'!AZ6="",X134*(1+SUMIFS('A-methods'!AE:AE,'A-methods'!$AG:$AG,"rate",'A-methods'!$AF:$AF,$B134,'A-methods'!$C:$C,$C134,'A-methods'!$A:$A,$D134)),'A-baseline &amp; data'!AZ6)</f>
        <v>0</v>
      </c>
    </row>
    <row r="135" spans="1:27">
      <c r="A135" s="237" t="s">
        <v>29</v>
      </c>
      <c r="B135" s="221" t="s">
        <v>30</v>
      </c>
      <c r="C135" s="274" t="str">
        <f t="shared" si="28"/>
        <v>ACT</v>
      </c>
      <c r="D135" s="272" t="str">
        <f>D134</f>
        <v>High</v>
      </c>
      <c r="E135" s="336">
        <f>IF('A-baseline &amp; data'!AF7&lt;&gt;"",'A-baseline &amp; data'!AF7,'A-baseline &amp; data'!AE7*(1+SUMIFS('A-methods'!K:K,'A-methods'!$AG:$AG,"rate",'A-methods'!$AF:$AF,$B135,'A-methods'!$C:$C,$C135,'A-methods'!$A:$A,$D135)))</f>
        <v>0.48499999999999999</v>
      </c>
      <c r="F135" s="243">
        <f>IF('A-baseline &amp; data'!AG7="",E135*(1+SUMIFS('A-methods'!L:L,'A-methods'!$AG:$AG,"rate",'A-methods'!$AF:$AF,$B135,'A-methods'!$C:$C,$C135,'A-methods'!$A:$A,$D135)),'A-baseline &amp; data'!AG7)</f>
        <v>0.48499999999999999</v>
      </c>
      <c r="G135" s="243">
        <f>IF('A-baseline &amp; data'!AH7="",F135*(1+SUMIFS('A-methods'!M:M,'A-methods'!$AG:$AG,"rate",'A-methods'!$AF:$AF,$B135,'A-methods'!$C:$C,$C135,'A-methods'!$A:$A,$D135)),'A-baseline &amp; data'!AH7)</f>
        <v>0.48499999999999999</v>
      </c>
      <c r="H135" s="243">
        <f>IF('A-baseline &amp; data'!AI7="",G135*(1+SUMIFS('A-methods'!N:N,'A-methods'!$AG:$AG,"rate",'A-methods'!$AF:$AF,$B135,'A-methods'!$C:$C,$C135,'A-methods'!$A:$A,$D135)),'A-baseline &amp; data'!AI7)</f>
        <v>0.48499999999999999</v>
      </c>
      <c r="I135" s="243">
        <f>IF('A-baseline &amp; data'!AJ7="",H135*(1+SUMIFS('A-methods'!O:O,'A-methods'!$AG:$AG,"rate",'A-methods'!$AF:$AF,$B135,'A-methods'!$C:$C,$C135,'A-methods'!$A:$A,$D135)),'A-baseline &amp; data'!AJ7)</f>
        <v>0.48499999999999999</v>
      </c>
      <c r="J135" s="243">
        <f>IF('A-baseline &amp; data'!AK7="",I135*(1+SUMIFS('A-methods'!P:P,'A-methods'!$AG:$AG,"rate",'A-methods'!$AF:$AF,$B135,'A-methods'!$C:$C,$C135,'A-methods'!$A:$A,$D135)),'A-baseline &amp; data'!AK7)</f>
        <v>0.48499999999999999</v>
      </c>
      <c r="K135" s="243">
        <f>IF('A-baseline &amp; data'!AL7="",J135*(1+SUMIFS('A-methods'!Q:Q,'A-methods'!$AG:$AG,"rate",'A-methods'!$AF:$AF,$B135,'A-methods'!$C:$C,$C135,'A-methods'!$A:$A,$D135)),'A-baseline &amp; data'!AL7)</f>
        <v>0.48499999999999999</v>
      </c>
      <c r="L135" s="243">
        <f>IF('A-baseline &amp; data'!AM7="",K135*(1+SUMIFS('A-methods'!R:R,'A-methods'!$AG:$AG,"rate",'A-methods'!$AF:$AF,$B135,'A-methods'!$C:$C,$C135,'A-methods'!$A:$A,$D135)),'A-baseline &amp; data'!AM7)</f>
        <v>0.48499999999999999</v>
      </c>
      <c r="M135" s="243">
        <f>IF('A-baseline &amp; data'!AN7="",L135*(1+SUMIFS('A-methods'!S:S,'A-methods'!$AG:$AG,"rate",'A-methods'!$AF:$AF,$B135,'A-methods'!$C:$C,$C135,'A-methods'!$A:$A,$D135)),'A-baseline &amp; data'!AN7)</f>
        <v>0.48499999999999999</v>
      </c>
      <c r="N135" s="243">
        <f>IF('A-baseline &amp; data'!AO7="",M135*(1+SUMIFS('A-methods'!T:T,'A-methods'!$AG:$AG,"rate",'A-methods'!$AF:$AF,$B135,'A-methods'!$C:$C,$C135,'A-methods'!$A:$A,$D135)),'A-baseline &amp; data'!AO7)</f>
        <v>0.48499999999999999</v>
      </c>
      <c r="O135" s="243">
        <f>IF('A-baseline &amp; data'!AP7="",N135*(1+SUMIFS('A-methods'!U:U,'A-methods'!$AG:$AG,"rate",'A-methods'!$AF:$AF,$B135,'A-methods'!$C:$C,$C135,'A-methods'!$A:$A,$D135)),'A-baseline &amp; data'!AP7)</f>
        <v>0.48499999999999999</v>
      </c>
      <c r="P135" s="243">
        <f>IF('A-baseline &amp; data'!AQ7="",O135*(1+SUMIFS('A-methods'!V:V,'A-methods'!$AG:$AG,"rate",'A-methods'!$AF:$AF,$B135,'A-methods'!$C:$C,$C135,'A-methods'!$A:$A,$D135)),'A-baseline &amp; data'!AQ7)</f>
        <v>0.48499999999999999</v>
      </c>
      <c r="Q135" s="243">
        <f>IF('A-baseline &amp; data'!AR7="",P135*(1+SUMIFS('A-methods'!W:W,'A-methods'!$AG:$AG,"rate",'A-methods'!$AF:$AF,$B135,'A-methods'!$C:$C,$C135,'A-methods'!$A:$A,$D135)),'A-baseline &amp; data'!AR7)</f>
        <v>0.48499999999999999</v>
      </c>
      <c r="R135" s="243">
        <f>IF('A-baseline &amp; data'!AS7="",Q135*(1+SUMIFS('A-methods'!X:X,'A-methods'!$AG:$AG,"rate",'A-methods'!$AF:$AF,$B135,'A-methods'!$C:$C,$C135,'A-methods'!$A:$A,$D135)),'A-baseline &amp; data'!AS7)</f>
        <v>0.48499999999999999</v>
      </c>
      <c r="S135" s="243">
        <f>IF('A-baseline &amp; data'!AT7="",R135*(1+SUMIFS('A-methods'!Y:Y,'A-methods'!$AG:$AG,"rate",'A-methods'!$AF:$AF,$B135,'A-methods'!$C:$C,$C135,'A-methods'!$A:$A,$D135)),'A-baseline &amp; data'!AT7)</f>
        <v>0.48499999999999999</v>
      </c>
      <c r="T135" s="243">
        <f>IF('A-baseline &amp; data'!AU7="",S135*(1+SUMIFS('A-methods'!Z:Z,'A-methods'!$AG:$AG,"rate",'A-methods'!$AF:$AF,$B135,'A-methods'!$C:$C,$C135,'A-methods'!$A:$A,$D135)),'A-baseline &amp; data'!AU7)</f>
        <v>0.48499999999999999</v>
      </c>
      <c r="U135" s="243">
        <f>IF('A-baseline &amp; data'!AV7="",T135*(1+SUMIFS('A-methods'!AA:AA,'A-methods'!$AG:$AG,"rate",'A-methods'!$AF:$AF,$B135,'A-methods'!$C:$C,$C135,'A-methods'!$A:$A,$D135)),'A-baseline &amp; data'!AV7)</f>
        <v>0.48499999999999999</v>
      </c>
      <c r="V135" s="243">
        <f>IF('A-baseline &amp; data'!AW7="",U135*(1+SUMIFS('A-methods'!AB:AB,'A-methods'!$AG:$AG,"rate",'A-methods'!$AF:$AF,$B135,'A-methods'!$C:$C,$C135,'A-methods'!$A:$A,$D135)),'A-baseline &amp; data'!AW7)</f>
        <v>0.48499999999999999</v>
      </c>
      <c r="W135" s="243">
        <f>IF('A-baseline &amp; data'!AX7="",V135*(1+SUMIFS('A-methods'!AC:AC,'A-methods'!$AG:$AG,"rate",'A-methods'!$AF:$AF,$B135,'A-methods'!$C:$C,$C135,'A-methods'!$A:$A,$D135)),'A-baseline &amp; data'!AX7)</f>
        <v>0.48499999999999999</v>
      </c>
      <c r="X135" s="243">
        <f>IF('A-baseline &amp; data'!AY7="",W135*(1+SUMIFS('A-methods'!AD:AD,'A-methods'!$AG:$AG,"rate",'A-methods'!$AF:$AF,$B135,'A-methods'!$C:$C,$C135,'A-methods'!$A:$A,$D135)),'A-baseline &amp; data'!AY7)</f>
        <v>0.48499999999999999</v>
      </c>
      <c r="Y135" s="243">
        <f>IF('A-baseline &amp; data'!AZ7="",X135*(1+SUMIFS('A-methods'!AE:AE,'A-methods'!$AG:$AG,"rate",'A-methods'!$AF:$AF,$B135,'A-methods'!$C:$C,$C135,'A-methods'!$A:$A,$D135)),'A-baseline &amp; data'!AZ7)</f>
        <v>0.48499999999999999</v>
      </c>
    </row>
    <row r="136" spans="1:27">
      <c r="A136" s="237" t="s">
        <v>33</v>
      </c>
      <c r="B136" s="221" t="s">
        <v>34</v>
      </c>
      <c r="C136" s="274" t="str">
        <f t="shared" si="28"/>
        <v>ACT</v>
      </c>
      <c r="D136" s="272" t="str">
        <f t="shared" si="28"/>
        <v>High</v>
      </c>
      <c r="E136" s="336">
        <f>IF('A-baseline &amp; data'!AF8&lt;&gt;"",'A-baseline &amp; data'!AF8,'A-baseline &amp; data'!AE8*(1+SUMIFS('A-methods'!K:K,'A-methods'!$AG:$AG,"rate",'A-methods'!$AF:$AF,$B136,'A-methods'!$C:$C,$C136,'A-methods'!$A:$A,$D136)))</f>
        <v>225.69226</v>
      </c>
      <c r="F136" s="243">
        <f>IF('A-baseline &amp; data'!AG8="",E136*(1+SUMIFS('A-methods'!L:L,'A-methods'!$AG:$AG,"rate",'A-methods'!$AF:$AF,$B136,'A-methods'!$C:$C,$C136,'A-methods'!$A:$A,$D136)),'A-baseline &amp; data'!AG8)</f>
        <v>232.01164328000002</v>
      </c>
      <c r="G136" s="243">
        <f>IF('A-baseline &amp; data'!AH8="",F136*(1+SUMIFS('A-methods'!M:M,'A-methods'!$AG:$AG,"rate",'A-methods'!$AF:$AF,$B136,'A-methods'!$C:$C,$C136,'A-methods'!$A:$A,$D136)),'A-baseline &amp; data'!AH8)</f>
        <v>238.50796929184003</v>
      </c>
      <c r="H136" s="243">
        <f>IF('A-baseline &amp; data'!AI8="",G136*(1+SUMIFS('A-methods'!N:N,'A-methods'!$AG:$AG,"rate",'A-methods'!$AF:$AF,$B136,'A-methods'!$C:$C,$C136,'A-methods'!$A:$A,$D136)),'A-baseline &amp; data'!AI8)</f>
        <v>245.18619243201155</v>
      </c>
      <c r="I136" s="243">
        <f>IF('A-baseline &amp; data'!AJ8="",H136*(1+SUMIFS('A-methods'!O:O,'A-methods'!$AG:$AG,"rate",'A-methods'!$AF:$AF,$B136,'A-methods'!$C:$C,$C136,'A-methods'!$A:$A,$D136)),'A-baseline &amp; data'!AJ8)</f>
        <v>252.05140582010787</v>
      </c>
      <c r="J136" s="243">
        <f>IF('A-baseline &amp; data'!AK8="",I136*(1+SUMIFS('A-methods'!P:P,'A-methods'!$AG:$AG,"rate",'A-methods'!$AF:$AF,$B136,'A-methods'!$C:$C,$C136,'A-methods'!$A:$A,$D136)),'A-baseline &amp; data'!AK8)</f>
        <v>259.10884518307091</v>
      </c>
      <c r="K136" s="243">
        <f>IF('A-baseline &amp; data'!AL8="",J136*(1+SUMIFS('A-methods'!Q:Q,'A-methods'!$AG:$AG,"rate",'A-methods'!$AF:$AF,$B136,'A-methods'!$C:$C,$C136,'A-methods'!$A:$A,$D136)),'A-baseline &amp; data'!AL8)</f>
        <v>266.36389284819688</v>
      </c>
      <c r="L136" s="243">
        <f>IF('A-baseline &amp; data'!AM8="",K136*(1+SUMIFS('A-methods'!R:R,'A-methods'!$AG:$AG,"rate",'A-methods'!$AF:$AF,$B136,'A-methods'!$C:$C,$C136,'A-methods'!$A:$A,$D136)),'A-baseline &amp; data'!AM8)</f>
        <v>273.82208184794638</v>
      </c>
      <c r="M136" s="243">
        <f>IF('A-baseline &amp; data'!AN8="",L136*(1+SUMIFS('A-methods'!S:S,'A-methods'!$AG:$AG,"rate",'A-methods'!$AF:$AF,$B136,'A-methods'!$C:$C,$C136,'A-methods'!$A:$A,$D136)),'A-baseline &amp; data'!AN8)</f>
        <v>281.4891001396889</v>
      </c>
      <c r="N136" s="243">
        <f>IF('A-baseline &amp; data'!AO8="",M136*(1+SUMIFS('A-methods'!T:T,'A-methods'!$AG:$AG,"rate",'A-methods'!$AF:$AF,$B136,'A-methods'!$C:$C,$C136,'A-methods'!$A:$A,$D136)),'A-baseline &amp; data'!AO8)</f>
        <v>289.37079494360017</v>
      </c>
      <c r="O136" s="243">
        <f>IF('A-baseline &amp; data'!AP8="",N136*(1+SUMIFS('A-methods'!U:U,'A-methods'!$AG:$AG,"rate",'A-methods'!$AF:$AF,$B136,'A-methods'!$C:$C,$C136,'A-methods'!$A:$A,$D136)),'A-baseline &amp; data'!AP8)</f>
        <v>297.47317720202096</v>
      </c>
      <c r="P136" s="243">
        <f>IF('A-baseline &amp; data'!AQ8="",O136*(1+SUMIFS('A-methods'!V:V,'A-methods'!$AG:$AG,"rate",'A-methods'!$AF:$AF,$B136,'A-methods'!$C:$C,$C136,'A-methods'!$A:$A,$D136)),'A-baseline &amp; data'!AQ8)</f>
        <v>305.80242616367758</v>
      </c>
      <c r="Q136" s="243">
        <f>IF('A-baseline &amp; data'!AR8="",P136*(1+SUMIFS('A-methods'!W:W,'A-methods'!$AG:$AG,"rate",'A-methods'!$AF:$AF,$B136,'A-methods'!$C:$C,$C136,'A-methods'!$A:$A,$D136)),'A-baseline &amp; data'!AR8)</f>
        <v>314.36489409626057</v>
      </c>
      <c r="R136" s="243">
        <f>IF('A-baseline &amp; data'!AS8="",Q136*(1+SUMIFS('A-methods'!X:X,'A-methods'!$AG:$AG,"rate",'A-methods'!$AF:$AF,$B136,'A-methods'!$C:$C,$C136,'A-methods'!$A:$A,$D136)),'A-baseline &amp; data'!AS8)</f>
        <v>323.1671111309559</v>
      </c>
      <c r="S136" s="243">
        <f>IF('A-baseline &amp; data'!AT8="",R136*(1+SUMIFS('A-methods'!Y:Y,'A-methods'!$AG:$AG,"rate",'A-methods'!$AF:$AF,$B136,'A-methods'!$C:$C,$C136,'A-methods'!$A:$A,$D136)),'A-baseline &amp; data'!AT8)</f>
        <v>332.21579024262269</v>
      </c>
      <c r="T136" s="243">
        <f>IF('A-baseline &amp; data'!AU8="",S136*(1+SUMIFS('A-methods'!Z:Z,'A-methods'!$AG:$AG,"rate",'A-methods'!$AF:$AF,$B136,'A-methods'!$C:$C,$C136,'A-methods'!$A:$A,$D136)),'A-baseline &amp; data'!AU8)</f>
        <v>341.51783236941611</v>
      </c>
      <c r="U136" s="243">
        <f>IF('A-baseline &amp; data'!AV8="",T136*(1+SUMIFS('A-methods'!AA:AA,'A-methods'!$AG:$AG,"rate",'A-methods'!$AF:$AF,$B136,'A-methods'!$C:$C,$C136,'A-methods'!$A:$A,$D136)),'A-baseline &amp; data'!AV8)</f>
        <v>351.08033167575979</v>
      </c>
      <c r="V136" s="243">
        <f>IF('A-baseline &amp; data'!AW8="",U136*(1+SUMIFS('A-methods'!AB:AB,'A-methods'!$AG:$AG,"rate",'A-methods'!$AF:$AF,$B136,'A-methods'!$C:$C,$C136,'A-methods'!$A:$A,$D136)),'A-baseline &amp; data'!AW8)</f>
        <v>360.91058096268108</v>
      </c>
      <c r="W136" s="243">
        <f>IF('A-baseline &amp; data'!AX8="",V136*(1+SUMIFS('A-methods'!AC:AC,'A-methods'!$AG:$AG,"rate",'A-methods'!$AF:$AF,$B136,'A-methods'!$C:$C,$C136,'A-methods'!$A:$A,$D136)),'A-baseline &amp; data'!AX8)</f>
        <v>371.01607722963615</v>
      </c>
      <c r="X136" s="243">
        <f>IF('A-baseline &amp; data'!AY8="",W136*(1+SUMIFS('A-methods'!AD:AD,'A-methods'!$AG:$AG,"rate",'A-methods'!$AF:$AF,$B136,'A-methods'!$C:$C,$C136,'A-methods'!$A:$A,$D136)),'A-baseline &amp; data'!AY8)</f>
        <v>381.40452739206597</v>
      </c>
      <c r="Y136" s="243">
        <f>IF('A-baseline &amp; data'!AZ8="",X136*(1+SUMIFS('A-methods'!AE:AE,'A-methods'!$AG:$AG,"rate",'A-methods'!$AF:$AF,$B136,'A-methods'!$C:$C,$C136,'A-methods'!$A:$A,$D136)),'A-baseline &amp; data'!AZ8)</f>
        <v>392.08385415904382</v>
      </c>
    </row>
    <row r="137" spans="1:27">
      <c r="A137" s="237" t="s">
        <v>43</v>
      </c>
      <c r="B137" s="221" t="s">
        <v>44</v>
      </c>
      <c r="C137" s="274" t="str">
        <f t="shared" si="28"/>
        <v>ACT</v>
      </c>
      <c r="D137" s="272" t="str">
        <f t="shared" si="28"/>
        <v>High</v>
      </c>
      <c r="E137" s="336">
        <f>IF('A-baseline &amp; data'!AF9&lt;&gt;"",'A-baseline &amp; data'!AF9,'A-baseline &amp; data'!AE9*(1+SUMIFS('A-methods'!K:K,'A-methods'!$AG:$AG,"rate",'A-methods'!$AF:$AF,$B137,'A-methods'!$C:$C,$C137,'A-methods'!$A:$A,$D137)))</f>
        <v>12.687999999999999</v>
      </c>
      <c r="F137" s="243">
        <f>IF('A-baseline &amp; data'!AG9="",E137*(1+SUMIFS('A-methods'!L:L,'A-methods'!$AG:$AG,"rate",'A-methods'!$AF:$AF,$B137,'A-methods'!$C:$C,$C137,'A-methods'!$A:$A,$D137)),'A-baseline &amp; data'!AG9)</f>
        <v>13.195519999999998</v>
      </c>
      <c r="G137" s="243">
        <f>IF('A-baseline &amp; data'!AH9="",F137*(1+SUMIFS('A-methods'!M:M,'A-methods'!$AG:$AG,"rate",'A-methods'!$AF:$AF,$B137,'A-methods'!$C:$C,$C137,'A-methods'!$A:$A,$D137)),'A-baseline &amp; data'!AH9)</f>
        <v>13.723340799999999</v>
      </c>
      <c r="H137" s="243">
        <f>IF('A-baseline &amp; data'!AI9="",G137*(1+SUMIFS('A-methods'!N:N,'A-methods'!$AG:$AG,"rate",'A-methods'!$AF:$AF,$B137,'A-methods'!$C:$C,$C137,'A-methods'!$A:$A,$D137)),'A-baseline &amp; data'!AI9)</f>
        <v>14.272274432</v>
      </c>
      <c r="I137" s="243">
        <f>IF('A-baseline &amp; data'!AJ9="",H137*(1+SUMIFS('A-methods'!O:O,'A-methods'!$AG:$AG,"rate",'A-methods'!$AF:$AF,$B137,'A-methods'!$C:$C,$C137,'A-methods'!$A:$A,$D137)),'A-baseline &amp; data'!AJ9)</f>
        <v>14.843165409280001</v>
      </c>
      <c r="J137" s="243">
        <f>IF('A-baseline &amp; data'!AK9="",I137*(1+SUMIFS('A-methods'!P:P,'A-methods'!$AG:$AG,"rate",'A-methods'!$AF:$AF,$B137,'A-methods'!$C:$C,$C137,'A-methods'!$A:$A,$D137)),'A-baseline &amp; data'!AK9)</f>
        <v>15.733755333836802</v>
      </c>
      <c r="K137" s="243">
        <f>IF('A-baseline &amp; data'!AL9="",J137*(1+SUMIFS('A-methods'!Q:Q,'A-methods'!$AG:$AG,"rate",'A-methods'!$AF:$AF,$B137,'A-methods'!$C:$C,$C137,'A-methods'!$A:$A,$D137)),'A-baseline &amp; data'!AL9)</f>
        <v>16.677780653867011</v>
      </c>
      <c r="L137" s="243">
        <f>IF('A-baseline &amp; data'!AM9="",K137*(1+SUMIFS('A-methods'!R:R,'A-methods'!$AG:$AG,"rate",'A-methods'!$AF:$AF,$B137,'A-methods'!$C:$C,$C137,'A-methods'!$A:$A,$D137)),'A-baseline &amp; data'!AM9)</f>
        <v>17.678447493099032</v>
      </c>
      <c r="M137" s="243">
        <f>IF('A-baseline &amp; data'!AN9="",L137*(1+SUMIFS('A-methods'!S:S,'A-methods'!$AG:$AG,"rate",'A-methods'!$AF:$AF,$B137,'A-methods'!$C:$C,$C137,'A-methods'!$A:$A,$D137)),'A-baseline &amp; data'!AN9)</f>
        <v>18.739154342684976</v>
      </c>
      <c r="N137" s="243">
        <f>IF('A-baseline &amp; data'!AO9="",M137*(1+SUMIFS('A-methods'!T:T,'A-methods'!$AG:$AG,"rate",'A-methods'!$AF:$AF,$B137,'A-methods'!$C:$C,$C137,'A-methods'!$A:$A,$D137)),'A-baseline &amp; data'!AO9)</f>
        <v>19.863503603246077</v>
      </c>
      <c r="O137" s="243">
        <f>IF('A-baseline &amp; data'!AP9="",N137*(1+SUMIFS('A-methods'!U:U,'A-methods'!$AG:$AG,"rate",'A-methods'!$AF:$AF,$B137,'A-methods'!$C:$C,$C137,'A-methods'!$A:$A,$D137)),'A-baseline &amp; data'!AP9)</f>
        <v>19.863503603246077</v>
      </c>
      <c r="P137" s="243">
        <f>IF('A-baseline &amp; data'!AQ9="",O137*(1+SUMIFS('A-methods'!V:V,'A-methods'!$AG:$AG,"rate",'A-methods'!$AF:$AF,$B137,'A-methods'!$C:$C,$C137,'A-methods'!$A:$A,$D137)),'A-baseline &amp; data'!AQ9)</f>
        <v>19.863503603246077</v>
      </c>
      <c r="Q137" s="243">
        <f>IF('A-baseline &amp; data'!AR9="",P137*(1+SUMIFS('A-methods'!W:W,'A-methods'!$AG:$AG,"rate",'A-methods'!$AF:$AF,$B137,'A-methods'!$C:$C,$C137,'A-methods'!$A:$A,$D137)),'A-baseline &amp; data'!AR9)</f>
        <v>19.863503603246077</v>
      </c>
      <c r="R137" s="243">
        <f>IF('A-baseline &amp; data'!AS9="",Q137*(1+SUMIFS('A-methods'!X:X,'A-methods'!$AG:$AG,"rate",'A-methods'!$AF:$AF,$B137,'A-methods'!$C:$C,$C137,'A-methods'!$A:$A,$D137)),'A-baseline &amp; data'!AS9)</f>
        <v>19.863503603246077</v>
      </c>
      <c r="S137" s="243">
        <f>IF('A-baseline &amp; data'!AT9="",R137*(1+SUMIFS('A-methods'!Y:Y,'A-methods'!$AG:$AG,"rate",'A-methods'!$AF:$AF,$B137,'A-methods'!$C:$C,$C137,'A-methods'!$A:$A,$D137)),'A-baseline &amp; data'!AT9)</f>
        <v>19.863503603246077</v>
      </c>
      <c r="T137" s="243">
        <f>IF('A-baseline &amp; data'!AU9="",S137*(1+SUMIFS('A-methods'!Z:Z,'A-methods'!$AG:$AG,"rate",'A-methods'!$AF:$AF,$B137,'A-methods'!$C:$C,$C137,'A-methods'!$A:$A,$D137)),'A-baseline &amp; data'!AU9)</f>
        <v>19.863503603246077</v>
      </c>
      <c r="U137" s="243">
        <f>IF('A-baseline &amp; data'!AV9="",T137*(1+SUMIFS('A-methods'!AA:AA,'A-methods'!$AG:$AG,"rate",'A-methods'!$AF:$AF,$B137,'A-methods'!$C:$C,$C137,'A-methods'!$A:$A,$D137)),'A-baseline &amp; data'!AV9)</f>
        <v>19.863503603246077</v>
      </c>
      <c r="V137" s="243">
        <f>IF('A-baseline &amp; data'!AW9="",U137*(1+SUMIFS('A-methods'!AB:AB,'A-methods'!$AG:$AG,"rate",'A-methods'!$AF:$AF,$B137,'A-methods'!$C:$C,$C137,'A-methods'!$A:$A,$D137)),'A-baseline &amp; data'!AW9)</f>
        <v>19.863503603246077</v>
      </c>
      <c r="W137" s="243">
        <f>IF('A-baseline &amp; data'!AX9="",V137*(1+SUMIFS('A-methods'!AC:AC,'A-methods'!$AG:$AG,"rate",'A-methods'!$AF:$AF,$B137,'A-methods'!$C:$C,$C137,'A-methods'!$A:$A,$D137)),'A-baseline &amp; data'!AX9)</f>
        <v>19.863503603246077</v>
      </c>
      <c r="X137" s="243">
        <f>IF('A-baseline &amp; data'!AY9="",W137*(1+SUMIFS('A-methods'!AD:AD,'A-methods'!$AG:$AG,"rate",'A-methods'!$AF:$AF,$B137,'A-methods'!$C:$C,$C137,'A-methods'!$A:$A,$D137)),'A-baseline &amp; data'!AY9)</f>
        <v>19.863503603246077</v>
      </c>
      <c r="Y137" s="243">
        <f>IF('A-baseline &amp; data'!AZ9="",X137*(1+SUMIFS('A-methods'!AE:AE,'A-methods'!$AG:$AG,"rate",'A-methods'!$AF:$AF,$B137,'A-methods'!$C:$C,$C137,'A-methods'!$A:$A,$D137)),'A-baseline &amp; data'!AZ9)</f>
        <v>19.863503603246077</v>
      </c>
    </row>
    <row r="138" spans="1:27">
      <c r="A138" s="237" t="s">
        <v>63</v>
      </c>
      <c r="B138" s="221" t="s">
        <v>64</v>
      </c>
      <c r="C138" s="274" t="str">
        <f t="shared" si="28"/>
        <v>ACT</v>
      </c>
      <c r="D138" s="272" t="str">
        <f t="shared" si="28"/>
        <v>High</v>
      </c>
      <c r="E138" s="336">
        <f>IF('A-baseline &amp; data'!AF10&lt;&gt;"",'A-baseline &amp; data'!AF10,'A-baseline &amp; data'!AE10*(1+SUMIFS('A-methods'!K:K,'A-methods'!$AG:$AG,"rate",'A-methods'!$AF:$AF,$B138,'A-methods'!$C:$C,$C138,'A-methods'!$A:$A,$D138)))</f>
        <v>234.34469999999999</v>
      </c>
      <c r="F138" s="243">
        <f>IF('A-baseline &amp; data'!AG10="",E138*(1+SUMIFS('A-methods'!L:L,'A-methods'!$AG:$AG,"rate",'A-methods'!$AF:$AF,$B138,'A-methods'!$C:$C,$C138,'A-methods'!$A:$A,$D138)),'A-baseline &amp; data'!AG10)</f>
        <v>242.54676449999997</v>
      </c>
      <c r="G138" s="243">
        <f>IF('A-baseline &amp; data'!AH10="",F138*(1+SUMIFS('A-methods'!M:M,'A-methods'!$AG:$AG,"rate",'A-methods'!$AF:$AF,$B138,'A-methods'!$C:$C,$C138,'A-methods'!$A:$A,$D138)),'A-baseline &amp; data'!AH10)</f>
        <v>251.03590125749994</v>
      </c>
      <c r="H138" s="243">
        <f>IF('A-baseline &amp; data'!AI10="",G138*(1+SUMIFS('A-methods'!N:N,'A-methods'!$AG:$AG,"rate",'A-methods'!$AF:$AF,$B138,'A-methods'!$C:$C,$C138,'A-methods'!$A:$A,$D138)),'A-baseline &amp; data'!AI10)</f>
        <v>259.82215780151245</v>
      </c>
      <c r="I138" s="243">
        <f>IF('A-baseline &amp; data'!AJ10="",H138*(1+SUMIFS('A-methods'!O:O,'A-methods'!$AG:$AG,"rate",'A-methods'!$AF:$AF,$B138,'A-methods'!$C:$C,$C138,'A-methods'!$A:$A,$D138)),'A-baseline &amp; data'!AJ10)</f>
        <v>268.91593332456534</v>
      </c>
      <c r="J138" s="243">
        <f>IF('A-baseline &amp; data'!AK10="",I138*(1+SUMIFS('A-methods'!P:P,'A-methods'!$AG:$AG,"rate",'A-methods'!$AF:$AF,$B138,'A-methods'!$C:$C,$C138,'A-methods'!$A:$A,$D138)),'A-baseline &amp; data'!AK10)</f>
        <v>278.32799099092512</v>
      </c>
      <c r="K138" s="243">
        <f>IF('A-baseline &amp; data'!AL10="",J138*(1+SUMIFS('A-methods'!Q:Q,'A-methods'!$AG:$AG,"rate",'A-methods'!$AF:$AF,$B138,'A-methods'!$C:$C,$C138,'A-methods'!$A:$A,$D138)),'A-baseline &amp; data'!AL10)</f>
        <v>288.06947067560748</v>
      </c>
      <c r="L138" s="243">
        <f>IF('A-baseline &amp; data'!AM10="",K138*(1+SUMIFS('A-methods'!R:R,'A-methods'!$AG:$AG,"rate",'A-methods'!$AF:$AF,$B138,'A-methods'!$C:$C,$C138,'A-methods'!$A:$A,$D138)),'A-baseline &amp; data'!AM10)</f>
        <v>298.15190214925371</v>
      </c>
      <c r="M138" s="243">
        <f>IF('A-baseline &amp; data'!AN10="",L138*(1+SUMIFS('A-methods'!S:S,'A-methods'!$AG:$AG,"rate",'A-methods'!$AF:$AF,$B138,'A-methods'!$C:$C,$C138,'A-methods'!$A:$A,$D138)),'A-baseline &amp; data'!AN10)</f>
        <v>308.58721872447757</v>
      </c>
      <c r="N138" s="243">
        <f>IF('A-baseline &amp; data'!AO10="",M138*(1+SUMIFS('A-methods'!T:T,'A-methods'!$AG:$AG,"rate",'A-methods'!$AF:$AF,$B138,'A-methods'!$C:$C,$C138,'A-methods'!$A:$A,$D138)),'A-baseline &amp; data'!AO10)</f>
        <v>319.38777137983425</v>
      </c>
      <c r="O138" s="243">
        <f>IF('A-baseline &amp; data'!AP10="",N138*(1+SUMIFS('A-methods'!U:U,'A-methods'!$AG:$AG,"rate",'A-methods'!$AF:$AF,$B138,'A-methods'!$C:$C,$C138,'A-methods'!$A:$A,$D138)),'A-baseline &amp; data'!AP10)</f>
        <v>330.56634337812841</v>
      </c>
      <c r="P138" s="243">
        <f>IF('A-baseline &amp; data'!AQ10="",O138*(1+SUMIFS('A-methods'!V:V,'A-methods'!$AG:$AG,"rate",'A-methods'!$AF:$AF,$B138,'A-methods'!$C:$C,$C138,'A-methods'!$A:$A,$D138)),'A-baseline &amp; data'!AQ10)</f>
        <v>342.13616539636286</v>
      </c>
      <c r="Q138" s="243">
        <f>IF('A-baseline &amp; data'!AR10="",P138*(1+SUMIFS('A-methods'!W:W,'A-methods'!$AG:$AG,"rate",'A-methods'!$AF:$AF,$B138,'A-methods'!$C:$C,$C138,'A-methods'!$A:$A,$D138)),'A-baseline &amp; data'!AR10)</f>
        <v>354.11093118523553</v>
      </c>
      <c r="R138" s="243">
        <f>IF('A-baseline &amp; data'!AS10="",Q138*(1+SUMIFS('A-methods'!X:X,'A-methods'!$AG:$AG,"rate",'A-methods'!$AF:$AF,$B138,'A-methods'!$C:$C,$C138,'A-methods'!$A:$A,$D138)),'A-baseline &amp; data'!AS10)</f>
        <v>366.50481377671872</v>
      </c>
      <c r="S138" s="243">
        <f>IF('A-baseline &amp; data'!AT10="",R138*(1+SUMIFS('A-methods'!Y:Y,'A-methods'!$AG:$AG,"rate",'A-methods'!$AF:$AF,$B138,'A-methods'!$C:$C,$C138,'A-methods'!$A:$A,$D138)),'A-baseline &amp; data'!AT10)</f>
        <v>379.33248225890384</v>
      </c>
      <c r="T138" s="243">
        <f>IF('A-baseline &amp; data'!AU10="",S138*(1+SUMIFS('A-methods'!Z:Z,'A-methods'!$AG:$AG,"rate",'A-methods'!$AF:$AF,$B138,'A-methods'!$C:$C,$C138,'A-methods'!$A:$A,$D138)),'A-baseline &amp; data'!AU10)</f>
        <v>392.60911913796542</v>
      </c>
      <c r="U138" s="243">
        <f>IF('A-baseline &amp; data'!AV10="",T138*(1+SUMIFS('A-methods'!AA:AA,'A-methods'!$AG:$AG,"rate",'A-methods'!$AF:$AF,$B138,'A-methods'!$C:$C,$C138,'A-methods'!$A:$A,$D138)),'A-baseline &amp; data'!AV10)</f>
        <v>406.35043830779421</v>
      </c>
      <c r="V138" s="243">
        <f>IF('A-baseline &amp; data'!AW10="",U138*(1+SUMIFS('A-methods'!AB:AB,'A-methods'!$AG:$AG,"rate",'A-methods'!$AF:$AF,$B138,'A-methods'!$C:$C,$C138,'A-methods'!$A:$A,$D138)),'A-baseline &amp; data'!AW10)</f>
        <v>420.57270364856697</v>
      </c>
      <c r="W138" s="243">
        <f>IF('A-baseline &amp; data'!AX10="",V138*(1+SUMIFS('A-methods'!AC:AC,'A-methods'!$AG:$AG,"rate",'A-methods'!$AF:$AF,$B138,'A-methods'!$C:$C,$C138,'A-methods'!$A:$A,$D138)),'A-baseline &amp; data'!AX10)</f>
        <v>435.29274827626676</v>
      </c>
      <c r="X138" s="243">
        <f>IF('A-baseline &amp; data'!AY10="",W138*(1+SUMIFS('A-methods'!AD:AD,'A-methods'!$AG:$AG,"rate",'A-methods'!$AF:$AF,$B138,'A-methods'!$C:$C,$C138,'A-methods'!$A:$A,$D138)),'A-baseline &amp; data'!AY10)</f>
        <v>450.52799446593605</v>
      </c>
      <c r="Y138" s="243">
        <f>IF('A-baseline &amp; data'!AZ10="",X138*(1+SUMIFS('A-methods'!AE:AE,'A-methods'!$AG:$AG,"rate",'A-methods'!$AF:$AF,$B138,'A-methods'!$C:$C,$C138,'A-methods'!$A:$A,$D138)),'A-baseline &amp; data'!AZ10)</f>
        <v>466.29647427224376</v>
      </c>
    </row>
    <row r="139" spans="1:27">
      <c r="A139" s="237" t="s">
        <v>75</v>
      </c>
      <c r="B139" s="221" t="s">
        <v>76</v>
      </c>
      <c r="C139" s="274" t="str">
        <f t="shared" si="28"/>
        <v>ACT</v>
      </c>
      <c r="D139" s="272" t="str">
        <f t="shared" si="28"/>
        <v>High</v>
      </c>
      <c r="E139" s="336">
        <f>IF('A-baseline &amp; data'!AF11&lt;&gt;"",'A-baseline &amp; data'!AF11,'A-baseline &amp; data'!AE11*(1+SUMIFS('A-methods'!K:K,'A-methods'!$AG:$AG,"rate",'A-methods'!$AF:$AF,$B139,'A-methods'!$C:$C,$C139,'A-methods'!$A:$A,$D139)))</f>
        <v>0</v>
      </c>
      <c r="F139" s="243">
        <f>IF('A-baseline &amp; data'!AG11="",E139*(1+SUMIFS('A-methods'!L:L,'A-methods'!$AG:$AG,"rate",'A-methods'!$AF:$AF,$B139,'A-methods'!$C:$C,$C139,'A-methods'!$A:$A,$D139)),'A-baseline &amp; data'!AG11)</f>
        <v>0</v>
      </c>
      <c r="G139" s="243">
        <f>IF('A-baseline &amp; data'!AH11="",F139*(1+SUMIFS('A-methods'!M:M,'A-methods'!$AG:$AG,"rate",'A-methods'!$AF:$AF,$B139,'A-methods'!$C:$C,$C139,'A-methods'!$A:$A,$D139)),'A-baseline &amp; data'!AH11)</f>
        <v>0</v>
      </c>
      <c r="H139" s="243">
        <f>IF('A-baseline &amp; data'!AI11="",G139*(1+SUMIFS('A-methods'!N:N,'A-methods'!$AG:$AG,"rate",'A-methods'!$AF:$AF,$B139,'A-methods'!$C:$C,$C139,'A-methods'!$A:$A,$D139)),'A-baseline &amp; data'!AI11)</f>
        <v>0</v>
      </c>
      <c r="I139" s="243">
        <f>IF('A-baseline &amp; data'!AJ11="",H139*(1+SUMIFS('A-methods'!O:O,'A-methods'!$AG:$AG,"rate",'A-methods'!$AF:$AF,$B139,'A-methods'!$C:$C,$C139,'A-methods'!$A:$A,$D139)),'A-baseline &amp; data'!AJ11)</f>
        <v>0</v>
      </c>
      <c r="J139" s="243">
        <f>IF('A-baseline &amp; data'!AK11="",I139*(1+SUMIFS('A-methods'!P:P,'A-methods'!$AG:$AG,"rate",'A-methods'!$AF:$AF,$B139,'A-methods'!$C:$C,$C139,'A-methods'!$A:$A,$D139)),'A-baseline &amp; data'!AK11)</f>
        <v>0</v>
      </c>
      <c r="K139" s="243">
        <f>IF('A-baseline &amp; data'!AL11="",J139*(1+SUMIFS('A-methods'!Q:Q,'A-methods'!$AG:$AG,"rate",'A-methods'!$AF:$AF,$B139,'A-methods'!$C:$C,$C139,'A-methods'!$A:$A,$D139)),'A-baseline &amp; data'!AL11)</f>
        <v>0</v>
      </c>
      <c r="L139" s="243">
        <f>IF('A-baseline &amp; data'!AM11="",K139*(1+SUMIFS('A-methods'!R:R,'A-methods'!$AG:$AG,"rate",'A-methods'!$AF:$AF,$B139,'A-methods'!$C:$C,$C139,'A-methods'!$A:$A,$D139)),'A-baseline &amp; data'!AM11)</f>
        <v>0</v>
      </c>
      <c r="M139" s="243">
        <f>IF('A-baseline &amp; data'!AN11="",L139*(1+SUMIFS('A-methods'!S:S,'A-methods'!$AG:$AG,"rate",'A-methods'!$AF:$AF,$B139,'A-methods'!$C:$C,$C139,'A-methods'!$A:$A,$D139)),'A-baseline &amp; data'!AN11)</f>
        <v>0</v>
      </c>
      <c r="N139" s="243">
        <f>IF('A-baseline &amp; data'!AO11="",M139*(1+SUMIFS('A-methods'!T:T,'A-methods'!$AG:$AG,"rate",'A-methods'!$AF:$AF,$B139,'A-methods'!$C:$C,$C139,'A-methods'!$A:$A,$D139)),'A-baseline &amp; data'!AO11)</f>
        <v>0</v>
      </c>
      <c r="O139" s="243">
        <f>IF('A-baseline &amp; data'!AP11="",N139*(1+SUMIFS('A-methods'!U:U,'A-methods'!$AG:$AG,"rate",'A-methods'!$AF:$AF,$B139,'A-methods'!$C:$C,$C139,'A-methods'!$A:$A,$D139)),'A-baseline &amp; data'!AP11)</f>
        <v>0</v>
      </c>
      <c r="P139" s="243">
        <f>IF('A-baseline &amp; data'!AQ11="",O139*(1+SUMIFS('A-methods'!V:V,'A-methods'!$AG:$AG,"rate",'A-methods'!$AF:$AF,$B139,'A-methods'!$C:$C,$C139,'A-methods'!$A:$A,$D139)),'A-baseline &amp; data'!AQ11)</f>
        <v>0</v>
      </c>
      <c r="Q139" s="243">
        <f>IF('A-baseline &amp; data'!AR11="",P139*(1+SUMIFS('A-methods'!W:W,'A-methods'!$AG:$AG,"rate",'A-methods'!$AF:$AF,$B139,'A-methods'!$C:$C,$C139,'A-methods'!$A:$A,$D139)),'A-baseline &amp; data'!AR11)</f>
        <v>0</v>
      </c>
      <c r="R139" s="243">
        <f>IF('A-baseline &amp; data'!AS11="",Q139*(1+SUMIFS('A-methods'!X:X,'A-methods'!$AG:$AG,"rate",'A-methods'!$AF:$AF,$B139,'A-methods'!$C:$C,$C139,'A-methods'!$A:$A,$D139)),'A-baseline &amp; data'!AS11)</f>
        <v>0</v>
      </c>
      <c r="S139" s="243">
        <f>IF('A-baseline &amp; data'!AT11="",R139*(1+SUMIFS('A-methods'!Y:Y,'A-methods'!$AG:$AG,"rate",'A-methods'!$AF:$AF,$B139,'A-methods'!$C:$C,$C139,'A-methods'!$A:$A,$D139)),'A-baseline &amp; data'!AT11)</f>
        <v>0</v>
      </c>
      <c r="T139" s="243">
        <f>IF('A-baseline &amp; data'!AU11="",S139*(1+SUMIFS('A-methods'!Z:Z,'A-methods'!$AG:$AG,"rate",'A-methods'!$AF:$AF,$B139,'A-methods'!$C:$C,$C139,'A-methods'!$A:$A,$D139)),'A-baseline &amp; data'!AU11)</f>
        <v>0</v>
      </c>
      <c r="U139" s="243">
        <f>IF('A-baseline &amp; data'!AV11="",T139*(1+SUMIFS('A-methods'!AA:AA,'A-methods'!$AG:$AG,"rate",'A-methods'!$AF:$AF,$B139,'A-methods'!$C:$C,$C139,'A-methods'!$A:$A,$D139)),'A-baseline &amp; data'!AV11)</f>
        <v>0</v>
      </c>
      <c r="V139" s="243">
        <f>IF('A-baseline &amp; data'!AW11="",U139*(1+SUMIFS('A-methods'!AB:AB,'A-methods'!$AG:$AG,"rate",'A-methods'!$AF:$AF,$B139,'A-methods'!$C:$C,$C139,'A-methods'!$A:$A,$D139)),'A-baseline &amp; data'!AW11)</f>
        <v>0</v>
      </c>
      <c r="W139" s="243">
        <f>IF('A-baseline &amp; data'!AX11="",V139*(1+SUMIFS('A-methods'!AC:AC,'A-methods'!$AG:$AG,"rate",'A-methods'!$AF:$AF,$B139,'A-methods'!$C:$C,$C139,'A-methods'!$A:$A,$D139)),'A-baseline &amp; data'!AX11)</f>
        <v>0</v>
      </c>
      <c r="X139" s="243">
        <f>IF('A-baseline &amp; data'!AY11="",W139*(1+SUMIFS('A-methods'!AD:AD,'A-methods'!$AG:$AG,"rate",'A-methods'!$AF:$AF,$B139,'A-methods'!$C:$C,$C139,'A-methods'!$A:$A,$D139)),'A-baseline &amp; data'!AY11)</f>
        <v>0</v>
      </c>
      <c r="Y139" s="243">
        <f>IF('A-baseline &amp; data'!AZ11="",X139*(1+SUMIFS('A-methods'!AE:AE,'A-methods'!$AG:$AG,"rate",'A-methods'!$AF:$AF,$B139,'A-methods'!$C:$C,$C139,'A-methods'!$A:$A,$D139)),'A-baseline &amp; data'!AZ11)</f>
        <v>0</v>
      </c>
    </row>
    <row r="140" spans="1:27">
      <c r="A140" s="237" t="s">
        <v>253</v>
      </c>
      <c r="B140" s="221" t="s">
        <v>193</v>
      </c>
      <c r="C140" s="274" t="str">
        <f t="shared" si="28"/>
        <v>ACT</v>
      </c>
      <c r="D140" s="272" t="str">
        <f t="shared" si="28"/>
        <v>High</v>
      </c>
      <c r="E140" s="336">
        <f>IF('A-baseline &amp; data'!AF12&lt;&gt;"",'A-baseline &amp; data'!AF12,'A-baseline &amp; data'!AE12*(1+SUMIFS('A-methods'!K:K,'A-methods'!$AG:$AG,"rate",'A-methods'!$AF:$AF,$B140,'A-methods'!$C:$C,$C140,'A-methods'!$A:$A,$D140)))</f>
        <v>0</v>
      </c>
      <c r="F140" s="243">
        <f>IF('A-baseline &amp; data'!AG12="",E140*(1+SUMIFS('A-methods'!L:L,'A-methods'!$AG:$AG,"rate",'A-methods'!$AF:$AF,$B140,'A-methods'!$C:$C,$C140,'A-methods'!$A:$A,$D140)),'A-baseline &amp; data'!AG12)</f>
        <v>0</v>
      </c>
      <c r="G140" s="243">
        <f>IF('A-baseline &amp; data'!AH12="",F140*(1+SUMIFS('A-methods'!M:M,'A-methods'!$AG:$AG,"rate",'A-methods'!$AF:$AF,$B140,'A-methods'!$C:$C,$C140,'A-methods'!$A:$A,$D140)),'A-baseline &amp; data'!AH12)</f>
        <v>0</v>
      </c>
      <c r="H140" s="243">
        <f>IF('A-baseline &amp; data'!AI12="",G140*(1+SUMIFS('A-methods'!N:N,'A-methods'!$AG:$AG,"rate",'A-methods'!$AF:$AF,$B140,'A-methods'!$C:$C,$C140,'A-methods'!$A:$A,$D140)),'A-baseline &amp; data'!AI12)</f>
        <v>0</v>
      </c>
      <c r="I140" s="243">
        <f>IF('A-baseline &amp; data'!AJ12="",H140*(1+SUMIFS('A-methods'!O:O,'A-methods'!$AG:$AG,"rate",'A-methods'!$AF:$AF,$B140,'A-methods'!$C:$C,$C140,'A-methods'!$A:$A,$D140)),'A-baseline &amp; data'!AJ12)</f>
        <v>0</v>
      </c>
      <c r="J140" s="243">
        <f>IF('A-baseline &amp; data'!AK12="",I140*(1+SUMIFS('A-methods'!P:P,'A-methods'!$AG:$AG,"rate",'A-methods'!$AF:$AF,$B140,'A-methods'!$C:$C,$C140,'A-methods'!$A:$A,$D140)),'A-baseline &amp; data'!AK12)</f>
        <v>0</v>
      </c>
      <c r="K140" s="243">
        <f>IF('A-baseline &amp; data'!AL12="",J140*(1+SUMIFS('A-methods'!Q:Q,'A-methods'!$AG:$AG,"rate",'A-methods'!$AF:$AF,$B140,'A-methods'!$C:$C,$C140,'A-methods'!$A:$A,$D140)),'A-baseline &amp; data'!AL12)</f>
        <v>0</v>
      </c>
      <c r="L140" s="243">
        <f>IF('A-baseline &amp; data'!AM12="",K140*(1+SUMIFS('A-methods'!R:R,'A-methods'!$AG:$AG,"rate",'A-methods'!$AF:$AF,$B140,'A-methods'!$C:$C,$C140,'A-methods'!$A:$A,$D140)),'A-baseline &amp; data'!AM12)</f>
        <v>0</v>
      </c>
      <c r="M140" s="243">
        <f>IF('A-baseline &amp; data'!AN12="",L140*(1+SUMIFS('A-methods'!S:S,'A-methods'!$AG:$AG,"rate",'A-methods'!$AF:$AF,$B140,'A-methods'!$C:$C,$C140,'A-methods'!$A:$A,$D140)),'A-baseline &amp; data'!AN12)</f>
        <v>0</v>
      </c>
      <c r="N140" s="243">
        <f>IF('A-baseline &amp; data'!AO12="",M140*(1+SUMIFS('A-methods'!T:T,'A-methods'!$AG:$AG,"rate",'A-methods'!$AF:$AF,$B140,'A-methods'!$C:$C,$C140,'A-methods'!$A:$A,$D140)),'A-baseline &amp; data'!AO12)</f>
        <v>0</v>
      </c>
      <c r="O140" s="243">
        <f>IF('A-baseline &amp; data'!AP12="",N140*(1+SUMIFS('A-methods'!U:U,'A-methods'!$AG:$AG,"rate",'A-methods'!$AF:$AF,$B140,'A-methods'!$C:$C,$C140,'A-methods'!$A:$A,$D140)),'A-baseline &amp; data'!AP12)</f>
        <v>0</v>
      </c>
      <c r="P140" s="243">
        <f>IF('A-baseline &amp; data'!AQ12="",O140*(1+SUMIFS('A-methods'!V:V,'A-methods'!$AG:$AG,"rate",'A-methods'!$AF:$AF,$B140,'A-methods'!$C:$C,$C140,'A-methods'!$A:$A,$D140)),'A-baseline &amp; data'!AQ12)</f>
        <v>0</v>
      </c>
      <c r="Q140" s="243">
        <f>IF('A-baseline &amp; data'!AR12="",P140*(1+SUMIFS('A-methods'!W:W,'A-methods'!$AG:$AG,"rate",'A-methods'!$AF:$AF,$B140,'A-methods'!$C:$C,$C140,'A-methods'!$A:$A,$D140)),'A-baseline &amp; data'!AR12)</f>
        <v>0</v>
      </c>
      <c r="R140" s="243">
        <f>IF('A-baseline &amp; data'!AS12="",Q140*(1+SUMIFS('A-methods'!X:X,'A-methods'!$AG:$AG,"rate",'A-methods'!$AF:$AF,$B140,'A-methods'!$C:$C,$C140,'A-methods'!$A:$A,$D140)),'A-baseline &amp; data'!AS12)</f>
        <v>0</v>
      </c>
      <c r="S140" s="243">
        <f>IF('A-baseline &amp; data'!AT12="",R140*(1+SUMIFS('A-methods'!Y:Y,'A-methods'!$AG:$AG,"rate",'A-methods'!$AF:$AF,$B140,'A-methods'!$C:$C,$C140,'A-methods'!$A:$A,$D140)),'A-baseline &amp; data'!AT12)</f>
        <v>0</v>
      </c>
      <c r="T140" s="243">
        <f>IF('A-baseline &amp; data'!AU12="",S140*(1+SUMIFS('A-methods'!Z:Z,'A-methods'!$AG:$AG,"rate",'A-methods'!$AF:$AF,$B140,'A-methods'!$C:$C,$C140,'A-methods'!$A:$A,$D140)),'A-baseline &amp; data'!AU12)</f>
        <v>0</v>
      </c>
      <c r="U140" s="243">
        <f>IF('A-baseline &amp; data'!AV12="",T140*(1+SUMIFS('A-methods'!AA:AA,'A-methods'!$AG:$AG,"rate",'A-methods'!$AF:$AF,$B140,'A-methods'!$C:$C,$C140,'A-methods'!$A:$A,$D140)),'A-baseline &amp; data'!AV12)</f>
        <v>0</v>
      </c>
      <c r="V140" s="243">
        <f>IF('A-baseline &amp; data'!AW12="",U140*(1+SUMIFS('A-methods'!AB:AB,'A-methods'!$AG:$AG,"rate",'A-methods'!$AF:$AF,$B140,'A-methods'!$C:$C,$C140,'A-methods'!$A:$A,$D140)),'A-baseline &amp; data'!AW12)</f>
        <v>0</v>
      </c>
      <c r="W140" s="243">
        <f>IF('A-baseline &amp; data'!AX12="",V140*(1+SUMIFS('A-methods'!AC:AC,'A-methods'!$AG:$AG,"rate",'A-methods'!$AF:$AF,$B140,'A-methods'!$C:$C,$C140,'A-methods'!$A:$A,$D140)),'A-baseline &amp; data'!AX12)</f>
        <v>0</v>
      </c>
      <c r="X140" s="243">
        <f>IF('A-baseline &amp; data'!AY12="",W140*(1+SUMIFS('A-methods'!AD:AD,'A-methods'!$AG:$AG,"rate",'A-methods'!$AF:$AF,$B140,'A-methods'!$C:$C,$C140,'A-methods'!$A:$A,$D140)),'A-baseline &amp; data'!AY12)</f>
        <v>0</v>
      </c>
      <c r="Y140" s="243">
        <f>IF('A-baseline &amp; data'!AZ12="",X140*(1+SUMIFS('A-methods'!AE:AE,'A-methods'!$AG:$AG,"rate",'A-methods'!$AF:$AF,$B140,'A-methods'!$C:$C,$C140,'A-methods'!$A:$A,$D140)),'A-baseline &amp; data'!AZ12)</f>
        <v>0</v>
      </c>
    </row>
    <row r="141" spans="1:27">
      <c r="A141" s="238" t="s">
        <v>87</v>
      </c>
      <c r="B141" s="221" t="s">
        <v>88</v>
      </c>
      <c r="C141" s="274" t="str">
        <f t="shared" si="28"/>
        <v>ACT</v>
      </c>
      <c r="D141" s="272" t="str">
        <f t="shared" si="28"/>
        <v>High</v>
      </c>
      <c r="E141" s="336">
        <f>IF('A-baseline &amp; data'!AF13&lt;&gt;"",'A-baseline &amp; data'!AF13,'A-baseline &amp; data'!AE13*(1+SUMIFS('A-methods'!K:K,'A-methods'!$AG:$AG,"rate",'A-methods'!$AF:$AF,$B141,'A-methods'!$C:$C,$C141,'A-methods'!$A:$A,$D141)))</f>
        <v>0.19686000000000001</v>
      </c>
      <c r="F141" s="243">
        <f>IF('A-baseline &amp; data'!AG13="",E141*(1+SUMIFS('A-methods'!L:L,'A-methods'!$AG:$AG,"rate",'A-methods'!$AF:$AF,$B141,'A-methods'!$C:$C,$C141,'A-methods'!$A:$A,$D141)),'A-baseline &amp; data'!AG13)</f>
        <v>0.20079720000000001</v>
      </c>
      <c r="G141" s="243">
        <f>IF('A-baseline &amp; data'!AH13="",F141*(1+SUMIFS('A-methods'!M:M,'A-methods'!$AG:$AG,"rate",'A-methods'!$AF:$AF,$B141,'A-methods'!$C:$C,$C141,'A-methods'!$A:$A,$D141)),'A-baseline &amp; data'!AH13)</f>
        <v>0.204813144</v>
      </c>
      <c r="H141" s="243">
        <f>IF('A-baseline &amp; data'!AI13="",G141*(1+SUMIFS('A-methods'!N:N,'A-methods'!$AG:$AG,"rate",'A-methods'!$AF:$AF,$B141,'A-methods'!$C:$C,$C141,'A-methods'!$A:$A,$D141)),'A-baseline &amp; data'!AI13)</f>
        <v>0.20890940688000001</v>
      </c>
      <c r="I141" s="243">
        <f>IF('A-baseline &amp; data'!AJ13="",H141*(1+SUMIFS('A-methods'!O:O,'A-methods'!$AG:$AG,"rate",'A-methods'!$AF:$AF,$B141,'A-methods'!$C:$C,$C141,'A-methods'!$A:$A,$D141)),'A-baseline &amp; data'!AJ13)</f>
        <v>0.21308759501760002</v>
      </c>
      <c r="J141" s="243">
        <f>IF('A-baseline &amp; data'!AK13="",I141*(1+SUMIFS('A-methods'!P:P,'A-methods'!$AG:$AG,"rate",'A-methods'!$AF:$AF,$B141,'A-methods'!$C:$C,$C141,'A-methods'!$A:$A,$D141)),'A-baseline &amp; data'!AK13)</f>
        <v>0.21734934691795202</v>
      </c>
      <c r="K141" s="243">
        <f>IF('A-baseline &amp; data'!AL13="",J141*(1+SUMIFS('A-methods'!Q:Q,'A-methods'!$AG:$AG,"rate",'A-methods'!$AF:$AF,$B141,'A-methods'!$C:$C,$C141,'A-methods'!$A:$A,$D141)),'A-baseline &amp; data'!AL13)</f>
        <v>0.22169633385631107</v>
      </c>
      <c r="L141" s="243">
        <f>IF('A-baseline &amp; data'!AM13="",K141*(1+SUMIFS('A-methods'!R:R,'A-methods'!$AG:$AG,"rate",'A-methods'!$AF:$AF,$B141,'A-methods'!$C:$C,$C141,'A-methods'!$A:$A,$D141)),'A-baseline &amp; data'!AM13)</f>
        <v>0.22613026053343729</v>
      </c>
      <c r="M141" s="243">
        <f>IF('A-baseline &amp; data'!AN13="",L141*(1+SUMIFS('A-methods'!S:S,'A-methods'!$AG:$AG,"rate",'A-methods'!$AF:$AF,$B141,'A-methods'!$C:$C,$C141,'A-methods'!$A:$A,$D141)),'A-baseline &amp; data'!AN13)</f>
        <v>0.23065286574410604</v>
      </c>
      <c r="N141" s="243">
        <f>IF('A-baseline &amp; data'!AO13="",M141*(1+SUMIFS('A-methods'!T:T,'A-methods'!$AG:$AG,"rate",'A-methods'!$AF:$AF,$B141,'A-methods'!$C:$C,$C141,'A-methods'!$A:$A,$D141)),'A-baseline &amp; data'!AO13)</f>
        <v>0.23526592305898816</v>
      </c>
      <c r="O141" s="243">
        <f>IF('A-baseline &amp; data'!AP13="",N141*(1+SUMIFS('A-methods'!U:U,'A-methods'!$AG:$AG,"rate",'A-methods'!$AF:$AF,$B141,'A-methods'!$C:$C,$C141,'A-methods'!$A:$A,$D141)),'A-baseline &amp; data'!AP13)</f>
        <v>0.23997124152016794</v>
      </c>
      <c r="P141" s="243">
        <f>IF('A-baseline &amp; data'!AQ13="",O141*(1+SUMIFS('A-methods'!V:V,'A-methods'!$AG:$AG,"rate",'A-methods'!$AF:$AF,$B141,'A-methods'!$C:$C,$C141,'A-methods'!$A:$A,$D141)),'A-baseline &amp; data'!AQ13)</f>
        <v>0.24477066635057129</v>
      </c>
      <c r="Q141" s="243">
        <f>IF('A-baseline &amp; data'!AR13="",P141*(1+SUMIFS('A-methods'!W:W,'A-methods'!$AG:$AG,"rate",'A-methods'!$AF:$AF,$B141,'A-methods'!$C:$C,$C141,'A-methods'!$A:$A,$D141)),'A-baseline &amp; data'!AR13)</f>
        <v>0.24966607967758273</v>
      </c>
      <c r="R141" s="243">
        <f>IF('A-baseline &amp; data'!AS13="",Q141*(1+SUMIFS('A-methods'!X:X,'A-methods'!$AG:$AG,"rate",'A-methods'!$AF:$AF,$B141,'A-methods'!$C:$C,$C141,'A-methods'!$A:$A,$D141)),'A-baseline &amp; data'!AS13)</f>
        <v>0.2546594012711344</v>
      </c>
      <c r="S141" s="243">
        <f>IF('A-baseline &amp; data'!AT13="",R141*(1+SUMIFS('A-methods'!Y:Y,'A-methods'!$AG:$AG,"rate",'A-methods'!$AF:$AF,$B141,'A-methods'!$C:$C,$C141,'A-methods'!$A:$A,$D141)),'A-baseline &amp; data'!AT13)</f>
        <v>0.25975258929655709</v>
      </c>
      <c r="T141" s="243">
        <f>IF('A-baseline &amp; data'!AU13="",S141*(1+SUMIFS('A-methods'!Z:Z,'A-methods'!$AG:$AG,"rate",'A-methods'!$AF:$AF,$B141,'A-methods'!$C:$C,$C141,'A-methods'!$A:$A,$D141)),'A-baseline &amp; data'!AU13)</f>
        <v>0.26494764108248825</v>
      </c>
      <c r="U141" s="243">
        <f>IF('A-baseline &amp; data'!AV13="",T141*(1+SUMIFS('A-methods'!AA:AA,'A-methods'!$AG:$AG,"rate",'A-methods'!$AF:$AF,$B141,'A-methods'!$C:$C,$C141,'A-methods'!$A:$A,$D141)),'A-baseline &amp; data'!AV13)</f>
        <v>0.27024659390413802</v>
      </c>
      <c r="V141" s="243">
        <f>IF('A-baseline &amp; data'!AW13="",U141*(1+SUMIFS('A-methods'!AB:AB,'A-methods'!$AG:$AG,"rate",'A-methods'!$AF:$AF,$B141,'A-methods'!$C:$C,$C141,'A-methods'!$A:$A,$D141)),'A-baseline &amp; data'!AW13)</f>
        <v>0.2756515257822208</v>
      </c>
      <c r="W141" s="243">
        <f>IF('A-baseline &amp; data'!AX13="",V141*(1+SUMIFS('A-methods'!AC:AC,'A-methods'!$AG:$AG,"rate",'A-methods'!$AF:$AF,$B141,'A-methods'!$C:$C,$C141,'A-methods'!$A:$A,$D141)),'A-baseline &amp; data'!AX13)</f>
        <v>0.28116455629786524</v>
      </c>
      <c r="X141" s="243">
        <f>IF('A-baseline &amp; data'!AY13="",W141*(1+SUMIFS('A-methods'!AD:AD,'A-methods'!$AG:$AG,"rate",'A-methods'!$AF:$AF,$B141,'A-methods'!$C:$C,$C141,'A-methods'!$A:$A,$D141)),'A-baseline &amp; data'!AY13)</f>
        <v>0.28678784742382257</v>
      </c>
      <c r="Y141" s="243">
        <f>IF('A-baseline &amp; data'!AZ13="",X141*(1+SUMIFS('A-methods'!AE:AE,'A-methods'!$AG:$AG,"rate",'A-methods'!$AF:$AF,$B141,'A-methods'!$C:$C,$C141,'A-methods'!$A:$A,$D141)),'A-baseline &amp; data'!AZ13)</f>
        <v>0.29252360437229902</v>
      </c>
    </row>
    <row r="142" spans="1:27">
      <c r="A142" s="237" t="s">
        <v>91</v>
      </c>
      <c r="B142" s="221" t="s">
        <v>92</v>
      </c>
      <c r="C142" s="274" t="str">
        <f t="shared" si="28"/>
        <v>ACT</v>
      </c>
      <c r="D142" s="272" t="str">
        <f t="shared" si="28"/>
        <v>High</v>
      </c>
      <c r="E142" s="336">
        <f>IF('A-baseline &amp; data'!AF14&lt;&gt;"",'A-baseline &amp; data'!AF14,'A-baseline &amp; data'!AE14*(1+SUMIFS('A-methods'!K:K,'A-methods'!$AG:$AG,"rate",'A-methods'!$AF:$AF,$B142,'A-methods'!$C:$C,$C142,'A-methods'!$A:$A,$D142)))</f>
        <v>177.84054000000003</v>
      </c>
      <c r="F142" s="243">
        <f>IF('A-baseline &amp; data'!AG14="",E142*(1+SUMIFS('A-methods'!L:L,'A-methods'!$AG:$AG,"rate",'A-methods'!$AF:$AF,$B142,'A-methods'!$C:$C,$C142,'A-methods'!$A:$A,$D142)),'A-baseline &amp; data'!AG14)</f>
        <v>184.59848052000004</v>
      </c>
      <c r="G142" s="243">
        <f>IF('A-baseline &amp; data'!AH14="",F142*(1+SUMIFS('A-methods'!M:M,'A-methods'!$AG:$AG,"rate",'A-methods'!$AF:$AF,$B142,'A-methods'!$C:$C,$C142,'A-methods'!$A:$A,$D142)),'A-baseline &amp; data'!AH14)</f>
        <v>191.61322277976004</v>
      </c>
      <c r="H142" s="243">
        <f>IF('A-baseline &amp; data'!AI14="",G142*(1+SUMIFS('A-methods'!N:N,'A-methods'!$AG:$AG,"rate",'A-methods'!$AF:$AF,$B142,'A-methods'!$C:$C,$C142,'A-methods'!$A:$A,$D142)),'A-baseline &amp; data'!AI14)</f>
        <v>198.89452524539092</v>
      </c>
      <c r="I142" s="243">
        <f>IF('A-baseline &amp; data'!AJ14="",H142*(1+SUMIFS('A-methods'!O:O,'A-methods'!$AG:$AG,"rate",'A-methods'!$AF:$AF,$B142,'A-methods'!$C:$C,$C142,'A-methods'!$A:$A,$D142)),'A-baseline &amp; data'!AJ14)</f>
        <v>206.45251720471578</v>
      </c>
      <c r="J142" s="243">
        <f>IF('A-baseline &amp; data'!AK14="",I142*(1+SUMIFS('A-methods'!P:P,'A-methods'!$AG:$AG,"rate",'A-methods'!$AF:$AF,$B142,'A-methods'!$C:$C,$C142,'A-methods'!$A:$A,$D142)),'A-baseline &amp; data'!AK14)</f>
        <v>214.29771285849498</v>
      </c>
      <c r="K142" s="243">
        <f>IF('A-baseline &amp; data'!AL14="",J142*(1+SUMIFS('A-methods'!Q:Q,'A-methods'!$AG:$AG,"rate",'A-methods'!$AF:$AF,$B142,'A-methods'!$C:$C,$C142,'A-methods'!$A:$A,$D142)),'A-baseline &amp; data'!AL14)</f>
        <v>222.44102594711779</v>
      </c>
      <c r="L142" s="243">
        <f>IF('A-baseline &amp; data'!AM14="",K142*(1+SUMIFS('A-methods'!R:R,'A-methods'!$AG:$AG,"rate",'A-methods'!$AF:$AF,$B142,'A-methods'!$C:$C,$C142,'A-methods'!$A:$A,$D142)),'A-baseline &amp; data'!AM14)</f>
        <v>230.89378493310826</v>
      </c>
      <c r="M142" s="243">
        <f>IF('A-baseline &amp; data'!AN14="",L142*(1+SUMIFS('A-methods'!S:S,'A-methods'!$AG:$AG,"rate",'A-methods'!$AF:$AF,$B142,'A-methods'!$C:$C,$C142,'A-methods'!$A:$A,$D142)),'A-baseline &amp; data'!AN14)</f>
        <v>239.66774876056638</v>
      </c>
      <c r="N142" s="243">
        <f>IF('A-baseline &amp; data'!AO14="",M142*(1+SUMIFS('A-methods'!T:T,'A-methods'!$AG:$AG,"rate",'A-methods'!$AF:$AF,$B142,'A-methods'!$C:$C,$C142,'A-methods'!$A:$A,$D142)),'A-baseline &amp; data'!AO14)</f>
        <v>248.77512321346791</v>
      </c>
      <c r="O142" s="243">
        <f>IF('A-baseline &amp; data'!AP14="",N142*(1+SUMIFS('A-methods'!U:U,'A-methods'!$AG:$AG,"rate",'A-methods'!$AF:$AF,$B142,'A-methods'!$C:$C,$C142,'A-methods'!$A:$A,$D142)),'A-baseline &amp; data'!AP14)</f>
        <v>258.22857789557969</v>
      </c>
      <c r="P142" s="243">
        <f>IF('A-baseline &amp; data'!AQ14="",O142*(1+SUMIFS('A-methods'!V:V,'A-methods'!$AG:$AG,"rate",'A-methods'!$AF:$AF,$B142,'A-methods'!$C:$C,$C142,'A-methods'!$A:$A,$D142)),'A-baseline &amp; data'!AQ14)</f>
        <v>268.0412638556117</v>
      </c>
      <c r="Q142" s="243">
        <f>IF('A-baseline &amp; data'!AR14="",P142*(1+SUMIFS('A-methods'!W:W,'A-methods'!$AG:$AG,"rate",'A-methods'!$AF:$AF,$B142,'A-methods'!$C:$C,$C142,'A-methods'!$A:$A,$D142)),'A-baseline &amp; data'!AR14)</f>
        <v>278.22683188212494</v>
      </c>
      <c r="R142" s="243">
        <f>IF('A-baseline &amp; data'!AS14="",Q142*(1+SUMIFS('A-methods'!X:X,'A-methods'!$AG:$AG,"rate",'A-methods'!$AF:$AF,$B142,'A-methods'!$C:$C,$C142,'A-methods'!$A:$A,$D142)),'A-baseline &amp; data'!AS14)</f>
        <v>288.79945149364568</v>
      </c>
      <c r="S142" s="243">
        <f>IF('A-baseline &amp; data'!AT14="",R142*(1+SUMIFS('A-methods'!Y:Y,'A-methods'!$AG:$AG,"rate",'A-methods'!$AF:$AF,$B142,'A-methods'!$C:$C,$C142,'A-methods'!$A:$A,$D142)),'A-baseline &amp; data'!AT14)</f>
        <v>299.77383065040425</v>
      </c>
      <c r="T142" s="243">
        <f>IF('A-baseline &amp; data'!AU14="",S142*(1+SUMIFS('A-methods'!Z:Z,'A-methods'!$AG:$AG,"rate",'A-methods'!$AF:$AF,$B142,'A-methods'!$C:$C,$C142,'A-methods'!$A:$A,$D142)),'A-baseline &amp; data'!AU14)</f>
        <v>311.16523621511965</v>
      </c>
      <c r="U142" s="243">
        <f>IF('A-baseline &amp; data'!AV14="",T142*(1+SUMIFS('A-methods'!AA:AA,'A-methods'!$AG:$AG,"rate",'A-methods'!$AF:$AF,$B142,'A-methods'!$C:$C,$C142,'A-methods'!$A:$A,$D142)),'A-baseline &amp; data'!AV14)</f>
        <v>322.98951519129423</v>
      </c>
      <c r="V142" s="243">
        <f>IF('A-baseline &amp; data'!AW14="",U142*(1+SUMIFS('A-methods'!AB:AB,'A-methods'!$AG:$AG,"rate",'A-methods'!$AF:$AF,$B142,'A-methods'!$C:$C,$C142,'A-methods'!$A:$A,$D142)),'A-baseline &amp; data'!AW14)</f>
        <v>335.26311676856341</v>
      </c>
      <c r="W142" s="243">
        <f>IF('A-baseline &amp; data'!AX14="",V142*(1+SUMIFS('A-methods'!AC:AC,'A-methods'!$AG:$AG,"rate",'A-methods'!$AF:$AF,$B142,'A-methods'!$C:$C,$C142,'A-methods'!$A:$A,$D142)),'A-baseline &amp; data'!AX14)</f>
        <v>348.00311520576884</v>
      </c>
      <c r="X142" s="243">
        <f>IF('A-baseline &amp; data'!AY14="",W142*(1+SUMIFS('A-methods'!AD:AD,'A-methods'!$AG:$AG,"rate",'A-methods'!$AF:$AF,$B142,'A-methods'!$C:$C,$C142,'A-methods'!$A:$A,$D142)),'A-baseline &amp; data'!AY14)</f>
        <v>361.22723358358809</v>
      </c>
      <c r="Y142" s="243">
        <f>IF('A-baseline &amp; data'!AZ14="",X142*(1+SUMIFS('A-methods'!AE:AE,'A-methods'!$AG:$AG,"rate",'A-methods'!$AF:$AF,$B142,'A-methods'!$C:$C,$C142,'A-methods'!$A:$A,$D142)),'A-baseline &amp; data'!AZ14)</f>
        <v>374.95386845976446</v>
      </c>
    </row>
    <row r="143" spans="1:27">
      <c r="A143" s="237" t="s">
        <v>97</v>
      </c>
      <c r="B143" s="221" t="s">
        <v>98</v>
      </c>
      <c r="C143" s="274" t="str">
        <f t="shared" si="28"/>
        <v>ACT</v>
      </c>
      <c r="D143" s="272" t="str">
        <f t="shared" si="28"/>
        <v>High</v>
      </c>
      <c r="E143" s="336">
        <f>IF('A-baseline &amp; data'!AF15&lt;&gt;"",'A-baseline &amp; data'!AF15,'A-baseline &amp; data'!AE15*(1+SUMIFS('A-methods'!K:K,'A-methods'!$AG:$AG,"rate",'A-methods'!$AF:$AF,$B143,'A-methods'!$C:$C,$C143,'A-methods'!$A:$A,$D143)))</f>
        <v>71.463120000000004</v>
      </c>
      <c r="F143" s="243">
        <f>IF('A-baseline &amp; data'!AG15="",E143*(1+SUMIFS('A-methods'!L:L,'A-methods'!$AG:$AG,"rate",'A-methods'!$AF:$AF,$B143,'A-methods'!$C:$C,$C143,'A-methods'!$A:$A,$D143)),'A-baseline &amp; data'!AG15)</f>
        <v>74.893349760000007</v>
      </c>
      <c r="G143" s="243">
        <f>IF('A-baseline &amp; data'!AH15="",F143*(1+SUMIFS('A-methods'!M:M,'A-methods'!$AG:$AG,"rate",'A-methods'!$AF:$AF,$B143,'A-methods'!$C:$C,$C143,'A-methods'!$A:$A,$D143)),'A-baseline &amp; data'!AH15)</f>
        <v>78.488230548480004</v>
      </c>
      <c r="H143" s="243">
        <f>IF('A-baseline &amp; data'!AI15="",G143*(1+SUMIFS('A-methods'!N:N,'A-methods'!$AG:$AG,"rate",'A-methods'!$AF:$AF,$B143,'A-methods'!$C:$C,$C143,'A-methods'!$A:$A,$D143)),'A-baseline &amp; data'!AI15)</f>
        <v>82.255665614807043</v>
      </c>
      <c r="I143" s="243">
        <f>IF('A-baseline &amp; data'!AJ15="",H143*(1+SUMIFS('A-methods'!O:O,'A-methods'!$AG:$AG,"rate",'A-methods'!$AF:$AF,$B143,'A-methods'!$C:$C,$C143,'A-methods'!$A:$A,$D143)),'A-baseline &amp; data'!AJ15)</f>
        <v>86.203937564317783</v>
      </c>
      <c r="J143" s="243">
        <f>IF('A-baseline &amp; data'!AK15="",I143*(1+SUMIFS('A-methods'!P:P,'A-methods'!$AG:$AG,"rate",'A-methods'!$AF:$AF,$B143,'A-methods'!$C:$C,$C143,'A-methods'!$A:$A,$D143)),'A-baseline &amp; data'!AK15)</f>
        <v>90.341726567405047</v>
      </c>
      <c r="K143" s="243">
        <f>IF('A-baseline &amp; data'!AL15="",J143*(1+SUMIFS('A-methods'!Q:Q,'A-methods'!$AG:$AG,"rate",'A-methods'!$AF:$AF,$B143,'A-methods'!$C:$C,$C143,'A-methods'!$A:$A,$D143)),'A-baseline &amp; data'!AL15)</f>
        <v>94.678129442640497</v>
      </c>
      <c r="L143" s="243">
        <f>IF('A-baseline &amp; data'!AM15="",K143*(1+SUMIFS('A-methods'!R:R,'A-methods'!$AG:$AG,"rate",'A-methods'!$AF:$AF,$B143,'A-methods'!$C:$C,$C143,'A-methods'!$A:$A,$D143)),'A-baseline &amp; data'!AM15)</f>
        <v>99.222679655887248</v>
      </c>
      <c r="M143" s="243">
        <f>IF('A-baseline &amp; data'!AN15="",L143*(1+SUMIFS('A-methods'!S:S,'A-methods'!$AG:$AG,"rate",'A-methods'!$AF:$AF,$B143,'A-methods'!$C:$C,$C143,'A-methods'!$A:$A,$D143)),'A-baseline &amp; data'!AN15)</f>
        <v>103.98536827936984</v>
      </c>
      <c r="N143" s="243">
        <f>IF('A-baseline &amp; data'!AO15="",M143*(1+SUMIFS('A-methods'!T:T,'A-methods'!$AG:$AG,"rate",'A-methods'!$AF:$AF,$B143,'A-methods'!$C:$C,$C143,'A-methods'!$A:$A,$D143)),'A-baseline &amp; data'!AO15)</f>
        <v>108.9766659567796</v>
      </c>
      <c r="O143" s="243">
        <f>IF('A-baseline &amp; data'!AP15="",N143*(1+SUMIFS('A-methods'!U:U,'A-methods'!$AG:$AG,"rate",'A-methods'!$AF:$AF,$B143,'A-methods'!$C:$C,$C143,'A-methods'!$A:$A,$D143)),'A-baseline &amp; data'!AP15)</f>
        <v>114.20754592270502</v>
      </c>
      <c r="P143" s="243">
        <f>IF('A-baseline &amp; data'!AQ15="",O143*(1+SUMIFS('A-methods'!V:V,'A-methods'!$AG:$AG,"rate",'A-methods'!$AF:$AF,$B143,'A-methods'!$C:$C,$C143,'A-methods'!$A:$A,$D143)),'A-baseline &amp; data'!AQ15)</f>
        <v>119.68950812699487</v>
      </c>
      <c r="Q143" s="243">
        <f>IF('A-baseline &amp; data'!AR15="",P143*(1+SUMIFS('A-methods'!W:W,'A-methods'!$AG:$AG,"rate",'A-methods'!$AF:$AF,$B143,'A-methods'!$C:$C,$C143,'A-methods'!$A:$A,$D143)),'A-baseline &amp; data'!AR15)</f>
        <v>125.43460451709062</v>
      </c>
      <c r="R143" s="243">
        <f>IF('A-baseline &amp; data'!AS15="",Q143*(1+SUMIFS('A-methods'!X:X,'A-methods'!$AG:$AG,"rate",'A-methods'!$AF:$AF,$B143,'A-methods'!$C:$C,$C143,'A-methods'!$A:$A,$D143)),'A-baseline &amp; data'!AS15)</f>
        <v>131.45546553391097</v>
      </c>
      <c r="S143" s="243">
        <f>IF('A-baseline &amp; data'!AT15="",R143*(1+SUMIFS('A-methods'!Y:Y,'A-methods'!$AG:$AG,"rate",'A-methods'!$AF:$AF,$B143,'A-methods'!$C:$C,$C143,'A-methods'!$A:$A,$D143)),'A-baseline &amp; data'!AT15)</f>
        <v>137.76532787953869</v>
      </c>
      <c r="T143" s="243">
        <f>IF('A-baseline &amp; data'!AU15="",S143*(1+SUMIFS('A-methods'!Z:Z,'A-methods'!$AG:$AG,"rate",'A-methods'!$AF:$AF,$B143,'A-methods'!$C:$C,$C143,'A-methods'!$A:$A,$D143)),'A-baseline &amp; data'!AU15)</f>
        <v>144.37806361775654</v>
      </c>
      <c r="U143" s="243">
        <f>IF('A-baseline &amp; data'!AV15="",T143*(1+SUMIFS('A-methods'!AA:AA,'A-methods'!$AG:$AG,"rate",'A-methods'!$AF:$AF,$B143,'A-methods'!$C:$C,$C143,'A-methods'!$A:$A,$D143)),'A-baseline &amp; data'!AV15)</f>
        <v>151.30821067140886</v>
      </c>
      <c r="V143" s="243">
        <f>IF('A-baseline &amp; data'!AW15="",U143*(1+SUMIFS('A-methods'!AB:AB,'A-methods'!$AG:$AG,"rate",'A-methods'!$AF:$AF,$B143,'A-methods'!$C:$C,$C143,'A-methods'!$A:$A,$D143)),'A-baseline &amp; data'!AW15)</f>
        <v>158.57100478363648</v>
      </c>
      <c r="W143" s="243">
        <f>IF('A-baseline &amp; data'!AX15="",V143*(1+SUMIFS('A-methods'!AC:AC,'A-methods'!$AG:$AG,"rate",'A-methods'!$AF:$AF,$B143,'A-methods'!$C:$C,$C143,'A-methods'!$A:$A,$D143)),'A-baseline &amp; data'!AX15)</f>
        <v>166.18241301325105</v>
      </c>
      <c r="X143" s="243">
        <f>IF('A-baseline &amp; data'!AY15="",W143*(1+SUMIFS('A-methods'!AD:AD,'A-methods'!$AG:$AG,"rate",'A-methods'!$AF:$AF,$B143,'A-methods'!$C:$C,$C143,'A-methods'!$A:$A,$D143)),'A-baseline &amp; data'!AY15)</f>
        <v>174.15916883788711</v>
      </c>
      <c r="Y143" s="243">
        <f>IF('A-baseline &amp; data'!AZ15="",X143*(1+SUMIFS('A-methods'!AE:AE,'A-methods'!$AG:$AG,"rate",'A-methods'!$AF:$AF,$B143,'A-methods'!$C:$C,$C143,'A-methods'!$A:$A,$D143)),'A-baseline &amp; data'!AZ15)</f>
        <v>182.51880894210569</v>
      </c>
    </row>
    <row r="144" spans="1:27">
      <c r="A144" s="237" t="s">
        <v>107</v>
      </c>
      <c r="B144" s="221" t="s">
        <v>108</v>
      </c>
      <c r="C144" s="274" t="str">
        <f t="shared" si="28"/>
        <v>ACT</v>
      </c>
      <c r="D144" s="272" t="str">
        <f t="shared" si="28"/>
        <v>High</v>
      </c>
      <c r="E144" s="336">
        <f>IF('A-baseline &amp; data'!AF16&lt;&gt;"",'A-baseline &amp; data'!AF16,'A-baseline &amp; data'!AE16*(1+SUMIFS('A-methods'!K:K,'A-methods'!$AG:$AG,"rate",'A-methods'!$AF:$AF,$B144,'A-methods'!$C:$C,$C144,'A-methods'!$A:$A,$D144)))</f>
        <v>15.332240000000002</v>
      </c>
      <c r="F144" s="243">
        <f>IF('A-baseline &amp; data'!AG16="",E144*(1+SUMIFS('A-methods'!L:L,'A-methods'!$AG:$AG,"rate",'A-methods'!$AF:$AF,$B144,'A-methods'!$C:$C,$C144,'A-methods'!$A:$A,$D144)),'A-baseline &amp; data'!AG16)</f>
        <v>16.068187520000002</v>
      </c>
      <c r="G144" s="243">
        <f>IF('A-baseline &amp; data'!AH16="",F144*(1+SUMIFS('A-methods'!M:M,'A-methods'!$AG:$AG,"rate",'A-methods'!$AF:$AF,$B144,'A-methods'!$C:$C,$C144,'A-methods'!$A:$A,$D144)),'A-baseline &amp; data'!AH16)</f>
        <v>16.839460520960003</v>
      </c>
      <c r="H144" s="243">
        <f>IF('A-baseline &amp; data'!AI16="",G144*(1+SUMIFS('A-methods'!N:N,'A-methods'!$AG:$AG,"rate",'A-methods'!$AF:$AF,$B144,'A-methods'!$C:$C,$C144,'A-methods'!$A:$A,$D144)),'A-baseline &amp; data'!AI16)</f>
        <v>17.647754625966083</v>
      </c>
      <c r="I144" s="243">
        <f>IF('A-baseline &amp; data'!AJ16="",H144*(1+SUMIFS('A-methods'!O:O,'A-methods'!$AG:$AG,"rate",'A-methods'!$AF:$AF,$B144,'A-methods'!$C:$C,$C144,'A-methods'!$A:$A,$D144)),'A-baseline &amp; data'!AJ16)</f>
        <v>18.494846848012457</v>
      </c>
      <c r="J144" s="243">
        <f>IF('A-baseline &amp; data'!AK16="",I144*(1+SUMIFS('A-methods'!P:P,'A-methods'!$AG:$AG,"rate",'A-methods'!$AF:$AF,$B144,'A-methods'!$C:$C,$C144,'A-methods'!$A:$A,$D144)),'A-baseline &amp; data'!AK16)</f>
        <v>19.382599496717056</v>
      </c>
      <c r="K144" s="243">
        <f>IF('A-baseline &amp; data'!AL16="",J144*(1+SUMIFS('A-methods'!Q:Q,'A-methods'!$AG:$AG,"rate",'A-methods'!$AF:$AF,$B144,'A-methods'!$C:$C,$C144,'A-methods'!$A:$A,$D144)),'A-baseline &amp; data'!AL16)</f>
        <v>20.312964272559476</v>
      </c>
      <c r="L144" s="243">
        <f>IF('A-baseline &amp; data'!AM16="",K144*(1+SUMIFS('A-methods'!R:R,'A-methods'!$AG:$AG,"rate",'A-methods'!$AF:$AF,$B144,'A-methods'!$C:$C,$C144,'A-methods'!$A:$A,$D144)),'A-baseline &amp; data'!AM16)</f>
        <v>21.287986557642331</v>
      </c>
      <c r="M144" s="243">
        <f>IF('A-baseline &amp; data'!AN16="",L144*(1+SUMIFS('A-methods'!S:S,'A-methods'!$AG:$AG,"rate",'A-methods'!$AF:$AF,$B144,'A-methods'!$C:$C,$C144,'A-methods'!$A:$A,$D144)),'A-baseline &amp; data'!AN16)</f>
        <v>22.309809912409165</v>
      </c>
      <c r="N144" s="243">
        <f>IF('A-baseline &amp; data'!AO16="",M144*(1+SUMIFS('A-methods'!T:T,'A-methods'!$AG:$AG,"rate",'A-methods'!$AF:$AF,$B144,'A-methods'!$C:$C,$C144,'A-methods'!$A:$A,$D144)),'A-baseline &amp; data'!AO16)</f>
        <v>23.380680788204806</v>
      </c>
      <c r="O144" s="243">
        <f>IF('A-baseline &amp; data'!AP16="",N144*(1+SUMIFS('A-methods'!U:U,'A-methods'!$AG:$AG,"rate",'A-methods'!$AF:$AF,$B144,'A-methods'!$C:$C,$C144,'A-methods'!$A:$A,$D144)),'A-baseline &amp; data'!AP16)</f>
        <v>24.502953466038637</v>
      </c>
      <c r="P144" s="243">
        <f>IF('A-baseline &amp; data'!AQ16="",O144*(1+SUMIFS('A-methods'!V:V,'A-methods'!$AG:$AG,"rate",'A-methods'!$AF:$AF,$B144,'A-methods'!$C:$C,$C144,'A-methods'!$A:$A,$D144)),'A-baseline &amp; data'!AQ16)</f>
        <v>25.679095232408493</v>
      </c>
      <c r="Q144" s="243">
        <f>IF('A-baseline &amp; data'!AR16="",P144*(1+SUMIFS('A-methods'!W:W,'A-methods'!$AG:$AG,"rate",'A-methods'!$AF:$AF,$B144,'A-methods'!$C:$C,$C144,'A-methods'!$A:$A,$D144)),'A-baseline &amp; data'!AR16)</f>
        <v>26.9116918035641</v>
      </c>
      <c r="R144" s="243">
        <f>IF('A-baseline &amp; data'!AS16="",Q144*(1+SUMIFS('A-methods'!X:X,'A-methods'!$AG:$AG,"rate",'A-methods'!$AF:$AF,$B144,'A-methods'!$C:$C,$C144,'A-methods'!$A:$A,$D144)),'A-baseline &amp; data'!AS16)</f>
        <v>28.203453010135178</v>
      </c>
      <c r="S144" s="243">
        <f>IF('A-baseline &amp; data'!AT16="",R144*(1+SUMIFS('A-methods'!Y:Y,'A-methods'!$AG:$AG,"rate",'A-methods'!$AF:$AF,$B144,'A-methods'!$C:$C,$C144,'A-methods'!$A:$A,$D144)),'A-baseline &amp; data'!AT16)</f>
        <v>29.557218754621669</v>
      </c>
      <c r="T144" s="243">
        <f>IF('A-baseline &amp; data'!AU16="",S144*(1+SUMIFS('A-methods'!Z:Z,'A-methods'!$AG:$AG,"rate",'A-methods'!$AF:$AF,$B144,'A-methods'!$C:$C,$C144,'A-methods'!$A:$A,$D144)),'A-baseline &amp; data'!AU16)</f>
        <v>30.975965254843512</v>
      </c>
      <c r="U144" s="243">
        <f>IF('A-baseline &amp; data'!AV16="",T144*(1+SUMIFS('A-methods'!AA:AA,'A-methods'!$AG:$AG,"rate",'A-methods'!$AF:$AF,$B144,'A-methods'!$C:$C,$C144,'A-methods'!$A:$A,$D144)),'A-baseline &amp; data'!AV16)</f>
        <v>32.462811587076004</v>
      </c>
      <c r="V144" s="243">
        <f>IF('A-baseline &amp; data'!AW16="",U144*(1+SUMIFS('A-methods'!AB:AB,'A-methods'!$AG:$AG,"rate",'A-methods'!$AF:$AF,$B144,'A-methods'!$C:$C,$C144,'A-methods'!$A:$A,$D144)),'A-baseline &amp; data'!AW16)</f>
        <v>34.021026543255651</v>
      </c>
      <c r="W144" s="243">
        <f>IF('A-baseline &amp; data'!AX16="",V144*(1+SUMIFS('A-methods'!AC:AC,'A-methods'!$AG:$AG,"rate",'A-methods'!$AF:$AF,$B144,'A-methods'!$C:$C,$C144,'A-methods'!$A:$A,$D144)),'A-baseline &amp; data'!AX16)</f>
        <v>35.654035817331923</v>
      </c>
      <c r="X144" s="243">
        <f>IF('A-baseline &amp; data'!AY16="",W144*(1+SUMIFS('A-methods'!AD:AD,'A-methods'!$AG:$AG,"rate",'A-methods'!$AF:$AF,$B144,'A-methods'!$C:$C,$C144,'A-methods'!$A:$A,$D144)),'A-baseline &amp; data'!AY16)</f>
        <v>37.365429536563859</v>
      </c>
      <c r="Y144" s="243">
        <f>IF('A-baseline &amp; data'!AZ16="",X144*(1+SUMIFS('A-methods'!AE:AE,'A-methods'!$AG:$AG,"rate",'A-methods'!$AF:$AF,$B144,'A-methods'!$C:$C,$C144,'A-methods'!$A:$A,$D144)),'A-baseline &amp; data'!AZ16)</f>
        <v>39.158970154318929</v>
      </c>
    </row>
    <row r="145" spans="1:27">
      <c r="A145" s="237" t="s">
        <v>115</v>
      </c>
      <c r="B145" s="221" t="s">
        <v>116</v>
      </c>
      <c r="C145" s="274" t="str">
        <f t="shared" si="28"/>
        <v>ACT</v>
      </c>
      <c r="D145" s="272" t="str">
        <f t="shared" si="28"/>
        <v>High</v>
      </c>
      <c r="E145" s="336">
        <f>IF('A-baseline &amp; data'!AF17&lt;&gt;"",'A-baseline &amp; data'!AF17,'A-baseline &amp; data'!AE17*(1+SUMIFS('A-methods'!K:K,'A-methods'!$AG:$AG,"rate",'A-methods'!$AF:$AF,$B145,'A-methods'!$C:$C,$C145,'A-methods'!$A:$A,$D145)))</f>
        <v>2855.5409999999997</v>
      </c>
      <c r="F145" s="243">
        <f>IF('A-baseline &amp; data'!AG17="",E145*(1+SUMIFS('A-methods'!L:L,'A-methods'!$AG:$AG,"rate",'A-methods'!$AF:$AF,$B145,'A-methods'!$C:$C,$C145,'A-methods'!$A:$A,$D145)),'A-baseline &amp; data'!AG17)</f>
        <v>2912.6518199999996</v>
      </c>
      <c r="G145" s="243">
        <f>IF('A-baseline &amp; data'!AH17="",F145*(1+SUMIFS('A-methods'!M:M,'A-methods'!$AG:$AG,"rate",'A-methods'!$AF:$AF,$B145,'A-methods'!$C:$C,$C145,'A-methods'!$A:$A,$D145)),'A-baseline &amp; data'!AH17)</f>
        <v>2970.9048563999995</v>
      </c>
      <c r="H145" s="243">
        <f>IF('A-baseline &amp; data'!AI17="",G145*(1+SUMIFS('A-methods'!N:N,'A-methods'!$AG:$AG,"rate",'A-methods'!$AF:$AF,$B145,'A-methods'!$C:$C,$C145,'A-methods'!$A:$A,$D145)),'A-baseline &amp; data'!AI17)</f>
        <v>3030.3229535279997</v>
      </c>
      <c r="I145" s="243">
        <f>IF('A-baseline &amp; data'!AJ17="",H145*(1+SUMIFS('A-methods'!O:O,'A-methods'!$AG:$AG,"rate",'A-methods'!$AF:$AF,$B145,'A-methods'!$C:$C,$C145,'A-methods'!$A:$A,$D145)),'A-baseline &amp; data'!AJ17)</f>
        <v>3090.9294125985598</v>
      </c>
      <c r="J145" s="243">
        <f>IF('A-baseline &amp; data'!AK17="",I145*(1+SUMIFS('A-methods'!P:P,'A-methods'!$AG:$AG,"rate",'A-methods'!$AF:$AF,$B145,'A-methods'!$C:$C,$C145,'A-methods'!$A:$A,$D145)),'A-baseline &amp; data'!AK17)</f>
        <v>3152.7480008505308</v>
      </c>
      <c r="K145" s="243">
        <f>IF('A-baseline &amp; data'!AL17="",J145*(1+SUMIFS('A-methods'!Q:Q,'A-methods'!$AG:$AG,"rate",'A-methods'!$AF:$AF,$B145,'A-methods'!$C:$C,$C145,'A-methods'!$A:$A,$D145)),'A-baseline &amp; data'!AL17)</f>
        <v>3215.8029608675415</v>
      </c>
      <c r="L145" s="243">
        <f>IF('A-baseline &amp; data'!AM17="",K145*(1+SUMIFS('A-methods'!R:R,'A-methods'!$AG:$AG,"rate",'A-methods'!$AF:$AF,$B145,'A-methods'!$C:$C,$C145,'A-methods'!$A:$A,$D145)),'A-baseline &amp; data'!AM17)</f>
        <v>3280.1190200848923</v>
      </c>
      <c r="M145" s="243">
        <f>IF('A-baseline &amp; data'!AN17="",L145*(1+SUMIFS('A-methods'!S:S,'A-methods'!$AG:$AG,"rate",'A-methods'!$AF:$AF,$B145,'A-methods'!$C:$C,$C145,'A-methods'!$A:$A,$D145)),'A-baseline &amp; data'!AN17)</f>
        <v>3345.72140048659</v>
      </c>
      <c r="N145" s="243">
        <f>IF('A-baseline &amp; data'!AO17="",M145*(1+SUMIFS('A-methods'!T:T,'A-methods'!$AG:$AG,"rate",'A-methods'!$AF:$AF,$B145,'A-methods'!$C:$C,$C145,'A-methods'!$A:$A,$D145)),'A-baseline &amp; data'!AO17)</f>
        <v>3412.6358284963217</v>
      </c>
      <c r="O145" s="243">
        <f>IF('A-baseline &amp; data'!AP17="",N145*(1+SUMIFS('A-methods'!U:U,'A-methods'!$AG:$AG,"rate",'A-methods'!$AF:$AF,$B145,'A-methods'!$C:$C,$C145,'A-methods'!$A:$A,$D145)),'A-baseline &amp; data'!AP17)</f>
        <v>3480.8885450662483</v>
      </c>
      <c r="P145" s="243">
        <f>IF('A-baseline &amp; data'!AQ17="",O145*(1+SUMIFS('A-methods'!V:V,'A-methods'!$AG:$AG,"rate",'A-methods'!$AF:$AF,$B145,'A-methods'!$C:$C,$C145,'A-methods'!$A:$A,$D145)),'A-baseline &amp; data'!AQ17)</f>
        <v>3550.5063159675733</v>
      </c>
      <c r="Q145" s="243">
        <f>IF('A-baseline &amp; data'!AR17="",P145*(1+SUMIFS('A-methods'!W:W,'A-methods'!$AG:$AG,"rate",'A-methods'!$AF:$AF,$B145,'A-methods'!$C:$C,$C145,'A-methods'!$A:$A,$D145)),'A-baseline &amp; data'!AR17)</f>
        <v>3621.5164422869248</v>
      </c>
      <c r="R145" s="243">
        <f>IF('A-baseline &amp; data'!AS17="",Q145*(1+SUMIFS('A-methods'!X:X,'A-methods'!$AG:$AG,"rate",'A-methods'!$AF:$AF,$B145,'A-methods'!$C:$C,$C145,'A-methods'!$A:$A,$D145)),'A-baseline &amp; data'!AS17)</f>
        <v>3693.9467711326633</v>
      </c>
      <c r="S145" s="243">
        <f>IF('A-baseline &amp; data'!AT17="",R145*(1+SUMIFS('A-methods'!Y:Y,'A-methods'!$AG:$AG,"rate",'A-methods'!$AF:$AF,$B145,'A-methods'!$C:$C,$C145,'A-methods'!$A:$A,$D145)),'A-baseline &amp; data'!AT17)</f>
        <v>3767.8257065553166</v>
      </c>
      <c r="T145" s="243">
        <f>IF('A-baseline &amp; data'!AU17="",S145*(1+SUMIFS('A-methods'!Z:Z,'A-methods'!$AG:$AG,"rate",'A-methods'!$AF:$AF,$B145,'A-methods'!$C:$C,$C145,'A-methods'!$A:$A,$D145)),'A-baseline &amp; data'!AU17)</f>
        <v>3843.1822206864231</v>
      </c>
      <c r="U145" s="243">
        <f>IF('A-baseline &amp; data'!AV17="",T145*(1+SUMIFS('A-methods'!AA:AA,'A-methods'!$AG:$AG,"rate",'A-methods'!$AF:$AF,$B145,'A-methods'!$C:$C,$C145,'A-methods'!$A:$A,$D145)),'A-baseline &amp; data'!AV17)</f>
        <v>3920.0458651001518</v>
      </c>
      <c r="V145" s="243">
        <f>IF('A-baseline &amp; data'!AW17="",U145*(1+SUMIFS('A-methods'!AB:AB,'A-methods'!$AG:$AG,"rate",'A-methods'!$AF:$AF,$B145,'A-methods'!$C:$C,$C145,'A-methods'!$A:$A,$D145)),'A-baseline &amp; data'!AW17)</f>
        <v>3998.4467824021549</v>
      </c>
      <c r="W145" s="243">
        <f>IF('A-baseline &amp; data'!AX17="",V145*(1+SUMIFS('A-methods'!AC:AC,'A-methods'!$AG:$AG,"rate",'A-methods'!$AF:$AF,$B145,'A-methods'!$C:$C,$C145,'A-methods'!$A:$A,$D145)),'A-baseline &amp; data'!AX17)</f>
        <v>4078.4157180501979</v>
      </c>
      <c r="X145" s="243">
        <f>IF('A-baseline &amp; data'!AY17="",W145*(1+SUMIFS('A-methods'!AD:AD,'A-methods'!$AG:$AG,"rate",'A-methods'!$AF:$AF,$B145,'A-methods'!$C:$C,$C145,'A-methods'!$A:$A,$D145)),'A-baseline &amp; data'!AY17)</f>
        <v>4159.984032411202</v>
      </c>
      <c r="Y145" s="243">
        <f>IF('A-baseline &amp; data'!AZ17="",X145*(1+SUMIFS('A-methods'!AE:AE,'A-methods'!$AG:$AG,"rate",'A-methods'!$AF:$AF,$B145,'A-methods'!$C:$C,$C145,'A-methods'!$A:$A,$D145)),'A-baseline &amp; data'!AZ17)</f>
        <v>4243.1837130594258</v>
      </c>
    </row>
    <row r="146" spans="1:27">
      <c r="A146" s="237" t="s">
        <v>125</v>
      </c>
      <c r="B146" s="221" t="s">
        <v>1208</v>
      </c>
      <c r="C146" s="274" t="str">
        <f t="shared" si="28"/>
        <v>ACT</v>
      </c>
      <c r="D146" s="272" t="str">
        <f t="shared" si="28"/>
        <v>High</v>
      </c>
      <c r="E146" s="336">
        <f>IF('A-baseline &amp; data'!AF18&lt;&gt;"",'A-baseline &amp; data'!AF18,'A-baseline &amp; data'!AE18*(1+SUMIFS('A-methods'!K:K,'A-methods'!$AG:$AG,"rate",'A-methods'!$AF:$AF,$B146,'A-methods'!$C:$C,$C146,'A-methods'!$A:$A,$D146)))</f>
        <v>0</v>
      </c>
      <c r="F146" s="243">
        <f>IF('A-baseline &amp; data'!AG18="",E146*(1+SUMIFS('A-methods'!L:L,'A-methods'!$AG:$AG,"rate",'A-methods'!$AF:$AF,$B146,'A-methods'!$C:$C,$C146,'A-methods'!$A:$A,$D146)),'A-baseline &amp; data'!AG18)</f>
        <v>0</v>
      </c>
      <c r="G146" s="243">
        <f>IF('A-baseline &amp; data'!AH18="",F146*(1+SUMIFS('A-methods'!M:M,'A-methods'!$AG:$AG,"rate",'A-methods'!$AF:$AF,$B146,'A-methods'!$C:$C,$C146,'A-methods'!$A:$A,$D146)),'A-baseline &amp; data'!AH18)</f>
        <v>0</v>
      </c>
      <c r="H146" s="243">
        <f>IF('A-baseline &amp; data'!AI18="",G146*(1+SUMIFS('A-methods'!N:N,'A-methods'!$AG:$AG,"rate",'A-methods'!$AF:$AF,$B146,'A-methods'!$C:$C,$C146,'A-methods'!$A:$A,$D146)),'A-baseline &amp; data'!AI18)</f>
        <v>0</v>
      </c>
      <c r="I146" s="243">
        <f>IF('A-baseline &amp; data'!AJ18="",H146*(1+SUMIFS('A-methods'!O:O,'A-methods'!$AG:$AG,"rate",'A-methods'!$AF:$AF,$B146,'A-methods'!$C:$C,$C146,'A-methods'!$A:$A,$D146)),'A-baseline &amp; data'!AJ18)</f>
        <v>0</v>
      </c>
      <c r="J146" s="243">
        <f>IF('A-baseline &amp; data'!AK18="",I146*(1+SUMIFS('A-methods'!P:P,'A-methods'!$AG:$AG,"rate",'A-methods'!$AF:$AF,$B146,'A-methods'!$C:$C,$C146,'A-methods'!$A:$A,$D146)),'A-baseline &amp; data'!AK18)</f>
        <v>0</v>
      </c>
      <c r="K146" s="243">
        <f>IF('A-baseline &amp; data'!AL18="",J146*(1+SUMIFS('A-methods'!Q:Q,'A-methods'!$AG:$AG,"rate",'A-methods'!$AF:$AF,$B146,'A-methods'!$C:$C,$C146,'A-methods'!$A:$A,$D146)),'A-baseline &amp; data'!AL18)</f>
        <v>0</v>
      </c>
      <c r="L146" s="243">
        <f>IF('A-baseline &amp; data'!AM18="",K146*(1+SUMIFS('A-methods'!R:R,'A-methods'!$AG:$AG,"rate",'A-methods'!$AF:$AF,$B146,'A-methods'!$C:$C,$C146,'A-methods'!$A:$A,$D146)),'A-baseline &amp; data'!AM18)</f>
        <v>0</v>
      </c>
      <c r="M146" s="243">
        <f>IF('A-baseline &amp; data'!AN18="",L146*(1+SUMIFS('A-methods'!S:S,'A-methods'!$AG:$AG,"rate",'A-methods'!$AF:$AF,$B146,'A-methods'!$C:$C,$C146,'A-methods'!$A:$A,$D146)),'A-baseline &amp; data'!AN18)</f>
        <v>0</v>
      </c>
      <c r="N146" s="243">
        <f>IF('A-baseline &amp; data'!AO18="",M146*(1+SUMIFS('A-methods'!T:T,'A-methods'!$AG:$AG,"rate",'A-methods'!$AF:$AF,$B146,'A-methods'!$C:$C,$C146,'A-methods'!$A:$A,$D146)),'A-baseline &amp; data'!AO18)</f>
        <v>0</v>
      </c>
      <c r="O146" s="243">
        <f>IF('A-baseline &amp; data'!AP18="",N146*(1+SUMIFS('A-methods'!U:U,'A-methods'!$AG:$AG,"rate",'A-methods'!$AF:$AF,$B146,'A-methods'!$C:$C,$C146,'A-methods'!$A:$A,$D146)),'A-baseline &amp; data'!AP18)</f>
        <v>0</v>
      </c>
      <c r="P146" s="243">
        <f>IF('A-baseline &amp; data'!AQ18="",O146*(1+SUMIFS('A-methods'!V:V,'A-methods'!$AG:$AG,"rate",'A-methods'!$AF:$AF,$B146,'A-methods'!$C:$C,$C146,'A-methods'!$A:$A,$D146)),'A-baseline &amp; data'!AQ18)</f>
        <v>0</v>
      </c>
      <c r="Q146" s="243">
        <f>IF('A-baseline &amp; data'!AR18="",P146*(1+SUMIFS('A-methods'!W:W,'A-methods'!$AG:$AG,"rate",'A-methods'!$AF:$AF,$B146,'A-methods'!$C:$C,$C146,'A-methods'!$A:$A,$D146)),'A-baseline &amp; data'!AR18)</f>
        <v>0</v>
      </c>
      <c r="R146" s="243">
        <f>IF('A-baseline &amp; data'!AS18="",Q146*(1+SUMIFS('A-methods'!X:X,'A-methods'!$AG:$AG,"rate",'A-methods'!$AF:$AF,$B146,'A-methods'!$C:$C,$C146,'A-methods'!$A:$A,$D146)),'A-baseline &amp; data'!AS18)</f>
        <v>0</v>
      </c>
      <c r="S146" s="243">
        <f>IF('A-baseline &amp; data'!AT18="",R146*(1+SUMIFS('A-methods'!Y:Y,'A-methods'!$AG:$AG,"rate",'A-methods'!$AF:$AF,$B146,'A-methods'!$C:$C,$C146,'A-methods'!$A:$A,$D146)),'A-baseline &amp; data'!AT18)</f>
        <v>0</v>
      </c>
      <c r="T146" s="243">
        <f>IF('A-baseline &amp; data'!AU18="",S146*(1+SUMIFS('A-methods'!Z:Z,'A-methods'!$AG:$AG,"rate",'A-methods'!$AF:$AF,$B146,'A-methods'!$C:$C,$C146,'A-methods'!$A:$A,$D146)),'A-baseline &amp; data'!AU18)</f>
        <v>0</v>
      </c>
      <c r="U146" s="243">
        <f>IF('A-baseline &amp; data'!AV18="",T146*(1+SUMIFS('A-methods'!AA:AA,'A-methods'!$AG:$AG,"rate",'A-methods'!$AF:$AF,$B146,'A-methods'!$C:$C,$C146,'A-methods'!$A:$A,$D146)),'A-baseline &amp; data'!AV18)</f>
        <v>0</v>
      </c>
      <c r="V146" s="243">
        <f>IF('A-baseline &amp; data'!AW18="",U146*(1+SUMIFS('A-methods'!AB:AB,'A-methods'!$AG:$AG,"rate",'A-methods'!$AF:$AF,$B146,'A-methods'!$C:$C,$C146,'A-methods'!$A:$A,$D146)),'A-baseline &amp; data'!AW18)</f>
        <v>0</v>
      </c>
      <c r="W146" s="243">
        <f>IF('A-baseline &amp; data'!AX18="",V146*(1+SUMIFS('A-methods'!AC:AC,'A-methods'!$AG:$AG,"rate",'A-methods'!$AF:$AF,$B146,'A-methods'!$C:$C,$C146,'A-methods'!$A:$A,$D146)),'A-baseline &amp; data'!AX18)</f>
        <v>0</v>
      </c>
      <c r="X146" s="243">
        <f>IF('A-baseline &amp; data'!AY18="",W146*(1+SUMIFS('A-methods'!AD:AD,'A-methods'!$AG:$AG,"rate",'A-methods'!$AF:$AF,$B146,'A-methods'!$C:$C,$C146,'A-methods'!$A:$A,$D146)),'A-baseline &amp; data'!AY18)</f>
        <v>0</v>
      </c>
      <c r="Y146" s="243">
        <f>IF('A-baseline &amp; data'!AZ18="",X146*(1+SUMIFS('A-methods'!AE:AE,'A-methods'!$AG:$AG,"rate",'A-methods'!$AF:$AF,$B146,'A-methods'!$C:$C,$C146,'A-methods'!$A:$A,$D146)),'A-baseline &amp; data'!AZ18)</f>
        <v>0</v>
      </c>
    </row>
    <row r="147" spans="1:27">
      <c r="A147" s="237" t="s">
        <v>127</v>
      </c>
      <c r="B147" s="221" t="s">
        <v>128</v>
      </c>
      <c r="C147" s="274" t="str">
        <f t="shared" si="28"/>
        <v>ACT</v>
      </c>
      <c r="D147" s="272" t="str">
        <f t="shared" si="28"/>
        <v>High</v>
      </c>
      <c r="E147" s="336">
        <f>IF('A-baseline &amp; data'!AF19&lt;&gt;"",'A-baseline &amp; data'!AF19,'A-baseline &amp; data'!AE19*(1+SUMIFS('A-methods'!K:K,'A-methods'!$AG:$AG,"rate",'A-methods'!$AF:$AF,$B147,'A-methods'!$C:$C,$C147,'A-methods'!$A:$A,$D147)))</f>
        <v>6136.8679200000006</v>
      </c>
      <c r="F147" s="243">
        <f>IF('A-baseline &amp; data'!AG19="",E147*(1+SUMIFS('A-methods'!L:L,'A-methods'!$AG:$AG,"rate",'A-methods'!$AF:$AF,$B147,'A-methods'!$C:$C,$C147,'A-methods'!$A:$A,$D147)),'A-baseline &amp; data'!AG19)</f>
        <v>6431.4375801600008</v>
      </c>
      <c r="G147" s="243">
        <f>IF('A-baseline &amp; data'!AH19="",F147*(1+SUMIFS('A-methods'!M:M,'A-methods'!$AG:$AG,"rate",'A-methods'!$AF:$AF,$B147,'A-methods'!$C:$C,$C147,'A-methods'!$A:$A,$D147)),'A-baseline &amp; data'!AH19)</f>
        <v>6740.1465840076808</v>
      </c>
      <c r="H147" s="243">
        <f>IF('A-baseline &amp; data'!AI19="",G147*(1+SUMIFS('A-methods'!N:N,'A-methods'!$AG:$AG,"rate",'A-methods'!$AF:$AF,$B147,'A-methods'!$C:$C,$C147,'A-methods'!$A:$A,$D147)),'A-baseline &amp; data'!AI19)</f>
        <v>7063.6736200400501</v>
      </c>
      <c r="I147" s="243">
        <f>IF('A-baseline &amp; data'!AJ19="",H147*(1+SUMIFS('A-methods'!O:O,'A-methods'!$AG:$AG,"rate",'A-methods'!$AF:$AF,$B147,'A-methods'!$C:$C,$C147,'A-methods'!$A:$A,$D147)),'A-baseline &amp; data'!AJ19)</f>
        <v>7402.7299538019724</v>
      </c>
      <c r="J147" s="243">
        <f>IF('A-baseline &amp; data'!AK19="",I147*(1+SUMIFS('A-methods'!P:P,'A-methods'!$AG:$AG,"rate",'A-methods'!$AF:$AF,$B147,'A-methods'!$C:$C,$C147,'A-methods'!$A:$A,$D147)),'A-baseline &amp; data'!AK19)</f>
        <v>7758.060991584467</v>
      </c>
      <c r="K147" s="243">
        <f>IF('A-baseline &amp; data'!AL19="",J147*(1+SUMIFS('A-methods'!Q:Q,'A-methods'!$AG:$AG,"rate",'A-methods'!$AF:$AF,$B147,'A-methods'!$C:$C,$C147,'A-methods'!$A:$A,$D147)),'A-baseline &amp; data'!AL19)</f>
        <v>8130.4479191805221</v>
      </c>
      <c r="L147" s="243">
        <f>IF('A-baseline &amp; data'!AM19="",K147*(1+SUMIFS('A-methods'!R:R,'A-methods'!$AG:$AG,"rate",'A-methods'!$AF:$AF,$B147,'A-methods'!$C:$C,$C147,'A-methods'!$A:$A,$D147)),'A-baseline &amp; data'!AM19)</f>
        <v>8520.7094193011872</v>
      </c>
      <c r="M147" s="243">
        <f>IF('A-baseline &amp; data'!AN19="",L147*(1+SUMIFS('A-methods'!S:S,'A-methods'!$AG:$AG,"rate",'A-methods'!$AF:$AF,$B147,'A-methods'!$C:$C,$C147,'A-methods'!$A:$A,$D147)),'A-baseline &amp; data'!AN19)</f>
        <v>8929.7034714276451</v>
      </c>
      <c r="N147" s="243">
        <f>IF('A-baseline &amp; data'!AO19="",M147*(1+SUMIFS('A-methods'!T:T,'A-methods'!$AG:$AG,"rate",'A-methods'!$AF:$AF,$B147,'A-methods'!$C:$C,$C147,'A-methods'!$A:$A,$D147)),'A-baseline &amp; data'!AO19)</f>
        <v>9358.3292380561725</v>
      </c>
      <c r="O147" s="243">
        <f>IF('A-baseline &amp; data'!AP19="",N147*(1+SUMIFS('A-methods'!U:U,'A-methods'!$AG:$AG,"rate",'A-methods'!$AF:$AF,$B147,'A-methods'!$C:$C,$C147,'A-methods'!$A:$A,$D147)),'A-baseline &amp; data'!AP19)</f>
        <v>9807.5290414828687</v>
      </c>
      <c r="P147" s="243">
        <f>IF('A-baseline &amp; data'!AQ19="",O147*(1+SUMIFS('A-methods'!V:V,'A-methods'!$AG:$AG,"rate",'A-methods'!$AF:$AF,$B147,'A-methods'!$C:$C,$C147,'A-methods'!$A:$A,$D147)),'A-baseline &amp; data'!AQ19)</f>
        <v>10278.290435474048</v>
      </c>
      <c r="Q147" s="243">
        <f>IF('A-baseline &amp; data'!AR19="",P147*(1+SUMIFS('A-methods'!W:W,'A-methods'!$AG:$AG,"rate",'A-methods'!$AF:$AF,$B147,'A-methods'!$C:$C,$C147,'A-methods'!$A:$A,$D147)),'A-baseline &amp; data'!AR19)</f>
        <v>10771.648376376803</v>
      </c>
      <c r="R147" s="243">
        <f>IF('A-baseline &amp; data'!AS19="",Q147*(1+SUMIFS('A-methods'!X:X,'A-methods'!$AG:$AG,"rate",'A-methods'!$AF:$AF,$B147,'A-methods'!$C:$C,$C147,'A-methods'!$A:$A,$D147)),'A-baseline &amp; data'!AS19)</f>
        <v>11288.687498442891</v>
      </c>
      <c r="S147" s="243">
        <f>IF('A-baseline &amp; data'!AT19="",R147*(1+SUMIFS('A-methods'!Y:Y,'A-methods'!$AG:$AG,"rate",'A-methods'!$AF:$AF,$B147,'A-methods'!$C:$C,$C147,'A-methods'!$A:$A,$D147)),'A-baseline &amp; data'!AT19)</f>
        <v>11830.54449836815</v>
      </c>
      <c r="T147" s="243">
        <f>IF('A-baseline &amp; data'!AU19="",S147*(1+SUMIFS('A-methods'!Z:Z,'A-methods'!$AG:$AG,"rate",'A-methods'!$AF:$AF,$B147,'A-methods'!$C:$C,$C147,'A-methods'!$A:$A,$D147)),'A-baseline &amp; data'!AU19)</f>
        <v>12398.410634289821</v>
      </c>
      <c r="U147" s="243">
        <f>IF('A-baseline &amp; data'!AV19="",T147*(1+SUMIFS('A-methods'!AA:AA,'A-methods'!$AG:$AG,"rate",'A-methods'!$AF:$AF,$B147,'A-methods'!$C:$C,$C147,'A-methods'!$A:$A,$D147)),'A-baseline &amp; data'!AV19)</f>
        <v>12993.534344735734</v>
      </c>
      <c r="V147" s="243">
        <f>IF('A-baseline &amp; data'!AW19="",U147*(1+SUMIFS('A-methods'!AB:AB,'A-methods'!$AG:$AG,"rate",'A-methods'!$AF:$AF,$B147,'A-methods'!$C:$C,$C147,'A-methods'!$A:$A,$D147)),'A-baseline &amp; data'!AW19)</f>
        <v>13617.223993283049</v>
      </c>
      <c r="W147" s="243">
        <f>IF('A-baseline &amp; data'!AX19="",V147*(1+SUMIFS('A-methods'!AC:AC,'A-methods'!$AG:$AG,"rate",'A-methods'!$AF:$AF,$B147,'A-methods'!$C:$C,$C147,'A-methods'!$A:$A,$D147)),'A-baseline &amp; data'!AX19)</f>
        <v>14270.850744960635</v>
      </c>
      <c r="X147" s="243">
        <f>IF('A-baseline &amp; data'!AY19="",W147*(1+SUMIFS('A-methods'!AD:AD,'A-methods'!$AG:$AG,"rate",'A-methods'!$AF:$AF,$B147,'A-methods'!$C:$C,$C147,'A-methods'!$A:$A,$D147)),'A-baseline &amp; data'!AY19)</f>
        <v>14955.851580718747</v>
      </c>
      <c r="Y147" s="243">
        <f>IF('A-baseline &amp; data'!AZ19="",X147*(1+SUMIFS('A-methods'!AE:AE,'A-methods'!$AG:$AG,"rate",'A-methods'!$AF:$AF,$B147,'A-methods'!$C:$C,$C147,'A-methods'!$A:$A,$D147)),'A-baseline &amp; data'!AZ19)</f>
        <v>15673.732456593247</v>
      </c>
    </row>
    <row r="148" spans="1:27">
      <c r="A148" s="237" t="s">
        <v>254</v>
      </c>
      <c r="B148" s="221" t="s">
        <v>202</v>
      </c>
      <c r="C148" s="274" t="str">
        <f t="shared" si="28"/>
        <v>ACT</v>
      </c>
      <c r="D148" s="272" t="str">
        <f t="shared" si="28"/>
        <v>High</v>
      </c>
      <c r="E148" s="336">
        <f>IF('A-baseline &amp; data'!AF20&lt;&gt;"",'A-baseline &amp; data'!AF20,'A-baseline &amp; data'!AE20*(1+SUMIFS('A-methods'!K:K,'A-methods'!$AG:$AG,"rate",'A-methods'!$AF:$AF,$B148,'A-methods'!$C:$C,$C148,'A-methods'!$A:$A,$D148)))</f>
        <v>0</v>
      </c>
      <c r="F148" s="243">
        <f>IF('A-baseline &amp; data'!AG20="",E148*(1+SUMIFS('A-methods'!L:L,'A-methods'!$AG:$AG,"rate",'A-methods'!$AF:$AF,$B148,'A-methods'!$C:$C,$C148,'A-methods'!$A:$A,$D148)),'A-baseline &amp; data'!AG20)</f>
        <v>0</v>
      </c>
      <c r="G148" s="243">
        <f>IF('A-baseline &amp; data'!AH20="",F148*(1+SUMIFS('A-methods'!M:M,'A-methods'!$AG:$AG,"rate",'A-methods'!$AF:$AF,$B148,'A-methods'!$C:$C,$C148,'A-methods'!$A:$A,$D148)),'A-baseline &amp; data'!AH20)</f>
        <v>0</v>
      </c>
      <c r="H148" s="243">
        <f>IF('A-baseline &amp; data'!AI20="",G148*(1+SUMIFS('A-methods'!N:N,'A-methods'!$AG:$AG,"rate",'A-methods'!$AF:$AF,$B148,'A-methods'!$C:$C,$C148,'A-methods'!$A:$A,$D148)),'A-baseline &amp; data'!AI20)</f>
        <v>0</v>
      </c>
      <c r="I148" s="243">
        <f>IF('A-baseline &amp; data'!AJ20="",H148*(1+SUMIFS('A-methods'!O:O,'A-methods'!$AG:$AG,"rate",'A-methods'!$AF:$AF,$B148,'A-methods'!$C:$C,$C148,'A-methods'!$A:$A,$D148)),'A-baseline &amp; data'!AJ20)</f>
        <v>0</v>
      </c>
      <c r="J148" s="243">
        <f>IF('A-baseline &amp; data'!AK20="",I148*(1+SUMIFS('A-methods'!P:P,'A-methods'!$AG:$AG,"rate",'A-methods'!$AF:$AF,$B148,'A-methods'!$C:$C,$C148,'A-methods'!$A:$A,$D148)),'A-baseline &amp; data'!AK20)</f>
        <v>0</v>
      </c>
      <c r="K148" s="243">
        <f>IF('A-baseline &amp; data'!AL20="",J148*(1+SUMIFS('A-methods'!Q:Q,'A-methods'!$AG:$AG,"rate",'A-methods'!$AF:$AF,$B148,'A-methods'!$C:$C,$C148,'A-methods'!$A:$A,$D148)),'A-baseline &amp; data'!AL20)</f>
        <v>0</v>
      </c>
      <c r="L148" s="243">
        <f>IF('A-baseline &amp; data'!AM20="",K148*(1+SUMIFS('A-methods'!R:R,'A-methods'!$AG:$AG,"rate",'A-methods'!$AF:$AF,$B148,'A-methods'!$C:$C,$C148,'A-methods'!$A:$A,$D148)),'A-baseline &amp; data'!AM20)</f>
        <v>0</v>
      </c>
      <c r="M148" s="243">
        <f>IF('A-baseline &amp; data'!AN20="",L148*(1+SUMIFS('A-methods'!S:S,'A-methods'!$AG:$AG,"rate",'A-methods'!$AF:$AF,$B148,'A-methods'!$C:$C,$C148,'A-methods'!$A:$A,$D148)),'A-baseline &amp; data'!AN20)</f>
        <v>0</v>
      </c>
      <c r="N148" s="243">
        <f>IF('A-baseline &amp; data'!AO20="",M148*(1+SUMIFS('A-methods'!T:T,'A-methods'!$AG:$AG,"rate",'A-methods'!$AF:$AF,$B148,'A-methods'!$C:$C,$C148,'A-methods'!$A:$A,$D148)),'A-baseline &amp; data'!AO20)</f>
        <v>0</v>
      </c>
      <c r="O148" s="243">
        <f>IF('A-baseline &amp; data'!AP20="",N148*(1+SUMIFS('A-methods'!U:U,'A-methods'!$AG:$AG,"rate",'A-methods'!$AF:$AF,$B148,'A-methods'!$C:$C,$C148,'A-methods'!$A:$A,$D148)),'A-baseline &amp; data'!AP20)</f>
        <v>0</v>
      </c>
      <c r="P148" s="243">
        <f>IF('A-baseline &amp; data'!AQ20="",O148*(1+SUMIFS('A-methods'!V:V,'A-methods'!$AG:$AG,"rate",'A-methods'!$AF:$AF,$B148,'A-methods'!$C:$C,$C148,'A-methods'!$A:$A,$D148)),'A-baseline &amp; data'!AQ20)</f>
        <v>0</v>
      </c>
      <c r="Q148" s="243">
        <f>IF('A-baseline &amp; data'!AR20="",P148*(1+SUMIFS('A-methods'!W:W,'A-methods'!$AG:$AG,"rate",'A-methods'!$AF:$AF,$B148,'A-methods'!$C:$C,$C148,'A-methods'!$A:$A,$D148)),'A-baseline &amp; data'!AR20)</f>
        <v>0</v>
      </c>
      <c r="R148" s="243">
        <f>IF('A-baseline &amp; data'!AS20="",Q148*(1+SUMIFS('A-methods'!X:X,'A-methods'!$AG:$AG,"rate",'A-methods'!$AF:$AF,$B148,'A-methods'!$C:$C,$C148,'A-methods'!$A:$A,$D148)),'A-baseline &amp; data'!AS20)</f>
        <v>0</v>
      </c>
      <c r="S148" s="243">
        <f>IF('A-baseline &amp; data'!AT20="",R148*(1+SUMIFS('A-methods'!Y:Y,'A-methods'!$AG:$AG,"rate",'A-methods'!$AF:$AF,$B148,'A-methods'!$C:$C,$C148,'A-methods'!$A:$A,$D148)),'A-baseline &amp; data'!AT20)</f>
        <v>0</v>
      </c>
      <c r="T148" s="243">
        <f>IF('A-baseline &amp; data'!AU20="",S148*(1+SUMIFS('A-methods'!Z:Z,'A-methods'!$AG:$AG,"rate",'A-methods'!$AF:$AF,$B148,'A-methods'!$C:$C,$C148,'A-methods'!$A:$A,$D148)),'A-baseline &amp; data'!AU20)</f>
        <v>0</v>
      </c>
      <c r="U148" s="243">
        <f>IF('A-baseline &amp; data'!AV20="",T148*(1+SUMIFS('A-methods'!AA:AA,'A-methods'!$AG:$AG,"rate",'A-methods'!$AF:$AF,$B148,'A-methods'!$C:$C,$C148,'A-methods'!$A:$A,$D148)),'A-baseline &amp; data'!AV20)</f>
        <v>0</v>
      </c>
      <c r="V148" s="243">
        <f>IF('A-baseline &amp; data'!AW20="",U148*(1+SUMIFS('A-methods'!AB:AB,'A-methods'!$AG:$AG,"rate",'A-methods'!$AF:$AF,$B148,'A-methods'!$C:$C,$C148,'A-methods'!$A:$A,$D148)),'A-baseline &amp; data'!AW20)</f>
        <v>0</v>
      </c>
      <c r="W148" s="243">
        <f>IF('A-baseline &amp; data'!AX20="",V148*(1+SUMIFS('A-methods'!AC:AC,'A-methods'!$AG:$AG,"rate",'A-methods'!$AF:$AF,$B148,'A-methods'!$C:$C,$C148,'A-methods'!$A:$A,$D148)),'A-baseline &amp; data'!AX20)</f>
        <v>0</v>
      </c>
      <c r="X148" s="243">
        <f>IF('A-baseline &amp; data'!AY20="",W148*(1+SUMIFS('A-methods'!AD:AD,'A-methods'!$AG:$AG,"rate",'A-methods'!$AF:$AF,$B148,'A-methods'!$C:$C,$C148,'A-methods'!$A:$A,$D148)),'A-baseline &amp; data'!AY20)</f>
        <v>0</v>
      </c>
      <c r="Y148" s="243">
        <f>IF('A-baseline &amp; data'!AZ20="",X148*(1+SUMIFS('A-methods'!AE:AE,'A-methods'!$AG:$AG,"rate",'A-methods'!$AF:$AF,$B148,'A-methods'!$C:$C,$C148,'A-methods'!$A:$A,$D148)),'A-baseline &amp; data'!AZ20)</f>
        <v>0</v>
      </c>
    </row>
    <row r="149" spans="1:27">
      <c r="A149" s="237" t="s">
        <v>255</v>
      </c>
      <c r="B149" s="221" t="s">
        <v>227</v>
      </c>
      <c r="C149" s="274" t="str">
        <f t="shared" si="28"/>
        <v>ACT</v>
      </c>
      <c r="D149" s="272" t="str">
        <f t="shared" si="28"/>
        <v>High</v>
      </c>
      <c r="E149" s="336">
        <f>IF('A-baseline &amp; data'!AF21&lt;&gt;"",'A-baseline &amp; data'!AF21,'A-baseline &amp; data'!AE21*(1+SUMIFS('A-methods'!K:K,'A-methods'!$AG:$AG,"rate",'A-methods'!$AF:$AF,$B149,'A-methods'!$C:$C,$C149,'A-methods'!$A:$A,$D149)))</f>
        <v>0</v>
      </c>
      <c r="F149" s="243">
        <f>IF('A-baseline &amp; data'!AG21="",E149*(1+SUMIFS('A-methods'!L:L,'A-methods'!$AG:$AG,"rate",'A-methods'!$AF:$AF,$B149,'A-methods'!$C:$C,$C149,'A-methods'!$A:$A,$D149)),'A-baseline &amp; data'!AG21)</f>
        <v>0</v>
      </c>
      <c r="G149" s="243">
        <f>IF('A-baseline &amp; data'!AH21="",F149*(1+SUMIFS('A-methods'!M:M,'A-methods'!$AG:$AG,"rate",'A-methods'!$AF:$AF,$B149,'A-methods'!$C:$C,$C149,'A-methods'!$A:$A,$D149)),'A-baseline &amp; data'!AH21)</f>
        <v>0</v>
      </c>
      <c r="H149" s="243">
        <f>IF('A-baseline &amp; data'!AI21="",G149*(1+SUMIFS('A-methods'!N:N,'A-methods'!$AG:$AG,"rate",'A-methods'!$AF:$AF,$B149,'A-methods'!$C:$C,$C149,'A-methods'!$A:$A,$D149)),'A-baseline &amp; data'!AI21)</f>
        <v>0</v>
      </c>
      <c r="I149" s="243">
        <f>IF('A-baseline &amp; data'!AJ21="",H149*(1+SUMIFS('A-methods'!O:O,'A-methods'!$AG:$AG,"rate",'A-methods'!$AF:$AF,$B149,'A-methods'!$C:$C,$C149,'A-methods'!$A:$A,$D149)),'A-baseline &amp; data'!AJ21)</f>
        <v>0</v>
      </c>
      <c r="J149" s="243">
        <f>IF('A-baseline &amp; data'!AK21="",I149*(1+SUMIFS('A-methods'!P:P,'A-methods'!$AG:$AG,"rate",'A-methods'!$AF:$AF,$B149,'A-methods'!$C:$C,$C149,'A-methods'!$A:$A,$D149)),'A-baseline &amp; data'!AK21)</f>
        <v>0</v>
      </c>
      <c r="K149" s="243">
        <f>IF('A-baseline &amp; data'!AL21="",J149*(1+SUMIFS('A-methods'!Q:Q,'A-methods'!$AG:$AG,"rate",'A-methods'!$AF:$AF,$B149,'A-methods'!$C:$C,$C149,'A-methods'!$A:$A,$D149)),'A-baseline &amp; data'!AL21)</f>
        <v>0</v>
      </c>
      <c r="L149" s="243">
        <f>IF('A-baseline &amp; data'!AM21="",K149*(1+SUMIFS('A-methods'!R:R,'A-methods'!$AG:$AG,"rate",'A-methods'!$AF:$AF,$B149,'A-methods'!$C:$C,$C149,'A-methods'!$A:$A,$D149)),'A-baseline &amp; data'!AM21)</f>
        <v>0</v>
      </c>
      <c r="M149" s="243">
        <f>IF('A-baseline &amp; data'!AN21="",L149*(1+SUMIFS('A-methods'!S:S,'A-methods'!$AG:$AG,"rate",'A-methods'!$AF:$AF,$B149,'A-methods'!$C:$C,$C149,'A-methods'!$A:$A,$D149)),'A-baseline &amp; data'!AN21)</f>
        <v>0</v>
      </c>
      <c r="N149" s="243">
        <f>IF('A-baseline &amp; data'!AO21="",M149*(1+SUMIFS('A-methods'!T:T,'A-methods'!$AG:$AG,"rate",'A-methods'!$AF:$AF,$B149,'A-methods'!$C:$C,$C149,'A-methods'!$A:$A,$D149)),'A-baseline &amp; data'!AO21)</f>
        <v>0</v>
      </c>
      <c r="O149" s="243">
        <f>IF('A-baseline &amp; data'!AP21="",N149*(1+SUMIFS('A-methods'!U:U,'A-methods'!$AG:$AG,"rate",'A-methods'!$AF:$AF,$B149,'A-methods'!$C:$C,$C149,'A-methods'!$A:$A,$D149)),'A-baseline &amp; data'!AP21)</f>
        <v>0</v>
      </c>
      <c r="P149" s="243">
        <f>IF('A-baseline &amp; data'!AQ21="",O149*(1+SUMIFS('A-methods'!V:V,'A-methods'!$AG:$AG,"rate",'A-methods'!$AF:$AF,$B149,'A-methods'!$C:$C,$C149,'A-methods'!$A:$A,$D149)),'A-baseline &amp; data'!AQ21)</f>
        <v>0</v>
      </c>
      <c r="Q149" s="243">
        <f>IF('A-baseline &amp; data'!AR21="",P149*(1+SUMIFS('A-methods'!W:W,'A-methods'!$AG:$AG,"rate",'A-methods'!$AF:$AF,$B149,'A-methods'!$C:$C,$C149,'A-methods'!$A:$A,$D149)),'A-baseline &amp; data'!AR21)</f>
        <v>0</v>
      </c>
      <c r="R149" s="243">
        <f>IF('A-baseline &amp; data'!AS21="",Q149*(1+SUMIFS('A-methods'!X:X,'A-methods'!$AG:$AG,"rate",'A-methods'!$AF:$AF,$B149,'A-methods'!$C:$C,$C149,'A-methods'!$A:$A,$D149)),'A-baseline &amp; data'!AS21)</f>
        <v>0</v>
      </c>
      <c r="S149" s="243">
        <f>IF('A-baseline &amp; data'!AT21="",R149*(1+SUMIFS('A-methods'!Y:Y,'A-methods'!$AG:$AG,"rate",'A-methods'!$AF:$AF,$B149,'A-methods'!$C:$C,$C149,'A-methods'!$A:$A,$D149)),'A-baseline &amp; data'!AT21)</f>
        <v>0</v>
      </c>
      <c r="T149" s="243">
        <f>IF('A-baseline &amp; data'!AU21="",S149*(1+SUMIFS('A-methods'!Z:Z,'A-methods'!$AG:$AG,"rate",'A-methods'!$AF:$AF,$B149,'A-methods'!$C:$C,$C149,'A-methods'!$A:$A,$D149)),'A-baseline &amp; data'!AU21)</f>
        <v>0</v>
      </c>
      <c r="U149" s="243">
        <f>IF('A-baseline &amp; data'!AV21="",T149*(1+SUMIFS('A-methods'!AA:AA,'A-methods'!$AG:$AG,"rate",'A-methods'!$AF:$AF,$B149,'A-methods'!$C:$C,$C149,'A-methods'!$A:$A,$D149)),'A-baseline &amp; data'!AV21)</f>
        <v>0</v>
      </c>
      <c r="V149" s="243">
        <f>IF('A-baseline &amp; data'!AW21="",U149*(1+SUMIFS('A-methods'!AB:AB,'A-methods'!$AG:$AG,"rate",'A-methods'!$AF:$AF,$B149,'A-methods'!$C:$C,$C149,'A-methods'!$A:$A,$D149)),'A-baseline &amp; data'!AW21)</f>
        <v>0</v>
      </c>
      <c r="W149" s="243">
        <f>IF('A-baseline &amp; data'!AX21="",V149*(1+SUMIFS('A-methods'!AC:AC,'A-methods'!$AG:$AG,"rate",'A-methods'!$AF:$AF,$B149,'A-methods'!$C:$C,$C149,'A-methods'!$A:$A,$D149)),'A-baseline &amp; data'!AX21)</f>
        <v>0</v>
      </c>
      <c r="X149" s="243">
        <f>IF('A-baseline &amp; data'!AY21="",W149*(1+SUMIFS('A-methods'!AD:AD,'A-methods'!$AG:$AG,"rate",'A-methods'!$AF:$AF,$B149,'A-methods'!$C:$C,$C149,'A-methods'!$A:$A,$D149)),'A-baseline &amp; data'!AY21)</f>
        <v>0</v>
      </c>
      <c r="Y149" s="243">
        <f>IF('A-baseline &amp; data'!AZ21="",X149*(1+SUMIFS('A-methods'!AE:AE,'A-methods'!$AG:$AG,"rate",'A-methods'!$AF:$AF,$B149,'A-methods'!$C:$C,$C149,'A-methods'!$A:$A,$D149)),'A-baseline &amp; data'!AZ21)</f>
        <v>0</v>
      </c>
    </row>
    <row r="150" spans="1:27">
      <c r="A150" s="237" t="s">
        <v>256</v>
      </c>
      <c r="B150" s="221" t="s">
        <v>372</v>
      </c>
      <c r="C150" s="274" t="str">
        <f t="shared" si="28"/>
        <v>ACT</v>
      </c>
      <c r="D150" s="272" t="str">
        <f t="shared" si="28"/>
        <v>High</v>
      </c>
      <c r="E150" s="336">
        <f>IF('A-baseline &amp; data'!AF22&lt;&gt;"",'A-baseline &amp; data'!AF22,'A-baseline &amp; data'!AE22*(1+SUMIFS('A-methods'!K:K,'A-methods'!$AG:$AG,"rate",'A-methods'!$AF:$AF,$B150,'A-methods'!$C:$C,$C150,'A-methods'!$A:$A,$D150)))</f>
        <v>0</v>
      </c>
      <c r="F150" s="243">
        <f>IF('A-baseline &amp; data'!AG22="",E150*(1+SUMIFS('A-methods'!L:L,'A-methods'!$AG:$AG,"rate",'A-methods'!$AF:$AF,$B150,'A-methods'!$C:$C,$C150,'A-methods'!$A:$A,$D150)),'A-baseline &amp; data'!AG22)</f>
        <v>0</v>
      </c>
      <c r="G150" s="243">
        <f>IF('A-baseline &amp; data'!AH22="",F150*(1+SUMIFS('A-methods'!M:M,'A-methods'!$AG:$AG,"rate",'A-methods'!$AF:$AF,$B150,'A-methods'!$C:$C,$C150,'A-methods'!$A:$A,$D150)),'A-baseline &amp; data'!AH22)</f>
        <v>0</v>
      </c>
      <c r="H150" s="243">
        <f>IF('A-baseline &amp; data'!AI22="",G150*(1+SUMIFS('A-methods'!N:N,'A-methods'!$AG:$AG,"rate",'A-methods'!$AF:$AF,$B150,'A-methods'!$C:$C,$C150,'A-methods'!$A:$A,$D150)),'A-baseline &amp; data'!AI22)</f>
        <v>0</v>
      </c>
      <c r="I150" s="243">
        <f>IF('A-baseline &amp; data'!AJ22="",H150*(1+SUMIFS('A-methods'!O:O,'A-methods'!$AG:$AG,"rate",'A-methods'!$AF:$AF,$B150,'A-methods'!$C:$C,$C150,'A-methods'!$A:$A,$D150)),'A-baseline &amp; data'!AJ22)</f>
        <v>0</v>
      </c>
      <c r="J150" s="243">
        <f>IF('A-baseline &amp; data'!AK22="",I150*(1+SUMIFS('A-methods'!P:P,'A-methods'!$AG:$AG,"rate",'A-methods'!$AF:$AF,$B150,'A-methods'!$C:$C,$C150,'A-methods'!$A:$A,$D150)),'A-baseline &amp; data'!AK22)</f>
        <v>0</v>
      </c>
      <c r="K150" s="243">
        <f>IF('A-baseline &amp; data'!AL22="",J150*(1+SUMIFS('A-methods'!Q:Q,'A-methods'!$AG:$AG,"rate",'A-methods'!$AF:$AF,$B150,'A-methods'!$C:$C,$C150,'A-methods'!$A:$A,$D150)),'A-baseline &amp; data'!AL22)</f>
        <v>0</v>
      </c>
      <c r="L150" s="243">
        <f>IF('A-baseline &amp; data'!AM22="",K150*(1+SUMIFS('A-methods'!R:R,'A-methods'!$AG:$AG,"rate",'A-methods'!$AF:$AF,$B150,'A-methods'!$C:$C,$C150,'A-methods'!$A:$A,$D150)),'A-baseline &amp; data'!AM22)</f>
        <v>0</v>
      </c>
      <c r="M150" s="243">
        <f>IF('A-baseline &amp; data'!AN22="",L150*(1+SUMIFS('A-methods'!S:S,'A-methods'!$AG:$AG,"rate",'A-methods'!$AF:$AF,$B150,'A-methods'!$C:$C,$C150,'A-methods'!$A:$A,$D150)),'A-baseline &amp; data'!AN22)</f>
        <v>0</v>
      </c>
      <c r="N150" s="243">
        <f>IF('A-baseline &amp; data'!AO22="",M150*(1+SUMIFS('A-methods'!T:T,'A-methods'!$AG:$AG,"rate",'A-methods'!$AF:$AF,$B150,'A-methods'!$C:$C,$C150,'A-methods'!$A:$A,$D150)),'A-baseline &amp; data'!AO22)</f>
        <v>0</v>
      </c>
      <c r="O150" s="243">
        <f>IF('A-baseline &amp; data'!AP22="",N150*(1+SUMIFS('A-methods'!U:U,'A-methods'!$AG:$AG,"rate",'A-methods'!$AF:$AF,$B150,'A-methods'!$C:$C,$C150,'A-methods'!$A:$A,$D150)),'A-baseline &amp; data'!AP22)</f>
        <v>0</v>
      </c>
      <c r="P150" s="243">
        <f>IF('A-baseline &amp; data'!AQ22="",O150*(1+SUMIFS('A-methods'!V:V,'A-methods'!$AG:$AG,"rate",'A-methods'!$AF:$AF,$B150,'A-methods'!$C:$C,$C150,'A-methods'!$A:$A,$D150)),'A-baseline &amp; data'!AQ22)</f>
        <v>0</v>
      </c>
      <c r="Q150" s="243">
        <f>IF('A-baseline &amp; data'!AR22="",P150*(1+SUMIFS('A-methods'!W:W,'A-methods'!$AG:$AG,"rate",'A-methods'!$AF:$AF,$B150,'A-methods'!$C:$C,$C150,'A-methods'!$A:$A,$D150)),'A-baseline &amp; data'!AR22)</f>
        <v>0</v>
      </c>
      <c r="R150" s="243">
        <f>IF('A-baseline &amp; data'!AS22="",Q150*(1+SUMIFS('A-methods'!X:X,'A-methods'!$AG:$AG,"rate",'A-methods'!$AF:$AF,$B150,'A-methods'!$C:$C,$C150,'A-methods'!$A:$A,$D150)),'A-baseline &amp; data'!AS22)</f>
        <v>0</v>
      </c>
      <c r="S150" s="243">
        <f>IF('A-baseline &amp; data'!AT22="",R150*(1+SUMIFS('A-methods'!Y:Y,'A-methods'!$AG:$AG,"rate",'A-methods'!$AF:$AF,$B150,'A-methods'!$C:$C,$C150,'A-methods'!$A:$A,$D150)),'A-baseline &amp; data'!AT22)</f>
        <v>0</v>
      </c>
      <c r="T150" s="243">
        <f>IF('A-baseline &amp; data'!AU22="",S150*(1+SUMIFS('A-methods'!Z:Z,'A-methods'!$AG:$AG,"rate",'A-methods'!$AF:$AF,$B150,'A-methods'!$C:$C,$C150,'A-methods'!$A:$A,$D150)),'A-baseline &amp; data'!AU22)</f>
        <v>0</v>
      </c>
      <c r="U150" s="243">
        <f>IF('A-baseline &amp; data'!AV22="",T150*(1+SUMIFS('A-methods'!AA:AA,'A-methods'!$AG:$AG,"rate",'A-methods'!$AF:$AF,$B150,'A-methods'!$C:$C,$C150,'A-methods'!$A:$A,$D150)),'A-baseline &amp; data'!AV22)</f>
        <v>0</v>
      </c>
      <c r="V150" s="243">
        <f>IF('A-baseline &amp; data'!AW22="",U150*(1+SUMIFS('A-methods'!AB:AB,'A-methods'!$AG:$AG,"rate",'A-methods'!$AF:$AF,$B150,'A-methods'!$C:$C,$C150,'A-methods'!$A:$A,$D150)),'A-baseline &amp; data'!AW22)</f>
        <v>0</v>
      </c>
      <c r="W150" s="243">
        <f>IF('A-baseline &amp; data'!AX22="",V150*(1+SUMIFS('A-methods'!AC:AC,'A-methods'!$AG:$AG,"rate",'A-methods'!$AF:$AF,$B150,'A-methods'!$C:$C,$C150,'A-methods'!$A:$A,$D150)),'A-baseline &amp; data'!AX22)</f>
        <v>0</v>
      </c>
      <c r="X150" s="243">
        <f>IF('A-baseline &amp; data'!AY22="",W150*(1+SUMIFS('A-methods'!AD:AD,'A-methods'!$AG:$AG,"rate",'A-methods'!$AF:$AF,$B150,'A-methods'!$C:$C,$C150,'A-methods'!$A:$A,$D150)),'A-baseline &amp; data'!AY22)</f>
        <v>0</v>
      </c>
      <c r="Y150" s="243">
        <f>IF('A-baseline &amp; data'!AZ22="",X150*(1+SUMIFS('A-methods'!AE:AE,'A-methods'!$AG:$AG,"rate",'A-methods'!$AF:$AF,$B150,'A-methods'!$C:$C,$C150,'A-methods'!$A:$A,$D150)),'A-baseline &amp; data'!AZ22)</f>
        <v>0</v>
      </c>
    </row>
    <row r="151" spans="1:27">
      <c r="A151" s="237" t="s">
        <v>370</v>
      </c>
      <c r="B151" s="221" t="s">
        <v>371</v>
      </c>
      <c r="C151" s="274" t="str">
        <f t="shared" si="28"/>
        <v>ACT</v>
      </c>
      <c r="D151" s="272" t="str">
        <f t="shared" si="28"/>
        <v>High</v>
      </c>
      <c r="E151" s="336">
        <f>IF('A-baseline &amp; data'!AF23&lt;&gt;"",'A-baseline &amp; data'!AF23,'A-baseline &amp; data'!AE23*(1+SUMIFS('A-methods'!K:K,'A-methods'!$AG:$AG,"rate",'A-methods'!$AF:$AF,$B151,'A-methods'!$C:$C,$C151,'A-methods'!$A:$A,$D151)))</f>
        <v>0</v>
      </c>
      <c r="F151" s="243">
        <f>IF('A-baseline &amp; data'!AG23="",E151*(1+SUMIFS('A-methods'!L:L,'A-methods'!$AG:$AG,"rate",'A-methods'!$AF:$AF,$B151,'A-methods'!$C:$C,$C151,'A-methods'!$A:$A,$D151)),'A-baseline &amp; data'!AG23)</f>
        <v>0</v>
      </c>
      <c r="G151" s="243">
        <f>IF('A-baseline &amp; data'!AH23="",F151*(1+SUMIFS('A-methods'!M:M,'A-methods'!$AG:$AG,"rate",'A-methods'!$AF:$AF,$B151,'A-methods'!$C:$C,$C151,'A-methods'!$A:$A,$D151)),'A-baseline &amp; data'!AH23)</f>
        <v>0</v>
      </c>
      <c r="H151" s="243">
        <f>IF('A-baseline &amp; data'!AI23="",G151*(1+SUMIFS('A-methods'!N:N,'A-methods'!$AG:$AG,"rate",'A-methods'!$AF:$AF,$B151,'A-methods'!$C:$C,$C151,'A-methods'!$A:$A,$D151)),'A-baseline &amp; data'!AI23)</f>
        <v>0</v>
      </c>
      <c r="I151" s="243">
        <f>IF('A-baseline &amp; data'!AJ23="",H151*(1+SUMIFS('A-methods'!O:O,'A-methods'!$AG:$AG,"rate",'A-methods'!$AF:$AF,$B151,'A-methods'!$C:$C,$C151,'A-methods'!$A:$A,$D151)),'A-baseline &amp; data'!AJ23)</f>
        <v>0</v>
      </c>
      <c r="J151" s="243">
        <f>IF('A-baseline &amp; data'!AK23="",I151*(1+SUMIFS('A-methods'!P:P,'A-methods'!$AG:$AG,"rate",'A-methods'!$AF:$AF,$B151,'A-methods'!$C:$C,$C151,'A-methods'!$A:$A,$D151)),'A-baseline &amp; data'!AK23)</f>
        <v>0</v>
      </c>
      <c r="K151" s="243">
        <f>IF('A-baseline &amp; data'!AL23="",J151*(1+SUMIFS('A-methods'!Q:Q,'A-methods'!$AG:$AG,"rate",'A-methods'!$AF:$AF,$B151,'A-methods'!$C:$C,$C151,'A-methods'!$A:$A,$D151)),'A-baseline &amp; data'!AL23)</f>
        <v>0</v>
      </c>
      <c r="L151" s="243">
        <f>IF('A-baseline &amp; data'!AM23="",K151*(1+SUMIFS('A-methods'!R:R,'A-methods'!$AG:$AG,"rate",'A-methods'!$AF:$AF,$B151,'A-methods'!$C:$C,$C151,'A-methods'!$A:$A,$D151)),'A-baseline &amp; data'!AM23)</f>
        <v>0</v>
      </c>
      <c r="M151" s="243">
        <f>IF('A-baseline &amp; data'!AN23="",L151*(1+SUMIFS('A-methods'!S:S,'A-methods'!$AG:$AG,"rate",'A-methods'!$AF:$AF,$B151,'A-methods'!$C:$C,$C151,'A-methods'!$A:$A,$D151)),'A-baseline &amp; data'!AN23)</f>
        <v>0</v>
      </c>
      <c r="N151" s="243">
        <f>IF('A-baseline &amp; data'!AO23="",M151*(1+SUMIFS('A-methods'!T:T,'A-methods'!$AG:$AG,"rate",'A-methods'!$AF:$AF,$B151,'A-methods'!$C:$C,$C151,'A-methods'!$A:$A,$D151)),'A-baseline &amp; data'!AO23)</f>
        <v>0</v>
      </c>
      <c r="O151" s="243">
        <f>IF('A-baseline &amp; data'!AP23="",N151*(1+SUMIFS('A-methods'!U:U,'A-methods'!$AG:$AG,"rate",'A-methods'!$AF:$AF,$B151,'A-methods'!$C:$C,$C151,'A-methods'!$A:$A,$D151)),'A-baseline &amp; data'!AP23)</f>
        <v>0</v>
      </c>
      <c r="P151" s="243">
        <f>IF('A-baseline &amp; data'!AQ23="",O151*(1+SUMIFS('A-methods'!V:V,'A-methods'!$AG:$AG,"rate",'A-methods'!$AF:$AF,$B151,'A-methods'!$C:$C,$C151,'A-methods'!$A:$A,$D151)),'A-baseline &amp; data'!AQ23)</f>
        <v>0</v>
      </c>
      <c r="Q151" s="243">
        <f>IF('A-baseline &amp; data'!AR23="",P151*(1+SUMIFS('A-methods'!W:W,'A-methods'!$AG:$AG,"rate",'A-methods'!$AF:$AF,$B151,'A-methods'!$C:$C,$C151,'A-methods'!$A:$A,$D151)),'A-baseline &amp; data'!AR23)</f>
        <v>0</v>
      </c>
      <c r="R151" s="243">
        <f>IF('A-baseline &amp; data'!AS23="",Q151*(1+SUMIFS('A-methods'!X:X,'A-methods'!$AG:$AG,"rate",'A-methods'!$AF:$AF,$B151,'A-methods'!$C:$C,$C151,'A-methods'!$A:$A,$D151)),'A-baseline &amp; data'!AS23)</f>
        <v>0</v>
      </c>
      <c r="S151" s="243">
        <f>IF('A-baseline &amp; data'!AT23="",R151*(1+SUMIFS('A-methods'!Y:Y,'A-methods'!$AG:$AG,"rate",'A-methods'!$AF:$AF,$B151,'A-methods'!$C:$C,$C151,'A-methods'!$A:$A,$D151)),'A-baseline &amp; data'!AT23)</f>
        <v>0</v>
      </c>
      <c r="T151" s="243">
        <f>IF('A-baseline &amp; data'!AU23="",S151*(1+SUMIFS('A-methods'!Z:Z,'A-methods'!$AG:$AG,"rate",'A-methods'!$AF:$AF,$B151,'A-methods'!$C:$C,$C151,'A-methods'!$A:$A,$D151)),'A-baseline &amp; data'!AU23)</f>
        <v>0</v>
      </c>
      <c r="U151" s="243">
        <f>IF('A-baseline &amp; data'!AV23="",T151*(1+SUMIFS('A-methods'!AA:AA,'A-methods'!$AG:$AG,"rate",'A-methods'!$AF:$AF,$B151,'A-methods'!$C:$C,$C151,'A-methods'!$A:$A,$D151)),'A-baseline &amp; data'!AV23)</f>
        <v>0</v>
      </c>
      <c r="V151" s="243">
        <f>IF('A-baseline &amp; data'!AW23="",U151*(1+SUMIFS('A-methods'!AB:AB,'A-methods'!$AG:$AG,"rate",'A-methods'!$AF:$AF,$B151,'A-methods'!$C:$C,$C151,'A-methods'!$A:$A,$D151)),'A-baseline &amp; data'!AW23)</f>
        <v>0</v>
      </c>
      <c r="W151" s="243">
        <f>IF('A-baseline &amp; data'!AX23="",V151*(1+SUMIFS('A-methods'!AC:AC,'A-methods'!$AG:$AG,"rate",'A-methods'!$AF:$AF,$B151,'A-methods'!$C:$C,$C151,'A-methods'!$A:$A,$D151)),'A-baseline &amp; data'!AX23)</f>
        <v>0</v>
      </c>
      <c r="X151" s="243">
        <f>IF('A-baseline &amp; data'!AY23="",W151*(1+SUMIFS('A-methods'!AD:AD,'A-methods'!$AG:$AG,"rate",'A-methods'!$AF:$AF,$B151,'A-methods'!$C:$C,$C151,'A-methods'!$A:$A,$D151)),'A-baseline &amp; data'!AY23)</f>
        <v>0</v>
      </c>
      <c r="Y151" s="243">
        <f>IF('A-baseline &amp; data'!AZ23="",X151*(1+SUMIFS('A-methods'!AE:AE,'A-methods'!$AG:$AG,"rate",'A-methods'!$AF:$AF,$B151,'A-methods'!$C:$C,$C151,'A-methods'!$A:$A,$D151)),'A-baseline &amp; data'!AZ23)</f>
        <v>0</v>
      </c>
    </row>
    <row r="152" spans="1:27">
      <c r="A152" s="237" t="s">
        <v>381</v>
      </c>
      <c r="B152" s="221" t="s">
        <v>382</v>
      </c>
      <c r="C152" s="274" t="str">
        <f t="shared" si="28"/>
        <v>ACT</v>
      </c>
      <c r="D152" s="272" t="str">
        <f t="shared" si="28"/>
        <v>High</v>
      </c>
      <c r="E152" s="336">
        <f>IF('A-baseline &amp; data'!AF24&lt;&gt;"",'A-baseline &amp; data'!AF24,'A-baseline &amp; data'!AE24*(1+SUMIFS('A-methods'!K:K,'A-methods'!$AG:$AG,"rate",'A-methods'!$AF:$AF,$B152,'A-methods'!$C:$C,$C152,'A-methods'!$A:$A,$D152)))</f>
        <v>0</v>
      </c>
      <c r="F152" s="243">
        <f>IF('A-baseline &amp; data'!AG24="",E152*(1+SUMIFS('A-methods'!L:L,'A-methods'!$AG:$AG,"rate",'A-methods'!$AF:$AF,$B152,'A-methods'!$C:$C,$C152,'A-methods'!$A:$A,$D152)),'A-baseline &amp; data'!AG24)</f>
        <v>0</v>
      </c>
      <c r="G152" s="243">
        <f>IF('A-baseline &amp; data'!AH24="",F152*(1+SUMIFS('A-methods'!M:M,'A-methods'!$AG:$AG,"rate",'A-methods'!$AF:$AF,$B152,'A-methods'!$C:$C,$C152,'A-methods'!$A:$A,$D152)),'A-baseline &amp; data'!AH24)</f>
        <v>0</v>
      </c>
      <c r="H152" s="243">
        <f>IF('A-baseline &amp; data'!AI24="",G152*(1+SUMIFS('A-methods'!N:N,'A-methods'!$AG:$AG,"rate",'A-methods'!$AF:$AF,$B152,'A-methods'!$C:$C,$C152,'A-methods'!$A:$A,$D152)),'A-baseline &amp; data'!AI24)</f>
        <v>0</v>
      </c>
      <c r="I152" s="243">
        <f>IF('A-baseline &amp; data'!AJ24="",H152*(1+SUMIFS('A-methods'!O:O,'A-methods'!$AG:$AG,"rate",'A-methods'!$AF:$AF,$B152,'A-methods'!$C:$C,$C152,'A-methods'!$A:$A,$D152)),'A-baseline &amp; data'!AJ24)</f>
        <v>0</v>
      </c>
      <c r="J152" s="243">
        <f>IF('A-baseline &amp; data'!AK24="",I152*(1+SUMIFS('A-methods'!P:P,'A-methods'!$AG:$AG,"rate",'A-methods'!$AF:$AF,$B152,'A-methods'!$C:$C,$C152,'A-methods'!$A:$A,$D152)),'A-baseline &amp; data'!AK24)</f>
        <v>0</v>
      </c>
      <c r="K152" s="243">
        <f>IF('A-baseline &amp; data'!AL24="",J152*(1+SUMIFS('A-methods'!Q:Q,'A-methods'!$AG:$AG,"rate",'A-methods'!$AF:$AF,$B152,'A-methods'!$C:$C,$C152,'A-methods'!$A:$A,$D152)),'A-baseline &amp; data'!AL24)</f>
        <v>0</v>
      </c>
      <c r="L152" s="243">
        <f>IF('A-baseline &amp; data'!AM24="",K152*(1+SUMIFS('A-methods'!R:R,'A-methods'!$AG:$AG,"rate",'A-methods'!$AF:$AF,$B152,'A-methods'!$C:$C,$C152,'A-methods'!$A:$A,$D152)),'A-baseline &amp; data'!AM24)</f>
        <v>0</v>
      </c>
      <c r="M152" s="243">
        <f>IF('A-baseline &amp; data'!AN24="",L152*(1+SUMIFS('A-methods'!S:S,'A-methods'!$AG:$AG,"rate",'A-methods'!$AF:$AF,$B152,'A-methods'!$C:$C,$C152,'A-methods'!$A:$A,$D152)),'A-baseline &amp; data'!AN24)</f>
        <v>0</v>
      </c>
      <c r="N152" s="243">
        <f>IF('A-baseline &amp; data'!AO24="",M152*(1+SUMIFS('A-methods'!T:T,'A-methods'!$AG:$AG,"rate",'A-methods'!$AF:$AF,$B152,'A-methods'!$C:$C,$C152,'A-methods'!$A:$A,$D152)),'A-baseline &amp; data'!AO24)</f>
        <v>0</v>
      </c>
      <c r="O152" s="243">
        <f>IF('A-baseline &amp; data'!AP24="",N152*(1+SUMIFS('A-methods'!U:U,'A-methods'!$AG:$AG,"rate",'A-methods'!$AF:$AF,$B152,'A-methods'!$C:$C,$C152,'A-methods'!$A:$A,$D152)),'A-baseline &amp; data'!AP24)</f>
        <v>0</v>
      </c>
      <c r="P152" s="243">
        <f>IF('A-baseline &amp; data'!AQ24="",O152*(1+SUMIFS('A-methods'!V:V,'A-methods'!$AG:$AG,"rate",'A-methods'!$AF:$AF,$B152,'A-methods'!$C:$C,$C152,'A-methods'!$A:$A,$D152)),'A-baseline &amp; data'!AQ24)</f>
        <v>0</v>
      </c>
      <c r="Q152" s="243">
        <f>IF('A-baseline &amp; data'!AR24="",P152*(1+SUMIFS('A-methods'!W:W,'A-methods'!$AG:$AG,"rate",'A-methods'!$AF:$AF,$B152,'A-methods'!$C:$C,$C152,'A-methods'!$A:$A,$D152)),'A-baseline &amp; data'!AR24)</f>
        <v>0</v>
      </c>
      <c r="R152" s="243">
        <f>IF('A-baseline &amp; data'!AS24="",Q152*(1+SUMIFS('A-methods'!X:X,'A-methods'!$AG:$AG,"rate",'A-methods'!$AF:$AF,$B152,'A-methods'!$C:$C,$C152,'A-methods'!$A:$A,$D152)),'A-baseline &amp; data'!AS24)</f>
        <v>0</v>
      </c>
      <c r="S152" s="243">
        <f>IF('A-baseline &amp; data'!AT24="",R152*(1+SUMIFS('A-methods'!Y:Y,'A-methods'!$AG:$AG,"rate",'A-methods'!$AF:$AF,$B152,'A-methods'!$C:$C,$C152,'A-methods'!$A:$A,$D152)),'A-baseline &amp; data'!AT24)</f>
        <v>0</v>
      </c>
      <c r="T152" s="243">
        <f>IF('A-baseline &amp; data'!AU24="",S152*(1+SUMIFS('A-methods'!Z:Z,'A-methods'!$AG:$AG,"rate",'A-methods'!$AF:$AF,$B152,'A-methods'!$C:$C,$C152,'A-methods'!$A:$A,$D152)),'A-baseline &amp; data'!AU24)</f>
        <v>0</v>
      </c>
      <c r="U152" s="243">
        <f>IF('A-baseline &amp; data'!AV24="",T152*(1+SUMIFS('A-methods'!AA:AA,'A-methods'!$AG:$AG,"rate",'A-methods'!$AF:$AF,$B152,'A-methods'!$C:$C,$C152,'A-methods'!$A:$A,$D152)),'A-baseline &amp; data'!AV24)</f>
        <v>0</v>
      </c>
      <c r="V152" s="243">
        <f>IF('A-baseline &amp; data'!AW24="",U152*(1+SUMIFS('A-methods'!AB:AB,'A-methods'!$AG:$AG,"rate",'A-methods'!$AF:$AF,$B152,'A-methods'!$C:$C,$C152,'A-methods'!$A:$A,$D152)),'A-baseline &amp; data'!AW24)</f>
        <v>0</v>
      </c>
      <c r="W152" s="243">
        <f>IF('A-baseline &amp; data'!AX24="",V152*(1+SUMIFS('A-methods'!AC:AC,'A-methods'!$AG:$AG,"rate",'A-methods'!$AF:$AF,$B152,'A-methods'!$C:$C,$C152,'A-methods'!$A:$A,$D152)),'A-baseline &amp; data'!AX24)</f>
        <v>0</v>
      </c>
      <c r="X152" s="243">
        <f>IF('A-baseline &amp; data'!AY24="",W152*(1+SUMIFS('A-methods'!AD:AD,'A-methods'!$AG:$AG,"rate",'A-methods'!$AF:$AF,$B152,'A-methods'!$C:$C,$C152,'A-methods'!$A:$A,$D152)),'A-baseline &amp; data'!AY24)</f>
        <v>0</v>
      </c>
      <c r="Y152" s="243">
        <f>IF('A-baseline &amp; data'!AZ24="",X152*(1+SUMIFS('A-methods'!AE:AE,'A-methods'!$AG:$AG,"rate",'A-methods'!$AF:$AF,$B152,'A-methods'!$C:$C,$C152,'A-methods'!$A:$A,$D152)),'A-baseline &amp; data'!AZ24)</f>
        <v>0</v>
      </c>
    </row>
    <row r="153" spans="1:27">
      <c r="A153" s="237" t="s">
        <v>257</v>
      </c>
      <c r="B153" s="221" t="s">
        <v>194</v>
      </c>
      <c r="C153" s="274" t="str">
        <f t="shared" si="28"/>
        <v>ACT</v>
      </c>
      <c r="D153" s="272" t="str">
        <f t="shared" si="28"/>
        <v>High</v>
      </c>
      <c r="E153" s="336">
        <f>IF('A-baseline &amp; data'!AF25&lt;&gt;"",'A-baseline &amp; data'!AF25,'A-baseline &amp; data'!AE25*(1+SUMIFS('A-methods'!K:K,'A-methods'!$AG:$AG,"rate",'A-methods'!$AF:$AF,$B153,'A-methods'!$C:$C,$C153,'A-methods'!$A:$A,$D153)))</f>
        <v>24.559160000000002</v>
      </c>
      <c r="F153" s="243">
        <f>IF('A-baseline &amp; data'!AG25="",E153*(1+SUMIFS('A-methods'!L:L,'A-methods'!$AG:$AG,"rate",'A-methods'!$AF:$AF,$B153,'A-methods'!$C:$C,$C153,'A-methods'!$A:$A,$D153)),'A-baseline &amp; data'!AG25)</f>
        <v>24.804751600000003</v>
      </c>
      <c r="G153" s="243">
        <f>IF('A-baseline &amp; data'!AH25="",F153*(1+SUMIFS('A-methods'!M:M,'A-methods'!$AG:$AG,"rate",'A-methods'!$AF:$AF,$B153,'A-methods'!$C:$C,$C153,'A-methods'!$A:$A,$D153)),'A-baseline &amp; data'!AH25)</f>
        <v>25.052799116000003</v>
      </c>
      <c r="H153" s="243">
        <f>IF('A-baseline &amp; data'!AI25="",G153*(1+SUMIFS('A-methods'!N:N,'A-methods'!$AG:$AG,"rate",'A-methods'!$AF:$AF,$B153,'A-methods'!$C:$C,$C153,'A-methods'!$A:$A,$D153)),'A-baseline &amp; data'!AI25)</f>
        <v>25.303327107160005</v>
      </c>
      <c r="I153" s="243">
        <f>IF('A-baseline &amp; data'!AJ25="",H153*(1+SUMIFS('A-methods'!O:O,'A-methods'!$AG:$AG,"rate",'A-methods'!$AF:$AF,$B153,'A-methods'!$C:$C,$C153,'A-methods'!$A:$A,$D153)),'A-baseline &amp; data'!AJ25)</f>
        <v>25.556360378231606</v>
      </c>
      <c r="J153" s="243">
        <f>IF('A-baseline &amp; data'!AK25="",I153*(1+SUMIFS('A-methods'!P:P,'A-methods'!$AG:$AG,"rate",'A-methods'!$AF:$AF,$B153,'A-methods'!$C:$C,$C153,'A-methods'!$A:$A,$D153)),'A-baseline &amp; data'!AK25)</f>
        <v>25.811923982013923</v>
      </c>
      <c r="K153" s="243">
        <f>IF('A-baseline &amp; data'!AL25="",J153*(1+SUMIFS('A-methods'!Q:Q,'A-methods'!$AG:$AG,"rate",'A-methods'!$AF:$AF,$B153,'A-methods'!$C:$C,$C153,'A-methods'!$A:$A,$D153)),'A-baseline &amp; data'!AL25)</f>
        <v>26.070043221834062</v>
      </c>
      <c r="L153" s="243">
        <f>IF('A-baseline &amp; data'!AM25="",K153*(1+SUMIFS('A-methods'!R:R,'A-methods'!$AG:$AG,"rate",'A-methods'!$AF:$AF,$B153,'A-methods'!$C:$C,$C153,'A-methods'!$A:$A,$D153)),'A-baseline &amp; data'!AM25)</f>
        <v>26.330743654052402</v>
      </c>
      <c r="M153" s="243">
        <f>IF('A-baseline &amp; data'!AN25="",L153*(1+SUMIFS('A-methods'!S:S,'A-methods'!$AG:$AG,"rate",'A-methods'!$AF:$AF,$B153,'A-methods'!$C:$C,$C153,'A-methods'!$A:$A,$D153)),'A-baseline &amp; data'!AN25)</f>
        <v>26.594051090592927</v>
      </c>
      <c r="N153" s="243">
        <f>IF('A-baseline &amp; data'!AO25="",M153*(1+SUMIFS('A-methods'!T:T,'A-methods'!$AG:$AG,"rate",'A-methods'!$AF:$AF,$B153,'A-methods'!$C:$C,$C153,'A-methods'!$A:$A,$D153)),'A-baseline &amp; data'!AO25)</f>
        <v>26.859991601498855</v>
      </c>
      <c r="O153" s="243">
        <f>IF('A-baseline &amp; data'!AP25="",N153*(1+SUMIFS('A-methods'!U:U,'A-methods'!$AG:$AG,"rate",'A-methods'!$AF:$AF,$B153,'A-methods'!$C:$C,$C153,'A-methods'!$A:$A,$D153)),'A-baseline &amp; data'!AP25)</f>
        <v>27.128591517513843</v>
      </c>
      <c r="P153" s="243">
        <f>IF('A-baseline &amp; data'!AQ25="",O153*(1+SUMIFS('A-methods'!V:V,'A-methods'!$AG:$AG,"rate",'A-methods'!$AF:$AF,$B153,'A-methods'!$C:$C,$C153,'A-methods'!$A:$A,$D153)),'A-baseline &amp; data'!AQ25)</f>
        <v>27.399877432688982</v>
      </c>
      <c r="Q153" s="243">
        <f>IF('A-baseline &amp; data'!AR25="",P153*(1+SUMIFS('A-methods'!W:W,'A-methods'!$AG:$AG,"rate",'A-methods'!$AF:$AF,$B153,'A-methods'!$C:$C,$C153,'A-methods'!$A:$A,$D153)),'A-baseline &amp; data'!AR25)</f>
        <v>27.673876207015873</v>
      </c>
      <c r="R153" s="243">
        <f>IF('A-baseline &amp; data'!AS25="",Q153*(1+SUMIFS('A-methods'!X:X,'A-methods'!$AG:$AG,"rate",'A-methods'!$AF:$AF,$B153,'A-methods'!$C:$C,$C153,'A-methods'!$A:$A,$D153)),'A-baseline &amp; data'!AS25)</f>
        <v>27.950614969086033</v>
      </c>
      <c r="S153" s="243">
        <f>IF('A-baseline &amp; data'!AT25="",R153*(1+SUMIFS('A-methods'!Y:Y,'A-methods'!$AG:$AG,"rate",'A-methods'!$AF:$AF,$B153,'A-methods'!$C:$C,$C153,'A-methods'!$A:$A,$D153)),'A-baseline &amp; data'!AT25)</f>
        <v>28.230121118776893</v>
      </c>
      <c r="T153" s="243">
        <f>IF('A-baseline &amp; data'!AU25="",S153*(1+SUMIFS('A-methods'!Z:Z,'A-methods'!$AG:$AG,"rate",'A-methods'!$AF:$AF,$B153,'A-methods'!$C:$C,$C153,'A-methods'!$A:$A,$D153)),'A-baseline &amp; data'!AU25)</f>
        <v>28.512422329964661</v>
      </c>
      <c r="U153" s="243">
        <f>IF('A-baseline &amp; data'!AV25="",T153*(1+SUMIFS('A-methods'!AA:AA,'A-methods'!$AG:$AG,"rate",'A-methods'!$AF:$AF,$B153,'A-methods'!$C:$C,$C153,'A-methods'!$A:$A,$D153)),'A-baseline &amp; data'!AV25)</f>
        <v>28.797546553264308</v>
      </c>
      <c r="V153" s="243">
        <f>IF('A-baseline &amp; data'!AW25="",U153*(1+SUMIFS('A-methods'!AB:AB,'A-methods'!$AG:$AG,"rate",'A-methods'!$AF:$AF,$B153,'A-methods'!$C:$C,$C153,'A-methods'!$A:$A,$D153)),'A-baseline &amp; data'!AW25)</f>
        <v>29.085522018796951</v>
      </c>
      <c r="W153" s="243">
        <f>IF('A-baseline &amp; data'!AX25="",V153*(1+SUMIFS('A-methods'!AC:AC,'A-methods'!$AG:$AG,"rate",'A-methods'!$AF:$AF,$B153,'A-methods'!$C:$C,$C153,'A-methods'!$A:$A,$D153)),'A-baseline &amp; data'!AX25)</f>
        <v>29.376377238984922</v>
      </c>
      <c r="X153" s="243">
        <f>IF('A-baseline &amp; data'!AY25="",W153*(1+SUMIFS('A-methods'!AD:AD,'A-methods'!$AG:$AG,"rate",'A-methods'!$AF:$AF,$B153,'A-methods'!$C:$C,$C153,'A-methods'!$A:$A,$D153)),'A-baseline &amp; data'!AY25)</f>
        <v>29.670141011374771</v>
      </c>
      <c r="Y153" s="243">
        <f>IF('A-baseline &amp; data'!AZ25="",X153*(1+SUMIFS('A-methods'!AE:AE,'A-methods'!$AG:$AG,"rate",'A-methods'!$AF:$AF,$B153,'A-methods'!$C:$C,$C153,'A-methods'!$A:$A,$D153)),'A-baseline &amp; data'!AZ25)</f>
        <v>29.966842421488519</v>
      </c>
    </row>
    <row r="154" spans="1:27">
      <c r="A154" s="237" t="s">
        <v>159</v>
      </c>
      <c r="B154" s="221" t="s">
        <v>203</v>
      </c>
      <c r="C154" s="274" t="str">
        <f t="shared" si="28"/>
        <v>ACT</v>
      </c>
      <c r="D154" s="272" t="str">
        <f t="shared" si="28"/>
        <v>High</v>
      </c>
      <c r="E154" s="336">
        <f>IF('A-baseline &amp; data'!AF26&lt;&gt;"",'A-baseline &amp; data'!AF26,'A-baseline &amp; data'!AE26*(1+SUMIFS('A-methods'!K:K,'A-methods'!$AG:$AG,"rate",'A-methods'!$AF:$AF,$B154,'A-methods'!$C:$C,$C154,'A-methods'!$A:$A,$D154)))</f>
        <v>1953.42</v>
      </c>
      <c r="F154" s="243">
        <f>IF('A-baseline &amp; data'!AG26="",E154*(1+SUMIFS('A-methods'!L:L,'A-methods'!$AG:$AG,"rate",'A-methods'!$AF:$AF,$B154,'A-methods'!$C:$C,$C154,'A-methods'!$A:$A,$D154)),'A-baseline &amp; data'!AG26)</f>
        <v>1953.42</v>
      </c>
      <c r="G154" s="243">
        <f>IF('A-baseline &amp; data'!AH26="",F154*(1+SUMIFS('A-methods'!M:M,'A-methods'!$AG:$AG,"rate",'A-methods'!$AF:$AF,$B154,'A-methods'!$C:$C,$C154,'A-methods'!$A:$A,$D154)),'A-baseline &amp; data'!AH26)</f>
        <v>1953.42</v>
      </c>
      <c r="H154" s="243">
        <f>IF('A-baseline &amp; data'!AI26="",G154*(1+SUMIFS('A-methods'!N:N,'A-methods'!$AG:$AG,"rate",'A-methods'!$AF:$AF,$B154,'A-methods'!$C:$C,$C154,'A-methods'!$A:$A,$D154)),'A-baseline &amp; data'!AI26)</f>
        <v>1953.42</v>
      </c>
      <c r="I154" s="243">
        <f>IF('A-baseline &amp; data'!AJ26="",H154*(1+SUMIFS('A-methods'!O:O,'A-methods'!$AG:$AG,"rate",'A-methods'!$AF:$AF,$B154,'A-methods'!$C:$C,$C154,'A-methods'!$A:$A,$D154)),'A-baseline &amp; data'!AJ26)</f>
        <v>1953.42</v>
      </c>
      <c r="J154" s="243">
        <f>IF('A-baseline &amp; data'!AK26="",I154*(1+SUMIFS('A-methods'!P:P,'A-methods'!$AG:$AG,"rate",'A-methods'!$AF:$AF,$B154,'A-methods'!$C:$C,$C154,'A-methods'!$A:$A,$D154)),'A-baseline &amp; data'!AK26)</f>
        <v>1953.42</v>
      </c>
      <c r="K154" s="243">
        <f>IF('A-baseline &amp; data'!AL26="",J154*(1+SUMIFS('A-methods'!Q:Q,'A-methods'!$AG:$AG,"rate",'A-methods'!$AF:$AF,$B154,'A-methods'!$C:$C,$C154,'A-methods'!$A:$A,$D154)),'A-baseline &amp; data'!AL26)</f>
        <v>1953.42</v>
      </c>
      <c r="L154" s="243">
        <f>IF('A-baseline &amp; data'!AM26="",K154*(1+SUMIFS('A-methods'!R:R,'A-methods'!$AG:$AG,"rate",'A-methods'!$AF:$AF,$B154,'A-methods'!$C:$C,$C154,'A-methods'!$A:$A,$D154)),'A-baseline &amp; data'!AM26)</f>
        <v>1953.42</v>
      </c>
      <c r="M154" s="243">
        <f>IF('A-baseline &amp; data'!AN26="",L154*(1+SUMIFS('A-methods'!S:S,'A-methods'!$AG:$AG,"rate",'A-methods'!$AF:$AF,$B154,'A-methods'!$C:$C,$C154,'A-methods'!$A:$A,$D154)),'A-baseline &amp; data'!AN26)</f>
        <v>1953.42</v>
      </c>
      <c r="N154" s="243">
        <f>IF('A-baseline &amp; data'!AO26="",M154*(1+SUMIFS('A-methods'!T:T,'A-methods'!$AG:$AG,"rate",'A-methods'!$AF:$AF,$B154,'A-methods'!$C:$C,$C154,'A-methods'!$A:$A,$D154)),'A-baseline &amp; data'!AO26)</f>
        <v>1953.42</v>
      </c>
      <c r="O154" s="243">
        <f>IF('A-baseline &amp; data'!AP26="",N154*(1+SUMIFS('A-methods'!U:U,'A-methods'!$AG:$AG,"rate",'A-methods'!$AF:$AF,$B154,'A-methods'!$C:$C,$C154,'A-methods'!$A:$A,$D154)),'A-baseline &amp; data'!AP26)</f>
        <v>1953.42</v>
      </c>
      <c r="P154" s="243">
        <f>IF('A-baseline &amp; data'!AQ26="",O154*(1+SUMIFS('A-methods'!V:V,'A-methods'!$AG:$AG,"rate",'A-methods'!$AF:$AF,$B154,'A-methods'!$C:$C,$C154,'A-methods'!$A:$A,$D154)),'A-baseline &amp; data'!AQ26)</f>
        <v>1953.42</v>
      </c>
      <c r="Q154" s="243">
        <f>IF('A-baseline &amp; data'!AR26="",P154*(1+SUMIFS('A-methods'!W:W,'A-methods'!$AG:$AG,"rate",'A-methods'!$AF:$AF,$B154,'A-methods'!$C:$C,$C154,'A-methods'!$A:$A,$D154)),'A-baseline &amp; data'!AR26)</f>
        <v>1953.42</v>
      </c>
      <c r="R154" s="243">
        <f>IF('A-baseline &amp; data'!AS26="",Q154*(1+SUMIFS('A-methods'!X:X,'A-methods'!$AG:$AG,"rate",'A-methods'!$AF:$AF,$B154,'A-methods'!$C:$C,$C154,'A-methods'!$A:$A,$D154)),'A-baseline &amp; data'!AS26)</f>
        <v>1953.42</v>
      </c>
      <c r="S154" s="243">
        <f>IF('A-baseline &amp; data'!AT26="",R154*(1+SUMIFS('A-methods'!Y:Y,'A-methods'!$AG:$AG,"rate",'A-methods'!$AF:$AF,$B154,'A-methods'!$C:$C,$C154,'A-methods'!$A:$A,$D154)),'A-baseline &amp; data'!AT26)</f>
        <v>1953.42</v>
      </c>
      <c r="T154" s="243">
        <f>IF('A-baseline &amp; data'!AU26="",S154*(1+SUMIFS('A-methods'!Z:Z,'A-methods'!$AG:$AG,"rate",'A-methods'!$AF:$AF,$B154,'A-methods'!$C:$C,$C154,'A-methods'!$A:$A,$D154)),'A-baseline &amp; data'!AU26)</f>
        <v>1953.42</v>
      </c>
      <c r="U154" s="243">
        <f>IF('A-baseline &amp; data'!AV26="",T154*(1+SUMIFS('A-methods'!AA:AA,'A-methods'!$AG:$AG,"rate",'A-methods'!$AF:$AF,$B154,'A-methods'!$C:$C,$C154,'A-methods'!$A:$A,$D154)),'A-baseline &amp; data'!AV26)</f>
        <v>1953.42</v>
      </c>
      <c r="V154" s="243">
        <f>IF('A-baseline &amp; data'!AW26="",U154*(1+SUMIFS('A-methods'!AB:AB,'A-methods'!$AG:$AG,"rate",'A-methods'!$AF:$AF,$B154,'A-methods'!$C:$C,$C154,'A-methods'!$A:$A,$D154)),'A-baseline &amp; data'!AW26)</f>
        <v>1953.42</v>
      </c>
      <c r="W154" s="243">
        <f>IF('A-baseline &amp; data'!AX26="",V154*(1+SUMIFS('A-methods'!AC:AC,'A-methods'!$AG:$AG,"rate",'A-methods'!$AF:$AF,$B154,'A-methods'!$C:$C,$C154,'A-methods'!$A:$A,$D154)),'A-baseline &amp; data'!AX26)</f>
        <v>1953.42</v>
      </c>
      <c r="X154" s="243">
        <f>IF('A-baseline &amp; data'!AY26="",W154*(1+SUMIFS('A-methods'!AD:AD,'A-methods'!$AG:$AG,"rate",'A-methods'!$AF:$AF,$B154,'A-methods'!$C:$C,$C154,'A-methods'!$A:$A,$D154)),'A-baseline &amp; data'!AY26)</f>
        <v>1953.42</v>
      </c>
      <c r="Y154" s="243">
        <f>IF('A-baseline &amp; data'!AZ26="",X154*(1+SUMIFS('A-methods'!AE:AE,'A-methods'!$AG:$AG,"rate",'A-methods'!$AF:$AF,$B154,'A-methods'!$C:$C,$C154,'A-methods'!$A:$A,$D154)),'A-baseline &amp; data'!AZ26)</f>
        <v>1953.42</v>
      </c>
    </row>
    <row r="155" spans="1:27">
      <c r="A155" s="237" t="s">
        <v>258</v>
      </c>
      <c r="B155" s="221" t="s">
        <v>766</v>
      </c>
      <c r="C155" s="274" t="str">
        <f t="shared" si="28"/>
        <v>ACT</v>
      </c>
      <c r="D155" s="272" t="str">
        <f t="shared" si="28"/>
        <v>High</v>
      </c>
      <c r="E155" s="336">
        <f>IF('A-baseline &amp; data'!AF27&lt;&gt;"",'A-baseline &amp; data'!AF27,'A-baseline &amp; data'!AE27*(1+SUMIFS('A-methods'!K:K,'A-methods'!$AG:$AG,"rate",'A-methods'!$AF:$AF,$B155,'A-methods'!$C:$C,$C155,'A-methods'!$A:$A,$D155)))</f>
        <v>0</v>
      </c>
      <c r="F155" s="243">
        <f>IF('A-baseline &amp; data'!AG27="",E155*(1+SUMIFS('A-methods'!L:L,'A-methods'!$AG:$AG,"rate",'A-methods'!$AF:$AF,$B155,'A-methods'!$C:$C,$C155,'A-methods'!$A:$A,$D155)),'A-baseline &amp; data'!AG27)</f>
        <v>0</v>
      </c>
      <c r="G155" s="243">
        <f>IF('A-baseline &amp; data'!AH27="",F155*(1+SUMIFS('A-methods'!M:M,'A-methods'!$AG:$AG,"rate",'A-methods'!$AF:$AF,$B155,'A-methods'!$C:$C,$C155,'A-methods'!$A:$A,$D155)),'A-baseline &amp; data'!AH27)</f>
        <v>0</v>
      </c>
      <c r="H155" s="243">
        <f>IF('A-baseline &amp; data'!AI27="",G155*(1+SUMIFS('A-methods'!N:N,'A-methods'!$AG:$AG,"rate",'A-methods'!$AF:$AF,$B155,'A-methods'!$C:$C,$C155,'A-methods'!$A:$A,$D155)),'A-baseline &amp; data'!AI27)</f>
        <v>0</v>
      </c>
      <c r="I155" s="243">
        <f>IF('A-baseline &amp; data'!AJ27="",H155*(1+SUMIFS('A-methods'!O:O,'A-methods'!$AG:$AG,"rate",'A-methods'!$AF:$AF,$B155,'A-methods'!$C:$C,$C155,'A-methods'!$A:$A,$D155)),'A-baseline &amp; data'!AJ27)</f>
        <v>0</v>
      </c>
      <c r="J155" s="243">
        <f>IF('A-baseline &amp; data'!AK27="",I155*(1+SUMIFS('A-methods'!P:P,'A-methods'!$AG:$AG,"rate",'A-methods'!$AF:$AF,$B155,'A-methods'!$C:$C,$C155,'A-methods'!$A:$A,$D155)),'A-baseline &amp; data'!AK27)</f>
        <v>0</v>
      </c>
      <c r="K155" s="243">
        <f>IF('A-baseline &amp; data'!AL27="",J155*(1+SUMIFS('A-methods'!Q:Q,'A-methods'!$AG:$AG,"rate",'A-methods'!$AF:$AF,$B155,'A-methods'!$C:$C,$C155,'A-methods'!$A:$A,$D155)),'A-baseline &amp; data'!AL27)</f>
        <v>0</v>
      </c>
      <c r="L155" s="243">
        <f>IF('A-baseline &amp; data'!AM27="",K155*(1+SUMIFS('A-methods'!R:R,'A-methods'!$AG:$AG,"rate",'A-methods'!$AF:$AF,$B155,'A-methods'!$C:$C,$C155,'A-methods'!$A:$A,$D155)),'A-baseline &amp; data'!AM27)</f>
        <v>0</v>
      </c>
      <c r="M155" s="243">
        <f>IF('A-baseline &amp; data'!AN27="",L155*(1+SUMIFS('A-methods'!S:S,'A-methods'!$AG:$AG,"rate",'A-methods'!$AF:$AF,$B155,'A-methods'!$C:$C,$C155,'A-methods'!$A:$A,$D155)),'A-baseline &amp; data'!AN27)</f>
        <v>0</v>
      </c>
      <c r="N155" s="243">
        <f>IF('A-baseline &amp; data'!AO27="",M155*(1+SUMIFS('A-methods'!T:T,'A-methods'!$AG:$AG,"rate",'A-methods'!$AF:$AF,$B155,'A-methods'!$C:$C,$C155,'A-methods'!$A:$A,$D155)),'A-baseline &amp; data'!AO27)</f>
        <v>0</v>
      </c>
      <c r="O155" s="243">
        <f>IF('A-baseline &amp; data'!AP27="",N155*(1+SUMIFS('A-methods'!U:U,'A-methods'!$AG:$AG,"rate",'A-methods'!$AF:$AF,$B155,'A-methods'!$C:$C,$C155,'A-methods'!$A:$A,$D155)),'A-baseline &amp; data'!AP27)</f>
        <v>0</v>
      </c>
      <c r="P155" s="243">
        <f>IF('A-baseline &amp; data'!AQ27="",O155*(1+SUMIFS('A-methods'!V:V,'A-methods'!$AG:$AG,"rate",'A-methods'!$AF:$AF,$B155,'A-methods'!$C:$C,$C155,'A-methods'!$A:$A,$D155)),'A-baseline &amp; data'!AQ27)</f>
        <v>0</v>
      </c>
      <c r="Q155" s="243">
        <f>IF('A-baseline &amp; data'!AR27="",P155*(1+SUMIFS('A-methods'!W:W,'A-methods'!$AG:$AG,"rate",'A-methods'!$AF:$AF,$B155,'A-methods'!$C:$C,$C155,'A-methods'!$A:$A,$D155)),'A-baseline &amp; data'!AR27)</f>
        <v>0</v>
      </c>
      <c r="R155" s="243">
        <f>IF('A-baseline &amp; data'!AS27="",Q155*(1+SUMIFS('A-methods'!X:X,'A-methods'!$AG:$AG,"rate",'A-methods'!$AF:$AF,$B155,'A-methods'!$C:$C,$C155,'A-methods'!$A:$A,$D155)),'A-baseline &amp; data'!AS27)</f>
        <v>0</v>
      </c>
      <c r="S155" s="243">
        <f>IF('A-baseline &amp; data'!AT27="",R155*(1+SUMIFS('A-methods'!Y:Y,'A-methods'!$AG:$AG,"rate",'A-methods'!$AF:$AF,$B155,'A-methods'!$C:$C,$C155,'A-methods'!$A:$A,$D155)),'A-baseline &amp; data'!AT27)</f>
        <v>0</v>
      </c>
      <c r="T155" s="243">
        <f>IF('A-baseline &amp; data'!AU27="",S155*(1+SUMIFS('A-methods'!Z:Z,'A-methods'!$AG:$AG,"rate",'A-methods'!$AF:$AF,$B155,'A-methods'!$C:$C,$C155,'A-methods'!$A:$A,$D155)),'A-baseline &amp; data'!AU27)</f>
        <v>0</v>
      </c>
      <c r="U155" s="243">
        <f>IF('A-baseline &amp; data'!AV27="",T155*(1+SUMIFS('A-methods'!AA:AA,'A-methods'!$AG:$AG,"rate",'A-methods'!$AF:$AF,$B155,'A-methods'!$C:$C,$C155,'A-methods'!$A:$A,$D155)),'A-baseline &amp; data'!AV27)</f>
        <v>0</v>
      </c>
      <c r="V155" s="243">
        <f>IF('A-baseline &amp; data'!AW27="",U155*(1+SUMIFS('A-methods'!AB:AB,'A-methods'!$AG:$AG,"rate",'A-methods'!$AF:$AF,$B155,'A-methods'!$C:$C,$C155,'A-methods'!$A:$A,$D155)),'A-baseline &amp; data'!AW27)</f>
        <v>0</v>
      </c>
      <c r="W155" s="243">
        <f>IF('A-baseline &amp; data'!AX27="",V155*(1+SUMIFS('A-methods'!AC:AC,'A-methods'!$AG:$AG,"rate",'A-methods'!$AF:$AF,$B155,'A-methods'!$C:$C,$C155,'A-methods'!$A:$A,$D155)),'A-baseline &amp; data'!AX27)</f>
        <v>0</v>
      </c>
      <c r="X155" s="243">
        <f>IF('A-baseline &amp; data'!AY27="",W155*(1+SUMIFS('A-methods'!AD:AD,'A-methods'!$AG:$AG,"rate",'A-methods'!$AF:$AF,$B155,'A-methods'!$C:$C,$C155,'A-methods'!$A:$A,$D155)),'A-baseline &amp; data'!AY27)</f>
        <v>0</v>
      </c>
      <c r="Y155" s="243">
        <f>IF('A-baseline &amp; data'!AZ27="",X155*(1+SUMIFS('A-methods'!AE:AE,'A-methods'!$AG:$AG,"rate",'A-methods'!$AF:$AF,$B155,'A-methods'!$C:$C,$C155,'A-methods'!$A:$A,$D155)),'A-baseline &amp; data'!AZ27)</f>
        <v>0</v>
      </c>
    </row>
    <row r="156" spans="1:27">
      <c r="A156" s="237" t="s">
        <v>259</v>
      </c>
      <c r="B156" s="221" t="s">
        <v>263</v>
      </c>
      <c r="C156" s="274" t="str">
        <f t="shared" si="28"/>
        <v>ACT</v>
      </c>
      <c r="D156" s="272" t="str">
        <f t="shared" si="28"/>
        <v>High</v>
      </c>
      <c r="E156" s="336">
        <f>IF('A-baseline &amp; data'!AF28&lt;&gt;"",'A-baseline &amp; data'!AF28,'A-baseline &amp; data'!AE28*(1+SUMIFS('A-methods'!K:K,'A-methods'!$AG:$AG,"rate",'A-methods'!$AF:$AF,$B156,'A-methods'!$C:$C,$C156,'A-methods'!$A:$A,$D156)))</f>
        <v>0</v>
      </c>
      <c r="F156" s="243">
        <f>IF('A-baseline &amp; data'!AG28="",E156*(1+SUMIFS('A-methods'!L:L,'A-methods'!$AG:$AG,"rate",'A-methods'!$AF:$AF,$B156,'A-methods'!$C:$C,$C156,'A-methods'!$A:$A,$D156)),'A-baseline &amp; data'!AG28)</f>
        <v>0</v>
      </c>
      <c r="G156" s="243">
        <f>IF('A-baseline &amp; data'!AH28="",F156*(1+SUMIFS('A-methods'!M:M,'A-methods'!$AG:$AG,"rate",'A-methods'!$AF:$AF,$B156,'A-methods'!$C:$C,$C156,'A-methods'!$A:$A,$D156)),'A-baseline &amp; data'!AH28)</f>
        <v>0</v>
      </c>
      <c r="H156" s="243">
        <f>IF('A-baseline &amp; data'!AI28="",G156*(1+SUMIFS('A-methods'!N:N,'A-methods'!$AG:$AG,"rate",'A-methods'!$AF:$AF,$B156,'A-methods'!$C:$C,$C156,'A-methods'!$A:$A,$D156)),'A-baseline &amp; data'!AI28)</f>
        <v>0</v>
      </c>
      <c r="I156" s="243">
        <f>IF('A-baseline &amp; data'!AJ28="",H156*(1+SUMIFS('A-methods'!O:O,'A-methods'!$AG:$AG,"rate",'A-methods'!$AF:$AF,$B156,'A-methods'!$C:$C,$C156,'A-methods'!$A:$A,$D156)),'A-baseline &amp; data'!AJ28)</f>
        <v>0</v>
      </c>
      <c r="J156" s="243">
        <f>IF('A-baseline &amp; data'!AK28="",I156*(1+SUMIFS('A-methods'!P:P,'A-methods'!$AG:$AG,"rate",'A-methods'!$AF:$AF,$B156,'A-methods'!$C:$C,$C156,'A-methods'!$A:$A,$D156)),'A-baseline &amp; data'!AK28)</f>
        <v>0</v>
      </c>
      <c r="K156" s="243">
        <f>IF('A-baseline &amp; data'!AL28="",J156*(1+SUMIFS('A-methods'!Q:Q,'A-methods'!$AG:$AG,"rate",'A-methods'!$AF:$AF,$B156,'A-methods'!$C:$C,$C156,'A-methods'!$A:$A,$D156)),'A-baseline &amp; data'!AL28)</f>
        <v>0</v>
      </c>
      <c r="L156" s="243">
        <f>IF('A-baseline &amp; data'!AM28="",K156*(1+SUMIFS('A-methods'!R:R,'A-methods'!$AG:$AG,"rate",'A-methods'!$AF:$AF,$B156,'A-methods'!$C:$C,$C156,'A-methods'!$A:$A,$D156)),'A-baseline &amp; data'!AM28)</f>
        <v>0</v>
      </c>
      <c r="M156" s="243">
        <f>IF('A-baseline &amp; data'!AN28="",L156*(1+SUMIFS('A-methods'!S:S,'A-methods'!$AG:$AG,"rate",'A-methods'!$AF:$AF,$B156,'A-methods'!$C:$C,$C156,'A-methods'!$A:$A,$D156)),'A-baseline &amp; data'!AN28)</f>
        <v>0</v>
      </c>
      <c r="N156" s="243">
        <f>IF('A-baseline &amp; data'!AO28="",M156*(1+SUMIFS('A-methods'!T:T,'A-methods'!$AG:$AG,"rate",'A-methods'!$AF:$AF,$B156,'A-methods'!$C:$C,$C156,'A-methods'!$A:$A,$D156)),'A-baseline &amp; data'!AO28)</f>
        <v>0</v>
      </c>
      <c r="O156" s="243">
        <f>IF('A-baseline &amp; data'!AP28="",N156*(1+SUMIFS('A-methods'!U:U,'A-methods'!$AG:$AG,"rate",'A-methods'!$AF:$AF,$B156,'A-methods'!$C:$C,$C156,'A-methods'!$A:$A,$D156)),'A-baseline &amp; data'!AP28)</f>
        <v>0</v>
      </c>
      <c r="P156" s="243">
        <f>IF('A-baseline &amp; data'!AQ28="",O156*(1+SUMIFS('A-methods'!V:V,'A-methods'!$AG:$AG,"rate",'A-methods'!$AF:$AF,$B156,'A-methods'!$C:$C,$C156,'A-methods'!$A:$A,$D156)),'A-baseline &amp; data'!AQ28)</f>
        <v>0</v>
      </c>
      <c r="Q156" s="243">
        <f>IF('A-baseline &amp; data'!AR28="",P156*(1+SUMIFS('A-methods'!W:W,'A-methods'!$AG:$AG,"rate",'A-methods'!$AF:$AF,$B156,'A-methods'!$C:$C,$C156,'A-methods'!$A:$A,$D156)),'A-baseline &amp; data'!AR28)</f>
        <v>0</v>
      </c>
      <c r="R156" s="243">
        <f>IF('A-baseline &amp; data'!AS28="",Q156*(1+SUMIFS('A-methods'!X:X,'A-methods'!$AG:$AG,"rate",'A-methods'!$AF:$AF,$B156,'A-methods'!$C:$C,$C156,'A-methods'!$A:$A,$D156)),'A-baseline &amp; data'!AS28)</f>
        <v>0</v>
      </c>
      <c r="S156" s="243">
        <f>IF('A-baseline &amp; data'!AT28="",R156*(1+SUMIFS('A-methods'!Y:Y,'A-methods'!$AG:$AG,"rate",'A-methods'!$AF:$AF,$B156,'A-methods'!$C:$C,$C156,'A-methods'!$A:$A,$D156)),'A-baseline &amp; data'!AT28)</f>
        <v>0</v>
      </c>
      <c r="T156" s="243">
        <f>IF('A-baseline &amp; data'!AU28="",S156*(1+SUMIFS('A-methods'!Z:Z,'A-methods'!$AG:$AG,"rate",'A-methods'!$AF:$AF,$B156,'A-methods'!$C:$C,$C156,'A-methods'!$A:$A,$D156)),'A-baseline &amp; data'!AU28)</f>
        <v>0</v>
      </c>
      <c r="U156" s="243">
        <f>IF('A-baseline &amp; data'!AV28="",T156*(1+SUMIFS('A-methods'!AA:AA,'A-methods'!$AG:$AG,"rate",'A-methods'!$AF:$AF,$B156,'A-methods'!$C:$C,$C156,'A-methods'!$A:$A,$D156)),'A-baseline &amp; data'!AV28)</f>
        <v>0</v>
      </c>
      <c r="V156" s="243">
        <f>IF('A-baseline &amp; data'!AW28="",U156*(1+SUMIFS('A-methods'!AB:AB,'A-methods'!$AG:$AG,"rate",'A-methods'!$AF:$AF,$B156,'A-methods'!$C:$C,$C156,'A-methods'!$A:$A,$D156)),'A-baseline &amp; data'!AW28)</f>
        <v>0</v>
      </c>
      <c r="W156" s="243">
        <f>IF('A-baseline &amp; data'!AX28="",V156*(1+SUMIFS('A-methods'!AC:AC,'A-methods'!$AG:$AG,"rate",'A-methods'!$AF:$AF,$B156,'A-methods'!$C:$C,$C156,'A-methods'!$A:$A,$D156)),'A-baseline &amp; data'!AX28)</f>
        <v>0</v>
      </c>
      <c r="X156" s="243">
        <f>IF('A-baseline &amp; data'!AY28="",W156*(1+SUMIFS('A-methods'!AD:AD,'A-methods'!$AG:$AG,"rate",'A-methods'!$AF:$AF,$B156,'A-methods'!$C:$C,$C156,'A-methods'!$A:$A,$D156)),'A-baseline &amp; data'!AY28)</f>
        <v>0</v>
      </c>
      <c r="Y156" s="243">
        <f>IF('A-baseline &amp; data'!AZ28="",X156*(1+SUMIFS('A-methods'!AE:AE,'A-methods'!$AG:$AG,"rate",'A-methods'!$AF:$AF,$B156,'A-methods'!$C:$C,$C156,'A-methods'!$A:$A,$D156)),'A-baseline &amp; data'!AZ28)</f>
        <v>0</v>
      </c>
    </row>
    <row r="157" spans="1:27">
      <c r="A157" s="237" t="s">
        <v>171</v>
      </c>
      <c r="B157" s="221" t="s">
        <v>172</v>
      </c>
      <c r="C157" s="274" t="str">
        <f t="shared" si="28"/>
        <v>ACT</v>
      </c>
      <c r="D157" s="272" t="str">
        <f t="shared" si="28"/>
        <v>High</v>
      </c>
      <c r="E157" s="336">
        <f>IF('A-baseline &amp; data'!AF29&lt;&gt;"",'A-baseline &amp; data'!AF29,'A-baseline &amp; data'!AE29*(1+SUMIFS('A-methods'!K:K,'A-methods'!$AG:$AG,"rate",'A-methods'!$AF:$AF,$B157,'A-methods'!$C:$C,$C157,'A-methods'!$A:$A,$D157)))</f>
        <v>20.066559999999999</v>
      </c>
      <c r="F157" s="243">
        <f>IF('A-baseline &amp; data'!AG29="",E157*(1+SUMIFS('A-methods'!L:L,'A-methods'!$AG:$AG,"rate",'A-methods'!$AF:$AF,$B157,'A-methods'!$C:$C,$C157,'A-methods'!$A:$A,$D157)),'A-baseline &amp; data'!AG29)</f>
        <v>20.628423680000001</v>
      </c>
      <c r="G157" s="243">
        <f>IF('A-baseline &amp; data'!AH29="",F157*(1+SUMIFS('A-methods'!M:M,'A-methods'!$AG:$AG,"rate",'A-methods'!$AF:$AF,$B157,'A-methods'!$C:$C,$C157,'A-methods'!$A:$A,$D157)),'A-baseline &amp; data'!AH29)</f>
        <v>21.20601954304</v>
      </c>
      <c r="H157" s="243">
        <f>IF('A-baseline &amp; data'!AI29="",G157*(1+SUMIFS('A-methods'!N:N,'A-methods'!$AG:$AG,"rate",'A-methods'!$AF:$AF,$B157,'A-methods'!$C:$C,$C157,'A-methods'!$A:$A,$D157)),'A-baseline &amp; data'!AI29)</f>
        <v>21.799788090245119</v>
      </c>
      <c r="I157" s="243">
        <f>IF('A-baseline &amp; data'!AJ29="",H157*(1+SUMIFS('A-methods'!O:O,'A-methods'!$AG:$AG,"rate",'A-methods'!$AF:$AF,$B157,'A-methods'!$C:$C,$C157,'A-methods'!$A:$A,$D157)),'A-baseline &amp; data'!AJ29)</f>
        <v>22.410182156771985</v>
      </c>
      <c r="J157" s="243">
        <f>IF('A-baseline &amp; data'!AK29="",I157*(1+SUMIFS('A-methods'!P:P,'A-methods'!$AG:$AG,"rate",'A-methods'!$AF:$AF,$B157,'A-methods'!$C:$C,$C157,'A-methods'!$A:$A,$D157)),'A-baseline &amp; data'!AK29)</f>
        <v>23.037667257161601</v>
      </c>
      <c r="K157" s="243">
        <f>IF('A-baseline &amp; data'!AL29="",J157*(1+SUMIFS('A-methods'!Q:Q,'A-methods'!$AG:$AG,"rate",'A-methods'!$AF:$AF,$B157,'A-methods'!$C:$C,$C157,'A-methods'!$A:$A,$D157)),'A-baseline &amp; data'!AL29)</f>
        <v>23.682721940362125</v>
      </c>
      <c r="L157" s="243">
        <f>IF('A-baseline &amp; data'!AM29="",K157*(1+SUMIFS('A-methods'!R:R,'A-methods'!$AG:$AG,"rate",'A-methods'!$AF:$AF,$B157,'A-methods'!$C:$C,$C157,'A-methods'!$A:$A,$D157)),'A-baseline &amp; data'!AM29)</f>
        <v>24.345838154692267</v>
      </c>
      <c r="M157" s="243">
        <f>IF('A-baseline &amp; data'!AN29="",L157*(1+SUMIFS('A-methods'!S:S,'A-methods'!$AG:$AG,"rate",'A-methods'!$AF:$AF,$B157,'A-methods'!$C:$C,$C157,'A-methods'!$A:$A,$D157)),'A-baseline &amp; data'!AN29)</f>
        <v>25.027521623023652</v>
      </c>
      <c r="N157" s="243">
        <f>IF('A-baseline &amp; data'!AO29="",M157*(1+SUMIFS('A-methods'!T:T,'A-methods'!$AG:$AG,"rate",'A-methods'!$AF:$AF,$B157,'A-methods'!$C:$C,$C157,'A-methods'!$A:$A,$D157)),'A-baseline &amp; data'!AO29)</f>
        <v>25.728292228468316</v>
      </c>
      <c r="O157" s="243">
        <f>IF('A-baseline &amp; data'!AP29="",N157*(1+SUMIFS('A-methods'!U:U,'A-methods'!$AG:$AG,"rate",'A-methods'!$AF:$AF,$B157,'A-methods'!$C:$C,$C157,'A-methods'!$A:$A,$D157)),'A-baseline &amp; data'!AP29)</f>
        <v>26.448684410865429</v>
      </c>
      <c r="P157" s="243">
        <f>IF('A-baseline &amp; data'!AQ29="",O157*(1+SUMIFS('A-methods'!V:V,'A-methods'!$AG:$AG,"rate",'A-methods'!$AF:$AF,$B157,'A-methods'!$C:$C,$C157,'A-methods'!$A:$A,$D157)),'A-baseline &amp; data'!AQ29)</f>
        <v>27.189247574369663</v>
      </c>
      <c r="Q157" s="243">
        <f>IF('A-baseline &amp; data'!AR29="",P157*(1+SUMIFS('A-methods'!W:W,'A-methods'!$AG:$AG,"rate",'A-methods'!$AF:$AF,$B157,'A-methods'!$C:$C,$C157,'A-methods'!$A:$A,$D157)),'A-baseline &amp; data'!AR29)</f>
        <v>27.950546506452014</v>
      </c>
      <c r="R157" s="243">
        <f>IF('A-baseline &amp; data'!AS29="",Q157*(1+SUMIFS('A-methods'!X:X,'A-methods'!$AG:$AG,"rate",'A-methods'!$AF:$AF,$B157,'A-methods'!$C:$C,$C157,'A-methods'!$A:$A,$D157)),'A-baseline &amp; data'!AS29)</f>
        <v>28.733161808632669</v>
      </c>
      <c r="S157" s="243">
        <f>IF('A-baseline &amp; data'!AT29="",R157*(1+SUMIFS('A-methods'!Y:Y,'A-methods'!$AG:$AG,"rate",'A-methods'!$AF:$AF,$B157,'A-methods'!$C:$C,$C157,'A-methods'!$A:$A,$D157)),'A-baseline &amp; data'!AT29)</f>
        <v>29.537690339274384</v>
      </c>
      <c r="T157" s="243">
        <f>IF('A-baseline &amp; data'!AU29="",S157*(1+SUMIFS('A-methods'!Z:Z,'A-methods'!$AG:$AG,"rate",'A-methods'!$AF:$AF,$B157,'A-methods'!$C:$C,$C157,'A-methods'!$A:$A,$D157)),'A-baseline &amp; data'!AU29)</f>
        <v>30.364745668774066</v>
      </c>
      <c r="U157" s="243">
        <f>IF('A-baseline &amp; data'!AV29="",T157*(1+SUMIFS('A-methods'!AA:AA,'A-methods'!$AG:$AG,"rate",'A-methods'!$AF:$AF,$B157,'A-methods'!$C:$C,$C157,'A-methods'!$A:$A,$D157)),'A-baseline &amp; data'!AV29)</f>
        <v>31.214958547499741</v>
      </c>
      <c r="V157" s="243">
        <f>IF('A-baseline &amp; data'!AW29="",U157*(1+SUMIFS('A-methods'!AB:AB,'A-methods'!$AG:$AG,"rate",'A-methods'!$AF:$AF,$B157,'A-methods'!$C:$C,$C157,'A-methods'!$A:$A,$D157)),'A-baseline &amp; data'!AW29)</f>
        <v>32.088977386829733</v>
      </c>
      <c r="W157" s="243">
        <f>IF('A-baseline &amp; data'!AX29="",V157*(1+SUMIFS('A-methods'!AC:AC,'A-methods'!$AG:$AG,"rate",'A-methods'!$AF:$AF,$B157,'A-methods'!$C:$C,$C157,'A-methods'!$A:$A,$D157)),'A-baseline &amp; data'!AX29)</f>
        <v>32.987468753660963</v>
      </c>
      <c r="X157" s="243">
        <f>IF('A-baseline &amp; data'!AY29="",W157*(1+SUMIFS('A-methods'!AD:AD,'A-methods'!$AG:$AG,"rate",'A-methods'!$AF:$AF,$B157,'A-methods'!$C:$C,$C157,'A-methods'!$A:$A,$D157)),'A-baseline &amp; data'!AY29)</f>
        <v>33.91111787876347</v>
      </c>
      <c r="Y157" s="243">
        <f>IF('A-baseline &amp; data'!AZ29="",X157*(1+SUMIFS('A-methods'!AE:AE,'A-methods'!$AG:$AG,"rate",'A-methods'!$AF:$AF,$B157,'A-methods'!$C:$C,$C157,'A-methods'!$A:$A,$D157)),'A-baseline &amp; data'!AZ29)</f>
        <v>34.86062917936885</v>
      </c>
    </row>
    <row r="158" spans="1:27">
      <c r="A158" s="237" t="s">
        <v>260</v>
      </c>
      <c r="B158" s="221" t="s">
        <v>264</v>
      </c>
      <c r="C158" s="274" t="str">
        <f t="shared" si="28"/>
        <v>ACT</v>
      </c>
      <c r="D158" s="272" t="str">
        <f t="shared" si="28"/>
        <v>High</v>
      </c>
      <c r="E158" s="336">
        <f>IF('A-baseline &amp; data'!AF30&lt;&gt;"",'A-baseline &amp; data'!AF30,'A-baseline &amp; data'!AE30*(1+SUMIFS('A-methods'!K:K,'A-methods'!$AG:$AG,"rate",'A-methods'!$AF:$AF,$B158,'A-methods'!$C:$C,$C158,'A-methods'!$A:$A,$D158)))</f>
        <v>8.5951000000000004</v>
      </c>
      <c r="F158" s="243">
        <f>IF('A-baseline &amp; data'!AG30="",E158*(1+SUMIFS('A-methods'!L:L,'A-methods'!$AG:$AG,"rate",'A-methods'!$AF:$AF,$B158,'A-methods'!$C:$C,$C158,'A-methods'!$A:$A,$D158)),'A-baseline &amp; data'!AG30)</f>
        <v>8.6810510000000001</v>
      </c>
      <c r="G158" s="243">
        <f>IF('A-baseline &amp; data'!AH30="",F158*(1+SUMIFS('A-methods'!M:M,'A-methods'!$AG:$AG,"rate",'A-methods'!$AF:$AF,$B158,'A-methods'!$C:$C,$C158,'A-methods'!$A:$A,$D158)),'A-baseline &amp; data'!AH30)</f>
        <v>8.7678615099999995</v>
      </c>
      <c r="H158" s="243">
        <f>IF('A-baseline &amp; data'!AI30="",G158*(1+SUMIFS('A-methods'!N:N,'A-methods'!$AG:$AG,"rate",'A-methods'!$AF:$AF,$B158,'A-methods'!$C:$C,$C158,'A-methods'!$A:$A,$D158)),'A-baseline &amp; data'!AI30)</f>
        <v>8.8555401250999992</v>
      </c>
      <c r="I158" s="243">
        <f>IF('A-baseline &amp; data'!AJ30="",H158*(1+SUMIFS('A-methods'!O:O,'A-methods'!$AG:$AG,"rate",'A-methods'!$AF:$AF,$B158,'A-methods'!$C:$C,$C158,'A-methods'!$A:$A,$D158)),'A-baseline &amp; data'!AJ30)</f>
        <v>8.9440955263509991</v>
      </c>
      <c r="J158" s="243">
        <f>IF('A-baseline &amp; data'!AK30="",I158*(1+SUMIFS('A-methods'!P:P,'A-methods'!$AG:$AG,"rate",'A-methods'!$AF:$AF,$B158,'A-methods'!$C:$C,$C158,'A-methods'!$A:$A,$D158)),'A-baseline &amp; data'!AK30)</f>
        <v>9.0335364816145098</v>
      </c>
      <c r="K158" s="243">
        <f>IF('A-baseline &amp; data'!AL30="",J158*(1+SUMIFS('A-methods'!Q:Q,'A-methods'!$AG:$AG,"rate",'A-methods'!$AF:$AF,$B158,'A-methods'!$C:$C,$C158,'A-methods'!$A:$A,$D158)),'A-baseline &amp; data'!AL30)</f>
        <v>9.1238718464306547</v>
      </c>
      <c r="L158" s="243">
        <f>IF('A-baseline &amp; data'!AM30="",K158*(1+SUMIFS('A-methods'!R:R,'A-methods'!$AG:$AG,"rate",'A-methods'!$AF:$AF,$B158,'A-methods'!$C:$C,$C158,'A-methods'!$A:$A,$D158)),'A-baseline &amp; data'!AM30)</f>
        <v>9.2151105648949621</v>
      </c>
      <c r="M158" s="243">
        <f>IF('A-baseline &amp; data'!AN30="",L158*(1+SUMIFS('A-methods'!S:S,'A-methods'!$AG:$AG,"rate",'A-methods'!$AF:$AF,$B158,'A-methods'!$C:$C,$C158,'A-methods'!$A:$A,$D158)),'A-baseline &amp; data'!AN30)</f>
        <v>9.3072616705439124</v>
      </c>
      <c r="N158" s="243">
        <f>IF('A-baseline &amp; data'!AO30="",M158*(1+SUMIFS('A-methods'!T:T,'A-methods'!$AG:$AG,"rate",'A-methods'!$AF:$AF,$B158,'A-methods'!$C:$C,$C158,'A-methods'!$A:$A,$D158)),'A-baseline &amp; data'!AO30)</f>
        <v>9.4003342872493523</v>
      </c>
      <c r="O158" s="243">
        <f>IF('A-baseline &amp; data'!AP30="",N158*(1+SUMIFS('A-methods'!U:U,'A-methods'!$AG:$AG,"rate",'A-methods'!$AF:$AF,$B158,'A-methods'!$C:$C,$C158,'A-methods'!$A:$A,$D158)),'A-baseline &amp; data'!AP30)</f>
        <v>9.4943376301218461</v>
      </c>
      <c r="P158" s="243">
        <f>IF('A-baseline &amp; data'!AQ30="",O158*(1+SUMIFS('A-methods'!V:V,'A-methods'!$AG:$AG,"rate",'A-methods'!$AF:$AF,$B158,'A-methods'!$C:$C,$C158,'A-methods'!$A:$A,$D158)),'A-baseline &amp; data'!AQ30)</f>
        <v>9.5892810064230645</v>
      </c>
      <c r="Q158" s="243">
        <f>IF('A-baseline &amp; data'!AR30="",P158*(1+SUMIFS('A-methods'!W:W,'A-methods'!$AG:$AG,"rate",'A-methods'!$AF:$AF,$B158,'A-methods'!$C:$C,$C158,'A-methods'!$A:$A,$D158)),'A-baseline &amp; data'!AR30)</f>
        <v>9.6851738164872945</v>
      </c>
      <c r="R158" s="243">
        <f>IF('A-baseline &amp; data'!AS30="",Q158*(1+SUMIFS('A-methods'!X:X,'A-methods'!$AG:$AG,"rate",'A-methods'!$AF:$AF,$B158,'A-methods'!$C:$C,$C158,'A-methods'!$A:$A,$D158)),'A-baseline &amp; data'!AS30)</f>
        <v>9.7820255546521668</v>
      </c>
      <c r="S158" s="243">
        <f>IF('A-baseline &amp; data'!AT30="",R158*(1+SUMIFS('A-methods'!Y:Y,'A-methods'!$AG:$AG,"rate",'A-methods'!$AF:$AF,$B158,'A-methods'!$C:$C,$C158,'A-methods'!$A:$A,$D158)),'A-baseline &amp; data'!AT30)</f>
        <v>9.8798458101986881</v>
      </c>
      <c r="T158" s="243">
        <f>IF('A-baseline &amp; data'!AU30="",S158*(1+SUMIFS('A-methods'!Z:Z,'A-methods'!$AG:$AG,"rate",'A-methods'!$AF:$AF,$B158,'A-methods'!$C:$C,$C158,'A-methods'!$A:$A,$D158)),'A-baseline &amp; data'!AU30)</f>
        <v>9.9786442683006751</v>
      </c>
      <c r="U158" s="243">
        <f>IF('A-baseline &amp; data'!AV30="",T158*(1+SUMIFS('A-methods'!AA:AA,'A-methods'!$AG:$AG,"rate",'A-methods'!$AF:$AF,$B158,'A-methods'!$C:$C,$C158,'A-methods'!$A:$A,$D158)),'A-baseline &amp; data'!AV30)</f>
        <v>10.078430710983682</v>
      </c>
      <c r="V158" s="243">
        <f>IF('A-baseline &amp; data'!AW30="",U158*(1+SUMIFS('A-methods'!AB:AB,'A-methods'!$AG:$AG,"rate",'A-methods'!$AF:$AF,$B158,'A-methods'!$C:$C,$C158,'A-methods'!$A:$A,$D158)),'A-baseline &amp; data'!AW30)</f>
        <v>10.179215018093519</v>
      </c>
      <c r="W158" s="243">
        <f>IF('A-baseline &amp; data'!AX30="",V158*(1+SUMIFS('A-methods'!AC:AC,'A-methods'!$AG:$AG,"rate",'A-methods'!$AF:$AF,$B158,'A-methods'!$C:$C,$C158,'A-methods'!$A:$A,$D158)),'A-baseline &amp; data'!AX30)</f>
        <v>10.281007168274455</v>
      </c>
      <c r="X158" s="243">
        <f>IF('A-baseline &amp; data'!AY30="",W158*(1+SUMIFS('A-methods'!AD:AD,'A-methods'!$AG:$AG,"rate",'A-methods'!$AF:$AF,$B158,'A-methods'!$C:$C,$C158,'A-methods'!$A:$A,$D158)),'A-baseline &amp; data'!AY30)</f>
        <v>10.3838172399572</v>
      </c>
      <c r="Y158" s="243">
        <f>IF('A-baseline &amp; data'!AZ30="",X158*(1+SUMIFS('A-methods'!AE:AE,'A-methods'!$AG:$AG,"rate",'A-methods'!$AF:$AF,$B158,'A-methods'!$C:$C,$C158,'A-methods'!$A:$A,$D158)),'A-baseline &amp; data'!AZ30)</f>
        <v>10.487655412356771</v>
      </c>
    </row>
    <row r="159" spans="1:27">
      <c r="A159" s="237" t="s">
        <v>175</v>
      </c>
      <c r="B159" s="221" t="s">
        <v>373</v>
      </c>
      <c r="C159" s="274" t="str">
        <f t="shared" si="28"/>
        <v>ACT</v>
      </c>
      <c r="D159" s="272" t="str">
        <f t="shared" si="28"/>
        <v>High</v>
      </c>
      <c r="E159" s="336">
        <f>IF('A-baseline &amp; data'!AF31&lt;&gt;"",'A-baseline &amp; data'!AF31,'A-baseline &amp; data'!AE31*(1+SUMIFS('A-methods'!K:K,'A-methods'!$AG:$AG,"rate",'A-methods'!$AF:$AF,$B159,'A-methods'!$C:$C,$C159,'A-methods'!$A:$A,$D159)))</f>
        <v>583.642001127355</v>
      </c>
      <c r="F159" s="243">
        <f>IF('A-baseline &amp; data'!AG31="",E159*(1+SUMIFS('A-methods'!L:L,'A-methods'!$AG:$AG,"rate",'A-methods'!$AF:$AF,$B159,'A-methods'!$C:$C,$C159,'A-methods'!$A:$A,$D159)),'A-baseline &amp; data'!AG31)</f>
        <v>606.54695937682459</v>
      </c>
      <c r="G159" s="243">
        <f>IF('A-baseline &amp; data'!AH31="",F159*(1+SUMIFS('A-methods'!M:M,'A-methods'!$AG:$AG,"rate",'A-methods'!$AF:$AF,$B159,'A-methods'!$C:$C,$C159,'A-methods'!$A:$A,$D159)),'A-baseline &amp; data'!AH31)</f>
        <v>630.35081988383661</v>
      </c>
      <c r="H159" s="243">
        <f>IF('A-baseline &amp; data'!AI31="",G159*(1+SUMIFS('A-methods'!N:N,'A-methods'!$AG:$AG,"rate",'A-methods'!$AF:$AF,$B159,'A-methods'!$C:$C,$C159,'A-methods'!$A:$A,$D159)),'A-baseline &amp; data'!AI31)</f>
        <v>655.56485267919004</v>
      </c>
      <c r="I159" s="243">
        <f>IF('A-baseline &amp; data'!AJ31="",H159*(1+SUMIFS('A-methods'!O:O,'A-methods'!$AG:$AG,"rate",'A-methods'!$AF:$AF,$B159,'A-methods'!$C:$C,$C159,'A-methods'!$A:$A,$D159)),'A-baseline &amp; data'!AJ31)</f>
        <v>681.78744678635769</v>
      </c>
      <c r="J159" s="243">
        <f>IF('A-baseline &amp; data'!AK31="",I159*(1+SUMIFS('A-methods'!P:P,'A-methods'!$AG:$AG,"rate",'A-methods'!$AF:$AF,$B159,'A-methods'!$C:$C,$C159,'A-methods'!$A:$A,$D159)),'A-baseline &amp; data'!AK31)</f>
        <v>709.05894465781205</v>
      </c>
      <c r="K159" s="243">
        <f>IF('A-baseline &amp; data'!AL31="",J159*(1+SUMIFS('A-methods'!Q:Q,'A-methods'!$AG:$AG,"rate",'A-methods'!$AF:$AF,$B159,'A-methods'!$C:$C,$C159,'A-methods'!$A:$A,$D159)),'A-baseline &amp; data'!AL31)</f>
        <v>737.42130244412454</v>
      </c>
      <c r="L159" s="243">
        <f>IF('A-baseline &amp; data'!AM31="",K159*(1+SUMIFS('A-methods'!R:R,'A-methods'!$AG:$AG,"rate",'A-methods'!$AF:$AF,$B159,'A-methods'!$C:$C,$C159,'A-methods'!$A:$A,$D159)),'A-baseline &amp; data'!AM31)</f>
        <v>766.91815454188952</v>
      </c>
      <c r="M159" s="243">
        <f>IF('A-baseline &amp; data'!AN31="",L159*(1+SUMIFS('A-methods'!S:S,'A-methods'!$AG:$AG,"rate",'A-methods'!$AF:$AF,$B159,'A-methods'!$C:$C,$C159,'A-methods'!$A:$A,$D159)),'A-baseline &amp; data'!AN31)</f>
        <v>797.5948807235651</v>
      </c>
      <c r="N159" s="243">
        <f>IF('A-baseline &amp; data'!AO31="",M159*(1+SUMIFS('A-methods'!T:T,'A-methods'!$AG:$AG,"rate",'A-methods'!$AF:$AF,$B159,'A-methods'!$C:$C,$C159,'A-methods'!$A:$A,$D159)),'A-baseline &amp; data'!AO31)</f>
        <v>830.29627083323123</v>
      </c>
      <c r="O159" s="243">
        <f>IF('A-baseline &amp; data'!AP31="",N159*(1+SUMIFS('A-methods'!U:U,'A-methods'!$AG:$AG,"rate",'A-methods'!$AF:$AF,$B159,'A-methods'!$C:$C,$C159,'A-methods'!$A:$A,$D159)),'A-baseline &amp; data'!AP31)</f>
        <v>864.33841793739361</v>
      </c>
      <c r="P159" s="243">
        <f>IF('A-baseline &amp; data'!AQ31="",O159*(1+SUMIFS('A-methods'!V:V,'A-methods'!$AG:$AG,"rate",'A-methods'!$AF:$AF,$B159,'A-methods'!$C:$C,$C159,'A-methods'!$A:$A,$D159)),'A-baseline &amp; data'!AQ31)</f>
        <v>899.77629307282666</v>
      </c>
      <c r="Q159" s="243">
        <f>IF('A-baseline &amp; data'!AR31="",P159*(1+SUMIFS('A-methods'!W:W,'A-methods'!$AG:$AG,"rate",'A-methods'!$AF:$AF,$B159,'A-methods'!$C:$C,$C159,'A-methods'!$A:$A,$D159)),'A-baseline &amp; data'!AR31)</f>
        <v>936.66712108881245</v>
      </c>
      <c r="R159" s="243">
        <f>IF('A-baseline &amp; data'!AS31="",Q159*(1+SUMIFS('A-methods'!X:X,'A-methods'!$AG:$AG,"rate",'A-methods'!$AF:$AF,$B159,'A-methods'!$C:$C,$C159,'A-methods'!$A:$A,$D159)),'A-baseline &amp; data'!AS31)</f>
        <v>975.07047305345372</v>
      </c>
      <c r="S159" s="243">
        <f>IF('A-baseline &amp; data'!AT31="",R159*(1+SUMIFS('A-methods'!Y:Y,'A-methods'!$AG:$AG,"rate",'A-methods'!$AF:$AF,$B159,'A-methods'!$C:$C,$C159,'A-methods'!$A:$A,$D159)),'A-baseline &amp; data'!AT31)</f>
        <v>1015.0483624486452</v>
      </c>
      <c r="T159" s="243">
        <f>IF('A-baseline &amp; data'!AU31="",S159*(1+SUMIFS('A-methods'!Z:Z,'A-methods'!$AG:$AG,"rate",'A-methods'!$AF:$AF,$B159,'A-methods'!$C:$C,$C159,'A-methods'!$A:$A,$D159)),'A-baseline &amp; data'!AU31)</f>
        <v>1056.6653453090396</v>
      </c>
      <c r="U159" s="243">
        <f>IF('A-baseline &amp; data'!AV31="",T159*(1+SUMIFS('A-methods'!AA:AA,'A-methods'!$AG:$AG,"rate",'A-methods'!$AF:$AF,$B159,'A-methods'!$C:$C,$C159,'A-methods'!$A:$A,$D159)),'A-baseline &amp; data'!AV31)</f>
        <v>1099.9886244667102</v>
      </c>
      <c r="V159" s="243">
        <f>IF('A-baseline &amp; data'!AW31="",U159*(1+SUMIFS('A-methods'!AB:AB,'A-methods'!$AG:$AG,"rate",'A-methods'!$AF:$AF,$B159,'A-methods'!$C:$C,$C159,'A-methods'!$A:$A,$D159)),'A-baseline &amp; data'!AW31)</f>
        <v>1145.0881580698453</v>
      </c>
      <c r="W159" s="243">
        <f>IF('A-baseline &amp; data'!AX31="",V159*(1+SUMIFS('A-methods'!AC:AC,'A-methods'!$AG:$AG,"rate",'A-methods'!$AF:$AF,$B159,'A-methods'!$C:$C,$C159,'A-methods'!$A:$A,$D159)),'A-baseline &amp; data'!AX31)</f>
        <v>1192.036772550709</v>
      </c>
      <c r="X159" s="243">
        <f>IF('A-baseline &amp; data'!AY31="",W159*(1+SUMIFS('A-methods'!AD:AD,'A-methods'!$AG:$AG,"rate",'A-methods'!$AF:$AF,$B159,'A-methods'!$C:$C,$C159,'A-methods'!$A:$A,$D159)),'A-baseline &amp; data'!AY31)</f>
        <v>1240.910280225288</v>
      </c>
      <c r="Y159" s="243">
        <f>IF('A-baseline &amp; data'!AZ31="",X159*(1+SUMIFS('A-methods'!AE:AE,'A-methods'!$AG:$AG,"rate",'A-methods'!$AF:$AF,$B159,'A-methods'!$C:$C,$C159,'A-methods'!$A:$A,$D159)),'A-baseline &amp; data'!AZ31)</f>
        <v>1291.7876017145247</v>
      </c>
    </row>
    <row r="160" spans="1:27" s="241" customFormat="1" ht="15">
      <c r="A160" s="237" t="s">
        <v>189</v>
      </c>
      <c r="B160" s="221" t="s">
        <v>190</v>
      </c>
      <c r="C160" s="274" t="str">
        <f t="shared" si="28"/>
        <v>ACT</v>
      </c>
      <c r="D160" s="272" t="str">
        <f t="shared" si="28"/>
        <v>High</v>
      </c>
      <c r="E160" s="336">
        <f>IF('A-baseline &amp; data'!AF32&lt;&gt;"",'A-baseline &amp; data'!AF32,'A-baseline &amp; data'!AE32*(1+SUMIFS('A-methods'!K:K,'A-methods'!$AG:$AG,"rate",'A-methods'!$AF:$AF,$B160,'A-methods'!$C:$C,$C160,'A-methods'!$A:$A,$D160)))</f>
        <v>3824.8300800000002</v>
      </c>
      <c r="F160" s="243">
        <f>IF('A-baseline &amp; data'!AG32="",E160*(1+SUMIFS('A-methods'!L:L,'A-methods'!$AG:$AG,"rate",'A-methods'!$AF:$AF,$B160,'A-methods'!$C:$C,$C160,'A-methods'!$A:$A,$D160)),'A-baseline &amp; data'!AG32)</f>
        <v>3958.6991327999999</v>
      </c>
      <c r="G160" s="243">
        <f>IF('A-baseline &amp; data'!AH32="",F160*(1+SUMIFS('A-methods'!M:M,'A-methods'!$AG:$AG,"rate",'A-methods'!$AF:$AF,$B160,'A-methods'!$C:$C,$C160,'A-methods'!$A:$A,$D160)),'A-baseline &amp; data'!AH32)</f>
        <v>4097.2536024479996</v>
      </c>
      <c r="H160" s="243">
        <f>IF('A-baseline &amp; data'!AI32="",G160*(1+SUMIFS('A-methods'!N:N,'A-methods'!$AG:$AG,"rate",'A-methods'!$AF:$AF,$B160,'A-methods'!$C:$C,$C160,'A-methods'!$A:$A,$D160)),'A-baseline &amp; data'!AI32)</f>
        <v>4240.6574785336788</v>
      </c>
      <c r="I160" s="243">
        <f>IF('A-baseline &amp; data'!AJ32="",H160*(1+SUMIFS('A-methods'!O:O,'A-methods'!$AG:$AG,"rate",'A-methods'!$AF:$AF,$B160,'A-methods'!$C:$C,$C160,'A-methods'!$A:$A,$D160)),'A-baseline &amp; data'!AJ32)</f>
        <v>4389.0804902823575</v>
      </c>
      <c r="J160" s="243">
        <f>IF('A-baseline &amp; data'!AK32="",I160*(1+SUMIFS('A-methods'!P:P,'A-methods'!$AG:$AG,"rate",'A-methods'!$AF:$AF,$B160,'A-methods'!$C:$C,$C160,'A-methods'!$A:$A,$D160)),'A-baseline &amp; data'!AK32)</f>
        <v>4542.6983074422396</v>
      </c>
      <c r="K160" s="243">
        <f>IF('A-baseline &amp; data'!AL32="",J160*(1+SUMIFS('A-methods'!Q:Q,'A-methods'!$AG:$AG,"rate",'A-methods'!$AF:$AF,$B160,'A-methods'!$C:$C,$C160,'A-methods'!$A:$A,$D160)),'A-baseline &amp; data'!AL32)</f>
        <v>4701.6927482027177</v>
      </c>
      <c r="L160" s="243">
        <f>IF('A-baseline &amp; data'!AM32="",K160*(1+SUMIFS('A-methods'!R:R,'A-methods'!$AG:$AG,"rate",'A-methods'!$AF:$AF,$B160,'A-methods'!$C:$C,$C160,'A-methods'!$A:$A,$D160)),'A-baseline &amp; data'!AM32)</f>
        <v>4866.2519943898124</v>
      </c>
      <c r="M160" s="243">
        <f>IF('A-baseline &amp; data'!AN32="",L160*(1+SUMIFS('A-methods'!S:S,'A-methods'!$AG:$AG,"rate",'A-methods'!$AF:$AF,$B160,'A-methods'!$C:$C,$C160,'A-methods'!$A:$A,$D160)),'A-baseline &amp; data'!AN32)</f>
        <v>5036.5708141934556</v>
      </c>
      <c r="N160" s="243">
        <f>IF('A-baseline &amp; data'!AO32="",M160*(1+SUMIFS('A-methods'!T:T,'A-methods'!$AG:$AG,"rate",'A-methods'!$AF:$AF,$B160,'A-methods'!$C:$C,$C160,'A-methods'!$A:$A,$D160)),'A-baseline &amp; data'!AO32)</f>
        <v>5212.8507926902257</v>
      </c>
      <c r="O160" s="243">
        <f>IF('A-baseline &amp; data'!AP32="",N160*(1+SUMIFS('A-methods'!U:U,'A-methods'!$AG:$AG,"rate",'A-methods'!$AF:$AF,$B160,'A-methods'!$C:$C,$C160,'A-methods'!$A:$A,$D160)),'A-baseline &amp; data'!AP32)</f>
        <v>5395.3005704343832</v>
      </c>
      <c r="P160" s="243">
        <f>IF('A-baseline &amp; data'!AQ32="",O160*(1+SUMIFS('A-methods'!V:V,'A-methods'!$AG:$AG,"rate",'A-methods'!$AF:$AF,$B160,'A-methods'!$C:$C,$C160,'A-methods'!$A:$A,$D160)),'A-baseline &amp; data'!AQ32)</f>
        <v>5584.1360903995865</v>
      </c>
      <c r="Q160" s="243">
        <f>IF('A-baseline &amp; data'!AR32="",P160*(1+SUMIFS('A-methods'!W:W,'A-methods'!$AG:$AG,"rate",'A-methods'!$AF:$AF,$B160,'A-methods'!$C:$C,$C160,'A-methods'!$A:$A,$D160)),'A-baseline &amp; data'!AR32)</f>
        <v>5779.5808535635715</v>
      </c>
      <c r="R160" s="243">
        <f>IF('A-baseline &amp; data'!AS32="",Q160*(1+SUMIFS('A-methods'!X:X,'A-methods'!$AG:$AG,"rate",'A-methods'!$AF:$AF,$B160,'A-methods'!$C:$C,$C160,'A-methods'!$A:$A,$D160)),'A-baseline &amp; data'!AS32)</f>
        <v>5981.8661834382965</v>
      </c>
      <c r="S160" s="243">
        <f>IF('A-baseline &amp; data'!AT32="",R160*(1+SUMIFS('A-methods'!Y:Y,'A-methods'!$AG:$AG,"rate",'A-methods'!$AF:$AF,$B160,'A-methods'!$C:$C,$C160,'A-methods'!$A:$A,$D160)),'A-baseline &amp; data'!AT32)</f>
        <v>6191.2314998586362</v>
      </c>
      <c r="T160" s="243">
        <f>IF('A-baseline &amp; data'!AU32="",S160*(1+SUMIFS('A-methods'!Z:Z,'A-methods'!$AG:$AG,"rate",'A-methods'!$AF:$AF,$B160,'A-methods'!$C:$C,$C160,'A-methods'!$A:$A,$D160)),'A-baseline &amp; data'!AU32)</f>
        <v>6407.924602353688</v>
      </c>
      <c r="U160" s="243">
        <f>IF('A-baseline &amp; data'!AV32="",T160*(1+SUMIFS('A-methods'!AA:AA,'A-methods'!$AG:$AG,"rate",'A-methods'!$AF:$AF,$B160,'A-methods'!$C:$C,$C160,'A-methods'!$A:$A,$D160)),'A-baseline &amp; data'!AV32)</f>
        <v>6632.2019634360668</v>
      </c>
      <c r="V160" s="243">
        <f>IF('A-baseline &amp; data'!AW32="",U160*(1+SUMIFS('A-methods'!AB:AB,'A-methods'!$AG:$AG,"rate",'A-methods'!$AF:$AF,$B160,'A-methods'!$C:$C,$C160,'A-methods'!$A:$A,$D160)),'A-baseline &amp; data'!AW32)</f>
        <v>6864.3290321563281</v>
      </c>
      <c r="W160" s="243">
        <f>IF('A-baseline &amp; data'!AX32="",V160*(1+SUMIFS('A-methods'!AC:AC,'A-methods'!$AG:$AG,"rate",'A-methods'!$AF:$AF,$B160,'A-methods'!$C:$C,$C160,'A-methods'!$A:$A,$D160)),'A-baseline &amp; data'!AX32)</f>
        <v>7104.5805482817987</v>
      </c>
      <c r="X160" s="243">
        <f>IF('A-baseline &amp; data'!AY32="",W160*(1+SUMIFS('A-methods'!AD:AD,'A-methods'!$AG:$AG,"rate",'A-methods'!$AF:$AF,$B160,'A-methods'!$C:$C,$C160,'A-methods'!$A:$A,$D160)),'A-baseline &amp; data'!AY32)</f>
        <v>7353.2408674716607</v>
      </c>
      <c r="Y160" s="243">
        <f>IF('A-baseline &amp; data'!AZ32="",X160*(1+SUMIFS('A-methods'!AE:AE,'A-methods'!$AG:$AG,"rate",'A-methods'!$AF:$AF,$B160,'A-methods'!$C:$C,$C160,'A-methods'!$A:$A,$D160)),'A-baseline &amp; data'!AZ32)</f>
        <v>7610.6042978331679</v>
      </c>
      <c r="AA160" s="356"/>
    </row>
    <row r="161" spans="1:25" ht="12.75" customHeight="1">
      <c r="A161" s="244" t="s">
        <v>262</v>
      </c>
      <c r="B161" s="245" t="s">
        <v>265</v>
      </c>
      <c r="C161" s="188" t="str">
        <f t="shared" si="28"/>
        <v>ACT</v>
      </c>
      <c r="D161" s="275" t="str">
        <f t="shared" si="28"/>
        <v>High</v>
      </c>
      <c r="E161" s="337">
        <f>IF('A-baseline &amp; data'!AF33&lt;&gt;"",'A-baseline &amp; data'!AF33,'A-baseline &amp; data'!AE33*(1+SUMIFS('A-methods'!K:K,'A-methods'!$AG:$AG,"rate",'A-methods'!$AF:$AF,$B161,'A-methods'!$C:$C,$C161,'A-methods'!$A:$A,$D161)))</f>
        <v>75.182400000000001</v>
      </c>
      <c r="F161" s="196">
        <f>IF('A-baseline &amp; data'!AG33="",E161*(1+SUMIFS('A-methods'!L:L,'A-methods'!$AG:$AG,"rate",'A-methods'!$AF:$AF,$B161,'A-methods'!$C:$C,$C161,'A-methods'!$A:$A,$D161)),'A-baseline &amp; data'!AG33)</f>
        <v>77.813783999999998</v>
      </c>
      <c r="G161" s="196">
        <f>IF('A-baseline &amp; data'!AH33="",F161*(1+SUMIFS('A-methods'!M:M,'A-methods'!$AG:$AG,"rate",'A-methods'!$AF:$AF,$B161,'A-methods'!$C:$C,$C161,'A-methods'!$A:$A,$D161)),'A-baseline &amp; data'!AH33)</f>
        <v>80.537266439999996</v>
      </c>
      <c r="H161" s="196">
        <f>IF('A-baseline &amp; data'!AI33="",G161*(1+SUMIFS('A-methods'!N:N,'A-methods'!$AG:$AG,"rate",'A-methods'!$AF:$AF,$B161,'A-methods'!$C:$C,$C161,'A-methods'!$A:$A,$D161)),'A-baseline &amp; data'!AI33)</f>
        <v>83.356070765399991</v>
      </c>
      <c r="I161" s="196">
        <f>IF('A-baseline &amp; data'!AJ33="",H161*(1+SUMIFS('A-methods'!O:O,'A-methods'!$AG:$AG,"rate",'A-methods'!$AF:$AF,$B161,'A-methods'!$C:$C,$C161,'A-methods'!$A:$A,$D161)),'A-baseline &amp; data'!AJ33)</f>
        <v>86.273533242188989</v>
      </c>
      <c r="J161" s="196">
        <f>IF('A-baseline &amp; data'!AK33="",I161*(1+SUMIFS('A-methods'!P:P,'A-methods'!$AG:$AG,"rate",'A-methods'!$AF:$AF,$B161,'A-methods'!$C:$C,$C161,'A-methods'!$A:$A,$D161)),'A-baseline &amp; data'!AK33)</f>
        <v>89.293106905665596</v>
      </c>
      <c r="K161" s="196">
        <f>IF('A-baseline &amp; data'!AL33="",J161*(1+SUMIFS('A-methods'!Q:Q,'A-methods'!$AG:$AG,"rate",'A-methods'!$AF:$AF,$B161,'A-methods'!$C:$C,$C161,'A-methods'!$A:$A,$D161)),'A-baseline &amp; data'!AL33)</f>
        <v>92.418365647363885</v>
      </c>
      <c r="L161" s="196">
        <f>IF('A-baseline &amp; data'!AM33="",K161*(1+SUMIFS('A-methods'!R:R,'A-methods'!$AG:$AG,"rate",'A-methods'!$AF:$AF,$B161,'A-methods'!$C:$C,$C161,'A-methods'!$A:$A,$D161)),'A-baseline &amp; data'!AM33)</f>
        <v>95.653008445021612</v>
      </c>
      <c r="M161" s="196">
        <f>IF('A-baseline &amp; data'!AN33="",L161*(1+SUMIFS('A-methods'!S:S,'A-methods'!$AG:$AG,"rate",'A-methods'!$AF:$AF,$B161,'A-methods'!$C:$C,$C161,'A-methods'!$A:$A,$D161)),'A-baseline &amp; data'!AN33)</f>
        <v>99.000863740597367</v>
      </c>
      <c r="N161" s="196">
        <f>IF('A-baseline &amp; data'!AO33="",M161*(1+SUMIFS('A-methods'!T:T,'A-methods'!$AG:$AG,"rate",'A-methods'!$AF:$AF,$B161,'A-methods'!$C:$C,$C161,'A-methods'!$A:$A,$D161)),'A-baseline &amp; data'!AO33)</f>
        <v>102.46589397151827</v>
      </c>
      <c r="O161" s="196">
        <f>IF('A-baseline &amp; data'!AP33="",N161*(1+SUMIFS('A-methods'!U:U,'A-methods'!$AG:$AG,"rate",'A-methods'!$AF:$AF,$B161,'A-methods'!$C:$C,$C161,'A-methods'!$A:$A,$D161)),'A-baseline &amp; data'!AP33)</f>
        <v>106.0522002605214</v>
      </c>
      <c r="P161" s="196">
        <f>IF('A-baseline &amp; data'!AQ33="",O161*(1+SUMIFS('A-methods'!V:V,'A-methods'!$AG:$AG,"rate",'A-methods'!$AF:$AF,$B161,'A-methods'!$C:$C,$C161,'A-methods'!$A:$A,$D161)),'A-baseline &amp; data'!AQ33)</f>
        <v>109.76402726963964</v>
      </c>
      <c r="Q161" s="196">
        <f>IF('A-baseline &amp; data'!AR33="",P161*(1+SUMIFS('A-methods'!W:W,'A-methods'!$AG:$AG,"rate",'A-methods'!$AF:$AF,$B161,'A-methods'!$C:$C,$C161,'A-methods'!$A:$A,$D161)),'A-baseline &amp; data'!AR33)</f>
        <v>113.60576822407702</v>
      </c>
      <c r="R161" s="196">
        <f>IF('A-baseline &amp; data'!AS33="",Q161*(1+SUMIFS('A-methods'!X:X,'A-methods'!$AG:$AG,"rate",'A-methods'!$AF:$AF,$B161,'A-methods'!$C:$C,$C161,'A-methods'!$A:$A,$D161)),'A-baseline &amp; data'!AS33)</f>
        <v>117.58197011191972</v>
      </c>
      <c r="S161" s="196">
        <f>IF('A-baseline &amp; data'!AT33="",R161*(1+SUMIFS('A-methods'!Y:Y,'A-methods'!$AG:$AG,"rate",'A-methods'!$AF:$AF,$B161,'A-methods'!$C:$C,$C161,'A-methods'!$A:$A,$D161)),'A-baseline &amp; data'!AT33)</f>
        <v>121.6973390658369</v>
      </c>
      <c r="T161" s="196">
        <f>IF('A-baseline &amp; data'!AU33="",S161*(1+SUMIFS('A-methods'!Z:Z,'A-methods'!$AG:$AG,"rate",'A-methods'!$AF:$AF,$B161,'A-methods'!$C:$C,$C161,'A-methods'!$A:$A,$D161)),'A-baseline &amp; data'!AU33)</f>
        <v>125.95674593314118</v>
      </c>
      <c r="U161" s="196">
        <f>IF('A-baseline &amp; data'!AV33="",T161*(1+SUMIFS('A-methods'!AA:AA,'A-methods'!$AG:$AG,"rate",'A-methods'!$AF:$AF,$B161,'A-methods'!$C:$C,$C161,'A-methods'!$A:$A,$D161)),'A-baseline &amp; data'!AV33)</f>
        <v>130.36523204080112</v>
      </c>
      <c r="V161" s="196">
        <f>IF('A-baseline &amp; data'!AW33="",U161*(1+SUMIFS('A-methods'!AB:AB,'A-methods'!$AG:$AG,"rate",'A-methods'!$AF:$AF,$B161,'A-methods'!$C:$C,$C161,'A-methods'!$A:$A,$D161)),'A-baseline &amp; data'!AW33)</f>
        <v>134.92801516222914</v>
      </c>
      <c r="W161" s="196">
        <f>IF('A-baseline &amp; data'!AX33="",V161*(1+SUMIFS('A-methods'!AC:AC,'A-methods'!$AG:$AG,"rate",'A-methods'!$AF:$AF,$B161,'A-methods'!$C:$C,$C161,'A-methods'!$A:$A,$D161)),'A-baseline &amp; data'!AX33)</f>
        <v>139.65049569290716</v>
      </c>
      <c r="X161" s="196">
        <f>IF('A-baseline &amp; data'!AY33="",W161*(1+SUMIFS('A-methods'!AD:AD,'A-methods'!$AG:$AG,"rate",'A-methods'!$AF:$AF,$B161,'A-methods'!$C:$C,$C161,'A-methods'!$A:$A,$D161)),'A-baseline &amp; data'!AY33)</f>
        <v>144.53826304215889</v>
      </c>
      <c r="Y161" s="196">
        <f>IF('A-baseline &amp; data'!AZ33="",X161*(1+SUMIFS('A-methods'!AE:AE,'A-methods'!$AG:$AG,"rate",'A-methods'!$AF:$AF,$B161,'A-methods'!$C:$C,$C161,'A-methods'!$A:$A,$D161)),'A-baseline &amp; data'!AZ33)</f>
        <v>149.59710224863443</v>
      </c>
    </row>
    <row r="162" spans="1:25">
      <c r="A162" s="222"/>
      <c r="B162" s="213"/>
      <c r="C162" s="250" t="str">
        <f t="shared" si="28"/>
        <v>ACT</v>
      </c>
      <c r="D162" s="250"/>
      <c r="E162" s="324">
        <f t="shared" ref="E162:Y162" si="31">SUM(E134:E161)</f>
        <v>16220.746941127354</v>
      </c>
      <c r="F162" s="324">
        <f t="shared" si="31"/>
        <v>16758.683245396827</v>
      </c>
      <c r="G162" s="324">
        <f t="shared" si="31"/>
        <v>17318.537747691094</v>
      </c>
      <c r="H162" s="324">
        <f t="shared" si="31"/>
        <v>17901.726110427393</v>
      </c>
      <c r="I162" s="324">
        <f t="shared" si="31"/>
        <v>18508.791368538812</v>
      </c>
      <c r="J162" s="324">
        <f t="shared" si="31"/>
        <v>19141.057458938874</v>
      </c>
      <c r="K162" s="324">
        <f t="shared" si="31"/>
        <v>19799.329893524744</v>
      </c>
      <c r="L162" s="324">
        <f t="shared" si="31"/>
        <v>20484.73130203391</v>
      </c>
      <c r="M162" s="324">
        <f t="shared" si="31"/>
        <v>21198.434317980955</v>
      </c>
      <c r="N162" s="324">
        <f t="shared" si="31"/>
        <v>21942.461447972881</v>
      </c>
      <c r="O162" s="324">
        <f t="shared" si="31"/>
        <v>22716.167461449157</v>
      </c>
      <c r="P162" s="324">
        <f t="shared" si="31"/>
        <v>23522.013301241812</v>
      </c>
      <c r="Q162" s="324">
        <f t="shared" si="31"/>
        <v>24361.395281237343</v>
      </c>
      <c r="R162" s="324">
        <f t="shared" si="31"/>
        <v>25235.772156461477</v>
      </c>
      <c r="S162" s="324">
        <f t="shared" si="31"/>
        <v>26146.667969543476</v>
      </c>
      <c r="T162" s="324">
        <f t="shared" si="31"/>
        <v>27095.675028678579</v>
      </c>
      <c r="U162" s="324">
        <f t="shared" si="31"/>
        <v>28084.45702322169</v>
      </c>
      <c r="V162" s="324">
        <f t="shared" si="31"/>
        <v>29114.752283333062</v>
      </c>
      <c r="W162" s="324">
        <f t="shared" si="31"/>
        <v>30188.377190398969</v>
      </c>
      <c r="X162" s="324">
        <f t="shared" si="31"/>
        <v>31307.229745265864</v>
      </c>
      <c r="Y162" s="324">
        <f t="shared" si="31"/>
        <v>32473.293301657312</v>
      </c>
    </row>
    <row r="163" spans="1:25" ht="15.75">
      <c r="A163" s="242" t="str">
        <f>A102</f>
        <v>ACT</v>
      </c>
      <c r="B163" s="242" t="s">
        <v>212</v>
      </c>
      <c r="C163" s="250" t="str">
        <f t="shared" si="28"/>
        <v>ACT</v>
      </c>
      <c r="D163" s="250"/>
      <c r="E163" s="217" t="str">
        <f>""</f>
        <v/>
      </c>
      <c r="F163" s="217" t="str">
        <f>""</f>
        <v/>
      </c>
      <c r="G163" s="217" t="str">
        <f>""</f>
        <v/>
      </c>
      <c r="H163" s="217" t="str">
        <f>""</f>
        <v/>
      </c>
      <c r="I163" s="217" t="str">
        <f>""</f>
        <v/>
      </c>
      <c r="J163" s="217" t="str">
        <f>""</f>
        <v/>
      </c>
      <c r="K163" s="217" t="str">
        <f>""</f>
        <v/>
      </c>
      <c r="L163" s="217" t="str">
        <f>""</f>
        <v/>
      </c>
      <c r="M163" s="217" t="str">
        <f>""</f>
        <v/>
      </c>
      <c r="N163" s="217" t="str">
        <f>""</f>
        <v/>
      </c>
      <c r="O163" s="217" t="str">
        <f>""</f>
        <v/>
      </c>
      <c r="P163" s="217" t="str">
        <f>""</f>
        <v/>
      </c>
      <c r="Q163" s="217" t="str">
        <f>""</f>
        <v/>
      </c>
      <c r="R163" s="217" t="str">
        <f>""</f>
        <v/>
      </c>
      <c r="S163" s="217" t="str">
        <f>""</f>
        <v/>
      </c>
      <c r="T163" s="217" t="str">
        <f>""</f>
        <v/>
      </c>
      <c r="U163" s="217" t="str">
        <f>""</f>
        <v/>
      </c>
      <c r="V163" s="217" t="str">
        <f>""</f>
        <v/>
      </c>
      <c r="W163" s="217" t="str">
        <f>""</f>
        <v/>
      </c>
      <c r="X163" s="217" t="str">
        <f>""</f>
        <v/>
      </c>
      <c r="Y163" s="217" t="str">
        <f>""</f>
        <v/>
      </c>
    </row>
    <row r="164" spans="1:25">
      <c r="A164" s="246" t="s">
        <v>21</v>
      </c>
      <c r="B164" s="247" t="s">
        <v>198</v>
      </c>
      <c r="C164" s="273" t="str">
        <f t="shared" si="28"/>
        <v>ACT</v>
      </c>
      <c r="D164" s="271" t="s">
        <v>216</v>
      </c>
      <c r="E164" s="335">
        <f>IF('A-baseline &amp; data'!AF6&lt;&gt;"",'A-baseline &amp; data'!AF6,'A-baseline &amp; data'!AE6*(1+SUMIFS('A-methods'!K:K,'A-methods'!$AG:$AG,"rate",'A-methods'!$AF:$AF,$B164,'A-methods'!$C:$C,$C164,'A-methods'!$A:$A,$D164)))</f>
        <v>0</v>
      </c>
      <c r="F164" s="248">
        <f>IF('A-baseline &amp; data'!AG6="",E164*(1+SUMIFS('A-methods'!L:L,'A-methods'!$AG:$AG,"rate",'A-methods'!$AF:$AF,$B164,'A-methods'!$C:$C,$C164,'A-methods'!$A:$A,$D164)),'A-baseline &amp; data'!AG6)</f>
        <v>0</v>
      </c>
      <c r="G164" s="248">
        <f>IF('A-baseline &amp; data'!AH6="",F164*(1+SUMIFS('A-methods'!M:M,'A-methods'!$AG:$AG,"rate",'A-methods'!$AF:$AF,$B164,'A-methods'!$C:$C,$C164,'A-methods'!$A:$A,$D164)),'A-baseline &amp; data'!AH6)</f>
        <v>0</v>
      </c>
      <c r="H164" s="248">
        <f>IF('A-baseline &amp; data'!AI6="",G164*(1+SUMIFS('A-methods'!N:N,'A-methods'!$AG:$AG,"rate",'A-methods'!$AF:$AF,$B164,'A-methods'!$C:$C,$C164,'A-methods'!$A:$A,$D164)),'A-baseline &amp; data'!AI6)</f>
        <v>0</v>
      </c>
      <c r="I164" s="248">
        <f>IF('A-baseline &amp; data'!AJ6="",H164*(1+SUMIFS('A-methods'!O:O,'A-methods'!$AG:$AG,"rate",'A-methods'!$AF:$AF,$B164,'A-methods'!$C:$C,$C164,'A-methods'!$A:$A,$D164)),'A-baseline &amp; data'!AJ6)</f>
        <v>0</v>
      </c>
      <c r="J164" s="248">
        <f>IF('A-baseline &amp; data'!AK6="",I164*(1+SUMIFS('A-methods'!P:P,'A-methods'!$AG:$AG,"rate",'A-methods'!$AF:$AF,$B164,'A-methods'!$C:$C,$C164,'A-methods'!$A:$A,$D164)),'A-baseline &amp; data'!AK6)</f>
        <v>0</v>
      </c>
      <c r="K164" s="248">
        <f>IF('A-baseline &amp; data'!AL6="",J164*(1+SUMIFS('A-methods'!Q:Q,'A-methods'!$AG:$AG,"rate",'A-methods'!$AF:$AF,$B164,'A-methods'!$C:$C,$C164,'A-methods'!$A:$A,$D164)),'A-baseline &amp; data'!AL6)</f>
        <v>0</v>
      </c>
      <c r="L164" s="248">
        <f>IF('A-baseline &amp; data'!AM6="",K164*(1+SUMIFS('A-methods'!R:R,'A-methods'!$AG:$AG,"rate",'A-methods'!$AF:$AF,$B164,'A-methods'!$C:$C,$C164,'A-methods'!$A:$A,$D164)),'A-baseline &amp; data'!AM6)</f>
        <v>0</v>
      </c>
      <c r="M164" s="248">
        <f>IF('A-baseline &amp; data'!AN6="",L164*(1+SUMIFS('A-methods'!S:S,'A-methods'!$AG:$AG,"rate",'A-methods'!$AF:$AF,$B164,'A-methods'!$C:$C,$C164,'A-methods'!$A:$A,$D164)),'A-baseline &amp; data'!AN6)</f>
        <v>0</v>
      </c>
      <c r="N164" s="248">
        <f>IF('A-baseline &amp; data'!AO6="",M164*(1+SUMIFS('A-methods'!T:T,'A-methods'!$AG:$AG,"rate",'A-methods'!$AF:$AF,$B164,'A-methods'!$C:$C,$C164,'A-methods'!$A:$A,$D164)),'A-baseline &amp; data'!AO6)</f>
        <v>0</v>
      </c>
      <c r="O164" s="248">
        <f>IF('A-baseline &amp; data'!AP6="",N164*(1+SUMIFS('A-methods'!U:U,'A-methods'!$AG:$AG,"rate",'A-methods'!$AF:$AF,$B164,'A-methods'!$C:$C,$C164,'A-methods'!$A:$A,$D164)),'A-baseline &amp; data'!AP6)</f>
        <v>0</v>
      </c>
      <c r="P164" s="248">
        <f>IF('A-baseline &amp; data'!AQ6="",O164*(1+SUMIFS('A-methods'!V:V,'A-methods'!$AG:$AG,"rate",'A-methods'!$AF:$AF,$B164,'A-methods'!$C:$C,$C164,'A-methods'!$A:$A,$D164)),'A-baseline &amp; data'!AQ6)</f>
        <v>0</v>
      </c>
      <c r="Q164" s="248">
        <f>IF('A-baseline &amp; data'!AR6="",P164*(1+SUMIFS('A-methods'!W:W,'A-methods'!$AG:$AG,"rate",'A-methods'!$AF:$AF,$B164,'A-methods'!$C:$C,$C164,'A-methods'!$A:$A,$D164)),'A-baseline &amp; data'!AR6)</f>
        <v>0</v>
      </c>
      <c r="R164" s="248">
        <f>IF('A-baseline &amp; data'!AS6="",Q164*(1+SUMIFS('A-methods'!X:X,'A-methods'!$AG:$AG,"rate",'A-methods'!$AF:$AF,$B164,'A-methods'!$C:$C,$C164,'A-methods'!$A:$A,$D164)),'A-baseline &amp; data'!AS6)</f>
        <v>0</v>
      </c>
      <c r="S164" s="248">
        <f>IF('A-baseline &amp; data'!AT6="",R164*(1+SUMIFS('A-methods'!Y:Y,'A-methods'!$AG:$AG,"rate",'A-methods'!$AF:$AF,$B164,'A-methods'!$C:$C,$C164,'A-methods'!$A:$A,$D164)),'A-baseline &amp; data'!AT6)</f>
        <v>0</v>
      </c>
      <c r="T164" s="248">
        <f>IF('A-baseline &amp; data'!AU6="",S164*(1+SUMIFS('A-methods'!Z:Z,'A-methods'!$AG:$AG,"rate",'A-methods'!$AF:$AF,$B164,'A-methods'!$C:$C,$C164,'A-methods'!$A:$A,$D164)),'A-baseline &amp; data'!AU6)</f>
        <v>0</v>
      </c>
      <c r="U164" s="248">
        <f>IF('A-baseline &amp; data'!AV6="",T164*(1+SUMIFS('A-methods'!AA:AA,'A-methods'!$AG:$AG,"rate",'A-methods'!$AF:$AF,$B164,'A-methods'!$C:$C,$C164,'A-methods'!$A:$A,$D164)),'A-baseline &amp; data'!AV6)</f>
        <v>0</v>
      </c>
      <c r="V164" s="248">
        <f>IF('A-baseline &amp; data'!AW6="",U164*(1+SUMIFS('A-methods'!AB:AB,'A-methods'!$AG:$AG,"rate",'A-methods'!$AF:$AF,$B164,'A-methods'!$C:$C,$C164,'A-methods'!$A:$A,$D164)),'A-baseline &amp; data'!AW6)</f>
        <v>0</v>
      </c>
      <c r="W164" s="248">
        <f>IF('A-baseline &amp; data'!AX6="",V164*(1+SUMIFS('A-methods'!AC:AC,'A-methods'!$AG:$AG,"rate",'A-methods'!$AF:$AF,$B164,'A-methods'!$C:$C,$C164,'A-methods'!$A:$A,$D164)),'A-baseline &amp; data'!AX6)</f>
        <v>0</v>
      </c>
      <c r="X164" s="248">
        <f>IF('A-baseline &amp; data'!AY6="",W164*(1+SUMIFS('A-methods'!AD:AD,'A-methods'!$AG:$AG,"rate",'A-methods'!$AF:$AF,$B164,'A-methods'!$C:$C,$C164,'A-methods'!$A:$A,$D164)),'A-baseline &amp; data'!AY6)</f>
        <v>0</v>
      </c>
      <c r="Y164" s="248">
        <f>IF('A-baseline &amp; data'!AZ6="",X164*(1+SUMIFS('A-methods'!AE:AE,'A-methods'!$AG:$AG,"rate",'A-methods'!$AF:$AF,$B164,'A-methods'!$C:$C,$C164,'A-methods'!$A:$A,$D164)),'A-baseline &amp; data'!AZ6)</f>
        <v>0</v>
      </c>
    </row>
    <row r="165" spans="1:25">
      <c r="A165" s="237" t="s">
        <v>29</v>
      </c>
      <c r="B165" s="221" t="s">
        <v>30</v>
      </c>
      <c r="C165" s="274" t="str">
        <f t="shared" si="28"/>
        <v>ACT</v>
      </c>
      <c r="D165" s="272" t="str">
        <f>D164</f>
        <v>Low</v>
      </c>
      <c r="E165" s="336">
        <f>IF('A-baseline &amp; data'!AF7&lt;&gt;"",'A-baseline &amp; data'!AF7,'A-baseline &amp; data'!AE7*(1+SUMIFS('A-methods'!K:K,'A-methods'!$AG:$AG,"rate",'A-methods'!$AF:$AF,$B165,'A-methods'!$C:$C,$C165,'A-methods'!$A:$A,$D165)))</f>
        <v>0.4365</v>
      </c>
      <c r="F165" s="243">
        <f>IF('A-baseline &amp; data'!AG7="",E165*(1+SUMIFS('A-methods'!L:L,'A-methods'!$AG:$AG,"rate",'A-methods'!$AF:$AF,$B165,'A-methods'!$C:$C,$C165,'A-methods'!$A:$A,$D165)),'A-baseline &amp; data'!AG7)</f>
        <v>0.39285000000000003</v>
      </c>
      <c r="G165" s="243">
        <f>IF('A-baseline &amp; data'!AH7="",F165*(1+SUMIFS('A-methods'!M:M,'A-methods'!$AG:$AG,"rate",'A-methods'!$AF:$AF,$B165,'A-methods'!$C:$C,$C165,'A-methods'!$A:$A,$D165)),'A-baseline &amp; data'!AH7)</f>
        <v>0.35356500000000002</v>
      </c>
      <c r="H165" s="243">
        <f>IF('A-baseline &amp; data'!AI7="",G165*(1+SUMIFS('A-methods'!N:N,'A-methods'!$AG:$AG,"rate",'A-methods'!$AF:$AF,$B165,'A-methods'!$C:$C,$C165,'A-methods'!$A:$A,$D165)),'A-baseline &amp; data'!AI7)</f>
        <v>0.31820850000000001</v>
      </c>
      <c r="I165" s="243">
        <f>IF('A-baseline &amp; data'!AJ7="",H165*(1+SUMIFS('A-methods'!O:O,'A-methods'!$AG:$AG,"rate",'A-methods'!$AF:$AF,$B165,'A-methods'!$C:$C,$C165,'A-methods'!$A:$A,$D165)),'A-baseline &amp; data'!AJ7)</f>
        <v>0.28638764999999999</v>
      </c>
      <c r="J165" s="243">
        <f>IF('A-baseline &amp; data'!AK7="",I165*(1+SUMIFS('A-methods'!P:P,'A-methods'!$AG:$AG,"rate",'A-methods'!$AF:$AF,$B165,'A-methods'!$C:$C,$C165,'A-methods'!$A:$A,$D165)),'A-baseline &amp; data'!AK7)</f>
        <v>0.25774888499999998</v>
      </c>
      <c r="K165" s="243">
        <f>IF('A-baseline &amp; data'!AL7="",J165*(1+SUMIFS('A-methods'!Q:Q,'A-methods'!$AG:$AG,"rate",'A-methods'!$AF:$AF,$B165,'A-methods'!$C:$C,$C165,'A-methods'!$A:$A,$D165)),'A-baseline &amp; data'!AL7)</f>
        <v>0.2319739965</v>
      </c>
      <c r="L165" s="243">
        <f>IF('A-baseline &amp; data'!AM7="",K165*(1+SUMIFS('A-methods'!R:R,'A-methods'!$AG:$AG,"rate",'A-methods'!$AF:$AF,$B165,'A-methods'!$C:$C,$C165,'A-methods'!$A:$A,$D165)),'A-baseline &amp; data'!AM7)</f>
        <v>0.22965425653499999</v>
      </c>
      <c r="M165" s="243">
        <f>IF('A-baseline &amp; data'!AN7="",L165*(1+SUMIFS('A-methods'!S:S,'A-methods'!$AG:$AG,"rate",'A-methods'!$AF:$AF,$B165,'A-methods'!$C:$C,$C165,'A-methods'!$A:$A,$D165)),'A-baseline &amp; data'!AN7)</f>
        <v>0.22735771396964999</v>
      </c>
      <c r="N165" s="243">
        <f>IF('A-baseline &amp; data'!AO7="",M165*(1+SUMIFS('A-methods'!T:T,'A-methods'!$AG:$AG,"rate",'A-methods'!$AF:$AF,$B165,'A-methods'!$C:$C,$C165,'A-methods'!$A:$A,$D165)),'A-baseline &amp; data'!AO7)</f>
        <v>0.22508413682995349</v>
      </c>
      <c r="O165" s="243">
        <f>IF('A-baseline &amp; data'!AP7="",N165*(1+SUMIFS('A-methods'!U:U,'A-methods'!$AG:$AG,"rate",'A-methods'!$AF:$AF,$B165,'A-methods'!$C:$C,$C165,'A-methods'!$A:$A,$D165)),'A-baseline &amp; data'!AP7)</f>
        <v>0.22283329546165395</v>
      </c>
      <c r="P165" s="243">
        <f>IF('A-baseline &amp; data'!AQ7="",O165*(1+SUMIFS('A-methods'!V:V,'A-methods'!$AG:$AG,"rate",'A-methods'!$AF:$AF,$B165,'A-methods'!$C:$C,$C165,'A-methods'!$A:$A,$D165)),'A-baseline &amp; data'!AQ7)</f>
        <v>0.2206049625070374</v>
      </c>
      <c r="Q165" s="243">
        <f>IF('A-baseline &amp; data'!AR7="",P165*(1+SUMIFS('A-methods'!W:W,'A-methods'!$AG:$AG,"rate",'A-methods'!$AF:$AF,$B165,'A-methods'!$C:$C,$C165,'A-methods'!$A:$A,$D165)),'A-baseline &amp; data'!AR7)</f>
        <v>0.21839891288196703</v>
      </c>
      <c r="R165" s="243">
        <f>IF('A-baseline &amp; data'!AS7="",Q165*(1+SUMIFS('A-methods'!X:X,'A-methods'!$AG:$AG,"rate",'A-methods'!$AF:$AF,$B165,'A-methods'!$C:$C,$C165,'A-methods'!$A:$A,$D165)),'A-baseline &amp; data'!AS7)</f>
        <v>0.21621492375314735</v>
      </c>
      <c r="S165" s="243">
        <f>IF('A-baseline &amp; data'!AT7="",R165*(1+SUMIFS('A-methods'!Y:Y,'A-methods'!$AG:$AG,"rate",'A-methods'!$AF:$AF,$B165,'A-methods'!$C:$C,$C165,'A-methods'!$A:$A,$D165)),'A-baseline &amp; data'!AT7)</f>
        <v>0.21405277451561588</v>
      </c>
      <c r="T165" s="243">
        <f>IF('A-baseline &amp; data'!AU7="",S165*(1+SUMIFS('A-methods'!Z:Z,'A-methods'!$AG:$AG,"rate",'A-methods'!$AF:$AF,$B165,'A-methods'!$C:$C,$C165,'A-methods'!$A:$A,$D165)),'A-baseline &amp; data'!AU7)</f>
        <v>0.21191224677045972</v>
      </c>
      <c r="U165" s="243">
        <f>IF('A-baseline &amp; data'!AV7="",T165*(1+SUMIFS('A-methods'!AA:AA,'A-methods'!$AG:$AG,"rate",'A-methods'!$AF:$AF,$B165,'A-methods'!$C:$C,$C165,'A-methods'!$A:$A,$D165)),'A-baseline &amp; data'!AV7)</f>
        <v>0.20979312430275512</v>
      </c>
      <c r="V165" s="243">
        <f>IF('A-baseline &amp; data'!AW7="",U165*(1+SUMIFS('A-methods'!AB:AB,'A-methods'!$AG:$AG,"rate",'A-methods'!$AF:$AF,$B165,'A-methods'!$C:$C,$C165,'A-methods'!$A:$A,$D165)),'A-baseline &amp; data'!AW7)</f>
        <v>0.20769519305972758</v>
      </c>
      <c r="W165" s="243">
        <f>IF('A-baseline &amp; data'!AX7="",V165*(1+SUMIFS('A-methods'!AC:AC,'A-methods'!$AG:$AG,"rate",'A-methods'!$AF:$AF,$B165,'A-methods'!$C:$C,$C165,'A-methods'!$A:$A,$D165)),'A-baseline &amp; data'!AX7)</f>
        <v>0.2056182411291303</v>
      </c>
      <c r="X165" s="243">
        <f>IF('A-baseline &amp; data'!AY7="",W165*(1+SUMIFS('A-methods'!AD:AD,'A-methods'!$AG:$AG,"rate",'A-methods'!$AF:$AF,$B165,'A-methods'!$C:$C,$C165,'A-methods'!$A:$A,$D165)),'A-baseline &amp; data'!AY7)</f>
        <v>0.203562058717839</v>
      </c>
      <c r="Y165" s="243">
        <f>IF('A-baseline &amp; data'!AZ7="",X165*(1+SUMIFS('A-methods'!AE:AE,'A-methods'!$AG:$AG,"rate",'A-methods'!$AF:$AF,$B165,'A-methods'!$C:$C,$C165,'A-methods'!$A:$A,$D165)),'A-baseline &amp; data'!AZ7)</f>
        <v>0.2015264381306606</v>
      </c>
    </row>
    <row r="166" spans="1:25">
      <c r="A166" s="237" t="s">
        <v>33</v>
      </c>
      <c r="B166" s="221" t="s">
        <v>34</v>
      </c>
      <c r="C166" s="274" t="str">
        <f t="shared" si="28"/>
        <v>ACT</v>
      </c>
      <c r="D166" s="272" t="str">
        <f t="shared" si="28"/>
        <v>Low</v>
      </c>
      <c r="E166" s="336">
        <f>IF('A-baseline &amp; data'!AF8&lt;&gt;"",'A-baseline &amp; data'!AF8,'A-baseline &amp; data'!AE8*(1+SUMIFS('A-methods'!K:K,'A-methods'!$AG:$AG,"rate",'A-methods'!$AF:$AF,$B166,'A-methods'!$C:$C,$C166,'A-methods'!$A:$A,$D166)))</f>
        <v>209.88501999999997</v>
      </c>
      <c r="F166" s="243">
        <f>IF('A-baseline &amp; data'!AG8="",E166*(1+SUMIFS('A-methods'!L:L,'A-methods'!$AG:$AG,"rate",'A-methods'!$AF:$AF,$B166,'A-methods'!$C:$C,$C166,'A-methods'!$A:$A,$D166)),'A-baseline &amp; data'!AG8)</f>
        <v>200.65007911999996</v>
      </c>
      <c r="G166" s="243">
        <f>IF('A-baseline &amp; data'!AH8="",F166*(1+SUMIFS('A-methods'!M:M,'A-methods'!$AG:$AG,"rate",'A-methods'!$AF:$AF,$B166,'A-methods'!$C:$C,$C166,'A-methods'!$A:$A,$D166)),'A-baseline &amp; data'!AH8)</f>
        <v>191.82147563871996</v>
      </c>
      <c r="H166" s="243">
        <f>IF('A-baseline &amp; data'!AI8="",G166*(1+SUMIFS('A-methods'!N:N,'A-methods'!$AG:$AG,"rate",'A-methods'!$AF:$AF,$B166,'A-methods'!$C:$C,$C166,'A-methods'!$A:$A,$D166)),'A-baseline &amp; data'!AI8)</f>
        <v>183.38133071061628</v>
      </c>
      <c r="I166" s="243">
        <f>IF('A-baseline &amp; data'!AJ8="",H166*(1+SUMIFS('A-methods'!O:O,'A-methods'!$AG:$AG,"rate",'A-methods'!$AF:$AF,$B166,'A-methods'!$C:$C,$C166,'A-methods'!$A:$A,$D166)),'A-baseline &amp; data'!AJ8)</f>
        <v>175.31255215934917</v>
      </c>
      <c r="J166" s="243">
        <f>IF('A-baseline &amp; data'!AK8="",I166*(1+SUMIFS('A-methods'!P:P,'A-methods'!$AG:$AG,"rate",'A-methods'!$AF:$AF,$B166,'A-methods'!$C:$C,$C166,'A-methods'!$A:$A,$D166)),'A-baseline &amp; data'!AK8)</f>
        <v>167.59879986433779</v>
      </c>
      <c r="K166" s="243">
        <f>IF('A-baseline &amp; data'!AL8="",J166*(1+SUMIFS('A-methods'!Q:Q,'A-methods'!$AG:$AG,"rate",'A-methods'!$AF:$AF,$B166,'A-methods'!$C:$C,$C166,'A-methods'!$A:$A,$D166)),'A-baseline &amp; data'!AL8)</f>
        <v>160.22445267030693</v>
      </c>
      <c r="L166" s="243">
        <f>IF('A-baseline &amp; data'!AM8="",K166*(1+SUMIFS('A-methods'!R:R,'A-methods'!$AG:$AG,"rate",'A-methods'!$AF:$AF,$B166,'A-methods'!$C:$C,$C166,'A-methods'!$A:$A,$D166)),'A-baseline &amp; data'!AM8)</f>
        <v>153.17457675281341</v>
      </c>
      <c r="M166" s="243">
        <f>IF('A-baseline &amp; data'!AN8="",L166*(1+SUMIFS('A-methods'!S:S,'A-methods'!$AG:$AG,"rate",'A-methods'!$AF:$AF,$B166,'A-methods'!$C:$C,$C166,'A-methods'!$A:$A,$D166)),'A-baseline &amp; data'!AN8)</f>
        <v>146.43489537568962</v>
      </c>
      <c r="N166" s="243">
        <f>IF('A-baseline &amp; data'!AO8="",M166*(1+SUMIFS('A-methods'!T:T,'A-methods'!$AG:$AG,"rate",'A-methods'!$AF:$AF,$B166,'A-methods'!$C:$C,$C166,'A-methods'!$A:$A,$D166)),'A-baseline &amp; data'!AO8)</f>
        <v>139.99175997915927</v>
      </c>
      <c r="O166" s="243">
        <f>IF('A-baseline &amp; data'!AP8="",N166*(1+SUMIFS('A-methods'!U:U,'A-methods'!$AG:$AG,"rate",'A-methods'!$AF:$AF,$B166,'A-methods'!$C:$C,$C166,'A-methods'!$A:$A,$D166)),'A-baseline &amp; data'!AP8)</f>
        <v>133.83212254007626</v>
      </c>
      <c r="P166" s="243">
        <f>IF('A-baseline &amp; data'!AQ8="",O166*(1+SUMIFS('A-methods'!V:V,'A-methods'!$AG:$AG,"rate",'A-methods'!$AF:$AF,$B166,'A-methods'!$C:$C,$C166,'A-methods'!$A:$A,$D166)),'A-baseline &amp; data'!AQ8)</f>
        <v>127.9435091483129</v>
      </c>
      <c r="Q166" s="243">
        <f>IF('A-baseline &amp; data'!AR8="",P166*(1+SUMIFS('A-methods'!W:W,'A-methods'!$AG:$AG,"rate",'A-methods'!$AF:$AF,$B166,'A-methods'!$C:$C,$C166,'A-methods'!$A:$A,$D166)),'A-baseline &amp; data'!AR8)</f>
        <v>122.31399474578713</v>
      </c>
      <c r="R166" s="243">
        <f>IF('A-baseline &amp; data'!AS8="",Q166*(1+SUMIFS('A-methods'!X:X,'A-methods'!$AG:$AG,"rate",'A-methods'!$AF:$AF,$B166,'A-methods'!$C:$C,$C166,'A-methods'!$A:$A,$D166)),'A-baseline &amp; data'!AS8)</f>
        <v>116.93217897697249</v>
      </c>
      <c r="S166" s="243">
        <f>IF('A-baseline &amp; data'!AT8="",R166*(1+SUMIFS('A-methods'!Y:Y,'A-methods'!$AG:$AG,"rate",'A-methods'!$AF:$AF,$B166,'A-methods'!$C:$C,$C166,'A-methods'!$A:$A,$D166)),'A-baseline &amp; data'!AT8)</f>
        <v>111.7871631019857</v>
      </c>
      <c r="T166" s="243">
        <f>IF('A-baseline &amp; data'!AU8="",S166*(1+SUMIFS('A-methods'!Z:Z,'A-methods'!$AG:$AG,"rate",'A-methods'!$AF:$AF,$B166,'A-methods'!$C:$C,$C166,'A-methods'!$A:$A,$D166)),'A-baseline &amp; data'!AU8)</f>
        <v>106.86852792549833</v>
      </c>
      <c r="U166" s="243">
        <f>IF('A-baseline &amp; data'!AV8="",T166*(1+SUMIFS('A-methods'!AA:AA,'A-methods'!$AG:$AG,"rate",'A-methods'!$AF:$AF,$B166,'A-methods'!$C:$C,$C166,'A-methods'!$A:$A,$D166)),'A-baseline &amp; data'!AV8)</f>
        <v>102.1663126967764</v>
      </c>
      <c r="V166" s="243">
        <f>IF('A-baseline &amp; data'!AW8="",U166*(1+SUMIFS('A-methods'!AB:AB,'A-methods'!$AG:$AG,"rate",'A-methods'!$AF:$AF,$B166,'A-methods'!$C:$C,$C166,'A-methods'!$A:$A,$D166)),'A-baseline &amp; data'!AW8)</f>
        <v>97.670994938118241</v>
      </c>
      <c r="W166" s="243">
        <f>IF('A-baseline &amp; data'!AX8="",V166*(1+SUMIFS('A-methods'!AC:AC,'A-methods'!$AG:$AG,"rate",'A-methods'!$AF:$AF,$B166,'A-methods'!$C:$C,$C166,'A-methods'!$A:$A,$D166)),'A-baseline &amp; data'!AX8)</f>
        <v>93.373471160841035</v>
      </c>
      <c r="X166" s="243">
        <f>IF('A-baseline &amp; data'!AY8="",W166*(1+SUMIFS('A-methods'!AD:AD,'A-methods'!$AG:$AG,"rate",'A-methods'!$AF:$AF,$B166,'A-methods'!$C:$C,$C166,'A-methods'!$A:$A,$D166)),'A-baseline &amp; data'!AY8)</f>
        <v>89.265038429764033</v>
      </c>
      <c r="Y166" s="243">
        <f>IF('A-baseline &amp; data'!AZ8="",X166*(1+SUMIFS('A-methods'!AE:AE,'A-methods'!$AG:$AG,"rate",'A-methods'!$AF:$AF,$B166,'A-methods'!$C:$C,$C166,'A-methods'!$A:$A,$D166)),'A-baseline &amp; data'!AZ8)</f>
        <v>85.337376738854417</v>
      </c>
    </row>
    <row r="167" spans="1:25">
      <c r="A167" s="237" t="s">
        <v>43</v>
      </c>
      <c r="B167" s="221" t="s">
        <v>44</v>
      </c>
      <c r="C167" s="274" t="str">
        <f t="shared" si="28"/>
        <v>ACT</v>
      </c>
      <c r="D167" s="272" t="str">
        <f t="shared" si="28"/>
        <v>Low</v>
      </c>
      <c r="E167" s="336">
        <f>IF('A-baseline &amp; data'!AF9&lt;&gt;"",'A-baseline &amp; data'!AF9,'A-baseline &amp; data'!AE9*(1+SUMIFS('A-methods'!K:K,'A-methods'!$AG:$AG,"rate",'A-methods'!$AF:$AF,$B167,'A-methods'!$C:$C,$C167,'A-methods'!$A:$A,$D167)))</f>
        <v>12.2</v>
      </c>
      <c r="F167" s="243">
        <f>IF('A-baseline &amp; data'!AG9="",E167*(1+SUMIFS('A-methods'!L:L,'A-methods'!$AG:$AG,"rate",'A-methods'!$AF:$AF,$B167,'A-methods'!$C:$C,$C167,'A-methods'!$A:$A,$D167)),'A-baseline &amp; data'!AG9)</f>
        <v>12.2</v>
      </c>
      <c r="G167" s="243">
        <f>IF('A-baseline &amp; data'!AH9="",F167*(1+SUMIFS('A-methods'!M:M,'A-methods'!$AG:$AG,"rate",'A-methods'!$AF:$AF,$B167,'A-methods'!$C:$C,$C167,'A-methods'!$A:$A,$D167)),'A-baseline &amp; data'!AH9)</f>
        <v>12.2</v>
      </c>
      <c r="H167" s="243">
        <f>IF('A-baseline &amp; data'!AI9="",G167*(1+SUMIFS('A-methods'!N:N,'A-methods'!$AG:$AG,"rate",'A-methods'!$AF:$AF,$B167,'A-methods'!$C:$C,$C167,'A-methods'!$A:$A,$D167)),'A-baseline &amp; data'!AI9)</f>
        <v>12.2</v>
      </c>
      <c r="I167" s="243">
        <f>IF('A-baseline &amp; data'!AJ9="",H167*(1+SUMIFS('A-methods'!O:O,'A-methods'!$AG:$AG,"rate",'A-methods'!$AF:$AF,$B167,'A-methods'!$C:$C,$C167,'A-methods'!$A:$A,$D167)),'A-baseline &amp; data'!AJ9)</f>
        <v>12.2</v>
      </c>
      <c r="J167" s="243">
        <f>IF('A-baseline &amp; data'!AK9="",I167*(1+SUMIFS('A-methods'!P:P,'A-methods'!$AG:$AG,"rate",'A-methods'!$AF:$AF,$B167,'A-methods'!$C:$C,$C167,'A-methods'!$A:$A,$D167)),'A-baseline &amp; data'!AK9)</f>
        <v>12.2</v>
      </c>
      <c r="K167" s="243">
        <f>IF('A-baseline &amp; data'!AL9="",J167*(1+SUMIFS('A-methods'!Q:Q,'A-methods'!$AG:$AG,"rate",'A-methods'!$AF:$AF,$B167,'A-methods'!$C:$C,$C167,'A-methods'!$A:$A,$D167)),'A-baseline &amp; data'!AL9)</f>
        <v>12.2</v>
      </c>
      <c r="L167" s="243">
        <f>IF('A-baseline &amp; data'!AM9="",K167*(1+SUMIFS('A-methods'!R:R,'A-methods'!$AG:$AG,"rate",'A-methods'!$AF:$AF,$B167,'A-methods'!$C:$C,$C167,'A-methods'!$A:$A,$D167)),'A-baseline &amp; data'!AM9)</f>
        <v>12.2</v>
      </c>
      <c r="M167" s="243">
        <f>IF('A-baseline &amp; data'!AN9="",L167*(1+SUMIFS('A-methods'!S:S,'A-methods'!$AG:$AG,"rate",'A-methods'!$AF:$AF,$B167,'A-methods'!$C:$C,$C167,'A-methods'!$A:$A,$D167)),'A-baseline &amp; data'!AN9)</f>
        <v>12.2</v>
      </c>
      <c r="N167" s="243">
        <f>IF('A-baseline &amp; data'!AO9="",M167*(1+SUMIFS('A-methods'!T:T,'A-methods'!$AG:$AG,"rate",'A-methods'!$AF:$AF,$B167,'A-methods'!$C:$C,$C167,'A-methods'!$A:$A,$D167)),'A-baseline &amp; data'!AO9)</f>
        <v>12.2</v>
      </c>
      <c r="O167" s="243">
        <f>IF('A-baseline &amp; data'!AP9="",N167*(1+SUMIFS('A-methods'!U:U,'A-methods'!$AG:$AG,"rate",'A-methods'!$AF:$AF,$B167,'A-methods'!$C:$C,$C167,'A-methods'!$A:$A,$D167)),'A-baseline &amp; data'!AP9)</f>
        <v>11.834</v>
      </c>
      <c r="P167" s="243">
        <f>IF('A-baseline &amp; data'!AQ9="",O167*(1+SUMIFS('A-methods'!V:V,'A-methods'!$AG:$AG,"rate",'A-methods'!$AF:$AF,$B167,'A-methods'!$C:$C,$C167,'A-methods'!$A:$A,$D167)),'A-baseline &amp; data'!AQ9)</f>
        <v>11.47898</v>
      </c>
      <c r="Q167" s="243">
        <f>IF('A-baseline &amp; data'!AR9="",P167*(1+SUMIFS('A-methods'!W:W,'A-methods'!$AG:$AG,"rate",'A-methods'!$AF:$AF,$B167,'A-methods'!$C:$C,$C167,'A-methods'!$A:$A,$D167)),'A-baseline &amp; data'!AR9)</f>
        <v>11.1346106</v>
      </c>
      <c r="R167" s="243">
        <f>IF('A-baseline &amp; data'!AS9="",Q167*(1+SUMIFS('A-methods'!X:X,'A-methods'!$AG:$AG,"rate",'A-methods'!$AF:$AF,$B167,'A-methods'!$C:$C,$C167,'A-methods'!$A:$A,$D167)),'A-baseline &amp; data'!AS9)</f>
        <v>10.800572281999999</v>
      </c>
      <c r="S167" s="243">
        <f>IF('A-baseline &amp; data'!AT9="",R167*(1+SUMIFS('A-methods'!Y:Y,'A-methods'!$AG:$AG,"rate",'A-methods'!$AF:$AF,$B167,'A-methods'!$C:$C,$C167,'A-methods'!$A:$A,$D167)),'A-baseline &amp; data'!AT9)</f>
        <v>10.476555113539998</v>
      </c>
      <c r="T167" s="243">
        <f>IF('A-baseline &amp; data'!AU9="",S167*(1+SUMIFS('A-methods'!Z:Z,'A-methods'!$AG:$AG,"rate",'A-methods'!$AF:$AF,$B167,'A-methods'!$C:$C,$C167,'A-methods'!$A:$A,$D167)),'A-baseline &amp; data'!AU9)</f>
        <v>10.162258460133797</v>
      </c>
      <c r="U167" s="243">
        <f>IF('A-baseline &amp; data'!AV9="",T167*(1+SUMIFS('A-methods'!AA:AA,'A-methods'!$AG:$AG,"rate",'A-methods'!$AF:$AF,$B167,'A-methods'!$C:$C,$C167,'A-methods'!$A:$A,$D167)),'A-baseline &amp; data'!AV9)</f>
        <v>9.8573907063297828</v>
      </c>
      <c r="V167" s="243">
        <f>IF('A-baseline &amp; data'!AW9="",U167*(1+SUMIFS('A-methods'!AB:AB,'A-methods'!$AG:$AG,"rate",'A-methods'!$AF:$AF,$B167,'A-methods'!$C:$C,$C167,'A-methods'!$A:$A,$D167)),'A-baseline &amp; data'!AW9)</f>
        <v>9.5616689851398888</v>
      </c>
      <c r="W167" s="243">
        <f>IF('A-baseline &amp; data'!AX9="",V167*(1+SUMIFS('A-methods'!AC:AC,'A-methods'!$AG:$AG,"rate",'A-methods'!$AF:$AF,$B167,'A-methods'!$C:$C,$C167,'A-methods'!$A:$A,$D167)),'A-baseline &amp; data'!AX9)</f>
        <v>9.2748189155856924</v>
      </c>
      <c r="X167" s="243">
        <f>IF('A-baseline &amp; data'!AY9="",W167*(1+SUMIFS('A-methods'!AD:AD,'A-methods'!$AG:$AG,"rate",'A-methods'!$AF:$AF,$B167,'A-methods'!$C:$C,$C167,'A-methods'!$A:$A,$D167)),'A-baseline &amp; data'!AY9)</f>
        <v>8.9965743481181217</v>
      </c>
      <c r="Y167" s="243">
        <f>IF('A-baseline &amp; data'!AZ9="",X167*(1+SUMIFS('A-methods'!AE:AE,'A-methods'!$AG:$AG,"rate",'A-methods'!$AF:$AF,$B167,'A-methods'!$C:$C,$C167,'A-methods'!$A:$A,$D167)),'A-baseline &amp; data'!AZ9)</f>
        <v>8.7266771176745781</v>
      </c>
    </row>
    <row r="168" spans="1:25">
      <c r="A168" s="237" t="s">
        <v>63</v>
      </c>
      <c r="B168" s="221" t="s">
        <v>64</v>
      </c>
      <c r="C168" s="274" t="str">
        <f t="shared" si="28"/>
        <v>ACT</v>
      </c>
      <c r="D168" s="272" t="str">
        <f t="shared" si="28"/>
        <v>Low</v>
      </c>
      <c r="E168" s="336">
        <f>IF('A-baseline &amp; data'!AF10&lt;&gt;"",'A-baseline &amp; data'!AF10,'A-baseline &amp; data'!AE10*(1+SUMIFS('A-methods'!K:K,'A-methods'!$AG:$AG,"rate",'A-methods'!$AF:$AF,$B168,'A-methods'!$C:$C,$C168,'A-methods'!$A:$A,$D168)))</f>
        <v>226.42000000000002</v>
      </c>
      <c r="F168" s="243">
        <f>IF('A-baseline &amp; data'!AG10="",E168*(1+SUMIFS('A-methods'!L:L,'A-methods'!$AG:$AG,"rate",'A-methods'!$AF:$AF,$B168,'A-methods'!$C:$C,$C168,'A-methods'!$A:$A,$D168)),'A-baseline &amp; data'!AG10)</f>
        <v>226.42000000000002</v>
      </c>
      <c r="G168" s="243">
        <f>IF('A-baseline &amp; data'!AH10="",F168*(1+SUMIFS('A-methods'!M:M,'A-methods'!$AG:$AG,"rate",'A-methods'!$AF:$AF,$B168,'A-methods'!$C:$C,$C168,'A-methods'!$A:$A,$D168)),'A-baseline &amp; data'!AH10)</f>
        <v>226.42000000000002</v>
      </c>
      <c r="H168" s="243">
        <f>IF('A-baseline &amp; data'!AI10="",G168*(1+SUMIFS('A-methods'!N:N,'A-methods'!$AG:$AG,"rate",'A-methods'!$AF:$AF,$B168,'A-methods'!$C:$C,$C168,'A-methods'!$A:$A,$D168)),'A-baseline &amp; data'!AI10)</f>
        <v>226.42000000000002</v>
      </c>
      <c r="I168" s="243">
        <f>IF('A-baseline &amp; data'!AJ10="",H168*(1+SUMIFS('A-methods'!O:O,'A-methods'!$AG:$AG,"rate",'A-methods'!$AF:$AF,$B168,'A-methods'!$C:$C,$C168,'A-methods'!$A:$A,$D168)),'A-baseline &amp; data'!AJ10)</f>
        <v>226.42000000000002</v>
      </c>
      <c r="J168" s="243">
        <f>IF('A-baseline &amp; data'!AK10="",I168*(1+SUMIFS('A-methods'!P:P,'A-methods'!$AG:$AG,"rate",'A-methods'!$AF:$AF,$B168,'A-methods'!$C:$C,$C168,'A-methods'!$A:$A,$D168)),'A-baseline &amp; data'!AK10)</f>
        <v>226.42000000000002</v>
      </c>
      <c r="K168" s="243">
        <f>IF('A-baseline &amp; data'!AL10="",J168*(1+SUMIFS('A-methods'!Q:Q,'A-methods'!$AG:$AG,"rate",'A-methods'!$AF:$AF,$B168,'A-methods'!$C:$C,$C168,'A-methods'!$A:$A,$D168)),'A-baseline &amp; data'!AL10)</f>
        <v>226.42000000000002</v>
      </c>
      <c r="L168" s="243">
        <f>IF('A-baseline &amp; data'!AM10="",K168*(1+SUMIFS('A-methods'!R:R,'A-methods'!$AG:$AG,"rate",'A-methods'!$AF:$AF,$B168,'A-methods'!$C:$C,$C168,'A-methods'!$A:$A,$D168)),'A-baseline &amp; data'!AM10)</f>
        <v>226.42000000000002</v>
      </c>
      <c r="M168" s="243">
        <f>IF('A-baseline &amp; data'!AN10="",L168*(1+SUMIFS('A-methods'!S:S,'A-methods'!$AG:$AG,"rate",'A-methods'!$AF:$AF,$B168,'A-methods'!$C:$C,$C168,'A-methods'!$A:$A,$D168)),'A-baseline &amp; data'!AN10)</f>
        <v>226.42000000000002</v>
      </c>
      <c r="N168" s="243">
        <f>IF('A-baseline &amp; data'!AO10="",M168*(1+SUMIFS('A-methods'!T:T,'A-methods'!$AG:$AG,"rate",'A-methods'!$AF:$AF,$B168,'A-methods'!$C:$C,$C168,'A-methods'!$A:$A,$D168)),'A-baseline &amp; data'!AO10)</f>
        <v>226.42000000000002</v>
      </c>
      <c r="O168" s="243">
        <f>IF('A-baseline &amp; data'!AP10="",N168*(1+SUMIFS('A-methods'!U:U,'A-methods'!$AG:$AG,"rate",'A-methods'!$AF:$AF,$B168,'A-methods'!$C:$C,$C168,'A-methods'!$A:$A,$D168)),'A-baseline &amp; data'!AP10)</f>
        <v>226.42000000000002</v>
      </c>
      <c r="P168" s="243">
        <f>IF('A-baseline &amp; data'!AQ10="",O168*(1+SUMIFS('A-methods'!V:V,'A-methods'!$AG:$AG,"rate",'A-methods'!$AF:$AF,$B168,'A-methods'!$C:$C,$C168,'A-methods'!$A:$A,$D168)),'A-baseline &amp; data'!AQ10)</f>
        <v>226.42000000000002</v>
      </c>
      <c r="Q168" s="243">
        <f>IF('A-baseline &amp; data'!AR10="",P168*(1+SUMIFS('A-methods'!W:W,'A-methods'!$AG:$AG,"rate",'A-methods'!$AF:$AF,$B168,'A-methods'!$C:$C,$C168,'A-methods'!$A:$A,$D168)),'A-baseline &amp; data'!AR10)</f>
        <v>226.42000000000002</v>
      </c>
      <c r="R168" s="243">
        <f>IF('A-baseline &amp; data'!AS10="",Q168*(1+SUMIFS('A-methods'!X:X,'A-methods'!$AG:$AG,"rate",'A-methods'!$AF:$AF,$B168,'A-methods'!$C:$C,$C168,'A-methods'!$A:$A,$D168)),'A-baseline &amp; data'!AS10)</f>
        <v>226.42000000000002</v>
      </c>
      <c r="S168" s="243">
        <f>IF('A-baseline &amp; data'!AT10="",R168*(1+SUMIFS('A-methods'!Y:Y,'A-methods'!$AG:$AG,"rate",'A-methods'!$AF:$AF,$B168,'A-methods'!$C:$C,$C168,'A-methods'!$A:$A,$D168)),'A-baseline &amp; data'!AT10)</f>
        <v>226.42000000000002</v>
      </c>
      <c r="T168" s="243">
        <f>IF('A-baseline &amp; data'!AU10="",S168*(1+SUMIFS('A-methods'!Z:Z,'A-methods'!$AG:$AG,"rate",'A-methods'!$AF:$AF,$B168,'A-methods'!$C:$C,$C168,'A-methods'!$A:$A,$D168)),'A-baseline &amp; data'!AU10)</f>
        <v>226.42000000000002</v>
      </c>
      <c r="U168" s="243">
        <f>IF('A-baseline &amp; data'!AV10="",T168*(1+SUMIFS('A-methods'!AA:AA,'A-methods'!$AG:$AG,"rate",'A-methods'!$AF:$AF,$B168,'A-methods'!$C:$C,$C168,'A-methods'!$A:$A,$D168)),'A-baseline &amp; data'!AV10)</f>
        <v>226.42000000000002</v>
      </c>
      <c r="V168" s="243">
        <f>IF('A-baseline &amp; data'!AW10="",U168*(1+SUMIFS('A-methods'!AB:AB,'A-methods'!$AG:$AG,"rate",'A-methods'!$AF:$AF,$B168,'A-methods'!$C:$C,$C168,'A-methods'!$A:$A,$D168)),'A-baseline &amp; data'!AW10)</f>
        <v>226.42000000000002</v>
      </c>
      <c r="W168" s="243">
        <f>IF('A-baseline &amp; data'!AX10="",V168*(1+SUMIFS('A-methods'!AC:AC,'A-methods'!$AG:$AG,"rate",'A-methods'!$AF:$AF,$B168,'A-methods'!$C:$C,$C168,'A-methods'!$A:$A,$D168)),'A-baseline &amp; data'!AX10)</f>
        <v>226.42000000000002</v>
      </c>
      <c r="X168" s="243">
        <f>IF('A-baseline &amp; data'!AY10="",W168*(1+SUMIFS('A-methods'!AD:AD,'A-methods'!$AG:$AG,"rate",'A-methods'!$AF:$AF,$B168,'A-methods'!$C:$C,$C168,'A-methods'!$A:$A,$D168)),'A-baseline &amp; data'!AY10)</f>
        <v>226.42000000000002</v>
      </c>
      <c r="Y168" s="243">
        <f>IF('A-baseline &amp; data'!AZ10="",X168*(1+SUMIFS('A-methods'!AE:AE,'A-methods'!$AG:$AG,"rate",'A-methods'!$AF:$AF,$B168,'A-methods'!$C:$C,$C168,'A-methods'!$A:$A,$D168)),'A-baseline &amp; data'!AZ10)</f>
        <v>226.42000000000002</v>
      </c>
    </row>
    <row r="169" spans="1:25">
      <c r="A169" s="237" t="s">
        <v>75</v>
      </c>
      <c r="B169" s="221" t="s">
        <v>76</v>
      </c>
      <c r="C169" s="274" t="str">
        <f t="shared" si="28"/>
        <v>ACT</v>
      </c>
      <c r="D169" s="272" t="str">
        <f t="shared" si="28"/>
        <v>Low</v>
      </c>
      <c r="E169" s="336">
        <f>IF('A-baseline &amp; data'!AF11&lt;&gt;"",'A-baseline &amp; data'!AF11,'A-baseline &amp; data'!AE11*(1+SUMIFS('A-methods'!K:K,'A-methods'!$AG:$AG,"rate",'A-methods'!$AF:$AF,$B169,'A-methods'!$C:$C,$C169,'A-methods'!$A:$A,$D169)))</f>
        <v>0</v>
      </c>
      <c r="F169" s="243">
        <f>IF('A-baseline &amp; data'!AG11="",E169*(1+SUMIFS('A-methods'!L:L,'A-methods'!$AG:$AG,"rate",'A-methods'!$AF:$AF,$B169,'A-methods'!$C:$C,$C169,'A-methods'!$A:$A,$D169)),'A-baseline &amp; data'!AG11)</f>
        <v>0</v>
      </c>
      <c r="G169" s="243">
        <f>IF('A-baseline &amp; data'!AH11="",F169*(1+SUMIFS('A-methods'!M:M,'A-methods'!$AG:$AG,"rate",'A-methods'!$AF:$AF,$B169,'A-methods'!$C:$C,$C169,'A-methods'!$A:$A,$D169)),'A-baseline &amp; data'!AH11)</f>
        <v>0</v>
      </c>
      <c r="H169" s="243">
        <f>IF('A-baseline &amp; data'!AI11="",G169*(1+SUMIFS('A-methods'!N:N,'A-methods'!$AG:$AG,"rate",'A-methods'!$AF:$AF,$B169,'A-methods'!$C:$C,$C169,'A-methods'!$A:$A,$D169)),'A-baseline &amp; data'!AI11)</f>
        <v>0</v>
      </c>
      <c r="I169" s="243">
        <f>IF('A-baseline &amp; data'!AJ11="",H169*(1+SUMIFS('A-methods'!O:O,'A-methods'!$AG:$AG,"rate",'A-methods'!$AF:$AF,$B169,'A-methods'!$C:$C,$C169,'A-methods'!$A:$A,$D169)),'A-baseline &amp; data'!AJ11)</f>
        <v>0</v>
      </c>
      <c r="J169" s="243">
        <f>IF('A-baseline &amp; data'!AK11="",I169*(1+SUMIFS('A-methods'!P:P,'A-methods'!$AG:$AG,"rate",'A-methods'!$AF:$AF,$B169,'A-methods'!$C:$C,$C169,'A-methods'!$A:$A,$D169)),'A-baseline &amp; data'!AK11)</f>
        <v>0</v>
      </c>
      <c r="K169" s="243">
        <f>IF('A-baseline &amp; data'!AL11="",J169*(1+SUMIFS('A-methods'!Q:Q,'A-methods'!$AG:$AG,"rate",'A-methods'!$AF:$AF,$B169,'A-methods'!$C:$C,$C169,'A-methods'!$A:$A,$D169)),'A-baseline &amp; data'!AL11)</f>
        <v>0</v>
      </c>
      <c r="L169" s="243">
        <f>IF('A-baseline &amp; data'!AM11="",K169*(1+SUMIFS('A-methods'!R:R,'A-methods'!$AG:$AG,"rate",'A-methods'!$AF:$AF,$B169,'A-methods'!$C:$C,$C169,'A-methods'!$A:$A,$D169)),'A-baseline &amp; data'!AM11)</f>
        <v>0</v>
      </c>
      <c r="M169" s="243">
        <f>IF('A-baseline &amp; data'!AN11="",L169*(1+SUMIFS('A-methods'!S:S,'A-methods'!$AG:$AG,"rate",'A-methods'!$AF:$AF,$B169,'A-methods'!$C:$C,$C169,'A-methods'!$A:$A,$D169)),'A-baseline &amp; data'!AN11)</f>
        <v>0</v>
      </c>
      <c r="N169" s="243">
        <f>IF('A-baseline &amp; data'!AO11="",M169*(1+SUMIFS('A-methods'!T:T,'A-methods'!$AG:$AG,"rate",'A-methods'!$AF:$AF,$B169,'A-methods'!$C:$C,$C169,'A-methods'!$A:$A,$D169)),'A-baseline &amp; data'!AO11)</f>
        <v>0</v>
      </c>
      <c r="O169" s="243">
        <f>IF('A-baseline &amp; data'!AP11="",N169*(1+SUMIFS('A-methods'!U:U,'A-methods'!$AG:$AG,"rate",'A-methods'!$AF:$AF,$B169,'A-methods'!$C:$C,$C169,'A-methods'!$A:$A,$D169)),'A-baseline &amp; data'!AP11)</f>
        <v>0</v>
      </c>
      <c r="P169" s="243">
        <f>IF('A-baseline &amp; data'!AQ11="",O169*(1+SUMIFS('A-methods'!V:V,'A-methods'!$AG:$AG,"rate",'A-methods'!$AF:$AF,$B169,'A-methods'!$C:$C,$C169,'A-methods'!$A:$A,$D169)),'A-baseline &amp; data'!AQ11)</f>
        <v>0</v>
      </c>
      <c r="Q169" s="243">
        <f>IF('A-baseline &amp; data'!AR11="",P169*(1+SUMIFS('A-methods'!W:W,'A-methods'!$AG:$AG,"rate",'A-methods'!$AF:$AF,$B169,'A-methods'!$C:$C,$C169,'A-methods'!$A:$A,$D169)),'A-baseline &amp; data'!AR11)</f>
        <v>0</v>
      </c>
      <c r="R169" s="243">
        <f>IF('A-baseline &amp; data'!AS11="",Q169*(1+SUMIFS('A-methods'!X:X,'A-methods'!$AG:$AG,"rate",'A-methods'!$AF:$AF,$B169,'A-methods'!$C:$C,$C169,'A-methods'!$A:$A,$D169)),'A-baseline &amp; data'!AS11)</f>
        <v>0</v>
      </c>
      <c r="S169" s="243">
        <f>IF('A-baseline &amp; data'!AT11="",R169*(1+SUMIFS('A-methods'!Y:Y,'A-methods'!$AG:$AG,"rate",'A-methods'!$AF:$AF,$B169,'A-methods'!$C:$C,$C169,'A-methods'!$A:$A,$D169)),'A-baseline &amp; data'!AT11)</f>
        <v>0</v>
      </c>
      <c r="T169" s="243">
        <f>IF('A-baseline &amp; data'!AU11="",S169*(1+SUMIFS('A-methods'!Z:Z,'A-methods'!$AG:$AG,"rate",'A-methods'!$AF:$AF,$B169,'A-methods'!$C:$C,$C169,'A-methods'!$A:$A,$D169)),'A-baseline &amp; data'!AU11)</f>
        <v>0</v>
      </c>
      <c r="U169" s="243">
        <f>IF('A-baseline &amp; data'!AV11="",T169*(1+SUMIFS('A-methods'!AA:AA,'A-methods'!$AG:$AG,"rate",'A-methods'!$AF:$AF,$B169,'A-methods'!$C:$C,$C169,'A-methods'!$A:$A,$D169)),'A-baseline &amp; data'!AV11)</f>
        <v>0</v>
      </c>
      <c r="V169" s="243">
        <f>IF('A-baseline &amp; data'!AW11="",U169*(1+SUMIFS('A-methods'!AB:AB,'A-methods'!$AG:$AG,"rate",'A-methods'!$AF:$AF,$B169,'A-methods'!$C:$C,$C169,'A-methods'!$A:$A,$D169)),'A-baseline &amp; data'!AW11)</f>
        <v>0</v>
      </c>
      <c r="W169" s="243">
        <f>IF('A-baseline &amp; data'!AX11="",V169*(1+SUMIFS('A-methods'!AC:AC,'A-methods'!$AG:$AG,"rate",'A-methods'!$AF:$AF,$B169,'A-methods'!$C:$C,$C169,'A-methods'!$A:$A,$D169)),'A-baseline &amp; data'!AX11)</f>
        <v>0</v>
      </c>
      <c r="X169" s="243">
        <f>IF('A-baseline &amp; data'!AY11="",W169*(1+SUMIFS('A-methods'!AD:AD,'A-methods'!$AG:$AG,"rate",'A-methods'!$AF:$AF,$B169,'A-methods'!$C:$C,$C169,'A-methods'!$A:$A,$D169)),'A-baseline &amp; data'!AY11)</f>
        <v>0</v>
      </c>
      <c r="Y169" s="243">
        <f>IF('A-baseline &amp; data'!AZ11="",X169*(1+SUMIFS('A-methods'!AE:AE,'A-methods'!$AG:$AG,"rate",'A-methods'!$AF:$AF,$B169,'A-methods'!$C:$C,$C169,'A-methods'!$A:$A,$D169)),'A-baseline &amp; data'!AZ11)</f>
        <v>0</v>
      </c>
    </row>
    <row r="170" spans="1:25">
      <c r="A170" s="237" t="s">
        <v>253</v>
      </c>
      <c r="B170" s="221" t="s">
        <v>193</v>
      </c>
      <c r="C170" s="274" t="str">
        <f t="shared" si="28"/>
        <v>ACT</v>
      </c>
      <c r="D170" s="272" t="str">
        <f t="shared" si="28"/>
        <v>Low</v>
      </c>
      <c r="E170" s="336">
        <f>IF('A-baseline &amp; data'!AF12&lt;&gt;"",'A-baseline &amp; data'!AF12,'A-baseline &amp; data'!AE12*(1+SUMIFS('A-methods'!K:K,'A-methods'!$AG:$AG,"rate",'A-methods'!$AF:$AF,$B170,'A-methods'!$C:$C,$C170,'A-methods'!$A:$A,$D170)))</f>
        <v>0</v>
      </c>
      <c r="F170" s="243">
        <f>IF('A-baseline &amp; data'!AG12="",E170*(1+SUMIFS('A-methods'!L:L,'A-methods'!$AG:$AG,"rate",'A-methods'!$AF:$AF,$B170,'A-methods'!$C:$C,$C170,'A-methods'!$A:$A,$D170)),'A-baseline &amp; data'!AG12)</f>
        <v>0</v>
      </c>
      <c r="G170" s="243">
        <f>IF('A-baseline &amp; data'!AH12="",F170*(1+SUMIFS('A-methods'!M:M,'A-methods'!$AG:$AG,"rate",'A-methods'!$AF:$AF,$B170,'A-methods'!$C:$C,$C170,'A-methods'!$A:$A,$D170)),'A-baseline &amp; data'!AH12)</f>
        <v>0</v>
      </c>
      <c r="H170" s="243">
        <f>IF('A-baseline &amp; data'!AI12="",G170*(1+SUMIFS('A-methods'!N:N,'A-methods'!$AG:$AG,"rate",'A-methods'!$AF:$AF,$B170,'A-methods'!$C:$C,$C170,'A-methods'!$A:$A,$D170)),'A-baseline &amp; data'!AI12)</f>
        <v>0</v>
      </c>
      <c r="I170" s="243">
        <f>IF('A-baseline &amp; data'!AJ12="",H170*(1+SUMIFS('A-methods'!O:O,'A-methods'!$AG:$AG,"rate",'A-methods'!$AF:$AF,$B170,'A-methods'!$C:$C,$C170,'A-methods'!$A:$A,$D170)),'A-baseline &amp; data'!AJ12)</f>
        <v>0</v>
      </c>
      <c r="J170" s="243">
        <f>IF('A-baseline &amp; data'!AK12="",I170*(1+SUMIFS('A-methods'!P:P,'A-methods'!$AG:$AG,"rate",'A-methods'!$AF:$AF,$B170,'A-methods'!$C:$C,$C170,'A-methods'!$A:$A,$D170)),'A-baseline &amp; data'!AK12)</f>
        <v>0</v>
      </c>
      <c r="K170" s="243">
        <f>IF('A-baseline &amp; data'!AL12="",J170*(1+SUMIFS('A-methods'!Q:Q,'A-methods'!$AG:$AG,"rate",'A-methods'!$AF:$AF,$B170,'A-methods'!$C:$C,$C170,'A-methods'!$A:$A,$D170)),'A-baseline &amp; data'!AL12)</f>
        <v>0</v>
      </c>
      <c r="L170" s="243">
        <f>IF('A-baseline &amp; data'!AM12="",K170*(1+SUMIFS('A-methods'!R:R,'A-methods'!$AG:$AG,"rate",'A-methods'!$AF:$AF,$B170,'A-methods'!$C:$C,$C170,'A-methods'!$A:$A,$D170)),'A-baseline &amp; data'!AM12)</f>
        <v>0</v>
      </c>
      <c r="M170" s="243">
        <f>IF('A-baseline &amp; data'!AN12="",L170*(1+SUMIFS('A-methods'!S:S,'A-methods'!$AG:$AG,"rate",'A-methods'!$AF:$AF,$B170,'A-methods'!$C:$C,$C170,'A-methods'!$A:$A,$D170)),'A-baseline &amp; data'!AN12)</f>
        <v>0</v>
      </c>
      <c r="N170" s="243">
        <f>IF('A-baseline &amp; data'!AO12="",M170*(1+SUMIFS('A-methods'!T:T,'A-methods'!$AG:$AG,"rate",'A-methods'!$AF:$AF,$B170,'A-methods'!$C:$C,$C170,'A-methods'!$A:$A,$D170)),'A-baseline &amp; data'!AO12)</f>
        <v>0</v>
      </c>
      <c r="O170" s="243">
        <f>IF('A-baseline &amp; data'!AP12="",N170*(1+SUMIFS('A-methods'!U:U,'A-methods'!$AG:$AG,"rate",'A-methods'!$AF:$AF,$B170,'A-methods'!$C:$C,$C170,'A-methods'!$A:$A,$D170)),'A-baseline &amp; data'!AP12)</f>
        <v>0</v>
      </c>
      <c r="P170" s="243">
        <f>IF('A-baseline &amp; data'!AQ12="",O170*(1+SUMIFS('A-methods'!V:V,'A-methods'!$AG:$AG,"rate",'A-methods'!$AF:$AF,$B170,'A-methods'!$C:$C,$C170,'A-methods'!$A:$A,$D170)),'A-baseline &amp; data'!AQ12)</f>
        <v>0</v>
      </c>
      <c r="Q170" s="243">
        <f>IF('A-baseline &amp; data'!AR12="",P170*(1+SUMIFS('A-methods'!W:W,'A-methods'!$AG:$AG,"rate",'A-methods'!$AF:$AF,$B170,'A-methods'!$C:$C,$C170,'A-methods'!$A:$A,$D170)),'A-baseline &amp; data'!AR12)</f>
        <v>0</v>
      </c>
      <c r="R170" s="243">
        <f>IF('A-baseline &amp; data'!AS12="",Q170*(1+SUMIFS('A-methods'!X:X,'A-methods'!$AG:$AG,"rate",'A-methods'!$AF:$AF,$B170,'A-methods'!$C:$C,$C170,'A-methods'!$A:$A,$D170)),'A-baseline &amp; data'!AS12)</f>
        <v>0</v>
      </c>
      <c r="S170" s="243">
        <f>IF('A-baseline &amp; data'!AT12="",R170*(1+SUMIFS('A-methods'!Y:Y,'A-methods'!$AG:$AG,"rate",'A-methods'!$AF:$AF,$B170,'A-methods'!$C:$C,$C170,'A-methods'!$A:$A,$D170)),'A-baseline &amp; data'!AT12)</f>
        <v>0</v>
      </c>
      <c r="T170" s="243">
        <f>IF('A-baseline &amp; data'!AU12="",S170*(1+SUMIFS('A-methods'!Z:Z,'A-methods'!$AG:$AG,"rate",'A-methods'!$AF:$AF,$B170,'A-methods'!$C:$C,$C170,'A-methods'!$A:$A,$D170)),'A-baseline &amp; data'!AU12)</f>
        <v>0</v>
      </c>
      <c r="U170" s="243">
        <f>IF('A-baseline &amp; data'!AV12="",T170*(1+SUMIFS('A-methods'!AA:AA,'A-methods'!$AG:$AG,"rate",'A-methods'!$AF:$AF,$B170,'A-methods'!$C:$C,$C170,'A-methods'!$A:$A,$D170)),'A-baseline &amp; data'!AV12)</f>
        <v>0</v>
      </c>
      <c r="V170" s="243">
        <f>IF('A-baseline &amp; data'!AW12="",U170*(1+SUMIFS('A-methods'!AB:AB,'A-methods'!$AG:$AG,"rate",'A-methods'!$AF:$AF,$B170,'A-methods'!$C:$C,$C170,'A-methods'!$A:$A,$D170)),'A-baseline &amp; data'!AW12)</f>
        <v>0</v>
      </c>
      <c r="W170" s="243">
        <f>IF('A-baseline &amp; data'!AX12="",V170*(1+SUMIFS('A-methods'!AC:AC,'A-methods'!$AG:$AG,"rate",'A-methods'!$AF:$AF,$B170,'A-methods'!$C:$C,$C170,'A-methods'!$A:$A,$D170)),'A-baseline &amp; data'!AX12)</f>
        <v>0</v>
      </c>
      <c r="X170" s="243">
        <f>IF('A-baseline &amp; data'!AY12="",W170*(1+SUMIFS('A-methods'!AD:AD,'A-methods'!$AG:$AG,"rate",'A-methods'!$AF:$AF,$B170,'A-methods'!$C:$C,$C170,'A-methods'!$A:$A,$D170)),'A-baseline &amp; data'!AY12)</f>
        <v>0</v>
      </c>
      <c r="Y170" s="243">
        <f>IF('A-baseline &amp; data'!AZ12="",X170*(1+SUMIFS('A-methods'!AE:AE,'A-methods'!$AG:$AG,"rate",'A-methods'!$AF:$AF,$B170,'A-methods'!$C:$C,$C170,'A-methods'!$A:$A,$D170)),'A-baseline &amp; data'!AZ12)</f>
        <v>0</v>
      </c>
    </row>
    <row r="171" spans="1:25">
      <c r="A171" s="238" t="s">
        <v>87</v>
      </c>
      <c r="B171" s="221" t="s">
        <v>88</v>
      </c>
      <c r="C171" s="274" t="str">
        <f t="shared" ref="C171:D191" si="32">C170</f>
        <v>ACT</v>
      </c>
      <c r="D171" s="272" t="str">
        <f t="shared" si="32"/>
        <v>Low</v>
      </c>
      <c r="E171" s="336">
        <f>IF('A-baseline &amp; data'!AF13&lt;&gt;"",'A-baseline &amp; data'!AF13,'A-baseline &amp; data'!AE13*(1+SUMIFS('A-methods'!K:K,'A-methods'!$AG:$AG,"rate",'A-methods'!$AF:$AF,$B171,'A-methods'!$C:$C,$C171,'A-methods'!$A:$A,$D171)))</f>
        <v>0.18914</v>
      </c>
      <c r="F171" s="243">
        <f>IF('A-baseline &amp; data'!AG13="",E171*(1+SUMIFS('A-methods'!L:L,'A-methods'!$AG:$AG,"rate",'A-methods'!$AF:$AF,$B171,'A-methods'!$C:$C,$C171,'A-methods'!$A:$A,$D171)),'A-baseline &amp; data'!AG13)</f>
        <v>0.1853572</v>
      </c>
      <c r="G171" s="243">
        <f>IF('A-baseline &amp; data'!AH13="",F171*(1+SUMIFS('A-methods'!M:M,'A-methods'!$AG:$AG,"rate",'A-methods'!$AF:$AF,$B171,'A-methods'!$C:$C,$C171,'A-methods'!$A:$A,$D171)),'A-baseline &amp; data'!AH13)</f>
        <v>0.181650056</v>
      </c>
      <c r="H171" s="243">
        <f>IF('A-baseline &amp; data'!AI13="",G171*(1+SUMIFS('A-methods'!N:N,'A-methods'!$AG:$AG,"rate",'A-methods'!$AF:$AF,$B171,'A-methods'!$C:$C,$C171,'A-methods'!$A:$A,$D171)),'A-baseline &amp; data'!AI13)</f>
        <v>0.17801705488</v>
      </c>
      <c r="I171" s="243">
        <f>IF('A-baseline &amp; data'!AJ13="",H171*(1+SUMIFS('A-methods'!O:O,'A-methods'!$AG:$AG,"rate",'A-methods'!$AF:$AF,$B171,'A-methods'!$C:$C,$C171,'A-methods'!$A:$A,$D171)),'A-baseline &amp; data'!AJ13)</f>
        <v>0.17445671378239999</v>
      </c>
      <c r="J171" s="243">
        <f>IF('A-baseline &amp; data'!AK13="",I171*(1+SUMIFS('A-methods'!P:P,'A-methods'!$AG:$AG,"rate",'A-methods'!$AF:$AF,$B171,'A-methods'!$C:$C,$C171,'A-methods'!$A:$A,$D171)),'A-baseline &amp; data'!AK13)</f>
        <v>0.17096757950675198</v>
      </c>
      <c r="K171" s="243">
        <f>IF('A-baseline &amp; data'!AL13="",J171*(1+SUMIFS('A-methods'!Q:Q,'A-methods'!$AG:$AG,"rate",'A-methods'!$AF:$AF,$B171,'A-methods'!$C:$C,$C171,'A-methods'!$A:$A,$D171)),'A-baseline &amp; data'!AL13)</f>
        <v>0.16754822791661694</v>
      </c>
      <c r="L171" s="243">
        <f>IF('A-baseline &amp; data'!AM13="",K171*(1+SUMIFS('A-methods'!R:R,'A-methods'!$AG:$AG,"rate",'A-methods'!$AF:$AF,$B171,'A-methods'!$C:$C,$C171,'A-methods'!$A:$A,$D171)),'A-baseline &amp; data'!AM13)</f>
        <v>0.16419726335828461</v>
      </c>
      <c r="M171" s="243">
        <f>IF('A-baseline &amp; data'!AN13="",L171*(1+SUMIFS('A-methods'!S:S,'A-methods'!$AG:$AG,"rate",'A-methods'!$AF:$AF,$B171,'A-methods'!$C:$C,$C171,'A-methods'!$A:$A,$D171)),'A-baseline &amp; data'!AN13)</f>
        <v>0.16091331809111892</v>
      </c>
      <c r="N171" s="243">
        <f>IF('A-baseline &amp; data'!AO13="",M171*(1+SUMIFS('A-methods'!T:T,'A-methods'!$AG:$AG,"rate",'A-methods'!$AF:$AF,$B171,'A-methods'!$C:$C,$C171,'A-methods'!$A:$A,$D171)),'A-baseline &amp; data'!AO13)</f>
        <v>0.15769505172929654</v>
      </c>
      <c r="O171" s="243">
        <f>IF('A-baseline &amp; data'!AP13="",N171*(1+SUMIFS('A-methods'!U:U,'A-methods'!$AG:$AG,"rate",'A-methods'!$AF:$AF,$B171,'A-methods'!$C:$C,$C171,'A-methods'!$A:$A,$D171)),'A-baseline &amp; data'!AP13)</f>
        <v>0.15454115069471061</v>
      </c>
      <c r="P171" s="243">
        <f>IF('A-baseline &amp; data'!AQ13="",O171*(1+SUMIFS('A-methods'!V:V,'A-methods'!$AG:$AG,"rate",'A-methods'!$AF:$AF,$B171,'A-methods'!$C:$C,$C171,'A-methods'!$A:$A,$D171)),'A-baseline &amp; data'!AQ13)</f>
        <v>0.1514503276808164</v>
      </c>
      <c r="Q171" s="243">
        <f>IF('A-baseline &amp; data'!AR13="",P171*(1+SUMIFS('A-methods'!W:W,'A-methods'!$AG:$AG,"rate",'A-methods'!$AF:$AF,$B171,'A-methods'!$C:$C,$C171,'A-methods'!$A:$A,$D171)),'A-baseline &amp; data'!AR13)</f>
        <v>0.14842132112720008</v>
      </c>
      <c r="R171" s="243">
        <f>IF('A-baseline &amp; data'!AS13="",Q171*(1+SUMIFS('A-methods'!X:X,'A-methods'!$AG:$AG,"rate",'A-methods'!$AF:$AF,$B171,'A-methods'!$C:$C,$C171,'A-methods'!$A:$A,$D171)),'A-baseline &amp; data'!AS13)</f>
        <v>0.14545289470465608</v>
      </c>
      <c r="S171" s="243">
        <f>IF('A-baseline &amp; data'!AT13="",R171*(1+SUMIFS('A-methods'!Y:Y,'A-methods'!$AG:$AG,"rate",'A-methods'!$AF:$AF,$B171,'A-methods'!$C:$C,$C171,'A-methods'!$A:$A,$D171)),'A-baseline &amp; data'!AT13)</f>
        <v>0.14254383681056296</v>
      </c>
      <c r="T171" s="243">
        <f>IF('A-baseline &amp; data'!AU13="",S171*(1+SUMIFS('A-methods'!Z:Z,'A-methods'!$AG:$AG,"rate",'A-methods'!$AF:$AF,$B171,'A-methods'!$C:$C,$C171,'A-methods'!$A:$A,$D171)),'A-baseline &amp; data'!AU13)</f>
        <v>0.1396929600743517</v>
      </c>
      <c r="U171" s="243">
        <f>IF('A-baseline &amp; data'!AV13="",T171*(1+SUMIFS('A-methods'!AA:AA,'A-methods'!$AG:$AG,"rate",'A-methods'!$AF:$AF,$B171,'A-methods'!$C:$C,$C171,'A-methods'!$A:$A,$D171)),'A-baseline &amp; data'!AV13)</f>
        <v>0.13689910087286467</v>
      </c>
      <c r="V171" s="243">
        <f>IF('A-baseline &amp; data'!AW13="",U171*(1+SUMIFS('A-methods'!AB:AB,'A-methods'!$AG:$AG,"rate",'A-methods'!$AF:$AF,$B171,'A-methods'!$C:$C,$C171,'A-methods'!$A:$A,$D171)),'A-baseline &amp; data'!AW13)</f>
        <v>0.13416111885540738</v>
      </c>
      <c r="W171" s="243">
        <f>IF('A-baseline &amp; data'!AX13="",V171*(1+SUMIFS('A-methods'!AC:AC,'A-methods'!$AG:$AG,"rate",'A-methods'!$AF:$AF,$B171,'A-methods'!$C:$C,$C171,'A-methods'!$A:$A,$D171)),'A-baseline &amp; data'!AX13)</f>
        <v>0.13147789647829922</v>
      </c>
      <c r="X171" s="243">
        <f>IF('A-baseline &amp; data'!AY13="",W171*(1+SUMIFS('A-methods'!AD:AD,'A-methods'!$AG:$AG,"rate",'A-methods'!$AF:$AF,$B171,'A-methods'!$C:$C,$C171,'A-methods'!$A:$A,$D171)),'A-baseline &amp; data'!AY13)</f>
        <v>0.12884833854873323</v>
      </c>
      <c r="Y171" s="243">
        <f>IF('A-baseline &amp; data'!AZ13="",X171*(1+SUMIFS('A-methods'!AE:AE,'A-methods'!$AG:$AG,"rate",'A-methods'!$AF:$AF,$B171,'A-methods'!$C:$C,$C171,'A-methods'!$A:$A,$D171)),'A-baseline &amp; data'!AZ13)</f>
        <v>0.12627137177775857</v>
      </c>
    </row>
    <row r="172" spans="1:25">
      <c r="A172" s="237" t="s">
        <v>91</v>
      </c>
      <c r="B172" s="221" t="s">
        <v>92</v>
      </c>
      <c r="C172" s="274" t="str">
        <f t="shared" si="32"/>
        <v>ACT</v>
      </c>
      <c r="D172" s="272" t="str">
        <f t="shared" si="32"/>
        <v>Low</v>
      </c>
      <c r="E172" s="336">
        <f>IF('A-baseline &amp; data'!AF14&lt;&gt;"",'A-baseline &amp; data'!AF14,'A-baseline &amp; data'!AE14*(1+SUMIFS('A-methods'!K:K,'A-methods'!$AG:$AG,"rate",'A-methods'!$AF:$AF,$B172,'A-methods'!$C:$C,$C172,'A-methods'!$A:$A,$D172)))</f>
        <v>170.47335000000001</v>
      </c>
      <c r="F172" s="243">
        <f>IF('A-baseline &amp; data'!AG14="",E172*(1+SUMIFS('A-methods'!L:L,'A-methods'!$AG:$AG,"rate",'A-methods'!$AF:$AF,$B172,'A-methods'!$C:$C,$C172,'A-methods'!$A:$A,$D172)),'A-baseline &amp; data'!AG14)</f>
        <v>169.62098325000002</v>
      </c>
      <c r="G172" s="243">
        <f>IF('A-baseline &amp; data'!AH14="",F172*(1+SUMIFS('A-methods'!M:M,'A-methods'!$AG:$AG,"rate",'A-methods'!$AF:$AF,$B172,'A-methods'!$C:$C,$C172,'A-methods'!$A:$A,$D172)),'A-baseline &amp; data'!AH14)</f>
        <v>168.77287833375001</v>
      </c>
      <c r="H172" s="243">
        <f>IF('A-baseline &amp; data'!AI14="",G172*(1+SUMIFS('A-methods'!N:N,'A-methods'!$AG:$AG,"rate",'A-methods'!$AF:$AF,$B172,'A-methods'!$C:$C,$C172,'A-methods'!$A:$A,$D172)),'A-baseline &amp; data'!AI14)</f>
        <v>167.92901394208127</v>
      </c>
      <c r="I172" s="243">
        <f>IF('A-baseline &amp; data'!AJ14="",H172*(1+SUMIFS('A-methods'!O:O,'A-methods'!$AG:$AG,"rate",'A-methods'!$AF:$AF,$B172,'A-methods'!$C:$C,$C172,'A-methods'!$A:$A,$D172)),'A-baseline &amp; data'!AJ14)</f>
        <v>167.08936887237087</v>
      </c>
      <c r="J172" s="243">
        <f>IF('A-baseline &amp; data'!AK14="",I172*(1+SUMIFS('A-methods'!P:P,'A-methods'!$AG:$AG,"rate",'A-methods'!$AF:$AF,$B172,'A-methods'!$C:$C,$C172,'A-methods'!$A:$A,$D172)),'A-baseline &amp; data'!AK14)</f>
        <v>166.25392202800901</v>
      </c>
      <c r="K172" s="243">
        <f>IF('A-baseline &amp; data'!AL14="",J172*(1+SUMIFS('A-methods'!Q:Q,'A-methods'!$AG:$AG,"rate",'A-methods'!$AF:$AF,$B172,'A-methods'!$C:$C,$C172,'A-methods'!$A:$A,$D172)),'A-baseline &amp; data'!AL14)</f>
        <v>165.42265241786896</v>
      </c>
      <c r="L172" s="243">
        <f>IF('A-baseline &amp; data'!AM14="",K172*(1+SUMIFS('A-methods'!R:R,'A-methods'!$AG:$AG,"rate",'A-methods'!$AF:$AF,$B172,'A-methods'!$C:$C,$C172,'A-methods'!$A:$A,$D172)),'A-baseline &amp; data'!AM14)</f>
        <v>164.59553915577962</v>
      </c>
      <c r="M172" s="243">
        <f>IF('A-baseline &amp; data'!AN14="",L172*(1+SUMIFS('A-methods'!S:S,'A-methods'!$AG:$AG,"rate",'A-methods'!$AF:$AF,$B172,'A-methods'!$C:$C,$C172,'A-methods'!$A:$A,$D172)),'A-baseline &amp; data'!AN14)</f>
        <v>163.77256146000073</v>
      </c>
      <c r="N172" s="243">
        <f>IF('A-baseline &amp; data'!AO14="",M172*(1+SUMIFS('A-methods'!T:T,'A-methods'!$AG:$AG,"rate",'A-methods'!$AF:$AF,$B172,'A-methods'!$C:$C,$C172,'A-methods'!$A:$A,$D172)),'A-baseline &amp; data'!AO14)</f>
        <v>162.95369865270072</v>
      </c>
      <c r="O172" s="243">
        <f>IF('A-baseline &amp; data'!AP14="",N172*(1+SUMIFS('A-methods'!U:U,'A-methods'!$AG:$AG,"rate",'A-methods'!$AF:$AF,$B172,'A-methods'!$C:$C,$C172,'A-methods'!$A:$A,$D172)),'A-baseline &amp; data'!AP14)</f>
        <v>162.13893015943722</v>
      </c>
      <c r="P172" s="243">
        <f>IF('A-baseline &amp; data'!AQ14="",O172*(1+SUMIFS('A-methods'!V:V,'A-methods'!$AG:$AG,"rate",'A-methods'!$AF:$AF,$B172,'A-methods'!$C:$C,$C172,'A-methods'!$A:$A,$D172)),'A-baseline &amp; data'!AQ14)</f>
        <v>161.32823550864003</v>
      </c>
      <c r="Q172" s="243">
        <f>IF('A-baseline &amp; data'!AR14="",P172*(1+SUMIFS('A-methods'!W:W,'A-methods'!$AG:$AG,"rate",'A-methods'!$AF:$AF,$B172,'A-methods'!$C:$C,$C172,'A-methods'!$A:$A,$D172)),'A-baseline &amp; data'!AR14)</f>
        <v>160.52159433109682</v>
      </c>
      <c r="R172" s="243">
        <f>IF('A-baseline &amp; data'!AS14="",Q172*(1+SUMIFS('A-methods'!X:X,'A-methods'!$AG:$AG,"rate",'A-methods'!$AF:$AF,$B172,'A-methods'!$C:$C,$C172,'A-methods'!$A:$A,$D172)),'A-baseline &amp; data'!AS14)</f>
        <v>159.71898635944135</v>
      </c>
      <c r="S172" s="243">
        <f>IF('A-baseline &amp; data'!AT14="",R172*(1+SUMIFS('A-methods'!Y:Y,'A-methods'!$AG:$AG,"rate",'A-methods'!$AF:$AF,$B172,'A-methods'!$C:$C,$C172,'A-methods'!$A:$A,$D172)),'A-baseline &amp; data'!AT14)</f>
        <v>158.92039142764415</v>
      </c>
      <c r="T172" s="243">
        <f>IF('A-baseline &amp; data'!AU14="",S172*(1+SUMIFS('A-methods'!Z:Z,'A-methods'!$AG:$AG,"rate",'A-methods'!$AF:$AF,$B172,'A-methods'!$C:$C,$C172,'A-methods'!$A:$A,$D172)),'A-baseline &amp; data'!AU14)</f>
        <v>158.12578947050594</v>
      </c>
      <c r="U172" s="243">
        <f>IF('A-baseline &amp; data'!AV14="",T172*(1+SUMIFS('A-methods'!AA:AA,'A-methods'!$AG:$AG,"rate",'A-methods'!$AF:$AF,$B172,'A-methods'!$C:$C,$C172,'A-methods'!$A:$A,$D172)),'A-baseline &amp; data'!AV14)</f>
        <v>157.33516052315341</v>
      </c>
      <c r="V172" s="243">
        <f>IF('A-baseline &amp; data'!AW14="",U172*(1+SUMIFS('A-methods'!AB:AB,'A-methods'!$AG:$AG,"rate",'A-methods'!$AF:$AF,$B172,'A-methods'!$C:$C,$C172,'A-methods'!$A:$A,$D172)),'A-baseline &amp; data'!AW14)</f>
        <v>156.54848472053763</v>
      </c>
      <c r="W172" s="243">
        <f>IF('A-baseline &amp; data'!AX14="",V172*(1+SUMIFS('A-methods'!AC:AC,'A-methods'!$AG:$AG,"rate",'A-methods'!$AF:$AF,$B172,'A-methods'!$C:$C,$C172,'A-methods'!$A:$A,$D172)),'A-baseline &amp; data'!AX14)</f>
        <v>155.76574229693495</v>
      </c>
      <c r="X172" s="243">
        <f>IF('A-baseline &amp; data'!AY14="",W172*(1+SUMIFS('A-methods'!AD:AD,'A-methods'!$AG:$AG,"rate",'A-methods'!$AF:$AF,$B172,'A-methods'!$C:$C,$C172,'A-methods'!$A:$A,$D172)),'A-baseline &amp; data'!AY14)</f>
        <v>154.98691358545028</v>
      </c>
      <c r="Y172" s="243">
        <f>IF('A-baseline &amp; data'!AZ14="",X172*(1+SUMIFS('A-methods'!AE:AE,'A-methods'!$AG:$AG,"rate",'A-methods'!$AF:$AF,$B172,'A-methods'!$C:$C,$C172,'A-methods'!$A:$A,$D172)),'A-baseline &amp; data'!AZ14)</f>
        <v>154.21197901752302</v>
      </c>
    </row>
    <row r="173" spans="1:25">
      <c r="A173" s="237" t="s">
        <v>97</v>
      </c>
      <c r="B173" s="221" t="s">
        <v>98</v>
      </c>
      <c r="C173" s="274" t="str">
        <f t="shared" si="32"/>
        <v>ACT</v>
      </c>
      <c r="D173" s="272" t="str">
        <f t="shared" si="32"/>
        <v>Low</v>
      </c>
      <c r="E173" s="336">
        <f>IF('A-baseline &amp; data'!AF15&lt;&gt;"",'A-baseline &amp; data'!AF15,'A-baseline &amp; data'!AE15*(1+SUMIFS('A-methods'!K:K,'A-methods'!$AG:$AG,"rate",'A-methods'!$AF:$AF,$B173,'A-methods'!$C:$C,$C173,'A-methods'!$A:$A,$D173)))</f>
        <v>68.735519999999994</v>
      </c>
      <c r="F173" s="243">
        <f>IF('A-baseline &amp; data'!AG15="",E173*(1+SUMIFS('A-methods'!L:L,'A-methods'!$AG:$AG,"rate",'A-methods'!$AF:$AF,$B173,'A-methods'!$C:$C,$C173,'A-methods'!$A:$A,$D173)),'A-baseline &amp; data'!AG15)</f>
        <v>69.285404159999999</v>
      </c>
      <c r="G173" s="243">
        <f>IF('A-baseline &amp; data'!AH15="",F173*(1+SUMIFS('A-methods'!M:M,'A-methods'!$AG:$AG,"rate",'A-methods'!$AF:$AF,$B173,'A-methods'!$C:$C,$C173,'A-methods'!$A:$A,$D173)),'A-baseline &amp; data'!AH15)</f>
        <v>69.839687393280002</v>
      </c>
      <c r="H173" s="243">
        <f>IF('A-baseline &amp; data'!AI15="",G173*(1+SUMIFS('A-methods'!N:N,'A-methods'!$AG:$AG,"rate",'A-methods'!$AF:$AF,$B173,'A-methods'!$C:$C,$C173,'A-methods'!$A:$A,$D173)),'A-baseline &amp; data'!AI15)</f>
        <v>70.398404892426242</v>
      </c>
      <c r="I173" s="243">
        <f>IF('A-baseline &amp; data'!AJ15="",H173*(1+SUMIFS('A-methods'!O:O,'A-methods'!$AG:$AG,"rate",'A-methods'!$AF:$AF,$B173,'A-methods'!$C:$C,$C173,'A-methods'!$A:$A,$D173)),'A-baseline &amp; data'!AJ15)</f>
        <v>70.961592131565652</v>
      </c>
      <c r="J173" s="243">
        <f>IF('A-baseline &amp; data'!AK15="",I173*(1+SUMIFS('A-methods'!P:P,'A-methods'!$AG:$AG,"rate",'A-methods'!$AF:$AF,$B173,'A-methods'!$C:$C,$C173,'A-methods'!$A:$A,$D173)),'A-baseline &amp; data'!AK15)</f>
        <v>71.529284868618177</v>
      </c>
      <c r="K173" s="243">
        <f>IF('A-baseline &amp; data'!AL15="",J173*(1+SUMIFS('A-methods'!Q:Q,'A-methods'!$AG:$AG,"rate",'A-methods'!$AF:$AF,$B173,'A-methods'!$C:$C,$C173,'A-methods'!$A:$A,$D173)),'A-baseline &amp; data'!AL15)</f>
        <v>72.101519147567117</v>
      </c>
      <c r="L173" s="243">
        <f>IF('A-baseline &amp; data'!AM15="",K173*(1+SUMIFS('A-methods'!R:R,'A-methods'!$AG:$AG,"rate",'A-methods'!$AF:$AF,$B173,'A-methods'!$C:$C,$C173,'A-methods'!$A:$A,$D173)),'A-baseline &amp; data'!AM15)</f>
        <v>72.678331300747658</v>
      </c>
      <c r="M173" s="243">
        <f>IF('A-baseline &amp; data'!AN15="",L173*(1+SUMIFS('A-methods'!S:S,'A-methods'!$AG:$AG,"rate",'A-methods'!$AF:$AF,$B173,'A-methods'!$C:$C,$C173,'A-methods'!$A:$A,$D173)),'A-baseline &amp; data'!AN15)</f>
        <v>73.259757951153645</v>
      </c>
      <c r="N173" s="243">
        <f>IF('A-baseline &amp; data'!AO15="",M173*(1+SUMIFS('A-methods'!T:T,'A-methods'!$AG:$AG,"rate",'A-methods'!$AF:$AF,$B173,'A-methods'!$C:$C,$C173,'A-methods'!$A:$A,$D173)),'A-baseline &amp; data'!AO15)</f>
        <v>73.845836014762881</v>
      </c>
      <c r="O173" s="243">
        <f>IF('A-baseline &amp; data'!AP15="",N173*(1+SUMIFS('A-methods'!U:U,'A-methods'!$AG:$AG,"rate",'A-methods'!$AF:$AF,$B173,'A-methods'!$C:$C,$C173,'A-methods'!$A:$A,$D173)),'A-baseline &amp; data'!AP15)</f>
        <v>74.43660270288099</v>
      </c>
      <c r="P173" s="243">
        <f>IF('A-baseline &amp; data'!AQ15="",O173*(1+SUMIFS('A-methods'!V:V,'A-methods'!$AG:$AG,"rate",'A-methods'!$AF:$AF,$B173,'A-methods'!$C:$C,$C173,'A-methods'!$A:$A,$D173)),'A-baseline &amp; data'!AQ15)</f>
        <v>75.032095524504044</v>
      </c>
      <c r="Q173" s="243">
        <f>IF('A-baseline &amp; data'!AR15="",P173*(1+SUMIFS('A-methods'!W:W,'A-methods'!$AG:$AG,"rate",'A-methods'!$AF:$AF,$B173,'A-methods'!$C:$C,$C173,'A-methods'!$A:$A,$D173)),'A-baseline &amp; data'!AR15)</f>
        <v>75.632352288700076</v>
      </c>
      <c r="R173" s="243">
        <f>IF('A-baseline &amp; data'!AS15="",Q173*(1+SUMIFS('A-methods'!X:X,'A-methods'!$AG:$AG,"rate",'A-methods'!$AF:$AF,$B173,'A-methods'!$C:$C,$C173,'A-methods'!$A:$A,$D173)),'A-baseline &amp; data'!AS15)</f>
        <v>76.237411107009677</v>
      </c>
      <c r="S173" s="243">
        <f>IF('A-baseline &amp; data'!AT15="",R173*(1+SUMIFS('A-methods'!Y:Y,'A-methods'!$AG:$AG,"rate",'A-methods'!$AF:$AF,$B173,'A-methods'!$C:$C,$C173,'A-methods'!$A:$A,$D173)),'A-baseline &amp; data'!AT15)</f>
        <v>76.847310395865762</v>
      </c>
      <c r="T173" s="243">
        <f>IF('A-baseline &amp; data'!AU15="",S173*(1+SUMIFS('A-methods'!Z:Z,'A-methods'!$AG:$AG,"rate",'A-methods'!$AF:$AF,$B173,'A-methods'!$C:$C,$C173,'A-methods'!$A:$A,$D173)),'A-baseline &amp; data'!AU15)</f>
        <v>77.462088879032692</v>
      </c>
      <c r="U173" s="243">
        <f>IF('A-baseline &amp; data'!AV15="",T173*(1+SUMIFS('A-methods'!AA:AA,'A-methods'!$AG:$AG,"rate",'A-methods'!$AF:$AF,$B173,'A-methods'!$C:$C,$C173,'A-methods'!$A:$A,$D173)),'A-baseline &amp; data'!AV15)</f>
        <v>78.081785590064953</v>
      </c>
      <c r="V173" s="243">
        <f>IF('A-baseline &amp; data'!AW15="",U173*(1+SUMIFS('A-methods'!AB:AB,'A-methods'!$AG:$AG,"rate",'A-methods'!$AF:$AF,$B173,'A-methods'!$C:$C,$C173,'A-methods'!$A:$A,$D173)),'A-baseline &amp; data'!AW15)</f>
        <v>78.706439874785474</v>
      </c>
      <c r="W173" s="243">
        <f>IF('A-baseline &amp; data'!AX15="",V173*(1+SUMIFS('A-methods'!AC:AC,'A-methods'!$AG:$AG,"rate",'A-methods'!$AF:$AF,$B173,'A-methods'!$C:$C,$C173,'A-methods'!$A:$A,$D173)),'A-baseline &amp; data'!AX15)</f>
        <v>79.336091393783761</v>
      </c>
      <c r="X173" s="243">
        <f>IF('A-baseline &amp; data'!AY15="",W173*(1+SUMIFS('A-methods'!AD:AD,'A-methods'!$AG:$AG,"rate",'A-methods'!$AF:$AF,$B173,'A-methods'!$C:$C,$C173,'A-methods'!$A:$A,$D173)),'A-baseline &amp; data'!AY15)</f>
        <v>79.970780124934038</v>
      </c>
      <c r="Y173" s="243">
        <f>IF('A-baseline &amp; data'!AZ15="",X173*(1+SUMIFS('A-methods'!AE:AE,'A-methods'!$AG:$AG,"rate",'A-methods'!$AF:$AF,$B173,'A-methods'!$C:$C,$C173,'A-methods'!$A:$A,$D173)),'A-baseline &amp; data'!AZ15)</f>
        <v>80.610546365933516</v>
      </c>
    </row>
    <row r="174" spans="1:25">
      <c r="A174" s="237" t="s">
        <v>107</v>
      </c>
      <c r="B174" s="221" t="s">
        <v>108</v>
      </c>
      <c r="C174" s="274" t="str">
        <f t="shared" si="32"/>
        <v>ACT</v>
      </c>
      <c r="D174" s="272" t="str">
        <f t="shared" si="32"/>
        <v>Low</v>
      </c>
      <c r="E174" s="336">
        <f>IF('A-baseline &amp; data'!AF16&lt;&gt;"",'A-baseline &amp; data'!AF16,'A-baseline &amp; data'!AE16*(1+SUMIFS('A-methods'!K:K,'A-methods'!$AG:$AG,"rate",'A-methods'!$AF:$AF,$B174,'A-methods'!$C:$C,$C174,'A-methods'!$A:$A,$D174)))</f>
        <v>14.74704</v>
      </c>
      <c r="F174" s="243">
        <f>IF('A-baseline &amp; data'!AG16="",E174*(1+SUMIFS('A-methods'!L:L,'A-methods'!$AG:$AG,"rate",'A-methods'!$AF:$AF,$B174,'A-methods'!$C:$C,$C174,'A-methods'!$A:$A,$D174)),'A-baseline &amp; data'!AG16)</f>
        <v>14.865016320000001</v>
      </c>
      <c r="G174" s="243">
        <f>IF('A-baseline &amp; data'!AH16="",F174*(1+SUMIFS('A-methods'!M:M,'A-methods'!$AG:$AG,"rate",'A-methods'!$AF:$AF,$B174,'A-methods'!$C:$C,$C174,'A-methods'!$A:$A,$D174)),'A-baseline &amp; data'!AH16)</f>
        <v>14.98393645056</v>
      </c>
      <c r="H174" s="243">
        <f>IF('A-baseline &amp; data'!AI16="",G174*(1+SUMIFS('A-methods'!N:N,'A-methods'!$AG:$AG,"rate",'A-methods'!$AF:$AF,$B174,'A-methods'!$C:$C,$C174,'A-methods'!$A:$A,$D174)),'A-baseline &amp; data'!AI16)</f>
        <v>15.10380794216448</v>
      </c>
      <c r="I174" s="243">
        <f>IF('A-baseline &amp; data'!AJ16="",H174*(1+SUMIFS('A-methods'!O:O,'A-methods'!$AG:$AG,"rate",'A-methods'!$AF:$AF,$B174,'A-methods'!$C:$C,$C174,'A-methods'!$A:$A,$D174)),'A-baseline &amp; data'!AJ16)</f>
        <v>15.224638405701796</v>
      </c>
      <c r="J174" s="243">
        <f>IF('A-baseline &amp; data'!AK16="",I174*(1+SUMIFS('A-methods'!P:P,'A-methods'!$AG:$AG,"rate",'A-methods'!$AF:$AF,$B174,'A-methods'!$C:$C,$C174,'A-methods'!$A:$A,$D174)),'A-baseline &amp; data'!AK16)</f>
        <v>15.34643551294741</v>
      </c>
      <c r="K174" s="243">
        <f>IF('A-baseline &amp; data'!AL16="",J174*(1+SUMIFS('A-methods'!Q:Q,'A-methods'!$AG:$AG,"rate",'A-methods'!$AF:$AF,$B174,'A-methods'!$C:$C,$C174,'A-methods'!$A:$A,$D174)),'A-baseline &amp; data'!AL16)</f>
        <v>15.469206997050989</v>
      </c>
      <c r="L174" s="243">
        <f>IF('A-baseline &amp; data'!AM16="",K174*(1+SUMIFS('A-methods'!R:R,'A-methods'!$AG:$AG,"rate",'A-methods'!$AF:$AF,$B174,'A-methods'!$C:$C,$C174,'A-methods'!$A:$A,$D174)),'A-baseline &amp; data'!AM16)</f>
        <v>15.592960653027397</v>
      </c>
      <c r="M174" s="243">
        <f>IF('A-baseline &amp; data'!AN16="",L174*(1+SUMIFS('A-methods'!S:S,'A-methods'!$AG:$AG,"rate",'A-methods'!$AF:$AF,$B174,'A-methods'!$C:$C,$C174,'A-methods'!$A:$A,$D174)),'A-baseline &amp; data'!AN16)</f>
        <v>15.717704338251616</v>
      </c>
      <c r="N174" s="243">
        <f>IF('A-baseline &amp; data'!AO16="",M174*(1+SUMIFS('A-methods'!T:T,'A-methods'!$AG:$AG,"rate",'A-methods'!$AF:$AF,$B174,'A-methods'!$C:$C,$C174,'A-methods'!$A:$A,$D174)),'A-baseline &amp; data'!AO16)</f>
        <v>15.84344597295763</v>
      </c>
      <c r="O174" s="243">
        <f>IF('A-baseline &amp; data'!AP16="",N174*(1+SUMIFS('A-methods'!U:U,'A-methods'!$AG:$AG,"rate",'A-methods'!$AF:$AF,$B174,'A-methods'!$C:$C,$C174,'A-methods'!$A:$A,$D174)),'A-baseline &amp; data'!AP16)</f>
        <v>15.970193540741292</v>
      </c>
      <c r="P174" s="243">
        <f>IF('A-baseline &amp; data'!AQ16="",O174*(1+SUMIFS('A-methods'!V:V,'A-methods'!$AG:$AG,"rate",'A-methods'!$AF:$AF,$B174,'A-methods'!$C:$C,$C174,'A-methods'!$A:$A,$D174)),'A-baseline &amp; data'!AQ16)</f>
        <v>16.097955089067224</v>
      </c>
      <c r="Q174" s="243">
        <f>IF('A-baseline &amp; data'!AR16="",P174*(1+SUMIFS('A-methods'!W:W,'A-methods'!$AG:$AG,"rate",'A-methods'!$AF:$AF,$B174,'A-methods'!$C:$C,$C174,'A-methods'!$A:$A,$D174)),'A-baseline &amp; data'!AR16)</f>
        <v>16.226738729779761</v>
      </c>
      <c r="R174" s="243">
        <f>IF('A-baseline &amp; data'!AS16="",Q174*(1+SUMIFS('A-methods'!X:X,'A-methods'!$AG:$AG,"rate",'A-methods'!$AF:$AF,$B174,'A-methods'!$C:$C,$C174,'A-methods'!$A:$A,$D174)),'A-baseline &amp; data'!AS16)</f>
        <v>16.356552639617998</v>
      </c>
      <c r="S174" s="243">
        <f>IF('A-baseline &amp; data'!AT16="",R174*(1+SUMIFS('A-methods'!Y:Y,'A-methods'!$AG:$AG,"rate",'A-methods'!$AF:$AF,$B174,'A-methods'!$C:$C,$C174,'A-methods'!$A:$A,$D174)),'A-baseline &amp; data'!AT16)</f>
        <v>16.487405060734943</v>
      </c>
      <c r="T174" s="243">
        <f>IF('A-baseline &amp; data'!AU16="",S174*(1+SUMIFS('A-methods'!Z:Z,'A-methods'!$AG:$AG,"rate",'A-methods'!$AF:$AF,$B174,'A-methods'!$C:$C,$C174,'A-methods'!$A:$A,$D174)),'A-baseline &amp; data'!AU16)</f>
        <v>16.619304301220822</v>
      </c>
      <c r="U174" s="243">
        <f>IF('A-baseline &amp; data'!AV16="",T174*(1+SUMIFS('A-methods'!AA:AA,'A-methods'!$AG:$AG,"rate",'A-methods'!$AF:$AF,$B174,'A-methods'!$C:$C,$C174,'A-methods'!$A:$A,$D174)),'A-baseline &amp; data'!AV16)</f>
        <v>16.752258735630591</v>
      </c>
      <c r="V174" s="243">
        <f>IF('A-baseline &amp; data'!AW16="",U174*(1+SUMIFS('A-methods'!AB:AB,'A-methods'!$AG:$AG,"rate",'A-methods'!$AF:$AF,$B174,'A-methods'!$C:$C,$C174,'A-methods'!$A:$A,$D174)),'A-baseline &amp; data'!AW16)</f>
        <v>16.886276805515635</v>
      </c>
      <c r="W174" s="243">
        <f>IF('A-baseline &amp; data'!AX16="",V174*(1+SUMIFS('A-methods'!AC:AC,'A-methods'!$AG:$AG,"rate",'A-methods'!$AF:$AF,$B174,'A-methods'!$C:$C,$C174,'A-methods'!$A:$A,$D174)),'A-baseline &amp; data'!AX16)</f>
        <v>17.021367019959762</v>
      </c>
      <c r="X174" s="243">
        <f>IF('A-baseline &amp; data'!AY16="",W174*(1+SUMIFS('A-methods'!AD:AD,'A-methods'!$AG:$AG,"rate",'A-methods'!$AF:$AF,$B174,'A-methods'!$C:$C,$C174,'A-methods'!$A:$A,$D174)),'A-baseline &amp; data'!AY16)</f>
        <v>17.157537956119441</v>
      </c>
      <c r="Y174" s="243">
        <f>IF('A-baseline &amp; data'!AZ16="",X174*(1+SUMIFS('A-methods'!AE:AE,'A-methods'!$AG:$AG,"rate",'A-methods'!$AF:$AF,$B174,'A-methods'!$C:$C,$C174,'A-methods'!$A:$A,$D174)),'A-baseline &amp; data'!AZ16)</f>
        <v>17.294798259768395</v>
      </c>
    </row>
    <row r="175" spans="1:25">
      <c r="A175" s="237" t="s">
        <v>115</v>
      </c>
      <c r="B175" s="221" t="s">
        <v>116</v>
      </c>
      <c r="C175" s="274" t="str">
        <f t="shared" si="32"/>
        <v>ACT</v>
      </c>
      <c r="D175" s="272" t="str">
        <f t="shared" si="32"/>
        <v>Low</v>
      </c>
      <c r="E175" s="336">
        <f>IF('A-baseline &amp; data'!AF17&lt;&gt;"",'A-baseline &amp; data'!AF17,'A-baseline &amp; data'!AE17*(1+SUMIFS('A-methods'!K:K,'A-methods'!$AG:$AG,"rate",'A-methods'!$AF:$AF,$B175,'A-methods'!$C:$C,$C175,'A-methods'!$A:$A,$D175)))</f>
        <v>2743.5589999999997</v>
      </c>
      <c r="F175" s="243">
        <f>IF('A-baseline &amp; data'!AG17="",E175*(1+SUMIFS('A-methods'!L:L,'A-methods'!$AG:$AG,"rate",'A-methods'!$AF:$AF,$B175,'A-methods'!$C:$C,$C175,'A-methods'!$A:$A,$D175)),'A-baseline &amp; data'!AG17)</f>
        <v>2688.6878199999996</v>
      </c>
      <c r="G175" s="243">
        <f>IF('A-baseline &amp; data'!AH17="",F175*(1+SUMIFS('A-methods'!M:M,'A-methods'!$AG:$AG,"rate",'A-methods'!$AF:$AF,$B175,'A-methods'!$C:$C,$C175,'A-methods'!$A:$A,$D175)),'A-baseline &amp; data'!AH17)</f>
        <v>2634.9140635999997</v>
      </c>
      <c r="H175" s="243">
        <f>IF('A-baseline &amp; data'!AI17="",G175*(1+SUMIFS('A-methods'!N:N,'A-methods'!$AG:$AG,"rate",'A-methods'!$AF:$AF,$B175,'A-methods'!$C:$C,$C175,'A-methods'!$A:$A,$D175)),'A-baseline &amp; data'!AI17)</f>
        <v>2582.2157823279995</v>
      </c>
      <c r="I175" s="243">
        <f>IF('A-baseline &amp; data'!AJ17="",H175*(1+SUMIFS('A-methods'!O:O,'A-methods'!$AG:$AG,"rate",'A-methods'!$AF:$AF,$B175,'A-methods'!$C:$C,$C175,'A-methods'!$A:$A,$D175)),'A-baseline &amp; data'!AJ17)</f>
        <v>2530.5714666814392</v>
      </c>
      <c r="J175" s="243">
        <f>IF('A-baseline &amp; data'!AK17="",I175*(1+SUMIFS('A-methods'!P:P,'A-methods'!$AG:$AG,"rate",'A-methods'!$AF:$AF,$B175,'A-methods'!$C:$C,$C175,'A-methods'!$A:$A,$D175)),'A-baseline &amp; data'!AK17)</f>
        <v>2479.9600373478106</v>
      </c>
      <c r="K175" s="243">
        <f>IF('A-baseline &amp; data'!AL17="",J175*(1+SUMIFS('A-methods'!Q:Q,'A-methods'!$AG:$AG,"rate",'A-methods'!$AF:$AF,$B175,'A-methods'!$C:$C,$C175,'A-methods'!$A:$A,$D175)),'A-baseline &amp; data'!AL17)</f>
        <v>2430.3608366008543</v>
      </c>
      <c r="L175" s="243">
        <f>IF('A-baseline &amp; data'!AM17="",K175*(1+SUMIFS('A-methods'!R:R,'A-methods'!$AG:$AG,"rate",'A-methods'!$AF:$AF,$B175,'A-methods'!$C:$C,$C175,'A-methods'!$A:$A,$D175)),'A-baseline &amp; data'!AM17)</f>
        <v>2381.7536198688372</v>
      </c>
      <c r="M175" s="243">
        <f>IF('A-baseline &amp; data'!AN17="",L175*(1+SUMIFS('A-methods'!S:S,'A-methods'!$AG:$AG,"rate",'A-methods'!$AF:$AF,$B175,'A-methods'!$C:$C,$C175,'A-methods'!$A:$A,$D175)),'A-baseline &amp; data'!AN17)</f>
        <v>2334.1185474714603</v>
      </c>
      <c r="N175" s="243">
        <f>IF('A-baseline &amp; data'!AO17="",M175*(1+SUMIFS('A-methods'!T:T,'A-methods'!$AG:$AG,"rate",'A-methods'!$AF:$AF,$B175,'A-methods'!$C:$C,$C175,'A-methods'!$A:$A,$D175)),'A-baseline &amp; data'!AO17)</f>
        <v>2287.436176522031</v>
      </c>
      <c r="O175" s="243">
        <f>IF('A-baseline &amp; data'!AP17="",N175*(1+SUMIFS('A-methods'!U:U,'A-methods'!$AG:$AG,"rate",'A-methods'!$AF:$AF,$B175,'A-methods'!$C:$C,$C175,'A-methods'!$A:$A,$D175)),'A-baseline &amp; data'!AP17)</f>
        <v>2241.6874529915904</v>
      </c>
      <c r="P175" s="243">
        <f>IF('A-baseline &amp; data'!AQ17="",O175*(1+SUMIFS('A-methods'!V:V,'A-methods'!$AG:$AG,"rate",'A-methods'!$AF:$AF,$B175,'A-methods'!$C:$C,$C175,'A-methods'!$A:$A,$D175)),'A-baseline &amp; data'!AQ17)</f>
        <v>2196.8537039317584</v>
      </c>
      <c r="Q175" s="243">
        <f>IF('A-baseline &amp; data'!AR17="",P175*(1+SUMIFS('A-methods'!W:W,'A-methods'!$AG:$AG,"rate",'A-methods'!$AF:$AF,$B175,'A-methods'!$C:$C,$C175,'A-methods'!$A:$A,$D175)),'A-baseline &amp; data'!AR17)</f>
        <v>2152.9166298531231</v>
      </c>
      <c r="R175" s="243">
        <f>IF('A-baseline &amp; data'!AS17="",Q175*(1+SUMIFS('A-methods'!X:X,'A-methods'!$AG:$AG,"rate",'A-methods'!$AF:$AF,$B175,'A-methods'!$C:$C,$C175,'A-methods'!$A:$A,$D175)),'A-baseline &amp; data'!AS17)</f>
        <v>2109.8582972560607</v>
      </c>
      <c r="S175" s="243">
        <f>IF('A-baseline &amp; data'!AT17="",R175*(1+SUMIFS('A-methods'!Y:Y,'A-methods'!$AG:$AG,"rate",'A-methods'!$AF:$AF,$B175,'A-methods'!$C:$C,$C175,'A-methods'!$A:$A,$D175)),'A-baseline &amp; data'!AT17)</f>
        <v>2067.6611313109393</v>
      </c>
      <c r="T175" s="243">
        <f>IF('A-baseline &amp; data'!AU17="",S175*(1+SUMIFS('A-methods'!Z:Z,'A-methods'!$AG:$AG,"rate",'A-methods'!$AF:$AF,$B175,'A-methods'!$C:$C,$C175,'A-methods'!$A:$A,$D175)),'A-baseline &amp; data'!AU17)</f>
        <v>2026.3079086847204</v>
      </c>
      <c r="U175" s="243">
        <f>IF('A-baseline &amp; data'!AV17="",T175*(1+SUMIFS('A-methods'!AA:AA,'A-methods'!$AG:$AG,"rate",'A-methods'!$AF:$AF,$B175,'A-methods'!$C:$C,$C175,'A-methods'!$A:$A,$D175)),'A-baseline &amp; data'!AV17)</f>
        <v>1985.7817505110258</v>
      </c>
      <c r="V175" s="243">
        <f>IF('A-baseline &amp; data'!AW17="",U175*(1+SUMIFS('A-methods'!AB:AB,'A-methods'!$AG:$AG,"rate",'A-methods'!$AF:$AF,$B175,'A-methods'!$C:$C,$C175,'A-methods'!$A:$A,$D175)),'A-baseline &amp; data'!AW17)</f>
        <v>1946.0661155008054</v>
      </c>
      <c r="W175" s="243">
        <f>IF('A-baseline &amp; data'!AX17="",V175*(1+SUMIFS('A-methods'!AC:AC,'A-methods'!$AG:$AG,"rate",'A-methods'!$AF:$AF,$B175,'A-methods'!$C:$C,$C175,'A-methods'!$A:$A,$D175)),'A-baseline &amp; data'!AX17)</f>
        <v>1907.1447931907892</v>
      </c>
      <c r="X175" s="243">
        <f>IF('A-baseline &amp; data'!AY17="",W175*(1+SUMIFS('A-methods'!AD:AD,'A-methods'!$AG:$AG,"rate",'A-methods'!$AF:$AF,$B175,'A-methods'!$C:$C,$C175,'A-methods'!$A:$A,$D175)),'A-baseline &amp; data'!AY17)</f>
        <v>1869.0018973269734</v>
      </c>
      <c r="Y175" s="243">
        <f>IF('A-baseline &amp; data'!AZ17="",X175*(1+SUMIFS('A-methods'!AE:AE,'A-methods'!$AG:$AG,"rate",'A-methods'!$AF:$AF,$B175,'A-methods'!$C:$C,$C175,'A-methods'!$A:$A,$D175)),'A-baseline &amp; data'!AZ17)</f>
        <v>1831.621859380434</v>
      </c>
    </row>
    <row r="176" spans="1:25">
      <c r="A176" s="237" t="s">
        <v>125</v>
      </c>
      <c r="B176" s="221" t="s">
        <v>1208</v>
      </c>
      <c r="C176" s="274" t="str">
        <f t="shared" si="32"/>
        <v>ACT</v>
      </c>
      <c r="D176" s="272" t="str">
        <f t="shared" si="32"/>
        <v>Low</v>
      </c>
      <c r="E176" s="336">
        <f>IF('A-baseline &amp; data'!AF18&lt;&gt;"",'A-baseline &amp; data'!AF18,'A-baseline &amp; data'!AE18*(1+SUMIFS('A-methods'!K:K,'A-methods'!$AG:$AG,"rate",'A-methods'!$AF:$AF,$B176,'A-methods'!$C:$C,$C176,'A-methods'!$A:$A,$D176)))</f>
        <v>0</v>
      </c>
      <c r="F176" s="243">
        <f>IF('A-baseline &amp; data'!AG18="",E176*(1+SUMIFS('A-methods'!L:L,'A-methods'!$AG:$AG,"rate",'A-methods'!$AF:$AF,$B176,'A-methods'!$C:$C,$C176,'A-methods'!$A:$A,$D176)),'A-baseline &amp; data'!AG18)</f>
        <v>0</v>
      </c>
      <c r="G176" s="243">
        <f>IF('A-baseline &amp; data'!AH18="",F176*(1+SUMIFS('A-methods'!M:M,'A-methods'!$AG:$AG,"rate",'A-methods'!$AF:$AF,$B176,'A-methods'!$C:$C,$C176,'A-methods'!$A:$A,$D176)),'A-baseline &amp; data'!AH18)</f>
        <v>0</v>
      </c>
      <c r="H176" s="243">
        <f>IF('A-baseline &amp; data'!AI18="",G176*(1+SUMIFS('A-methods'!N:N,'A-methods'!$AG:$AG,"rate",'A-methods'!$AF:$AF,$B176,'A-methods'!$C:$C,$C176,'A-methods'!$A:$A,$D176)),'A-baseline &amp; data'!AI18)</f>
        <v>0</v>
      </c>
      <c r="I176" s="243">
        <f>IF('A-baseline &amp; data'!AJ18="",H176*(1+SUMIFS('A-methods'!O:O,'A-methods'!$AG:$AG,"rate",'A-methods'!$AF:$AF,$B176,'A-methods'!$C:$C,$C176,'A-methods'!$A:$A,$D176)),'A-baseline &amp; data'!AJ18)</f>
        <v>0</v>
      </c>
      <c r="J176" s="243">
        <f>IF('A-baseline &amp; data'!AK18="",I176*(1+SUMIFS('A-methods'!P:P,'A-methods'!$AG:$AG,"rate",'A-methods'!$AF:$AF,$B176,'A-methods'!$C:$C,$C176,'A-methods'!$A:$A,$D176)),'A-baseline &amp; data'!AK18)</f>
        <v>0</v>
      </c>
      <c r="K176" s="243">
        <f>IF('A-baseline &amp; data'!AL18="",J176*(1+SUMIFS('A-methods'!Q:Q,'A-methods'!$AG:$AG,"rate",'A-methods'!$AF:$AF,$B176,'A-methods'!$C:$C,$C176,'A-methods'!$A:$A,$D176)),'A-baseline &amp; data'!AL18)</f>
        <v>0</v>
      </c>
      <c r="L176" s="243">
        <f>IF('A-baseline &amp; data'!AM18="",K176*(1+SUMIFS('A-methods'!R:R,'A-methods'!$AG:$AG,"rate",'A-methods'!$AF:$AF,$B176,'A-methods'!$C:$C,$C176,'A-methods'!$A:$A,$D176)),'A-baseline &amp; data'!AM18)</f>
        <v>0</v>
      </c>
      <c r="M176" s="243">
        <f>IF('A-baseline &amp; data'!AN18="",L176*(1+SUMIFS('A-methods'!S:S,'A-methods'!$AG:$AG,"rate",'A-methods'!$AF:$AF,$B176,'A-methods'!$C:$C,$C176,'A-methods'!$A:$A,$D176)),'A-baseline &amp; data'!AN18)</f>
        <v>0</v>
      </c>
      <c r="N176" s="243">
        <f>IF('A-baseline &amp; data'!AO18="",M176*(1+SUMIFS('A-methods'!T:T,'A-methods'!$AG:$AG,"rate",'A-methods'!$AF:$AF,$B176,'A-methods'!$C:$C,$C176,'A-methods'!$A:$A,$D176)),'A-baseline &amp; data'!AO18)</f>
        <v>0</v>
      </c>
      <c r="O176" s="243">
        <f>IF('A-baseline &amp; data'!AP18="",N176*(1+SUMIFS('A-methods'!U:U,'A-methods'!$AG:$AG,"rate",'A-methods'!$AF:$AF,$B176,'A-methods'!$C:$C,$C176,'A-methods'!$A:$A,$D176)),'A-baseline &amp; data'!AP18)</f>
        <v>0</v>
      </c>
      <c r="P176" s="243">
        <f>IF('A-baseline &amp; data'!AQ18="",O176*(1+SUMIFS('A-methods'!V:V,'A-methods'!$AG:$AG,"rate",'A-methods'!$AF:$AF,$B176,'A-methods'!$C:$C,$C176,'A-methods'!$A:$A,$D176)),'A-baseline &amp; data'!AQ18)</f>
        <v>0</v>
      </c>
      <c r="Q176" s="243">
        <f>IF('A-baseline &amp; data'!AR18="",P176*(1+SUMIFS('A-methods'!W:W,'A-methods'!$AG:$AG,"rate",'A-methods'!$AF:$AF,$B176,'A-methods'!$C:$C,$C176,'A-methods'!$A:$A,$D176)),'A-baseline &amp; data'!AR18)</f>
        <v>0</v>
      </c>
      <c r="R176" s="243">
        <f>IF('A-baseline &amp; data'!AS18="",Q176*(1+SUMIFS('A-methods'!X:X,'A-methods'!$AG:$AG,"rate",'A-methods'!$AF:$AF,$B176,'A-methods'!$C:$C,$C176,'A-methods'!$A:$A,$D176)),'A-baseline &amp; data'!AS18)</f>
        <v>0</v>
      </c>
      <c r="S176" s="243">
        <f>IF('A-baseline &amp; data'!AT18="",R176*(1+SUMIFS('A-methods'!Y:Y,'A-methods'!$AG:$AG,"rate",'A-methods'!$AF:$AF,$B176,'A-methods'!$C:$C,$C176,'A-methods'!$A:$A,$D176)),'A-baseline &amp; data'!AT18)</f>
        <v>0</v>
      </c>
      <c r="T176" s="243">
        <f>IF('A-baseline &amp; data'!AU18="",S176*(1+SUMIFS('A-methods'!Z:Z,'A-methods'!$AG:$AG,"rate",'A-methods'!$AF:$AF,$B176,'A-methods'!$C:$C,$C176,'A-methods'!$A:$A,$D176)),'A-baseline &amp; data'!AU18)</f>
        <v>0</v>
      </c>
      <c r="U176" s="243">
        <f>IF('A-baseline &amp; data'!AV18="",T176*(1+SUMIFS('A-methods'!AA:AA,'A-methods'!$AG:$AG,"rate",'A-methods'!$AF:$AF,$B176,'A-methods'!$C:$C,$C176,'A-methods'!$A:$A,$D176)),'A-baseline &amp; data'!AV18)</f>
        <v>0</v>
      </c>
      <c r="V176" s="243">
        <f>IF('A-baseline &amp; data'!AW18="",U176*(1+SUMIFS('A-methods'!AB:AB,'A-methods'!$AG:$AG,"rate",'A-methods'!$AF:$AF,$B176,'A-methods'!$C:$C,$C176,'A-methods'!$A:$A,$D176)),'A-baseline &amp; data'!AW18)</f>
        <v>0</v>
      </c>
      <c r="W176" s="243">
        <f>IF('A-baseline &amp; data'!AX18="",V176*(1+SUMIFS('A-methods'!AC:AC,'A-methods'!$AG:$AG,"rate",'A-methods'!$AF:$AF,$B176,'A-methods'!$C:$C,$C176,'A-methods'!$A:$A,$D176)),'A-baseline &amp; data'!AX18)</f>
        <v>0</v>
      </c>
      <c r="X176" s="243">
        <f>IF('A-baseline &amp; data'!AY18="",W176*(1+SUMIFS('A-methods'!AD:AD,'A-methods'!$AG:$AG,"rate",'A-methods'!$AF:$AF,$B176,'A-methods'!$C:$C,$C176,'A-methods'!$A:$A,$D176)),'A-baseline &amp; data'!AY18)</f>
        <v>0</v>
      </c>
      <c r="Y176" s="243">
        <f>IF('A-baseline &amp; data'!AZ18="",X176*(1+SUMIFS('A-methods'!AE:AE,'A-methods'!$AG:$AG,"rate",'A-methods'!$AF:$AF,$B176,'A-methods'!$C:$C,$C176,'A-methods'!$A:$A,$D176)),'A-baseline &amp; data'!AZ18)</f>
        <v>0</v>
      </c>
    </row>
    <row r="177" spans="1:25">
      <c r="A177" s="237" t="s">
        <v>127</v>
      </c>
      <c r="B177" s="221" t="s">
        <v>128</v>
      </c>
      <c r="C177" s="274" t="str">
        <f t="shared" si="32"/>
        <v>ACT</v>
      </c>
      <c r="D177" s="272" t="str">
        <f t="shared" si="32"/>
        <v>Low</v>
      </c>
      <c r="E177" s="336">
        <f>IF('A-baseline &amp; data'!AF19&lt;&gt;"",'A-baseline &amp; data'!AF19,'A-baseline &amp; data'!AE19*(1+SUMIFS('A-methods'!K:K,'A-methods'!$AG:$AG,"rate",'A-methods'!$AF:$AF,$B177,'A-methods'!$C:$C,$C177,'A-methods'!$A:$A,$D177)))</f>
        <v>5902.6363199999996</v>
      </c>
      <c r="F177" s="243">
        <f>IF('A-baseline &amp; data'!AG19="",E177*(1+SUMIFS('A-methods'!L:L,'A-methods'!$AG:$AG,"rate",'A-methods'!$AF:$AF,$B177,'A-methods'!$C:$C,$C177,'A-methods'!$A:$A,$D177)),'A-baseline &amp; data'!AG19)</f>
        <v>5949.8574105600001</v>
      </c>
      <c r="G177" s="243">
        <f>IF('A-baseline &amp; data'!AH19="",F177*(1+SUMIFS('A-methods'!M:M,'A-methods'!$AG:$AG,"rate",'A-methods'!$AF:$AF,$B177,'A-methods'!$C:$C,$C177,'A-methods'!$A:$A,$D177)),'A-baseline &amp; data'!AH19)</f>
        <v>5997.4562698444797</v>
      </c>
      <c r="H177" s="243">
        <f>IF('A-baseline &amp; data'!AI19="",G177*(1+SUMIFS('A-methods'!N:N,'A-methods'!$AG:$AG,"rate",'A-methods'!$AF:$AF,$B177,'A-methods'!$C:$C,$C177,'A-methods'!$A:$A,$D177)),'A-baseline &amp; data'!AI19)</f>
        <v>6045.4359200032359</v>
      </c>
      <c r="I177" s="243">
        <f>IF('A-baseline &amp; data'!AJ19="",H177*(1+SUMIFS('A-methods'!O:O,'A-methods'!$AG:$AG,"rate",'A-methods'!$AF:$AF,$B177,'A-methods'!$C:$C,$C177,'A-methods'!$A:$A,$D177)),'A-baseline &amp; data'!AJ19)</f>
        <v>6093.7994073632617</v>
      </c>
      <c r="J177" s="243">
        <f>IF('A-baseline &amp; data'!AK19="",I177*(1+SUMIFS('A-methods'!P:P,'A-methods'!$AG:$AG,"rate",'A-methods'!$AF:$AF,$B177,'A-methods'!$C:$C,$C177,'A-methods'!$A:$A,$D177)),'A-baseline &amp; data'!AK19)</f>
        <v>6142.5498026221676</v>
      </c>
      <c r="K177" s="243">
        <f>IF('A-baseline &amp; data'!AL19="",J177*(1+SUMIFS('A-methods'!Q:Q,'A-methods'!$AG:$AG,"rate",'A-methods'!$AF:$AF,$B177,'A-methods'!$C:$C,$C177,'A-methods'!$A:$A,$D177)),'A-baseline &amp; data'!AL19)</f>
        <v>6191.690201043145</v>
      </c>
      <c r="L177" s="243">
        <f>IF('A-baseline &amp; data'!AM19="",K177*(1+SUMIFS('A-methods'!R:R,'A-methods'!$AG:$AG,"rate",'A-methods'!$AF:$AF,$B177,'A-methods'!$C:$C,$C177,'A-methods'!$A:$A,$D177)),'A-baseline &amp; data'!AM19)</f>
        <v>6241.2237226514899</v>
      </c>
      <c r="M177" s="243">
        <f>IF('A-baseline &amp; data'!AN19="",L177*(1+SUMIFS('A-methods'!S:S,'A-methods'!$AG:$AG,"rate",'A-methods'!$AF:$AF,$B177,'A-methods'!$C:$C,$C177,'A-methods'!$A:$A,$D177)),'A-baseline &amp; data'!AN19)</f>
        <v>6291.153512432702</v>
      </c>
      <c r="N177" s="243">
        <f>IF('A-baseline &amp; data'!AO19="",M177*(1+SUMIFS('A-methods'!T:T,'A-methods'!$AG:$AG,"rate",'A-methods'!$AF:$AF,$B177,'A-methods'!$C:$C,$C177,'A-methods'!$A:$A,$D177)),'A-baseline &amp; data'!AO19)</f>
        <v>6341.4827405321639</v>
      </c>
      <c r="O177" s="243">
        <f>IF('A-baseline &amp; data'!AP19="",N177*(1+SUMIFS('A-methods'!U:U,'A-methods'!$AG:$AG,"rate",'A-methods'!$AF:$AF,$B177,'A-methods'!$C:$C,$C177,'A-methods'!$A:$A,$D177)),'A-baseline &amp; data'!AP19)</f>
        <v>6392.2146024564208</v>
      </c>
      <c r="P177" s="243">
        <f>IF('A-baseline &amp; data'!AQ19="",O177*(1+SUMIFS('A-methods'!V:V,'A-methods'!$AG:$AG,"rate",'A-methods'!$AF:$AF,$B177,'A-methods'!$C:$C,$C177,'A-methods'!$A:$A,$D177)),'A-baseline &amp; data'!AQ19)</f>
        <v>6443.3523192760722</v>
      </c>
      <c r="Q177" s="243">
        <f>IF('A-baseline &amp; data'!AR19="",P177*(1+SUMIFS('A-methods'!W:W,'A-methods'!$AG:$AG,"rate",'A-methods'!$AF:$AF,$B177,'A-methods'!$C:$C,$C177,'A-methods'!$A:$A,$D177)),'A-baseline &amp; data'!AR19)</f>
        <v>6494.8991378302808</v>
      </c>
      <c r="R177" s="243">
        <f>IF('A-baseline &amp; data'!AS19="",Q177*(1+SUMIFS('A-methods'!X:X,'A-methods'!$AG:$AG,"rate",'A-methods'!$AF:$AF,$B177,'A-methods'!$C:$C,$C177,'A-methods'!$A:$A,$D177)),'A-baseline &amp; data'!AS19)</f>
        <v>6546.8583309329233</v>
      </c>
      <c r="S177" s="243">
        <f>IF('A-baseline &amp; data'!AT19="",R177*(1+SUMIFS('A-methods'!Y:Y,'A-methods'!$AG:$AG,"rate",'A-methods'!$AF:$AF,$B177,'A-methods'!$C:$C,$C177,'A-methods'!$A:$A,$D177)),'A-baseline &amp; data'!AT19)</f>
        <v>6599.2331975803863</v>
      </c>
      <c r="T177" s="243">
        <f>IF('A-baseline &amp; data'!AU19="",S177*(1+SUMIFS('A-methods'!Z:Z,'A-methods'!$AG:$AG,"rate",'A-methods'!$AF:$AF,$B177,'A-methods'!$C:$C,$C177,'A-methods'!$A:$A,$D177)),'A-baseline &amp; data'!AU19)</f>
        <v>6652.0270631610292</v>
      </c>
      <c r="U177" s="243">
        <f>IF('A-baseline &amp; data'!AV19="",T177*(1+SUMIFS('A-methods'!AA:AA,'A-methods'!$AG:$AG,"rate",'A-methods'!$AF:$AF,$B177,'A-methods'!$C:$C,$C177,'A-methods'!$A:$A,$D177)),'A-baseline &amp; data'!AV19)</f>
        <v>6705.2432796663179</v>
      </c>
      <c r="V177" s="243">
        <f>IF('A-baseline &amp; data'!AW19="",U177*(1+SUMIFS('A-methods'!AB:AB,'A-methods'!$AG:$AG,"rate",'A-methods'!$AF:$AF,$B177,'A-methods'!$C:$C,$C177,'A-methods'!$A:$A,$D177)),'A-baseline &amp; data'!AW19)</f>
        <v>6758.8852259036485</v>
      </c>
      <c r="W177" s="243">
        <f>IF('A-baseline &amp; data'!AX19="",V177*(1+SUMIFS('A-methods'!AC:AC,'A-methods'!$AG:$AG,"rate",'A-methods'!$AF:$AF,$B177,'A-methods'!$C:$C,$C177,'A-methods'!$A:$A,$D177)),'A-baseline &amp; data'!AX19)</f>
        <v>6812.9563077108778</v>
      </c>
      <c r="X177" s="243">
        <f>IF('A-baseline &amp; data'!AY19="",W177*(1+SUMIFS('A-methods'!AD:AD,'A-methods'!$AG:$AG,"rate",'A-methods'!$AF:$AF,$B177,'A-methods'!$C:$C,$C177,'A-methods'!$A:$A,$D177)),'A-baseline &amp; data'!AY19)</f>
        <v>6867.4599581725652</v>
      </c>
      <c r="Y177" s="243">
        <f>IF('A-baseline &amp; data'!AZ19="",X177*(1+SUMIFS('A-methods'!AE:AE,'A-methods'!$AG:$AG,"rate",'A-methods'!$AF:$AF,$B177,'A-methods'!$C:$C,$C177,'A-methods'!$A:$A,$D177)),'A-baseline &amp; data'!AZ19)</f>
        <v>6922.3996378379461</v>
      </c>
    </row>
    <row r="178" spans="1:25">
      <c r="A178" s="237" t="s">
        <v>254</v>
      </c>
      <c r="B178" s="221" t="s">
        <v>202</v>
      </c>
      <c r="C178" s="274" t="str">
        <f t="shared" si="32"/>
        <v>ACT</v>
      </c>
      <c r="D178" s="272" t="str">
        <f t="shared" si="32"/>
        <v>Low</v>
      </c>
      <c r="E178" s="336">
        <f>IF('A-baseline &amp; data'!AF20&lt;&gt;"",'A-baseline &amp; data'!AF20,'A-baseline &amp; data'!AE20*(1+SUMIFS('A-methods'!K:K,'A-methods'!$AG:$AG,"rate",'A-methods'!$AF:$AF,$B178,'A-methods'!$C:$C,$C178,'A-methods'!$A:$A,$D178)))</f>
        <v>0</v>
      </c>
      <c r="F178" s="243">
        <f>IF('A-baseline &amp; data'!AG20="",E178*(1+SUMIFS('A-methods'!L:L,'A-methods'!$AG:$AG,"rate",'A-methods'!$AF:$AF,$B178,'A-methods'!$C:$C,$C178,'A-methods'!$A:$A,$D178)),'A-baseline &amp; data'!AG20)</f>
        <v>0</v>
      </c>
      <c r="G178" s="243">
        <f>IF('A-baseline &amp; data'!AH20="",F178*(1+SUMIFS('A-methods'!M:M,'A-methods'!$AG:$AG,"rate",'A-methods'!$AF:$AF,$B178,'A-methods'!$C:$C,$C178,'A-methods'!$A:$A,$D178)),'A-baseline &amp; data'!AH20)</f>
        <v>0</v>
      </c>
      <c r="H178" s="243">
        <f>IF('A-baseline &amp; data'!AI20="",G178*(1+SUMIFS('A-methods'!N:N,'A-methods'!$AG:$AG,"rate",'A-methods'!$AF:$AF,$B178,'A-methods'!$C:$C,$C178,'A-methods'!$A:$A,$D178)),'A-baseline &amp; data'!AI20)</f>
        <v>0</v>
      </c>
      <c r="I178" s="243">
        <f>IF('A-baseline &amp; data'!AJ20="",H178*(1+SUMIFS('A-methods'!O:O,'A-methods'!$AG:$AG,"rate",'A-methods'!$AF:$AF,$B178,'A-methods'!$C:$C,$C178,'A-methods'!$A:$A,$D178)),'A-baseline &amp; data'!AJ20)</f>
        <v>0</v>
      </c>
      <c r="J178" s="243">
        <f>IF('A-baseline &amp; data'!AK20="",I178*(1+SUMIFS('A-methods'!P:P,'A-methods'!$AG:$AG,"rate",'A-methods'!$AF:$AF,$B178,'A-methods'!$C:$C,$C178,'A-methods'!$A:$A,$D178)),'A-baseline &amp; data'!AK20)</f>
        <v>0</v>
      </c>
      <c r="K178" s="243">
        <f>IF('A-baseline &amp; data'!AL20="",J178*(1+SUMIFS('A-methods'!Q:Q,'A-methods'!$AG:$AG,"rate",'A-methods'!$AF:$AF,$B178,'A-methods'!$C:$C,$C178,'A-methods'!$A:$A,$D178)),'A-baseline &amp; data'!AL20)</f>
        <v>0</v>
      </c>
      <c r="L178" s="243">
        <f>IF('A-baseline &amp; data'!AM20="",K178*(1+SUMIFS('A-methods'!R:R,'A-methods'!$AG:$AG,"rate",'A-methods'!$AF:$AF,$B178,'A-methods'!$C:$C,$C178,'A-methods'!$A:$A,$D178)),'A-baseline &amp; data'!AM20)</f>
        <v>0</v>
      </c>
      <c r="M178" s="243">
        <f>IF('A-baseline &amp; data'!AN20="",L178*(1+SUMIFS('A-methods'!S:S,'A-methods'!$AG:$AG,"rate",'A-methods'!$AF:$AF,$B178,'A-methods'!$C:$C,$C178,'A-methods'!$A:$A,$D178)),'A-baseline &amp; data'!AN20)</f>
        <v>0</v>
      </c>
      <c r="N178" s="243">
        <f>IF('A-baseline &amp; data'!AO20="",M178*(1+SUMIFS('A-methods'!T:T,'A-methods'!$AG:$AG,"rate",'A-methods'!$AF:$AF,$B178,'A-methods'!$C:$C,$C178,'A-methods'!$A:$A,$D178)),'A-baseline &amp; data'!AO20)</f>
        <v>0</v>
      </c>
      <c r="O178" s="243">
        <f>IF('A-baseline &amp; data'!AP20="",N178*(1+SUMIFS('A-methods'!U:U,'A-methods'!$AG:$AG,"rate",'A-methods'!$AF:$AF,$B178,'A-methods'!$C:$C,$C178,'A-methods'!$A:$A,$D178)),'A-baseline &amp; data'!AP20)</f>
        <v>0</v>
      </c>
      <c r="P178" s="243">
        <f>IF('A-baseline &amp; data'!AQ20="",O178*(1+SUMIFS('A-methods'!V:V,'A-methods'!$AG:$AG,"rate",'A-methods'!$AF:$AF,$B178,'A-methods'!$C:$C,$C178,'A-methods'!$A:$A,$D178)),'A-baseline &amp; data'!AQ20)</f>
        <v>0</v>
      </c>
      <c r="Q178" s="243">
        <f>IF('A-baseline &amp; data'!AR20="",P178*(1+SUMIFS('A-methods'!W:W,'A-methods'!$AG:$AG,"rate",'A-methods'!$AF:$AF,$B178,'A-methods'!$C:$C,$C178,'A-methods'!$A:$A,$D178)),'A-baseline &amp; data'!AR20)</f>
        <v>0</v>
      </c>
      <c r="R178" s="243">
        <f>IF('A-baseline &amp; data'!AS20="",Q178*(1+SUMIFS('A-methods'!X:X,'A-methods'!$AG:$AG,"rate",'A-methods'!$AF:$AF,$B178,'A-methods'!$C:$C,$C178,'A-methods'!$A:$A,$D178)),'A-baseline &amp; data'!AS20)</f>
        <v>0</v>
      </c>
      <c r="S178" s="243">
        <f>IF('A-baseline &amp; data'!AT20="",R178*(1+SUMIFS('A-methods'!Y:Y,'A-methods'!$AG:$AG,"rate",'A-methods'!$AF:$AF,$B178,'A-methods'!$C:$C,$C178,'A-methods'!$A:$A,$D178)),'A-baseline &amp; data'!AT20)</f>
        <v>0</v>
      </c>
      <c r="T178" s="243">
        <f>IF('A-baseline &amp; data'!AU20="",S178*(1+SUMIFS('A-methods'!Z:Z,'A-methods'!$AG:$AG,"rate",'A-methods'!$AF:$AF,$B178,'A-methods'!$C:$C,$C178,'A-methods'!$A:$A,$D178)),'A-baseline &amp; data'!AU20)</f>
        <v>0</v>
      </c>
      <c r="U178" s="243">
        <f>IF('A-baseline &amp; data'!AV20="",T178*(1+SUMIFS('A-methods'!AA:AA,'A-methods'!$AG:$AG,"rate",'A-methods'!$AF:$AF,$B178,'A-methods'!$C:$C,$C178,'A-methods'!$A:$A,$D178)),'A-baseline &amp; data'!AV20)</f>
        <v>0</v>
      </c>
      <c r="V178" s="243">
        <f>IF('A-baseline &amp; data'!AW20="",U178*(1+SUMIFS('A-methods'!AB:AB,'A-methods'!$AG:$AG,"rate",'A-methods'!$AF:$AF,$B178,'A-methods'!$C:$C,$C178,'A-methods'!$A:$A,$D178)),'A-baseline &amp; data'!AW20)</f>
        <v>0</v>
      </c>
      <c r="W178" s="243">
        <f>IF('A-baseline &amp; data'!AX20="",V178*(1+SUMIFS('A-methods'!AC:AC,'A-methods'!$AG:$AG,"rate",'A-methods'!$AF:$AF,$B178,'A-methods'!$C:$C,$C178,'A-methods'!$A:$A,$D178)),'A-baseline &amp; data'!AX20)</f>
        <v>0</v>
      </c>
      <c r="X178" s="243">
        <f>IF('A-baseline &amp; data'!AY20="",W178*(1+SUMIFS('A-methods'!AD:AD,'A-methods'!$AG:$AG,"rate",'A-methods'!$AF:$AF,$B178,'A-methods'!$C:$C,$C178,'A-methods'!$A:$A,$D178)),'A-baseline &amp; data'!AY20)</f>
        <v>0</v>
      </c>
      <c r="Y178" s="243">
        <f>IF('A-baseline &amp; data'!AZ20="",X178*(1+SUMIFS('A-methods'!AE:AE,'A-methods'!$AG:$AG,"rate",'A-methods'!$AF:$AF,$B178,'A-methods'!$C:$C,$C178,'A-methods'!$A:$A,$D178)),'A-baseline &amp; data'!AZ20)</f>
        <v>0</v>
      </c>
    </row>
    <row r="179" spans="1:25">
      <c r="A179" s="237" t="s">
        <v>255</v>
      </c>
      <c r="B179" s="221" t="s">
        <v>227</v>
      </c>
      <c r="C179" s="274" t="str">
        <f t="shared" si="32"/>
        <v>ACT</v>
      </c>
      <c r="D179" s="272" t="str">
        <f t="shared" si="32"/>
        <v>Low</v>
      </c>
      <c r="E179" s="336">
        <f>IF('A-baseline &amp; data'!AF21&lt;&gt;"",'A-baseline &amp; data'!AF21,'A-baseline &amp; data'!AE21*(1+SUMIFS('A-methods'!K:K,'A-methods'!$AG:$AG,"rate",'A-methods'!$AF:$AF,$B179,'A-methods'!$C:$C,$C179,'A-methods'!$A:$A,$D179)))</f>
        <v>0</v>
      </c>
      <c r="F179" s="243">
        <f>IF('A-baseline &amp; data'!AG21="",E179*(1+SUMIFS('A-methods'!L:L,'A-methods'!$AG:$AG,"rate",'A-methods'!$AF:$AF,$B179,'A-methods'!$C:$C,$C179,'A-methods'!$A:$A,$D179)),'A-baseline &amp; data'!AG21)</f>
        <v>0</v>
      </c>
      <c r="G179" s="243">
        <f>IF('A-baseline &amp; data'!AH21="",F179*(1+SUMIFS('A-methods'!M:M,'A-methods'!$AG:$AG,"rate",'A-methods'!$AF:$AF,$B179,'A-methods'!$C:$C,$C179,'A-methods'!$A:$A,$D179)),'A-baseline &amp; data'!AH21)</f>
        <v>0</v>
      </c>
      <c r="H179" s="243">
        <f>IF('A-baseline &amp; data'!AI21="",G179*(1+SUMIFS('A-methods'!N:N,'A-methods'!$AG:$AG,"rate",'A-methods'!$AF:$AF,$B179,'A-methods'!$C:$C,$C179,'A-methods'!$A:$A,$D179)),'A-baseline &amp; data'!AI21)</f>
        <v>0</v>
      </c>
      <c r="I179" s="243">
        <f>IF('A-baseline &amp; data'!AJ21="",H179*(1+SUMIFS('A-methods'!O:O,'A-methods'!$AG:$AG,"rate",'A-methods'!$AF:$AF,$B179,'A-methods'!$C:$C,$C179,'A-methods'!$A:$A,$D179)),'A-baseline &amp; data'!AJ21)</f>
        <v>0</v>
      </c>
      <c r="J179" s="243">
        <f>IF('A-baseline &amp; data'!AK21="",I179*(1+SUMIFS('A-methods'!P:P,'A-methods'!$AG:$AG,"rate",'A-methods'!$AF:$AF,$B179,'A-methods'!$C:$C,$C179,'A-methods'!$A:$A,$D179)),'A-baseline &amp; data'!AK21)</f>
        <v>0</v>
      </c>
      <c r="K179" s="243">
        <f>IF('A-baseline &amp; data'!AL21="",J179*(1+SUMIFS('A-methods'!Q:Q,'A-methods'!$AG:$AG,"rate",'A-methods'!$AF:$AF,$B179,'A-methods'!$C:$C,$C179,'A-methods'!$A:$A,$D179)),'A-baseline &amp; data'!AL21)</f>
        <v>0</v>
      </c>
      <c r="L179" s="243">
        <f>IF('A-baseline &amp; data'!AM21="",K179*(1+SUMIFS('A-methods'!R:R,'A-methods'!$AG:$AG,"rate",'A-methods'!$AF:$AF,$B179,'A-methods'!$C:$C,$C179,'A-methods'!$A:$A,$D179)),'A-baseline &amp; data'!AM21)</f>
        <v>0</v>
      </c>
      <c r="M179" s="243">
        <f>IF('A-baseline &amp; data'!AN21="",L179*(1+SUMIFS('A-methods'!S:S,'A-methods'!$AG:$AG,"rate",'A-methods'!$AF:$AF,$B179,'A-methods'!$C:$C,$C179,'A-methods'!$A:$A,$D179)),'A-baseline &amp; data'!AN21)</f>
        <v>0</v>
      </c>
      <c r="N179" s="243">
        <f>IF('A-baseline &amp; data'!AO21="",M179*(1+SUMIFS('A-methods'!T:T,'A-methods'!$AG:$AG,"rate",'A-methods'!$AF:$AF,$B179,'A-methods'!$C:$C,$C179,'A-methods'!$A:$A,$D179)),'A-baseline &amp; data'!AO21)</f>
        <v>0</v>
      </c>
      <c r="O179" s="243">
        <f>IF('A-baseline &amp; data'!AP21="",N179*(1+SUMIFS('A-methods'!U:U,'A-methods'!$AG:$AG,"rate",'A-methods'!$AF:$AF,$B179,'A-methods'!$C:$C,$C179,'A-methods'!$A:$A,$D179)),'A-baseline &amp; data'!AP21)</f>
        <v>0</v>
      </c>
      <c r="P179" s="243">
        <f>IF('A-baseline &amp; data'!AQ21="",O179*(1+SUMIFS('A-methods'!V:V,'A-methods'!$AG:$AG,"rate",'A-methods'!$AF:$AF,$B179,'A-methods'!$C:$C,$C179,'A-methods'!$A:$A,$D179)),'A-baseline &amp; data'!AQ21)</f>
        <v>0</v>
      </c>
      <c r="Q179" s="243">
        <f>IF('A-baseline &amp; data'!AR21="",P179*(1+SUMIFS('A-methods'!W:W,'A-methods'!$AG:$AG,"rate",'A-methods'!$AF:$AF,$B179,'A-methods'!$C:$C,$C179,'A-methods'!$A:$A,$D179)),'A-baseline &amp; data'!AR21)</f>
        <v>0</v>
      </c>
      <c r="R179" s="243">
        <f>IF('A-baseline &amp; data'!AS21="",Q179*(1+SUMIFS('A-methods'!X:X,'A-methods'!$AG:$AG,"rate",'A-methods'!$AF:$AF,$B179,'A-methods'!$C:$C,$C179,'A-methods'!$A:$A,$D179)),'A-baseline &amp; data'!AS21)</f>
        <v>0</v>
      </c>
      <c r="S179" s="243">
        <f>IF('A-baseline &amp; data'!AT21="",R179*(1+SUMIFS('A-methods'!Y:Y,'A-methods'!$AG:$AG,"rate",'A-methods'!$AF:$AF,$B179,'A-methods'!$C:$C,$C179,'A-methods'!$A:$A,$D179)),'A-baseline &amp; data'!AT21)</f>
        <v>0</v>
      </c>
      <c r="T179" s="243">
        <f>IF('A-baseline &amp; data'!AU21="",S179*(1+SUMIFS('A-methods'!Z:Z,'A-methods'!$AG:$AG,"rate",'A-methods'!$AF:$AF,$B179,'A-methods'!$C:$C,$C179,'A-methods'!$A:$A,$D179)),'A-baseline &amp; data'!AU21)</f>
        <v>0</v>
      </c>
      <c r="U179" s="243">
        <f>IF('A-baseline &amp; data'!AV21="",T179*(1+SUMIFS('A-methods'!AA:AA,'A-methods'!$AG:$AG,"rate",'A-methods'!$AF:$AF,$B179,'A-methods'!$C:$C,$C179,'A-methods'!$A:$A,$D179)),'A-baseline &amp; data'!AV21)</f>
        <v>0</v>
      </c>
      <c r="V179" s="243">
        <f>IF('A-baseline &amp; data'!AW21="",U179*(1+SUMIFS('A-methods'!AB:AB,'A-methods'!$AG:$AG,"rate",'A-methods'!$AF:$AF,$B179,'A-methods'!$C:$C,$C179,'A-methods'!$A:$A,$D179)),'A-baseline &amp; data'!AW21)</f>
        <v>0</v>
      </c>
      <c r="W179" s="243">
        <f>IF('A-baseline &amp; data'!AX21="",V179*(1+SUMIFS('A-methods'!AC:AC,'A-methods'!$AG:$AG,"rate",'A-methods'!$AF:$AF,$B179,'A-methods'!$C:$C,$C179,'A-methods'!$A:$A,$D179)),'A-baseline &amp; data'!AX21)</f>
        <v>0</v>
      </c>
      <c r="X179" s="243">
        <f>IF('A-baseline &amp; data'!AY21="",W179*(1+SUMIFS('A-methods'!AD:AD,'A-methods'!$AG:$AG,"rate",'A-methods'!$AF:$AF,$B179,'A-methods'!$C:$C,$C179,'A-methods'!$A:$A,$D179)),'A-baseline &amp; data'!AY21)</f>
        <v>0</v>
      </c>
      <c r="Y179" s="243">
        <f>IF('A-baseline &amp; data'!AZ21="",X179*(1+SUMIFS('A-methods'!AE:AE,'A-methods'!$AG:$AG,"rate",'A-methods'!$AF:$AF,$B179,'A-methods'!$C:$C,$C179,'A-methods'!$A:$A,$D179)),'A-baseline &amp; data'!AZ21)</f>
        <v>0</v>
      </c>
    </row>
    <row r="180" spans="1:25">
      <c r="A180" s="237" t="s">
        <v>256</v>
      </c>
      <c r="B180" s="221" t="s">
        <v>372</v>
      </c>
      <c r="C180" s="274" t="str">
        <f t="shared" si="32"/>
        <v>ACT</v>
      </c>
      <c r="D180" s="272" t="str">
        <f t="shared" si="32"/>
        <v>Low</v>
      </c>
      <c r="E180" s="336">
        <f>IF('A-baseline &amp; data'!AF22&lt;&gt;"",'A-baseline &amp; data'!AF22,'A-baseline &amp; data'!AE22*(1+SUMIFS('A-methods'!K:K,'A-methods'!$AG:$AG,"rate",'A-methods'!$AF:$AF,$B180,'A-methods'!$C:$C,$C180,'A-methods'!$A:$A,$D180)))</f>
        <v>0</v>
      </c>
      <c r="F180" s="243">
        <f>IF('A-baseline &amp; data'!AG22="",E180*(1+SUMIFS('A-methods'!L:L,'A-methods'!$AG:$AG,"rate",'A-methods'!$AF:$AF,$B180,'A-methods'!$C:$C,$C180,'A-methods'!$A:$A,$D180)),'A-baseline &amp; data'!AG22)</f>
        <v>0</v>
      </c>
      <c r="G180" s="243">
        <f>IF('A-baseline &amp; data'!AH22="",F180*(1+SUMIFS('A-methods'!M:M,'A-methods'!$AG:$AG,"rate",'A-methods'!$AF:$AF,$B180,'A-methods'!$C:$C,$C180,'A-methods'!$A:$A,$D180)),'A-baseline &amp; data'!AH22)</f>
        <v>0</v>
      </c>
      <c r="H180" s="243">
        <f>IF('A-baseline &amp; data'!AI22="",G180*(1+SUMIFS('A-methods'!N:N,'A-methods'!$AG:$AG,"rate",'A-methods'!$AF:$AF,$B180,'A-methods'!$C:$C,$C180,'A-methods'!$A:$A,$D180)),'A-baseline &amp; data'!AI22)</f>
        <v>0</v>
      </c>
      <c r="I180" s="243">
        <f>IF('A-baseline &amp; data'!AJ22="",H180*(1+SUMIFS('A-methods'!O:O,'A-methods'!$AG:$AG,"rate",'A-methods'!$AF:$AF,$B180,'A-methods'!$C:$C,$C180,'A-methods'!$A:$A,$D180)),'A-baseline &amp; data'!AJ22)</f>
        <v>0</v>
      </c>
      <c r="J180" s="243">
        <f>IF('A-baseline &amp; data'!AK22="",I180*(1+SUMIFS('A-methods'!P:P,'A-methods'!$AG:$AG,"rate",'A-methods'!$AF:$AF,$B180,'A-methods'!$C:$C,$C180,'A-methods'!$A:$A,$D180)),'A-baseline &amp; data'!AK22)</f>
        <v>0</v>
      </c>
      <c r="K180" s="243">
        <f>IF('A-baseline &amp; data'!AL22="",J180*(1+SUMIFS('A-methods'!Q:Q,'A-methods'!$AG:$AG,"rate",'A-methods'!$AF:$AF,$B180,'A-methods'!$C:$C,$C180,'A-methods'!$A:$A,$D180)),'A-baseline &amp; data'!AL22)</f>
        <v>0</v>
      </c>
      <c r="L180" s="243">
        <f>IF('A-baseline &amp; data'!AM22="",K180*(1+SUMIFS('A-methods'!R:R,'A-methods'!$AG:$AG,"rate",'A-methods'!$AF:$AF,$B180,'A-methods'!$C:$C,$C180,'A-methods'!$A:$A,$D180)),'A-baseline &amp; data'!AM22)</f>
        <v>0</v>
      </c>
      <c r="M180" s="243">
        <f>IF('A-baseline &amp; data'!AN22="",L180*(1+SUMIFS('A-methods'!S:S,'A-methods'!$AG:$AG,"rate",'A-methods'!$AF:$AF,$B180,'A-methods'!$C:$C,$C180,'A-methods'!$A:$A,$D180)),'A-baseline &amp; data'!AN22)</f>
        <v>0</v>
      </c>
      <c r="N180" s="243">
        <f>IF('A-baseline &amp; data'!AO22="",M180*(1+SUMIFS('A-methods'!T:T,'A-methods'!$AG:$AG,"rate",'A-methods'!$AF:$AF,$B180,'A-methods'!$C:$C,$C180,'A-methods'!$A:$A,$D180)),'A-baseline &amp; data'!AO22)</f>
        <v>0</v>
      </c>
      <c r="O180" s="243">
        <f>IF('A-baseline &amp; data'!AP22="",N180*(1+SUMIFS('A-methods'!U:U,'A-methods'!$AG:$AG,"rate",'A-methods'!$AF:$AF,$B180,'A-methods'!$C:$C,$C180,'A-methods'!$A:$A,$D180)),'A-baseline &amp; data'!AP22)</f>
        <v>0</v>
      </c>
      <c r="P180" s="243">
        <f>IF('A-baseline &amp; data'!AQ22="",O180*(1+SUMIFS('A-methods'!V:V,'A-methods'!$AG:$AG,"rate",'A-methods'!$AF:$AF,$B180,'A-methods'!$C:$C,$C180,'A-methods'!$A:$A,$D180)),'A-baseline &amp; data'!AQ22)</f>
        <v>0</v>
      </c>
      <c r="Q180" s="243">
        <f>IF('A-baseline &amp; data'!AR22="",P180*(1+SUMIFS('A-methods'!W:W,'A-methods'!$AG:$AG,"rate",'A-methods'!$AF:$AF,$B180,'A-methods'!$C:$C,$C180,'A-methods'!$A:$A,$D180)),'A-baseline &amp; data'!AR22)</f>
        <v>0</v>
      </c>
      <c r="R180" s="243">
        <f>IF('A-baseline &amp; data'!AS22="",Q180*(1+SUMIFS('A-methods'!X:X,'A-methods'!$AG:$AG,"rate",'A-methods'!$AF:$AF,$B180,'A-methods'!$C:$C,$C180,'A-methods'!$A:$A,$D180)),'A-baseline &amp; data'!AS22)</f>
        <v>0</v>
      </c>
      <c r="S180" s="243">
        <f>IF('A-baseline &amp; data'!AT22="",R180*(1+SUMIFS('A-methods'!Y:Y,'A-methods'!$AG:$AG,"rate",'A-methods'!$AF:$AF,$B180,'A-methods'!$C:$C,$C180,'A-methods'!$A:$A,$D180)),'A-baseline &amp; data'!AT22)</f>
        <v>0</v>
      </c>
      <c r="T180" s="243">
        <f>IF('A-baseline &amp; data'!AU22="",S180*(1+SUMIFS('A-methods'!Z:Z,'A-methods'!$AG:$AG,"rate",'A-methods'!$AF:$AF,$B180,'A-methods'!$C:$C,$C180,'A-methods'!$A:$A,$D180)),'A-baseline &amp; data'!AU22)</f>
        <v>0</v>
      </c>
      <c r="U180" s="243">
        <f>IF('A-baseline &amp; data'!AV22="",T180*(1+SUMIFS('A-methods'!AA:AA,'A-methods'!$AG:$AG,"rate",'A-methods'!$AF:$AF,$B180,'A-methods'!$C:$C,$C180,'A-methods'!$A:$A,$D180)),'A-baseline &amp; data'!AV22)</f>
        <v>0</v>
      </c>
      <c r="V180" s="243">
        <f>IF('A-baseline &amp; data'!AW22="",U180*(1+SUMIFS('A-methods'!AB:AB,'A-methods'!$AG:$AG,"rate",'A-methods'!$AF:$AF,$B180,'A-methods'!$C:$C,$C180,'A-methods'!$A:$A,$D180)),'A-baseline &amp; data'!AW22)</f>
        <v>0</v>
      </c>
      <c r="W180" s="243">
        <f>IF('A-baseline &amp; data'!AX22="",V180*(1+SUMIFS('A-methods'!AC:AC,'A-methods'!$AG:$AG,"rate",'A-methods'!$AF:$AF,$B180,'A-methods'!$C:$C,$C180,'A-methods'!$A:$A,$D180)),'A-baseline &amp; data'!AX22)</f>
        <v>0</v>
      </c>
      <c r="X180" s="243">
        <f>IF('A-baseline &amp; data'!AY22="",W180*(1+SUMIFS('A-methods'!AD:AD,'A-methods'!$AG:$AG,"rate",'A-methods'!$AF:$AF,$B180,'A-methods'!$C:$C,$C180,'A-methods'!$A:$A,$D180)),'A-baseline &amp; data'!AY22)</f>
        <v>0</v>
      </c>
      <c r="Y180" s="243">
        <f>IF('A-baseline &amp; data'!AZ22="",X180*(1+SUMIFS('A-methods'!AE:AE,'A-methods'!$AG:$AG,"rate",'A-methods'!$AF:$AF,$B180,'A-methods'!$C:$C,$C180,'A-methods'!$A:$A,$D180)),'A-baseline &amp; data'!AZ22)</f>
        <v>0</v>
      </c>
    </row>
    <row r="181" spans="1:25">
      <c r="A181" s="237" t="s">
        <v>370</v>
      </c>
      <c r="B181" s="221" t="s">
        <v>371</v>
      </c>
      <c r="C181" s="274" t="str">
        <f t="shared" si="32"/>
        <v>ACT</v>
      </c>
      <c r="D181" s="272" t="str">
        <f t="shared" si="32"/>
        <v>Low</v>
      </c>
      <c r="E181" s="336">
        <f>IF('A-baseline &amp; data'!AF23&lt;&gt;"",'A-baseline &amp; data'!AF23,'A-baseline &amp; data'!AE23*(1+SUMIFS('A-methods'!K:K,'A-methods'!$AG:$AG,"rate",'A-methods'!$AF:$AF,$B181,'A-methods'!$C:$C,$C181,'A-methods'!$A:$A,$D181)))</f>
        <v>0</v>
      </c>
      <c r="F181" s="243">
        <f>IF('A-baseline &amp; data'!AG23="",E181*(1+SUMIFS('A-methods'!L:L,'A-methods'!$AG:$AG,"rate",'A-methods'!$AF:$AF,$B181,'A-methods'!$C:$C,$C181,'A-methods'!$A:$A,$D181)),'A-baseline &amp; data'!AG23)</f>
        <v>0</v>
      </c>
      <c r="G181" s="243">
        <f>IF('A-baseline &amp; data'!AH23="",F181*(1+SUMIFS('A-methods'!M:M,'A-methods'!$AG:$AG,"rate",'A-methods'!$AF:$AF,$B181,'A-methods'!$C:$C,$C181,'A-methods'!$A:$A,$D181)),'A-baseline &amp; data'!AH23)</f>
        <v>0</v>
      </c>
      <c r="H181" s="243">
        <f>IF('A-baseline &amp; data'!AI23="",G181*(1+SUMIFS('A-methods'!N:N,'A-methods'!$AG:$AG,"rate",'A-methods'!$AF:$AF,$B181,'A-methods'!$C:$C,$C181,'A-methods'!$A:$A,$D181)),'A-baseline &amp; data'!AI23)</f>
        <v>0</v>
      </c>
      <c r="I181" s="243">
        <f>IF('A-baseline &amp; data'!AJ23="",H181*(1+SUMIFS('A-methods'!O:O,'A-methods'!$AG:$AG,"rate",'A-methods'!$AF:$AF,$B181,'A-methods'!$C:$C,$C181,'A-methods'!$A:$A,$D181)),'A-baseline &amp; data'!AJ23)</f>
        <v>0</v>
      </c>
      <c r="J181" s="243">
        <f>IF('A-baseline &amp; data'!AK23="",I181*(1+SUMIFS('A-methods'!P:P,'A-methods'!$AG:$AG,"rate",'A-methods'!$AF:$AF,$B181,'A-methods'!$C:$C,$C181,'A-methods'!$A:$A,$D181)),'A-baseline &amp; data'!AK23)</f>
        <v>0</v>
      </c>
      <c r="K181" s="243">
        <f>IF('A-baseline &amp; data'!AL23="",J181*(1+SUMIFS('A-methods'!Q:Q,'A-methods'!$AG:$AG,"rate",'A-methods'!$AF:$AF,$B181,'A-methods'!$C:$C,$C181,'A-methods'!$A:$A,$D181)),'A-baseline &amp; data'!AL23)</f>
        <v>0</v>
      </c>
      <c r="L181" s="243">
        <f>IF('A-baseline &amp; data'!AM23="",K181*(1+SUMIFS('A-methods'!R:R,'A-methods'!$AG:$AG,"rate",'A-methods'!$AF:$AF,$B181,'A-methods'!$C:$C,$C181,'A-methods'!$A:$A,$D181)),'A-baseline &amp; data'!AM23)</f>
        <v>0</v>
      </c>
      <c r="M181" s="243">
        <f>IF('A-baseline &amp; data'!AN23="",L181*(1+SUMIFS('A-methods'!S:S,'A-methods'!$AG:$AG,"rate",'A-methods'!$AF:$AF,$B181,'A-methods'!$C:$C,$C181,'A-methods'!$A:$A,$D181)),'A-baseline &amp; data'!AN23)</f>
        <v>0</v>
      </c>
      <c r="N181" s="243">
        <f>IF('A-baseline &amp; data'!AO23="",M181*(1+SUMIFS('A-methods'!T:T,'A-methods'!$AG:$AG,"rate",'A-methods'!$AF:$AF,$B181,'A-methods'!$C:$C,$C181,'A-methods'!$A:$A,$D181)),'A-baseline &amp; data'!AO23)</f>
        <v>0</v>
      </c>
      <c r="O181" s="243">
        <f>IF('A-baseline &amp; data'!AP23="",N181*(1+SUMIFS('A-methods'!U:U,'A-methods'!$AG:$AG,"rate",'A-methods'!$AF:$AF,$B181,'A-methods'!$C:$C,$C181,'A-methods'!$A:$A,$D181)),'A-baseline &amp; data'!AP23)</f>
        <v>0</v>
      </c>
      <c r="P181" s="243">
        <f>IF('A-baseline &amp; data'!AQ23="",O181*(1+SUMIFS('A-methods'!V:V,'A-methods'!$AG:$AG,"rate",'A-methods'!$AF:$AF,$B181,'A-methods'!$C:$C,$C181,'A-methods'!$A:$A,$D181)),'A-baseline &amp; data'!AQ23)</f>
        <v>0</v>
      </c>
      <c r="Q181" s="243">
        <f>IF('A-baseline &amp; data'!AR23="",P181*(1+SUMIFS('A-methods'!W:W,'A-methods'!$AG:$AG,"rate",'A-methods'!$AF:$AF,$B181,'A-methods'!$C:$C,$C181,'A-methods'!$A:$A,$D181)),'A-baseline &amp; data'!AR23)</f>
        <v>0</v>
      </c>
      <c r="R181" s="243">
        <f>IF('A-baseline &amp; data'!AS23="",Q181*(1+SUMIFS('A-methods'!X:X,'A-methods'!$AG:$AG,"rate",'A-methods'!$AF:$AF,$B181,'A-methods'!$C:$C,$C181,'A-methods'!$A:$A,$D181)),'A-baseline &amp; data'!AS23)</f>
        <v>0</v>
      </c>
      <c r="S181" s="243">
        <f>IF('A-baseline &amp; data'!AT23="",R181*(1+SUMIFS('A-methods'!Y:Y,'A-methods'!$AG:$AG,"rate",'A-methods'!$AF:$AF,$B181,'A-methods'!$C:$C,$C181,'A-methods'!$A:$A,$D181)),'A-baseline &amp; data'!AT23)</f>
        <v>0</v>
      </c>
      <c r="T181" s="243">
        <f>IF('A-baseline &amp; data'!AU23="",S181*(1+SUMIFS('A-methods'!Z:Z,'A-methods'!$AG:$AG,"rate",'A-methods'!$AF:$AF,$B181,'A-methods'!$C:$C,$C181,'A-methods'!$A:$A,$D181)),'A-baseline &amp; data'!AU23)</f>
        <v>0</v>
      </c>
      <c r="U181" s="243">
        <f>IF('A-baseline &amp; data'!AV23="",T181*(1+SUMIFS('A-methods'!AA:AA,'A-methods'!$AG:$AG,"rate",'A-methods'!$AF:$AF,$B181,'A-methods'!$C:$C,$C181,'A-methods'!$A:$A,$D181)),'A-baseline &amp; data'!AV23)</f>
        <v>0</v>
      </c>
      <c r="V181" s="243">
        <f>IF('A-baseline &amp; data'!AW23="",U181*(1+SUMIFS('A-methods'!AB:AB,'A-methods'!$AG:$AG,"rate",'A-methods'!$AF:$AF,$B181,'A-methods'!$C:$C,$C181,'A-methods'!$A:$A,$D181)),'A-baseline &amp; data'!AW23)</f>
        <v>0</v>
      </c>
      <c r="W181" s="243">
        <f>IF('A-baseline &amp; data'!AX23="",V181*(1+SUMIFS('A-methods'!AC:AC,'A-methods'!$AG:$AG,"rate",'A-methods'!$AF:$AF,$B181,'A-methods'!$C:$C,$C181,'A-methods'!$A:$A,$D181)),'A-baseline &amp; data'!AX23)</f>
        <v>0</v>
      </c>
      <c r="X181" s="243">
        <f>IF('A-baseline &amp; data'!AY23="",W181*(1+SUMIFS('A-methods'!AD:AD,'A-methods'!$AG:$AG,"rate",'A-methods'!$AF:$AF,$B181,'A-methods'!$C:$C,$C181,'A-methods'!$A:$A,$D181)),'A-baseline &amp; data'!AY23)</f>
        <v>0</v>
      </c>
      <c r="Y181" s="243">
        <f>IF('A-baseline &amp; data'!AZ23="",X181*(1+SUMIFS('A-methods'!AE:AE,'A-methods'!$AG:$AG,"rate",'A-methods'!$AF:$AF,$B181,'A-methods'!$C:$C,$C181,'A-methods'!$A:$A,$D181)),'A-baseline &amp; data'!AZ23)</f>
        <v>0</v>
      </c>
    </row>
    <row r="182" spans="1:25">
      <c r="A182" s="237" t="s">
        <v>381</v>
      </c>
      <c r="B182" s="221" t="s">
        <v>382</v>
      </c>
      <c r="C182" s="274" t="str">
        <f t="shared" si="32"/>
        <v>ACT</v>
      </c>
      <c r="D182" s="272" t="str">
        <f t="shared" si="32"/>
        <v>Low</v>
      </c>
      <c r="E182" s="336">
        <f>IF('A-baseline &amp; data'!AF24&lt;&gt;"",'A-baseline &amp; data'!AF24,'A-baseline &amp; data'!AE24*(1+SUMIFS('A-methods'!K:K,'A-methods'!$AG:$AG,"rate",'A-methods'!$AF:$AF,$B182,'A-methods'!$C:$C,$C182,'A-methods'!$A:$A,$D182)))</f>
        <v>0</v>
      </c>
      <c r="F182" s="243">
        <f>IF('A-baseline &amp; data'!AG24="",E182*(1+SUMIFS('A-methods'!L:L,'A-methods'!$AG:$AG,"rate",'A-methods'!$AF:$AF,$B182,'A-methods'!$C:$C,$C182,'A-methods'!$A:$A,$D182)),'A-baseline &amp; data'!AG24)</f>
        <v>0</v>
      </c>
      <c r="G182" s="243">
        <f>IF('A-baseline &amp; data'!AH24="",F182*(1+SUMIFS('A-methods'!M:M,'A-methods'!$AG:$AG,"rate",'A-methods'!$AF:$AF,$B182,'A-methods'!$C:$C,$C182,'A-methods'!$A:$A,$D182)),'A-baseline &amp; data'!AH24)</f>
        <v>0</v>
      </c>
      <c r="H182" s="243">
        <f>IF('A-baseline &amp; data'!AI24="",G182*(1+SUMIFS('A-methods'!N:N,'A-methods'!$AG:$AG,"rate",'A-methods'!$AF:$AF,$B182,'A-methods'!$C:$C,$C182,'A-methods'!$A:$A,$D182)),'A-baseline &amp; data'!AI24)</f>
        <v>0</v>
      </c>
      <c r="I182" s="243">
        <f>IF('A-baseline &amp; data'!AJ24="",H182*(1+SUMIFS('A-methods'!O:O,'A-methods'!$AG:$AG,"rate",'A-methods'!$AF:$AF,$B182,'A-methods'!$C:$C,$C182,'A-methods'!$A:$A,$D182)),'A-baseline &amp; data'!AJ24)</f>
        <v>0</v>
      </c>
      <c r="J182" s="243">
        <f>IF('A-baseline &amp; data'!AK24="",I182*(1+SUMIFS('A-methods'!P:P,'A-methods'!$AG:$AG,"rate",'A-methods'!$AF:$AF,$B182,'A-methods'!$C:$C,$C182,'A-methods'!$A:$A,$D182)),'A-baseline &amp; data'!AK24)</f>
        <v>0</v>
      </c>
      <c r="K182" s="243">
        <f>IF('A-baseline &amp; data'!AL24="",J182*(1+SUMIFS('A-methods'!Q:Q,'A-methods'!$AG:$AG,"rate",'A-methods'!$AF:$AF,$B182,'A-methods'!$C:$C,$C182,'A-methods'!$A:$A,$D182)),'A-baseline &amp; data'!AL24)</f>
        <v>0</v>
      </c>
      <c r="L182" s="243">
        <f>IF('A-baseline &amp; data'!AM24="",K182*(1+SUMIFS('A-methods'!R:R,'A-methods'!$AG:$AG,"rate",'A-methods'!$AF:$AF,$B182,'A-methods'!$C:$C,$C182,'A-methods'!$A:$A,$D182)),'A-baseline &amp; data'!AM24)</f>
        <v>0</v>
      </c>
      <c r="M182" s="243">
        <f>IF('A-baseline &amp; data'!AN24="",L182*(1+SUMIFS('A-methods'!S:S,'A-methods'!$AG:$AG,"rate",'A-methods'!$AF:$AF,$B182,'A-methods'!$C:$C,$C182,'A-methods'!$A:$A,$D182)),'A-baseline &amp; data'!AN24)</f>
        <v>0</v>
      </c>
      <c r="N182" s="243">
        <f>IF('A-baseline &amp; data'!AO24="",M182*(1+SUMIFS('A-methods'!T:T,'A-methods'!$AG:$AG,"rate",'A-methods'!$AF:$AF,$B182,'A-methods'!$C:$C,$C182,'A-methods'!$A:$A,$D182)),'A-baseline &amp; data'!AO24)</f>
        <v>0</v>
      </c>
      <c r="O182" s="243">
        <f>IF('A-baseline &amp; data'!AP24="",N182*(1+SUMIFS('A-methods'!U:U,'A-methods'!$AG:$AG,"rate",'A-methods'!$AF:$AF,$B182,'A-methods'!$C:$C,$C182,'A-methods'!$A:$A,$D182)),'A-baseline &amp; data'!AP24)</f>
        <v>0</v>
      </c>
      <c r="P182" s="243">
        <f>IF('A-baseline &amp; data'!AQ24="",O182*(1+SUMIFS('A-methods'!V:V,'A-methods'!$AG:$AG,"rate",'A-methods'!$AF:$AF,$B182,'A-methods'!$C:$C,$C182,'A-methods'!$A:$A,$D182)),'A-baseline &amp; data'!AQ24)</f>
        <v>0</v>
      </c>
      <c r="Q182" s="243">
        <f>IF('A-baseline &amp; data'!AR24="",P182*(1+SUMIFS('A-methods'!W:W,'A-methods'!$AG:$AG,"rate",'A-methods'!$AF:$AF,$B182,'A-methods'!$C:$C,$C182,'A-methods'!$A:$A,$D182)),'A-baseline &amp; data'!AR24)</f>
        <v>0</v>
      </c>
      <c r="R182" s="243">
        <f>IF('A-baseline &amp; data'!AS24="",Q182*(1+SUMIFS('A-methods'!X:X,'A-methods'!$AG:$AG,"rate",'A-methods'!$AF:$AF,$B182,'A-methods'!$C:$C,$C182,'A-methods'!$A:$A,$D182)),'A-baseline &amp; data'!AS24)</f>
        <v>0</v>
      </c>
      <c r="S182" s="243">
        <f>IF('A-baseline &amp; data'!AT24="",R182*(1+SUMIFS('A-methods'!Y:Y,'A-methods'!$AG:$AG,"rate",'A-methods'!$AF:$AF,$B182,'A-methods'!$C:$C,$C182,'A-methods'!$A:$A,$D182)),'A-baseline &amp; data'!AT24)</f>
        <v>0</v>
      </c>
      <c r="T182" s="243">
        <f>IF('A-baseline &amp; data'!AU24="",S182*(1+SUMIFS('A-methods'!Z:Z,'A-methods'!$AG:$AG,"rate",'A-methods'!$AF:$AF,$B182,'A-methods'!$C:$C,$C182,'A-methods'!$A:$A,$D182)),'A-baseline &amp; data'!AU24)</f>
        <v>0</v>
      </c>
      <c r="U182" s="243">
        <f>IF('A-baseline &amp; data'!AV24="",T182*(1+SUMIFS('A-methods'!AA:AA,'A-methods'!$AG:$AG,"rate",'A-methods'!$AF:$AF,$B182,'A-methods'!$C:$C,$C182,'A-methods'!$A:$A,$D182)),'A-baseline &amp; data'!AV24)</f>
        <v>0</v>
      </c>
      <c r="V182" s="243">
        <f>IF('A-baseline &amp; data'!AW24="",U182*(1+SUMIFS('A-methods'!AB:AB,'A-methods'!$AG:$AG,"rate",'A-methods'!$AF:$AF,$B182,'A-methods'!$C:$C,$C182,'A-methods'!$A:$A,$D182)),'A-baseline &amp; data'!AW24)</f>
        <v>0</v>
      </c>
      <c r="W182" s="243">
        <f>IF('A-baseline &amp; data'!AX24="",V182*(1+SUMIFS('A-methods'!AC:AC,'A-methods'!$AG:$AG,"rate",'A-methods'!$AF:$AF,$B182,'A-methods'!$C:$C,$C182,'A-methods'!$A:$A,$D182)),'A-baseline &amp; data'!AX24)</f>
        <v>0</v>
      </c>
      <c r="X182" s="243">
        <f>IF('A-baseline &amp; data'!AY24="",W182*(1+SUMIFS('A-methods'!AD:AD,'A-methods'!$AG:$AG,"rate",'A-methods'!$AF:$AF,$B182,'A-methods'!$C:$C,$C182,'A-methods'!$A:$A,$D182)),'A-baseline &amp; data'!AY24)</f>
        <v>0</v>
      </c>
      <c r="Y182" s="243">
        <f>IF('A-baseline &amp; data'!AZ24="",X182*(1+SUMIFS('A-methods'!AE:AE,'A-methods'!$AG:$AG,"rate",'A-methods'!$AF:$AF,$B182,'A-methods'!$C:$C,$C182,'A-methods'!$A:$A,$D182)),'A-baseline &amp; data'!AZ24)</f>
        <v>0</v>
      </c>
    </row>
    <row r="183" spans="1:25">
      <c r="A183" s="237" t="s">
        <v>257</v>
      </c>
      <c r="B183" s="221" t="s">
        <v>194</v>
      </c>
      <c r="C183" s="274" t="str">
        <f t="shared" si="32"/>
        <v>ACT</v>
      </c>
      <c r="D183" s="272" t="str">
        <f t="shared" si="32"/>
        <v>Low</v>
      </c>
      <c r="E183" s="336">
        <f>IF('A-baseline &amp; data'!AF25&lt;&gt;"",'A-baseline &amp; data'!AF25,'A-baseline &amp; data'!AE25*(1+SUMIFS('A-methods'!K:K,'A-methods'!$AG:$AG,"rate",'A-methods'!$AF:$AF,$B183,'A-methods'!$C:$C,$C183,'A-methods'!$A:$A,$D183)))</f>
        <v>23.100200000000001</v>
      </c>
      <c r="F183" s="243">
        <f>IF('A-baseline &amp; data'!AG25="",E183*(1+SUMIFS('A-methods'!L:L,'A-methods'!$AG:$AG,"rate",'A-methods'!$AF:$AF,$B183,'A-methods'!$C:$C,$C183,'A-methods'!$A:$A,$D183)),'A-baseline &amp; data'!AG25)</f>
        <v>21.94519</v>
      </c>
      <c r="G183" s="243">
        <f>IF('A-baseline &amp; data'!AH25="",F183*(1+SUMIFS('A-methods'!M:M,'A-methods'!$AG:$AG,"rate",'A-methods'!$AF:$AF,$B183,'A-methods'!$C:$C,$C183,'A-methods'!$A:$A,$D183)),'A-baseline &amp; data'!AH25)</f>
        <v>20.8479305</v>
      </c>
      <c r="H183" s="243">
        <f>IF('A-baseline &amp; data'!AI25="",G183*(1+SUMIFS('A-methods'!N:N,'A-methods'!$AG:$AG,"rate",'A-methods'!$AF:$AF,$B183,'A-methods'!$C:$C,$C183,'A-methods'!$A:$A,$D183)),'A-baseline &amp; data'!AI25)</f>
        <v>19.805533974999999</v>
      </c>
      <c r="I183" s="243">
        <f>IF('A-baseline &amp; data'!AJ25="",H183*(1+SUMIFS('A-methods'!O:O,'A-methods'!$AG:$AG,"rate",'A-methods'!$AF:$AF,$B183,'A-methods'!$C:$C,$C183,'A-methods'!$A:$A,$D183)),'A-baseline &amp; data'!AJ25)</f>
        <v>18.815257276249998</v>
      </c>
      <c r="J183" s="243">
        <f>IF('A-baseline &amp; data'!AK25="",I183*(1+SUMIFS('A-methods'!P:P,'A-methods'!$AG:$AG,"rate",'A-methods'!$AF:$AF,$B183,'A-methods'!$C:$C,$C183,'A-methods'!$A:$A,$D183)),'A-baseline &amp; data'!AK25)</f>
        <v>17.874494412437496</v>
      </c>
      <c r="K183" s="243">
        <f>IF('A-baseline &amp; data'!AL25="",J183*(1+SUMIFS('A-methods'!Q:Q,'A-methods'!$AG:$AG,"rate",'A-methods'!$AF:$AF,$B183,'A-methods'!$C:$C,$C183,'A-methods'!$A:$A,$D183)),'A-baseline &amp; data'!AL25)</f>
        <v>16.98076969181562</v>
      </c>
      <c r="L183" s="243">
        <f>IF('A-baseline &amp; data'!AM25="",K183*(1+SUMIFS('A-methods'!R:R,'A-methods'!$AG:$AG,"rate",'A-methods'!$AF:$AF,$B183,'A-methods'!$C:$C,$C183,'A-methods'!$A:$A,$D183)),'A-baseline &amp; data'!AM25)</f>
        <v>16.131731207224838</v>
      </c>
      <c r="M183" s="243">
        <f>IF('A-baseline &amp; data'!AN25="",L183*(1+SUMIFS('A-methods'!S:S,'A-methods'!$AG:$AG,"rate",'A-methods'!$AF:$AF,$B183,'A-methods'!$C:$C,$C183,'A-methods'!$A:$A,$D183)),'A-baseline &amp; data'!AN25)</f>
        <v>15.325144646863595</v>
      </c>
      <c r="N183" s="243">
        <f>IF('A-baseline &amp; data'!AO25="",M183*(1+SUMIFS('A-methods'!T:T,'A-methods'!$AG:$AG,"rate",'A-methods'!$AF:$AF,$B183,'A-methods'!$C:$C,$C183,'A-methods'!$A:$A,$D183)),'A-baseline &amp; data'!AO25)</f>
        <v>14.558887414520415</v>
      </c>
      <c r="O183" s="243">
        <f>IF('A-baseline &amp; data'!AP25="",N183*(1+SUMIFS('A-methods'!U:U,'A-methods'!$AG:$AG,"rate",'A-methods'!$AF:$AF,$B183,'A-methods'!$C:$C,$C183,'A-methods'!$A:$A,$D183)),'A-baseline &amp; data'!AP25)</f>
        <v>13.830943043794393</v>
      </c>
      <c r="P183" s="243">
        <f>IF('A-baseline &amp; data'!AQ25="",O183*(1+SUMIFS('A-methods'!V:V,'A-methods'!$AG:$AG,"rate",'A-methods'!$AF:$AF,$B183,'A-methods'!$C:$C,$C183,'A-methods'!$A:$A,$D183)),'A-baseline &amp; data'!AQ25)</f>
        <v>13.139395891604673</v>
      </c>
      <c r="Q183" s="243">
        <f>IF('A-baseline &amp; data'!AR25="",P183*(1+SUMIFS('A-methods'!W:W,'A-methods'!$AG:$AG,"rate",'A-methods'!$AF:$AF,$B183,'A-methods'!$C:$C,$C183,'A-methods'!$A:$A,$D183)),'A-baseline &amp; data'!AR25)</f>
        <v>12.482426097024439</v>
      </c>
      <c r="R183" s="243">
        <f>IF('A-baseline &amp; data'!AS25="",Q183*(1+SUMIFS('A-methods'!X:X,'A-methods'!$AG:$AG,"rate",'A-methods'!$AF:$AF,$B183,'A-methods'!$C:$C,$C183,'A-methods'!$A:$A,$D183)),'A-baseline &amp; data'!AS25)</f>
        <v>11.858304792173216</v>
      </c>
      <c r="S183" s="243">
        <f>IF('A-baseline &amp; data'!AT25="",R183*(1+SUMIFS('A-methods'!Y:Y,'A-methods'!$AG:$AG,"rate",'A-methods'!$AF:$AF,$B183,'A-methods'!$C:$C,$C183,'A-methods'!$A:$A,$D183)),'A-baseline &amp; data'!AT25)</f>
        <v>11.265389552564555</v>
      </c>
      <c r="T183" s="243">
        <f>IF('A-baseline &amp; data'!AU25="",S183*(1+SUMIFS('A-methods'!Z:Z,'A-methods'!$AG:$AG,"rate",'A-methods'!$AF:$AF,$B183,'A-methods'!$C:$C,$C183,'A-methods'!$A:$A,$D183)),'A-baseline &amp; data'!AU25)</f>
        <v>10.702120074936326</v>
      </c>
      <c r="U183" s="243">
        <f>IF('A-baseline &amp; data'!AV25="",T183*(1+SUMIFS('A-methods'!AA:AA,'A-methods'!$AG:$AG,"rate",'A-methods'!$AF:$AF,$B183,'A-methods'!$C:$C,$C183,'A-methods'!$A:$A,$D183)),'A-baseline &amp; data'!AV25)</f>
        <v>10.167014071189509</v>
      </c>
      <c r="V183" s="243">
        <f>IF('A-baseline &amp; data'!AW25="",U183*(1+SUMIFS('A-methods'!AB:AB,'A-methods'!$AG:$AG,"rate",'A-methods'!$AF:$AF,$B183,'A-methods'!$C:$C,$C183,'A-methods'!$A:$A,$D183)),'A-baseline &amp; data'!AW25)</f>
        <v>9.6586633676300337</v>
      </c>
      <c r="W183" s="243">
        <f>IF('A-baseline &amp; data'!AX25="",V183*(1+SUMIFS('A-methods'!AC:AC,'A-methods'!$AG:$AG,"rate",'A-methods'!$AF:$AF,$B183,'A-methods'!$C:$C,$C183,'A-methods'!$A:$A,$D183)),'A-baseline &amp; data'!AX25)</f>
        <v>9.1757301992485321</v>
      </c>
      <c r="X183" s="243">
        <f>IF('A-baseline &amp; data'!AY25="",W183*(1+SUMIFS('A-methods'!AD:AD,'A-methods'!$AG:$AG,"rate",'A-methods'!$AF:$AF,$B183,'A-methods'!$C:$C,$C183,'A-methods'!$A:$A,$D183)),'A-baseline &amp; data'!AY25)</f>
        <v>8.7169436892861043</v>
      </c>
      <c r="Y183" s="243">
        <f>IF('A-baseline &amp; data'!AZ25="",X183*(1+SUMIFS('A-methods'!AE:AE,'A-methods'!$AG:$AG,"rate",'A-methods'!$AF:$AF,$B183,'A-methods'!$C:$C,$C183,'A-methods'!$A:$A,$D183)),'A-baseline &amp; data'!AZ25)</f>
        <v>8.2810965048217984</v>
      </c>
    </row>
    <row r="184" spans="1:25">
      <c r="A184" s="237" t="s">
        <v>159</v>
      </c>
      <c r="B184" s="221" t="s">
        <v>203</v>
      </c>
      <c r="C184" s="274" t="str">
        <f t="shared" si="32"/>
        <v>ACT</v>
      </c>
      <c r="D184" s="272" t="str">
        <f t="shared" si="32"/>
        <v>Low</v>
      </c>
      <c r="E184" s="336">
        <f>IF('A-baseline &amp; data'!AF26&lt;&gt;"",'A-baseline &amp; data'!AF26,'A-baseline &amp; data'!AE26*(1+SUMIFS('A-methods'!K:K,'A-methods'!$AG:$AG,"rate",'A-methods'!$AF:$AF,$B184,'A-methods'!$C:$C,$C184,'A-methods'!$A:$A,$D184)))</f>
        <v>1953.42</v>
      </c>
      <c r="F184" s="243">
        <f>IF('A-baseline &amp; data'!AG26="",E184*(1+SUMIFS('A-methods'!L:L,'A-methods'!$AG:$AG,"rate",'A-methods'!$AF:$AF,$B184,'A-methods'!$C:$C,$C184,'A-methods'!$A:$A,$D184)),'A-baseline &amp; data'!AG26)</f>
        <v>1953.42</v>
      </c>
      <c r="G184" s="243">
        <f>IF('A-baseline &amp; data'!AH26="",F184*(1+SUMIFS('A-methods'!M:M,'A-methods'!$AG:$AG,"rate",'A-methods'!$AF:$AF,$B184,'A-methods'!$C:$C,$C184,'A-methods'!$A:$A,$D184)),'A-baseline &amp; data'!AH26)</f>
        <v>1953.42</v>
      </c>
      <c r="H184" s="243">
        <f>IF('A-baseline &amp; data'!AI26="",G184*(1+SUMIFS('A-methods'!N:N,'A-methods'!$AG:$AG,"rate",'A-methods'!$AF:$AF,$B184,'A-methods'!$C:$C,$C184,'A-methods'!$A:$A,$D184)),'A-baseline &amp; data'!AI26)</f>
        <v>1953.42</v>
      </c>
      <c r="I184" s="243">
        <f>IF('A-baseline &amp; data'!AJ26="",H184*(1+SUMIFS('A-methods'!O:O,'A-methods'!$AG:$AG,"rate",'A-methods'!$AF:$AF,$B184,'A-methods'!$C:$C,$C184,'A-methods'!$A:$A,$D184)),'A-baseline &amp; data'!AJ26)</f>
        <v>1953.42</v>
      </c>
      <c r="J184" s="243">
        <f>IF('A-baseline &amp; data'!AK26="",I184*(1+SUMIFS('A-methods'!P:P,'A-methods'!$AG:$AG,"rate",'A-methods'!$AF:$AF,$B184,'A-methods'!$C:$C,$C184,'A-methods'!$A:$A,$D184)),'A-baseline &amp; data'!AK26)</f>
        <v>1953.42</v>
      </c>
      <c r="K184" s="243">
        <f>IF('A-baseline &amp; data'!AL26="",J184*(1+SUMIFS('A-methods'!Q:Q,'A-methods'!$AG:$AG,"rate",'A-methods'!$AF:$AF,$B184,'A-methods'!$C:$C,$C184,'A-methods'!$A:$A,$D184)),'A-baseline &amp; data'!AL26)</f>
        <v>1953.42</v>
      </c>
      <c r="L184" s="243">
        <f>IF('A-baseline &amp; data'!AM26="",K184*(1+SUMIFS('A-methods'!R:R,'A-methods'!$AG:$AG,"rate",'A-methods'!$AF:$AF,$B184,'A-methods'!$C:$C,$C184,'A-methods'!$A:$A,$D184)),'A-baseline &amp; data'!AM26)</f>
        <v>1953.42</v>
      </c>
      <c r="M184" s="243">
        <f>IF('A-baseline &amp; data'!AN26="",L184*(1+SUMIFS('A-methods'!S:S,'A-methods'!$AG:$AG,"rate",'A-methods'!$AF:$AF,$B184,'A-methods'!$C:$C,$C184,'A-methods'!$A:$A,$D184)),'A-baseline &amp; data'!AN26)</f>
        <v>1953.42</v>
      </c>
      <c r="N184" s="243">
        <f>IF('A-baseline &amp; data'!AO26="",M184*(1+SUMIFS('A-methods'!T:T,'A-methods'!$AG:$AG,"rate",'A-methods'!$AF:$AF,$B184,'A-methods'!$C:$C,$C184,'A-methods'!$A:$A,$D184)),'A-baseline &amp; data'!AO26)</f>
        <v>1953.42</v>
      </c>
      <c r="O184" s="243">
        <f>IF('A-baseline &amp; data'!AP26="",N184*(1+SUMIFS('A-methods'!U:U,'A-methods'!$AG:$AG,"rate",'A-methods'!$AF:$AF,$B184,'A-methods'!$C:$C,$C184,'A-methods'!$A:$A,$D184)),'A-baseline &amp; data'!AP26)</f>
        <v>1953.42</v>
      </c>
      <c r="P184" s="243">
        <f>IF('A-baseline &amp; data'!AQ26="",O184*(1+SUMIFS('A-methods'!V:V,'A-methods'!$AG:$AG,"rate",'A-methods'!$AF:$AF,$B184,'A-methods'!$C:$C,$C184,'A-methods'!$A:$A,$D184)),'A-baseline &amp; data'!AQ26)</f>
        <v>1953.42</v>
      </c>
      <c r="Q184" s="243">
        <f>IF('A-baseline &amp; data'!AR26="",P184*(1+SUMIFS('A-methods'!W:W,'A-methods'!$AG:$AG,"rate",'A-methods'!$AF:$AF,$B184,'A-methods'!$C:$C,$C184,'A-methods'!$A:$A,$D184)),'A-baseline &amp; data'!AR26)</f>
        <v>1953.42</v>
      </c>
      <c r="R184" s="243">
        <f>IF('A-baseline &amp; data'!AS26="",Q184*(1+SUMIFS('A-methods'!X:X,'A-methods'!$AG:$AG,"rate",'A-methods'!$AF:$AF,$B184,'A-methods'!$C:$C,$C184,'A-methods'!$A:$A,$D184)),'A-baseline &amp; data'!AS26)</f>
        <v>1953.42</v>
      </c>
      <c r="S184" s="243">
        <f>IF('A-baseline &amp; data'!AT26="",R184*(1+SUMIFS('A-methods'!Y:Y,'A-methods'!$AG:$AG,"rate",'A-methods'!$AF:$AF,$B184,'A-methods'!$C:$C,$C184,'A-methods'!$A:$A,$D184)),'A-baseline &amp; data'!AT26)</f>
        <v>1953.42</v>
      </c>
      <c r="T184" s="243">
        <f>IF('A-baseline &amp; data'!AU26="",S184*(1+SUMIFS('A-methods'!Z:Z,'A-methods'!$AG:$AG,"rate",'A-methods'!$AF:$AF,$B184,'A-methods'!$C:$C,$C184,'A-methods'!$A:$A,$D184)),'A-baseline &amp; data'!AU26)</f>
        <v>1953.42</v>
      </c>
      <c r="U184" s="243">
        <f>IF('A-baseline &amp; data'!AV26="",T184*(1+SUMIFS('A-methods'!AA:AA,'A-methods'!$AG:$AG,"rate",'A-methods'!$AF:$AF,$B184,'A-methods'!$C:$C,$C184,'A-methods'!$A:$A,$D184)),'A-baseline &amp; data'!AV26)</f>
        <v>1953.42</v>
      </c>
      <c r="V184" s="243">
        <f>IF('A-baseline &amp; data'!AW26="",U184*(1+SUMIFS('A-methods'!AB:AB,'A-methods'!$AG:$AG,"rate",'A-methods'!$AF:$AF,$B184,'A-methods'!$C:$C,$C184,'A-methods'!$A:$A,$D184)),'A-baseline &amp; data'!AW26)</f>
        <v>1953.42</v>
      </c>
      <c r="W184" s="243">
        <f>IF('A-baseline &amp; data'!AX26="",V184*(1+SUMIFS('A-methods'!AC:AC,'A-methods'!$AG:$AG,"rate",'A-methods'!$AF:$AF,$B184,'A-methods'!$C:$C,$C184,'A-methods'!$A:$A,$D184)),'A-baseline &amp; data'!AX26)</f>
        <v>1953.42</v>
      </c>
      <c r="X184" s="243">
        <f>IF('A-baseline &amp; data'!AY26="",W184*(1+SUMIFS('A-methods'!AD:AD,'A-methods'!$AG:$AG,"rate",'A-methods'!$AF:$AF,$B184,'A-methods'!$C:$C,$C184,'A-methods'!$A:$A,$D184)),'A-baseline &amp; data'!AY26)</f>
        <v>1953.42</v>
      </c>
      <c r="Y184" s="243">
        <f>IF('A-baseline &amp; data'!AZ26="",X184*(1+SUMIFS('A-methods'!AE:AE,'A-methods'!$AG:$AG,"rate",'A-methods'!$AF:$AF,$B184,'A-methods'!$C:$C,$C184,'A-methods'!$A:$A,$D184)),'A-baseline &amp; data'!AZ26)</f>
        <v>1953.42</v>
      </c>
    </row>
    <row r="185" spans="1:25">
      <c r="A185" s="237" t="s">
        <v>258</v>
      </c>
      <c r="B185" s="221" t="s">
        <v>766</v>
      </c>
      <c r="C185" s="274" t="str">
        <f t="shared" si="32"/>
        <v>ACT</v>
      </c>
      <c r="D185" s="272" t="str">
        <f t="shared" si="32"/>
        <v>Low</v>
      </c>
      <c r="E185" s="336">
        <f>IF('A-baseline &amp; data'!AF27&lt;&gt;"",'A-baseline &amp; data'!AF27,'A-baseline &amp; data'!AE27*(1+SUMIFS('A-methods'!K:K,'A-methods'!$AG:$AG,"rate",'A-methods'!$AF:$AF,$B185,'A-methods'!$C:$C,$C185,'A-methods'!$A:$A,$D185)))</f>
        <v>0</v>
      </c>
      <c r="F185" s="243">
        <f>IF('A-baseline &amp; data'!AG27="",E185*(1+SUMIFS('A-methods'!L:L,'A-methods'!$AG:$AG,"rate",'A-methods'!$AF:$AF,$B185,'A-methods'!$C:$C,$C185,'A-methods'!$A:$A,$D185)),'A-baseline &amp; data'!AG27)</f>
        <v>0</v>
      </c>
      <c r="G185" s="243">
        <f>IF('A-baseline &amp; data'!AH27="",F185*(1+SUMIFS('A-methods'!M:M,'A-methods'!$AG:$AG,"rate",'A-methods'!$AF:$AF,$B185,'A-methods'!$C:$C,$C185,'A-methods'!$A:$A,$D185)),'A-baseline &amp; data'!AH27)</f>
        <v>0</v>
      </c>
      <c r="H185" s="243">
        <f>IF('A-baseline &amp; data'!AI27="",G185*(1+SUMIFS('A-methods'!N:N,'A-methods'!$AG:$AG,"rate",'A-methods'!$AF:$AF,$B185,'A-methods'!$C:$C,$C185,'A-methods'!$A:$A,$D185)),'A-baseline &amp; data'!AI27)</f>
        <v>0</v>
      </c>
      <c r="I185" s="243">
        <f>IF('A-baseline &amp; data'!AJ27="",H185*(1+SUMIFS('A-methods'!O:O,'A-methods'!$AG:$AG,"rate",'A-methods'!$AF:$AF,$B185,'A-methods'!$C:$C,$C185,'A-methods'!$A:$A,$D185)),'A-baseline &amp; data'!AJ27)</f>
        <v>0</v>
      </c>
      <c r="J185" s="243">
        <f>IF('A-baseline &amp; data'!AK27="",I185*(1+SUMIFS('A-methods'!P:P,'A-methods'!$AG:$AG,"rate",'A-methods'!$AF:$AF,$B185,'A-methods'!$C:$C,$C185,'A-methods'!$A:$A,$D185)),'A-baseline &amp; data'!AK27)</f>
        <v>0</v>
      </c>
      <c r="K185" s="243">
        <f>IF('A-baseline &amp; data'!AL27="",J185*(1+SUMIFS('A-methods'!Q:Q,'A-methods'!$AG:$AG,"rate",'A-methods'!$AF:$AF,$B185,'A-methods'!$C:$C,$C185,'A-methods'!$A:$A,$D185)),'A-baseline &amp; data'!AL27)</f>
        <v>0</v>
      </c>
      <c r="L185" s="243">
        <f>IF('A-baseline &amp; data'!AM27="",K185*(1+SUMIFS('A-methods'!R:R,'A-methods'!$AG:$AG,"rate",'A-methods'!$AF:$AF,$B185,'A-methods'!$C:$C,$C185,'A-methods'!$A:$A,$D185)),'A-baseline &amp; data'!AM27)</f>
        <v>0</v>
      </c>
      <c r="M185" s="243">
        <f>IF('A-baseline &amp; data'!AN27="",L185*(1+SUMIFS('A-methods'!S:S,'A-methods'!$AG:$AG,"rate",'A-methods'!$AF:$AF,$B185,'A-methods'!$C:$C,$C185,'A-methods'!$A:$A,$D185)),'A-baseline &amp; data'!AN27)</f>
        <v>0</v>
      </c>
      <c r="N185" s="243">
        <f>IF('A-baseline &amp; data'!AO27="",M185*(1+SUMIFS('A-methods'!T:T,'A-methods'!$AG:$AG,"rate",'A-methods'!$AF:$AF,$B185,'A-methods'!$C:$C,$C185,'A-methods'!$A:$A,$D185)),'A-baseline &amp; data'!AO27)</f>
        <v>0</v>
      </c>
      <c r="O185" s="243">
        <f>IF('A-baseline &amp; data'!AP27="",N185*(1+SUMIFS('A-methods'!U:U,'A-methods'!$AG:$AG,"rate",'A-methods'!$AF:$AF,$B185,'A-methods'!$C:$C,$C185,'A-methods'!$A:$A,$D185)),'A-baseline &amp; data'!AP27)</f>
        <v>0</v>
      </c>
      <c r="P185" s="243">
        <f>IF('A-baseline &amp; data'!AQ27="",O185*(1+SUMIFS('A-methods'!V:V,'A-methods'!$AG:$AG,"rate",'A-methods'!$AF:$AF,$B185,'A-methods'!$C:$C,$C185,'A-methods'!$A:$A,$D185)),'A-baseline &amp; data'!AQ27)</f>
        <v>0</v>
      </c>
      <c r="Q185" s="243">
        <f>IF('A-baseline &amp; data'!AR27="",P185*(1+SUMIFS('A-methods'!W:W,'A-methods'!$AG:$AG,"rate",'A-methods'!$AF:$AF,$B185,'A-methods'!$C:$C,$C185,'A-methods'!$A:$A,$D185)),'A-baseline &amp; data'!AR27)</f>
        <v>0</v>
      </c>
      <c r="R185" s="243">
        <f>IF('A-baseline &amp; data'!AS27="",Q185*(1+SUMIFS('A-methods'!X:X,'A-methods'!$AG:$AG,"rate",'A-methods'!$AF:$AF,$B185,'A-methods'!$C:$C,$C185,'A-methods'!$A:$A,$D185)),'A-baseline &amp; data'!AS27)</f>
        <v>0</v>
      </c>
      <c r="S185" s="243">
        <f>IF('A-baseline &amp; data'!AT27="",R185*(1+SUMIFS('A-methods'!Y:Y,'A-methods'!$AG:$AG,"rate",'A-methods'!$AF:$AF,$B185,'A-methods'!$C:$C,$C185,'A-methods'!$A:$A,$D185)),'A-baseline &amp; data'!AT27)</f>
        <v>0</v>
      </c>
      <c r="T185" s="243">
        <f>IF('A-baseline &amp; data'!AU27="",S185*(1+SUMIFS('A-methods'!Z:Z,'A-methods'!$AG:$AG,"rate",'A-methods'!$AF:$AF,$B185,'A-methods'!$C:$C,$C185,'A-methods'!$A:$A,$D185)),'A-baseline &amp; data'!AU27)</f>
        <v>0</v>
      </c>
      <c r="U185" s="243">
        <f>IF('A-baseline &amp; data'!AV27="",T185*(1+SUMIFS('A-methods'!AA:AA,'A-methods'!$AG:$AG,"rate",'A-methods'!$AF:$AF,$B185,'A-methods'!$C:$C,$C185,'A-methods'!$A:$A,$D185)),'A-baseline &amp; data'!AV27)</f>
        <v>0</v>
      </c>
      <c r="V185" s="243">
        <f>IF('A-baseline &amp; data'!AW27="",U185*(1+SUMIFS('A-methods'!AB:AB,'A-methods'!$AG:$AG,"rate",'A-methods'!$AF:$AF,$B185,'A-methods'!$C:$C,$C185,'A-methods'!$A:$A,$D185)),'A-baseline &amp; data'!AW27)</f>
        <v>0</v>
      </c>
      <c r="W185" s="243">
        <f>IF('A-baseline &amp; data'!AX27="",V185*(1+SUMIFS('A-methods'!AC:AC,'A-methods'!$AG:$AG,"rate",'A-methods'!$AF:$AF,$B185,'A-methods'!$C:$C,$C185,'A-methods'!$A:$A,$D185)),'A-baseline &amp; data'!AX27)</f>
        <v>0</v>
      </c>
      <c r="X185" s="243">
        <f>IF('A-baseline &amp; data'!AY27="",W185*(1+SUMIFS('A-methods'!AD:AD,'A-methods'!$AG:$AG,"rate",'A-methods'!$AF:$AF,$B185,'A-methods'!$C:$C,$C185,'A-methods'!$A:$A,$D185)),'A-baseline &amp; data'!AY27)</f>
        <v>0</v>
      </c>
      <c r="Y185" s="243">
        <f>IF('A-baseline &amp; data'!AZ27="",X185*(1+SUMIFS('A-methods'!AE:AE,'A-methods'!$AG:$AG,"rate",'A-methods'!$AF:$AF,$B185,'A-methods'!$C:$C,$C185,'A-methods'!$A:$A,$D185)),'A-baseline &amp; data'!AZ27)</f>
        <v>0</v>
      </c>
    </row>
    <row r="186" spans="1:25">
      <c r="A186" s="237" t="s">
        <v>259</v>
      </c>
      <c r="B186" s="221" t="s">
        <v>263</v>
      </c>
      <c r="C186" s="274" t="str">
        <f t="shared" si="32"/>
        <v>ACT</v>
      </c>
      <c r="D186" s="272" t="str">
        <f t="shared" si="32"/>
        <v>Low</v>
      </c>
      <c r="E186" s="336">
        <f>IF('A-baseline &amp; data'!AF28&lt;&gt;"",'A-baseline &amp; data'!AF28,'A-baseline &amp; data'!AE28*(1+SUMIFS('A-methods'!K:K,'A-methods'!$AG:$AG,"rate",'A-methods'!$AF:$AF,$B186,'A-methods'!$C:$C,$C186,'A-methods'!$A:$A,$D186)))</f>
        <v>0</v>
      </c>
      <c r="F186" s="243">
        <f>IF('A-baseline &amp; data'!AG28="",E186*(1+SUMIFS('A-methods'!L:L,'A-methods'!$AG:$AG,"rate",'A-methods'!$AF:$AF,$B186,'A-methods'!$C:$C,$C186,'A-methods'!$A:$A,$D186)),'A-baseline &amp; data'!AG28)</f>
        <v>0</v>
      </c>
      <c r="G186" s="243">
        <f>IF('A-baseline &amp; data'!AH28="",F186*(1+SUMIFS('A-methods'!M:M,'A-methods'!$AG:$AG,"rate",'A-methods'!$AF:$AF,$B186,'A-methods'!$C:$C,$C186,'A-methods'!$A:$A,$D186)),'A-baseline &amp; data'!AH28)</f>
        <v>0</v>
      </c>
      <c r="H186" s="243">
        <f>IF('A-baseline &amp; data'!AI28="",G186*(1+SUMIFS('A-methods'!N:N,'A-methods'!$AG:$AG,"rate",'A-methods'!$AF:$AF,$B186,'A-methods'!$C:$C,$C186,'A-methods'!$A:$A,$D186)),'A-baseline &amp; data'!AI28)</f>
        <v>0</v>
      </c>
      <c r="I186" s="243">
        <f>IF('A-baseline &amp; data'!AJ28="",H186*(1+SUMIFS('A-methods'!O:O,'A-methods'!$AG:$AG,"rate",'A-methods'!$AF:$AF,$B186,'A-methods'!$C:$C,$C186,'A-methods'!$A:$A,$D186)),'A-baseline &amp; data'!AJ28)</f>
        <v>0</v>
      </c>
      <c r="J186" s="243">
        <f>IF('A-baseline &amp; data'!AK28="",I186*(1+SUMIFS('A-methods'!P:P,'A-methods'!$AG:$AG,"rate",'A-methods'!$AF:$AF,$B186,'A-methods'!$C:$C,$C186,'A-methods'!$A:$A,$D186)),'A-baseline &amp; data'!AK28)</f>
        <v>0</v>
      </c>
      <c r="K186" s="243">
        <f>IF('A-baseline &amp; data'!AL28="",J186*(1+SUMIFS('A-methods'!Q:Q,'A-methods'!$AG:$AG,"rate",'A-methods'!$AF:$AF,$B186,'A-methods'!$C:$C,$C186,'A-methods'!$A:$A,$D186)),'A-baseline &amp; data'!AL28)</f>
        <v>0</v>
      </c>
      <c r="L186" s="243">
        <f>IF('A-baseline &amp; data'!AM28="",K186*(1+SUMIFS('A-methods'!R:R,'A-methods'!$AG:$AG,"rate",'A-methods'!$AF:$AF,$B186,'A-methods'!$C:$C,$C186,'A-methods'!$A:$A,$D186)),'A-baseline &amp; data'!AM28)</f>
        <v>0</v>
      </c>
      <c r="M186" s="243">
        <f>IF('A-baseline &amp; data'!AN28="",L186*(1+SUMIFS('A-methods'!S:S,'A-methods'!$AG:$AG,"rate",'A-methods'!$AF:$AF,$B186,'A-methods'!$C:$C,$C186,'A-methods'!$A:$A,$D186)),'A-baseline &amp; data'!AN28)</f>
        <v>0</v>
      </c>
      <c r="N186" s="243">
        <f>IF('A-baseline &amp; data'!AO28="",M186*(1+SUMIFS('A-methods'!T:T,'A-methods'!$AG:$AG,"rate",'A-methods'!$AF:$AF,$B186,'A-methods'!$C:$C,$C186,'A-methods'!$A:$A,$D186)),'A-baseline &amp; data'!AO28)</f>
        <v>0</v>
      </c>
      <c r="O186" s="243">
        <f>IF('A-baseline &amp; data'!AP28="",N186*(1+SUMIFS('A-methods'!U:U,'A-methods'!$AG:$AG,"rate",'A-methods'!$AF:$AF,$B186,'A-methods'!$C:$C,$C186,'A-methods'!$A:$A,$D186)),'A-baseline &amp; data'!AP28)</f>
        <v>0</v>
      </c>
      <c r="P186" s="243">
        <f>IF('A-baseline &amp; data'!AQ28="",O186*(1+SUMIFS('A-methods'!V:V,'A-methods'!$AG:$AG,"rate",'A-methods'!$AF:$AF,$B186,'A-methods'!$C:$C,$C186,'A-methods'!$A:$A,$D186)),'A-baseline &amp; data'!AQ28)</f>
        <v>0</v>
      </c>
      <c r="Q186" s="243">
        <f>IF('A-baseline &amp; data'!AR28="",P186*(1+SUMIFS('A-methods'!W:W,'A-methods'!$AG:$AG,"rate",'A-methods'!$AF:$AF,$B186,'A-methods'!$C:$C,$C186,'A-methods'!$A:$A,$D186)),'A-baseline &amp; data'!AR28)</f>
        <v>0</v>
      </c>
      <c r="R186" s="243">
        <f>IF('A-baseline &amp; data'!AS28="",Q186*(1+SUMIFS('A-methods'!X:X,'A-methods'!$AG:$AG,"rate",'A-methods'!$AF:$AF,$B186,'A-methods'!$C:$C,$C186,'A-methods'!$A:$A,$D186)),'A-baseline &amp; data'!AS28)</f>
        <v>0</v>
      </c>
      <c r="S186" s="243">
        <f>IF('A-baseline &amp; data'!AT28="",R186*(1+SUMIFS('A-methods'!Y:Y,'A-methods'!$AG:$AG,"rate",'A-methods'!$AF:$AF,$B186,'A-methods'!$C:$C,$C186,'A-methods'!$A:$A,$D186)),'A-baseline &amp; data'!AT28)</f>
        <v>0</v>
      </c>
      <c r="T186" s="243">
        <f>IF('A-baseline &amp; data'!AU28="",S186*(1+SUMIFS('A-methods'!Z:Z,'A-methods'!$AG:$AG,"rate",'A-methods'!$AF:$AF,$B186,'A-methods'!$C:$C,$C186,'A-methods'!$A:$A,$D186)),'A-baseline &amp; data'!AU28)</f>
        <v>0</v>
      </c>
      <c r="U186" s="243">
        <f>IF('A-baseline &amp; data'!AV28="",T186*(1+SUMIFS('A-methods'!AA:AA,'A-methods'!$AG:$AG,"rate",'A-methods'!$AF:$AF,$B186,'A-methods'!$C:$C,$C186,'A-methods'!$A:$A,$D186)),'A-baseline &amp; data'!AV28)</f>
        <v>0</v>
      </c>
      <c r="V186" s="243">
        <f>IF('A-baseline &amp; data'!AW28="",U186*(1+SUMIFS('A-methods'!AB:AB,'A-methods'!$AG:$AG,"rate",'A-methods'!$AF:$AF,$B186,'A-methods'!$C:$C,$C186,'A-methods'!$A:$A,$D186)),'A-baseline &amp; data'!AW28)</f>
        <v>0</v>
      </c>
      <c r="W186" s="243">
        <f>IF('A-baseline &amp; data'!AX28="",V186*(1+SUMIFS('A-methods'!AC:AC,'A-methods'!$AG:$AG,"rate",'A-methods'!$AF:$AF,$B186,'A-methods'!$C:$C,$C186,'A-methods'!$A:$A,$D186)),'A-baseline &amp; data'!AX28)</f>
        <v>0</v>
      </c>
      <c r="X186" s="243">
        <f>IF('A-baseline &amp; data'!AY28="",W186*(1+SUMIFS('A-methods'!AD:AD,'A-methods'!$AG:$AG,"rate",'A-methods'!$AF:$AF,$B186,'A-methods'!$C:$C,$C186,'A-methods'!$A:$A,$D186)),'A-baseline &amp; data'!AY28)</f>
        <v>0</v>
      </c>
      <c r="Y186" s="243">
        <f>IF('A-baseline &amp; data'!AZ28="",X186*(1+SUMIFS('A-methods'!AE:AE,'A-methods'!$AG:$AG,"rate",'A-methods'!$AF:$AF,$B186,'A-methods'!$C:$C,$C186,'A-methods'!$A:$A,$D186)),'A-baseline &amp; data'!AZ28)</f>
        <v>0</v>
      </c>
    </row>
    <row r="187" spans="1:25">
      <c r="A187" s="237" t="s">
        <v>171</v>
      </c>
      <c r="B187" s="221" t="s">
        <v>172</v>
      </c>
      <c r="C187" s="274" t="str">
        <f t="shared" si="32"/>
        <v>ACT</v>
      </c>
      <c r="D187" s="272" t="str">
        <f t="shared" si="32"/>
        <v>Low</v>
      </c>
      <c r="E187" s="336">
        <f>IF('A-baseline &amp; data'!AF29&lt;&gt;"",'A-baseline &amp; data'!AF29,'A-baseline &amp; data'!AE29*(1+SUMIFS('A-methods'!K:K,'A-methods'!$AG:$AG,"rate",'A-methods'!$AF:$AF,$B187,'A-methods'!$C:$C,$C187,'A-methods'!$A:$A,$D187)))</f>
        <v>20.066559999999999</v>
      </c>
      <c r="F187" s="243">
        <f>IF('A-baseline &amp; data'!AG29="",E187*(1+SUMIFS('A-methods'!L:L,'A-methods'!$AG:$AG,"rate",'A-methods'!$AF:$AF,$B187,'A-methods'!$C:$C,$C187,'A-methods'!$A:$A,$D187)),'A-baseline &amp; data'!AG29)</f>
        <v>20.628423680000001</v>
      </c>
      <c r="G187" s="243">
        <f>IF('A-baseline &amp; data'!AH29="",F187*(1+SUMIFS('A-methods'!M:M,'A-methods'!$AG:$AG,"rate",'A-methods'!$AF:$AF,$B187,'A-methods'!$C:$C,$C187,'A-methods'!$A:$A,$D187)),'A-baseline &amp; data'!AH29)</f>
        <v>21.20601954304</v>
      </c>
      <c r="H187" s="243">
        <f>IF('A-baseline &amp; data'!AI29="",G187*(1+SUMIFS('A-methods'!N:N,'A-methods'!$AG:$AG,"rate",'A-methods'!$AF:$AF,$B187,'A-methods'!$C:$C,$C187,'A-methods'!$A:$A,$D187)),'A-baseline &amp; data'!AI29)</f>
        <v>21.799788090245119</v>
      </c>
      <c r="I187" s="243">
        <f>IF('A-baseline &amp; data'!AJ29="",H187*(1+SUMIFS('A-methods'!O:O,'A-methods'!$AG:$AG,"rate",'A-methods'!$AF:$AF,$B187,'A-methods'!$C:$C,$C187,'A-methods'!$A:$A,$D187)),'A-baseline &amp; data'!AJ29)</f>
        <v>22.410182156771985</v>
      </c>
      <c r="J187" s="243">
        <f>IF('A-baseline &amp; data'!AK29="",I187*(1+SUMIFS('A-methods'!P:P,'A-methods'!$AG:$AG,"rate",'A-methods'!$AF:$AF,$B187,'A-methods'!$C:$C,$C187,'A-methods'!$A:$A,$D187)),'A-baseline &amp; data'!AK29)</f>
        <v>23.037667257161601</v>
      </c>
      <c r="K187" s="243">
        <f>IF('A-baseline &amp; data'!AL29="",J187*(1+SUMIFS('A-methods'!Q:Q,'A-methods'!$AG:$AG,"rate",'A-methods'!$AF:$AF,$B187,'A-methods'!$C:$C,$C187,'A-methods'!$A:$A,$D187)),'A-baseline &amp; data'!AL29)</f>
        <v>23.682721940362125</v>
      </c>
      <c r="L187" s="243">
        <f>IF('A-baseline &amp; data'!AM29="",K187*(1+SUMIFS('A-methods'!R:R,'A-methods'!$AG:$AG,"rate",'A-methods'!$AF:$AF,$B187,'A-methods'!$C:$C,$C187,'A-methods'!$A:$A,$D187)),'A-baseline &amp; data'!AM29)</f>
        <v>24.345838154692267</v>
      </c>
      <c r="M187" s="243">
        <f>IF('A-baseline &amp; data'!AN29="",L187*(1+SUMIFS('A-methods'!S:S,'A-methods'!$AG:$AG,"rate",'A-methods'!$AF:$AF,$B187,'A-methods'!$C:$C,$C187,'A-methods'!$A:$A,$D187)),'A-baseline &amp; data'!AN29)</f>
        <v>25.027521623023652</v>
      </c>
      <c r="N187" s="243">
        <f>IF('A-baseline &amp; data'!AO29="",M187*(1+SUMIFS('A-methods'!T:T,'A-methods'!$AG:$AG,"rate",'A-methods'!$AF:$AF,$B187,'A-methods'!$C:$C,$C187,'A-methods'!$A:$A,$D187)),'A-baseline &amp; data'!AO29)</f>
        <v>25.728292228468316</v>
      </c>
      <c r="O187" s="243">
        <f>IF('A-baseline &amp; data'!AP29="",N187*(1+SUMIFS('A-methods'!U:U,'A-methods'!$AG:$AG,"rate",'A-methods'!$AF:$AF,$B187,'A-methods'!$C:$C,$C187,'A-methods'!$A:$A,$D187)),'A-baseline &amp; data'!AP29)</f>
        <v>26.448684410865429</v>
      </c>
      <c r="P187" s="243">
        <f>IF('A-baseline &amp; data'!AQ29="",O187*(1+SUMIFS('A-methods'!V:V,'A-methods'!$AG:$AG,"rate",'A-methods'!$AF:$AF,$B187,'A-methods'!$C:$C,$C187,'A-methods'!$A:$A,$D187)),'A-baseline &amp; data'!AQ29)</f>
        <v>27.189247574369663</v>
      </c>
      <c r="Q187" s="243">
        <f>IF('A-baseline &amp; data'!AR29="",P187*(1+SUMIFS('A-methods'!W:W,'A-methods'!$AG:$AG,"rate",'A-methods'!$AF:$AF,$B187,'A-methods'!$C:$C,$C187,'A-methods'!$A:$A,$D187)),'A-baseline &amp; data'!AR29)</f>
        <v>27.950546506452014</v>
      </c>
      <c r="R187" s="243">
        <f>IF('A-baseline &amp; data'!AS29="",Q187*(1+SUMIFS('A-methods'!X:X,'A-methods'!$AG:$AG,"rate",'A-methods'!$AF:$AF,$B187,'A-methods'!$C:$C,$C187,'A-methods'!$A:$A,$D187)),'A-baseline &amp; data'!AS29)</f>
        <v>28.733161808632669</v>
      </c>
      <c r="S187" s="243">
        <f>IF('A-baseline &amp; data'!AT29="",R187*(1+SUMIFS('A-methods'!Y:Y,'A-methods'!$AG:$AG,"rate",'A-methods'!$AF:$AF,$B187,'A-methods'!$C:$C,$C187,'A-methods'!$A:$A,$D187)),'A-baseline &amp; data'!AT29)</f>
        <v>29.537690339274384</v>
      </c>
      <c r="T187" s="243">
        <f>IF('A-baseline &amp; data'!AU29="",S187*(1+SUMIFS('A-methods'!Z:Z,'A-methods'!$AG:$AG,"rate",'A-methods'!$AF:$AF,$B187,'A-methods'!$C:$C,$C187,'A-methods'!$A:$A,$D187)),'A-baseline &amp; data'!AU29)</f>
        <v>30.364745668774066</v>
      </c>
      <c r="U187" s="243">
        <f>IF('A-baseline &amp; data'!AV29="",T187*(1+SUMIFS('A-methods'!AA:AA,'A-methods'!$AG:$AG,"rate",'A-methods'!$AF:$AF,$B187,'A-methods'!$C:$C,$C187,'A-methods'!$A:$A,$D187)),'A-baseline &amp; data'!AV29)</f>
        <v>31.214958547499741</v>
      </c>
      <c r="V187" s="243">
        <f>IF('A-baseline &amp; data'!AW29="",U187*(1+SUMIFS('A-methods'!AB:AB,'A-methods'!$AG:$AG,"rate",'A-methods'!$AF:$AF,$B187,'A-methods'!$C:$C,$C187,'A-methods'!$A:$A,$D187)),'A-baseline &amp; data'!AW29)</f>
        <v>32.088977386829733</v>
      </c>
      <c r="W187" s="243">
        <f>IF('A-baseline &amp; data'!AX29="",V187*(1+SUMIFS('A-methods'!AC:AC,'A-methods'!$AG:$AG,"rate",'A-methods'!$AF:$AF,$B187,'A-methods'!$C:$C,$C187,'A-methods'!$A:$A,$D187)),'A-baseline &amp; data'!AX29)</f>
        <v>32.987468753660963</v>
      </c>
      <c r="X187" s="243">
        <f>IF('A-baseline &amp; data'!AY29="",W187*(1+SUMIFS('A-methods'!AD:AD,'A-methods'!$AG:$AG,"rate",'A-methods'!$AF:$AF,$B187,'A-methods'!$C:$C,$C187,'A-methods'!$A:$A,$D187)),'A-baseline &amp; data'!AY29)</f>
        <v>33.91111787876347</v>
      </c>
      <c r="Y187" s="243">
        <f>IF('A-baseline &amp; data'!AZ29="",X187*(1+SUMIFS('A-methods'!AE:AE,'A-methods'!$AG:$AG,"rate",'A-methods'!$AF:$AF,$B187,'A-methods'!$C:$C,$C187,'A-methods'!$A:$A,$D187)),'A-baseline &amp; data'!AZ29)</f>
        <v>34.86062917936885</v>
      </c>
    </row>
    <row r="188" spans="1:25">
      <c r="A188" s="237" t="s">
        <v>260</v>
      </c>
      <c r="B188" s="221" t="s">
        <v>264</v>
      </c>
      <c r="C188" s="274" t="str">
        <f t="shared" si="32"/>
        <v>ACT</v>
      </c>
      <c r="D188" s="272" t="str">
        <f t="shared" si="32"/>
        <v>Low</v>
      </c>
      <c r="E188" s="336">
        <f>IF('A-baseline &amp; data'!AF30&lt;&gt;"",'A-baseline &amp; data'!AF30,'A-baseline &amp; data'!AE30*(1+SUMIFS('A-methods'!K:K,'A-methods'!$AG:$AG,"rate",'A-methods'!$AF:$AF,$B188,'A-methods'!$C:$C,$C188,'A-methods'!$A:$A,$D188)))</f>
        <v>8.2546999999999997</v>
      </c>
      <c r="F188" s="243">
        <f>IF('A-baseline &amp; data'!AG30="",E188*(1+SUMIFS('A-methods'!L:L,'A-methods'!$AG:$AG,"rate",'A-methods'!$AF:$AF,$B188,'A-methods'!$C:$C,$C188,'A-methods'!$A:$A,$D188)),'A-baseline &amp; data'!AG30)</f>
        <v>8.0070589999999999</v>
      </c>
      <c r="G188" s="243">
        <f>IF('A-baseline &amp; data'!AH30="",F188*(1+SUMIFS('A-methods'!M:M,'A-methods'!$AG:$AG,"rate",'A-methods'!$AF:$AF,$B188,'A-methods'!$C:$C,$C188,'A-methods'!$A:$A,$D188)),'A-baseline &amp; data'!AH30)</f>
        <v>7.7668472299999998</v>
      </c>
      <c r="H188" s="243">
        <f>IF('A-baseline &amp; data'!AI30="",G188*(1+SUMIFS('A-methods'!N:N,'A-methods'!$AG:$AG,"rate",'A-methods'!$AF:$AF,$B188,'A-methods'!$C:$C,$C188,'A-methods'!$A:$A,$D188)),'A-baseline &amp; data'!AI30)</f>
        <v>7.5338418130999996</v>
      </c>
      <c r="I188" s="243">
        <f>IF('A-baseline &amp; data'!AJ30="",H188*(1+SUMIFS('A-methods'!O:O,'A-methods'!$AG:$AG,"rate",'A-methods'!$AF:$AF,$B188,'A-methods'!$C:$C,$C188,'A-methods'!$A:$A,$D188)),'A-baseline &amp; data'!AJ30)</f>
        <v>7.3078265587069993</v>
      </c>
      <c r="J188" s="243">
        <f>IF('A-baseline &amp; data'!AK30="",I188*(1+SUMIFS('A-methods'!P:P,'A-methods'!$AG:$AG,"rate",'A-methods'!$AF:$AF,$B188,'A-methods'!$C:$C,$C188,'A-methods'!$A:$A,$D188)),'A-baseline &amp; data'!AK30)</f>
        <v>7.0885917619457892</v>
      </c>
      <c r="K188" s="243">
        <f>IF('A-baseline &amp; data'!AL30="",J188*(1+SUMIFS('A-methods'!Q:Q,'A-methods'!$AG:$AG,"rate",'A-methods'!$AF:$AF,$B188,'A-methods'!$C:$C,$C188,'A-methods'!$A:$A,$D188)),'A-baseline &amp; data'!AL30)</f>
        <v>6.8759340090874153</v>
      </c>
      <c r="L188" s="243">
        <f>IF('A-baseline &amp; data'!AM30="",K188*(1+SUMIFS('A-methods'!R:R,'A-methods'!$AG:$AG,"rate",'A-methods'!$AF:$AF,$B188,'A-methods'!$C:$C,$C188,'A-methods'!$A:$A,$D188)),'A-baseline &amp; data'!AM30)</f>
        <v>6.6696559888147924</v>
      </c>
      <c r="M188" s="243">
        <f>IF('A-baseline &amp; data'!AN30="",L188*(1+SUMIFS('A-methods'!S:S,'A-methods'!$AG:$AG,"rate",'A-methods'!$AF:$AF,$B188,'A-methods'!$C:$C,$C188,'A-methods'!$A:$A,$D188)),'A-baseline &amp; data'!AN30)</f>
        <v>6.4695663091503484</v>
      </c>
      <c r="N188" s="243">
        <f>IF('A-baseline &amp; data'!AO30="",M188*(1+SUMIFS('A-methods'!T:T,'A-methods'!$AG:$AG,"rate",'A-methods'!$AF:$AF,$B188,'A-methods'!$C:$C,$C188,'A-methods'!$A:$A,$D188)),'A-baseline &amp; data'!AO30)</f>
        <v>6.2754793198758376</v>
      </c>
      <c r="O188" s="243">
        <f>IF('A-baseline &amp; data'!AP30="",N188*(1+SUMIFS('A-methods'!U:U,'A-methods'!$AG:$AG,"rate",'A-methods'!$AF:$AF,$B188,'A-methods'!$C:$C,$C188,'A-methods'!$A:$A,$D188)),'A-baseline &amp; data'!AP30)</f>
        <v>6.0872149402795621</v>
      </c>
      <c r="P188" s="243">
        <f>IF('A-baseline &amp; data'!AQ30="",O188*(1+SUMIFS('A-methods'!V:V,'A-methods'!$AG:$AG,"rate",'A-methods'!$AF:$AF,$B188,'A-methods'!$C:$C,$C188,'A-methods'!$A:$A,$D188)),'A-baseline &amp; data'!AQ30)</f>
        <v>5.9045984920711749</v>
      </c>
      <c r="Q188" s="243">
        <f>IF('A-baseline &amp; data'!AR30="",P188*(1+SUMIFS('A-methods'!W:W,'A-methods'!$AG:$AG,"rate",'A-methods'!$AF:$AF,$B188,'A-methods'!$C:$C,$C188,'A-methods'!$A:$A,$D188)),'A-baseline &amp; data'!AR30)</f>
        <v>5.7274605373090397</v>
      </c>
      <c r="R188" s="243">
        <f>IF('A-baseline &amp; data'!AS30="",Q188*(1+SUMIFS('A-methods'!X:X,'A-methods'!$AG:$AG,"rate",'A-methods'!$AF:$AF,$B188,'A-methods'!$C:$C,$C188,'A-methods'!$A:$A,$D188)),'A-baseline &amp; data'!AS30)</f>
        <v>5.5556367211897681</v>
      </c>
      <c r="S188" s="243">
        <f>IF('A-baseline &amp; data'!AT30="",R188*(1+SUMIFS('A-methods'!Y:Y,'A-methods'!$AG:$AG,"rate",'A-methods'!$AF:$AF,$B188,'A-methods'!$C:$C,$C188,'A-methods'!$A:$A,$D188)),'A-baseline &amp; data'!AT30)</f>
        <v>5.3889676195540748</v>
      </c>
      <c r="T188" s="243">
        <f>IF('A-baseline &amp; data'!AU30="",S188*(1+SUMIFS('A-methods'!Z:Z,'A-methods'!$AG:$AG,"rate",'A-methods'!$AF:$AF,$B188,'A-methods'!$C:$C,$C188,'A-methods'!$A:$A,$D188)),'A-baseline &amp; data'!AU30)</f>
        <v>5.2272985909674521</v>
      </c>
      <c r="U188" s="243">
        <f>IF('A-baseline &amp; data'!AV30="",T188*(1+SUMIFS('A-methods'!AA:AA,'A-methods'!$AG:$AG,"rate",'A-methods'!$AF:$AF,$B188,'A-methods'!$C:$C,$C188,'A-methods'!$A:$A,$D188)),'A-baseline &amp; data'!AV30)</f>
        <v>5.0704796332384285</v>
      </c>
      <c r="V188" s="243">
        <f>IF('A-baseline &amp; data'!AW30="",U188*(1+SUMIFS('A-methods'!AB:AB,'A-methods'!$AG:$AG,"rate",'A-methods'!$AF:$AF,$B188,'A-methods'!$C:$C,$C188,'A-methods'!$A:$A,$D188)),'A-baseline &amp; data'!AW30)</f>
        <v>4.9183652442412757</v>
      </c>
      <c r="W188" s="243">
        <f>IF('A-baseline &amp; data'!AX30="",V188*(1+SUMIFS('A-methods'!AC:AC,'A-methods'!$AG:$AG,"rate",'A-methods'!$AF:$AF,$B188,'A-methods'!$C:$C,$C188,'A-methods'!$A:$A,$D188)),'A-baseline &amp; data'!AX30)</f>
        <v>4.7708142869140371</v>
      </c>
      <c r="X188" s="243">
        <f>IF('A-baseline &amp; data'!AY30="",W188*(1+SUMIFS('A-methods'!AD:AD,'A-methods'!$AG:$AG,"rate",'A-methods'!$AF:$AF,$B188,'A-methods'!$C:$C,$C188,'A-methods'!$A:$A,$D188)),'A-baseline &amp; data'!AY30)</f>
        <v>4.6276898583066162</v>
      </c>
      <c r="Y188" s="243">
        <f>IF('A-baseline &amp; data'!AZ30="",X188*(1+SUMIFS('A-methods'!AE:AE,'A-methods'!$AG:$AG,"rate",'A-methods'!$AF:$AF,$B188,'A-methods'!$C:$C,$C188,'A-methods'!$A:$A,$D188)),'A-baseline &amp; data'!AZ30)</f>
        <v>4.4888591625574179</v>
      </c>
    </row>
    <row r="189" spans="1:25">
      <c r="A189" s="237" t="s">
        <v>175</v>
      </c>
      <c r="B189" s="221" t="s">
        <v>373</v>
      </c>
      <c r="C189" s="274" t="str">
        <f t="shared" si="32"/>
        <v>ACT</v>
      </c>
      <c r="D189" s="272" t="str">
        <f t="shared" si="32"/>
        <v>Low</v>
      </c>
      <c r="E189" s="336">
        <f>IF('A-baseline &amp; data'!AF31&lt;&gt;"",'A-baseline &amp; data'!AF31,'A-baseline &amp; data'!AE31*(1+SUMIFS('A-methods'!K:K,'A-methods'!$AG:$AG,"rate",'A-methods'!$AF:$AF,$B189,'A-methods'!$C:$C,$C189,'A-methods'!$A:$A,$D189)))</f>
        <v>561.17792112735492</v>
      </c>
      <c r="F189" s="243">
        <f>IF('A-baseline &amp; data'!AG31="",E189*(1+SUMIFS('A-methods'!L:L,'A-methods'!$AG:$AG,"rate",'A-methods'!$AF:$AF,$B189,'A-methods'!$C:$C,$C189,'A-methods'!$A:$A,$D189)),'A-baseline &amp; data'!AG31)</f>
        <v>560.75416248663612</v>
      </c>
      <c r="G189" s="243">
        <f>IF('A-baseline &amp; data'!AH31="",F189*(1+SUMIFS('A-methods'!M:M,'A-methods'!$AG:$AG,"rate",'A-methods'!$AF:$AF,$B189,'A-methods'!$C:$C,$C189,'A-methods'!$A:$A,$D189)),'A-baseline &amp; data'!AH31)</f>
        <v>560.33072383602882</v>
      </c>
      <c r="H189" s="243">
        <f>IF('A-baseline &amp; data'!AI31="",G189*(1+SUMIFS('A-methods'!N:N,'A-methods'!$AG:$AG,"rate",'A-methods'!$AF:$AF,$B189,'A-methods'!$C:$C,$C189,'A-methods'!$A:$A,$D189)),'A-baseline &amp; data'!AI31)</f>
        <v>560.33072383602882</v>
      </c>
      <c r="I189" s="243">
        <f>IF('A-baseline &amp; data'!AJ31="",H189*(1+SUMIFS('A-methods'!O:O,'A-methods'!$AG:$AG,"rate",'A-methods'!$AF:$AF,$B189,'A-methods'!$C:$C,$C189,'A-methods'!$A:$A,$D189)),'A-baseline &amp; data'!AJ31)</f>
        <v>560.33072383602882</v>
      </c>
      <c r="J189" s="243">
        <f>IF('A-baseline &amp; data'!AK31="",I189*(1+SUMIFS('A-methods'!P:P,'A-methods'!$AG:$AG,"rate",'A-methods'!$AF:$AF,$B189,'A-methods'!$C:$C,$C189,'A-methods'!$A:$A,$D189)),'A-baseline &amp; data'!AK31)</f>
        <v>560.33072383602882</v>
      </c>
      <c r="K189" s="243">
        <f>IF('A-baseline &amp; data'!AL31="",J189*(1+SUMIFS('A-methods'!Q:Q,'A-methods'!$AG:$AG,"rate",'A-methods'!$AF:$AF,$B189,'A-methods'!$C:$C,$C189,'A-methods'!$A:$A,$D189)),'A-baseline &amp; data'!AL31)</f>
        <v>560.33072383602882</v>
      </c>
      <c r="L189" s="243">
        <f>IF('A-baseline &amp; data'!AM31="",K189*(1+SUMIFS('A-methods'!R:R,'A-methods'!$AG:$AG,"rate",'A-methods'!$AF:$AF,$B189,'A-methods'!$C:$C,$C189,'A-methods'!$A:$A,$D189)),'A-baseline &amp; data'!AM31)</f>
        <v>560.33072383602882</v>
      </c>
      <c r="M189" s="243">
        <f>IF('A-baseline &amp; data'!AN31="",L189*(1+SUMIFS('A-methods'!S:S,'A-methods'!$AG:$AG,"rate",'A-methods'!$AF:$AF,$B189,'A-methods'!$C:$C,$C189,'A-methods'!$A:$A,$D189)),'A-baseline &amp; data'!AN31)</f>
        <v>560.33072383602882</v>
      </c>
      <c r="N189" s="243">
        <f>IF('A-baseline &amp; data'!AO31="",M189*(1+SUMIFS('A-methods'!T:T,'A-methods'!$AG:$AG,"rate",'A-methods'!$AF:$AF,$B189,'A-methods'!$C:$C,$C189,'A-methods'!$A:$A,$D189)),'A-baseline &amp; data'!AO31)</f>
        <v>560.89105455986476</v>
      </c>
      <c r="O189" s="243">
        <f>IF('A-baseline &amp; data'!AP31="",N189*(1+SUMIFS('A-methods'!U:U,'A-methods'!$AG:$AG,"rate",'A-methods'!$AF:$AF,$B189,'A-methods'!$C:$C,$C189,'A-methods'!$A:$A,$D189)),'A-baseline &amp; data'!AP31)</f>
        <v>561.45194561442452</v>
      </c>
      <c r="P189" s="243">
        <f>IF('A-baseline &amp; data'!AQ31="",O189*(1+SUMIFS('A-methods'!V:V,'A-methods'!$AG:$AG,"rate",'A-methods'!$AF:$AF,$B189,'A-methods'!$C:$C,$C189,'A-methods'!$A:$A,$D189)),'A-baseline &amp; data'!AQ31)</f>
        <v>562.01339756003892</v>
      </c>
      <c r="Q189" s="243">
        <f>IF('A-baseline &amp; data'!AR31="",P189*(1+SUMIFS('A-methods'!W:W,'A-methods'!$AG:$AG,"rate",'A-methods'!$AF:$AF,$B189,'A-methods'!$C:$C,$C189,'A-methods'!$A:$A,$D189)),'A-baseline &amp; data'!AR31)</f>
        <v>562.57541095759893</v>
      </c>
      <c r="R189" s="243">
        <f>IF('A-baseline &amp; data'!AS31="",Q189*(1+SUMIFS('A-methods'!X:X,'A-methods'!$AG:$AG,"rate",'A-methods'!$AF:$AF,$B189,'A-methods'!$C:$C,$C189,'A-methods'!$A:$A,$D189)),'A-baseline &amp; data'!AS31)</f>
        <v>563.13798636855643</v>
      </c>
      <c r="S189" s="243">
        <f>IF('A-baseline &amp; data'!AT31="",R189*(1+SUMIFS('A-methods'!Y:Y,'A-methods'!$AG:$AG,"rate",'A-methods'!$AF:$AF,$B189,'A-methods'!$C:$C,$C189,'A-methods'!$A:$A,$D189)),'A-baseline &amp; data'!AT31)</f>
        <v>563.7011243549249</v>
      </c>
      <c r="T189" s="243">
        <f>IF('A-baseline &amp; data'!AU31="",S189*(1+SUMIFS('A-methods'!Z:Z,'A-methods'!$AG:$AG,"rate",'A-methods'!$AF:$AF,$B189,'A-methods'!$C:$C,$C189,'A-methods'!$A:$A,$D189)),'A-baseline &amp; data'!AU31)</f>
        <v>564.26482547927981</v>
      </c>
      <c r="U189" s="243">
        <f>IF('A-baseline &amp; data'!AV31="",T189*(1+SUMIFS('A-methods'!AA:AA,'A-methods'!$AG:$AG,"rate",'A-methods'!$AF:$AF,$B189,'A-methods'!$C:$C,$C189,'A-methods'!$A:$A,$D189)),'A-baseline &amp; data'!AV31)</f>
        <v>564.82909030475901</v>
      </c>
      <c r="V189" s="243">
        <f>IF('A-baseline &amp; data'!AW31="",U189*(1+SUMIFS('A-methods'!AB:AB,'A-methods'!$AG:$AG,"rate",'A-methods'!$AF:$AF,$B189,'A-methods'!$C:$C,$C189,'A-methods'!$A:$A,$D189)),'A-baseline &amp; data'!AW31)</f>
        <v>565.39391939506368</v>
      </c>
      <c r="W189" s="243">
        <f>IF('A-baseline &amp; data'!AX31="",V189*(1+SUMIFS('A-methods'!AC:AC,'A-methods'!$AG:$AG,"rate",'A-methods'!$AF:$AF,$B189,'A-methods'!$C:$C,$C189,'A-methods'!$A:$A,$D189)),'A-baseline &amp; data'!AX31)</f>
        <v>565.95931331445865</v>
      </c>
      <c r="X189" s="243">
        <f>IF('A-baseline &amp; data'!AY31="",W189*(1+SUMIFS('A-methods'!AD:AD,'A-methods'!$AG:$AG,"rate",'A-methods'!$AF:$AF,$B189,'A-methods'!$C:$C,$C189,'A-methods'!$A:$A,$D189)),'A-baseline &amp; data'!AY31)</f>
        <v>566.52527262777301</v>
      </c>
      <c r="Y189" s="243">
        <f>IF('A-baseline &amp; data'!AZ31="",X189*(1+SUMIFS('A-methods'!AE:AE,'A-methods'!$AG:$AG,"rate",'A-methods'!$AF:$AF,$B189,'A-methods'!$C:$C,$C189,'A-methods'!$A:$A,$D189)),'A-baseline &amp; data'!AZ31)</f>
        <v>567.09179790040071</v>
      </c>
    </row>
    <row r="190" spans="1:25">
      <c r="A190" s="237" t="s">
        <v>189</v>
      </c>
      <c r="B190" s="221" t="s">
        <v>190</v>
      </c>
      <c r="C190" s="274" t="str">
        <f t="shared" si="32"/>
        <v>ACT</v>
      </c>
      <c r="D190" s="272" t="str">
        <f t="shared" si="32"/>
        <v>Low</v>
      </c>
      <c r="E190" s="336">
        <f>IF('A-baseline &amp; data'!AF32&lt;&gt;"",'A-baseline &amp; data'!AF32,'A-baseline &amp; data'!AE32*(1+SUMIFS('A-methods'!K:K,'A-methods'!$AG:$AG,"rate",'A-methods'!$AF:$AF,$B190,'A-methods'!$C:$C,$C190,'A-methods'!$A:$A,$D190)))</f>
        <v>3677.0105600000002</v>
      </c>
      <c r="F190" s="243">
        <f>IF('A-baseline &amp; data'!AG32="",E190*(1+SUMIFS('A-methods'!L:L,'A-methods'!$AG:$AG,"rate",'A-methods'!$AF:$AF,$B190,'A-methods'!$C:$C,$C190,'A-methods'!$A:$A,$D190)),'A-baseline &amp; data'!AG32)</f>
        <v>3658.6255072000004</v>
      </c>
      <c r="G190" s="243">
        <f>IF('A-baseline &amp; data'!AH32="",F190*(1+SUMIFS('A-methods'!M:M,'A-methods'!$AG:$AG,"rate",'A-methods'!$AF:$AF,$B190,'A-methods'!$C:$C,$C190,'A-methods'!$A:$A,$D190)),'A-baseline &amp; data'!AH32)</f>
        <v>3640.3323796640002</v>
      </c>
      <c r="H190" s="243">
        <f>IF('A-baseline &amp; data'!AI32="",G190*(1+SUMIFS('A-methods'!N:N,'A-methods'!$AG:$AG,"rate",'A-methods'!$AF:$AF,$B190,'A-methods'!$C:$C,$C190,'A-methods'!$A:$A,$D190)),'A-baseline &amp; data'!AI32)</f>
        <v>3622.1307177656804</v>
      </c>
      <c r="I190" s="243">
        <f>IF('A-baseline &amp; data'!AJ32="",H190*(1+SUMIFS('A-methods'!O:O,'A-methods'!$AG:$AG,"rate",'A-methods'!$AF:$AF,$B190,'A-methods'!$C:$C,$C190,'A-methods'!$A:$A,$D190)),'A-baseline &amp; data'!AJ32)</f>
        <v>3604.020064176852</v>
      </c>
      <c r="J190" s="243">
        <f>IF('A-baseline &amp; data'!AK32="",I190*(1+SUMIFS('A-methods'!P:P,'A-methods'!$AG:$AG,"rate",'A-methods'!$AF:$AF,$B190,'A-methods'!$C:$C,$C190,'A-methods'!$A:$A,$D190)),'A-baseline &amp; data'!AK32)</f>
        <v>3585.9999638559675</v>
      </c>
      <c r="K190" s="243">
        <f>IF('A-baseline &amp; data'!AL32="",J190*(1+SUMIFS('A-methods'!Q:Q,'A-methods'!$AG:$AG,"rate",'A-methods'!$AF:$AF,$B190,'A-methods'!$C:$C,$C190,'A-methods'!$A:$A,$D190)),'A-baseline &amp; data'!AL32)</f>
        <v>3568.0699640366875</v>
      </c>
      <c r="L190" s="243">
        <f>IF('A-baseline &amp; data'!AM32="",K190*(1+SUMIFS('A-methods'!R:R,'A-methods'!$AG:$AG,"rate",'A-methods'!$AF:$AF,$B190,'A-methods'!$C:$C,$C190,'A-methods'!$A:$A,$D190)),'A-baseline &amp; data'!AM32)</f>
        <v>3550.2296142165042</v>
      </c>
      <c r="M190" s="243">
        <f>IF('A-baseline &amp; data'!AN32="",L190*(1+SUMIFS('A-methods'!S:S,'A-methods'!$AG:$AG,"rate",'A-methods'!$AF:$AF,$B190,'A-methods'!$C:$C,$C190,'A-methods'!$A:$A,$D190)),'A-baseline &amp; data'!AN32)</f>
        <v>3532.4784661454214</v>
      </c>
      <c r="N190" s="243">
        <f>IF('A-baseline &amp; data'!AO32="",M190*(1+SUMIFS('A-methods'!T:T,'A-methods'!$AG:$AG,"rate",'A-methods'!$AF:$AF,$B190,'A-methods'!$C:$C,$C190,'A-methods'!$A:$A,$D190)),'A-baseline &amp; data'!AO32)</f>
        <v>3514.8160738146944</v>
      </c>
      <c r="O190" s="243">
        <f>IF('A-baseline &amp; data'!AP32="",N190*(1+SUMIFS('A-methods'!U:U,'A-methods'!$AG:$AG,"rate",'A-methods'!$AF:$AF,$B190,'A-methods'!$C:$C,$C190,'A-methods'!$A:$A,$D190)),'A-baseline &amp; data'!AP32)</f>
        <v>3497.2419934456211</v>
      </c>
      <c r="P190" s="243">
        <f>IF('A-baseline &amp; data'!AQ32="",O190*(1+SUMIFS('A-methods'!V:V,'A-methods'!$AG:$AG,"rate",'A-methods'!$AF:$AF,$B190,'A-methods'!$C:$C,$C190,'A-methods'!$A:$A,$D190)),'A-baseline &amp; data'!AQ32)</f>
        <v>3479.7557834783929</v>
      </c>
      <c r="Q190" s="243">
        <f>IF('A-baseline &amp; data'!AR32="",P190*(1+SUMIFS('A-methods'!W:W,'A-methods'!$AG:$AG,"rate",'A-methods'!$AF:$AF,$B190,'A-methods'!$C:$C,$C190,'A-methods'!$A:$A,$D190)),'A-baseline &amp; data'!AR32)</f>
        <v>3462.3570045610008</v>
      </c>
      <c r="R190" s="243">
        <f>IF('A-baseline &amp; data'!AS32="",Q190*(1+SUMIFS('A-methods'!X:X,'A-methods'!$AG:$AG,"rate",'A-methods'!$AF:$AF,$B190,'A-methods'!$C:$C,$C190,'A-methods'!$A:$A,$D190)),'A-baseline &amp; data'!AS32)</f>
        <v>3445.0452195381959</v>
      </c>
      <c r="S190" s="243">
        <f>IF('A-baseline &amp; data'!AT32="",R190*(1+SUMIFS('A-methods'!Y:Y,'A-methods'!$AG:$AG,"rate",'A-methods'!$AF:$AF,$B190,'A-methods'!$C:$C,$C190,'A-methods'!$A:$A,$D190)),'A-baseline &amp; data'!AT32)</f>
        <v>3427.8199934405047</v>
      </c>
      <c r="T190" s="243">
        <f>IF('A-baseline &amp; data'!AU32="",S190*(1+SUMIFS('A-methods'!Z:Z,'A-methods'!$AG:$AG,"rate",'A-methods'!$AF:$AF,$B190,'A-methods'!$C:$C,$C190,'A-methods'!$A:$A,$D190)),'A-baseline &amp; data'!AU32)</f>
        <v>3410.6808934733021</v>
      </c>
      <c r="U190" s="243">
        <f>IF('A-baseline &amp; data'!AV32="",T190*(1+SUMIFS('A-methods'!AA:AA,'A-methods'!$AG:$AG,"rate",'A-methods'!$AF:$AF,$B190,'A-methods'!$C:$C,$C190,'A-methods'!$A:$A,$D190)),'A-baseline &amp; data'!AV32)</f>
        <v>3393.6274890059358</v>
      </c>
      <c r="V190" s="243">
        <f>IF('A-baseline &amp; data'!AW32="",U190*(1+SUMIFS('A-methods'!AB:AB,'A-methods'!$AG:$AG,"rate",'A-methods'!$AF:$AF,$B190,'A-methods'!$C:$C,$C190,'A-methods'!$A:$A,$D190)),'A-baseline &amp; data'!AW32)</f>
        <v>3376.6593515609061</v>
      </c>
      <c r="W190" s="243">
        <f>IF('A-baseline &amp; data'!AX32="",V190*(1+SUMIFS('A-methods'!AC:AC,'A-methods'!$AG:$AG,"rate",'A-methods'!$AF:$AF,$B190,'A-methods'!$C:$C,$C190,'A-methods'!$A:$A,$D190)),'A-baseline &amp; data'!AX32)</f>
        <v>3359.7760548031015</v>
      </c>
      <c r="X190" s="243">
        <f>IF('A-baseline &amp; data'!AY32="",W190*(1+SUMIFS('A-methods'!AD:AD,'A-methods'!$AG:$AG,"rate",'A-methods'!$AF:$AF,$B190,'A-methods'!$C:$C,$C190,'A-methods'!$A:$A,$D190)),'A-baseline &amp; data'!AY32)</f>
        <v>3342.9771745290859</v>
      </c>
      <c r="Y190" s="243">
        <f>IF('A-baseline &amp; data'!AZ32="",X190*(1+SUMIFS('A-methods'!AE:AE,'A-methods'!$AG:$AG,"rate",'A-methods'!$AF:$AF,$B190,'A-methods'!$C:$C,$C190,'A-methods'!$A:$A,$D190)),'A-baseline &amp; data'!AZ32)</f>
        <v>3326.2622886564404</v>
      </c>
    </row>
    <row r="191" spans="1:25">
      <c r="A191" s="244" t="s">
        <v>262</v>
      </c>
      <c r="B191" s="245" t="s">
        <v>265</v>
      </c>
      <c r="C191" s="188" t="str">
        <f t="shared" si="32"/>
        <v>ACT</v>
      </c>
      <c r="D191" s="275" t="str">
        <f t="shared" si="32"/>
        <v>Low</v>
      </c>
      <c r="E191" s="337">
        <f>IF('A-baseline &amp; data'!AF33&lt;&gt;"",'A-baseline &amp; data'!AF33,'A-baseline &amp; data'!AE33*(1+SUMIFS('A-methods'!K:K,'A-methods'!$AG:$AG,"rate",'A-methods'!$AF:$AF,$B191,'A-methods'!$C:$C,$C191,'A-methods'!$A:$A,$D191)))</f>
        <v>72.276799999999994</v>
      </c>
      <c r="F191" s="196">
        <f>IF('A-baseline &amp; data'!AG33="",E191*(1+SUMIFS('A-methods'!L:L,'A-methods'!$AG:$AG,"rate",'A-methods'!$AF:$AF,$B191,'A-methods'!$C:$C,$C191,'A-methods'!$A:$A,$D191)),'A-baseline &amp; data'!AG33)</f>
        <v>71.915415999999993</v>
      </c>
      <c r="G191" s="196">
        <f>IF('A-baseline &amp; data'!AH33="",F191*(1+SUMIFS('A-methods'!M:M,'A-methods'!$AG:$AG,"rate",'A-methods'!$AF:$AF,$B191,'A-methods'!$C:$C,$C191,'A-methods'!$A:$A,$D191)),'A-baseline &amp; data'!AH33)</f>
        <v>71.555838919999999</v>
      </c>
      <c r="H191" s="196">
        <f>IF('A-baseline &amp; data'!AI33="",G191*(1+SUMIFS('A-methods'!N:N,'A-methods'!$AG:$AG,"rate",'A-methods'!$AF:$AF,$B191,'A-methods'!$C:$C,$C191,'A-methods'!$A:$A,$D191)),'A-baseline &amp; data'!AI33)</f>
        <v>71.1980597254</v>
      </c>
      <c r="I191" s="196">
        <f>IF('A-baseline &amp; data'!AJ33="",H191*(1+SUMIFS('A-methods'!O:O,'A-methods'!$AG:$AG,"rate",'A-methods'!$AF:$AF,$B191,'A-methods'!$C:$C,$C191,'A-methods'!$A:$A,$D191)),'A-baseline &amp; data'!AJ33)</f>
        <v>70.842069426772994</v>
      </c>
      <c r="J191" s="196">
        <f>IF('A-baseline &amp; data'!AK33="",I191*(1+SUMIFS('A-methods'!P:P,'A-methods'!$AG:$AG,"rate",'A-methods'!$AF:$AF,$B191,'A-methods'!$C:$C,$C191,'A-methods'!$A:$A,$D191)),'A-baseline &amp; data'!AK33)</f>
        <v>70.487859079639122</v>
      </c>
      <c r="K191" s="196">
        <f>IF('A-baseline &amp; data'!AL33="",J191*(1+SUMIFS('A-methods'!Q:Q,'A-methods'!$AG:$AG,"rate",'A-methods'!$AF:$AF,$B191,'A-methods'!$C:$C,$C191,'A-methods'!$A:$A,$D191)),'A-baseline &amp; data'!AL33)</f>
        <v>70.135419784240923</v>
      </c>
      <c r="L191" s="196">
        <f>IF('A-baseline &amp; data'!AM33="",K191*(1+SUMIFS('A-methods'!R:R,'A-methods'!$AG:$AG,"rate",'A-methods'!$AF:$AF,$B191,'A-methods'!$C:$C,$C191,'A-methods'!$A:$A,$D191)),'A-baseline &amp; data'!AM33)</f>
        <v>69.784742685319713</v>
      </c>
      <c r="M191" s="196">
        <f>IF('A-baseline &amp; data'!AN33="",L191*(1+SUMIFS('A-methods'!S:S,'A-methods'!$AG:$AG,"rate",'A-methods'!$AF:$AF,$B191,'A-methods'!$C:$C,$C191,'A-methods'!$A:$A,$D191)),'A-baseline &amp; data'!AN33)</f>
        <v>69.435818971893113</v>
      </c>
      <c r="N191" s="196">
        <f>IF('A-baseline &amp; data'!AO33="",M191*(1+SUMIFS('A-methods'!T:T,'A-methods'!$AG:$AG,"rate",'A-methods'!$AF:$AF,$B191,'A-methods'!$C:$C,$C191,'A-methods'!$A:$A,$D191)),'A-baseline &amp; data'!AO33)</f>
        <v>69.088639877033643</v>
      </c>
      <c r="O191" s="196">
        <f>IF('A-baseline &amp; data'!AP33="",N191*(1+SUMIFS('A-methods'!U:U,'A-methods'!$AG:$AG,"rate",'A-methods'!$AF:$AF,$B191,'A-methods'!$C:$C,$C191,'A-methods'!$A:$A,$D191)),'A-baseline &amp; data'!AP33)</f>
        <v>68.74319667764847</v>
      </c>
      <c r="P191" s="196">
        <f>IF('A-baseline &amp; data'!AQ33="",O191*(1+SUMIFS('A-methods'!V:V,'A-methods'!$AG:$AG,"rate",'A-methods'!$AF:$AF,$B191,'A-methods'!$C:$C,$C191,'A-methods'!$A:$A,$D191)),'A-baseline &amp; data'!AQ33)</f>
        <v>68.399480694260234</v>
      </c>
      <c r="Q191" s="196">
        <f>IF('A-baseline &amp; data'!AR33="",P191*(1+SUMIFS('A-methods'!W:W,'A-methods'!$AG:$AG,"rate",'A-methods'!$AF:$AF,$B191,'A-methods'!$C:$C,$C191,'A-methods'!$A:$A,$D191)),'A-baseline &amp; data'!AR33)</f>
        <v>68.057483290788937</v>
      </c>
      <c r="R191" s="196">
        <f>IF('A-baseline &amp; data'!AS33="",Q191*(1+SUMIFS('A-methods'!X:X,'A-methods'!$AG:$AG,"rate",'A-methods'!$AF:$AF,$B191,'A-methods'!$C:$C,$C191,'A-methods'!$A:$A,$D191)),'A-baseline &amp; data'!AS33)</f>
        <v>67.71719587433499</v>
      </c>
      <c r="S191" s="196">
        <f>IF('A-baseline &amp; data'!AT33="",R191*(1+SUMIFS('A-methods'!Y:Y,'A-methods'!$AG:$AG,"rate",'A-methods'!$AF:$AF,$B191,'A-methods'!$C:$C,$C191,'A-methods'!$A:$A,$D191)),'A-baseline &amp; data'!AT33)</f>
        <v>67.378609894963319</v>
      </c>
      <c r="T191" s="196">
        <f>IF('A-baseline &amp; data'!AU33="",S191*(1+SUMIFS('A-methods'!Z:Z,'A-methods'!$AG:$AG,"rate",'A-methods'!$AF:$AF,$B191,'A-methods'!$C:$C,$C191,'A-methods'!$A:$A,$D191)),'A-baseline &amp; data'!AU33)</f>
        <v>67.041716845488509</v>
      </c>
      <c r="U191" s="196">
        <f>IF('A-baseline &amp; data'!AV33="",T191*(1+SUMIFS('A-methods'!AA:AA,'A-methods'!$AG:$AG,"rate",'A-methods'!$AF:$AF,$B191,'A-methods'!$C:$C,$C191,'A-methods'!$A:$A,$D191)),'A-baseline &amp; data'!AV33)</f>
        <v>66.706508261261064</v>
      </c>
      <c r="V191" s="196">
        <f>IF('A-baseline &amp; data'!AW33="",U191*(1+SUMIFS('A-methods'!AB:AB,'A-methods'!$AG:$AG,"rate",'A-methods'!$AF:$AF,$B191,'A-methods'!$C:$C,$C191,'A-methods'!$A:$A,$D191)),'A-baseline &amp; data'!AW33)</f>
        <v>66.372975719954752</v>
      </c>
      <c r="W191" s="196">
        <f>IF('A-baseline &amp; data'!AX33="",V191*(1+SUMIFS('A-methods'!AC:AC,'A-methods'!$AG:$AG,"rate",'A-methods'!$AF:$AF,$B191,'A-methods'!$C:$C,$C191,'A-methods'!$A:$A,$D191)),'A-baseline &amp; data'!AX33)</f>
        <v>66.041110841354978</v>
      </c>
      <c r="X191" s="196">
        <f>IF('A-baseline &amp; data'!AY33="",W191*(1+SUMIFS('A-methods'!AD:AD,'A-methods'!$AG:$AG,"rate",'A-methods'!$AF:$AF,$B191,'A-methods'!$C:$C,$C191,'A-methods'!$A:$A,$D191)),'A-baseline &amp; data'!AY33)</f>
        <v>65.710905287148208</v>
      </c>
      <c r="Y191" s="196">
        <f>IF('A-baseline &amp; data'!AZ33="",X191*(1+SUMIFS('A-methods'!AE:AE,'A-methods'!$AG:$AG,"rate",'A-methods'!$AF:$AF,$B191,'A-methods'!$C:$C,$C191,'A-methods'!$A:$A,$D191)),'A-baseline &amp; data'!AZ33)</f>
        <v>65.38235076071247</v>
      </c>
    </row>
    <row r="192" spans="1:25">
      <c r="D192" s="305"/>
      <c r="E192" s="324">
        <f t="shared" ref="E192:Y192" si="33">SUM(E164:E191)</f>
        <v>15664.588631127353</v>
      </c>
      <c r="F192" s="324">
        <f t="shared" si="33"/>
        <v>15627.460678976635</v>
      </c>
      <c r="G192" s="324">
        <f t="shared" si="33"/>
        <v>15592.403266009856</v>
      </c>
      <c r="H192" s="324">
        <f t="shared" si="33"/>
        <v>15559.79915057886</v>
      </c>
      <c r="I192" s="324">
        <f t="shared" si="33"/>
        <v>15529.185993408853</v>
      </c>
      <c r="J192" s="324">
        <f t="shared" si="33"/>
        <v>15500.526298911578</v>
      </c>
      <c r="K192" s="324">
        <f t="shared" si="33"/>
        <v>15473.783924399433</v>
      </c>
      <c r="L192" s="324">
        <f t="shared" si="33"/>
        <v>15448.944907991174</v>
      </c>
      <c r="M192" s="324">
        <f t="shared" si="33"/>
        <v>15425.9524915937</v>
      </c>
      <c r="N192" s="324">
        <f t="shared" si="33"/>
        <v>15405.334864076793</v>
      </c>
      <c r="O192" s="324">
        <f t="shared" si="33"/>
        <v>15386.135256969936</v>
      </c>
      <c r="P192" s="324">
        <f t="shared" si="33"/>
        <v>15368.700757459281</v>
      </c>
      <c r="Q192" s="324">
        <f t="shared" si="33"/>
        <v>15353.002210562952</v>
      </c>
      <c r="R192" s="324">
        <f t="shared" si="33"/>
        <v>15339.011502475565</v>
      </c>
      <c r="S192" s="324">
        <f t="shared" si="33"/>
        <v>15326.701525804208</v>
      </c>
      <c r="T192" s="324">
        <f t="shared" si="33"/>
        <v>15316.046146221734</v>
      </c>
      <c r="U192" s="324">
        <f t="shared" si="33"/>
        <v>15307.020170478359</v>
      </c>
      <c r="V192" s="324">
        <f t="shared" si="33"/>
        <v>15299.599315715092</v>
      </c>
      <c r="W192" s="324">
        <f t="shared" si="33"/>
        <v>15293.760180025121</v>
      </c>
      <c r="X192" s="324">
        <f t="shared" si="33"/>
        <v>15289.480214211553</v>
      </c>
      <c r="Y192" s="324">
        <f t="shared" si="33"/>
        <v>15286.737694692343</v>
      </c>
    </row>
    <row r="193" spans="1:27">
      <c r="D193" s="305"/>
    </row>
    <row r="194" spans="1:27" s="349" customFormat="1" ht="21">
      <c r="A194" s="347" t="s">
        <v>505</v>
      </c>
      <c r="B194" s="348"/>
      <c r="C194" s="348"/>
      <c r="D194" s="348"/>
      <c r="AA194" s="353" t="b">
        <f>AND(Y254&gt;Y224,Y284&lt;Y224)</f>
        <v>1</v>
      </c>
    </row>
    <row r="195" spans="1:27" s="224" customFormat="1" ht="15.75">
      <c r="B195" s="242" t="s">
        <v>211</v>
      </c>
      <c r="C195" s="242"/>
      <c r="D195" s="304"/>
      <c r="AA195" s="354"/>
    </row>
    <row r="196" spans="1:27">
      <c r="A196" s="246" t="s">
        <v>21</v>
      </c>
      <c r="B196" s="247" t="s">
        <v>198</v>
      </c>
      <c r="C196" s="273" t="str">
        <f>A194</f>
        <v>NSW</v>
      </c>
      <c r="D196" s="271" t="s">
        <v>214</v>
      </c>
      <c r="E196" s="335">
        <f>IF('A-baseline &amp; data'!AF80&lt;&gt;"",'A-baseline &amp; data'!AF80,'A-baseline &amp; data'!AE80*(1+SUMIFS('A-methods'!K:K,'A-methods'!$AG:$AG,"rate",'A-methods'!$AF:$AF,$B196,'A-methods'!$D:$D,$C196,'A-methods'!$A:$A,$D196)))</f>
        <v>4.8915000000000006</v>
      </c>
      <c r="F196" s="248">
        <f>IF('A-baseline &amp; data'!AG80="",E196*(1+SUMIFS('A-methods'!L:L,'A-methods'!$AG:$AG,"rate",'A-methods'!$AF:$AF,$B196,'A-methods'!$D:$D,$C196,'A-methods'!$A:$A,$D196)),'A-baseline &amp; data'!AG80)</f>
        <v>4.8915000000000006</v>
      </c>
      <c r="G196" s="248">
        <f>IF('A-baseline &amp; data'!AH80="",F196*(1+SUMIFS('A-methods'!M:M,'A-methods'!$AG:$AG,"rate",'A-methods'!$AF:$AF,$B196,'A-methods'!$D:$D,$C196,'A-methods'!$A:$A,$D196)),'A-baseline &amp; data'!AH80)</f>
        <v>4.8915000000000006</v>
      </c>
      <c r="H196" s="248">
        <f>IF('A-baseline &amp; data'!AI80="",G196*(1+SUMIFS('A-methods'!N:N,'A-methods'!$AG:$AG,"rate",'A-methods'!$AF:$AF,$B196,'A-methods'!$D:$D,$C196,'A-methods'!$A:$A,$D196)),'A-baseline &amp; data'!AI80)</f>
        <v>4.8915000000000006</v>
      </c>
      <c r="I196" s="248">
        <f>IF('A-baseline &amp; data'!AJ80="",H196*(1+SUMIFS('A-methods'!O:O,'A-methods'!$AG:$AG,"rate",'A-methods'!$AF:$AF,$B196,'A-methods'!$D:$D,$C196,'A-methods'!$A:$A,$D196)),'A-baseline &amp; data'!AJ80)</f>
        <v>4.8915000000000006</v>
      </c>
      <c r="J196" s="248">
        <f>IF('A-baseline &amp; data'!AK80="",I196*(1+SUMIFS('A-methods'!P:P,'A-methods'!$AG:$AG,"rate",'A-methods'!$AF:$AF,$B196,'A-methods'!$D:$D,$C196,'A-methods'!$A:$A,$D196)),'A-baseline &amp; data'!AK80)</f>
        <v>4.8915000000000006</v>
      </c>
      <c r="K196" s="248">
        <f>IF('A-baseline &amp; data'!AL80="",J196*(1+SUMIFS('A-methods'!Q:Q,'A-methods'!$AG:$AG,"rate",'A-methods'!$AF:$AF,$B196,'A-methods'!$D:$D,$C196,'A-methods'!$A:$A,$D196)),'A-baseline &amp; data'!AL80)</f>
        <v>4.8915000000000006</v>
      </c>
      <c r="L196" s="248">
        <f>IF('A-baseline &amp; data'!AM80="",K196*(1+SUMIFS('A-methods'!R:R,'A-methods'!$AG:$AG,"rate",'A-methods'!$AF:$AF,$B196,'A-methods'!$D:$D,$C196,'A-methods'!$A:$A,$D196)),'A-baseline &amp; data'!AM80)</f>
        <v>4.8915000000000006</v>
      </c>
      <c r="M196" s="248">
        <f>IF('A-baseline &amp; data'!AN80="",L196*(1+SUMIFS('A-methods'!S:S,'A-methods'!$AG:$AG,"rate",'A-methods'!$AF:$AF,$B196,'A-methods'!$D:$D,$C196,'A-methods'!$A:$A,$D196)),'A-baseline &amp; data'!AN80)</f>
        <v>4.8915000000000006</v>
      </c>
      <c r="N196" s="248">
        <f>IF('A-baseline &amp; data'!AO80="",M196*(1+SUMIFS('A-methods'!T:T,'A-methods'!$AG:$AG,"rate",'A-methods'!$AF:$AF,$B196,'A-methods'!$D:$D,$C196,'A-methods'!$A:$A,$D196)),'A-baseline &amp; data'!AO80)</f>
        <v>4.8915000000000006</v>
      </c>
      <c r="O196" s="248">
        <f>IF('A-baseline &amp; data'!AP80="",N196*(1+SUMIFS('A-methods'!U:U,'A-methods'!$AG:$AG,"rate",'A-methods'!$AF:$AF,$B196,'A-methods'!$D:$D,$C196,'A-methods'!$A:$A,$D196)),'A-baseline &amp; data'!AP80)</f>
        <v>4.8915000000000006</v>
      </c>
      <c r="P196" s="248">
        <f>IF('A-baseline &amp; data'!AQ80="",O196*(1+SUMIFS('A-methods'!V:V,'A-methods'!$AG:$AG,"rate",'A-methods'!$AF:$AF,$B196,'A-methods'!$D:$D,$C196,'A-methods'!$A:$A,$D196)),'A-baseline &amp; data'!AQ80)</f>
        <v>4.8915000000000006</v>
      </c>
      <c r="Q196" s="248">
        <f>IF('A-baseline &amp; data'!AR80="",P196*(1+SUMIFS('A-methods'!W:W,'A-methods'!$AG:$AG,"rate",'A-methods'!$AF:$AF,$B196,'A-methods'!$D:$D,$C196,'A-methods'!$A:$A,$D196)),'A-baseline &amp; data'!AR80)</f>
        <v>4.8915000000000006</v>
      </c>
      <c r="R196" s="248">
        <f>IF('A-baseline &amp; data'!AS80="",Q196*(1+SUMIFS('A-methods'!X:X,'A-methods'!$AG:$AG,"rate",'A-methods'!$AF:$AF,$B196,'A-methods'!$D:$D,$C196,'A-methods'!$A:$A,$D196)),'A-baseline &amp; data'!AS80)</f>
        <v>4.8915000000000006</v>
      </c>
      <c r="S196" s="248">
        <f>IF('A-baseline &amp; data'!AT80="",R196*(1+SUMIFS('A-methods'!Y:Y,'A-methods'!$AG:$AG,"rate",'A-methods'!$AF:$AF,$B196,'A-methods'!$D:$D,$C196,'A-methods'!$A:$A,$D196)),'A-baseline &amp; data'!AT80)</f>
        <v>4.8915000000000006</v>
      </c>
      <c r="T196" s="248">
        <f>IF('A-baseline &amp; data'!AU80="",S196*(1+SUMIFS('A-methods'!Z:Z,'A-methods'!$AG:$AG,"rate",'A-methods'!$AF:$AF,$B196,'A-methods'!$D:$D,$C196,'A-methods'!$A:$A,$D196)),'A-baseline &amp; data'!AU80)</f>
        <v>4.8915000000000006</v>
      </c>
      <c r="U196" s="248">
        <f>IF('A-baseline &amp; data'!AV80="",T196*(1+SUMIFS('A-methods'!AA:AA,'A-methods'!$AG:$AG,"rate",'A-methods'!$AF:$AF,$B196,'A-methods'!$D:$D,$C196,'A-methods'!$A:$A,$D196)),'A-baseline &amp; data'!AV80)</f>
        <v>4.8915000000000006</v>
      </c>
      <c r="V196" s="248">
        <f>IF('A-baseline &amp; data'!AW80="",U196*(1+SUMIFS('A-methods'!AB:AB,'A-methods'!$AG:$AG,"rate",'A-methods'!$AF:$AF,$B196,'A-methods'!$D:$D,$C196,'A-methods'!$A:$A,$D196)),'A-baseline &amp; data'!AW80)</f>
        <v>4.8915000000000006</v>
      </c>
      <c r="W196" s="248">
        <f>IF('A-baseline &amp; data'!AX80="",V196*(1+SUMIFS('A-methods'!AC:AC,'A-methods'!$AG:$AG,"rate",'A-methods'!$AF:$AF,$B196,'A-methods'!$D:$D,$C196,'A-methods'!$A:$A,$D196)),'A-baseline &amp; data'!AX80)</f>
        <v>4.8915000000000006</v>
      </c>
      <c r="X196" s="248">
        <f>IF('A-baseline &amp; data'!AY80="",W196*(1+SUMIFS('A-methods'!AD:AD,'A-methods'!$AG:$AG,"rate",'A-methods'!$AF:$AF,$B196,'A-methods'!$D:$D,$C196,'A-methods'!$A:$A,$D196)),'A-baseline &amp; data'!AY80)</f>
        <v>4.8915000000000006</v>
      </c>
      <c r="Y196" s="248">
        <f>IF('A-baseline &amp; data'!AZ80="",X196*(1+SUMIFS('A-methods'!AE:AE,'A-methods'!$AG:$AG,"rate",'A-methods'!$AF:$AF,$B196,'A-methods'!$D:$D,$C196,'A-methods'!$A:$A,$D196)),'A-baseline &amp; data'!AZ80)</f>
        <v>4.8915000000000006</v>
      </c>
    </row>
    <row r="197" spans="1:27">
      <c r="A197" s="237" t="s">
        <v>29</v>
      </c>
      <c r="B197" s="221" t="s">
        <v>30</v>
      </c>
      <c r="C197" s="274" t="str">
        <f t="shared" ref="C197:D262" si="34">C196</f>
        <v>NSW</v>
      </c>
      <c r="D197" s="272" t="str">
        <f>D196</f>
        <v>Best</v>
      </c>
      <c r="E197" s="336">
        <f>IF('A-baseline &amp; data'!AF81&lt;&gt;"",'A-baseline &amp; data'!AF81,'A-baseline &amp; data'!AE81*(1+SUMIFS('A-methods'!K:K,'A-methods'!$AG:$AG,"rate",'A-methods'!$AF:$AF,$B197,'A-methods'!$D:$D,$C197,'A-methods'!$A:$A,$D197)))</f>
        <v>15367.44991500003</v>
      </c>
      <c r="F197" s="243">
        <f>IF('A-baseline &amp; data'!AG81="",E197*(1+SUMIFS('A-methods'!L:L,'A-methods'!$AG:$AG,"rate",'A-methods'!$AF:$AF,$B197,'A-methods'!$D:$D,$C197,'A-methods'!$A:$A,$D197)),'A-baseline &amp; data'!AG81)</f>
        <v>14906.426417550028</v>
      </c>
      <c r="G197" s="243">
        <f>IF('A-baseline &amp; data'!AH81="",F197*(1+SUMIFS('A-methods'!M:M,'A-methods'!$AG:$AG,"rate",'A-methods'!$AF:$AF,$B197,'A-methods'!$D:$D,$C197,'A-methods'!$A:$A,$D197)),'A-baseline &amp; data'!AH81)</f>
        <v>14459.233625023528</v>
      </c>
      <c r="H197" s="243">
        <f>IF('A-baseline &amp; data'!AI81="",G197*(1+SUMIFS('A-methods'!N:N,'A-methods'!$AG:$AG,"rate",'A-methods'!$AF:$AF,$B197,'A-methods'!$D:$D,$C197,'A-methods'!$A:$A,$D197)),'A-baseline &amp; data'!AI81)</f>
        <v>14025.456616272821</v>
      </c>
      <c r="I197" s="243">
        <f>IF('A-baseline &amp; data'!AJ81="",H197*(1+SUMIFS('A-methods'!O:O,'A-methods'!$AG:$AG,"rate",'A-methods'!$AF:$AF,$B197,'A-methods'!$D:$D,$C197,'A-methods'!$A:$A,$D197)),'A-baseline &amp; data'!AJ81)</f>
        <v>13604.692917784636</v>
      </c>
      <c r="J197" s="243">
        <f>IF('A-baseline &amp; data'!AK81="",I197*(1+SUMIFS('A-methods'!P:P,'A-methods'!$AG:$AG,"rate",'A-methods'!$AF:$AF,$B197,'A-methods'!$D:$D,$C197,'A-methods'!$A:$A,$D197)),'A-baseline &amp; data'!AK81)</f>
        <v>13196.552130251097</v>
      </c>
      <c r="K197" s="243">
        <f>IF('A-baseline &amp; data'!AL81="",J197*(1+SUMIFS('A-methods'!Q:Q,'A-methods'!$AG:$AG,"rate",'A-methods'!$AF:$AF,$B197,'A-methods'!$D:$D,$C197,'A-methods'!$A:$A,$D197)),'A-baseline &amp; data'!AL81)</f>
        <v>12800.655566343563</v>
      </c>
      <c r="L197" s="243">
        <f>IF('A-baseline &amp; data'!AM81="",K197*(1+SUMIFS('A-methods'!R:R,'A-methods'!$AG:$AG,"rate",'A-methods'!$AF:$AF,$B197,'A-methods'!$D:$D,$C197,'A-methods'!$A:$A,$D197)),'A-baseline &amp; data'!AM81)</f>
        <v>12800.655566343563</v>
      </c>
      <c r="M197" s="243">
        <f>IF('A-baseline &amp; data'!AN81="",L197*(1+SUMIFS('A-methods'!S:S,'A-methods'!$AG:$AG,"rate",'A-methods'!$AF:$AF,$B197,'A-methods'!$D:$D,$C197,'A-methods'!$A:$A,$D197)),'A-baseline &amp; data'!AN81)</f>
        <v>12800.655566343563</v>
      </c>
      <c r="N197" s="243">
        <f>IF('A-baseline &amp; data'!AO81="",M197*(1+SUMIFS('A-methods'!T:T,'A-methods'!$AG:$AG,"rate",'A-methods'!$AF:$AF,$B197,'A-methods'!$D:$D,$C197,'A-methods'!$A:$A,$D197)),'A-baseline &amp; data'!AO81)</f>
        <v>12800.655566343563</v>
      </c>
      <c r="O197" s="243">
        <f>IF('A-baseline &amp; data'!AP81="",N197*(1+SUMIFS('A-methods'!U:U,'A-methods'!$AG:$AG,"rate",'A-methods'!$AF:$AF,$B197,'A-methods'!$D:$D,$C197,'A-methods'!$A:$A,$D197)),'A-baseline &amp; data'!AP81)</f>
        <v>12800.655566343563</v>
      </c>
      <c r="P197" s="243">
        <f>IF('A-baseline &amp; data'!AQ81="",O197*(1+SUMIFS('A-methods'!V:V,'A-methods'!$AG:$AG,"rate",'A-methods'!$AF:$AF,$B197,'A-methods'!$D:$D,$C197,'A-methods'!$A:$A,$D197)),'A-baseline &amp; data'!AQ81)</f>
        <v>12800.655566343563</v>
      </c>
      <c r="Q197" s="243">
        <f>IF('A-baseline &amp; data'!AR81="",P197*(1+SUMIFS('A-methods'!W:W,'A-methods'!$AG:$AG,"rate",'A-methods'!$AF:$AF,$B197,'A-methods'!$D:$D,$C197,'A-methods'!$A:$A,$D197)),'A-baseline &amp; data'!AR81)</f>
        <v>12800.655566343563</v>
      </c>
      <c r="R197" s="243">
        <f>IF('A-baseline &amp; data'!AS81="",Q197*(1+SUMIFS('A-methods'!X:X,'A-methods'!$AG:$AG,"rate",'A-methods'!$AF:$AF,$B197,'A-methods'!$D:$D,$C197,'A-methods'!$A:$A,$D197)),'A-baseline &amp; data'!AS81)</f>
        <v>12800.655566343563</v>
      </c>
      <c r="S197" s="243">
        <f>IF('A-baseline &amp; data'!AT81="",R197*(1+SUMIFS('A-methods'!Y:Y,'A-methods'!$AG:$AG,"rate",'A-methods'!$AF:$AF,$B197,'A-methods'!$D:$D,$C197,'A-methods'!$A:$A,$D197)),'A-baseline &amp; data'!AT81)</f>
        <v>12800.655566343563</v>
      </c>
      <c r="T197" s="243">
        <f>IF('A-baseline &amp; data'!AU81="",S197*(1+SUMIFS('A-methods'!Z:Z,'A-methods'!$AG:$AG,"rate",'A-methods'!$AF:$AF,$B197,'A-methods'!$D:$D,$C197,'A-methods'!$A:$A,$D197)),'A-baseline &amp; data'!AU81)</f>
        <v>12800.655566343563</v>
      </c>
      <c r="U197" s="243">
        <f>IF('A-baseline &amp; data'!AV81="",T197*(1+SUMIFS('A-methods'!AA:AA,'A-methods'!$AG:$AG,"rate",'A-methods'!$AF:$AF,$B197,'A-methods'!$D:$D,$C197,'A-methods'!$A:$A,$D197)),'A-baseline &amp; data'!AV81)</f>
        <v>12800.655566343563</v>
      </c>
      <c r="V197" s="243">
        <f>IF('A-baseline &amp; data'!AW81="",U197*(1+SUMIFS('A-methods'!AB:AB,'A-methods'!$AG:$AG,"rate",'A-methods'!$AF:$AF,$B197,'A-methods'!$D:$D,$C197,'A-methods'!$A:$A,$D197)),'A-baseline &amp; data'!AW81)</f>
        <v>12800.655566343563</v>
      </c>
      <c r="W197" s="243">
        <f>IF('A-baseline &amp; data'!AX81="",V197*(1+SUMIFS('A-methods'!AC:AC,'A-methods'!$AG:$AG,"rate",'A-methods'!$AF:$AF,$B197,'A-methods'!$D:$D,$C197,'A-methods'!$A:$A,$D197)),'A-baseline &amp; data'!AX81)</f>
        <v>12800.655566343563</v>
      </c>
      <c r="X197" s="243">
        <f>IF('A-baseline &amp; data'!AY81="",W197*(1+SUMIFS('A-methods'!AD:AD,'A-methods'!$AG:$AG,"rate",'A-methods'!$AF:$AF,$B197,'A-methods'!$D:$D,$C197,'A-methods'!$A:$A,$D197)),'A-baseline &amp; data'!AY81)</f>
        <v>12800.655566343563</v>
      </c>
      <c r="Y197" s="243">
        <f>IF('A-baseline &amp; data'!AZ81="",X197*(1+SUMIFS('A-methods'!AE:AE,'A-methods'!$AG:$AG,"rate",'A-methods'!$AF:$AF,$B197,'A-methods'!$D:$D,$C197,'A-methods'!$A:$A,$D197)),'A-baseline &amp; data'!AZ81)</f>
        <v>12800.655566343563</v>
      </c>
    </row>
    <row r="198" spans="1:27">
      <c r="A198" s="237" t="s">
        <v>33</v>
      </c>
      <c r="B198" s="221" t="s">
        <v>34</v>
      </c>
      <c r="C198" s="274" t="str">
        <f t="shared" si="34"/>
        <v>NSW</v>
      </c>
      <c r="D198" s="272" t="str">
        <f t="shared" si="34"/>
        <v>Best</v>
      </c>
      <c r="E198" s="336">
        <f>IF('A-baseline &amp; data'!AF82&lt;&gt;"",'A-baseline &amp; data'!AF82,'A-baseline &amp; data'!AE82*(1+SUMIFS('A-methods'!K:K,'A-methods'!$AG:$AG,"rate",'A-methods'!$AF:$AF,$B198,'A-methods'!$D:$D,$C198,'A-methods'!$A:$A,$D198)))</f>
        <v>4886.9898200000007</v>
      </c>
      <c r="F198" s="243">
        <f>IF('A-baseline &amp; data'!AG82="",E198*(1+SUMIFS('A-methods'!L:L,'A-methods'!$AG:$AG,"rate",'A-methods'!$AF:$AF,$B198,'A-methods'!$D:$D,$C198,'A-methods'!$A:$A,$D198)),'A-baseline &amp; data'!AG82)</f>
        <v>4818.5719625200009</v>
      </c>
      <c r="G198" s="243">
        <f>IF('A-baseline &amp; data'!AH82="",F198*(1+SUMIFS('A-methods'!M:M,'A-methods'!$AG:$AG,"rate",'A-methods'!$AF:$AF,$B198,'A-methods'!$D:$D,$C198,'A-methods'!$A:$A,$D198)),'A-baseline &amp; data'!AH82)</f>
        <v>4751.1119550447211</v>
      </c>
      <c r="H198" s="243">
        <f>IF('A-baseline &amp; data'!AI82="",G198*(1+SUMIFS('A-methods'!N:N,'A-methods'!$AG:$AG,"rate",'A-methods'!$AF:$AF,$B198,'A-methods'!$D:$D,$C198,'A-methods'!$A:$A,$D198)),'A-baseline &amp; data'!AI82)</f>
        <v>4684.5963876740952</v>
      </c>
      <c r="I198" s="243">
        <f>IF('A-baseline &amp; data'!AJ82="",H198*(1+SUMIFS('A-methods'!O:O,'A-methods'!$AG:$AG,"rate",'A-methods'!$AF:$AF,$B198,'A-methods'!$D:$D,$C198,'A-methods'!$A:$A,$D198)),'A-baseline &amp; data'!AJ82)</f>
        <v>4619.0120382466575</v>
      </c>
      <c r="J198" s="243">
        <f>IF('A-baseline &amp; data'!AK82="",I198*(1+SUMIFS('A-methods'!P:P,'A-methods'!$AG:$AG,"rate",'A-methods'!$AF:$AF,$B198,'A-methods'!$D:$D,$C198,'A-methods'!$A:$A,$D198)),'A-baseline &amp; data'!AK82)</f>
        <v>4554.3458697112046</v>
      </c>
      <c r="K198" s="243">
        <f>IF('A-baseline &amp; data'!AL82="",J198*(1+SUMIFS('A-methods'!Q:Q,'A-methods'!$AG:$AG,"rate",'A-methods'!$AF:$AF,$B198,'A-methods'!$D:$D,$C198,'A-methods'!$A:$A,$D198)),'A-baseline &amp; data'!AL82)</f>
        <v>4490.5850275352477</v>
      </c>
      <c r="L198" s="243">
        <f>IF('A-baseline &amp; data'!AM82="",K198*(1+SUMIFS('A-methods'!R:R,'A-methods'!$AG:$AG,"rate",'A-methods'!$AF:$AF,$B198,'A-methods'!$D:$D,$C198,'A-methods'!$A:$A,$D198)),'A-baseline &amp; data'!AM82)</f>
        <v>4427.7168371497546</v>
      </c>
      <c r="M198" s="243">
        <f>IF('A-baseline &amp; data'!AN82="",L198*(1+SUMIFS('A-methods'!S:S,'A-methods'!$AG:$AG,"rate",'A-methods'!$AF:$AF,$B198,'A-methods'!$D:$D,$C198,'A-methods'!$A:$A,$D198)),'A-baseline &amp; data'!AN82)</f>
        <v>4365.7288014296582</v>
      </c>
      <c r="N198" s="243">
        <f>IF('A-baseline &amp; data'!AO82="",M198*(1+SUMIFS('A-methods'!T:T,'A-methods'!$AG:$AG,"rate",'A-methods'!$AF:$AF,$B198,'A-methods'!$D:$D,$C198,'A-methods'!$A:$A,$D198)),'A-baseline &amp; data'!AO82)</f>
        <v>4304.6085982096429</v>
      </c>
      <c r="O198" s="243">
        <f>IF('A-baseline &amp; data'!AP82="",N198*(1+SUMIFS('A-methods'!U:U,'A-methods'!$AG:$AG,"rate",'A-methods'!$AF:$AF,$B198,'A-methods'!$D:$D,$C198,'A-methods'!$A:$A,$D198)),'A-baseline &amp; data'!AP82)</f>
        <v>4244.3440778347076</v>
      </c>
      <c r="P198" s="243">
        <f>IF('A-baseline &amp; data'!AQ82="",O198*(1+SUMIFS('A-methods'!V:V,'A-methods'!$AG:$AG,"rate",'A-methods'!$AF:$AF,$B198,'A-methods'!$D:$D,$C198,'A-methods'!$A:$A,$D198)),'A-baseline &amp; data'!AQ82)</f>
        <v>4184.9232607450213</v>
      </c>
      <c r="Q198" s="243">
        <f>IF('A-baseline &amp; data'!AR82="",P198*(1+SUMIFS('A-methods'!W:W,'A-methods'!$AG:$AG,"rate",'A-methods'!$AF:$AF,$B198,'A-methods'!$D:$D,$C198,'A-methods'!$A:$A,$D198)),'A-baseline &amp; data'!AR82)</f>
        <v>4126.3343350945906</v>
      </c>
      <c r="R198" s="243">
        <f>IF('A-baseline &amp; data'!AS82="",Q198*(1+SUMIFS('A-methods'!X:X,'A-methods'!$AG:$AG,"rate",'A-methods'!$AF:$AF,$B198,'A-methods'!$D:$D,$C198,'A-methods'!$A:$A,$D198)),'A-baseline &amp; data'!AS82)</f>
        <v>4068.5656544032663</v>
      </c>
      <c r="S198" s="243">
        <f>IF('A-baseline &amp; data'!AT82="",R198*(1+SUMIFS('A-methods'!Y:Y,'A-methods'!$AG:$AG,"rate",'A-methods'!$AF:$AF,$B198,'A-methods'!$D:$D,$C198,'A-methods'!$A:$A,$D198)),'A-baseline &amp; data'!AT82)</f>
        <v>4011.6057352416206</v>
      </c>
      <c r="T198" s="243">
        <f>IF('A-baseline &amp; data'!AU82="",S198*(1+SUMIFS('A-methods'!Z:Z,'A-methods'!$AG:$AG,"rate",'A-methods'!$AF:$AF,$B198,'A-methods'!$D:$D,$C198,'A-methods'!$A:$A,$D198)),'A-baseline &amp; data'!AU82)</f>
        <v>3955.4432549482376</v>
      </c>
      <c r="U198" s="243">
        <f>IF('A-baseline &amp; data'!AV82="",T198*(1+SUMIFS('A-methods'!AA:AA,'A-methods'!$AG:$AG,"rate",'A-methods'!$AF:$AF,$B198,'A-methods'!$D:$D,$C198,'A-methods'!$A:$A,$D198)),'A-baseline &amp; data'!AV82)</f>
        <v>3900.0670493789621</v>
      </c>
      <c r="V198" s="243">
        <f>IF('A-baseline &amp; data'!AW82="",U198*(1+SUMIFS('A-methods'!AB:AB,'A-methods'!$AG:$AG,"rate",'A-methods'!$AF:$AF,$B198,'A-methods'!$D:$D,$C198,'A-methods'!$A:$A,$D198)),'A-baseline &amp; data'!AW82)</f>
        <v>3845.4661106876565</v>
      </c>
      <c r="W198" s="243">
        <f>IF('A-baseline &amp; data'!AX82="",V198*(1+SUMIFS('A-methods'!AC:AC,'A-methods'!$AG:$AG,"rate",'A-methods'!$AF:$AF,$B198,'A-methods'!$D:$D,$C198,'A-methods'!$A:$A,$D198)),'A-baseline &amp; data'!AX82)</f>
        <v>3791.6295851380291</v>
      </c>
      <c r="X198" s="243">
        <f>IF('A-baseline &amp; data'!AY82="",W198*(1+SUMIFS('A-methods'!AD:AD,'A-methods'!$AG:$AG,"rate",'A-methods'!$AF:$AF,$B198,'A-methods'!$D:$D,$C198,'A-methods'!$A:$A,$D198)),'A-baseline &amp; data'!AY82)</f>
        <v>3738.5467709460968</v>
      </c>
      <c r="Y198" s="243">
        <f>IF('A-baseline &amp; data'!AZ82="",X198*(1+SUMIFS('A-methods'!AE:AE,'A-methods'!$AG:$AG,"rate",'A-methods'!$AF:$AF,$B198,'A-methods'!$D:$D,$C198,'A-methods'!$A:$A,$D198)),'A-baseline &amp; data'!AZ82)</f>
        <v>3686.2071161528515</v>
      </c>
    </row>
    <row r="199" spans="1:27">
      <c r="A199" s="237" t="s">
        <v>43</v>
      </c>
      <c r="B199" s="221" t="s">
        <v>44</v>
      </c>
      <c r="C199" s="274" t="str">
        <f t="shared" si="34"/>
        <v>NSW</v>
      </c>
      <c r="D199" s="272" t="str">
        <f t="shared" si="34"/>
        <v>Best</v>
      </c>
      <c r="E199" s="336">
        <f>IF('A-baseline &amp; data'!AF83&lt;&gt;"",'A-baseline &amp; data'!AF83,'A-baseline &amp; data'!AE83*(1+SUMIFS('A-methods'!K:K,'A-methods'!$AG:$AG,"rate",'A-methods'!$AF:$AF,$B199,'A-methods'!$D:$D,$C199,'A-methods'!$A:$A,$D199)))</f>
        <v>1015.9231346666653</v>
      </c>
      <c r="F199" s="243">
        <f>IF('A-baseline &amp; data'!AG83="",E199*(1+SUMIFS('A-methods'!L:L,'A-methods'!$AG:$AG,"rate",'A-methods'!$AF:$AF,$B199,'A-methods'!$D:$D,$C199,'A-methods'!$A:$A,$D199)),'A-baseline &amp; data'!AG83)</f>
        <v>1026.0823660133319</v>
      </c>
      <c r="G199" s="243">
        <f>IF('A-baseline &amp; data'!AH83="",F199*(1+SUMIFS('A-methods'!M:M,'A-methods'!$AG:$AG,"rate",'A-methods'!$AF:$AF,$B199,'A-methods'!$D:$D,$C199,'A-methods'!$A:$A,$D199)),'A-baseline &amp; data'!AH83)</f>
        <v>1036.3431896734653</v>
      </c>
      <c r="H199" s="243">
        <f>IF('A-baseline &amp; data'!AI83="",G199*(1+SUMIFS('A-methods'!N:N,'A-methods'!$AG:$AG,"rate",'A-methods'!$AF:$AF,$B199,'A-methods'!$D:$D,$C199,'A-methods'!$A:$A,$D199)),'A-baseline &amp; data'!AI83)</f>
        <v>1046.7066215702</v>
      </c>
      <c r="I199" s="243">
        <f>IF('A-baseline &amp; data'!AJ83="",H199*(1+SUMIFS('A-methods'!O:O,'A-methods'!$AG:$AG,"rate",'A-methods'!$AF:$AF,$B199,'A-methods'!$D:$D,$C199,'A-methods'!$A:$A,$D199)),'A-baseline &amp; data'!AJ83)</f>
        <v>1057.1736877859021</v>
      </c>
      <c r="J199" s="243">
        <f>IF('A-baseline &amp; data'!AK83="",I199*(1+SUMIFS('A-methods'!P:P,'A-methods'!$AG:$AG,"rate",'A-methods'!$AF:$AF,$B199,'A-methods'!$D:$D,$C199,'A-methods'!$A:$A,$D199)),'A-baseline &amp; data'!AK83)</f>
        <v>1067.745424663761</v>
      </c>
      <c r="K199" s="243">
        <f>IF('A-baseline &amp; data'!AL83="",J199*(1+SUMIFS('A-methods'!Q:Q,'A-methods'!$AG:$AG,"rate",'A-methods'!$AF:$AF,$B199,'A-methods'!$D:$D,$C199,'A-methods'!$A:$A,$D199)),'A-baseline &amp; data'!AL83)</f>
        <v>1078.4228789103986</v>
      </c>
      <c r="L199" s="243">
        <f>IF('A-baseline &amp; data'!AM83="",K199*(1+SUMIFS('A-methods'!R:R,'A-methods'!$AG:$AG,"rate",'A-methods'!$AF:$AF,$B199,'A-methods'!$D:$D,$C199,'A-methods'!$A:$A,$D199)),'A-baseline &amp; data'!AM83)</f>
        <v>1089.2071076995026</v>
      </c>
      <c r="M199" s="243">
        <f>IF('A-baseline &amp; data'!AN83="",L199*(1+SUMIFS('A-methods'!S:S,'A-methods'!$AG:$AG,"rate",'A-methods'!$AF:$AF,$B199,'A-methods'!$D:$D,$C199,'A-methods'!$A:$A,$D199)),'A-baseline &amp; data'!AN83)</f>
        <v>1100.0991787764976</v>
      </c>
      <c r="N199" s="243">
        <f>IF('A-baseline &amp; data'!AO83="",M199*(1+SUMIFS('A-methods'!T:T,'A-methods'!$AG:$AG,"rate",'A-methods'!$AF:$AF,$B199,'A-methods'!$D:$D,$C199,'A-methods'!$A:$A,$D199)),'A-baseline &amp; data'!AO83)</f>
        <v>1111.1001705642627</v>
      </c>
      <c r="O199" s="243">
        <f>IF('A-baseline &amp; data'!AP83="",N199*(1+SUMIFS('A-methods'!U:U,'A-methods'!$AG:$AG,"rate",'A-methods'!$AF:$AF,$B199,'A-methods'!$D:$D,$C199,'A-methods'!$A:$A,$D199)),'A-baseline &amp; data'!AP83)</f>
        <v>1099.9891688586201</v>
      </c>
      <c r="P199" s="243">
        <f>IF('A-baseline &amp; data'!AQ83="",O199*(1+SUMIFS('A-methods'!V:V,'A-methods'!$AG:$AG,"rate",'A-methods'!$AF:$AF,$B199,'A-methods'!$D:$D,$C199,'A-methods'!$A:$A,$D199)),'A-baseline &amp; data'!AQ83)</f>
        <v>1088.989277170034</v>
      </c>
      <c r="Q199" s="243">
        <f>IF('A-baseline &amp; data'!AR83="",P199*(1+SUMIFS('A-methods'!W:W,'A-methods'!$AG:$AG,"rate",'A-methods'!$AF:$AF,$B199,'A-methods'!$D:$D,$C199,'A-methods'!$A:$A,$D199)),'A-baseline &amp; data'!AR83)</f>
        <v>1078.0993843983338</v>
      </c>
      <c r="R199" s="243">
        <f>IF('A-baseline &amp; data'!AS83="",Q199*(1+SUMIFS('A-methods'!X:X,'A-methods'!$AG:$AG,"rate",'A-methods'!$AF:$AF,$B199,'A-methods'!$D:$D,$C199,'A-methods'!$A:$A,$D199)),'A-baseline &amp; data'!AS83)</f>
        <v>1067.3183905543503</v>
      </c>
      <c r="S199" s="243">
        <f>IF('A-baseline &amp; data'!AT83="",R199*(1+SUMIFS('A-methods'!Y:Y,'A-methods'!$AG:$AG,"rate",'A-methods'!$AF:$AF,$B199,'A-methods'!$D:$D,$C199,'A-methods'!$A:$A,$D199)),'A-baseline &amp; data'!AT83)</f>
        <v>1056.6452066488068</v>
      </c>
      <c r="T199" s="243">
        <f>IF('A-baseline &amp; data'!AU83="",S199*(1+SUMIFS('A-methods'!Z:Z,'A-methods'!$AG:$AG,"rate",'A-methods'!$AF:$AF,$B199,'A-methods'!$D:$D,$C199,'A-methods'!$A:$A,$D199)),'A-baseline &amp; data'!AU83)</f>
        <v>1046.0787545823187</v>
      </c>
      <c r="U199" s="243">
        <f>IF('A-baseline &amp; data'!AV83="",T199*(1+SUMIFS('A-methods'!AA:AA,'A-methods'!$AG:$AG,"rate",'A-methods'!$AF:$AF,$B199,'A-methods'!$D:$D,$C199,'A-methods'!$A:$A,$D199)),'A-baseline &amp; data'!AV83)</f>
        <v>1035.6179670364954</v>
      </c>
      <c r="V199" s="243">
        <f>IF('A-baseline &amp; data'!AW83="",U199*(1+SUMIFS('A-methods'!AB:AB,'A-methods'!$AG:$AG,"rate",'A-methods'!$AF:$AF,$B199,'A-methods'!$D:$D,$C199,'A-methods'!$A:$A,$D199)),'A-baseline &amp; data'!AW83)</f>
        <v>1025.2617873661304</v>
      </c>
      <c r="W199" s="243">
        <f>IF('A-baseline &amp; data'!AX83="",V199*(1+SUMIFS('A-methods'!AC:AC,'A-methods'!$AG:$AG,"rate",'A-methods'!$AF:$AF,$B199,'A-methods'!$D:$D,$C199,'A-methods'!$A:$A,$D199)),'A-baseline &amp; data'!AX83)</f>
        <v>1015.0091694924691</v>
      </c>
      <c r="X199" s="243">
        <f>IF('A-baseline &amp; data'!AY83="",W199*(1+SUMIFS('A-methods'!AD:AD,'A-methods'!$AG:$AG,"rate",'A-methods'!$AF:$AF,$B199,'A-methods'!$D:$D,$C199,'A-methods'!$A:$A,$D199)),'A-baseline &amp; data'!AY83)</f>
        <v>1004.8590777975444</v>
      </c>
      <c r="Y199" s="243">
        <f>IF('A-baseline &amp; data'!AZ83="",X199*(1+SUMIFS('A-methods'!AE:AE,'A-methods'!$AG:$AG,"rate",'A-methods'!$AF:$AF,$B199,'A-methods'!$D:$D,$C199,'A-methods'!$A:$A,$D199)),'A-baseline &amp; data'!AZ83)</f>
        <v>994.81048701956888</v>
      </c>
    </row>
    <row r="200" spans="1:27">
      <c r="A200" s="237" t="s">
        <v>63</v>
      </c>
      <c r="B200" s="221" t="s">
        <v>64</v>
      </c>
      <c r="C200" s="274" t="str">
        <f t="shared" si="34"/>
        <v>NSW</v>
      </c>
      <c r="D200" s="272" t="str">
        <f t="shared" si="34"/>
        <v>Best</v>
      </c>
      <c r="E200" s="336">
        <f>IF('A-baseline &amp; data'!AF84&lt;&gt;"",'A-baseline &amp; data'!AF84,'A-baseline &amp; data'!AE84*(1+SUMIFS('A-methods'!K:K,'A-methods'!$AG:$AG,"rate",'A-methods'!$AF:$AF,$B200,'A-methods'!$D:$D,$C200,'A-methods'!$A:$A,$D200)))</f>
        <v>52870.117633333335</v>
      </c>
      <c r="F200" s="243">
        <f>IF('A-baseline &amp; data'!AG84="",E200*(1+SUMIFS('A-methods'!L:L,'A-methods'!$AG:$AG,"rate",'A-methods'!$AF:$AF,$B200,'A-methods'!$D:$D,$C200,'A-methods'!$A:$A,$D200)),'A-baseline &amp; data'!AG84)</f>
        <v>53663.169397833328</v>
      </c>
      <c r="G200" s="243">
        <f>IF('A-baseline &amp; data'!AH84="",F200*(1+SUMIFS('A-methods'!M:M,'A-methods'!$AG:$AG,"rate",'A-methods'!$AF:$AF,$B200,'A-methods'!$D:$D,$C200,'A-methods'!$A:$A,$D200)),'A-baseline &amp; data'!AH84)</f>
        <v>54468.11693880082</v>
      </c>
      <c r="H200" s="243">
        <f>IF('A-baseline &amp; data'!AI84="",G200*(1+SUMIFS('A-methods'!N:N,'A-methods'!$AG:$AG,"rate",'A-methods'!$AF:$AF,$B200,'A-methods'!$D:$D,$C200,'A-methods'!$A:$A,$D200)),'A-baseline &amp; data'!AI84)</f>
        <v>55285.138692882829</v>
      </c>
      <c r="I200" s="243">
        <f>IF('A-baseline &amp; data'!AJ84="",H200*(1+SUMIFS('A-methods'!O:O,'A-methods'!$AG:$AG,"rate",'A-methods'!$AF:$AF,$B200,'A-methods'!$D:$D,$C200,'A-methods'!$A:$A,$D200)),'A-baseline &amp; data'!AJ84)</f>
        <v>56114.415773276065</v>
      </c>
      <c r="J200" s="243">
        <f>IF('A-baseline &amp; data'!AK84="",I200*(1+SUMIFS('A-methods'!P:P,'A-methods'!$AG:$AG,"rate",'A-methods'!$AF:$AF,$B200,'A-methods'!$D:$D,$C200,'A-methods'!$A:$A,$D200)),'A-baseline &amp; data'!AK84)</f>
        <v>56956.132009875204</v>
      </c>
      <c r="K200" s="243">
        <f>IF('A-baseline &amp; data'!AL84="",J200*(1+SUMIFS('A-methods'!Q:Q,'A-methods'!$AG:$AG,"rate",'A-methods'!$AF:$AF,$B200,'A-methods'!$D:$D,$C200,'A-methods'!$A:$A,$D200)),'A-baseline &amp; data'!AL84)</f>
        <v>57810.473990023325</v>
      </c>
      <c r="L200" s="243">
        <f>IF('A-baseline &amp; data'!AM84="",K200*(1+SUMIFS('A-methods'!R:R,'A-methods'!$AG:$AG,"rate",'A-methods'!$AF:$AF,$B200,'A-methods'!$D:$D,$C200,'A-methods'!$A:$A,$D200)),'A-baseline &amp; data'!AM84)</f>
        <v>58677.631099873666</v>
      </c>
      <c r="M200" s="243">
        <f>IF('A-baseline &amp; data'!AN84="",L200*(1+SUMIFS('A-methods'!S:S,'A-methods'!$AG:$AG,"rate",'A-methods'!$AF:$AF,$B200,'A-methods'!$D:$D,$C200,'A-methods'!$A:$A,$D200)),'A-baseline &amp; data'!AN84)</f>
        <v>59557.795566371766</v>
      </c>
      <c r="N200" s="243">
        <f>IF('A-baseline &amp; data'!AO84="",M200*(1+SUMIFS('A-methods'!T:T,'A-methods'!$AG:$AG,"rate",'A-methods'!$AF:$AF,$B200,'A-methods'!$D:$D,$C200,'A-methods'!$A:$A,$D200)),'A-baseline &amp; data'!AO84)</f>
        <v>60451.162499867336</v>
      </c>
      <c r="O200" s="243">
        <f>IF('A-baseline &amp; data'!AP84="",N200*(1+SUMIFS('A-methods'!U:U,'A-methods'!$AG:$AG,"rate",'A-methods'!$AF:$AF,$B200,'A-methods'!$D:$D,$C200,'A-methods'!$A:$A,$D200)),'A-baseline &amp; data'!AP84)</f>
        <v>61357.929937365341</v>
      </c>
      <c r="P200" s="243">
        <f>IF('A-baseline &amp; data'!AQ84="",O200*(1+SUMIFS('A-methods'!V:V,'A-methods'!$AG:$AG,"rate",'A-methods'!$AF:$AF,$B200,'A-methods'!$D:$D,$C200,'A-methods'!$A:$A,$D200)),'A-baseline &amp; data'!AQ84)</f>
        <v>62278.298886425815</v>
      </c>
      <c r="Q200" s="243">
        <f>IF('A-baseline &amp; data'!AR84="",P200*(1+SUMIFS('A-methods'!W:W,'A-methods'!$AG:$AG,"rate",'A-methods'!$AF:$AF,$B200,'A-methods'!$D:$D,$C200,'A-methods'!$A:$A,$D200)),'A-baseline &amp; data'!AR84)</f>
        <v>63212.473369722196</v>
      </c>
      <c r="R200" s="243">
        <f>IF('A-baseline &amp; data'!AS84="",Q200*(1+SUMIFS('A-methods'!X:X,'A-methods'!$AG:$AG,"rate",'A-methods'!$AF:$AF,$B200,'A-methods'!$D:$D,$C200,'A-methods'!$A:$A,$D200)),'A-baseline &amp; data'!AS84)</f>
        <v>64160.66047026802</v>
      </c>
      <c r="S200" s="243">
        <f>IF('A-baseline &amp; data'!AT84="",R200*(1+SUMIFS('A-methods'!Y:Y,'A-methods'!$AG:$AG,"rate",'A-methods'!$AF:$AF,$B200,'A-methods'!$D:$D,$C200,'A-methods'!$A:$A,$D200)),'A-baseline &amp; data'!AT84)</f>
        <v>65123.07037732203</v>
      </c>
      <c r="T200" s="243">
        <f>IF('A-baseline &amp; data'!AU84="",S200*(1+SUMIFS('A-methods'!Z:Z,'A-methods'!$AG:$AG,"rate",'A-methods'!$AF:$AF,$B200,'A-methods'!$D:$D,$C200,'A-methods'!$A:$A,$D200)),'A-baseline &amp; data'!AU84)</f>
        <v>66099.91643298186</v>
      </c>
      <c r="U200" s="243">
        <f>IF('A-baseline &amp; data'!AV84="",T200*(1+SUMIFS('A-methods'!AA:AA,'A-methods'!$AG:$AG,"rate",'A-methods'!$AF:$AF,$B200,'A-methods'!$D:$D,$C200,'A-methods'!$A:$A,$D200)),'A-baseline &amp; data'!AV84)</f>
        <v>67091.415179476578</v>
      </c>
      <c r="V200" s="243">
        <f>IF('A-baseline &amp; data'!AW84="",U200*(1+SUMIFS('A-methods'!AB:AB,'A-methods'!$AG:$AG,"rate",'A-methods'!$AF:$AF,$B200,'A-methods'!$D:$D,$C200,'A-methods'!$A:$A,$D200)),'A-baseline &amp; data'!AW84)</f>
        <v>68097.786407168722</v>
      </c>
      <c r="W200" s="243">
        <f>IF('A-baseline &amp; data'!AX84="",V200*(1+SUMIFS('A-methods'!AC:AC,'A-methods'!$AG:$AG,"rate",'A-methods'!$AF:$AF,$B200,'A-methods'!$D:$D,$C200,'A-methods'!$A:$A,$D200)),'A-baseline &amp; data'!AX84)</f>
        <v>69119.253203276239</v>
      </c>
      <c r="X200" s="243">
        <f>IF('A-baseline &amp; data'!AY84="",W200*(1+SUMIFS('A-methods'!AD:AD,'A-methods'!$AG:$AG,"rate",'A-methods'!$AF:$AF,$B200,'A-methods'!$D:$D,$C200,'A-methods'!$A:$A,$D200)),'A-baseline &amp; data'!AY84)</f>
        <v>70156.042001325375</v>
      </c>
      <c r="Y200" s="243">
        <f>IF('A-baseline &amp; data'!AZ84="",X200*(1+SUMIFS('A-methods'!AE:AE,'A-methods'!$AG:$AG,"rate",'A-methods'!$AF:$AF,$B200,'A-methods'!$D:$D,$C200,'A-methods'!$A:$A,$D200)),'A-baseline &amp; data'!AZ84)</f>
        <v>71208.382631345245</v>
      </c>
    </row>
    <row r="201" spans="1:27">
      <c r="A201" s="237" t="s">
        <v>75</v>
      </c>
      <c r="B201" s="221" t="s">
        <v>76</v>
      </c>
      <c r="C201" s="274" t="str">
        <f t="shared" si="34"/>
        <v>NSW</v>
      </c>
      <c r="D201" s="272" t="str">
        <f t="shared" si="34"/>
        <v>Best</v>
      </c>
      <c r="E201" s="336">
        <f>IF('A-baseline &amp; data'!AF85&lt;&gt;"",'A-baseline &amp; data'!AF85,'A-baseline &amp; data'!AE85*(1+SUMIFS('A-methods'!K:K,'A-methods'!$AG:$AG,"rate",'A-methods'!$AF:$AF,$B201,'A-methods'!$D:$D,$C201,'A-methods'!$A:$A,$D201)))</f>
        <v>25134.188560000013</v>
      </c>
      <c r="F201" s="243">
        <f>IF('A-baseline &amp; data'!AG85="",E201*(1+SUMIFS('A-methods'!L:L,'A-methods'!$AG:$AG,"rate",'A-methods'!$AF:$AF,$B201,'A-methods'!$D:$D,$C201,'A-methods'!$A:$A,$D201)),'A-baseline &amp; data'!AG85)</f>
        <v>27647.607416000017</v>
      </c>
      <c r="G201" s="243">
        <f>IF('A-baseline &amp; data'!AH85="",F201*(1+SUMIFS('A-methods'!M:M,'A-methods'!$AG:$AG,"rate",'A-methods'!$AF:$AF,$B201,'A-methods'!$D:$D,$C201,'A-methods'!$A:$A,$D201)),'A-baseline &amp; data'!AH85)</f>
        <v>30412.36815760002</v>
      </c>
      <c r="H201" s="243">
        <f>IF('A-baseline &amp; data'!AI85="",G201*(1+SUMIFS('A-methods'!N:N,'A-methods'!$AG:$AG,"rate",'A-methods'!$AF:$AF,$B201,'A-methods'!$D:$D,$C201,'A-methods'!$A:$A,$D201)),'A-baseline &amp; data'!AI85)</f>
        <v>33453.604973360023</v>
      </c>
      <c r="I201" s="243">
        <f>IF('A-baseline &amp; data'!AJ85="",H201*(1+SUMIFS('A-methods'!O:O,'A-methods'!$AG:$AG,"rate",'A-methods'!$AF:$AF,$B201,'A-methods'!$D:$D,$C201,'A-methods'!$A:$A,$D201)),'A-baseline &amp; data'!AJ85)</f>
        <v>36798.965470696028</v>
      </c>
      <c r="J201" s="243">
        <f>IF('A-baseline &amp; data'!AK85="",I201*(1+SUMIFS('A-methods'!P:P,'A-methods'!$AG:$AG,"rate",'A-methods'!$AF:$AF,$B201,'A-methods'!$D:$D,$C201,'A-methods'!$A:$A,$D201)),'A-baseline &amp; data'!AK85)</f>
        <v>40478.862017765634</v>
      </c>
      <c r="K201" s="243">
        <f>IF('A-baseline &amp; data'!AL85="",J201*(1+SUMIFS('A-methods'!Q:Q,'A-methods'!$AG:$AG,"rate",'A-methods'!$AF:$AF,$B201,'A-methods'!$D:$D,$C201,'A-methods'!$A:$A,$D201)),'A-baseline &amp; data'!AL85)</f>
        <v>44526.748219542198</v>
      </c>
      <c r="L201" s="243">
        <f>IF('A-baseline &amp; data'!AM85="",K201*(1+SUMIFS('A-methods'!R:R,'A-methods'!$AG:$AG,"rate",'A-methods'!$AF:$AF,$B201,'A-methods'!$D:$D,$C201,'A-methods'!$A:$A,$D201)),'A-baseline &amp; data'!AM85)</f>
        <v>48979.423041496419</v>
      </c>
      <c r="M201" s="243">
        <f>IF('A-baseline &amp; data'!AN85="",L201*(1+SUMIFS('A-methods'!S:S,'A-methods'!$AG:$AG,"rate",'A-methods'!$AF:$AF,$B201,'A-methods'!$D:$D,$C201,'A-methods'!$A:$A,$D201)),'A-baseline &amp; data'!AN85)</f>
        <v>53877.365345646067</v>
      </c>
      <c r="N201" s="243">
        <f>IF('A-baseline &amp; data'!AO85="",M201*(1+SUMIFS('A-methods'!T:T,'A-methods'!$AG:$AG,"rate",'A-methods'!$AF:$AF,$B201,'A-methods'!$D:$D,$C201,'A-methods'!$A:$A,$D201)),'A-baseline &amp; data'!AO85)</f>
        <v>59265.101880210677</v>
      </c>
      <c r="O201" s="243">
        <f>IF('A-baseline &amp; data'!AP85="",N201*(1+SUMIFS('A-methods'!U:U,'A-methods'!$AG:$AG,"rate",'A-methods'!$AF:$AF,$B201,'A-methods'!$D:$D,$C201,'A-methods'!$A:$A,$D201)),'A-baseline &amp; data'!AP85)</f>
        <v>65191.612068231749</v>
      </c>
      <c r="P201" s="243">
        <f>IF('A-baseline &amp; data'!AQ85="",O201*(1+SUMIFS('A-methods'!V:V,'A-methods'!$AG:$AG,"rate",'A-methods'!$AF:$AF,$B201,'A-methods'!$D:$D,$C201,'A-methods'!$A:$A,$D201)),'A-baseline &amp; data'!AQ85)</f>
        <v>71710.773275054933</v>
      </c>
      <c r="Q201" s="243">
        <f>IF('A-baseline &amp; data'!AR85="",P201*(1+SUMIFS('A-methods'!W:W,'A-methods'!$AG:$AG,"rate",'A-methods'!$AF:$AF,$B201,'A-methods'!$D:$D,$C201,'A-methods'!$A:$A,$D201)),'A-baseline &amp; data'!AR85)</f>
        <v>78881.850602560429</v>
      </c>
      <c r="R201" s="243">
        <f>IF('A-baseline &amp; data'!AS85="",Q201*(1+SUMIFS('A-methods'!X:X,'A-methods'!$AG:$AG,"rate",'A-methods'!$AF:$AF,$B201,'A-methods'!$D:$D,$C201,'A-methods'!$A:$A,$D201)),'A-baseline &amp; data'!AS85)</f>
        <v>86770.035662816474</v>
      </c>
      <c r="S201" s="243">
        <f>IF('A-baseline &amp; data'!AT85="",R201*(1+SUMIFS('A-methods'!Y:Y,'A-methods'!$AG:$AG,"rate",'A-methods'!$AF:$AF,$B201,'A-methods'!$D:$D,$C201,'A-methods'!$A:$A,$D201)),'A-baseline &amp; data'!AT85)</f>
        <v>95447.039229098125</v>
      </c>
      <c r="T201" s="243">
        <f>IF('A-baseline &amp; data'!AU85="",S201*(1+SUMIFS('A-methods'!Z:Z,'A-methods'!$AG:$AG,"rate",'A-methods'!$AF:$AF,$B201,'A-methods'!$D:$D,$C201,'A-methods'!$A:$A,$D201)),'A-baseline &amp; data'!AU85)</f>
        <v>104991.74315200794</v>
      </c>
      <c r="U201" s="243">
        <f>IF('A-baseline &amp; data'!AV85="",T201*(1+SUMIFS('A-methods'!AA:AA,'A-methods'!$AG:$AG,"rate",'A-methods'!$AF:$AF,$B201,'A-methods'!$D:$D,$C201,'A-methods'!$A:$A,$D201)),'A-baseline &amp; data'!AV85)</f>
        <v>115490.91746720874</v>
      </c>
      <c r="V201" s="243">
        <f>IF('A-baseline &amp; data'!AW85="",U201*(1+SUMIFS('A-methods'!AB:AB,'A-methods'!$AG:$AG,"rate",'A-methods'!$AF:$AF,$B201,'A-methods'!$D:$D,$C201,'A-methods'!$A:$A,$D201)),'A-baseline &amp; data'!AW85)</f>
        <v>127040.00921392962</v>
      </c>
      <c r="W201" s="243">
        <f>IF('A-baseline &amp; data'!AX85="",V201*(1+SUMIFS('A-methods'!AC:AC,'A-methods'!$AG:$AG,"rate",'A-methods'!$AF:$AF,$B201,'A-methods'!$D:$D,$C201,'A-methods'!$A:$A,$D201)),'A-baseline &amp; data'!AX85)</f>
        <v>139744.01013532258</v>
      </c>
      <c r="X201" s="243">
        <f>IF('A-baseline &amp; data'!AY85="",W201*(1+SUMIFS('A-methods'!AD:AD,'A-methods'!$AG:$AG,"rate",'A-methods'!$AF:$AF,$B201,'A-methods'!$D:$D,$C201,'A-methods'!$A:$A,$D201)),'A-baseline &amp; data'!AY85)</f>
        <v>153718.41114885485</v>
      </c>
      <c r="Y201" s="243">
        <f>IF('A-baseline &amp; data'!AZ85="",X201*(1+SUMIFS('A-methods'!AE:AE,'A-methods'!$AG:$AG,"rate",'A-methods'!$AF:$AF,$B201,'A-methods'!$D:$D,$C201,'A-methods'!$A:$A,$D201)),'A-baseline &amp; data'!AZ85)</f>
        <v>169090.25226374035</v>
      </c>
    </row>
    <row r="202" spans="1:27">
      <c r="A202" s="237" t="s">
        <v>253</v>
      </c>
      <c r="B202" s="221" t="s">
        <v>193</v>
      </c>
      <c r="C202" s="274" t="str">
        <f t="shared" si="34"/>
        <v>NSW</v>
      </c>
      <c r="D202" s="272" t="str">
        <f t="shared" si="34"/>
        <v>Best</v>
      </c>
      <c r="E202" s="336">
        <f>IF('A-baseline &amp; data'!AF86&lt;&gt;"",'A-baseline &amp; data'!AF86,'A-baseline &amp; data'!AE86*(1+SUMIFS('A-methods'!K:K,'A-methods'!$AG:$AG,"rate",'A-methods'!$AF:$AF,$B202,'A-methods'!$D:$D,$C202,'A-methods'!$A:$A,$D202)))</f>
        <v>10726.532279999998</v>
      </c>
      <c r="F202" s="243">
        <f>IF('A-baseline &amp; data'!AG86="",E202*(1+SUMIFS('A-methods'!L:L,'A-methods'!$AG:$AG,"rate",'A-methods'!$AF:$AF,$B202,'A-methods'!$D:$D,$C202,'A-methods'!$A:$A,$D202)),'A-baseline &amp; data'!AG86)</f>
        <v>10512.001634399998</v>
      </c>
      <c r="G202" s="243">
        <f>IF('A-baseline &amp; data'!AH86="",F202*(1+SUMIFS('A-methods'!M:M,'A-methods'!$AG:$AG,"rate",'A-methods'!$AF:$AF,$B202,'A-methods'!$D:$D,$C202,'A-methods'!$A:$A,$D202)),'A-baseline &amp; data'!AH86)</f>
        <v>10301.761601711998</v>
      </c>
      <c r="H202" s="243">
        <f>IF('A-baseline &amp; data'!AI86="",G202*(1+SUMIFS('A-methods'!N:N,'A-methods'!$AG:$AG,"rate",'A-methods'!$AF:$AF,$B202,'A-methods'!$D:$D,$C202,'A-methods'!$A:$A,$D202)),'A-baseline &amp; data'!AI86)</f>
        <v>10095.726369677757</v>
      </c>
      <c r="I202" s="243">
        <f>IF('A-baseline &amp; data'!AJ86="",H202*(1+SUMIFS('A-methods'!O:O,'A-methods'!$AG:$AG,"rate",'A-methods'!$AF:$AF,$B202,'A-methods'!$D:$D,$C202,'A-methods'!$A:$A,$D202)),'A-baseline &amp; data'!AJ86)</f>
        <v>9893.8118422842017</v>
      </c>
      <c r="J202" s="243">
        <f>IF('A-baseline &amp; data'!AK86="",I202*(1+SUMIFS('A-methods'!P:P,'A-methods'!$AG:$AG,"rate",'A-methods'!$AF:$AF,$B202,'A-methods'!$D:$D,$C202,'A-methods'!$A:$A,$D202)),'A-baseline &amp; data'!AK86)</f>
        <v>9695.9356054385171</v>
      </c>
      <c r="K202" s="243">
        <f>IF('A-baseline &amp; data'!AL86="",J202*(1+SUMIFS('A-methods'!Q:Q,'A-methods'!$AG:$AG,"rate",'A-methods'!$AF:$AF,$B202,'A-methods'!$D:$D,$C202,'A-methods'!$A:$A,$D202)),'A-baseline &amp; data'!AL86)</f>
        <v>9502.0168933297464</v>
      </c>
      <c r="L202" s="243">
        <f>IF('A-baseline &amp; data'!AM86="",K202*(1+SUMIFS('A-methods'!R:R,'A-methods'!$AG:$AG,"rate",'A-methods'!$AF:$AF,$B202,'A-methods'!$D:$D,$C202,'A-methods'!$A:$A,$D202)),'A-baseline &amp; data'!AM86)</f>
        <v>9311.9765554631522</v>
      </c>
      <c r="M202" s="243">
        <f>IF('A-baseline &amp; data'!AN86="",L202*(1+SUMIFS('A-methods'!S:S,'A-methods'!$AG:$AG,"rate",'A-methods'!$AF:$AF,$B202,'A-methods'!$D:$D,$C202,'A-methods'!$A:$A,$D202)),'A-baseline &amp; data'!AN86)</f>
        <v>9125.7370243538899</v>
      </c>
      <c r="N202" s="243">
        <f>IF('A-baseline &amp; data'!AO86="",M202*(1+SUMIFS('A-methods'!T:T,'A-methods'!$AG:$AG,"rate",'A-methods'!$AF:$AF,$B202,'A-methods'!$D:$D,$C202,'A-methods'!$A:$A,$D202)),'A-baseline &amp; data'!AO86)</f>
        <v>8943.2222838668113</v>
      </c>
      <c r="O202" s="243">
        <f>IF('A-baseline &amp; data'!AP86="",N202*(1+SUMIFS('A-methods'!U:U,'A-methods'!$AG:$AG,"rate",'A-methods'!$AF:$AF,$B202,'A-methods'!$D:$D,$C202,'A-methods'!$A:$A,$D202)),'A-baseline &amp; data'!AP86)</f>
        <v>8764.3578381894749</v>
      </c>
      <c r="P202" s="243">
        <f>IF('A-baseline &amp; data'!AQ86="",O202*(1+SUMIFS('A-methods'!V:V,'A-methods'!$AG:$AG,"rate",'A-methods'!$AF:$AF,$B202,'A-methods'!$D:$D,$C202,'A-methods'!$A:$A,$D202)),'A-baseline &amp; data'!AQ86)</f>
        <v>8589.0706814256846</v>
      </c>
      <c r="Q202" s="243">
        <f>IF('A-baseline &amp; data'!AR86="",P202*(1+SUMIFS('A-methods'!W:W,'A-methods'!$AG:$AG,"rate",'A-methods'!$AF:$AF,$B202,'A-methods'!$D:$D,$C202,'A-methods'!$A:$A,$D202)),'A-baseline &amp; data'!AR86)</f>
        <v>8417.2892677971704</v>
      </c>
      <c r="R202" s="243">
        <f>IF('A-baseline &amp; data'!AS86="",Q202*(1+SUMIFS('A-methods'!X:X,'A-methods'!$AG:$AG,"rate",'A-methods'!$AF:$AF,$B202,'A-methods'!$D:$D,$C202,'A-methods'!$A:$A,$D202)),'A-baseline &amp; data'!AS86)</f>
        <v>8248.9434824412274</v>
      </c>
      <c r="S202" s="243">
        <f>IF('A-baseline &amp; data'!AT86="",R202*(1+SUMIFS('A-methods'!Y:Y,'A-methods'!$AG:$AG,"rate",'A-methods'!$AF:$AF,$B202,'A-methods'!$D:$D,$C202,'A-methods'!$A:$A,$D202)),'A-baseline &amp; data'!AT86)</f>
        <v>8083.9646127924025</v>
      </c>
      <c r="T202" s="243">
        <f>IF('A-baseline &amp; data'!AU86="",S202*(1+SUMIFS('A-methods'!Z:Z,'A-methods'!$AG:$AG,"rate",'A-methods'!$AF:$AF,$B202,'A-methods'!$D:$D,$C202,'A-methods'!$A:$A,$D202)),'A-baseline &amp; data'!AU86)</f>
        <v>7922.2853205365545</v>
      </c>
      <c r="U202" s="243">
        <f>IF('A-baseline &amp; data'!AV86="",T202*(1+SUMIFS('A-methods'!AA:AA,'A-methods'!$AG:$AG,"rate",'A-methods'!$AF:$AF,$B202,'A-methods'!$D:$D,$C202,'A-methods'!$A:$A,$D202)),'A-baseline &amp; data'!AV86)</f>
        <v>7763.8396141258236</v>
      </c>
      <c r="V202" s="243">
        <f>IF('A-baseline &amp; data'!AW86="",U202*(1+SUMIFS('A-methods'!AB:AB,'A-methods'!$AG:$AG,"rate",'A-methods'!$AF:$AF,$B202,'A-methods'!$D:$D,$C202,'A-methods'!$A:$A,$D202)),'A-baseline &amp; data'!AW86)</f>
        <v>7608.5628218433067</v>
      </c>
      <c r="W202" s="243">
        <f>IF('A-baseline &amp; data'!AX86="",V202*(1+SUMIFS('A-methods'!AC:AC,'A-methods'!$AG:$AG,"rate",'A-methods'!$AF:$AF,$B202,'A-methods'!$D:$D,$C202,'A-methods'!$A:$A,$D202)),'A-baseline &amp; data'!AX86)</f>
        <v>7456.3915654064403</v>
      </c>
      <c r="X202" s="243">
        <f>IF('A-baseline &amp; data'!AY86="",W202*(1+SUMIFS('A-methods'!AD:AD,'A-methods'!$AG:$AG,"rate",'A-methods'!$AF:$AF,$B202,'A-methods'!$D:$D,$C202,'A-methods'!$A:$A,$D202)),'A-baseline &amp; data'!AY86)</f>
        <v>7307.263734098311</v>
      </c>
      <c r="Y202" s="243">
        <f>IF('A-baseline &amp; data'!AZ86="",X202*(1+SUMIFS('A-methods'!AE:AE,'A-methods'!$AG:$AG,"rate",'A-methods'!$AF:$AF,$B202,'A-methods'!$D:$D,$C202,'A-methods'!$A:$A,$D202)),'A-baseline &amp; data'!AZ86)</f>
        <v>7161.1184594163451</v>
      </c>
    </row>
    <row r="203" spans="1:27">
      <c r="A203" s="238" t="s">
        <v>87</v>
      </c>
      <c r="B203" s="221" t="s">
        <v>88</v>
      </c>
      <c r="C203" s="274" t="str">
        <f t="shared" si="34"/>
        <v>NSW</v>
      </c>
      <c r="D203" s="272" t="str">
        <f t="shared" si="34"/>
        <v>Best</v>
      </c>
      <c r="E203" s="336">
        <f>IF('A-baseline &amp; data'!AF87&lt;&gt;"",'A-baseline &amp; data'!AF87,'A-baseline &amp; data'!AE87*(1+SUMIFS('A-methods'!K:K,'A-methods'!$AG:$AG,"rate",'A-methods'!$AF:$AF,$B203,'A-methods'!$D:$D,$C203,'A-methods'!$A:$A,$D203)))</f>
        <v>27.252250000000007</v>
      </c>
      <c r="F203" s="243">
        <f>IF('A-baseline &amp; data'!AG87="",E203*(1+SUMIFS('A-methods'!L:L,'A-methods'!$AG:$AG,"rate",'A-methods'!$AF:$AF,$B203,'A-methods'!$D:$D,$C203,'A-methods'!$A:$A,$D203)),'A-baseline &amp; data'!AG87)</f>
        <v>27.252250000000007</v>
      </c>
      <c r="G203" s="243">
        <f>IF('A-baseline &amp; data'!AH87="",F203*(1+SUMIFS('A-methods'!M:M,'A-methods'!$AG:$AG,"rate",'A-methods'!$AF:$AF,$B203,'A-methods'!$D:$D,$C203,'A-methods'!$A:$A,$D203)),'A-baseline &amp; data'!AH87)</f>
        <v>27.252250000000007</v>
      </c>
      <c r="H203" s="243">
        <f>IF('A-baseline &amp; data'!AI87="",G203*(1+SUMIFS('A-methods'!N:N,'A-methods'!$AG:$AG,"rate",'A-methods'!$AF:$AF,$B203,'A-methods'!$D:$D,$C203,'A-methods'!$A:$A,$D203)),'A-baseline &amp; data'!AI87)</f>
        <v>27.252250000000007</v>
      </c>
      <c r="I203" s="243">
        <f>IF('A-baseline &amp; data'!AJ87="",H203*(1+SUMIFS('A-methods'!O:O,'A-methods'!$AG:$AG,"rate",'A-methods'!$AF:$AF,$B203,'A-methods'!$D:$D,$C203,'A-methods'!$A:$A,$D203)),'A-baseline &amp; data'!AJ87)</f>
        <v>27.252250000000007</v>
      </c>
      <c r="J203" s="243">
        <f>IF('A-baseline &amp; data'!AK87="",I203*(1+SUMIFS('A-methods'!P:P,'A-methods'!$AG:$AG,"rate",'A-methods'!$AF:$AF,$B203,'A-methods'!$D:$D,$C203,'A-methods'!$A:$A,$D203)),'A-baseline &amp; data'!AK87)</f>
        <v>27.252250000000007</v>
      </c>
      <c r="K203" s="243">
        <f>IF('A-baseline &amp; data'!AL87="",J203*(1+SUMIFS('A-methods'!Q:Q,'A-methods'!$AG:$AG,"rate",'A-methods'!$AF:$AF,$B203,'A-methods'!$D:$D,$C203,'A-methods'!$A:$A,$D203)),'A-baseline &amp; data'!AL87)</f>
        <v>27.252250000000007</v>
      </c>
      <c r="L203" s="243">
        <f>IF('A-baseline &amp; data'!AM87="",K203*(1+SUMIFS('A-methods'!R:R,'A-methods'!$AG:$AG,"rate",'A-methods'!$AF:$AF,$B203,'A-methods'!$D:$D,$C203,'A-methods'!$A:$A,$D203)),'A-baseline &amp; data'!AM87)</f>
        <v>27.252250000000007</v>
      </c>
      <c r="M203" s="243">
        <f>IF('A-baseline &amp; data'!AN87="",L203*(1+SUMIFS('A-methods'!S:S,'A-methods'!$AG:$AG,"rate",'A-methods'!$AF:$AF,$B203,'A-methods'!$D:$D,$C203,'A-methods'!$A:$A,$D203)),'A-baseline &amp; data'!AN87)</f>
        <v>27.252250000000007</v>
      </c>
      <c r="N203" s="243">
        <f>IF('A-baseline &amp; data'!AO87="",M203*(1+SUMIFS('A-methods'!T:T,'A-methods'!$AG:$AG,"rate",'A-methods'!$AF:$AF,$B203,'A-methods'!$D:$D,$C203,'A-methods'!$A:$A,$D203)),'A-baseline &amp; data'!AO87)</f>
        <v>27.252250000000007</v>
      </c>
      <c r="O203" s="243">
        <f>IF('A-baseline &amp; data'!AP87="",N203*(1+SUMIFS('A-methods'!U:U,'A-methods'!$AG:$AG,"rate",'A-methods'!$AF:$AF,$B203,'A-methods'!$D:$D,$C203,'A-methods'!$A:$A,$D203)),'A-baseline &amp; data'!AP87)</f>
        <v>27.252250000000007</v>
      </c>
      <c r="P203" s="243">
        <f>IF('A-baseline &amp; data'!AQ87="",O203*(1+SUMIFS('A-methods'!V:V,'A-methods'!$AG:$AG,"rate",'A-methods'!$AF:$AF,$B203,'A-methods'!$D:$D,$C203,'A-methods'!$A:$A,$D203)),'A-baseline &amp; data'!AQ87)</f>
        <v>27.252250000000007</v>
      </c>
      <c r="Q203" s="243">
        <f>IF('A-baseline &amp; data'!AR87="",P203*(1+SUMIFS('A-methods'!W:W,'A-methods'!$AG:$AG,"rate",'A-methods'!$AF:$AF,$B203,'A-methods'!$D:$D,$C203,'A-methods'!$A:$A,$D203)),'A-baseline &amp; data'!AR87)</f>
        <v>27.252250000000007</v>
      </c>
      <c r="R203" s="243">
        <f>IF('A-baseline &amp; data'!AS87="",Q203*(1+SUMIFS('A-methods'!X:X,'A-methods'!$AG:$AG,"rate",'A-methods'!$AF:$AF,$B203,'A-methods'!$D:$D,$C203,'A-methods'!$A:$A,$D203)),'A-baseline &amp; data'!AS87)</f>
        <v>27.252250000000007</v>
      </c>
      <c r="S203" s="243">
        <f>IF('A-baseline &amp; data'!AT87="",R203*(1+SUMIFS('A-methods'!Y:Y,'A-methods'!$AG:$AG,"rate",'A-methods'!$AF:$AF,$B203,'A-methods'!$D:$D,$C203,'A-methods'!$A:$A,$D203)),'A-baseline &amp; data'!AT87)</f>
        <v>27.252250000000007</v>
      </c>
      <c r="T203" s="243">
        <f>IF('A-baseline &amp; data'!AU87="",S203*(1+SUMIFS('A-methods'!Z:Z,'A-methods'!$AG:$AG,"rate",'A-methods'!$AF:$AF,$B203,'A-methods'!$D:$D,$C203,'A-methods'!$A:$A,$D203)),'A-baseline &amp; data'!AU87)</f>
        <v>27.252250000000007</v>
      </c>
      <c r="U203" s="243">
        <f>IF('A-baseline &amp; data'!AV87="",T203*(1+SUMIFS('A-methods'!AA:AA,'A-methods'!$AG:$AG,"rate",'A-methods'!$AF:$AF,$B203,'A-methods'!$D:$D,$C203,'A-methods'!$A:$A,$D203)),'A-baseline &amp; data'!AV87)</f>
        <v>27.252250000000007</v>
      </c>
      <c r="V203" s="243">
        <f>IF('A-baseline &amp; data'!AW87="",U203*(1+SUMIFS('A-methods'!AB:AB,'A-methods'!$AG:$AG,"rate",'A-methods'!$AF:$AF,$B203,'A-methods'!$D:$D,$C203,'A-methods'!$A:$A,$D203)),'A-baseline &amp; data'!AW87)</f>
        <v>27.252250000000007</v>
      </c>
      <c r="W203" s="243">
        <f>IF('A-baseline &amp; data'!AX87="",V203*(1+SUMIFS('A-methods'!AC:AC,'A-methods'!$AG:$AG,"rate",'A-methods'!$AF:$AF,$B203,'A-methods'!$D:$D,$C203,'A-methods'!$A:$A,$D203)),'A-baseline &amp; data'!AX87)</f>
        <v>27.252250000000007</v>
      </c>
      <c r="X203" s="243">
        <f>IF('A-baseline &amp; data'!AY87="",W203*(1+SUMIFS('A-methods'!AD:AD,'A-methods'!$AG:$AG,"rate",'A-methods'!$AF:$AF,$B203,'A-methods'!$D:$D,$C203,'A-methods'!$A:$A,$D203)),'A-baseline &amp; data'!AY87)</f>
        <v>27.252250000000007</v>
      </c>
      <c r="Y203" s="243">
        <f>IF('A-baseline &amp; data'!AZ87="",X203*(1+SUMIFS('A-methods'!AE:AE,'A-methods'!$AG:$AG,"rate",'A-methods'!$AF:$AF,$B203,'A-methods'!$D:$D,$C203,'A-methods'!$A:$A,$D203)),'A-baseline &amp; data'!AZ87)</f>
        <v>27.252250000000007</v>
      </c>
    </row>
    <row r="204" spans="1:27">
      <c r="A204" s="237" t="s">
        <v>91</v>
      </c>
      <c r="B204" s="221" t="s">
        <v>92</v>
      </c>
      <c r="C204" s="274" t="str">
        <f t="shared" si="34"/>
        <v>NSW</v>
      </c>
      <c r="D204" s="272" t="str">
        <f t="shared" si="34"/>
        <v>Best</v>
      </c>
      <c r="E204" s="336">
        <f>IF('A-baseline &amp; data'!AF88&lt;&gt;"",'A-baseline &amp; data'!AF88,'A-baseline &amp; data'!AE88*(1+SUMIFS('A-methods'!K:K,'A-methods'!$AG:$AG,"rate",'A-methods'!$AF:$AF,$B204,'A-methods'!$D:$D,$C204,'A-methods'!$A:$A,$D204)))</f>
        <v>14082.23625300001</v>
      </c>
      <c r="F204" s="243">
        <f>IF('A-baseline &amp; data'!AG88="",E204*(1+SUMIFS('A-methods'!L:L,'A-methods'!$AG:$AG,"rate",'A-methods'!$AF:$AF,$B204,'A-methods'!$D:$D,$C204,'A-methods'!$A:$A,$D204)),'A-baseline &amp; data'!AG88)</f>
        <v>14293.469796795009</v>
      </c>
      <c r="G204" s="243">
        <f>IF('A-baseline &amp; data'!AH88="",F204*(1+SUMIFS('A-methods'!M:M,'A-methods'!$AG:$AG,"rate",'A-methods'!$AF:$AF,$B204,'A-methods'!$D:$D,$C204,'A-methods'!$A:$A,$D204)),'A-baseline &amp; data'!AH88)</f>
        <v>14507.871843746932</v>
      </c>
      <c r="H204" s="243">
        <f>IF('A-baseline &amp; data'!AI88="",G204*(1+SUMIFS('A-methods'!N:N,'A-methods'!$AG:$AG,"rate",'A-methods'!$AF:$AF,$B204,'A-methods'!$D:$D,$C204,'A-methods'!$A:$A,$D204)),'A-baseline &amp; data'!AI88)</f>
        <v>14725.489921403136</v>
      </c>
      <c r="I204" s="243">
        <f>IF('A-baseline &amp; data'!AJ88="",H204*(1+SUMIFS('A-methods'!O:O,'A-methods'!$AG:$AG,"rate",'A-methods'!$AF:$AF,$B204,'A-methods'!$D:$D,$C204,'A-methods'!$A:$A,$D204)),'A-baseline &amp; data'!AJ88)</f>
        <v>14946.372270224181</v>
      </c>
      <c r="J204" s="243">
        <f>IF('A-baseline &amp; data'!AK88="",I204*(1+SUMIFS('A-methods'!P:P,'A-methods'!$AG:$AG,"rate",'A-methods'!$AF:$AF,$B204,'A-methods'!$D:$D,$C204,'A-methods'!$A:$A,$D204)),'A-baseline &amp; data'!AK88)</f>
        <v>15170.567854277542</v>
      </c>
      <c r="K204" s="243">
        <f>IF('A-baseline &amp; data'!AL88="",J204*(1+SUMIFS('A-methods'!Q:Q,'A-methods'!$AG:$AG,"rate",'A-methods'!$AF:$AF,$B204,'A-methods'!$D:$D,$C204,'A-methods'!$A:$A,$D204)),'A-baseline &amp; data'!AL88)</f>
        <v>15398.126372091703</v>
      </c>
      <c r="L204" s="243">
        <f>IF('A-baseline &amp; data'!AM88="",K204*(1+SUMIFS('A-methods'!R:R,'A-methods'!$AG:$AG,"rate",'A-methods'!$AF:$AF,$B204,'A-methods'!$D:$D,$C204,'A-methods'!$A:$A,$D204)),'A-baseline &amp; data'!AM88)</f>
        <v>15629.098267673076</v>
      </c>
      <c r="M204" s="243">
        <f>IF('A-baseline &amp; data'!AN88="",L204*(1+SUMIFS('A-methods'!S:S,'A-methods'!$AG:$AG,"rate",'A-methods'!$AF:$AF,$B204,'A-methods'!$D:$D,$C204,'A-methods'!$A:$A,$D204)),'A-baseline &amp; data'!AN88)</f>
        <v>15863.53474168817</v>
      </c>
      <c r="N204" s="243">
        <f>IF('A-baseline &amp; data'!AO88="",M204*(1+SUMIFS('A-methods'!T:T,'A-methods'!$AG:$AG,"rate",'A-methods'!$AF:$AF,$B204,'A-methods'!$D:$D,$C204,'A-methods'!$A:$A,$D204)),'A-baseline &amp; data'!AO88)</f>
        <v>16101.487762813491</v>
      </c>
      <c r="O204" s="243">
        <f>IF('A-baseline &amp; data'!AP88="",N204*(1+SUMIFS('A-methods'!U:U,'A-methods'!$AG:$AG,"rate",'A-methods'!$AF:$AF,$B204,'A-methods'!$D:$D,$C204,'A-methods'!$A:$A,$D204)),'A-baseline &amp; data'!AP88)</f>
        <v>16343.010079255691</v>
      </c>
      <c r="P204" s="243">
        <f>IF('A-baseline &amp; data'!AQ88="",O204*(1+SUMIFS('A-methods'!V:V,'A-methods'!$AG:$AG,"rate",'A-methods'!$AF:$AF,$B204,'A-methods'!$D:$D,$C204,'A-methods'!$A:$A,$D204)),'A-baseline &amp; data'!AQ88)</f>
        <v>16588.155230444525</v>
      </c>
      <c r="Q204" s="243">
        <f>IF('A-baseline &amp; data'!AR88="",P204*(1+SUMIFS('A-methods'!W:W,'A-methods'!$AG:$AG,"rate",'A-methods'!$AF:$AF,$B204,'A-methods'!$D:$D,$C204,'A-methods'!$A:$A,$D204)),'A-baseline &amp; data'!AR88)</f>
        <v>16836.977558901192</v>
      </c>
      <c r="R204" s="243">
        <f>IF('A-baseline &amp; data'!AS88="",Q204*(1+SUMIFS('A-methods'!X:X,'A-methods'!$AG:$AG,"rate",'A-methods'!$AF:$AF,$B204,'A-methods'!$D:$D,$C204,'A-methods'!$A:$A,$D204)),'A-baseline &amp; data'!AS88)</f>
        <v>17089.532222284706</v>
      </c>
      <c r="S204" s="243">
        <f>IF('A-baseline &amp; data'!AT88="",R204*(1+SUMIFS('A-methods'!Y:Y,'A-methods'!$AG:$AG,"rate",'A-methods'!$AF:$AF,$B204,'A-methods'!$D:$D,$C204,'A-methods'!$A:$A,$D204)),'A-baseline &amp; data'!AT88)</f>
        <v>17345.875205618977</v>
      </c>
      <c r="T204" s="243">
        <f>IF('A-baseline &amp; data'!AU88="",S204*(1+SUMIFS('A-methods'!Z:Z,'A-methods'!$AG:$AG,"rate",'A-methods'!$AF:$AF,$B204,'A-methods'!$D:$D,$C204,'A-methods'!$A:$A,$D204)),'A-baseline &amp; data'!AU88)</f>
        <v>17606.06333370326</v>
      </c>
      <c r="U204" s="243">
        <f>IF('A-baseline &amp; data'!AV88="",T204*(1+SUMIFS('A-methods'!AA:AA,'A-methods'!$AG:$AG,"rate",'A-methods'!$AF:$AF,$B204,'A-methods'!$D:$D,$C204,'A-methods'!$A:$A,$D204)),'A-baseline &amp; data'!AV88)</f>
        <v>17870.154283708805</v>
      </c>
      <c r="V204" s="243">
        <f>IF('A-baseline &amp; data'!AW88="",U204*(1+SUMIFS('A-methods'!AB:AB,'A-methods'!$AG:$AG,"rate",'A-methods'!$AF:$AF,$B204,'A-methods'!$D:$D,$C204,'A-methods'!$A:$A,$D204)),'A-baseline &amp; data'!AW88)</f>
        <v>18138.206597964436</v>
      </c>
      <c r="W204" s="243">
        <f>IF('A-baseline &amp; data'!AX88="",V204*(1+SUMIFS('A-methods'!AC:AC,'A-methods'!$AG:$AG,"rate",'A-methods'!$AF:$AF,$B204,'A-methods'!$D:$D,$C204,'A-methods'!$A:$A,$D204)),'A-baseline &amp; data'!AX88)</f>
        <v>18410.2796969339</v>
      </c>
      <c r="X204" s="243">
        <f>IF('A-baseline &amp; data'!AY88="",W204*(1+SUMIFS('A-methods'!AD:AD,'A-methods'!$AG:$AG,"rate",'A-methods'!$AF:$AF,$B204,'A-methods'!$D:$D,$C204,'A-methods'!$A:$A,$D204)),'A-baseline &amp; data'!AY88)</f>
        <v>18686.433892387908</v>
      </c>
      <c r="Y204" s="243">
        <f>IF('A-baseline &amp; data'!AZ88="",X204*(1+SUMIFS('A-methods'!AE:AE,'A-methods'!$AG:$AG,"rate",'A-methods'!$AF:$AF,$B204,'A-methods'!$D:$D,$C204,'A-methods'!$A:$A,$D204)),'A-baseline &amp; data'!AZ88)</f>
        <v>18966.730400773726</v>
      </c>
    </row>
    <row r="205" spans="1:27">
      <c r="A205" s="237" t="s">
        <v>97</v>
      </c>
      <c r="B205" s="221" t="s">
        <v>98</v>
      </c>
      <c r="C205" s="274" t="str">
        <f t="shared" si="34"/>
        <v>NSW</v>
      </c>
      <c r="D205" s="272" t="str">
        <f t="shared" si="34"/>
        <v>Best</v>
      </c>
      <c r="E205" s="336">
        <f>IF('A-baseline &amp; data'!AF89&lt;&gt;"",'A-baseline &amp; data'!AF89,'A-baseline &amp; data'!AE89*(1+SUMIFS('A-methods'!K:K,'A-methods'!$AG:$AG,"rate",'A-methods'!$AF:$AF,$B205,'A-methods'!$D:$D,$C205,'A-methods'!$A:$A,$D205)))</f>
        <v>8629.5817049999987</v>
      </c>
      <c r="F205" s="243">
        <f>IF('A-baseline &amp; data'!AG89="",E205*(1+SUMIFS('A-methods'!L:L,'A-methods'!$AG:$AG,"rate",'A-methods'!$AF:$AF,$B205,'A-methods'!$D:$D,$C205,'A-methods'!$A:$A,$D205)),'A-baseline &amp; data'!AG89)</f>
        <v>8871.2099927399995</v>
      </c>
      <c r="G205" s="243">
        <f>IF('A-baseline &amp; data'!AH89="",F205*(1+SUMIFS('A-methods'!M:M,'A-methods'!$AG:$AG,"rate",'A-methods'!$AF:$AF,$B205,'A-methods'!$D:$D,$C205,'A-methods'!$A:$A,$D205)),'A-baseline &amp; data'!AH89)</f>
        <v>9119.6038725367198</v>
      </c>
      <c r="H205" s="243">
        <f>IF('A-baseline &amp; data'!AI89="",G205*(1+SUMIFS('A-methods'!N:N,'A-methods'!$AG:$AG,"rate",'A-methods'!$AF:$AF,$B205,'A-methods'!$D:$D,$C205,'A-methods'!$A:$A,$D205)),'A-baseline &amp; data'!AI89)</f>
        <v>9374.9527809677475</v>
      </c>
      <c r="I205" s="243">
        <f>IF('A-baseline &amp; data'!AJ89="",H205*(1+SUMIFS('A-methods'!O:O,'A-methods'!$AG:$AG,"rate",'A-methods'!$AF:$AF,$B205,'A-methods'!$D:$D,$C205,'A-methods'!$A:$A,$D205)),'A-baseline &amp; data'!AJ89)</f>
        <v>9637.4514588348447</v>
      </c>
      <c r="J205" s="243">
        <f>IF('A-baseline &amp; data'!AK89="",I205*(1+SUMIFS('A-methods'!P:P,'A-methods'!$AG:$AG,"rate",'A-methods'!$AF:$AF,$B205,'A-methods'!$D:$D,$C205,'A-methods'!$A:$A,$D205)),'A-baseline &amp; data'!AK89)</f>
        <v>9907.3000996822211</v>
      </c>
      <c r="K205" s="243">
        <f>IF('A-baseline &amp; data'!AL89="",J205*(1+SUMIFS('A-methods'!Q:Q,'A-methods'!$AG:$AG,"rate",'A-methods'!$AF:$AF,$B205,'A-methods'!$D:$D,$C205,'A-methods'!$A:$A,$D205)),'A-baseline &amp; data'!AL89)</f>
        <v>10184.704502473323</v>
      </c>
      <c r="L205" s="243">
        <f>IF('A-baseline &amp; data'!AM89="",K205*(1+SUMIFS('A-methods'!R:R,'A-methods'!$AG:$AG,"rate",'A-methods'!$AF:$AF,$B205,'A-methods'!$D:$D,$C205,'A-methods'!$A:$A,$D205)),'A-baseline &amp; data'!AM89)</f>
        <v>10469.876228542576</v>
      </c>
      <c r="M205" s="243">
        <f>IF('A-baseline &amp; data'!AN89="",L205*(1+SUMIFS('A-methods'!S:S,'A-methods'!$AG:$AG,"rate",'A-methods'!$AF:$AF,$B205,'A-methods'!$D:$D,$C205,'A-methods'!$A:$A,$D205)),'A-baseline &amp; data'!AN89)</f>
        <v>10763.032762941768</v>
      </c>
      <c r="N205" s="243">
        <f>IF('A-baseline &amp; data'!AO89="",M205*(1+SUMIFS('A-methods'!T:T,'A-methods'!$AG:$AG,"rate",'A-methods'!$AF:$AF,$B205,'A-methods'!$D:$D,$C205,'A-methods'!$A:$A,$D205)),'A-baseline &amp; data'!AO89)</f>
        <v>11064.397680304137</v>
      </c>
      <c r="O205" s="243">
        <f>IF('A-baseline &amp; data'!AP89="",N205*(1+SUMIFS('A-methods'!U:U,'A-methods'!$AG:$AG,"rate",'A-methods'!$AF:$AF,$B205,'A-methods'!$D:$D,$C205,'A-methods'!$A:$A,$D205)),'A-baseline &amp; data'!AP89)</f>
        <v>11374.200815352653</v>
      </c>
      <c r="P205" s="243">
        <f>IF('A-baseline &amp; data'!AQ89="",O205*(1+SUMIFS('A-methods'!V:V,'A-methods'!$AG:$AG,"rate",'A-methods'!$AF:$AF,$B205,'A-methods'!$D:$D,$C205,'A-methods'!$A:$A,$D205)),'A-baseline &amp; data'!AQ89)</f>
        <v>11692.678438182527</v>
      </c>
      <c r="Q205" s="243">
        <f>IF('A-baseline &amp; data'!AR89="",P205*(1+SUMIFS('A-methods'!W:W,'A-methods'!$AG:$AG,"rate",'A-methods'!$AF:$AF,$B205,'A-methods'!$D:$D,$C205,'A-methods'!$A:$A,$D205)),'A-baseline &amp; data'!AR89)</f>
        <v>12020.073434451639</v>
      </c>
      <c r="R205" s="243">
        <f>IF('A-baseline &amp; data'!AS89="",Q205*(1+SUMIFS('A-methods'!X:X,'A-methods'!$AG:$AG,"rate",'A-methods'!$AF:$AF,$B205,'A-methods'!$D:$D,$C205,'A-methods'!$A:$A,$D205)),'A-baseline &amp; data'!AS89)</f>
        <v>12356.635490616285</v>
      </c>
      <c r="S205" s="243">
        <f>IF('A-baseline &amp; data'!AT89="",R205*(1+SUMIFS('A-methods'!Y:Y,'A-methods'!$AG:$AG,"rate",'A-methods'!$AF:$AF,$B205,'A-methods'!$D:$D,$C205,'A-methods'!$A:$A,$D205)),'A-baseline &amp; data'!AT89)</f>
        <v>12702.621284353541</v>
      </c>
      <c r="T205" s="243">
        <f>IF('A-baseline &amp; data'!AU89="",S205*(1+SUMIFS('A-methods'!Z:Z,'A-methods'!$AG:$AG,"rate",'A-methods'!$AF:$AF,$B205,'A-methods'!$D:$D,$C205,'A-methods'!$A:$A,$D205)),'A-baseline &amp; data'!AU89)</f>
        <v>13058.294680315441</v>
      </c>
      <c r="U205" s="243">
        <f>IF('A-baseline &amp; data'!AV89="",T205*(1+SUMIFS('A-methods'!AA:AA,'A-methods'!$AG:$AG,"rate",'A-methods'!$AF:$AF,$B205,'A-methods'!$D:$D,$C205,'A-methods'!$A:$A,$D205)),'A-baseline &amp; data'!AV89)</f>
        <v>13423.926931364274</v>
      </c>
      <c r="V205" s="243">
        <f>IF('A-baseline &amp; data'!AW89="",U205*(1+SUMIFS('A-methods'!AB:AB,'A-methods'!$AG:$AG,"rate",'A-methods'!$AF:$AF,$B205,'A-methods'!$D:$D,$C205,'A-methods'!$A:$A,$D205)),'A-baseline &amp; data'!AW89)</f>
        <v>13799.796885442474</v>
      </c>
      <c r="W205" s="243">
        <f>IF('A-baseline &amp; data'!AX89="",V205*(1+SUMIFS('A-methods'!AC:AC,'A-methods'!$AG:$AG,"rate",'A-methods'!$AF:$AF,$B205,'A-methods'!$D:$D,$C205,'A-methods'!$A:$A,$D205)),'A-baseline &amp; data'!AX89)</f>
        <v>14186.191198234865</v>
      </c>
      <c r="X205" s="243">
        <f>IF('A-baseline &amp; data'!AY89="",W205*(1+SUMIFS('A-methods'!AD:AD,'A-methods'!$AG:$AG,"rate",'A-methods'!$AF:$AF,$B205,'A-methods'!$D:$D,$C205,'A-methods'!$A:$A,$D205)),'A-baseline &amp; data'!AY89)</f>
        <v>14583.404551785441</v>
      </c>
      <c r="Y205" s="243">
        <f>IF('A-baseline &amp; data'!AZ89="",X205*(1+SUMIFS('A-methods'!AE:AE,'A-methods'!$AG:$AG,"rate",'A-methods'!$AF:$AF,$B205,'A-methods'!$D:$D,$C205,'A-methods'!$A:$A,$D205)),'A-baseline &amp; data'!AZ89)</f>
        <v>14991.739879235434</v>
      </c>
    </row>
    <row r="206" spans="1:27">
      <c r="A206" s="237" t="s">
        <v>107</v>
      </c>
      <c r="B206" s="221" t="s">
        <v>108</v>
      </c>
      <c r="C206" s="274" t="str">
        <f t="shared" si="34"/>
        <v>NSW</v>
      </c>
      <c r="D206" s="272" t="str">
        <f t="shared" si="34"/>
        <v>Best</v>
      </c>
      <c r="E206" s="336">
        <f>IF('A-baseline &amp; data'!AF90&lt;&gt;"",'A-baseline &amp; data'!AF90,'A-baseline &amp; data'!AE90*(1+SUMIFS('A-methods'!K:K,'A-methods'!$AG:$AG,"rate",'A-methods'!$AF:$AF,$B206,'A-methods'!$D:$D,$C206,'A-methods'!$A:$A,$D206)))</f>
        <v>531.29606599999977</v>
      </c>
      <c r="F206" s="243">
        <f>IF('A-baseline &amp; data'!AG90="",E206*(1+SUMIFS('A-methods'!L:L,'A-methods'!$AG:$AG,"rate",'A-methods'!$AF:$AF,$B206,'A-methods'!$D:$D,$C206,'A-methods'!$A:$A,$D206)),'A-baseline &amp; data'!AG90)</f>
        <v>546.17235584799982</v>
      </c>
      <c r="G206" s="243">
        <f>IF('A-baseline &amp; data'!AH90="",F206*(1+SUMIFS('A-methods'!M:M,'A-methods'!$AG:$AG,"rate",'A-methods'!$AF:$AF,$B206,'A-methods'!$D:$D,$C206,'A-methods'!$A:$A,$D206)),'A-baseline &amp; data'!AH90)</f>
        <v>561.46518181174383</v>
      </c>
      <c r="H206" s="243">
        <f>IF('A-baseline &amp; data'!AI90="",G206*(1+SUMIFS('A-methods'!N:N,'A-methods'!$AG:$AG,"rate",'A-methods'!$AF:$AF,$B206,'A-methods'!$D:$D,$C206,'A-methods'!$A:$A,$D206)),'A-baseline &amp; data'!AI90)</f>
        <v>577.18620690247269</v>
      </c>
      <c r="I206" s="243">
        <f>IF('A-baseline &amp; data'!AJ90="",H206*(1+SUMIFS('A-methods'!O:O,'A-methods'!$AG:$AG,"rate",'A-methods'!$AF:$AF,$B206,'A-methods'!$D:$D,$C206,'A-methods'!$A:$A,$D206)),'A-baseline &amp; data'!AJ90)</f>
        <v>593.3474206957419</v>
      </c>
      <c r="J206" s="243">
        <f>IF('A-baseline &amp; data'!AK90="",I206*(1+SUMIFS('A-methods'!P:P,'A-methods'!$AG:$AG,"rate",'A-methods'!$AF:$AF,$B206,'A-methods'!$D:$D,$C206,'A-methods'!$A:$A,$D206)),'A-baseline &amp; data'!AK90)</f>
        <v>609.96114847522267</v>
      </c>
      <c r="K206" s="243">
        <f>IF('A-baseline &amp; data'!AL90="",J206*(1+SUMIFS('A-methods'!Q:Q,'A-methods'!$AG:$AG,"rate",'A-methods'!$AF:$AF,$B206,'A-methods'!$D:$D,$C206,'A-methods'!$A:$A,$D206)),'A-baseline &amp; data'!AL90)</f>
        <v>627.04006063252893</v>
      </c>
      <c r="L206" s="243">
        <f>IF('A-baseline &amp; data'!AM90="",K206*(1+SUMIFS('A-methods'!R:R,'A-methods'!$AG:$AG,"rate",'A-methods'!$AF:$AF,$B206,'A-methods'!$D:$D,$C206,'A-methods'!$A:$A,$D206)),'A-baseline &amp; data'!AM90)</f>
        <v>644.59718233023978</v>
      </c>
      <c r="M206" s="243">
        <f>IF('A-baseline &amp; data'!AN90="",L206*(1+SUMIFS('A-methods'!S:S,'A-methods'!$AG:$AG,"rate",'A-methods'!$AF:$AF,$B206,'A-methods'!$D:$D,$C206,'A-methods'!$A:$A,$D206)),'A-baseline &amp; data'!AN90)</f>
        <v>662.6459034354865</v>
      </c>
      <c r="N206" s="243">
        <f>IF('A-baseline &amp; data'!AO90="",M206*(1+SUMIFS('A-methods'!T:T,'A-methods'!$AG:$AG,"rate",'A-methods'!$AF:$AF,$B206,'A-methods'!$D:$D,$C206,'A-methods'!$A:$A,$D206)),'A-baseline &amp; data'!AO90)</f>
        <v>681.19998873168015</v>
      </c>
      <c r="O206" s="243">
        <f>IF('A-baseline &amp; data'!AP90="",N206*(1+SUMIFS('A-methods'!U:U,'A-methods'!$AG:$AG,"rate",'A-methods'!$AF:$AF,$B206,'A-methods'!$D:$D,$C206,'A-methods'!$A:$A,$D206)),'A-baseline &amp; data'!AP90)</f>
        <v>700.27358841616717</v>
      </c>
      <c r="P206" s="243">
        <f>IF('A-baseline &amp; data'!AQ90="",O206*(1+SUMIFS('A-methods'!V:V,'A-methods'!$AG:$AG,"rate",'A-methods'!$AF:$AF,$B206,'A-methods'!$D:$D,$C206,'A-methods'!$A:$A,$D206)),'A-baseline &amp; data'!AQ90)</f>
        <v>719.88124889181984</v>
      </c>
      <c r="Q206" s="243">
        <f>IF('A-baseline &amp; data'!AR90="",P206*(1+SUMIFS('A-methods'!W:W,'A-methods'!$AG:$AG,"rate",'A-methods'!$AF:$AF,$B206,'A-methods'!$D:$D,$C206,'A-methods'!$A:$A,$D206)),'A-baseline &amp; data'!AR90)</f>
        <v>740.03792386079078</v>
      </c>
      <c r="R206" s="243">
        <f>IF('A-baseline &amp; data'!AS90="",Q206*(1+SUMIFS('A-methods'!X:X,'A-methods'!$AG:$AG,"rate",'A-methods'!$AF:$AF,$B206,'A-methods'!$D:$D,$C206,'A-methods'!$A:$A,$D206)),'A-baseline &amp; data'!AS90)</f>
        <v>760.75898572889298</v>
      </c>
      <c r="S206" s="243">
        <f>IF('A-baseline &amp; data'!AT90="",R206*(1+SUMIFS('A-methods'!Y:Y,'A-methods'!$AG:$AG,"rate",'A-methods'!$AF:$AF,$B206,'A-methods'!$D:$D,$C206,'A-methods'!$A:$A,$D206)),'A-baseline &amp; data'!AT90)</f>
        <v>782.06023732930203</v>
      </c>
      <c r="T206" s="243">
        <f>IF('A-baseline &amp; data'!AU90="",S206*(1+SUMIFS('A-methods'!Z:Z,'A-methods'!$AG:$AG,"rate",'A-methods'!$AF:$AF,$B206,'A-methods'!$D:$D,$C206,'A-methods'!$A:$A,$D206)),'A-baseline &amp; data'!AU90)</f>
        <v>803.95792397452249</v>
      </c>
      <c r="U206" s="243">
        <f>IF('A-baseline &amp; data'!AV90="",T206*(1+SUMIFS('A-methods'!AA:AA,'A-methods'!$AG:$AG,"rate",'A-methods'!$AF:$AF,$B206,'A-methods'!$D:$D,$C206,'A-methods'!$A:$A,$D206)),'A-baseline &amp; data'!AV90)</f>
        <v>826.46874584580917</v>
      </c>
      <c r="V206" s="243">
        <f>IF('A-baseline &amp; data'!AW90="",U206*(1+SUMIFS('A-methods'!AB:AB,'A-methods'!$AG:$AG,"rate",'A-methods'!$AF:$AF,$B206,'A-methods'!$D:$D,$C206,'A-methods'!$A:$A,$D206)),'A-baseline &amp; data'!AW90)</f>
        <v>849.60987072949183</v>
      </c>
      <c r="W206" s="243">
        <f>IF('A-baseline &amp; data'!AX90="",V206*(1+SUMIFS('A-methods'!AC:AC,'A-methods'!$AG:$AG,"rate",'A-methods'!$AF:$AF,$B206,'A-methods'!$D:$D,$C206,'A-methods'!$A:$A,$D206)),'A-baseline &amp; data'!AX90)</f>
        <v>873.39894710991757</v>
      </c>
      <c r="X206" s="243">
        <f>IF('A-baseline &amp; data'!AY90="",W206*(1+SUMIFS('A-methods'!AD:AD,'A-methods'!$AG:$AG,"rate",'A-methods'!$AF:$AF,$B206,'A-methods'!$D:$D,$C206,'A-methods'!$A:$A,$D206)),'A-baseline &amp; data'!AY90)</f>
        <v>897.85411762899525</v>
      </c>
      <c r="Y206" s="243">
        <f>IF('A-baseline &amp; data'!AZ90="",X206*(1+SUMIFS('A-methods'!AE:AE,'A-methods'!$AG:$AG,"rate",'A-methods'!$AF:$AF,$B206,'A-methods'!$D:$D,$C206,'A-methods'!$A:$A,$D206)),'A-baseline &amp; data'!AZ90)</f>
        <v>922.99403292260718</v>
      </c>
    </row>
    <row r="207" spans="1:27">
      <c r="A207" s="237" t="s">
        <v>115</v>
      </c>
      <c r="B207" s="221" t="s">
        <v>116</v>
      </c>
      <c r="C207" s="274" t="str">
        <f t="shared" si="34"/>
        <v>NSW</v>
      </c>
      <c r="D207" s="272" t="str">
        <f t="shared" si="34"/>
        <v>Best</v>
      </c>
      <c r="E207" s="336">
        <f>IF('A-baseline &amp; data'!AF91&lt;&gt;"",'A-baseline &amp; data'!AF91,'A-baseline &amp; data'!AE91*(1+SUMIFS('A-methods'!K:K,'A-methods'!$AG:$AG,"rate",'A-methods'!$AF:$AF,$B207,'A-methods'!$D:$D,$C207,'A-methods'!$A:$A,$D207)))</f>
        <v>130665.46847600059</v>
      </c>
      <c r="F207" s="243">
        <f>IF('A-baseline &amp; data'!AG91="",E207*(1+SUMIFS('A-methods'!L:L,'A-methods'!$AG:$AG,"rate",'A-methods'!$AF:$AF,$B207,'A-methods'!$D:$D,$C207,'A-methods'!$A:$A,$D207)),'A-baseline &amp; data'!AG91)</f>
        <v>130665.46847600059</v>
      </c>
      <c r="G207" s="243">
        <f>IF('A-baseline &amp; data'!AH91="",F207*(1+SUMIFS('A-methods'!M:M,'A-methods'!$AG:$AG,"rate",'A-methods'!$AF:$AF,$B207,'A-methods'!$D:$D,$C207,'A-methods'!$A:$A,$D207)),'A-baseline &amp; data'!AH91)</f>
        <v>130665.46847600059</v>
      </c>
      <c r="H207" s="243">
        <f>IF('A-baseline &amp; data'!AI91="",G207*(1+SUMIFS('A-methods'!N:N,'A-methods'!$AG:$AG,"rate",'A-methods'!$AF:$AF,$B207,'A-methods'!$D:$D,$C207,'A-methods'!$A:$A,$D207)),'A-baseline &amp; data'!AI91)</f>
        <v>130665.46847600059</v>
      </c>
      <c r="I207" s="243">
        <f>IF('A-baseline &amp; data'!AJ91="",H207*(1+SUMIFS('A-methods'!O:O,'A-methods'!$AG:$AG,"rate",'A-methods'!$AF:$AF,$B207,'A-methods'!$D:$D,$C207,'A-methods'!$A:$A,$D207)),'A-baseline &amp; data'!AJ91)</f>
        <v>130665.46847600059</v>
      </c>
      <c r="J207" s="243">
        <f>IF('A-baseline &amp; data'!AK91="",I207*(1+SUMIFS('A-methods'!P:P,'A-methods'!$AG:$AG,"rate",'A-methods'!$AF:$AF,$B207,'A-methods'!$D:$D,$C207,'A-methods'!$A:$A,$D207)),'A-baseline &amp; data'!AK91)</f>
        <v>130665.46847600059</v>
      </c>
      <c r="K207" s="243">
        <f>IF('A-baseline &amp; data'!AL91="",J207*(1+SUMIFS('A-methods'!Q:Q,'A-methods'!$AG:$AG,"rate",'A-methods'!$AF:$AF,$B207,'A-methods'!$D:$D,$C207,'A-methods'!$A:$A,$D207)),'A-baseline &amp; data'!AL91)</f>
        <v>130665.46847600059</v>
      </c>
      <c r="L207" s="243">
        <f>IF('A-baseline &amp; data'!AM91="",K207*(1+SUMIFS('A-methods'!R:R,'A-methods'!$AG:$AG,"rate",'A-methods'!$AF:$AF,$B207,'A-methods'!$D:$D,$C207,'A-methods'!$A:$A,$D207)),'A-baseline &amp; data'!AM91)</f>
        <v>130665.46847600059</v>
      </c>
      <c r="M207" s="243">
        <f>IF('A-baseline &amp; data'!AN91="",L207*(1+SUMIFS('A-methods'!S:S,'A-methods'!$AG:$AG,"rate",'A-methods'!$AF:$AF,$B207,'A-methods'!$D:$D,$C207,'A-methods'!$A:$A,$D207)),'A-baseline &amp; data'!AN91)</f>
        <v>130665.46847600059</v>
      </c>
      <c r="N207" s="243">
        <f>IF('A-baseline &amp; data'!AO91="",M207*(1+SUMIFS('A-methods'!T:T,'A-methods'!$AG:$AG,"rate",'A-methods'!$AF:$AF,$B207,'A-methods'!$D:$D,$C207,'A-methods'!$A:$A,$D207)),'A-baseline &amp; data'!AO91)</f>
        <v>130665.46847600059</v>
      </c>
      <c r="O207" s="243">
        <f>IF('A-baseline &amp; data'!AP91="",N207*(1+SUMIFS('A-methods'!U:U,'A-methods'!$AG:$AG,"rate",'A-methods'!$AF:$AF,$B207,'A-methods'!$D:$D,$C207,'A-methods'!$A:$A,$D207)),'A-baseline &amp; data'!AP91)</f>
        <v>130665.46847600059</v>
      </c>
      <c r="P207" s="243">
        <f>IF('A-baseline &amp; data'!AQ91="",O207*(1+SUMIFS('A-methods'!V:V,'A-methods'!$AG:$AG,"rate",'A-methods'!$AF:$AF,$B207,'A-methods'!$D:$D,$C207,'A-methods'!$A:$A,$D207)),'A-baseline &amp; data'!AQ91)</f>
        <v>130665.46847600059</v>
      </c>
      <c r="Q207" s="243">
        <f>IF('A-baseline &amp; data'!AR91="",P207*(1+SUMIFS('A-methods'!W:W,'A-methods'!$AG:$AG,"rate",'A-methods'!$AF:$AF,$B207,'A-methods'!$D:$D,$C207,'A-methods'!$A:$A,$D207)),'A-baseline &amp; data'!AR91)</f>
        <v>130665.46847600059</v>
      </c>
      <c r="R207" s="243">
        <f>IF('A-baseline &amp; data'!AS91="",Q207*(1+SUMIFS('A-methods'!X:X,'A-methods'!$AG:$AG,"rate",'A-methods'!$AF:$AF,$B207,'A-methods'!$D:$D,$C207,'A-methods'!$A:$A,$D207)),'A-baseline &amp; data'!AS91)</f>
        <v>130665.46847600059</v>
      </c>
      <c r="S207" s="243">
        <f>IF('A-baseline &amp; data'!AT91="",R207*(1+SUMIFS('A-methods'!Y:Y,'A-methods'!$AG:$AG,"rate",'A-methods'!$AF:$AF,$B207,'A-methods'!$D:$D,$C207,'A-methods'!$A:$A,$D207)),'A-baseline &amp; data'!AT91)</f>
        <v>130665.46847600059</v>
      </c>
      <c r="T207" s="243">
        <f>IF('A-baseline &amp; data'!AU91="",S207*(1+SUMIFS('A-methods'!Z:Z,'A-methods'!$AG:$AG,"rate",'A-methods'!$AF:$AF,$B207,'A-methods'!$D:$D,$C207,'A-methods'!$A:$A,$D207)),'A-baseline &amp; data'!AU91)</f>
        <v>130665.46847600059</v>
      </c>
      <c r="U207" s="243">
        <f>IF('A-baseline &amp; data'!AV91="",T207*(1+SUMIFS('A-methods'!AA:AA,'A-methods'!$AG:$AG,"rate",'A-methods'!$AF:$AF,$B207,'A-methods'!$D:$D,$C207,'A-methods'!$A:$A,$D207)),'A-baseline &amp; data'!AV91)</f>
        <v>130665.46847600059</v>
      </c>
      <c r="V207" s="243">
        <f>IF('A-baseline &amp; data'!AW91="",U207*(1+SUMIFS('A-methods'!AB:AB,'A-methods'!$AG:$AG,"rate",'A-methods'!$AF:$AF,$B207,'A-methods'!$D:$D,$C207,'A-methods'!$A:$A,$D207)),'A-baseline &amp; data'!AW91)</f>
        <v>130665.46847600059</v>
      </c>
      <c r="W207" s="243">
        <f>IF('A-baseline &amp; data'!AX91="",V207*(1+SUMIFS('A-methods'!AC:AC,'A-methods'!$AG:$AG,"rate",'A-methods'!$AF:$AF,$B207,'A-methods'!$D:$D,$C207,'A-methods'!$A:$A,$D207)),'A-baseline &amp; data'!AX91)</f>
        <v>130665.46847600059</v>
      </c>
      <c r="X207" s="243">
        <f>IF('A-baseline &amp; data'!AY91="",W207*(1+SUMIFS('A-methods'!AD:AD,'A-methods'!$AG:$AG,"rate",'A-methods'!$AF:$AF,$B207,'A-methods'!$D:$D,$C207,'A-methods'!$A:$A,$D207)),'A-baseline &amp; data'!AY91)</f>
        <v>130665.46847600059</v>
      </c>
      <c r="Y207" s="243">
        <f>IF('A-baseline &amp; data'!AZ91="",X207*(1+SUMIFS('A-methods'!AE:AE,'A-methods'!$AG:$AG,"rate",'A-methods'!$AF:$AF,$B207,'A-methods'!$D:$D,$C207,'A-methods'!$A:$A,$D207)),'A-baseline &amp; data'!AZ91)</f>
        <v>130665.46847600059</v>
      </c>
    </row>
    <row r="208" spans="1:27">
      <c r="A208" s="237" t="s">
        <v>125</v>
      </c>
      <c r="B208" s="221" t="s">
        <v>1208</v>
      </c>
      <c r="C208" s="274" t="str">
        <f t="shared" si="34"/>
        <v>NSW</v>
      </c>
      <c r="D208" s="272" t="str">
        <f t="shared" si="34"/>
        <v>Best</v>
      </c>
      <c r="E208" s="336">
        <f>IF('A-baseline &amp; data'!AF92&lt;&gt;"",'A-baseline &amp; data'!AF92,'A-baseline &amp; data'!AE92*(1+SUMIFS('A-methods'!K:K,'A-methods'!$AG:$AG,"rate",'A-methods'!$AF:$AF,$B208,'A-methods'!$D:$D,$C208,'A-methods'!$A:$A,$D208)))</f>
        <v>95156.189705552184</v>
      </c>
      <c r="F208" s="243">
        <f>IF('A-baseline &amp; data'!AG92="",E208*(1+SUMIFS('A-methods'!L:L,'A-methods'!$AG:$AG,"rate",'A-methods'!$AF:$AF,$B208,'A-methods'!$D:$D,$C208,'A-methods'!$A:$A,$D208)),'A-baseline &amp; data'!AG92)</f>
        <v>97249.62587907433</v>
      </c>
      <c r="G208" s="243">
        <f>IF('A-baseline &amp; data'!AH92="",F208*(1+SUMIFS('A-methods'!M:M,'A-methods'!$AG:$AG,"rate",'A-methods'!$AF:$AF,$B208,'A-methods'!$D:$D,$C208,'A-methods'!$A:$A,$D208)),'A-baseline &amp; data'!AH92)</f>
        <v>99389.117648413972</v>
      </c>
      <c r="H208" s="243">
        <f>IF('A-baseline &amp; data'!AI92="",G208*(1+SUMIFS('A-methods'!N:N,'A-methods'!$AG:$AG,"rate",'A-methods'!$AF:$AF,$B208,'A-methods'!$D:$D,$C208,'A-methods'!$A:$A,$D208)),'A-baseline &amp; data'!AI92)</f>
        <v>101575.67823667909</v>
      </c>
      <c r="I208" s="243">
        <f>IF('A-baseline &amp; data'!AJ92="",H208*(1+SUMIFS('A-methods'!O:O,'A-methods'!$AG:$AG,"rate",'A-methods'!$AF:$AF,$B208,'A-methods'!$D:$D,$C208,'A-methods'!$A:$A,$D208)),'A-baseline &amp; data'!AJ92)</f>
        <v>103810.34315788603</v>
      </c>
      <c r="J208" s="243">
        <f>IF('A-baseline &amp; data'!AK92="",I208*(1+SUMIFS('A-methods'!P:P,'A-methods'!$AG:$AG,"rate",'A-methods'!$AF:$AF,$B208,'A-methods'!$D:$D,$C208,'A-methods'!$A:$A,$D208)),'A-baseline &amp; data'!AK92)</f>
        <v>106094.17070735953</v>
      </c>
      <c r="K208" s="243">
        <f>IF('A-baseline &amp; data'!AL92="",J208*(1+SUMIFS('A-methods'!Q:Q,'A-methods'!$AG:$AG,"rate",'A-methods'!$AF:$AF,$B208,'A-methods'!$D:$D,$C208,'A-methods'!$A:$A,$D208)),'A-baseline &amp; data'!AL92)</f>
        <v>108428.24246292144</v>
      </c>
      <c r="L208" s="243">
        <f>IF('A-baseline &amp; data'!AM92="",K208*(1+SUMIFS('A-methods'!R:R,'A-methods'!$AG:$AG,"rate",'A-methods'!$AF:$AF,$B208,'A-methods'!$D:$D,$C208,'A-methods'!$A:$A,$D208)),'A-baseline &amp; data'!AM92)</f>
        <v>110813.66379710571</v>
      </c>
      <c r="M208" s="243">
        <f>IF('A-baseline &amp; data'!AN92="",L208*(1+SUMIFS('A-methods'!S:S,'A-methods'!$AG:$AG,"rate",'A-methods'!$AF:$AF,$B208,'A-methods'!$D:$D,$C208,'A-methods'!$A:$A,$D208)),'A-baseline &amp; data'!AN92)</f>
        <v>113251.56440064203</v>
      </c>
      <c r="N208" s="243">
        <f>IF('A-baseline &amp; data'!AO92="",M208*(1+SUMIFS('A-methods'!T:T,'A-methods'!$AG:$AG,"rate",'A-methods'!$AF:$AF,$B208,'A-methods'!$D:$D,$C208,'A-methods'!$A:$A,$D208)),'A-baseline &amp; data'!AO92)</f>
        <v>115743.09881745616</v>
      </c>
      <c r="O208" s="243">
        <f>IF('A-baseline &amp; data'!AP92="",N208*(1+SUMIFS('A-methods'!U:U,'A-methods'!$AG:$AG,"rate",'A-methods'!$AF:$AF,$B208,'A-methods'!$D:$D,$C208,'A-methods'!$A:$A,$D208)),'A-baseline &amp; data'!AP92)</f>
        <v>118289.4469914402</v>
      </c>
      <c r="P208" s="243">
        <f>IF('A-baseline &amp; data'!AQ92="",O208*(1+SUMIFS('A-methods'!V:V,'A-methods'!$AG:$AG,"rate",'A-methods'!$AF:$AF,$B208,'A-methods'!$D:$D,$C208,'A-methods'!$A:$A,$D208)),'A-baseline &amp; data'!AQ92)</f>
        <v>120891.81482525189</v>
      </c>
      <c r="Q208" s="243">
        <f>IF('A-baseline &amp; data'!AR92="",P208*(1+SUMIFS('A-methods'!W:W,'A-methods'!$AG:$AG,"rate",'A-methods'!$AF:$AF,$B208,'A-methods'!$D:$D,$C208,'A-methods'!$A:$A,$D208)),'A-baseline &amp; data'!AR92)</f>
        <v>123551.43475140743</v>
      </c>
      <c r="R208" s="243">
        <f>IF('A-baseline &amp; data'!AS92="",Q208*(1+SUMIFS('A-methods'!X:X,'A-methods'!$AG:$AG,"rate",'A-methods'!$AF:$AF,$B208,'A-methods'!$D:$D,$C208,'A-methods'!$A:$A,$D208)),'A-baseline &amp; data'!AS92)</f>
        <v>126269.5663159384</v>
      </c>
      <c r="S208" s="243">
        <f>IF('A-baseline &amp; data'!AT92="",R208*(1+SUMIFS('A-methods'!Y:Y,'A-methods'!$AG:$AG,"rate",'A-methods'!$AF:$AF,$B208,'A-methods'!$D:$D,$C208,'A-methods'!$A:$A,$D208)),'A-baseline &amp; data'!AT92)</f>
        <v>129047.49677488905</v>
      </c>
      <c r="T208" s="243">
        <f>IF('A-baseline &amp; data'!AU92="",S208*(1+SUMIFS('A-methods'!Z:Z,'A-methods'!$AG:$AG,"rate",'A-methods'!$AF:$AF,$B208,'A-methods'!$D:$D,$C208,'A-methods'!$A:$A,$D208)),'A-baseline &amp; data'!AU92)</f>
        <v>131886.54170393661</v>
      </c>
      <c r="U208" s="243">
        <f>IF('A-baseline &amp; data'!AV92="",T208*(1+SUMIFS('A-methods'!AA:AA,'A-methods'!$AG:$AG,"rate",'A-methods'!$AF:$AF,$B208,'A-methods'!$D:$D,$C208,'A-methods'!$A:$A,$D208)),'A-baseline &amp; data'!AV92)</f>
        <v>134788.04562142323</v>
      </c>
      <c r="V208" s="243">
        <f>IF('A-baseline &amp; data'!AW92="",U208*(1+SUMIFS('A-methods'!AB:AB,'A-methods'!$AG:$AG,"rate",'A-methods'!$AF:$AF,$B208,'A-methods'!$D:$D,$C208,'A-methods'!$A:$A,$D208)),'A-baseline &amp; data'!AW92)</f>
        <v>137753.38262509453</v>
      </c>
      <c r="W208" s="243">
        <f>IF('A-baseline &amp; data'!AX92="",V208*(1+SUMIFS('A-methods'!AC:AC,'A-methods'!$AG:$AG,"rate",'A-methods'!$AF:$AF,$B208,'A-methods'!$D:$D,$C208,'A-methods'!$A:$A,$D208)),'A-baseline &amp; data'!AX92)</f>
        <v>140783.9570428466</v>
      </c>
      <c r="X208" s="243">
        <f>IF('A-baseline &amp; data'!AY92="",W208*(1+SUMIFS('A-methods'!AD:AD,'A-methods'!$AG:$AG,"rate",'A-methods'!$AF:$AF,$B208,'A-methods'!$D:$D,$C208,'A-methods'!$A:$A,$D208)),'A-baseline &amp; data'!AY92)</f>
        <v>143881.20409778922</v>
      </c>
      <c r="Y208" s="243">
        <f>IF('A-baseline &amp; data'!AZ92="",X208*(1+SUMIFS('A-methods'!AE:AE,'A-methods'!$AG:$AG,"rate",'A-methods'!$AF:$AF,$B208,'A-methods'!$D:$D,$C208,'A-methods'!$A:$A,$D208)),'A-baseline &amp; data'!AZ92)</f>
        <v>147046.59058794059</v>
      </c>
    </row>
    <row r="209" spans="1:32">
      <c r="A209" s="237" t="s">
        <v>127</v>
      </c>
      <c r="B209" s="221" t="s">
        <v>128</v>
      </c>
      <c r="C209" s="274" t="str">
        <f t="shared" si="34"/>
        <v>NSW</v>
      </c>
      <c r="D209" s="272" t="str">
        <f t="shared" si="34"/>
        <v>Best</v>
      </c>
      <c r="E209" s="336">
        <f>IF('A-baseline &amp; data'!AF93&lt;&gt;"",'A-baseline &amp; data'!AF93,'A-baseline &amp; data'!AE93*(1+SUMIFS('A-methods'!K:K,'A-methods'!$AG:$AG,"rate",'A-methods'!$AF:$AF,$B209,'A-methods'!$D:$D,$C209,'A-methods'!$A:$A,$D209)))</f>
        <v>170620.42008065325</v>
      </c>
      <c r="F209" s="243">
        <f>IF('A-baseline &amp; data'!AG93="",E209*(1+SUMIFS('A-methods'!L:L,'A-methods'!$AG:$AG,"rate",'A-methods'!$AF:$AF,$B209,'A-methods'!$D:$D,$C209,'A-methods'!$A:$A,$D209)),'A-baseline &amp; data'!AG93)</f>
        <v>175397.79184291154</v>
      </c>
      <c r="G209" s="243">
        <f>IF('A-baseline &amp; data'!AH93="",F209*(1+SUMIFS('A-methods'!M:M,'A-methods'!$AG:$AG,"rate",'A-methods'!$AF:$AF,$B209,'A-methods'!$D:$D,$C209,'A-methods'!$A:$A,$D209)),'A-baseline &amp; data'!AH93)</f>
        <v>180308.93001451305</v>
      </c>
      <c r="H209" s="243">
        <f>IF('A-baseline &amp; data'!AI93="",G209*(1+SUMIFS('A-methods'!N:N,'A-methods'!$AG:$AG,"rate",'A-methods'!$AF:$AF,$B209,'A-methods'!$D:$D,$C209,'A-methods'!$A:$A,$D209)),'A-baseline &amp; data'!AI93)</f>
        <v>185357.58005491944</v>
      </c>
      <c r="I209" s="243">
        <f>IF('A-baseline &amp; data'!AJ93="",H209*(1+SUMIFS('A-methods'!O:O,'A-methods'!$AG:$AG,"rate",'A-methods'!$AF:$AF,$B209,'A-methods'!$D:$D,$C209,'A-methods'!$A:$A,$D209)),'A-baseline &amp; data'!AJ93)</f>
        <v>190547.59229645718</v>
      </c>
      <c r="J209" s="243">
        <f>IF('A-baseline &amp; data'!AK93="",I209*(1+SUMIFS('A-methods'!P:P,'A-methods'!$AG:$AG,"rate",'A-methods'!$AF:$AF,$B209,'A-methods'!$D:$D,$C209,'A-methods'!$A:$A,$D209)),'A-baseline &amp; data'!AK93)</f>
        <v>195882.92488075799</v>
      </c>
      <c r="K209" s="243">
        <f>IF('A-baseline &amp; data'!AL93="",J209*(1+SUMIFS('A-methods'!Q:Q,'A-methods'!$AG:$AG,"rate",'A-methods'!$AF:$AF,$B209,'A-methods'!$D:$D,$C209,'A-methods'!$A:$A,$D209)),'A-baseline &amp; data'!AL93)</f>
        <v>201367.64677741923</v>
      </c>
      <c r="L209" s="243">
        <f>IF('A-baseline &amp; data'!AM93="",K209*(1+SUMIFS('A-methods'!R:R,'A-methods'!$AG:$AG,"rate",'A-methods'!$AF:$AF,$B209,'A-methods'!$D:$D,$C209,'A-methods'!$A:$A,$D209)),'A-baseline &amp; data'!AM93)</f>
        <v>207005.94088718697</v>
      </c>
      <c r="M209" s="243">
        <f>IF('A-baseline &amp; data'!AN93="",L209*(1+SUMIFS('A-methods'!S:S,'A-methods'!$AG:$AG,"rate",'A-methods'!$AF:$AF,$B209,'A-methods'!$D:$D,$C209,'A-methods'!$A:$A,$D209)),'A-baseline &amp; data'!AN93)</f>
        <v>212802.10723202821</v>
      </c>
      <c r="N209" s="243">
        <f>IF('A-baseline &amp; data'!AO93="",M209*(1+SUMIFS('A-methods'!T:T,'A-methods'!$AG:$AG,"rate",'A-methods'!$AF:$AF,$B209,'A-methods'!$D:$D,$C209,'A-methods'!$A:$A,$D209)),'A-baseline &amp; data'!AO93)</f>
        <v>218760.566234525</v>
      </c>
      <c r="O209" s="243">
        <f>IF('A-baseline &amp; data'!AP93="",N209*(1+SUMIFS('A-methods'!U:U,'A-methods'!$AG:$AG,"rate",'A-methods'!$AF:$AF,$B209,'A-methods'!$D:$D,$C209,'A-methods'!$A:$A,$D209)),'A-baseline &amp; data'!AP93)</f>
        <v>224885.86208909171</v>
      </c>
      <c r="P209" s="243">
        <f>IF('A-baseline &amp; data'!AQ93="",O209*(1+SUMIFS('A-methods'!V:V,'A-methods'!$AG:$AG,"rate",'A-methods'!$AF:$AF,$B209,'A-methods'!$D:$D,$C209,'A-methods'!$A:$A,$D209)),'A-baseline &amp; data'!AQ93)</f>
        <v>231182.66622758628</v>
      </c>
      <c r="Q209" s="243">
        <f>IF('A-baseline &amp; data'!AR93="",P209*(1+SUMIFS('A-methods'!W:W,'A-methods'!$AG:$AG,"rate",'A-methods'!$AF:$AF,$B209,'A-methods'!$D:$D,$C209,'A-methods'!$A:$A,$D209)),'A-baseline &amp; data'!AR93)</f>
        <v>237655.78088195869</v>
      </c>
      <c r="R209" s="243">
        <f>IF('A-baseline &amp; data'!AS93="",Q209*(1+SUMIFS('A-methods'!X:X,'A-methods'!$AG:$AG,"rate",'A-methods'!$AF:$AF,$B209,'A-methods'!$D:$D,$C209,'A-methods'!$A:$A,$D209)),'A-baseline &amp; data'!AS93)</f>
        <v>244310.14274665355</v>
      </c>
      <c r="S209" s="243">
        <f>IF('A-baseline &amp; data'!AT93="",R209*(1+SUMIFS('A-methods'!Y:Y,'A-methods'!$AG:$AG,"rate",'A-methods'!$AF:$AF,$B209,'A-methods'!$D:$D,$C209,'A-methods'!$A:$A,$D209)),'A-baseline &amp; data'!AT93)</f>
        <v>251150.82674355985</v>
      </c>
      <c r="T209" s="243">
        <f>IF('A-baseline &amp; data'!AU93="",S209*(1+SUMIFS('A-methods'!Z:Z,'A-methods'!$AG:$AG,"rate",'A-methods'!$AF:$AF,$B209,'A-methods'!$D:$D,$C209,'A-methods'!$A:$A,$D209)),'A-baseline &amp; data'!AU93)</f>
        <v>258183.04989237952</v>
      </c>
      <c r="U209" s="243">
        <f>IF('A-baseline &amp; data'!AV93="",T209*(1+SUMIFS('A-methods'!AA:AA,'A-methods'!$AG:$AG,"rate",'A-methods'!$AF:$AF,$B209,'A-methods'!$D:$D,$C209,'A-methods'!$A:$A,$D209)),'A-baseline &amp; data'!AV93)</f>
        <v>265412.17528936616</v>
      </c>
      <c r="V209" s="243">
        <f>IF('A-baseline &amp; data'!AW93="",U209*(1+SUMIFS('A-methods'!AB:AB,'A-methods'!$AG:$AG,"rate",'A-methods'!$AF:$AF,$B209,'A-methods'!$D:$D,$C209,'A-methods'!$A:$A,$D209)),'A-baseline &amp; data'!AW93)</f>
        <v>272843.7161974684</v>
      </c>
      <c r="W209" s="243">
        <f>IF('A-baseline &amp; data'!AX93="",V209*(1+SUMIFS('A-methods'!AC:AC,'A-methods'!$AG:$AG,"rate",'A-methods'!$AF:$AF,$B209,'A-methods'!$D:$D,$C209,'A-methods'!$A:$A,$D209)),'A-baseline &amp; data'!AX93)</f>
        <v>280483.34025099751</v>
      </c>
      <c r="X209" s="243">
        <f>IF('A-baseline &amp; data'!AY93="",W209*(1+SUMIFS('A-methods'!AD:AD,'A-methods'!$AG:$AG,"rate",'A-methods'!$AF:$AF,$B209,'A-methods'!$D:$D,$C209,'A-methods'!$A:$A,$D209)),'A-baseline &amp; data'!AY93)</f>
        <v>288336.87377802545</v>
      </c>
      <c r="Y209" s="243">
        <f>IF('A-baseline &amp; data'!AZ93="",X209*(1+SUMIFS('A-methods'!AE:AE,'A-methods'!$AG:$AG,"rate",'A-methods'!$AF:$AF,$B209,'A-methods'!$D:$D,$C209,'A-methods'!$A:$A,$D209)),'A-baseline &amp; data'!AZ93)</f>
        <v>296410.30624381016</v>
      </c>
    </row>
    <row r="210" spans="1:32">
      <c r="A210" s="237" t="s">
        <v>254</v>
      </c>
      <c r="B210" s="221" t="s">
        <v>202</v>
      </c>
      <c r="C210" s="274" t="str">
        <f t="shared" si="34"/>
        <v>NSW</v>
      </c>
      <c r="D210" s="272" t="str">
        <f t="shared" si="34"/>
        <v>Best</v>
      </c>
      <c r="E210" s="336">
        <f>IF('A-baseline &amp; data'!AF94&lt;&gt;"",'A-baseline &amp; data'!AF94,'A-baseline &amp; data'!AE94*(1+SUMIFS('A-methods'!K:K,'A-methods'!$AG:$AG,"rate",'A-methods'!$AF:$AF,$B210,'A-methods'!$D:$D,$C210,'A-methods'!$A:$A,$D210)))</f>
        <v>0</v>
      </c>
      <c r="F210" s="243">
        <f>IF('A-baseline &amp; data'!AG94="",E210*(1+SUMIFS('A-methods'!L:L,'A-methods'!$AG:$AG,"rate",'A-methods'!$AF:$AF,$B210,'A-methods'!$D:$D,$C210,'A-methods'!$A:$A,$D210)),'A-baseline &amp; data'!AG94)</f>
        <v>0</v>
      </c>
      <c r="G210" s="243">
        <f>IF('A-baseline &amp; data'!AH94="",F210*(1+SUMIFS('A-methods'!M:M,'A-methods'!$AG:$AG,"rate",'A-methods'!$AF:$AF,$B210,'A-methods'!$D:$D,$C210,'A-methods'!$A:$A,$D210)),'A-baseline &amp; data'!AH94)</f>
        <v>0</v>
      </c>
      <c r="H210" s="243">
        <f>IF('A-baseline &amp; data'!AI94="",G210*(1+SUMIFS('A-methods'!N:N,'A-methods'!$AG:$AG,"rate",'A-methods'!$AF:$AF,$B210,'A-methods'!$D:$D,$C210,'A-methods'!$A:$A,$D210)),'A-baseline &amp; data'!AI94)</f>
        <v>0</v>
      </c>
      <c r="I210" s="243">
        <f>IF('A-baseline &amp; data'!AJ94="",H210*(1+SUMIFS('A-methods'!O:O,'A-methods'!$AG:$AG,"rate",'A-methods'!$AF:$AF,$B210,'A-methods'!$D:$D,$C210,'A-methods'!$A:$A,$D210)),'A-baseline &amp; data'!AJ94)</f>
        <v>0</v>
      </c>
      <c r="J210" s="243">
        <f>IF('A-baseline &amp; data'!AK94="",I210*(1+SUMIFS('A-methods'!P:P,'A-methods'!$AG:$AG,"rate",'A-methods'!$AF:$AF,$B210,'A-methods'!$D:$D,$C210,'A-methods'!$A:$A,$D210)),'A-baseline &amp; data'!AK94)</f>
        <v>0</v>
      </c>
      <c r="K210" s="243">
        <f>IF('A-baseline &amp; data'!AL94="",J210*(1+SUMIFS('A-methods'!Q:Q,'A-methods'!$AG:$AG,"rate",'A-methods'!$AF:$AF,$B210,'A-methods'!$D:$D,$C210,'A-methods'!$A:$A,$D210)),'A-baseline &amp; data'!AL94)</f>
        <v>0</v>
      </c>
      <c r="L210" s="243">
        <f>IF('A-baseline &amp; data'!AM94="",K210*(1+SUMIFS('A-methods'!R:R,'A-methods'!$AG:$AG,"rate",'A-methods'!$AF:$AF,$B210,'A-methods'!$D:$D,$C210,'A-methods'!$A:$A,$D210)),'A-baseline &amp; data'!AM94)</f>
        <v>0</v>
      </c>
      <c r="M210" s="243">
        <f>IF('A-baseline &amp; data'!AN94="",L210*(1+SUMIFS('A-methods'!S:S,'A-methods'!$AG:$AG,"rate",'A-methods'!$AF:$AF,$B210,'A-methods'!$D:$D,$C210,'A-methods'!$A:$A,$D210)),'A-baseline &amp; data'!AN94)</f>
        <v>0</v>
      </c>
      <c r="N210" s="243">
        <f>IF('A-baseline &amp; data'!AO94="",M210*(1+SUMIFS('A-methods'!T:T,'A-methods'!$AG:$AG,"rate",'A-methods'!$AF:$AF,$B210,'A-methods'!$D:$D,$C210,'A-methods'!$A:$A,$D210)),'A-baseline &amp; data'!AO94)</f>
        <v>0</v>
      </c>
      <c r="O210" s="243">
        <f>IF('A-baseline &amp; data'!AP94="",N210*(1+SUMIFS('A-methods'!U:U,'A-methods'!$AG:$AG,"rate",'A-methods'!$AF:$AF,$B210,'A-methods'!$D:$D,$C210,'A-methods'!$A:$A,$D210)),'A-baseline &amp; data'!AP94)</f>
        <v>0</v>
      </c>
      <c r="P210" s="243">
        <f>IF('A-baseline &amp; data'!AQ94="",O210*(1+SUMIFS('A-methods'!V:V,'A-methods'!$AG:$AG,"rate",'A-methods'!$AF:$AF,$B210,'A-methods'!$D:$D,$C210,'A-methods'!$A:$A,$D210)),'A-baseline &amp; data'!AQ94)</f>
        <v>0</v>
      </c>
      <c r="Q210" s="243">
        <f>IF('A-baseline &amp; data'!AR94="",P210*(1+SUMIFS('A-methods'!W:W,'A-methods'!$AG:$AG,"rate",'A-methods'!$AF:$AF,$B210,'A-methods'!$D:$D,$C210,'A-methods'!$A:$A,$D210)),'A-baseline &amp; data'!AR94)</f>
        <v>0</v>
      </c>
      <c r="R210" s="243">
        <f>IF('A-baseline &amp; data'!AS94="",Q210*(1+SUMIFS('A-methods'!X:X,'A-methods'!$AG:$AG,"rate",'A-methods'!$AF:$AF,$B210,'A-methods'!$D:$D,$C210,'A-methods'!$A:$A,$D210)),'A-baseline &amp; data'!AS94)</f>
        <v>0</v>
      </c>
      <c r="S210" s="243">
        <f>IF('A-baseline &amp; data'!AT94="",R210*(1+SUMIFS('A-methods'!Y:Y,'A-methods'!$AG:$AG,"rate",'A-methods'!$AF:$AF,$B210,'A-methods'!$D:$D,$C210,'A-methods'!$A:$A,$D210)),'A-baseline &amp; data'!AT94)</f>
        <v>0</v>
      </c>
      <c r="T210" s="243">
        <f>IF('A-baseline &amp; data'!AU94="",S210*(1+SUMIFS('A-methods'!Z:Z,'A-methods'!$AG:$AG,"rate",'A-methods'!$AF:$AF,$B210,'A-methods'!$D:$D,$C210,'A-methods'!$A:$A,$D210)),'A-baseline &amp; data'!AU94)</f>
        <v>0</v>
      </c>
      <c r="U210" s="243">
        <f>IF('A-baseline &amp; data'!AV94="",T210*(1+SUMIFS('A-methods'!AA:AA,'A-methods'!$AG:$AG,"rate",'A-methods'!$AF:$AF,$B210,'A-methods'!$D:$D,$C210,'A-methods'!$A:$A,$D210)),'A-baseline &amp; data'!AV94)</f>
        <v>0</v>
      </c>
      <c r="V210" s="243">
        <f>IF('A-baseline &amp; data'!AW94="",U210*(1+SUMIFS('A-methods'!AB:AB,'A-methods'!$AG:$AG,"rate",'A-methods'!$AF:$AF,$B210,'A-methods'!$D:$D,$C210,'A-methods'!$A:$A,$D210)),'A-baseline &amp; data'!AW94)</f>
        <v>0</v>
      </c>
      <c r="W210" s="243">
        <f>IF('A-baseline &amp; data'!AX94="",V210*(1+SUMIFS('A-methods'!AC:AC,'A-methods'!$AG:$AG,"rate",'A-methods'!$AF:$AF,$B210,'A-methods'!$D:$D,$C210,'A-methods'!$A:$A,$D210)),'A-baseline &amp; data'!AX94)</f>
        <v>0</v>
      </c>
      <c r="X210" s="243">
        <f>IF('A-baseline &amp; data'!AY94="",W210*(1+SUMIFS('A-methods'!AD:AD,'A-methods'!$AG:$AG,"rate",'A-methods'!$AF:$AF,$B210,'A-methods'!$D:$D,$C210,'A-methods'!$A:$A,$D210)),'A-baseline &amp; data'!AY94)</f>
        <v>0</v>
      </c>
      <c r="Y210" s="243">
        <f>IF('A-baseline &amp; data'!AZ94="",X210*(1+SUMIFS('A-methods'!AE:AE,'A-methods'!$AG:$AG,"rate",'A-methods'!$AF:$AF,$B210,'A-methods'!$D:$D,$C210,'A-methods'!$A:$A,$D210)),'A-baseline &amp; data'!AZ94)</f>
        <v>0</v>
      </c>
    </row>
    <row r="211" spans="1:32">
      <c r="A211" s="237" t="s">
        <v>255</v>
      </c>
      <c r="B211" s="221" t="s">
        <v>227</v>
      </c>
      <c r="C211" s="274" t="str">
        <f t="shared" si="34"/>
        <v>NSW</v>
      </c>
      <c r="D211" s="272" t="str">
        <f t="shared" si="34"/>
        <v>Best</v>
      </c>
      <c r="E211" s="336">
        <f>IF('A-baseline &amp; data'!AF95&lt;&gt;"",'A-baseline &amp; data'!AF95,'A-baseline &amp; data'!AE95*(1+SUMIFS('A-methods'!K:K,'A-methods'!$AG:$AG,"rate",'A-methods'!$AF:$AF,$B211,'A-methods'!$D:$D,$C211,'A-methods'!$A:$A,$D211)))</f>
        <v>0</v>
      </c>
      <c r="F211" s="243">
        <f>IF('A-baseline &amp; data'!AG95="",E211*(1+SUMIFS('A-methods'!L:L,'A-methods'!$AG:$AG,"rate",'A-methods'!$AF:$AF,$B211,'A-methods'!$D:$D,$C211,'A-methods'!$A:$A,$D211)),'A-baseline &amp; data'!AG95)</f>
        <v>0</v>
      </c>
      <c r="G211" s="243">
        <f>IF('A-baseline &amp; data'!AH95="",F211*(1+SUMIFS('A-methods'!M:M,'A-methods'!$AG:$AG,"rate",'A-methods'!$AF:$AF,$B211,'A-methods'!$D:$D,$C211,'A-methods'!$A:$A,$D211)),'A-baseline &amp; data'!AH95)</f>
        <v>0</v>
      </c>
      <c r="H211" s="243">
        <f>IF('A-baseline &amp; data'!AI95="",G211*(1+SUMIFS('A-methods'!N:N,'A-methods'!$AG:$AG,"rate",'A-methods'!$AF:$AF,$B211,'A-methods'!$D:$D,$C211,'A-methods'!$A:$A,$D211)),'A-baseline &amp; data'!AI95)</f>
        <v>0</v>
      </c>
      <c r="I211" s="243">
        <f>IF('A-baseline &amp; data'!AJ95="",H211*(1+SUMIFS('A-methods'!O:O,'A-methods'!$AG:$AG,"rate",'A-methods'!$AF:$AF,$B211,'A-methods'!$D:$D,$C211,'A-methods'!$A:$A,$D211)),'A-baseline &amp; data'!AJ95)</f>
        <v>0</v>
      </c>
      <c r="J211" s="243">
        <f>IF('A-baseline &amp; data'!AK95="",I211*(1+SUMIFS('A-methods'!P:P,'A-methods'!$AG:$AG,"rate",'A-methods'!$AF:$AF,$B211,'A-methods'!$D:$D,$C211,'A-methods'!$A:$A,$D211)),'A-baseline &amp; data'!AK95)</f>
        <v>0</v>
      </c>
      <c r="K211" s="243">
        <f>IF('A-baseline &amp; data'!AL95="",J211*(1+SUMIFS('A-methods'!Q:Q,'A-methods'!$AG:$AG,"rate",'A-methods'!$AF:$AF,$B211,'A-methods'!$D:$D,$C211,'A-methods'!$A:$A,$D211)),'A-baseline &amp; data'!AL95)</f>
        <v>0</v>
      </c>
      <c r="L211" s="243">
        <f>IF('A-baseline &amp; data'!AM95="",K211*(1+SUMIFS('A-methods'!R:R,'A-methods'!$AG:$AG,"rate",'A-methods'!$AF:$AF,$B211,'A-methods'!$D:$D,$C211,'A-methods'!$A:$A,$D211)),'A-baseline &amp; data'!AM95)</f>
        <v>0</v>
      </c>
      <c r="M211" s="243">
        <f>IF('A-baseline &amp; data'!AN95="",L211*(1+SUMIFS('A-methods'!S:S,'A-methods'!$AG:$AG,"rate",'A-methods'!$AF:$AF,$B211,'A-methods'!$D:$D,$C211,'A-methods'!$A:$A,$D211)),'A-baseline &amp; data'!AN95)</f>
        <v>0</v>
      </c>
      <c r="N211" s="243">
        <f>IF('A-baseline &amp; data'!AO95="",M211*(1+SUMIFS('A-methods'!T:T,'A-methods'!$AG:$AG,"rate",'A-methods'!$AF:$AF,$B211,'A-methods'!$D:$D,$C211,'A-methods'!$A:$A,$D211)),'A-baseline &amp; data'!AO95)</f>
        <v>0</v>
      </c>
      <c r="O211" s="243">
        <f>IF('A-baseline &amp; data'!AP95="",N211*(1+SUMIFS('A-methods'!U:U,'A-methods'!$AG:$AG,"rate",'A-methods'!$AF:$AF,$B211,'A-methods'!$D:$D,$C211,'A-methods'!$A:$A,$D211)),'A-baseline &amp; data'!AP95)</f>
        <v>0</v>
      </c>
      <c r="P211" s="243">
        <f>IF('A-baseline &amp; data'!AQ95="",O211*(1+SUMIFS('A-methods'!V:V,'A-methods'!$AG:$AG,"rate",'A-methods'!$AF:$AF,$B211,'A-methods'!$D:$D,$C211,'A-methods'!$A:$A,$D211)),'A-baseline &amp; data'!AQ95)</f>
        <v>0</v>
      </c>
      <c r="Q211" s="243">
        <f>IF('A-baseline &amp; data'!AR95="",P211*(1+SUMIFS('A-methods'!W:W,'A-methods'!$AG:$AG,"rate",'A-methods'!$AF:$AF,$B211,'A-methods'!$D:$D,$C211,'A-methods'!$A:$A,$D211)),'A-baseline &amp; data'!AR95)</f>
        <v>0</v>
      </c>
      <c r="R211" s="243">
        <f>IF('A-baseline &amp; data'!AS95="",Q211*(1+SUMIFS('A-methods'!X:X,'A-methods'!$AG:$AG,"rate",'A-methods'!$AF:$AF,$B211,'A-methods'!$D:$D,$C211,'A-methods'!$A:$A,$D211)),'A-baseline &amp; data'!AS95)</f>
        <v>0</v>
      </c>
      <c r="S211" s="243">
        <f>IF('A-baseline &amp; data'!AT95="",R211*(1+SUMIFS('A-methods'!Y:Y,'A-methods'!$AG:$AG,"rate",'A-methods'!$AF:$AF,$B211,'A-methods'!$D:$D,$C211,'A-methods'!$A:$A,$D211)),'A-baseline &amp; data'!AT95)</f>
        <v>0</v>
      </c>
      <c r="T211" s="243">
        <f>IF('A-baseline &amp; data'!AU95="",S211*(1+SUMIFS('A-methods'!Z:Z,'A-methods'!$AG:$AG,"rate",'A-methods'!$AF:$AF,$B211,'A-methods'!$D:$D,$C211,'A-methods'!$A:$A,$D211)),'A-baseline &amp; data'!AU95)</f>
        <v>0</v>
      </c>
      <c r="U211" s="243">
        <f>IF('A-baseline &amp; data'!AV95="",T211*(1+SUMIFS('A-methods'!AA:AA,'A-methods'!$AG:$AG,"rate",'A-methods'!$AF:$AF,$B211,'A-methods'!$D:$D,$C211,'A-methods'!$A:$A,$D211)),'A-baseline &amp; data'!AV95)</f>
        <v>0</v>
      </c>
      <c r="V211" s="243">
        <f>IF('A-baseline &amp; data'!AW95="",U211*(1+SUMIFS('A-methods'!AB:AB,'A-methods'!$AG:$AG,"rate",'A-methods'!$AF:$AF,$B211,'A-methods'!$D:$D,$C211,'A-methods'!$A:$A,$D211)),'A-baseline &amp; data'!AW95)</f>
        <v>0</v>
      </c>
      <c r="W211" s="243">
        <f>IF('A-baseline &amp; data'!AX95="",V211*(1+SUMIFS('A-methods'!AC:AC,'A-methods'!$AG:$AG,"rate",'A-methods'!$AF:$AF,$B211,'A-methods'!$D:$D,$C211,'A-methods'!$A:$A,$D211)),'A-baseline &amp; data'!AX95)</f>
        <v>0</v>
      </c>
      <c r="X211" s="243">
        <f>IF('A-baseline &amp; data'!AY95="",W211*(1+SUMIFS('A-methods'!AD:AD,'A-methods'!$AG:$AG,"rate",'A-methods'!$AF:$AF,$B211,'A-methods'!$D:$D,$C211,'A-methods'!$A:$A,$D211)),'A-baseline &amp; data'!AY95)</f>
        <v>0</v>
      </c>
      <c r="Y211" s="243">
        <f>IF('A-baseline &amp; data'!AZ95="",X211*(1+SUMIFS('A-methods'!AE:AE,'A-methods'!$AG:$AG,"rate",'A-methods'!$AF:$AF,$B211,'A-methods'!$D:$D,$C211,'A-methods'!$A:$A,$D211)),'A-baseline &amp; data'!AZ95)</f>
        <v>0</v>
      </c>
    </row>
    <row r="212" spans="1:32">
      <c r="A212" s="237" t="s">
        <v>256</v>
      </c>
      <c r="B212" s="221" t="s">
        <v>372</v>
      </c>
      <c r="C212" s="274" t="str">
        <f t="shared" si="34"/>
        <v>NSW</v>
      </c>
      <c r="D212" s="272" t="str">
        <f t="shared" si="34"/>
        <v>Best</v>
      </c>
      <c r="E212" s="336">
        <f>IF('A-baseline &amp; data'!AF96&lt;&gt;"",'A-baseline &amp; data'!AF96,'A-baseline &amp; data'!AE96*(1+SUMIFS('A-methods'!K:K,'A-methods'!$AG:$AG,"rate",'A-methods'!$AF:$AF,$B212,'A-methods'!$D:$D,$C212,'A-methods'!$A:$A,$D212)))</f>
        <v>0</v>
      </c>
      <c r="F212" s="243">
        <f>IF('A-baseline &amp; data'!AG96="",E212*(1+SUMIFS('A-methods'!L:L,'A-methods'!$AG:$AG,"rate",'A-methods'!$AF:$AF,$B212,'A-methods'!$D:$D,$C212,'A-methods'!$A:$A,$D212)),'A-baseline &amp; data'!AG96)</f>
        <v>0</v>
      </c>
      <c r="G212" s="243">
        <f>IF('A-baseline &amp; data'!AH96="",F212*(1+SUMIFS('A-methods'!M:M,'A-methods'!$AG:$AG,"rate",'A-methods'!$AF:$AF,$B212,'A-methods'!$D:$D,$C212,'A-methods'!$A:$A,$D212)),'A-baseline &amp; data'!AH96)</f>
        <v>0</v>
      </c>
      <c r="H212" s="243">
        <f>IF('A-baseline &amp; data'!AI96="",G212*(1+SUMIFS('A-methods'!N:N,'A-methods'!$AG:$AG,"rate",'A-methods'!$AF:$AF,$B212,'A-methods'!$D:$D,$C212,'A-methods'!$A:$A,$D212)),'A-baseline &amp; data'!AI96)</f>
        <v>0</v>
      </c>
      <c r="I212" s="243">
        <f>IF('A-baseline &amp; data'!AJ96="",H212*(1+SUMIFS('A-methods'!O:O,'A-methods'!$AG:$AG,"rate",'A-methods'!$AF:$AF,$B212,'A-methods'!$D:$D,$C212,'A-methods'!$A:$A,$D212)),'A-baseline &amp; data'!AJ96)</f>
        <v>0</v>
      </c>
      <c r="J212" s="243">
        <f>IF('A-baseline &amp; data'!AK96="",I212*(1+SUMIFS('A-methods'!P:P,'A-methods'!$AG:$AG,"rate",'A-methods'!$AF:$AF,$B212,'A-methods'!$D:$D,$C212,'A-methods'!$A:$A,$D212)),'A-baseline &amp; data'!AK96)</f>
        <v>0</v>
      </c>
      <c r="K212" s="243">
        <f>IF('A-baseline &amp; data'!AL96="",J212*(1+SUMIFS('A-methods'!Q:Q,'A-methods'!$AG:$AG,"rate",'A-methods'!$AF:$AF,$B212,'A-methods'!$D:$D,$C212,'A-methods'!$A:$A,$D212)),'A-baseline &amp; data'!AL96)</f>
        <v>0</v>
      </c>
      <c r="L212" s="243">
        <f>IF('A-baseline &amp; data'!AM96="",K212*(1+SUMIFS('A-methods'!R:R,'A-methods'!$AG:$AG,"rate",'A-methods'!$AF:$AF,$B212,'A-methods'!$D:$D,$C212,'A-methods'!$A:$A,$D212)),'A-baseline &amp; data'!AM96)</f>
        <v>0</v>
      </c>
      <c r="M212" s="243">
        <f>IF('A-baseline &amp; data'!AN96="",L212*(1+SUMIFS('A-methods'!S:S,'A-methods'!$AG:$AG,"rate",'A-methods'!$AF:$AF,$B212,'A-methods'!$D:$D,$C212,'A-methods'!$A:$A,$D212)),'A-baseline &amp; data'!AN96)</f>
        <v>0</v>
      </c>
      <c r="N212" s="243">
        <f>IF('A-baseline &amp; data'!AO96="",M212*(1+SUMIFS('A-methods'!T:T,'A-methods'!$AG:$AG,"rate",'A-methods'!$AF:$AF,$B212,'A-methods'!$D:$D,$C212,'A-methods'!$A:$A,$D212)),'A-baseline &amp; data'!AO96)</f>
        <v>0</v>
      </c>
      <c r="O212" s="243">
        <f>IF('A-baseline &amp; data'!AP96="",N212*(1+SUMIFS('A-methods'!U:U,'A-methods'!$AG:$AG,"rate",'A-methods'!$AF:$AF,$B212,'A-methods'!$D:$D,$C212,'A-methods'!$A:$A,$D212)),'A-baseline &amp; data'!AP96)</f>
        <v>0</v>
      </c>
      <c r="P212" s="243">
        <f>IF('A-baseline &amp; data'!AQ96="",O212*(1+SUMIFS('A-methods'!V:V,'A-methods'!$AG:$AG,"rate",'A-methods'!$AF:$AF,$B212,'A-methods'!$D:$D,$C212,'A-methods'!$A:$A,$D212)),'A-baseline &amp; data'!AQ96)</f>
        <v>0</v>
      </c>
      <c r="Q212" s="243">
        <f>IF('A-baseline &amp; data'!AR96="",P212*(1+SUMIFS('A-methods'!W:W,'A-methods'!$AG:$AG,"rate",'A-methods'!$AF:$AF,$B212,'A-methods'!$D:$D,$C212,'A-methods'!$A:$A,$D212)),'A-baseline &amp; data'!AR96)</f>
        <v>0</v>
      </c>
      <c r="R212" s="243">
        <f>IF('A-baseline &amp; data'!AS96="",Q212*(1+SUMIFS('A-methods'!X:X,'A-methods'!$AG:$AG,"rate",'A-methods'!$AF:$AF,$B212,'A-methods'!$D:$D,$C212,'A-methods'!$A:$A,$D212)),'A-baseline &amp; data'!AS96)</f>
        <v>0</v>
      </c>
      <c r="S212" s="243">
        <f>IF('A-baseline &amp; data'!AT96="",R212*(1+SUMIFS('A-methods'!Y:Y,'A-methods'!$AG:$AG,"rate",'A-methods'!$AF:$AF,$B212,'A-methods'!$D:$D,$C212,'A-methods'!$A:$A,$D212)),'A-baseline &amp; data'!AT96)</f>
        <v>0</v>
      </c>
      <c r="T212" s="243">
        <f>IF('A-baseline &amp; data'!AU96="",S212*(1+SUMIFS('A-methods'!Z:Z,'A-methods'!$AG:$AG,"rate",'A-methods'!$AF:$AF,$B212,'A-methods'!$D:$D,$C212,'A-methods'!$A:$A,$D212)),'A-baseline &amp; data'!AU96)</f>
        <v>0</v>
      </c>
      <c r="U212" s="243">
        <f>IF('A-baseline &amp; data'!AV96="",T212*(1+SUMIFS('A-methods'!AA:AA,'A-methods'!$AG:$AG,"rate",'A-methods'!$AF:$AF,$B212,'A-methods'!$D:$D,$C212,'A-methods'!$A:$A,$D212)),'A-baseline &amp; data'!AV96)</f>
        <v>0</v>
      </c>
      <c r="V212" s="243">
        <f>IF('A-baseline &amp; data'!AW96="",U212*(1+SUMIFS('A-methods'!AB:AB,'A-methods'!$AG:$AG,"rate",'A-methods'!$AF:$AF,$B212,'A-methods'!$D:$D,$C212,'A-methods'!$A:$A,$D212)),'A-baseline &amp; data'!AW96)</f>
        <v>0</v>
      </c>
      <c r="W212" s="243">
        <f>IF('A-baseline &amp; data'!AX96="",V212*(1+SUMIFS('A-methods'!AC:AC,'A-methods'!$AG:$AG,"rate",'A-methods'!$AF:$AF,$B212,'A-methods'!$D:$D,$C212,'A-methods'!$A:$A,$D212)),'A-baseline &amp; data'!AX96)</f>
        <v>0</v>
      </c>
      <c r="X212" s="243">
        <f>IF('A-baseline &amp; data'!AY96="",W212*(1+SUMIFS('A-methods'!AD:AD,'A-methods'!$AG:$AG,"rate",'A-methods'!$AF:$AF,$B212,'A-methods'!$D:$D,$C212,'A-methods'!$A:$A,$D212)),'A-baseline &amp; data'!AY96)</f>
        <v>0</v>
      </c>
      <c r="Y212" s="243">
        <f>IF('A-baseline &amp; data'!AZ96="",X212*(1+SUMIFS('A-methods'!AE:AE,'A-methods'!$AG:$AG,"rate",'A-methods'!$AF:$AF,$B212,'A-methods'!$D:$D,$C212,'A-methods'!$A:$A,$D212)),'A-baseline &amp; data'!AZ96)</f>
        <v>0</v>
      </c>
    </row>
    <row r="213" spans="1:32">
      <c r="A213" s="237" t="s">
        <v>370</v>
      </c>
      <c r="B213" s="221" t="s">
        <v>371</v>
      </c>
      <c r="C213" s="274" t="str">
        <f t="shared" si="34"/>
        <v>NSW</v>
      </c>
      <c r="D213" s="272" t="str">
        <f t="shared" si="34"/>
        <v>Best</v>
      </c>
      <c r="E213" s="336">
        <f>IF('A-baseline &amp; data'!AF97&lt;&gt;"",'A-baseline &amp; data'!AF97,'A-baseline &amp; data'!AE97*(1+SUMIFS('A-methods'!K:K,'A-methods'!$AG:$AG,"rate",'A-methods'!$AF:$AF,$B213,'A-methods'!$D:$D,$C213,'A-methods'!$A:$A,$D213)))</f>
        <v>0</v>
      </c>
      <c r="F213" s="243">
        <f>IF('A-baseline &amp; data'!AG97="",E213*(1+SUMIFS('A-methods'!L:L,'A-methods'!$AG:$AG,"rate",'A-methods'!$AF:$AF,$B213,'A-methods'!$D:$D,$C213,'A-methods'!$A:$A,$D213)),'A-baseline &amp; data'!AG97)</f>
        <v>0</v>
      </c>
      <c r="G213" s="243">
        <f>IF('A-baseline &amp; data'!AH97="",F213*(1+SUMIFS('A-methods'!M:M,'A-methods'!$AG:$AG,"rate",'A-methods'!$AF:$AF,$B213,'A-methods'!$D:$D,$C213,'A-methods'!$A:$A,$D213)),'A-baseline &amp; data'!AH97)</f>
        <v>0</v>
      </c>
      <c r="H213" s="243">
        <f>IF('A-baseline &amp; data'!AI97="",G213*(1+SUMIFS('A-methods'!N:N,'A-methods'!$AG:$AG,"rate",'A-methods'!$AF:$AF,$B213,'A-methods'!$D:$D,$C213,'A-methods'!$A:$A,$D213)),'A-baseline &amp; data'!AI97)</f>
        <v>0</v>
      </c>
      <c r="I213" s="243">
        <f>IF('A-baseline &amp; data'!AJ97="",H213*(1+SUMIFS('A-methods'!O:O,'A-methods'!$AG:$AG,"rate",'A-methods'!$AF:$AF,$B213,'A-methods'!$D:$D,$C213,'A-methods'!$A:$A,$D213)),'A-baseline &amp; data'!AJ97)</f>
        <v>0</v>
      </c>
      <c r="J213" s="243">
        <f>IF('A-baseline &amp; data'!AK97="",I213*(1+SUMIFS('A-methods'!P:P,'A-methods'!$AG:$AG,"rate",'A-methods'!$AF:$AF,$B213,'A-methods'!$D:$D,$C213,'A-methods'!$A:$A,$D213)),'A-baseline &amp; data'!AK97)</f>
        <v>0</v>
      </c>
      <c r="K213" s="243">
        <f>IF('A-baseline &amp; data'!AL97="",J213*(1+SUMIFS('A-methods'!Q:Q,'A-methods'!$AG:$AG,"rate",'A-methods'!$AF:$AF,$B213,'A-methods'!$D:$D,$C213,'A-methods'!$A:$A,$D213)),'A-baseline &amp; data'!AL97)</f>
        <v>0</v>
      </c>
      <c r="L213" s="243">
        <f>IF('A-baseline &amp; data'!AM97="",K213*(1+SUMIFS('A-methods'!R:R,'A-methods'!$AG:$AG,"rate",'A-methods'!$AF:$AF,$B213,'A-methods'!$D:$D,$C213,'A-methods'!$A:$A,$D213)),'A-baseline &amp; data'!AM97)</f>
        <v>0</v>
      </c>
      <c r="M213" s="243">
        <f>IF('A-baseline &amp; data'!AN97="",L213*(1+SUMIFS('A-methods'!S:S,'A-methods'!$AG:$AG,"rate",'A-methods'!$AF:$AF,$B213,'A-methods'!$D:$D,$C213,'A-methods'!$A:$A,$D213)),'A-baseline &amp; data'!AN97)</f>
        <v>0</v>
      </c>
      <c r="N213" s="243">
        <f>IF('A-baseline &amp; data'!AO97="",M213*(1+SUMIFS('A-methods'!T:T,'A-methods'!$AG:$AG,"rate",'A-methods'!$AF:$AF,$B213,'A-methods'!$D:$D,$C213,'A-methods'!$A:$A,$D213)),'A-baseline &amp; data'!AO97)</f>
        <v>0</v>
      </c>
      <c r="O213" s="243">
        <f>IF('A-baseline &amp; data'!AP97="",N213*(1+SUMIFS('A-methods'!U:U,'A-methods'!$AG:$AG,"rate",'A-methods'!$AF:$AF,$B213,'A-methods'!$D:$D,$C213,'A-methods'!$A:$A,$D213)),'A-baseline &amp; data'!AP97)</f>
        <v>0</v>
      </c>
      <c r="P213" s="243">
        <f>IF('A-baseline &amp; data'!AQ97="",O213*(1+SUMIFS('A-methods'!V:V,'A-methods'!$AG:$AG,"rate",'A-methods'!$AF:$AF,$B213,'A-methods'!$D:$D,$C213,'A-methods'!$A:$A,$D213)),'A-baseline &amp; data'!AQ97)</f>
        <v>0</v>
      </c>
      <c r="Q213" s="243">
        <f>IF('A-baseline &amp; data'!AR97="",P213*(1+SUMIFS('A-methods'!W:W,'A-methods'!$AG:$AG,"rate",'A-methods'!$AF:$AF,$B213,'A-methods'!$D:$D,$C213,'A-methods'!$A:$A,$D213)),'A-baseline &amp; data'!AR97)</f>
        <v>0</v>
      </c>
      <c r="R213" s="243">
        <f>IF('A-baseline &amp; data'!AS97="",Q213*(1+SUMIFS('A-methods'!X:X,'A-methods'!$AG:$AG,"rate",'A-methods'!$AF:$AF,$B213,'A-methods'!$D:$D,$C213,'A-methods'!$A:$A,$D213)),'A-baseline &amp; data'!AS97)</f>
        <v>0</v>
      </c>
      <c r="S213" s="243">
        <f>IF('A-baseline &amp; data'!AT97="",R213*(1+SUMIFS('A-methods'!Y:Y,'A-methods'!$AG:$AG,"rate",'A-methods'!$AF:$AF,$B213,'A-methods'!$D:$D,$C213,'A-methods'!$A:$A,$D213)),'A-baseline &amp; data'!AT97)</f>
        <v>0</v>
      </c>
      <c r="T213" s="243">
        <f>IF('A-baseline &amp; data'!AU97="",S213*(1+SUMIFS('A-methods'!Z:Z,'A-methods'!$AG:$AG,"rate",'A-methods'!$AF:$AF,$B213,'A-methods'!$D:$D,$C213,'A-methods'!$A:$A,$D213)),'A-baseline &amp; data'!AU97)</f>
        <v>0</v>
      </c>
      <c r="U213" s="243">
        <f>IF('A-baseline &amp; data'!AV97="",T213*(1+SUMIFS('A-methods'!AA:AA,'A-methods'!$AG:$AG,"rate",'A-methods'!$AF:$AF,$B213,'A-methods'!$D:$D,$C213,'A-methods'!$A:$A,$D213)),'A-baseline &amp; data'!AV97)</f>
        <v>0</v>
      </c>
      <c r="V213" s="243">
        <f>IF('A-baseline &amp; data'!AW97="",U213*(1+SUMIFS('A-methods'!AB:AB,'A-methods'!$AG:$AG,"rate",'A-methods'!$AF:$AF,$B213,'A-methods'!$D:$D,$C213,'A-methods'!$A:$A,$D213)),'A-baseline &amp; data'!AW97)</f>
        <v>0</v>
      </c>
      <c r="W213" s="243">
        <f>IF('A-baseline &amp; data'!AX97="",V213*(1+SUMIFS('A-methods'!AC:AC,'A-methods'!$AG:$AG,"rate",'A-methods'!$AF:$AF,$B213,'A-methods'!$D:$D,$C213,'A-methods'!$A:$A,$D213)),'A-baseline &amp; data'!AX97)</f>
        <v>0</v>
      </c>
      <c r="X213" s="243">
        <f>IF('A-baseline &amp; data'!AY97="",W213*(1+SUMIFS('A-methods'!AD:AD,'A-methods'!$AG:$AG,"rate",'A-methods'!$AF:$AF,$B213,'A-methods'!$D:$D,$C213,'A-methods'!$A:$A,$D213)),'A-baseline &amp; data'!AY97)</f>
        <v>0</v>
      </c>
      <c r="Y213" s="243">
        <f>IF('A-baseline &amp; data'!AZ97="",X213*(1+SUMIFS('A-methods'!AE:AE,'A-methods'!$AG:$AG,"rate",'A-methods'!$AF:$AF,$B213,'A-methods'!$D:$D,$C213,'A-methods'!$A:$A,$D213)),'A-baseline &amp; data'!AZ97)</f>
        <v>0</v>
      </c>
    </row>
    <row r="214" spans="1:32">
      <c r="A214" s="237" t="s">
        <v>381</v>
      </c>
      <c r="B214" s="221" t="s">
        <v>382</v>
      </c>
      <c r="C214" s="274" t="str">
        <f t="shared" si="34"/>
        <v>NSW</v>
      </c>
      <c r="D214" s="272" t="str">
        <f t="shared" si="34"/>
        <v>Best</v>
      </c>
      <c r="E214" s="336">
        <f>IF('A-baseline &amp; data'!AF98&lt;&gt;"",'A-baseline &amp; data'!AF98,'A-baseline &amp; data'!AE98*(1+SUMIFS('A-methods'!K:K,'A-methods'!$AG:$AG,"rate",'A-methods'!$AF:$AF,$B214,'A-methods'!$D:$D,$C214,'A-methods'!$A:$A,$D214)))</f>
        <v>0</v>
      </c>
      <c r="F214" s="243">
        <f>IF('A-baseline &amp; data'!AG98="",E214*(1+SUMIFS('A-methods'!L:L,'A-methods'!$AG:$AG,"rate",'A-methods'!$AF:$AF,$B214,'A-methods'!$D:$D,$C214,'A-methods'!$A:$A,$D214)),'A-baseline &amp; data'!AG98)</f>
        <v>0</v>
      </c>
      <c r="G214" s="243">
        <f>IF('A-baseline &amp; data'!AH98="",F214*(1+SUMIFS('A-methods'!M:M,'A-methods'!$AG:$AG,"rate",'A-methods'!$AF:$AF,$B214,'A-methods'!$D:$D,$C214,'A-methods'!$A:$A,$D214)),'A-baseline &amp; data'!AH98)</f>
        <v>0</v>
      </c>
      <c r="H214" s="243">
        <f>IF('A-baseline &amp; data'!AI98="",G214*(1+SUMIFS('A-methods'!N:N,'A-methods'!$AG:$AG,"rate",'A-methods'!$AF:$AF,$B214,'A-methods'!$D:$D,$C214,'A-methods'!$A:$A,$D214)),'A-baseline &amp; data'!AI98)</f>
        <v>0</v>
      </c>
      <c r="I214" s="243">
        <f>IF('A-baseline &amp; data'!AJ98="",H214*(1+SUMIFS('A-methods'!O:O,'A-methods'!$AG:$AG,"rate",'A-methods'!$AF:$AF,$B214,'A-methods'!$D:$D,$C214,'A-methods'!$A:$A,$D214)),'A-baseline &amp; data'!AJ98)</f>
        <v>0</v>
      </c>
      <c r="J214" s="243">
        <f>IF('A-baseline &amp; data'!AK98="",I214*(1+SUMIFS('A-methods'!P:P,'A-methods'!$AG:$AG,"rate",'A-methods'!$AF:$AF,$B214,'A-methods'!$D:$D,$C214,'A-methods'!$A:$A,$D214)),'A-baseline &amp; data'!AK98)</f>
        <v>0</v>
      </c>
      <c r="K214" s="243">
        <f>IF('A-baseline &amp; data'!AL98="",J214*(1+SUMIFS('A-methods'!Q:Q,'A-methods'!$AG:$AG,"rate",'A-methods'!$AF:$AF,$B214,'A-methods'!$D:$D,$C214,'A-methods'!$A:$A,$D214)),'A-baseline &amp; data'!AL98)</f>
        <v>0</v>
      </c>
      <c r="L214" s="243">
        <f>IF('A-baseline &amp; data'!AM98="",K214*(1+SUMIFS('A-methods'!R:R,'A-methods'!$AG:$AG,"rate",'A-methods'!$AF:$AF,$B214,'A-methods'!$D:$D,$C214,'A-methods'!$A:$A,$D214)),'A-baseline &amp; data'!AM98)</f>
        <v>0</v>
      </c>
      <c r="M214" s="243">
        <f>IF('A-baseline &amp; data'!AN98="",L214*(1+SUMIFS('A-methods'!S:S,'A-methods'!$AG:$AG,"rate",'A-methods'!$AF:$AF,$B214,'A-methods'!$D:$D,$C214,'A-methods'!$A:$A,$D214)),'A-baseline &amp; data'!AN98)</f>
        <v>0</v>
      </c>
      <c r="N214" s="243">
        <f>IF('A-baseline &amp; data'!AO98="",M214*(1+SUMIFS('A-methods'!T:T,'A-methods'!$AG:$AG,"rate",'A-methods'!$AF:$AF,$B214,'A-methods'!$D:$D,$C214,'A-methods'!$A:$A,$D214)),'A-baseline &amp; data'!AO98)</f>
        <v>0</v>
      </c>
      <c r="O214" s="243">
        <f>IF('A-baseline &amp; data'!AP98="",N214*(1+SUMIFS('A-methods'!U:U,'A-methods'!$AG:$AG,"rate",'A-methods'!$AF:$AF,$B214,'A-methods'!$D:$D,$C214,'A-methods'!$A:$A,$D214)),'A-baseline &amp; data'!AP98)</f>
        <v>0</v>
      </c>
      <c r="P214" s="243">
        <f>IF('A-baseline &amp; data'!AQ98="",O214*(1+SUMIFS('A-methods'!V:V,'A-methods'!$AG:$AG,"rate",'A-methods'!$AF:$AF,$B214,'A-methods'!$D:$D,$C214,'A-methods'!$A:$A,$D214)),'A-baseline &amp; data'!AQ98)</f>
        <v>0</v>
      </c>
      <c r="Q214" s="243">
        <f>IF('A-baseline &amp; data'!AR98="",P214*(1+SUMIFS('A-methods'!W:W,'A-methods'!$AG:$AG,"rate",'A-methods'!$AF:$AF,$B214,'A-methods'!$D:$D,$C214,'A-methods'!$A:$A,$D214)),'A-baseline &amp; data'!AR98)</f>
        <v>0</v>
      </c>
      <c r="R214" s="243">
        <f>IF('A-baseline &amp; data'!AS98="",Q214*(1+SUMIFS('A-methods'!X:X,'A-methods'!$AG:$AG,"rate",'A-methods'!$AF:$AF,$B214,'A-methods'!$D:$D,$C214,'A-methods'!$A:$A,$D214)),'A-baseline &amp; data'!AS98)</f>
        <v>0</v>
      </c>
      <c r="S214" s="243">
        <f>IF('A-baseline &amp; data'!AT98="",R214*(1+SUMIFS('A-methods'!Y:Y,'A-methods'!$AG:$AG,"rate",'A-methods'!$AF:$AF,$B214,'A-methods'!$D:$D,$C214,'A-methods'!$A:$A,$D214)),'A-baseline &amp; data'!AT98)</f>
        <v>0</v>
      </c>
      <c r="T214" s="243">
        <f>IF('A-baseline &amp; data'!AU98="",S214*(1+SUMIFS('A-methods'!Z:Z,'A-methods'!$AG:$AG,"rate",'A-methods'!$AF:$AF,$B214,'A-methods'!$D:$D,$C214,'A-methods'!$A:$A,$D214)),'A-baseline &amp; data'!AU98)</f>
        <v>0</v>
      </c>
      <c r="U214" s="243">
        <f>IF('A-baseline &amp; data'!AV98="",T214*(1+SUMIFS('A-methods'!AA:AA,'A-methods'!$AG:$AG,"rate",'A-methods'!$AF:$AF,$B214,'A-methods'!$D:$D,$C214,'A-methods'!$A:$A,$D214)),'A-baseline &amp; data'!AV98)</f>
        <v>0</v>
      </c>
      <c r="V214" s="243">
        <f>IF('A-baseline &amp; data'!AW98="",U214*(1+SUMIFS('A-methods'!AB:AB,'A-methods'!$AG:$AG,"rate",'A-methods'!$AF:$AF,$B214,'A-methods'!$D:$D,$C214,'A-methods'!$A:$A,$D214)),'A-baseline &amp; data'!AW98)</f>
        <v>0</v>
      </c>
      <c r="W214" s="243">
        <f>IF('A-baseline &amp; data'!AX98="",V214*(1+SUMIFS('A-methods'!AC:AC,'A-methods'!$AG:$AG,"rate",'A-methods'!$AF:$AF,$B214,'A-methods'!$D:$D,$C214,'A-methods'!$A:$A,$D214)),'A-baseline &amp; data'!AX98)</f>
        <v>0</v>
      </c>
      <c r="X214" s="243">
        <f>IF('A-baseline &amp; data'!AY98="",W214*(1+SUMIFS('A-methods'!AD:AD,'A-methods'!$AG:$AG,"rate",'A-methods'!$AF:$AF,$B214,'A-methods'!$D:$D,$C214,'A-methods'!$A:$A,$D214)),'A-baseline &amp; data'!AY98)</f>
        <v>0</v>
      </c>
      <c r="Y214" s="243">
        <f>IF('A-baseline &amp; data'!AZ98="",X214*(1+SUMIFS('A-methods'!AE:AE,'A-methods'!$AG:$AG,"rate",'A-methods'!$AF:$AF,$B214,'A-methods'!$D:$D,$C214,'A-methods'!$A:$A,$D214)),'A-baseline &amp; data'!AZ98)</f>
        <v>0</v>
      </c>
    </row>
    <row r="215" spans="1:32">
      <c r="A215" s="237" t="s">
        <v>257</v>
      </c>
      <c r="B215" s="221" t="s">
        <v>194</v>
      </c>
      <c r="C215" s="274" t="str">
        <f t="shared" si="34"/>
        <v>NSW</v>
      </c>
      <c r="D215" s="272" t="str">
        <f t="shared" si="34"/>
        <v>Best</v>
      </c>
      <c r="E215" s="336">
        <f>IF('A-baseline &amp; data'!AF99&lt;&gt;"",'A-baseline &amp; data'!AF99,'A-baseline &amp; data'!AE99*(1+SUMIFS('A-methods'!K:K,'A-methods'!$AG:$AG,"rate",'A-methods'!$AF:$AF,$B215,'A-methods'!$D:$D,$C215,'A-methods'!$A:$A,$D215)))</f>
        <v>12737.133860000016</v>
      </c>
      <c r="F215" s="243">
        <f>IF('A-baseline &amp; data'!AG99="",E215*(1+SUMIFS('A-methods'!L:L,'A-methods'!$AG:$AG,"rate",'A-methods'!$AF:$AF,$B215,'A-methods'!$D:$D,$C215,'A-methods'!$A:$A,$D215)),'A-baseline &amp; data'!AG99)</f>
        <v>12482.391182800016</v>
      </c>
      <c r="G215" s="243">
        <f>IF('A-baseline &amp; data'!AH99="",F215*(1+SUMIFS('A-methods'!M:M,'A-methods'!$AG:$AG,"rate",'A-methods'!$AF:$AF,$B215,'A-methods'!$D:$D,$C215,'A-methods'!$A:$A,$D215)),'A-baseline &amp; data'!AH99)</f>
        <v>12232.743359144017</v>
      </c>
      <c r="H215" s="243">
        <f>IF('A-baseline &amp; data'!AI99="",G215*(1+SUMIFS('A-methods'!N:N,'A-methods'!$AG:$AG,"rate",'A-methods'!$AF:$AF,$B215,'A-methods'!$D:$D,$C215,'A-methods'!$A:$A,$D215)),'A-baseline &amp; data'!AI99)</f>
        <v>11988.088491961136</v>
      </c>
      <c r="I215" s="243">
        <f>IF('A-baseline &amp; data'!AJ99="",H215*(1+SUMIFS('A-methods'!O:O,'A-methods'!$AG:$AG,"rate",'A-methods'!$AF:$AF,$B215,'A-methods'!$D:$D,$C215,'A-methods'!$A:$A,$D215)),'A-baseline &amp; data'!AJ99)</f>
        <v>11748.326722121914</v>
      </c>
      <c r="J215" s="243">
        <f>IF('A-baseline &amp; data'!AK99="",I215*(1+SUMIFS('A-methods'!P:P,'A-methods'!$AG:$AG,"rate",'A-methods'!$AF:$AF,$B215,'A-methods'!$D:$D,$C215,'A-methods'!$A:$A,$D215)),'A-baseline &amp; data'!AK99)</f>
        <v>11513.360187679475</v>
      </c>
      <c r="K215" s="243">
        <f>IF('A-baseline &amp; data'!AL99="",J215*(1+SUMIFS('A-methods'!Q:Q,'A-methods'!$AG:$AG,"rate",'A-methods'!$AF:$AF,$B215,'A-methods'!$D:$D,$C215,'A-methods'!$A:$A,$D215)),'A-baseline &amp; data'!AL99)</f>
        <v>11283.092983925884</v>
      </c>
      <c r="L215" s="243">
        <f>IF('A-baseline &amp; data'!AM99="",K215*(1+SUMIFS('A-methods'!R:R,'A-methods'!$AG:$AG,"rate",'A-methods'!$AF:$AF,$B215,'A-methods'!$D:$D,$C215,'A-methods'!$A:$A,$D215)),'A-baseline &amp; data'!AM99)</f>
        <v>11057.431124247367</v>
      </c>
      <c r="M215" s="243">
        <f>IF('A-baseline &amp; data'!AN99="",L215*(1+SUMIFS('A-methods'!S:S,'A-methods'!$AG:$AG,"rate",'A-methods'!$AF:$AF,$B215,'A-methods'!$D:$D,$C215,'A-methods'!$A:$A,$D215)),'A-baseline &amp; data'!AN99)</f>
        <v>10836.28250176242</v>
      </c>
      <c r="N215" s="243">
        <f>IF('A-baseline &amp; data'!AO99="",M215*(1+SUMIFS('A-methods'!T:T,'A-methods'!$AG:$AG,"rate",'A-methods'!$AF:$AF,$B215,'A-methods'!$D:$D,$C215,'A-methods'!$A:$A,$D215)),'A-baseline &amp; data'!AO99)</f>
        <v>10619.556851727171</v>
      </c>
      <c r="O215" s="243">
        <f>IF('A-baseline &amp; data'!AP99="",N215*(1+SUMIFS('A-methods'!U:U,'A-methods'!$AG:$AG,"rate",'A-methods'!$AF:$AF,$B215,'A-methods'!$D:$D,$C215,'A-methods'!$A:$A,$D215)),'A-baseline &amp; data'!AP99)</f>
        <v>10407.165714692628</v>
      </c>
      <c r="P215" s="243">
        <f>IF('A-baseline &amp; data'!AQ99="",O215*(1+SUMIFS('A-methods'!V:V,'A-methods'!$AG:$AG,"rate",'A-methods'!$AF:$AF,$B215,'A-methods'!$D:$D,$C215,'A-methods'!$A:$A,$D215)),'A-baseline &amp; data'!AQ99)</f>
        <v>10199.022400398775</v>
      </c>
      <c r="Q215" s="243">
        <f>IF('A-baseline &amp; data'!AR99="",P215*(1+SUMIFS('A-methods'!W:W,'A-methods'!$AG:$AG,"rate",'A-methods'!$AF:$AF,$B215,'A-methods'!$D:$D,$C215,'A-methods'!$A:$A,$D215)),'A-baseline &amp; data'!AR99)</f>
        <v>9995.0419523907985</v>
      </c>
      <c r="R215" s="243">
        <f>IF('A-baseline &amp; data'!AS99="",Q215*(1+SUMIFS('A-methods'!X:X,'A-methods'!$AG:$AG,"rate",'A-methods'!$AF:$AF,$B215,'A-methods'!$D:$D,$C215,'A-methods'!$A:$A,$D215)),'A-baseline &amp; data'!AS99)</f>
        <v>9795.1411133429829</v>
      </c>
      <c r="S215" s="243">
        <f>IF('A-baseline &amp; data'!AT99="",R215*(1+SUMIFS('A-methods'!Y:Y,'A-methods'!$AG:$AG,"rate",'A-methods'!$AF:$AF,$B215,'A-methods'!$D:$D,$C215,'A-methods'!$A:$A,$D215)),'A-baseline &amp; data'!AT99)</f>
        <v>9599.2382910761226</v>
      </c>
      <c r="T215" s="243">
        <f>IF('A-baseline &amp; data'!AU99="",S215*(1+SUMIFS('A-methods'!Z:Z,'A-methods'!$AG:$AG,"rate",'A-methods'!$AF:$AF,$B215,'A-methods'!$D:$D,$C215,'A-methods'!$A:$A,$D215)),'A-baseline &amp; data'!AU99)</f>
        <v>9407.2535252546004</v>
      </c>
      <c r="U215" s="243">
        <f>IF('A-baseline &amp; data'!AV99="",T215*(1+SUMIFS('A-methods'!AA:AA,'A-methods'!$AG:$AG,"rate",'A-methods'!$AF:$AF,$B215,'A-methods'!$D:$D,$C215,'A-methods'!$A:$A,$D215)),'A-baseline &amp; data'!AV99)</f>
        <v>9219.1084547495084</v>
      </c>
      <c r="V215" s="243">
        <f>IF('A-baseline &amp; data'!AW99="",U215*(1+SUMIFS('A-methods'!AB:AB,'A-methods'!$AG:$AG,"rate",'A-methods'!$AF:$AF,$B215,'A-methods'!$D:$D,$C215,'A-methods'!$A:$A,$D215)),'A-baseline &amp; data'!AW99)</f>
        <v>9034.7262856545185</v>
      </c>
      <c r="W215" s="243">
        <f>IF('A-baseline &amp; data'!AX99="",V215*(1+SUMIFS('A-methods'!AC:AC,'A-methods'!$AG:$AG,"rate",'A-methods'!$AF:$AF,$B215,'A-methods'!$D:$D,$C215,'A-methods'!$A:$A,$D215)),'A-baseline &amp; data'!AX99)</f>
        <v>8854.0317599414284</v>
      </c>
      <c r="X215" s="243">
        <f>IF('A-baseline &amp; data'!AY99="",W215*(1+SUMIFS('A-methods'!AD:AD,'A-methods'!$AG:$AG,"rate",'A-methods'!$AF:$AF,$B215,'A-methods'!$D:$D,$C215,'A-methods'!$A:$A,$D215)),'A-baseline &amp; data'!AY99)</f>
        <v>8676.9511247425999</v>
      </c>
      <c r="Y215" s="243">
        <f>IF('A-baseline &amp; data'!AZ99="",X215*(1+SUMIFS('A-methods'!AE:AE,'A-methods'!$AG:$AG,"rate",'A-methods'!$AF:$AF,$B215,'A-methods'!$D:$D,$C215,'A-methods'!$A:$A,$D215)),'A-baseline &amp; data'!AZ99)</f>
        <v>8503.4121022477484</v>
      </c>
      <c r="Z215" s="217" t="str">
        <f>""</f>
        <v/>
      </c>
      <c r="AA215" s="355" t="str">
        <f>""</f>
        <v/>
      </c>
      <c r="AB215" s="217" t="str">
        <f>""</f>
        <v/>
      </c>
      <c r="AC215" s="217" t="str">
        <f>""</f>
        <v/>
      </c>
      <c r="AD215" s="217" t="str">
        <f>""</f>
        <v/>
      </c>
      <c r="AE215" s="217" t="str">
        <f>""</f>
        <v/>
      </c>
      <c r="AF215" s="217" t="str">
        <f>""</f>
        <v/>
      </c>
    </row>
    <row r="216" spans="1:32">
      <c r="A216" s="237" t="s">
        <v>159</v>
      </c>
      <c r="B216" s="221" t="s">
        <v>203</v>
      </c>
      <c r="C216" s="274" t="str">
        <f t="shared" si="34"/>
        <v>NSW</v>
      </c>
      <c r="D216" s="272" t="str">
        <f t="shared" si="34"/>
        <v>Best</v>
      </c>
      <c r="E216" s="336">
        <f>IF('A-baseline &amp; data'!AF100&lt;&gt;"",'A-baseline &amp; data'!AF100,'A-baseline &amp; data'!AE100*(1+SUMIFS('A-methods'!K:K,'A-methods'!$AG:$AG,"rate",'A-methods'!$AF:$AF,$B216,'A-methods'!$D:$D,$C216,'A-methods'!$A:$A,$D216)))</f>
        <v>555300</v>
      </c>
      <c r="F216" s="243">
        <f>IF('A-baseline &amp; data'!AG100="",E216*(1+SUMIFS('A-methods'!L:L,'A-methods'!$AG:$AG,"rate",'A-methods'!$AF:$AF,$B216,'A-methods'!$D:$D,$C216,'A-methods'!$A:$A,$D216)),'A-baseline &amp; data'!AG100)</f>
        <v>555300</v>
      </c>
      <c r="G216" s="243">
        <f>IF('A-baseline &amp; data'!AH100="",F216*(1+SUMIFS('A-methods'!M:M,'A-methods'!$AG:$AG,"rate",'A-methods'!$AF:$AF,$B216,'A-methods'!$D:$D,$C216,'A-methods'!$A:$A,$D216)),'A-baseline &amp; data'!AH100)</f>
        <v>555300</v>
      </c>
      <c r="H216" s="243">
        <f>IF('A-baseline &amp; data'!AI100="",G216*(1+SUMIFS('A-methods'!N:N,'A-methods'!$AG:$AG,"rate",'A-methods'!$AF:$AF,$B216,'A-methods'!$D:$D,$C216,'A-methods'!$A:$A,$D216)),'A-baseline &amp; data'!AI100)</f>
        <v>555300</v>
      </c>
      <c r="I216" s="243">
        <f>IF('A-baseline &amp; data'!AJ100="",H216*(1+SUMIFS('A-methods'!O:O,'A-methods'!$AG:$AG,"rate",'A-methods'!$AF:$AF,$B216,'A-methods'!$D:$D,$C216,'A-methods'!$A:$A,$D216)),'A-baseline &amp; data'!AJ100)</f>
        <v>555300</v>
      </c>
      <c r="J216" s="243">
        <f>IF('A-baseline &amp; data'!AK100="",I216*(1+SUMIFS('A-methods'!P:P,'A-methods'!$AG:$AG,"rate",'A-methods'!$AF:$AF,$B216,'A-methods'!$D:$D,$C216,'A-methods'!$A:$A,$D216)),'A-baseline &amp; data'!AK100)</f>
        <v>555300</v>
      </c>
      <c r="K216" s="243">
        <f>IF('A-baseline &amp; data'!AL100="",J216*(1+SUMIFS('A-methods'!Q:Q,'A-methods'!$AG:$AG,"rate",'A-methods'!$AF:$AF,$B216,'A-methods'!$D:$D,$C216,'A-methods'!$A:$A,$D216)),'A-baseline &amp; data'!AL100)</f>
        <v>555300</v>
      </c>
      <c r="L216" s="243">
        <f>IF('A-baseline &amp; data'!AM100="",K216*(1+SUMIFS('A-methods'!R:R,'A-methods'!$AG:$AG,"rate",'A-methods'!$AF:$AF,$B216,'A-methods'!$D:$D,$C216,'A-methods'!$A:$A,$D216)),'A-baseline &amp; data'!AM100)</f>
        <v>555300</v>
      </c>
      <c r="M216" s="243">
        <f>IF('A-baseline &amp; data'!AN100="",L216*(1+SUMIFS('A-methods'!S:S,'A-methods'!$AG:$AG,"rate",'A-methods'!$AF:$AF,$B216,'A-methods'!$D:$D,$C216,'A-methods'!$A:$A,$D216)),'A-baseline &amp; data'!AN100)</f>
        <v>555300</v>
      </c>
      <c r="N216" s="243">
        <f>IF('A-baseline &amp; data'!AO100="",M216*(1+SUMIFS('A-methods'!T:T,'A-methods'!$AG:$AG,"rate",'A-methods'!$AF:$AF,$B216,'A-methods'!$D:$D,$C216,'A-methods'!$A:$A,$D216)),'A-baseline &amp; data'!AO100)</f>
        <v>555300</v>
      </c>
      <c r="O216" s="243">
        <f>IF('A-baseline &amp; data'!AP100="",N216*(1+SUMIFS('A-methods'!U:U,'A-methods'!$AG:$AG,"rate",'A-methods'!$AF:$AF,$B216,'A-methods'!$D:$D,$C216,'A-methods'!$A:$A,$D216)),'A-baseline &amp; data'!AP100)</f>
        <v>555300</v>
      </c>
      <c r="P216" s="243">
        <f>IF('A-baseline &amp; data'!AQ100="",O216*(1+SUMIFS('A-methods'!V:V,'A-methods'!$AG:$AG,"rate",'A-methods'!$AF:$AF,$B216,'A-methods'!$D:$D,$C216,'A-methods'!$A:$A,$D216)),'A-baseline &amp; data'!AQ100)</f>
        <v>555300</v>
      </c>
      <c r="Q216" s="243">
        <f>IF('A-baseline &amp; data'!AR100="",P216*(1+SUMIFS('A-methods'!W:W,'A-methods'!$AG:$AG,"rate",'A-methods'!$AF:$AF,$B216,'A-methods'!$D:$D,$C216,'A-methods'!$A:$A,$D216)),'A-baseline &amp; data'!AR100)</f>
        <v>555300</v>
      </c>
      <c r="R216" s="243">
        <f>IF('A-baseline &amp; data'!AS100="",Q216*(1+SUMIFS('A-methods'!X:X,'A-methods'!$AG:$AG,"rate",'A-methods'!$AF:$AF,$B216,'A-methods'!$D:$D,$C216,'A-methods'!$A:$A,$D216)),'A-baseline &amp; data'!AS100)</f>
        <v>555300</v>
      </c>
      <c r="S216" s="243">
        <f>IF('A-baseline &amp; data'!AT100="",R216*(1+SUMIFS('A-methods'!Y:Y,'A-methods'!$AG:$AG,"rate",'A-methods'!$AF:$AF,$B216,'A-methods'!$D:$D,$C216,'A-methods'!$A:$A,$D216)),'A-baseline &amp; data'!AT100)</f>
        <v>555300</v>
      </c>
      <c r="T216" s="243">
        <f>IF('A-baseline &amp; data'!AU100="",S216*(1+SUMIFS('A-methods'!Z:Z,'A-methods'!$AG:$AG,"rate",'A-methods'!$AF:$AF,$B216,'A-methods'!$D:$D,$C216,'A-methods'!$A:$A,$D216)),'A-baseline &amp; data'!AU100)</f>
        <v>555300</v>
      </c>
      <c r="U216" s="243">
        <f>IF('A-baseline &amp; data'!AV100="",T216*(1+SUMIFS('A-methods'!AA:AA,'A-methods'!$AG:$AG,"rate",'A-methods'!$AF:$AF,$B216,'A-methods'!$D:$D,$C216,'A-methods'!$A:$A,$D216)),'A-baseline &amp; data'!AV100)</f>
        <v>555300</v>
      </c>
      <c r="V216" s="243">
        <f>IF('A-baseline &amp; data'!AW100="",U216*(1+SUMIFS('A-methods'!AB:AB,'A-methods'!$AG:$AG,"rate",'A-methods'!$AF:$AF,$B216,'A-methods'!$D:$D,$C216,'A-methods'!$A:$A,$D216)),'A-baseline &amp; data'!AW100)</f>
        <v>555300</v>
      </c>
      <c r="W216" s="243">
        <f>IF('A-baseline &amp; data'!AX100="",V216*(1+SUMIFS('A-methods'!AC:AC,'A-methods'!$AG:$AG,"rate",'A-methods'!$AF:$AF,$B216,'A-methods'!$D:$D,$C216,'A-methods'!$A:$A,$D216)),'A-baseline &amp; data'!AX100)</f>
        <v>555300</v>
      </c>
      <c r="X216" s="243">
        <f>IF('A-baseline &amp; data'!AY100="",W216*(1+SUMIFS('A-methods'!AD:AD,'A-methods'!$AG:$AG,"rate",'A-methods'!$AF:$AF,$B216,'A-methods'!$D:$D,$C216,'A-methods'!$A:$A,$D216)),'A-baseline &amp; data'!AY100)</f>
        <v>555300</v>
      </c>
      <c r="Y216" s="243">
        <f>IF('A-baseline &amp; data'!AZ100="",X216*(1+SUMIFS('A-methods'!AE:AE,'A-methods'!$AG:$AG,"rate",'A-methods'!$AF:$AF,$B216,'A-methods'!$D:$D,$C216,'A-methods'!$A:$A,$D216)),'A-baseline &amp; data'!AZ100)</f>
        <v>555300</v>
      </c>
    </row>
    <row r="217" spans="1:32">
      <c r="A217" s="237" t="s">
        <v>258</v>
      </c>
      <c r="B217" s="221" t="s">
        <v>766</v>
      </c>
      <c r="C217" s="274" t="str">
        <f t="shared" si="34"/>
        <v>NSW</v>
      </c>
      <c r="D217" s="272" t="str">
        <f t="shared" si="34"/>
        <v>Best</v>
      </c>
      <c r="E217" s="336">
        <f>IF('A-baseline &amp; data'!AF101&lt;&gt;"",'A-baseline &amp; data'!AF101,'A-baseline &amp; data'!AE101*(1+SUMIFS('A-methods'!K:K,'A-methods'!$AG:$AG,"rate",'A-methods'!$AF:$AF,$B217,'A-methods'!$D:$D,$C217,'A-methods'!$A:$A,$D217)))</f>
        <v>0</v>
      </c>
      <c r="F217" s="243">
        <f>IF('A-baseline &amp; data'!AG101="",E217*(1+SUMIFS('A-methods'!L:L,'A-methods'!$AG:$AG,"rate",'A-methods'!$AF:$AF,$B217,'A-methods'!$D:$D,$C217,'A-methods'!$A:$A,$D217)),'A-baseline &amp; data'!AG101)</f>
        <v>0</v>
      </c>
      <c r="G217" s="243">
        <f>IF('A-baseline &amp; data'!AH101="",F217*(1+SUMIFS('A-methods'!M:M,'A-methods'!$AG:$AG,"rate",'A-methods'!$AF:$AF,$B217,'A-methods'!$D:$D,$C217,'A-methods'!$A:$A,$D217)),'A-baseline &amp; data'!AH101)</f>
        <v>0</v>
      </c>
      <c r="H217" s="243">
        <f>IF('A-baseline &amp; data'!AI101="",G217*(1+SUMIFS('A-methods'!N:N,'A-methods'!$AG:$AG,"rate",'A-methods'!$AF:$AF,$B217,'A-methods'!$D:$D,$C217,'A-methods'!$A:$A,$D217)),'A-baseline &amp; data'!AI101)</f>
        <v>0</v>
      </c>
      <c r="I217" s="243">
        <f>IF('A-baseline &amp; data'!AJ101="",H217*(1+SUMIFS('A-methods'!O:O,'A-methods'!$AG:$AG,"rate",'A-methods'!$AF:$AF,$B217,'A-methods'!$D:$D,$C217,'A-methods'!$A:$A,$D217)),'A-baseline &amp; data'!AJ101)</f>
        <v>0</v>
      </c>
      <c r="J217" s="243">
        <f>IF('A-baseline &amp; data'!AK101="",I217*(1+SUMIFS('A-methods'!P:P,'A-methods'!$AG:$AG,"rate",'A-methods'!$AF:$AF,$B217,'A-methods'!$D:$D,$C217,'A-methods'!$A:$A,$D217)),'A-baseline &amp; data'!AK101)</f>
        <v>0</v>
      </c>
      <c r="K217" s="243">
        <f>IF('A-baseline &amp; data'!AL101="",J217*(1+SUMIFS('A-methods'!Q:Q,'A-methods'!$AG:$AG,"rate",'A-methods'!$AF:$AF,$B217,'A-methods'!$D:$D,$C217,'A-methods'!$A:$A,$D217)),'A-baseline &amp; data'!AL101)</f>
        <v>0</v>
      </c>
      <c r="L217" s="243">
        <f>IF('A-baseline &amp; data'!AM101="",K217*(1+SUMIFS('A-methods'!R:R,'A-methods'!$AG:$AG,"rate",'A-methods'!$AF:$AF,$B217,'A-methods'!$D:$D,$C217,'A-methods'!$A:$A,$D217)),'A-baseline &amp; data'!AM101)</f>
        <v>0</v>
      </c>
      <c r="M217" s="243">
        <f>IF('A-baseline &amp; data'!AN101="",L217*(1+SUMIFS('A-methods'!S:S,'A-methods'!$AG:$AG,"rate",'A-methods'!$AF:$AF,$B217,'A-methods'!$D:$D,$C217,'A-methods'!$A:$A,$D217)),'A-baseline &amp; data'!AN101)</f>
        <v>0</v>
      </c>
      <c r="N217" s="243">
        <f>IF('A-baseline &amp; data'!AO101="",M217*(1+SUMIFS('A-methods'!T:T,'A-methods'!$AG:$AG,"rate",'A-methods'!$AF:$AF,$B217,'A-methods'!$D:$D,$C217,'A-methods'!$A:$A,$D217)),'A-baseline &amp; data'!AO101)</f>
        <v>0</v>
      </c>
      <c r="O217" s="243">
        <f>IF('A-baseline &amp; data'!AP101="",N217*(1+SUMIFS('A-methods'!U:U,'A-methods'!$AG:$AG,"rate",'A-methods'!$AF:$AF,$B217,'A-methods'!$D:$D,$C217,'A-methods'!$A:$A,$D217)),'A-baseline &amp; data'!AP101)</f>
        <v>0</v>
      </c>
      <c r="P217" s="243">
        <f>IF('A-baseline &amp; data'!AQ101="",O217*(1+SUMIFS('A-methods'!V:V,'A-methods'!$AG:$AG,"rate",'A-methods'!$AF:$AF,$B217,'A-methods'!$D:$D,$C217,'A-methods'!$A:$A,$D217)),'A-baseline &amp; data'!AQ101)</f>
        <v>0</v>
      </c>
      <c r="Q217" s="243">
        <f>IF('A-baseline &amp; data'!AR101="",P217*(1+SUMIFS('A-methods'!W:W,'A-methods'!$AG:$AG,"rate",'A-methods'!$AF:$AF,$B217,'A-methods'!$D:$D,$C217,'A-methods'!$A:$A,$D217)),'A-baseline &amp; data'!AR101)</f>
        <v>0</v>
      </c>
      <c r="R217" s="243">
        <f>IF('A-baseline &amp; data'!AS101="",Q217*(1+SUMIFS('A-methods'!X:X,'A-methods'!$AG:$AG,"rate",'A-methods'!$AF:$AF,$B217,'A-methods'!$D:$D,$C217,'A-methods'!$A:$A,$D217)),'A-baseline &amp; data'!AS101)</f>
        <v>0</v>
      </c>
      <c r="S217" s="243">
        <f>IF('A-baseline &amp; data'!AT101="",R217*(1+SUMIFS('A-methods'!Y:Y,'A-methods'!$AG:$AG,"rate",'A-methods'!$AF:$AF,$B217,'A-methods'!$D:$D,$C217,'A-methods'!$A:$A,$D217)),'A-baseline &amp; data'!AT101)</f>
        <v>0</v>
      </c>
      <c r="T217" s="243">
        <f>IF('A-baseline &amp; data'!AU101="",S217*(1+SUMIFS('A-methods'!Z:Z,'A-methods'!$AG:$AG,"rate",'A-methods'!$AF:$AF,$B217,'A-methods'!$D:$D,$C217,'A-methods'!$A:$A,$D217)),'A-baseline &amp; data'!AU101)</f>
        <v>0</v>
      </c>
      <c r="U217" s="243">
        <f>IF('A-baseline &amp; data'!AV101="",T217*(1+SUMIFS('A-methods'!AA:AA,'A-methods'!$AG:$AG,"rate",'A-methods'!$AF:$AF,$B217,'A-methods'!$D:$D,$C217,'A-methods'!$A:$A,$D217)),'A-baseline &amp; data'!AV101)</f>
        <v>0</v>
      </c>
      <c r="V217" s="243">
        <f>IF('A-baseline &amp; data'!AW101="",U217*(1+SUMIFS('A-methods'!AB:AB,'A-methods'!$AG:$AG,"rate",'A-methods'!$AF:$AF,$B217,'A-methods'!$D:$D,$C217,'A-methods'!$A:$A,$D217)),'A-baseline &amp; data'!AW101)</f>
        <v>0</v>
      </c>
      <c r="W217" s="243">
        <f>IF('A-baseline &amp; data'!AX101="",V217*(1+SUMIFS('A-methods'!AC:AC,'A-methods'!$AG:$AG,"rate",'A-methods'!$AF:$AF,$B217,'A-methods'!$D:$D,$C217,'A-methods'!$A:$A,$D217)),'A-baseline &amp; data'!AX101)</f>
        <v>0</v>
      </c>
      <c r="X217" s="243">
        <f>IF('A-baseline &amp; data'!AY101="",W217*(1+SUMIFS('A-methods'!AD:AD,'A-methods'!$AG:$AG,"rate",'A-methods'!$AF:$AF,$B217,'A-methods'!$D:$D,$C217,'A-methods'!$A:$A,$D217)),'A-baseline &amp; data'!AY101)</f>
        <v>0</v>
      </c>
      <c r="Y217" s="243">
        <f>IF('A-baseline &amp; data'!AZ101="",X217*(1+SUMIFS('A-methods'!AE:AE,'A-methods'!$AG:$AG,"rate",'A-methods'!$AF:$AF,$B217,'A-methods'!$D:$D,$C217,'A-methods'!$A:$A,$D217)),'A-baseline &amp; data'!AZ101)</f>
        <v>0</v>
      </c>
    </row>
    <row r="218" spans="1:32">
      <c r="A218" s="237" t="s">
        <v>259</v>
      </c>
      <c r="B218" s="221" t="s">
        <v>263</v>
      </c>
      <c r="C218" s="274" t="str">
        <f t="shared" si="34"/>
        <v>NSW</v>
      </c>
      <c r="D218" s="272" t="str">
        <f t="shared" si="34"/>
        <v>Best</v>
      </c>
      <c r="E218" s="336">
        <f>IF('A-baseline &amp; data'!AF102&lt;&gt;"",'A-baseline &amp; data'!AF102,'A-baseline &amp; data'!AE102*(1+SUMIFS('A-methods'!K:K,'A-methods'!$AG:$AG,"rate",'A-methods'!$AF:$AF,$B218,'A-methods'!$D:$D,$C218,'A-methods'!$A:$A,$D218)))</f>
        <v>24539.075080000031</v>
      </c>
      <c r="F218" s="243">
        <f>IF('A-baseline &amp; data'!AG102="",E218*(1+SUMIFS('A-methods'!L:L,'A-methods'!$AG:$AG,"rate",'A-methods'!$AF:$AF,$B218,'A-methods'!$D:$D,$C218,'A-methods'!$A:$A,$D218)),'A-baseline &amp; data'!AG102)</f>
        <v>25226.169182240032</v>
      </c>
      <c r="G218" s="243">
        <f>IF('A-baseline &amp; data'!AH102="",F218*(1+SUMIFS('A-methods'!M:M,'A-methods'!$AG:$AG,"rate",'A-methods'!$AF:$AF,$B218,'A-methods'!$D:$D,$C218,'A-methods'!$A:$A,$D218)),'A-baseline &amp; data'!AH102)</f>
        <v>25932.501919342754</v>
      </c>
      <c r="H218" s="243">
        <f>IF('A-baseline &amp; data'!AI102="",G218*(1+SUMIFS('A-methods'!N:N,'A-methods'!$AG:$AG,"rate",'A-methods'!$AF:$AF,$B218,'A-methods'!$D:$D,$C218,'A-methods'!$A:$A,$D218)),'A-baseline &amp; data'!AI102)</f>
        <v>26658.611973084353</v>
      </c>
      <c r="I218" s="243">
        <f>IF('A-baseline &amp; data'!AJ102="",H218*(1+SUMIFS('A-methods'!O:O,'A-methods'!$AG:$AG,"rate",'A-methods'!$AF:$AF,$B218,'A-methods'!$D:$D,$C218,'A-methods'!$A:$A,$D218)),'A-baseline &amp; data'!AJ102)</f>
        <v>27405.053108330714</v>
      </c>
      <c r="J218" s="243">
        <f>IF('A-baseline &amp; data'!AK102="",I218*(1+SUMIFS('A-methods'!P:P,'A-methods'!$AG:$AG,"rate",'A-methods'!$AF:$AF,$B218,'A-methods'!$D:$D,$C218,'A-methods'!$A:$A,$D218)),'A-baseline &amp; data'!AK102)</f>
        <v>28172.394595363974</v>
      </c>
      <c r="K218" s="243">
        <f>IF('A-baseline &amp; data'!AL102="",J218*(1+SUMIFS('A-methods'!Q:Q,'A-methods'!$AG:$AG,"rate",'A-methods'!$AF:$AF,$B218,'A-methods'!$D:$D,$C218,'A-methods'!$A:$A,$D218)),'A-baseline &amp; data'!AL102)</f>
        <v>28961.221644034165</v>
      </c>
      <c r="L218" s="243">
        <f>IF('A-baseline &amp; data'!AM102="",K218*(1+SUMIFS('A-methods'!R:R,'A-methods'!$AG:$AG,"rate",'A-methods'!$AF:$AF,$B218,'A-methods'!$D:$D,$C218,'A-methods'!$A:$A,$D218)),'A-baseline &amp; data'!AM102)</f>
        <v>29772.135850067123</v>
      </c>
      <c r="M218" s="243">
        <f>IF('A-baseline &amp; data'!AN102="",L218*(1+SUMIFS('A-methods'!S:S,'A-methods'!$AG:$AG,"rate",'A-methods'!$AF:$AF,$B218,'A-methods'!$D:$D,$C218,'A-methods'!$A:$A,$D218)),'A-baseline &amp; data'!AN102)</f>
        <v>30605.755653869004</v>
      </c>
      <c r="N218" s="243">
        <f>IF('A-baseline &amp; data'!AO102="",M218*(1+SUMIFS('A-methods'!T:T,'A-methods'!$AG:$AG,"rate",'A-methods'!$AF:$AF,$B218,'A-methods'!$D:$D,$C218,'A-methods'!$A:$A,$D218)),'A-baseline &amp; data'!AO102)</f>
        <v>31462.716812177336</v>
      </c>
      <c r="O218" s="243">
        <f>IF('A-baseline &amp; data'!AP102="",N218*(1+SUMIFS('A-methods'!U:U,'A-methods'!$AG:$AG,"rate",'A-methods'!$AF:$AF,$B218,'A-methods'!$D:$D,$C218,'A-methods'!$A:$A,$D218)),'A-baseline &amp; data'!AP102)</f>
        <v>32343.672882918301</v>
      </c>
      <c r="P218" s="243">
        <f>IF('A-baseline &amp; data'!AQ102="",O218*(1+SUMIFS('A-methods'!V:V,'A-methods'!$AG:$AG,"rate",'A-methods'!$AF:$AF,$B218,'A-methods'!$D:$D,$C218,'A-methods'!$A:$A,$D218)),'A-baseline &amp; data'!AQ102)</f>
        <v>33249.295723640018</v>
      </c>
      <c r="Q218" s="243">
        <f>IF('A-baseline &amp; data'!AR102="",P218*(1+SUMIFS('A-methods'!W:W,'A-methods'!$AG:$AG,"rate",'A-methods'!$AF:$AF,$B218,'A-methods'!$D:$D,$C218,'A-methods'!$A:$A,$D218)),'A-baseline &amp; data'!AR102)</f>
        <v>34180.276003901941</v>
      </c>
      <c r="R218" s="243">
        <f>IF('A-baseline &amp; data'!AS102="",Q218*(1+SUMIFS('A-methods'!X:X,'A-methods'!$AG:$AG,"rate",'A-methods'!$AF:$AF,$B218,'A-methods'!$D:$D,$C218,'A-methods'!$A:$A,$D218)),'A-baseline &amp; data'!AS102)</f>
        <v>35137.323732011195</v>
      </c>
      <c r="S218" s="243">
        <f>IF('A-baseline &amp; data'!AT102="",R218*(1+SUMIFS('A-methods'!Y:Y,'A-methods'!$AG:$AG,"rate",'A-methods'!$AF:$AF,$B218,'A-methods'!$D:$D,$C218,'A-methods'!$A:$A,$D218)),'A-baseline &amp; data'!AT102)</f>
        <v>36121.168796507511</v>
      </c>
      <c r="T218" s="243">
        <f>IF('A-baseline &amp; data'!AU102="",S218*(1+SUMIFS('A-methods'!Z:Z,'A-methods'!$AG:$AG,"rate",'A-methods'!$AF:$AF,$B218,'A-methods'!$D:$D,$C218,'A-methods'!$A:$A,$D218)),'A-baseline &amp; data'!AU102)</f>
        <v>37132.561522809723</v>
      </c>
      <c r="U218" s="243">
        <f>IF('A-baseline &amp; data'!AV102="",T218*(1+SUMIFS('A-methods'!AA:AA,'A-methods'!$AG:$AG,"rate",'A-methods'!$AF:$AF,$B218,'A-methods'!$D:$D,$C218,'A-methods'!$A:$A,$D218)),'A-baseline &amp; data'!AV102)</f>
        <v>38172.273245448399</v>
      </c>
      <c r="V218" s="243">
        <f>IF('A-baseline &amp; data'!AW102="",U218*(1+SUMIFS('A-methods'!AB:AB,'A-methods'!$AG:$AG,"rate",'A-methods'!$AF:$AF,$B218,'A-methods'!$D:$D,$C218,'A-methods'!$A:$A,$D218)),'A-baseline &amp; data'!AW102)</f>
        <v>39241.096896320953</v>
      </c>
      <c r="W218" s="243">
        <f>IF('A-baseline &amp; data'!AX102="",V218*(1+SUMIFS('A-methods'!AC:AC,'A-methods'!$AG:$AG,"rate",'A-methods'!$AF:$AF,$B218,'A-methods'!$D:$D,$C218,'A-methods'!$A:$A,$D218)),'A-baseline &amp; data'!AX102)</f>
        <v>40339.847609417942</v>
      </c>
      <c r="X218" s="243">
        <f>IF('A-baseline &amp; data'!AY102="",W218*(1+SUMIFS('A-methods'!AD:AD,'A-methods'!$AG:$AG,"rate",'A-methods'!$AF:$AF,$B218,'A-methods'!$D:$D,$C218,'A-methods'!$A:$A,$D218)),'A-baseline &amp; data'!AY102)</f>
        <v>41469.363342481643</v>
      </c>
      <c r="Y218" s="243">
        <f>IF('A-baseline &amp; data'!AZ102="",X218*(1+SUMIFS('A-methods'!AE:AE,'A-methods'!$AG:$AG,"rate",'A-methods'!$AF:$AF,$B218,'A-methods'!$D:$D,$C218,'A-methods'!$A:$A,$D218)),'A-baseline &amp; data'!AZ102)</f>
        <v>42630.505516071127</v>
      </c>
    </row>
    <row r="219" spans="1:32">
      <c r="A219" s="237" t="s">
        <v>171</v>
      </c>
      <c r="B219" s="221" t="s">
        <v>172</v>
      </c>
      <c r="C219" s="274" t="str">
        <f t="shared" si="34"/>
        <v>NSW</v>
      </c>
      <c r="D219" s="272" t="str">
        <f t="shared" si="34"/>
        <v>Best</v>
      </c>
      <c r="E219" s="336">
        <f>IF('A-baseline &amp; data'!AF103&lt;&gt;"",'A-baseline &amp; data'!AF103,'A-baseline &amp; data'!AE103*(1+SUMIFS('A-methods'!K:K,'A-methods'!$AG:$AG,"rate",'A-methods'!$AF:$AF,$B219,'A-methods'!$D:$D,$C219,'A-methods'!$A:$A,$D219)))</f>
        <v>531100</v>
      </c>
      <c r="F219" s="243">
        <f>IF('A-baseline &amp; data'!AG103="",E219*(1+SUMIFS('A-methods'!L:L,'A-methods'!$AG:$AG,"rate",'A-methods'!$AF:$AF,$B219,'A-methods'!$D:$D,$C219,'A-methods'!$A:$A,$D219)),'A-baseline &amp; data'!AG103)</f>
        <v>545970.80000000005</v>
      </c>
      <c r="G219" s="243">
        <f>IF('A-baseline &amp; data'!AH103="",F219*(1+SUMIFS('A-methods'!M:M,'A-methods'!$AG:$AG,"rate",'A-methods'!$AF:$AF,$B219,'A-methods'!$D:$D,$C219,'A-methods'!$A:$A,$D219)),'A-baseline &amp; data'!AH103)</f>
        <v>561257.9824000001</v>
      </c>
      <c r="H219" s="243">
        <f>IF('A-baseline &amp; data'!AI103="",G219*(1+SUMIFS('A-methods'!N:N,'A-methods'!$AG:$AG,"rate",'A-methods'!$AF:$AF,$B219,'A-methods'!$D:$D,$C219,'A-methods'!$A:$A,$D219)),'A-baseline &amp; data'!AI103)</f>
        <v>576973.20590720011</v>
      </c>
      <c r="I219" s="243">
        <f>IF('A-baseline &amp; data'!AJ103="",H219*(1+SUMIFS('A-methods'!O:O,'A-methods'!$AG:$AG,"rate",'A-methods'!$AF:$AF,$B219,'A-methods'!$D:$D,$C219,'A-methods'!$A:$A,$D219)),'A-baseline &amp; data'!AJ103)</f>
        <v>593128.4556726017</v>
      </c>
      <c r="J219" s="243">
        <f>IF('A-baseline &amp; data'!AK103="",I219*(1+SUMIFS('A-methods'!P:P,'A-methods'!$AG:$AG,"rate",'A-methods'!$AF:$AF,$B219,'A-methods'!$D:$D,$C219,'A-methods'!$A:$A,$D219)),'A-baseline &amp; data'!AK103)</f>
        <v>609736.05243143451</v>
      </c>
      <c r="K219" s="243">
        <f>IF('A-baseline &amp; data'!AL103="",J219*(1+SUMIFS('A-methods'!Q:Q,'A-methods'!$AG:$AG,"rate",'A-methods'!$AF:$AF,$B219,'A-methods'!$D:$D,$C219,'A-methods'!$A:$A,$D219)),'A-baseline &amp; data'!AL103)</f>
        <v>626808.66189951473</v>
      </c>
      <c r="L219" s="243">
        <f>IF('A-baseline &amp; data'!AM103="",K219*(1+SUMIFS('A-methods'!R:R,'A-methods'!$AG:$AG,"rate",'A-methods'!$AF:$AF,$B219,'A-methods'!$D:$D,$C219,'A-methods'!$A:$A,$D219)),'A-baseline &amp; data'!AM103)</f>
        <v>644359.3044327012</v>
      </c>
      <c r="M219" s="243">
        <f>IF('A-baseline &amp; data'!AN103="",L219*(1+SUMIFS('A-methods'!S:S,'A-methods'!$AG:$AG,"rate",'A-methods'!$AF:$AF,$B219,'A-methods'!$D:$D,$C219,'A-methods'!$A:$A,$D219)),'A-baseline &amp; data'!AN103)</f>
        <v>662401.36495681689</v>
      </c>
      <c r="N219" s="243">
        <f>IF('A-baseline &amp; data'!AO103="",M219*(1+SUMIFS('A-methods'!T:T,'A-methods'!$AG:$AG,"rate",'A-methods'!$AF:$AF,$B219,'A-methods'!$D:$D,$C219,'A-methods'!$A:$A,$D219)),'A-baseline &amp; data'!AO103)</f>
        <v>680948.60317560774</v>
      </c>
      <c r="O219" s="243">
        <f>IF('A-baseline &amp; data'!AP103="",N219*(1+SUMIFS('A-methods'!U:U,'A-methods'!$AG:$AG,"rate",'A-methods'!$AF:$AF,$B219,'A-methods'!$D:$D,$C219,'A-methods'!$A:$A,$D219)),'A-baseline &amp; data'!AP103)</f>
        <v>700015.16406452481</v>
      </c>
      <c r="P219" s="243">
        <f>IF('A-baseline &amp; data'!AQ103="",O219*(1+SUMIFS('A-methods'!V:V,'A-methods'!$AG:$AG,"rate",'A-methods'!$AF:$AF,$B219,'A-methods'!$D:$D,$C219,'A-methods'!$A:$A,$D219)),'A-baseline &amp; data'!AQ103)</f>
        <v>719615.58865833154</v>
      </c>
      <c r="Q219" s="243">
        <f>IF('A-baseline &amp; data'!AR103="",P219*(1+SUMIFS('A-methods'!W:W,'A-methods'!$AG:$AG,"rate",'A-methods'!$AF:$AF,$B219,'A-methods'!$D:$D,$C219,'A-methods'!$A:$A,$D219)),'A-baseline &amp; data'!AR103)</f>
        <v>739764.82514076482</v>
      </c>
      <c r="R219" s="243">
        <f>IF('A-baseline &amp; data'!AS103="",Q219*(1+SUMIFS('A-methods'!X:X,'A-methods'!$AG:$AG,"rate",'A-methods'!$AF:$AF,$B219,'A-methods'!$D:$D,$C219,'A-methods'!$A:$A,$D219)),'A-baseline &amp; data'!AS103)</f>
        <v>760478.24024470628</v>
      </c>
      <c r="S219" s="243">
        <f>IF('A-baseline &amp; data'!AT103="",R219*(1+SUMIFS('A-methods'!Y:Y,'A-methods'!$AG:$AG,"rate",'A-methods'!$AF:$AF,$B219,'A-methods'!$D:$D,$C219,'A-methods'!$A:$A,$D219)),'A-baseline &amp; data'!AT103)</f>
        <v>781771.63097155804</v>
      </c>
      <c r="T219" s="243">
        <f>IF('A-baseline &amp; data'!AU103="",S219*(1+SUMIFS('A-methods'!Z:Z,'A-methods'!$AG:$AG,"rate",'A-methods'!$AF:$AF,$B219,'A-methods'!$D:$D,$C219,'A-methods'!$A:$A,$D219)),'A-baseline &amp; data'!AU103)</f>
        <v>803661.23663876171</v>
      </c>
      <c r="U219" s="243">
        <f>IF('A-baseline &amp; data'!AV103="",T219*(1+SUMIFS('A-methods'!AA:AA,'A-methods'!$AG:$AG,"rate",'A-methods'!$AF:$AF,$B219,'A-methods'!$D:$D,$C219,'A-methods'!$A:$A,$D219)),'A-baseline &amp; data'!AV103)</f>
        <v>826163.751264647</v>
      </c>
      <c r="V219" s="243">
        <f>IF('A-baseline &amp; data'!AW103="",U219*(1+SUMIFS('A-methods'!AB:AB,'A-methods'!$AG:$AG,"rate",'A-methods'!$AF:$AF,$B219,'A-methods'!$D:$D,$C219,'A-methods'!$A:$A,$D219)),'A-baseline &amp; data'!AW103)</f>
        <v>849296.33630005713</v>
      </c>
      <c r="W219" s="243">
        <f>IF('A-baseline &amp; data'!AX103="",V219*(1+SUMIFS('A-methods'!AC:AC,'A-methods'!$AG:$AG,"rate",'A-methods'!$AF:$AF,$B219,'A-methods'!$D:$D,$C219,'A-methods'!$A:$A,$D219)),'A-baseline &amp; data'!AX103)</f>
        <v>873076.6337164588</v>
      </c>
      <c r="X219" s="243">
        <f>IF('A-baseline &amp; data'!AY103="",W219*(1+SUMIFS('A-methods'!AD:AD,'A-methods'!$AG:$AG,"rate",'A-methods'!$AF:$AF,$B219,'A-methods'!$D:$D,$C219,'A-methods'!$A:$A,$D219)),'A-baseline &amp; data'!AY103)</f>
        <v>897522.77946051967</v>
      </c>
      <c r="Y219" s="243">
        <f>IF('A-baseline &amp; data'!AZ103="",X219*(1+SUMIFS('A-methods'!AE:AE,'A-methods'!$AG:$AG,"rate",'A-methods'!$AF:$AF,$B219,'A-methods'!$D:$D,$C219,'A-methods'!$A:$A,$D219)),'A-baseline &amp; data'!AZ103)</f>
        <v>922653.4172854143</v>
      </c>
    </row>
    <row r="220" spans="1:32">
      <c r="A220" s="237" t="s">
        <v>260</v>
      </c>
      <c r="B220" s="221" t="s">
        <v>264</v>
      </c>
      <c r="C220" s="274" t="str">
        <f t="shared" si="34"/>
        <v>NSW</v>
      </c>
      <c r="D220" s="272" t="str">
        <f t="shared" si="34"/>
        <v>Best</v>
      </c>
      <c r="E220" s="336">
        <f>IF('A-baseline &amp; data'!AF104&lt;&gt;"",'A-baseline &amp; data'!AF104,'A-baseline &amp; data'!AE104*(1+SUMIFS('A-methods'!K:K,'A-methods'!$AG:$AG,"rate",'A-methods'!$AF:$AF,$B220,'A-methods'!$D:$D,$C220,'A-methods'!$A:$A,$D220)))</f>
        <v>29828.024946999907</v>
      </c>
      <c r="F220" s="243">
        <f>IF('A-baseline &amp; data'!AG104="",E220*(1+SUMIFS('A-methods'!L:L,'A-methods'!$AG:$AG,"rate",'A-methods'!$AF:$AF,$B220,'A-methods'!$D:$D,$C220,'A-methods'!$A:$A,$D220)),'A-baseline &amp; data'!AG104)</f>
        <v>29529.744697529906</v>
      </c>
      <c r="G220" s="243">
        <f>IF('A-baseline &amp; data'!AH104="",F220*(1+SUMIFS('A-methods'!M:M,'A-methods'!$AG:$AG,"rate",'A-methods'!$AF:$AF,$B220,'A-methods'!$D:$D,$C220,'A-methods'!$A:$A,$D220)),'A-baseline &amp; data'!AH104)</f>
        <v>29234.447250554607</v>
      </c>
      <c r="H220" s="243">
        <f>IF('A-baseline &amp; data'!AI104="",G220*(1+SUMIFS('A-methods'!N:N,'A-methods'!$AG:$AG,"rate",'A-methods'!$AF:$AF,$B220,'A-methods'!$D:$D,$C220,'A-methods'!$A:$A,$D220)),'A-baseline &amp; data'!AI104)</f>
        <v>28942.102778049062</v>
      </c>
      <c r="I220" s="243">
        <f>IF('A-baseline &amp; data'!AJ104="",H220*(1+SUMIFS('A-methods'!O:O,'A-methods'!$AG:$AG,"rate",'A-methods'!$AF:$AF,$B220,'A-methods'!$D:$D,$C220,'A-methods'!$A:$A,$D220)),'A-baseline &amp; data'!AJ104)</f>
        <v>28652.68175026857</v>
      </c>
      <c r="J220" s="243">
        <f>IF('A-baseline &amp; data'!AK104="",I220*(1+SUMIFS('A-methods'!P:P,'A-methods'!$AG:$AG,"rate",'A-methods'!$AF:$AF,$B220,'A-methods'!$D:$D,$C220,'A-methods'!$A:$A,$D220)),'A-baseline &amp; data'!AK104)</f>
        <v>28366.154932765883</v>
      </c>
      <c r="K220" s="243">
        <f>IF('A-baseline &amp; data'!AL104="",J220*(1+SUMIFS('A-methods'!Q:Q,'A-methods'!$AG:$AG,"rate",'A-methods'!$AF:$AF,$B220,'A-methods'!$D:$D,$C220,'A-methods'!$A:$A,$D220)),'A-baseline &amp; data'!AL104)</f>
        <v>28082.493383438225</v>
      </c>
      <c r="L220" s="243">
        <f>IF('A-baseline &amp; data'!AM104="",K220*(1+SUMIFS('A-methods'!R:R,'A-methods'!$AG:$AG,"rate",'A-methods'!$AF:$AF,$B220,'A-methods'!$D:$D,$C220,'A-methods'!$A:$A,$D220)),'A-baseline &amp; data'!AM104)</f>
        <v>27801.668449603843</v>
      </c>
      <c r="M220" s="243">
        <f>IF('A-baseline &amp; data'!AN104="",L220*(1+SUMIFS('A-methods'!S:S,'A-methods'!$AG:$AG,"rate",'A-methods'!$AF:$AF,$B220,'A-methods'!$D:$D,$C220,'A-methods'!$A:$A,$D220)),'A-baseline &amp; data'!AN104)</f>
        <v>27523.651765107803</v>
      </c>
      <c r="N220" s="243">
        <f>IF('A-baseline &amp; data'!AO104="",M220*(1+SUMIFS('A-methods'!T:T,'A-methods'!$AG:$AG,"rate",'A-methods'!$AF:$AF,$B220,'A-methods'!$D:$D,$C220,'A-methods'!$A:$A,$D220)),'A-baseline &amp; data'!AO104)</f>
        <v>27248.415247456724</v>
      </c>
      <c r="O220" s="243">
        <f>IF('A-baseline &amp; data'!AP104="",N220*(1+SUMIFS('A-methods'!U:U,'A-methods'!$AG:$AG,"rate",'A-methods'!$AF:$AF,$B220,'A-methods'!$D:$D,$C220,'A-methods'!$A:$A,$D220)),'A-baseline &amp; data'!AP104)</f>
        <v>26975.931094982156</v>
      </c>
      <c r="P220" s="243">
        <f>IF('A-baseline &amp; data'!AQ104="",O220*(1+SUMIFS('A-methods'!V:V,'A-methods'!$AG:$AG,"rate",'A-methods'!$AF:$AF,$B220,'A-methods'!$D:$D,$C220,'A-methods'!$A:$A,$D220)),'A-baseline &amp; data'!AQ104)</f>
        <v>26706.171784032333</v>
      </c>
      <c r="Q220" s="243">
        <f>IF('A-baseline &amp; data'!AR104="",P220*(1+SUMIFS('A-methods'!W:W,'A-methods'!$AG:$AG,"rate",'A-methods'!$AF:$AF,$B220,'A-methods'!$D:$D,$C220,'A-methods'!$A:$A,$D220)),'A-baseline &amp; data'!AR104)</f>
        <v>26439.11006619201</v>
      </c>
      <c r="R220" s="243">
        <f>IF('A-baseline &amp; data'!AS104="",Q220*(1+SUMIFS('A-methods'!X:X,'A-methods'!$AG:$AG,"rate",'A-methods'!$AF:$AF,$B220,'A-methods'!$D:$D,$C220,'A-methods'!$A:$A,$D220)),'A-baseline &amp; data'!AS104)</f>
        <v>26174.71896553009</v>
      </c>
      <c r="S220" s="243">
        <f>IF('A-baseline &amp; data'!AT104="",R220*(1+SUMIFS('A-methods'!Y:Y,'A-methods'!$AG:$AG,"rate",'A-methods'!$AF:$AF,$B220,'A-methods'!$D:$D,$C220,'A-methods'!$A:$A,$D220)),'A-baseline &amp; data'!AT104)</f>
        <v>25912.97177587479</v>
      </c>
      <c r="T220" s="243">
        <f>IF('A-baseline &amp; data'!AU104="",S220*(1+SUMIFS('A-methods'!Z:Z,'A-methods'!$AG:$AG,"rate",'A-methods'!$AF:$AF,$B220,'A-methods'!$D:$D,$C220,'A-methods'!$A:$A,$D220)),'A-baseline &amp; data'!AU104)</f>
        <v>25653.842058116043</v>
      </c>
      <c r="U220" s="243">
        <f>IF('A-baseline &amp; data'!AV104="",T220*(1+SUMIFS('A-methods'!AA:AA,'A-methods'!$AG:$AG,"rate",'A-methods'!$AF:$AF,$B220,'A-methods'!$D:$D,$C220,'A-methods'!$A:$A,$D220)),'A-baseline &amp; data'!AV104)</f>
        <v>25397.303637534882</v>
      </c>
      <c r="V220" s="243">
        <f>IF('A-baseline &amp; data'!AW104="",U220*(1+SUMIFS('A-methods'!AB:AB,'A-methods'!$AG:$AG,"rate",'A-methods'!$AF:$AF,$B220,'A-methods'!$D:$D,$C220,'A-methods'!$A:$A,$D220)),'A-baseline &amp; data'!AW104)</f>
        <v>25143.330601159534</v>
      </c>
      <c r="W220" s="243">
        <f>IF('A-baseline &amp; data'!AX104="",V220*(1+SUMIFS('A-methods'!AC:AC,'A-methods'!$AG:$AG,"rate",'A-methods'!$AF:$AF,$B220,'A-methods'!$D:$D,$C220,'A-methods'!$A:$A,$D220)),'A-baseline &amp; data'!AX104)</f>
        <v>24891.897295147937</v>
      </c>
      <c r="X220" s="243">
        <f>IF('A-baseline &amp; data'!AY104="",W220*(1+SUMIFS('A-methods'!AD:AD,'A-methods'!$AG:$AG,"rate",'A-methods'!$AF:$AF,$B220,'A-methods'!$D:$D,$C220,'A-methods'!$A:$A,$D220)),'A-baseline &amp; data'!AY104)</f>
        <v>24642.978322196457</v>
      </c>
      <c r="Y220" s="243">
        <f>IF('A-baseline &amp; data'!AZ104="",X220*(1+SUMIFS('A-methods'!AE:AE,'A-methods'!$AG:$AG,"rate",'A-methods'!$AF:$AF,$B220,'A-methods'!$D:$D,$C220,'A-methods'!$A:$A,$D220)),'A-baseline &amp; data'!AZ104)</f>
        <v>24396.548538974494</v>
      </c>
    </row>
    <row r="221" spans="1:32">
      <c r="A221" s="237" t="s">
        <v>175</v>
      </c>
      <c r="B221" s="221" t="s">
        <v>373</v>
      </c>
      <c r="C221" s="274" t="str">
        <f t="shared" si="34"/>
        <v>NSW</v>
      </c>
      <c r="D221" s="272" t="str">
        <f t="shared" si="34"/>
        <v>Best</v>
      </c>
      <c r="E221" s="336">
        <f>IF('A-baseline &amp; data'!AF105&lt;&gt;"",'A-baseline &amp; data'!AF105,'A-baseline &amp; data'!AE105*(1+SUMIFS('A-methods'!K:K,'A-methods'!$AG:$AG,"rate",'A-methods'!$AF:$AF,$B221,'A-methods'!$D:$D,$C221,'A-methods'!$A:$A,$D221)))</f>
        <v>22791.445912175896</v>
      </c>
      <c r="F221" s="243">
        <f>IF('A-baseline &amp; data'!AG105="",E221*(1+SUMIFS('A-methods'!L:L,'A-methods'!$AG:$AG,"rate",'A-methods'!$AF:$AF,$B221,'A-methods'!$D:$D,$C221,'A-methods'!$A:$A,$D221)),'A-baseline &amp; data'!AG105)</f>
        <v>23230.064473817434</v>
      </c>
      <c r="G221" s="243">
        <f>IF('A-baseline &amp; data'!AH105="",F221*(1+SUMIFS('A-methods'!M:M,'A-methods'!$AG:$AG,"rate",'A-methods'!$AF:$AF,$B221,'A-methods'!$D:$D,$C221,'A-methods'!$A:$A,$D221)),'A-baseline &amp; data'!AH105)</f>
        <v>23677.124195504624</v>
      </c>
      <c r="H221" s="243">
        <f>IF('A-baseline &amp; data'!AI105="",G221*(1+SUMIFS('A-methods'!N:N,'A-methods'!$AG:$AG,"rate",'A-methods'!$AF:$AF,$B221,'A-methods'!$D:$D,$C221,'A-methods'!$A:$A,$D221)),'A-baseline &amp; data'!AI105)</f>
        <v>24150.666679414717</v>
      </c>
      <c r="I221" s="243">
        <f>IF('A-baseline &amp; data'!AJ105="",H221*(1+SUMIFS('A-methods'!O:O,'A-methods'!$AG:$AG,"rate",'A-methods'!$AF:$AF,$B221,'A-methods'!$D:$D,$C221,'A-methods'!$A:$A,$D221)),'A-baseline &amp; data'!AJ105)</f>
        <v>24633.680013003013</v>
      </c>
      <c r="J221" s="243">
        <f>IF('A-baseline &amp; data'!AK105="",I221*(1+SUMIFS('A-methods'!P:P,'A-methods'!$AG:$AG,"rate",'A-methods'!$AF:$AF,$B221,'A-methods'!$D:$D,$C221,'A-methods'!$A:$A,$D221)),'A-baseline &amp; data'!AK105)</f>
        <v>25126.353613263072</v>
      </c>
      <c r="K221" s="243">
        <f>IF('A-baseline &amp; data'!AL105="",J221*(1+SUMIFS('A-methods'!Q:Q,'A-methods'!$AG:$AG,"rate",'A-methods'!$AF:$AF,$B221,'A-methods'!$D:$D,$C221,'A-methods'!$A:$A,$D221)),'A-baseline &amp; data'!AL105)</f>
        <v>25628.880685528333</v>
      </c>
      <c r="L221" s="243">
        <f>IF('A-baseline &amp; data'!AM105="",K221*(1+SUMIFS('A-methods'!R:R,'A-methods'!$AG:$AG,"rate",'A-methods'!$AF:$AF,$B221,'A-methods'!$D:$D,$C221,'A-methods'!$A:$A,$D221)),'A-baseline &amp; data'!AM105)</f>
        <v>26141.458299238901</v>
      </c>
      <c r="M221" s="243">
        <f>IF('A-baseline &amp; data'!AN105="",L221*(1+SUMIFS('A-methods'!S:S,'A-methods'!$AG:$AG,"rate",'A-methods'!$AF:$AF,$B221,'A-methods'!$D:$D,$C221,'A-methods'!$A:$A,$D221)),'A-baseline &amp; data'!AN105)</f>
        <v>26664.287465223679</v>
      </c>
      <c r="N221" s="243">
        <f>IF('A-baseline &amp; data'!AO105="",M221*(1+SUMIFS('A-methods'!T:T,'A-methods'!$AG:$AG,"rate",'A-methods'!$AF:$AF,$B221,'A-methods'!$D:$D,$C221,'A-methods'!$A:$A,$D221)),'A-baseline &amp; data'!AO105)</f>
        <v>27224.237501993375</v>
      </c>
      <c r="O221" s="243">
        <f>IF('A-baseline &amp; data'!AP105="",N221*(1+SUMIFS('A-methods'!U:U,'A-methods'!$AG:$AG,"rate",'A-methods'!$AF:$AF,$B221,'A-methods'!$D:$D,$C221,'A-methods'!$A:$A,$D221)),'A-baseline &amp; data'!AP105)</f>
        <v>27795.946489535232</v>
      </c>
      <c r="P221" s="243">
        <f>IF('A-baseline &amp; data'!AQ105="",O221*(1+SUMIFS('A-methods'!V:V,'A-methods'!$AG:$AG,"rate",'A-methods'!$AF:$AF,$B221,'A-methods'!$D:$D,$C221,'A-methods'!$A:$A,$D221)),'A-baseline &amp; data'!AQ105)</f>
        <v>28379.661365815471</v>
      </c>
      <c r="Q221" s="243">
        <f>IF('A-baseline &amp; data'!AR105="",P221*(1+SUMIFS('A-methods'!W:W,'A-methods'!$AG:$AG,"rate",'A-methods'!$AF:$AF,$B221,'A-methods'!$D:$D,$C221,'A-methods'!$A:$A,$D221)),'A-baseline &amp; data'!AR105)</f>
        <v>28975.634254497592</v>
      </c>
      <c r="R221" s="243">
        <f>IF('A-baseline &amp; data'!AS105="",Q221*(1+SUMIFS('A-methods'!X:X,'A-methods'!$AG:$AG,"rate",'A-methods'!$AF:$AF,$B221,'A-methods'!$D:$D,$C221,'A-methods'!$A:$A,$D221)),'A-baseline &amp; data'!AS105)</f>
        <v>29584.12257384204</v>
      </c>
      <c r="S221" s="243">
        <f>IF('A-baseline &amp; data'!AT105="",R221*(1+SUMIFS('A-methods'!Y:Y,'A-methods'!$AG:$AG,"rate",'A-methods'!$AF:$AF,$B221,'A-methods'!$D:$D,$C221,'A-methods'!$A:$A,$D221)),'A-baseline &amp; data'!AT105)</f>
        <v>30205.389147892722</v>
      </c>
      <c r="T221" s="243">
        <f>IF('A-baseline &amp; data'!AU105="",S221*(1+SUMIFS('A-methods'!Z:Z,'A-methods'!$AG:$AG,"rate",'A-methods'!$AF:$AF,$B221,'A-methods'!$D:$D,$C221,'A-methods'!$A:$A,$D221)),'A-baseline &amp; data'!AU105)</f>
        <v>30839.702319998465</v>
      </c>
      <c r="U221" s="243">
        <f>IF('A-baseline &amp; data'!AV105="",T221*(1+SUMIFS('A-methods'!AA:AA,'A-methods'!$AG:$AG,"rate",'A-methods'!$AF:$AF,$B221,'A-methods'!$D:$D,$C221,'A-methods'!$A:$A,$D221)),'A-baseline &amp; data'!AV105)</f>
        <v>31487.336068718429</v>
      </c>
      <c r="V221" s="243">
        <f>IF('A-baseline &amp; data'!AW105="",U221*(1+SUMIFS('A-methods'!AB:AB,'A-methods'!$AG:$AG,"rate",'A-methods'!$AF:$AF,$B221,'A-methods'!$D:$D,$C221,'A-methods'!$A:$A,$D221)),'A-baseline &amp; data'!AW105)</f>
        <v>32148.570126161514</v>
      </c>
      <c r="W221" s="243">
        <f>IF('A-baseline &amp; data'!AX105="",V221*(1+SUMIFS('A-methods'!AC:AC,'A-methods'!$AG:$AG,"rate",'A-methods'!$AF:$AF,$B221,'A-methods'!$D:$D,$C221,'A-methods'!$A:$A,$D221)),'A-baseline &amp; data'!AX105)</f>
        <v>32823.690098810905</v>
      </c>
      <c r="X221" s="243">
        <f>IF('A-baseline &amp; data'!AY105="",W221*(1+SUMIFS('A-methods'!AD:AD,'A-methods'!$AG:$AG,"rate",'A-methods'!$AF:$AF,$B221,'A-methods'!$D:$D,$C221,'A-methods'!$A:$A,$D221)),'A-baseline &amp; data'!AY105)</f>
        <v>33512.987590885932</v>
      </c>
      <c r="Y221" s="243">
        <f>IF('A-baseline &amp; data'!AZ105="",X221*(1+SUMIFS('A-methods'!AE:AE,'A-methods'!$AG:$AG,"rate",'A-methods'!$AF:$AF,$B221,'A-methods'!$D:$D,$C221,'A-methods'!$A:$A,$D221)),'A-baseline &amp; data'!AZ105)</f>
        <v>34216.760330294535</v>
      </c>
    </row>
    <row r="222" spans="1:32">
      <c r="A222" s="237" t="s">
        <v>189</v>
      </c>
      <c r="B222" s="221" t="s">
        <v>190</v>
      </c>
      <c r="C222" s="274" t="str">
        <f t="shared" si="34"/>
        <v>NSW</v>
      </c>
      <c r="D222" s="272" t="str">
        <f t="shared" si="34"/>
        <v>Best</v>
      </c>
      <c r="E222" s="336">
        <f>IF('A-baseline &amp; data'!AF106&lt;&gt;"",'A-baseline &amp; data'!AF106,'A-baseline &amp; data'!AE106*(1+SUMIFS('A-methods'!K:K,'A-methods'!$AG:$AG,"rate",'A-methods'!$AF:$AF,$B222,'A-methods'!$D:$D,$C222,'A-methods'!$A:$A,$D222)))</f>
        <v>104598.35083283768</v>
      </c>
      <c r="F222" s="243">
        <f>IF('A-baseline &amp; data'!AG106="",E222*(1+SUMIFS('A-methods'!L:L,'A-methods'!$AG:$AG,"rate",'A-methods'!$AF:$AF,$B222,'A-methods'!$D:$D,$C222,'A-methods'!$A:$A,$D222)),'A-baseline &amp; data'!AG106)</f>
        <v>106167.32609533024</v>
      </c>
      <c r="G222" s="243">
        <f>IF('A-baseline &amp; data'!AH106="",F222*(1+SUMIFS('A-methods'!M:M,'A-methods'!$AG:$AG,"rate",'A-methods'!$AF:$AF,$B222,'A-methods'!$D:$D,$C222,'A-methods'!$A:$A,$D222)),'A-baseline &amp; data'!AH106)</f>
        <v>107759.83598676018</v>
      </c>
      <c r="H222" s="243">
        <f>IF('A-baseline &amp; data'!AI106="",G222*(1+SUMIFS('A-methods'!N:N,'A-methods'!$AG:$AG,"rate",'A-methods'!$AF:$AF,$B222,'A-methods'!$D:$D,$C222,'A-methods'!$A:$A,$D222)),'A-baseline &amp; data'!AI106)</f>
        <v>109376.23352656157</v>
      </c>
      <c r="I222" s="243">
        <f>IF('A-baseline &amp; data'!AJ106="",H222*(1+SUMIFS('A-methods'!O:O,'A-methods'!$AG:$AG,"rate",'A-methods'!$AF:$AF,$B222,'A-methods'!$D:$D,$C222,'A-methods'!$A:$A,$D222)),'A-baseline &amp; data'!AJ106)</f>
        <v>111016.87702945998</v>
      </c>
      <c r="J222" s="243">
        <f>IF('A-baseline &amp; data'!AK106="",I222*(1+SUMIFS('A-methods'!P:P,'A-methods'!$AG:$AG,"rate",'A-methods'!$AF:$AF,$B222,'A-methods'!$D:$D,$C222,'A-methods'!$A:$A,$D222)),'A-baseline &amp; data'!AK106)</f>
        <v>112682.13018490186</v>
      </c>
      <c r="K222" s="243">
        <f>IF('A-baseline &amp; data'!AL106="",J222*(1+SUMIFS('A-methods'!Q:Q,'A-methods'!$AG:$AG,"rate",'A-methods'!$AF:$AF,$B222,'A-methods'!$D:$D,$C222,'A-methods'!$A:$A,$D222)),'A-baseline &amp; data'!AL106)</f>
        <v>114372.36213767539</v>
      </c>
      <c r="L222" s="243">
        <f>IF('A-baseline &amp; data'!AM106="",K222*(1+SUMIFS('A-methods'!R:R,'A-methods'!$AG:$AG,"rate",'A-methods'!$AF:$AF,$B222,'A-methods'!$D:$D,$C222,'A-methods'!$A:$A,$D222)),'A-baseline &amp; data'!AM106)</f>
        <v>116087.9475697405</v>
      </c>
      <c r="M222" s="243">
        <f>IF('A-baseline &amp; data'!AN106="",L222*(1+SUMIFS('A-methods'!S:S,'A-methods'!$AG:$AG,"rate",'A-methods'!$AF:$AF,$B222,'A-methods'!$D:$D,$C222,'A-methods'!$A:$A,$D222)),'A-baseline &amp; data'!AN106)</f>
        <v>117829.2667832866</v>
      </c>
      <c r="N222" s="243">
        <f>IF('A-baseline &amp; data'!AO106="",M222*(1+SUMIFS('A-methods'!T:T,'A-methods'!$AG:$AG,"rate",'A-methods'!$AF:$AF,$B222,'A-methods'!$D:$D,$C222,'A-methods'!$A:$A,$D222)),'A-baseline &amp; data'!AO106)</f>
        <v>119596.70578503588</v>
      </c>
      <c r="O222" s="243">
        <f>IF('A-baseline &amp; data'!AP106="",N222*(1+SUMIFS('A-methods'!U:U,'A-methods'!$AG:$AG,"rate",'A-methods'!$AF:$AF,$B222,'A-methods'!$D:$D,$C222,'A-methods'!$A:$A,$D222)),'A-baseline &amp; data'!AP106)</f>
        <v>121390.6563718114</v>
      </c>
      <c r="P222" s="243">
        <f>IF('A-baseline &amp; data'!AQ106="",O222*(1+SUMIFS('A-methods'!V:V,'A-methods'!$AG:$AG,"rate",'A-methods'!$AF:$AF,$B222,'A-methods'!$D:$D,$C222,'A-methods'!$A:$A,$D222)),'A-baseline &amp; data'!AQ106)</f>
        <v>123211.51621738856</v>
      </c>
      <c r="Q222" s="243">
        <f>IF('A-baseline &amp; data'!AR106="",P222*(1+SUMIFS('A-methods'!W:W,'A-methods'!$AG:$AG,"rate",'A-methods'!$AF:$AF,$B222,'A-methods'!$D:$D,$C222,'A-methods'!$A:$A,$D222)),'A-baseline &amp; data'!AR106)</f>
        <v>125059.68896064938</v>
      </c>
      <c r="R222" s="243">
        <f>IF('A-baseline &amp; data'!AS106="",Q222*(1+SUMIFS('A-methods'!X:X,'A-methods'!$AG:$AG,"rate",'A-methods'!$AF:$AF,$B222,'A-methods'!$D:$D,$C222,'A-methods'!$A:$A,$D222)),'A-baseline &amp; data'!AS106)</f>
        <v>126935.5842950591</v>
      </c>
      <c r="S222" s="243">
        <f>IF('A-baseline &amp; data'!AT106="",R222*(1+SUMIFS('A-methods'!Y:Y,'A-methods'!$AG:$AG,"rate",'A-methods'!$AF:$AF,$B222,'A-methods'!$D:$D,$C222,'A-methods'!$A:$A,$D222)),'A-baseline &amp; data'!AT106)</f>
        <v>128839.61805948497</v>
      </c>
      <c r="T222" s="243">
        <f>IF('A-baseline &amp; data'!AU106="",S222*(1+SUMIFS('A-methods'!Z:Z,'A-methods'!$AG:$AG,"rate",'A-methods'!$AF:$AF,$B222,'A-methods'!$D:$D,$C222,'A-methods'!$A:$A,$D222)),'A-baseline &amp; data'!AU106)</f>
        <v>130772.21233037724</v>
      </c>
      <c r="U222" s="243">
        <f>IF('A-baseline &amp; data'!AV106="",T222*(1+SUMIFS('A-methods'!AA:AA,'A-methods'!$AG:$AG,"rate",'A-methods'!$AF:$AF,$B222,'A-methods'!$D:$D,$C222,'A-methods'!$A:$A,$D222)),'A-baseline &amp; data'!AV106)</f>
        <v>132733.79551533289</v>
      </c>
      <c r="V222" s="243">
        <f>IF('A-baseline &amp; data'!AW106="",U222*(1+SUMIFS('A-methods'!AB:AB,'A-methods'!$AG:$AG,"rate",'A-methods'!$AF:$AF,$B222,'A-methods'!$D:$D,$C222,'A-methods'!$A:$A,$D222)),'A-baseline &amp; data'!AW106)</f>
        <v>134724.80244806287</v>
      </c>
      <c r="W222" s="243">
        <f>IF('A-baseline &amp; data'!AX106="",V222*(1+SUMIFS('A-methods'!AC:AC,'A-methods'!$AG:$AG,"rate",'A-methods'!$AF:$AF,$B222,'A-methods'!$D:$D,$C222,'A-methods'!$A:$A,$D222)),'A-baseline &amp; data'!AX106)</f>
        <v>136745.67448478378</v>
      </c>
      <c r="X222" s="243">
        <f>IF('A-baseline &amp; data'!AY106="",W222*(1+SUMIFS('A-methods'!AD:AD,'A-methods'!$AG:$AG,"rate",'A-methods'!$AF:$AF,$B222,'A-methods'!$D:$D,$C222,'A-methods'!$A:$A,$D222)),'A-baseline &amp; data'!AY106)</f>
        <v>138796.85960205554</v>
      </c>
      <c r="Y222" s="243">
        <f>IF('A-baseline &amp; data'!AZ106="",X222*(1+SUMIFS('A-methods'!AE:AE,'A-methods'!$AG:$AG,"rate",'A-methods'!$AF:$AF,$B222,'A-methods'!$D:$D,$C222,'A-methods'!$A:$A,$D222)),'A-baseline &amp; data'!AZ106)</f>
        <v>140878.81249608635</v>
      </c>
    </row>
    <row r="223" spans="1:32">
      <c r="A223" s="244" t="s">
        <v>262</v>
      </c>
      <c r="B223" s="245" t="s">
        <v>265</v>
      </c>
      <c r="C223" s="188" t="str">
        <f t="shared" si="34"/>
        <v>NSW</v>
      </c>
      <c r="D223" s="275" t="str">
        <f t="shared" si="34"/>
        <v>Best</v>
      </c>
      <c r="E223" s="337">
        <f>IF('A-baseline &amp; data'!AF107&lt;&gt;"",'A-baseline &amp; data'!AF107,'A-baseline &amp; data'!AE107*(1+SUMIFS('A-methods'!K:K,'A-methods'!$AG:$AG,"rate",'A-methods'!$AF:$AF,$B223,'A-methods'!$D:$D,$C223,'A-methods'!$A:$A,$D223)))</f>
        <v>2354.1447849999954</v>
      </c>
      <c r="F223" s="196">
        <f>IF('A-baseline &amp; data'!AG107="",E223*(1+SUMIFS('A-methods'!L:L,'A-methods'!$AG:$AG,"rate",'A-methods'!$AF:$AF,$B223,'A-methods'!$D:$D,$C223,'A-methods'!$A:$A,$D223)),'A-baseline &amp; data'!AG107)</f>
        <v>2389.456956774995</v>
      </c>
      <c r="G223" s="196">
        <f>IF('A-baseline &amp; data'!AH107="",F223*(1+SUMIFS('A-methods'!M:M,'A-methods'!$AG:$AG,"rate",'A-methods'!$AF:$AF,$B223,'A-methods'!$D:$D,$C223,'A-methods'!$A:$A,$D223)),'A-baseline &amp; data'!AH107)</f>
        <v>2425.2988111266195</v>
      </c>
      <c r="H223" s="196">
        <f>IF('A-baseline &amp; data'!AI107="",G223*(1+SUMIFS('A-methods'!N:N,'A-methods'!$AG:$AG,"rate",'A-methods'!$AF:$AF,$B223,'A-methods'!$D:$D,$C223,'A-methods'!$A:$A,$D223)),'A-baseline &amp; data'!AI107)</f>
        <v>2461.6782932935184</v>
      </c>
      <c r="I223" s="196">
        <f>IF('A-baseline &amp; data'!AJ107="",H223*(1+SUMIFS('A-methods'!O:O,'A-methods'!$AG:$AG,"rate",'A-methods'!$AF:$AF,$B223,'A-methods'!$D:$D,$C223,'A-methods'!$A:$A,$D223)),'A-baseline &amp; data'!AJ107)</f>
        <v>2498.6034676929212</v>
      </c>
      <c r="J223" s="196">
        <f>IF('A-baseline &amp; data'!AK107="",I223*(1+SUMIFS('A-methods'!P:P,'A-methods'!$AG:$AG,"rate",'A-methods'!$AF:$AF,$B223,'A-methods'!$D:$D,$C223,'A-methods'!$A:$A,$D223)),'A-baseline &amp; data'!AK107)</f>
        <v>2536.082519708315</v>
      </c>
      <c r="K223" s="196">
        <f>IF('A-baseline &amp; data'!AL107="",J223*(1+SUMIFS('A-methods'!Q:Q,'A-methods'!$AG:$AG,"rate",'A-methods'!$AF:$AF,$B223,'A-methods'!$D:$D,$C223,'A-methods'!$A:$A,$D223)),'A-baseline &amp; data'!AL107)</f>
        <v>2574.1237575039395</v>
      </c>
      <c r="L223" s="196">
        <f>IF('A-baseline &amp; data'!AM107="",K223*(1+SUMIFS('A-methods'!R:R,'A-methods'!$AG:$AG,"rate",'A-methods'!$AF:$AF,$B223,'A-methods'!$D:$D,$C223,'A-methods'!$A:$A,$D223)),'A-baseline &amp; data'!AM107)</f>
        <v>2612.7356138664982</v>
      </c>
      <c r="M223" s="196">
        <f>IF('A-baseline &amp; data'!AN107="",L223*(1+SUMIFS('A-methods'!S:S,'A-methods'!$AG:$AG,"rate",'A-methods'!$AF:$AF,$B223,'A-methods'!$D:$D,$C223,'A-methods'!$A:$A,$D223)),'A-baseline &amp; data'!AN107)</f>
        <v>2651.9266480744955</v>
      </c>
      <c r="N223" s="196">
        <f>IF('A-baseline &amp; data'!AO107="",M223*(1+SUMIFS('A-methods'!T:T,'A-methods'!$AG:$AG,"rate",'A-methods'!$AF:$AF,$B223,'A-methods'!$D:$D,$C223,'A-methods'!$A:$A,$D223)),'A-baseline &amp; data'!AO107)</f>
        <v>2691.7055477956128</v>
      </c>
      <c r="O223" s="196">
        <f>IF('A-baseline &amp; data'!AP107="",N223*(1+SUMIFS('A-methods'!U:U,'A-methods'!$AG:$AG,"rate",'A-methods'!$AF:$AF,$B223,'A-methods'!$D:$D,$C223,'A-methods'!$A:$A,$D223)),'A-baseline &amp; data'!AP107)</f>
        <v>2732.0811310125468</v>
      </c>
      <c r="P223" s="196">
        <f>IF('A-baseline &amp; data'!AQ107="",O223*(1+SUMIFS('A-methods'!V:V,'A-methods'!$AG:$AG,"rate",'A-methods'!$AF:$AF,$B223,'A-methods'!$D:$D,$C223,'A-methods'!$A:$A,$D223)),'A-baseline &amp; data'!AQ107)</f>
        <v>2773.0623479777346</v>
      </c>
      <c r="Q223" s="196">
        <f>IF('A-baseline &amp; data'!AR107="",P223*(1+SUMIFS('A-methods'!W:W,'A-methods'!$AG:$AG,"rate",'A-methods'!$AF:$AF,$B223,'A-methods'!$D:$D,$C223,'A-methods'!$A:$A,$D223)),'A-baseline &amp; data'!AR107)</f>
        <v>2814.6582831974001</v>
      </c>
      <c r="R223" s="196">
        <f>IF('A-baseline &amp; data'!AS107="",Q223*(1+SUMIFS('A-methods'!X:X,'A-methods'!$AG:$AG,"rate",'A-methods'!$AF:$AF,$B223,'A-methods'!$D:$D,$C223,'A-methods'!$A:$A,$D223)),'A-baseline &amp; data'!AS107)</f>
        <v>2856.878157445361</v>
      </c>
      <c r="S223" s="196">
        <f>IF('A-baseline &amp; data'!AT107="",R223*(1+SUMIFS('A-methods'!Y:Y,'A-methods'!$AG:$AG,"rate",'A-methods'!$AF:$AF,$B223,'A-methods'!$D:$D,$C223,'A-methods'!$A:$A,$D223)),'A-baseline &amp; data'!AT107)</f>
        <v>2899.7313298070412</v>
      </c>
      <c r="T223" s="196">
        <f>IF('A-baseline &amp; data'!AU107="",S223*(1+SUMIFS('A-methods'!Z:Z,'A-methods'!$AG:$AG,"rate",'A-methods'!$AF:$AF,$B223,'A-methods'!$D:$D,$C223,'A-methods'!$A:$A,$D223)),'A-baseline &amp; data'!AU107)</f>
        <v>2943.2272997541468</v>
      </c>
      <c r="U223" s="196">
        <f>IF('A-baseline &amp; data'!AV107="",T223*(1+SUMIFS('A-methods'!AA:AA,'A-methods'!$AG:$AG,"rate",'A-methods'!$AF:$AF,$B223,'A-methods'!$D:$D,$C223,'A-methods'!$A:$A,$D223)),'A-baseline &amp; data'!AV107)</f>
        <v>2987.3757092504588</v>
      </c>
      <c r="V223" s="196">
        <f>IF('A-baseline &amp; data'!AW107="",U223*(1+SUMIFS('A-methods'!AB:AB,'A-methods'!$AG:$AG,"rate",'A-methods'!$AF:$AF,$B223,'A-methods'!$D:$D,$C223,'A-methods'!$A:$A,$D223)),'A-baseline &amp; data'!AW107)</f>
        <v>3032.1863448892154</v>
      </c>
      <c r="W223" s="196">
        <f>IF('A-baseline &amp; data'!AX107="",V223*(1+SUMIFS('A-methods'!AC:AC,'A-methods'!$AG:$AG,"rate",'A-methods'!$AF:$AF,$B223,'A-methods'!$D:$D,$C223,'A-methods'!$A:$A,$D223)),'A-baseline &amp; data'!AX107)</f>
        <v>3077.6691400625532</v>
      </c>
      <c r="X223" s="196">
        <f>IF('A-baseline &amp; data'!AY107="",W223*(1+SUMIFS('A-methods'!AD:AD,'A-methods'!$AG:$AG,"rate",'A-methods'!$AF:$AF,$B223,'A-methods'!$D:$D,$C223,'A-methods'!$A:$A,$D223)),'A-baseline &amp; data'!AY107)</f>
        <v>3123.8341771634914</v>
      </c>
      <c r="Y223" s="196">
        <f>IF('A-baseline &amp; data'!AZ107="",X223*(1+SUMIFS('A-methods'!AE:AE,'A-methods'!$AG:$AG,"rate",'A-methods'!$AF:$AF,$B223,'A-methods'!$D:$D,$C223,'A-methods'!$A:$A,$D223)),'A-baseline &amp; data'!AZ107)</f>
        <v>3170.6916898209433</v>
      </c>
    </row>
    <row r="224" spans="1:32">
      <c r="A224" s="222"/>
      <c r="B224" s="213"/>
      <c r="C224" s="250" t="str">
        <f t="shared" si="34"/>
        <v>NSW</v>
      </c>
      <c r="D224" s="250"/>
      <c r="E224" s="324">
        <f t="shared" ref="E224:Y224" si="35">SUM(E196:E223)</f>
        <v>1812966.7127962196</v>
      </c>
      <c r="F224" s="324">
        <f t="shared" si="35"/>
        <v>1839925.6938761787</v>
      </c>
      <c r="G224" s="324">
        <f t="shared" si="35"/>
        <v>1867833.4701773105</v>
      </c>
      <c r="H224" s="324">
        <f t="shared" si="35"/>
        <v>1896750.3167378744</v>
      </c>
      <c r="I224" s="324">
        <f t="shared" si="35"/>
        <v>1926704.468323651</v>
      </c>
      <c r="J224" s="324">
        <f t="shared" si="35"/>
        <v>1957744.6384393757</v>
      </c>
      <c r="K224" s="324">
        <f t="shared" si="35"/>
        <v>1989923.1114688439</v>
      </c>
      <c r="L224" s="324">
        <f t="shared" si="35"/>
        <v>2023680.0801363308</v>
      </c>
      <c r="M224" s="324">
        <f t="shared" si="35"/>
        <v>2058680.4145237985</v>
      </c>
      <c r="N224" s="324">
        <f t="shared" si="35"/>
        <v>2095016.1546306871</v>
      </c>
      <c r="O224" s="324">
        <f t="shared" si="35"/>
        <v>2132709.9121958576</v>
      </c>
      <c r="P224" s="324">
        <f t="shared" si="35"/>
        <v>2171859.8376411074</v>
      </c>
      <c r="Q224" s="324">
        <f t="shared" si="35"/>
        <v>2212547.8539640908</v>
      </c>
      <c r="R224" s="324">
        <f t="shared" si="35"/>
        <v>2254862.4362959862</v>
      </c>
      <c r="S224" s="324">
        <f t="shared" si="35"/>
        <v>2298899.2215713989</v>
      </c>
      <c r="T224" s="324">
        <f t="shared" si="35"/>
        <v>2344761.6779367821</v>
      </c>
      <c r="U224" s="324">
        <f t="shared" si="35"/>
        <v>2392561.8398369602</v>
      </c>
      <c r="V224" s="324">
        <f t="shared" si="35"/>
        <v>2442421.1153123444</v>
      </c>
      <c r="W224" s="324">
        <f t="shared" si="35"/>
        <v>2494471.1726917266</v>
      </c>
      <c r="X224" s="324">
        <f t="shared" si="35"/>
        <v>2548854.9145830283</v>
      </c>
      <c r="Y224" s="324">
        <f t="shared" si="35"/>
        <v>2605727.5478536105</v>
      </c>
    </row>
    <row r="225" spans="1:27" s="224" customFormat="1" ht="15.75">
      <c r="A225" s="242" t="str">
        <f>A194</f>
        <v>NSW</v>
      </c>
      <c r="B225" s="242" t="s">
        <v>213</v>
      </c>
      <c r="C225" s="250" t="str">
        <f t="shared" si="34"/>
        <v>NSW</v>
      </c>
      <c r="D225" s="250"/>
      <c r="AA225" s="354"/>
    </row>
    <row r="226" spans="1:27" ht="12.75" customHeight="1">
      <c r="A226" s="246" t="s">
        <v>21</v>
      </c>
      <c r="B226" s="247" t="s">
        <v>198</v>
      </c>
      <c r="C226" s="273" t="str">
        <f t="shared" si="34"/>
        <v>NSW</v>
      </c>
      <c r="D226" s="271" t="s">
        <v>209</v>
      </c>
      <c r="E226" s="335">
        <f>IF('A-baseline &amp; data'!AF80&lt;&gt;"",'A-baseline &amp; data'!AF80,'A-baseline &amp; data'!AE80*(1+SUMIFS('A-methods'!K:K,'A-methods'!$AG:$AG,"rate",'A-methods'!$AF:$AF,$B226,'A-methods'!$D:$D,$C226,'A-methods'!$A:$A,$D226)))</f>
        <v>4.8915000000000006</v>
      </c>
      <c r="F226" s="248">
        <f>IF('A-baseline &amp; data'!AG80="",E226*(1+SUMIFS('A-methods'!L:L,'A-methods'!$AG:$AG,"rate",'A-methods'!$AF:$AF,$B226,'A-methods'!$D:$D,$C226,'A-methods'!$A:$A,$D226)),'A-baseline &amp; data'!AG80)</f>
        <v>5.0284620000000011</v>
      </c>
      <c r="G226" s="248">
        <f>IF('A-baseline &amp; data'!AH80="",F226*(1+SUMIFS('A-methods'!M:M,'A-methods'!$AG:$AG,"rate",'A-methods'!$AF:$AF,$B226,'A-methods'!$D:$D,$C226,'A-methods'!$A:$A,$D226)),'A-baseline &amp; data'!AH80)</f>
        <v>5.1692589360000012</v>
      </c>
      <c r="H226" s="248">
        <f>IF('A-baseline &amp; data'!AI80="",G226*(1+SUMIFS('A-methods'!N:N,'A-methods'!$AG:$AG,"rate",'A-methods'!$AF:$AF,$B226,'A-methods'!$D:$D,$C226,'A-methods'!$A:$A,$D226)),'A-baseline &amp; data'!AI80)</f>
        <v>5.3139981862080017</v>
      </c>
      <c r="I226" s="248">
        <f>IF('A-baseline &amp; data'!AJ80="",H226*(1+SUMIFS('A-methods'!O:O,'A-methods'!$AG:$AG,"rate",'A-methods'!$AF:$AF,$B226,'A-methods'!$D:$D,$C226,'A-methods'!$A:$A,$D226)),'A-baseline &amp; data'!AJ80)</f>
        <v>5.4627901354218258</v>
      </c>
      <c r="J226" s="248">
        <f>IF('A-baseline &amp; data'!AK80="",I226*(1+SUMIFS('A-methods'!P:P,'A-methods'!$AG:$AG,"rate",'A-methods'!$AF:$AF,$B226,'A-methods'!$D:$D,$C226,'A-methods'!$A:$A,$D226)),'A-baseline &amp; data'!AK80)</f>
        <v>5.6157482592136372</v>
      </c>
      <c r="K226" s="248">
        <f>IF('A-baseline &amp; data'!AL80="",J226*(1+SUMIFS('A-methods'!Q:Q,'A-methods'!$AG:$AG,"rate",'A-methods'!$AF:$AF,$B226,'A-methods'!$D:$D,$C226,'A-methods'!$A:$A,$D226)),'A-baseline &amp; data'!AL80)</f>
        <v>5.7729892104716187</v>
      </c>
      <c r="L226" s="248">
        <f>IF('A-baseline &amp; data'!AM80="",K226*(1+SUMIFS('A-methods'!R:R,'A-methods'!$AG:$AG,"rate",'A-methods'!$AF:$AF,$B226,'A-methods'!$D:$D,$C226,'A-methods'!$A:$A,$D226)),'A-baseline &amp; data'!AM80)</f>
        <v>5.9346329083648239</v>
      </c>
      <c r="M226" s="248">
        <f>IF('A-baseline &amp; data'!AN80="",L226*(1+SUMIFS('A-methods'!S:S,'A-methods'!$AG:$AG,"rate",'A-methods'!$AF:$AF,$B226,'A-methods'!$D:$D,$C226,'A-methods'!$A:$A,$D226)),'A-baseline &amp; data'!AN80)</f>
        <v>6.1008026297990394</v>
      </c>
      <c r="N226" s="248">
        <f>IF('A-baseline &amp; data'!AO80="",M226*(1+SUMIFS('A-methods'!T:T,'A-methods'!$AG:$AG,"rate",'A-methods'!$AF:$AF,$B226,'A-methods'!$D:$D,$C226,'A-methods'!$A:$A,$D226)),'A-baseline &amp; data'!AO80)</f>
        <v>6.2716251034334123</v>
      </c>
      <c r="O226" s="248">
        <f>IF('A-baseline &amp; data'!AP80="",N226*(1+SUMIFS('A-methods'!U:U,'A-methods'!$AG:$AG,"rate",'A-methods'!$AF:$AF,$B226,'A-methods'!$D:$D,$C226,'A-methods'!$A:$A,$D226)),'A-baseline &amp; data'!AP80)</f>
        <v>6.4472306063295477</v>
      </c>
      <c r="P226" s="248">
        <f>IF('A-baseline &amp; data'!AQ80="",O226*(1+SUMIFS('A-methods'!V:V,'A-methods'!$AG:$AG,"rate",'A-methods'!$AF:$AF,$B226,'A-methods'!$D:$D,$C226,'A-methods'!$A:$A,$D226)),'A-baseline &amp; data'!AQ80)</f>
        <v>6.6277530633067752</v>
      </c>
      <c r="Q226" s="248">
        <f>IF('A-baseline &amp; data'!AR80="",P226*(1+SUMIFS('A-methods'!W:W,'A-methods'!$AG:$AG,"rate",'A-methods'!$AF:$AF,$B226,'A-methods'!$D:$D,$C226,'A-methods'!$A:$A,$D226)),'A-baseline &amp; data'!AR80)</f>
        <v>6.8133301490793654</v>
      </c>
      <c r="R226" s="248">
        <f>IF('A-baseline &amp; data'!AS80="",Q226*(1+SUMIFS('A-methods'!X:X,'A-methods'!$AG:$AG,"rate",'A-methods'!$AF:$AF,$B226,'A-methods'!$D:$D,$C226,'A-methods'!$A:$A,$D226)),'A-baseline &amp; data'!AS80)</f>
        <v>7.0041033932535877</v>
      </c>
      <c r="S226" s="248">
        <f>IF('A-baseline &amp; data'!AT80="",R226*(1+SUMIFS('A-methods'!Y:Y,'A-methods'!$AG:$AG,"rate",'A-methods'!$AF:$AF,$B226,'A-methods'!$D:$D,$C226,'A-methods'!$A:$A,$D226)),'A-baseline &amp; data'!AT80)</f>
        <v>7.2002182882646881</v>
      </c>
      <c r="T226" s="248">
        <f>IF('A-baseline &amp; data'!AU80="",S226*(1+SUMIFS('A-methods'!Z:Z,'A-methods'!$AG:$AG,"rate",'A-methods'!$AF:$AF,$B226,'A-methods'!$D:$D,$C226,'A-methods'!$A:$A,$D226)),'A-baseline &amp; data'!AU80)</f>
        <v>7.4018244003360998</v>
      </c>
      <c r="U226" s="248">
        <f>IF('A-baseline &amp; data'!AV80="",T226*(1+SUMIFS('A-methods'!AA:AA,'A-methods'!$AG:$AG,"rate",'A-methods'!$AF:$AF,$B226,'A-methods'!$D:$D,$C226,'A-methods'!$A:$A,$D226)),'A-baseline &amp; data'!AV80)</f>
        <v>7.609075483545511</v>
      </c>
      <c r="V226" s="248">
        <f>IF('A-baseline &amp; data'!AW80="",U226*(1+SUMIFS('A-methods'!AB:AB,'A-methods'!$AG:$AG,"rate",'A-methods'!$AF:$AF,$B226,'A-methods'!$D:$D,$C226,'A-methods'!$A:$A,$D226)),'A-baseline &amp; data'!AW80)</f>
        <v>7.8221295970847855</v>
      </c>
      <c r="W226" s="248">
        <f>IF('A-baseline &amp; data'!AX80="",V226*(1+SUMIFS('A-methods'!AC:AC,'A-methods'!$AG:$AG,"rate",'A-methods'!$AF:$AF,$B226,'A-methods'!$D:$D,$C226,'A-methods'!$A:$A,$D226)),'A-baseline &amp; data'!AX80)</f>
        <v>8.04114922580316</v>
      </c>
      <c r="X226" s="248">
        <f>IF('A-baseline &amp; data'!AY80="",W226*(1+SUMIFS('A-methods'!AD:AD,'A-methods'!$AG:$AG,"rate",'A-methods'!$AF:$AF,$B226,'A-methods'!$D:$D,$C226,'A-methods'!$A:$A,$D226)),'A-baseline &amp; data'!AY80)</f>
        <v>8.2663014041256488</v>
      </c>
      <c r="Y226" s="248">
        <f>IF('A-baseline &amp; data'!AZ80="",X226*(1+SUMIFS('A-methods'!AE:AE,'A-methods'!$AG:$AG,"rate",'A-methods'!$AF:$AF,$B226,'A-methods'!$D:$D,$C226,'A-methods'!$A:$A,$D226)),'A-baseline &amp; data'!AZ80)</f>
        <v>8.4977578434411676</v>
      </c>
    </row>
    <row r="227" spans="1:27">
      <c r="A227" s="237" t="s">
        <v>29</v>
      </c>
      <c r="B227" s="221" t="s">
        <v>30</v>
      </c>
      <c r="C227" s="274" t="str">
        <f t="shared" si="34"/>
        <v>NSW</v>
      </c>
      <c r="D227" s="272" t="str">
        <f>D226</f>
        <v>High</v>
      </c>
      <c r="E227" s="336">
        <f>IF('A-baseline &amp; data'!AF81&lt;&gt;"",'A-baseline &amp; data'!AF81,'A-baseline &amp; data'!AE81*(1+SUMIFS('A-methods'!K:K,'A-methods'!$AG:$AG,"rate",'A-methods'!$AF:$AF,$B227,'A-methods'!$D:$D,$C227,'A-methods'!$A:$A,$D227)))</f>
        <v>15367.44991500003</v>
      </c>
      <c r="F227" s="243">
        <f>IF('A-baseline &amp; data'!AG81="",E227*(1+SUMIFS('A-methods'!L:L,'A-methods'!$AG:$AG,"rate",'A-methods'!$AF:$AF,$B227,'A-methods'!$D:$D,$C227,'A-methods'!$A:$A,$D227)),'A-baseline &amp; data'!AG81)</f>
        <v>15367.44991500003</v>
      </c>
      <c r="G227" s="243">
        <f>IF('A-baseline &amp; data'!AH81="",F227*(1+SUMIFS('A-methods'!M:M,'A-methods'!$AG:$AG,"rate",'A-methods'!$AF:$AF,$B227,'A-methods'!$D:$D,$C227,'A-methods'!$A:$A,$D227)),'A-baseline &amp; data'!AH81)</f>
        <v>15367.44991500003</v>
      </c>
      <c r="H227" s="243">
        <f>IF('A-baseline &amp; data'!AI81="",G227*(1+SUMIFS('A-methods'!N:N,'A-methods'!$AG:$AG,"rate",'A-methods'!$AF:$AF,$B227,'A-methods'!$D:$D,$C227,'A-methods'!$A:$A,$D227)),'A-baseline &amp; data'!AI81)</f>
        <v>15367.44991500003</v>
      </c>
      <c r="I227" s="243">
        <f>IF('A-baseline &amp; data'!AJ81="",H227*(1+SUMIFS('A-methods'!O:O,'A-methods'!$AG:$AG,"rate",'A-methods'!$AF:$AF,$B227,'A-methods'!$D:$D,$C227,'A-methods'!$A:$A,$D227)),'A-baseline &amp; data'!AJ81)</f>
        <v>15367.44991500003</v>
      </c>
      <c r="J227" s="243">
        <f>IF('A-baseline &amp; data'!AK81="",I227*(1+SUMIFS('A-methods'!P:P,'A-methods'!$AG:$AG,"rate",'A-methods'!$AF:$AF,$B227,'A-methods'!$D:$D,$C227,'A-methods'!$A:$A,$D227)),'A-baseline &amp; data'!AK81)</f>
        <v>15367.44991500003</v>
      </c>
      <c r="K227" s="243">
        <f>IF('A-baseline &amp; data'!AL81="",J227*(1+SUMIFS('A-methods'!Q:Q,'A-methods'!$AG:$AG,"rate",'A-methods'!$AF:$AF,$B227,'A-methods'!$D:$D,$C227,'A-methods'!$A:$A,$D227)),'A-baseline &amp; data'!AL81)</f>
        <v>15367.44991500003</v>
      </c>
      <c r="L227" s="243">
        <f>IF('A-baseline &amp; data'!AM81="",K227*(1+SUMIFS('A-methods'!R:R,'A-methods'!$AG:$AG,"rate",'A-methods'!$AF:$AF,$B227,'A-methods'!$D:$D,$C227,'A-methods'!$A:$A,$D227)),'A-baseline &amp; data'!AM81)</f>
        <v>15367.44991500003</v>
      </c>
      <c r="M227" s="243">
        <f>IF('A-baseline &amp; data'!AN81="",L227*(1+SUMIFS('A-methods'!S:S,'A-methods'!$AG:$AG,"rate",'A-methods'!$AF:$AF,$B227,'A-methods'!$D:$D,$C227,'A-methods'!$A:$A,$D227)),'A-baseline &amp; data'!AN81)</f>
        <v>15367.44991500003</v>
      </c>
      <c r="N227" s="243">
        <f>IF('A-baseline &amp; data'!AO81="",M227*(1+SUMIFS('A-methods'!T:T,'A-methods'!$AG:$AG,"rate",'A-methods'!$AF:$AF,$B227,'A-methods'!$D:$D,$C227,'A-methods'!$A:$A,$D227)),'A-baseline &amp; data'!AO81)</f>
        <v>15367.44991500003</v>
      </c>
      <c r="O227" s="243">
        <f>IF('A-baseline &amp; data'!AP81="",N227*(1+SUMIFS('A-methods'!U:U,'A-methods'!$AG:$AG,"rate",'A-methods'!$AF:$AF,$B227,'A-methods'!$D:$D,$C227,'A-methods'!$A:$A,$D227)),'A-baseline &amp; data'!AP81)</f>
        <v>15367.44991500003</v>
      </c>
      <c r="P227" s="243">
        <f>IF('A-baseline &amp; data'!AQ81="",O227*(1+SUMIFS('A-methods'!V:V,'A-methods'!$AG:$AG,"rate",'A-methods'!$AF:$AF,$B227,'A-methods'!$D:$D,$C227,'A-methods'!$A:$A,$D227)),'A-baseline &amp; data'!AQ81)</f>
        <v>15367.44991500003</v>
      </c>
      <c r="Q227" s="243">
        <f>IF('A-baseline &amp; data'!AR81="",P227*(1+SUMIFS('A-methods'!W:W,'A-methods'!$AG:$AG,"rate",'A-methods'!$AF:$AF,$B227,'A-methods'!$D:$D,$C227,'A-methods'!$A:$A,$D227)),'A-baseline &amp; data'!AR81)</f>
        <v>15367.44991500003</v>
      </c>
      <c r="R227" s="243">
        <f>IF('A-baseline &amp; data'!AS81="",Q227*(1+SUMIFS('A-methods'!X:X,'A-methods'!$AG:$AG,"rate",'A-methods'!$AF:$AF,$B227,'A-methods'!$D:$D,$C227,'A-methods'!$A:$A,$D227)),'A-baseline &amp; data'!AS81)</f>
        <v>15367.44991500003</v>
      </c>
      <c r="S227" s="243">
        <f>IF('A-baseline &amp; data'!AT81="",R227*(1+SUMIFS('A-methods'!Y:Y,'A-methods'!$AG:$AG,"rate",'A-methods'!$AF:$AF,$B227,'A-methods'!$D:$D,$C227,'A-methods'!$A:$A,$D227)),'A-baseline &amp; data'!AT81)</f>
        <v>15367.44991500003</v>
      </c>
      <c r="T227" s="243">
        <f>IF('A-baseline &amp; data'!AU81="",S227*(1+SUMIFS('A-methods'!Z:Z,'A-methods'!$AG:$AG,"rate",'A-methods'!$AF:$AF,$B227,'A-methods'!$D:$D,$C227,'A-methods'!$A:$A,$D227)),'A-baseline &amp; data'!AU81)</f>
        <v>15367.44991500003</v>
      </c>
      <c r="U227" s="243">
        <f>IF('A-baseline &amp; data'!AV81="",T227*(1+SUMIFS('A-methods'!AA:AA,'A-methods'!$AG:$AG,"rate",'A-methods'!$AF:$AF,$B227,'A-methods'!$D:$D,$C227,'A-methods'!$A:$A,$D227)),'A-baseline &amp; data'!AV81)</f>
        <v>15367.44991500003</v>
      </c>
      <c r="V227" s="243">
        <f>IF('A-baseline &amp; data'!AW81="",U227*(1+SUMIFS('A-methods'!AB:AB,'A-methods'!$AG:$AG,"rate",'A-methods'!$AF:$AF,$B227,'A-methods'!$D:$D,$C227,'A-methods'!$A:$A,$D227)),'A-baseline &amp; data'!AW81)</f>
        <v>15367.44991500003</v>
      </c>
      <c r="W227" s="243">
        <f>IF('A-baseline &amp; data'!AX81="",V227*(1+SUMIFS('A-methods'!AC:AC,'A-methods'!$AG:$AG,"rate",'A-methods'!$AF:$AF,$B227,'A-methods'!$D:$D,$C227,'A-methods'!$A:$A,$D227)),'A-baseline &amp; data'!AX81)</f>
        <v>15367.44991500003</v>
      </c>
      <c r="X227" s="243">
        <f>IF('A-baseline &amp; data'!AY81="",W227*(1+SUMIFS('A-methods'!AD:AD,'A-methods'!$AG:$AG,"rate",'A-methods'!$AF:$AF,$B227,'A-methods'!$D:$D,$C227,'A-methods'!$A:$A,$D227)),'A-baseline &amp; data'!AY81)</f>
        <v>15367.44991500003</v>
      </c>
      <c r="Y227" s="243">
        <f>IF('A-baseline &amp; data'!AZ81="",X227*(1+SUMIFS('A-methods'!AE:AE,'A-methods'!$AG:$AG,"rate",'A-methods'!$AF:$AF,$B227,'A-methods'!$D:$D,$C227,'A-methods'!$A:$A,$D227)),'A-baseline &amp; data'!AZ81)</f>
        <v>15367.44991500003</v>
      </c>
    </row>
    <row r="228" spans="1:27">
      <c r="A228" s="237" t="s">
        <v>33</v>
      </c>
      <c r="B228" s="221" t="s">
        <v>34</v>
      </c>
      <c r="C228" s="274" t="str">
        <f t="shared" si="34"/>
        <v>NSW</v>
      </c>
      <c r="D228" s="272" t="str">
        <f t="shared" si="34"/>
        <v>High</v>
      </c>
      <c r="E228" s="336">
        <f>IF('A-baseline &amp; data'!AF82&lt;&gt;"",'A-baseline &amp; data'!AF82,'A-baseline &amp; data'!AE82*(1+SUMIFS('A-methods'!K:K,'A-methods'!$AG:$AG,"rate",'A-methods'!$AF:$AF,$B228,'A-methods'!$D:$D,$C228,'A-methods'!$A:$A,$D228)))</f>
        <v>4886.9898200000007</v>
      </c>
      <c r="F228" s="243">
        <f>IF('A-baseline &amp; data'!AG82="",E228*(1+SUMIFS('A-methods'!L:L,'A-methods'!$AG:$AG,"rate",'A-methods'!$AF:$AF,$B228,'A-methods'!$D:$D,$C228,'A-methods'!$A:$A,$D228)),'A-baseline &amp; data'!AG82)</f>
        <v>5023.8255349600013</v>
      </c>
      <c r="G228" s="243">
        <f>IF('A-baseline &amp; data'!AH82="",F228*(1+SUMIFS('A-methods'!M:M,'A-methods'!$AG:$AG,"rate",'A-methods'!$AF:$AF,$B228,'A-methods'!$D:$D,$C228,'A-methods'!$A:$A,$D228)),'A-baseline &amp; data'!AH82)</f>
        <v>5164.4926499388812</v>
      </c>
      <c r="H228" s="243">
        <f>IF('A-baseline &amp; data'!AI82="",G228*(1+SUMIFS('A-methods'!N:N,'A-methods'!$AG:$AG,"rate",'A-methods'!$AF:$AF,$B228,'A-methods'!$D:$D,$C228,'A-methods'!$A:$A,$D228)),'A-baseline &amp; data'!AI82)</f>
        <v>5309.0984441371702</v>
      </c>
      <c r="I228" s="243">
        <f>IF('A-baseline &amp; data'!AJ82="",H228*(1+SUMIFS('A-methods'!O:O,'A-methods'!$AG:$AG,"rate",'A-methods'!$AF:$AF,$B228,'A-methods'!$D:$D,$C228,'A-methods'!$A:$A,$D228)),'A-baseline &amp; data'!AJ82)</f>
        <v>5457.7532005730109</v>
      </c>
      <c r="J228" s="243">
        <f>IF('A-baseline &amp; data'!AK82="",I228*(1+SUMIFS('A-methods'!P:P,'A-methods'!$AG:$AG,"rate",'A-methods'!$AF:$AF,$B228,'A-methods'!$D:$D,$C228,'A-methods'!$A:$A,$D228)),'A-baseline &amp; data'!AK82)</f>
        <v>5610.5702901890554</v>
      </c>
      <c r="K228" s="243">
        <f>IF('A-baseline &amp; data'!AL82="",J228*(1+SUMIFS('A-methods'!Q:Q,'A-methods'!$AG:$AG,"rate",'A-methods'!$AF:$AF,$B228,'A-methods'!$D:$D,$C228,'A-methods'!$A:$A,$D228)),'A-baseline &amp; data'!AL82)</f>
        <v>5767.6662583143489</v>
      </c>
      <c r="L228" s="243">
        <f>IF('A-baseline &amp; data'!AM82="",K228*(1+SUMIFS('A-methods'!R:R,'A-methods'!$AG:$AG,"rate",'A-methods'!$AF:$AF,$B228,'A-methods'!$D:$D,$C228,'A-methods'!$A:$A,$D228)),'A-baseline &amp; data'!AM82)</f>
        <v>5929.1609135471508</v>
      </c>
      <c r="M228" s="243">
        <f>IF('A-baseline &amp; data'!AN82="",L228*(1+SUMIFS('A-methods'!S:S,'A-methods'!$AG:$AG,"rate",'A-methods'!$AF:$AF,$B228,'A-methods'!$D:$D,$C228,'A-methods'!$A:$A,$D228)),'A-baseline &amp; data'!AN82)</f>
        <v>6095.1774191264712</v>
      </c>
      <c r="N228" s="243">
        <f>IF('A-baseline &amp; data'!AO82="",M228*(1+SUMIFS('A-methods'!T:T,'A-methods'!$AG:$AG,"rate",'A-methods'!$AF:$AF,$B228,'A-methods'!$D:$D,$C228,'A-methods'!$A:$A,$D228)),'A-baseline &amp; data'!AO82)</f>
        <v>6265.842386862013</v>
      </c>
      <c r="O228" s="243">
        <f>IF('A-baseline &amp; data'!AP82="",N228*(1+SUMIFS('A-methods'!U:U,'A-methods'!$AG:$AG,"rate",'A-methods'!$AF:$AF,$B228,'A-methods'!$D:$D,$C228,'A-methods'!$A:$A,$D228)),'A-baseline &amp; data'!AP82)</f>
        <v>6441.2859736941491</v>
      </c>
      <c r="P228" s="243">
        <f>IF('A-baseline &amp; data'!AQ82="",O228*(1+SUMIFS('A-methods'!V:V,'A-methods'!$AG:$AG,"rate",'A-methods'!$AF:$AF,$B228,'A-methods'!$D:$D,$C228,'A-methods'!$A:$A,$D228)),'A-baseline &amp; data'!AQ82)</f>
        <v>6621.6419809575855</v>
      </c>
      <c r="Q228" s="243">
        <f>IF('A-baseline &amp; data'!AR82="",P228*(1+SUMIFS('A-methods'!W:W,'A-methods'!$AG:$AG,"rate",'A-methods'!$AF:$AF,$B228,'A-methods'!$D:$D,$C228,'A-methods'!$A:$A,$D228)),'A-baseline &amp; data'!AR82)</f>
        <v>6807.0479564243979</v>
      </c>
      <c r="R228" s="243">
        <f>IF('A-baseline &amp; data'!AS82="",Q228*(1+SUMIFS('A-methods'!X:X,'A-methods'!$AG:$AG,"rate",'A-methods'!$AF:$AF,$B228,'A-methods'!$D:$D,$C228,'A-methods'!$A:$A,$D228)),'A-baseline &amp; data'!AS82)</f>
        <v>6997.6452992042814</v>
      </c>
      <c r="S228" s="243">
        <f>IF('A-baseline &amp; data'!AT82="",R228*(1+SUMIFS('A-methods'!Y:Y,'A-methods'!$AG:$AG,"rate",'A-methods'!$AF:$AF,$B228,'A-methods'!$D:$D,$C228,'A-methods'!$A:$A,$D228)),'A-baseline &amp; data'!AT82)</f>
        <v>7193.5793675820014</v>
      </c>
      <c r="T228" s="243">
        <f>IF('A-baseline &amp; data'!AU82="",S228*(1+SUMIFS('A-methods'!Z:Z,'A-methods'!$AG:$AG,"rate",'A-methods'!$AF:$AF,$B228,'A-methods'!$D:$D,$C228,'A-methods'!$A:$A,$D228)),'A-baseline &amp; data'!AU82)</f>
        <v>7394.9995898742973</v>
      </c>
      <c r="U228" s="243">
        <f>IF('A-baseline &amp; data'!AV82="",T228*(1+SUMIFS('A-methods'!AA:AA,'A-methods'!$AG:$AG,"rate",'A-methods'!$AF:$AF,$B228,'A-methods'!$D:$D,$C228,'A-methods'!$A:$A,$D228)),'A-baseline &amp; data'!AV82)</f>
        <v>7602.0595783907775</v>
      </c>
      <c r="V228" s="243">
        <f>IF('A-baseline &amp; data'!AW82="",U228*(1+SUMIFS('A-methods'!AB:AB,'A-methods'!$AG:$AG,"rate",'A-methods'!$AF:$AF,$B228,'A-methods'!$D:$D,$C228,'A-methods'!$A:$A,$D228)),'A-baseline &amp; data'!AW82)</f>
        <v>7814.9172465857191</v>
      </c>
      <c r="W228" s="243">
        <f>IF('A-baseline &amp; data'!AX82="",V228*(1+SUMIFS('A-methods'!AC:AC,'A-methods'!$AG:$AG,"rate",'A-methods'!$AF:$AF,$B228,'A-methods'!$D:$D,$C228,'A-methods'!$A:$A,$D228)),'A-baseline &amp; data'!AX82)</f>
        <v>8033.7349294901196</v>
      </c>
      <c r="X228" s="243">
        <f>IF('A-baseline &amp; data'!AY82="",W228*(1+SUMIFS('A-methods'!AD:AD,'A-methods'!$AG:$AG,"rate",'A-methods'!$AF:$AF,$B228,'A-methods'!$D:$D,$C228,'A-methods'!$A:$A,$D228)),'A-baseline &amp; data'!AY82)</f>
        <v>8258.6795075158425</v>
      </c>
      <c r="Y228" s="243">
        <f>IF('A-baseline &amp; data'!AZ82="",X228*(1+SUMIFS('A-methods'!AE:AE,'A-methods'!$AG:$AG,"rate",'A-methods'!$AF:$AF,$B228,'A-methods'!$D:$D,$C228,'A-methods'!$A:$A,$D228)),'A-baseline &amp; data'!AZ82)</f>
        <v>8489.9225337262869</v>
      </c>
    </row>
    <row r="229" spans="1:27">
      <c r="A229" s="237" t="s">
        <v>43</v>
      </c>
      <c r="B229" s="221" t="s">
        <v>44</v>
      </c>
      <c r="C229" s="274" t="str">
        <f t="shared" si="34"/>
        <v>NSW</v>
      </c>
      <c r="D229" s="272" t="str">
        <f t="shared" si="34"/>
        <v>High</v>
      </c>
      <c r="E229" s="336">
        <f>IF('A-baseline &amp; data'!AF83&lt;&gt;"",'A-baseline &amp; data'!AF83,'A-baseline &amp; data'!AE83*(1+SUMIFS('A-methods'!K:K,'A-methods'!$AG:$AG,"rate",'A-methods'!$AF:$AF,$B229,'A-methods'!$D:$D,$C229,'A-methods'!$A:$A,$D229)))</f>
        <v>1015.9231346666653</v>
      </c>
      <c r="F229" s="243">
        <f>IF('A-baseline &amp; data'!AG83="",E229*(1+SUMIFS('A-methods'!L:L,'A-methods'!$AG:$AG,"rate",'A-methods'!$AF:$AF,$B229,'A-methods'!$D:$D,$C229,'A-methods'!$A:$A,$D229)),'A-baseline &amp; data'!AG83)</f>
        <v>1056.5600600533319</v>
      </c>
      <c r="G229" s="243">
        <f>IF('A-baseline &amp; data'!AH83="",F229*(1+SUMIFS('A-methods'!M:M,'A-methods'!$AG:$AG,"rate",'A-methods'!$AF:$AF,$B229,'A-methods'!$D:$D,$C229,'A-methods'!$A:$A,$D229)),'A-baseline &amp; data'!AH83)</f>
        <v>1098.8224624554653</v>
      </c>
      <c r="H229" s="243">
        <f>IF('A-baseline &amp; data'!AI83="",G229*(1+SUMIFS('A-methods'!N:N,'A-methods'!$AG:$AG,"rate",'A-methods'!$AF:$AF,$B229,'A-methods'!$D:$D,$C229,'A-methods'!$A:$A,$D229)),'A-baseline &amp; data'!AI83)</f>
        <v>1142.775360953684</v>
      </c>
      <c r="I229" s="243">
        <f>IF('A-baseline &amp; data'!AJ83="",H229*(1+SUMIFS('A-methods'!O:O,'A-methods'!$AG:$AG,"rate",'A-methods'!$AF:$AF,$B229,'A-methods'!$D:$D,$C229,'A-methods'!$A:$A,$D229)),'A-baseline &amp; data'!AJ83)</f>
        <v>1188.4863753918314</v>
      </c>
      <c r="J229" s="243">
        <f>IF('A-baseline &amp; data'!AK83="",I229*(1+SUMIFS('A-methods'!P:P,'A-methods'!$AG:$AG,"rate",'A-methods'!$AF:$AF,$B229,'A-methods'!$D:$D,$C229,'A-methods'!$A:$A,$D229)),'A-baseline &amp; data'!AK83)</f>
        <v>1259.7955579153413</v>
      </c>
      <c r="K229" s="243">
        <f>IF('A-baseline &amp; data'!AL83="",J229*(1+SUMIFS('A-methods'!Q:Q,'A-methods'!$AG:$AG,"rate",'A-methods'!$AF:$AF,$B229,'A-methods'!$D:$D,$C229,'A-methods'!$A:$A,$D229)),'A-baseline &amp; data'!AL83)</f>
        <v>1335.3832913902618</v>
      </c>
      <c r="L229" s="243">
        <f>IF('A-baseline &amp; data'!AM83="",K229*(1+SUMIFS('A-methods'!R:R,'A-methods'!$AG:$AG,"rate",'A-methods'!$AF:$AF,$B229,'A-methods'!$D:$D,$C229,'A-methods'!$A:$A,$D229)),'A-baseline &amp; data'!AM83)</f>
        <v>1415.5062888736775</v>
      </c>
      <c r="M229" s="243">
        <f>IF('A-baseline &amp; data'!AN83="",L229*(1+SUMIFS('A-methods'!S:S,'A-methods'!$AG:$AG,"rate",'A-methods'!$AF:$AF,$B229,'A-methods'!$D:$D,$C229,'A-methods'!$A:$A,$D229)),'A-baseline &amp; data'!AN83)</f>
        <v>1500.4366662060982</v>
      </c>
      <c r="N229" s="243">
        <f>IF('A-baseline &amp; data'!AO83="",M229*(1+SUMIFS('A-methods'!T:T,'A-methods'!$AG:$AG,"rate",'A-methods'!$AF:$AF,$B229,'A-methods'!$D:$D,$C229,'A-methods'!$A:$A,$D229)),'A-baseline &amp; data'!AO83)</f>
        <v>1590.4628661784641</v>
      </c>
      <c r="O229" s="243">
        <f>IF('A-baseline &amp; data'!AP83="",N229*(1+SUMIFS('A-methods'!U:U,'A-methods'!$AG:$AG,"rate",'A-methods'!$AF:$AF,$B229,'A-methods'!$D:$D,$C229,'A-methods'!$A:$A,$D229)),'A-baseline &amp; data'!AP83)</f>
        <v>1590.4628661784641</v>
      </c>
      <c r="P229" s="243">
        <f>IF('A-baseline &amp; data'!AQ83="",O229*(1+SUMIFS('A-methods'!V:V,'A-methods'!$AG:$AG,"rate",'A-methods'!$AF:$AF,$B229,'A-methods'!$D:$D,$C229,'A-methods'!$A:$A,$D229)),'A-baseline &amp; data'!AQ83)</f>
        <v>1590.4628661784641</v>
      </c>
      <c r="Q229" s="243">
        <f>IF('A-baseline &amp; data'!AR83="",P229*(1+SUMIFS('A-methods'!W:W,'A-methods'!$AG:$AG,"rate",'A-methods'!$AF:$AF,$B229,'A-methods'!$D:$D,$C229,'A-methods'!$A:$A,$D229)),'A-baseline &amp; data'!AR83)</f>
        <v>1590.4628661784641</v>
      </c>
      <c r="R229" s="243">
        <f>IF('A-baseline &amp; data'!AS83="",Q229*(1+SUMIFS('A-methods'!X:X,'A-methods'!$AG:$AG,"rate",'A-methods'!$AF:$AF,$B229,'A-methods'!$D:$D,$C229,'A-methods'!$A:$A,$D229)),'A-baseline &amp; data'!AS83)</f>
        <v>1590.4628661784641</v>
      </c>
      <c r="S229" s="243">
        <f>IF('A-baseline &amp; data'!AT83="",R229*(1+SUMIFS('A-methods'!Y:Y,'A-methods'!$AG:$AG,"rate",'A-methods'!$AF:$AF,$B229,'A-methods'!$D:$D,$C229,'A-methods'!$A:$A,$D229)),'A-baseline &amp; data'!AT83)</f>
        <v>1590.4628661784641</v>
      </c>
      <c r="T229" s="243">
        <f>IF('A-baseline &amp; data'!AU83="",S229*(1+SUMIFS('A-methods'!Z:Z,'A-methods'!$AG:$AG,"rate",'A-methods'!$AF:$AF,$B229,'A-methods'!$D:$D,$C229,'A-methods'!$A:$A,$D229)),'A-baseline &amp; data'!AU83)</f>
        <v>1590.4628661784641</v>
      </c>
      <c r="U229" s="243">
        <f>IF('A-baseline &amp; data'!AV83="",T229*(1+SUMIFS('A-methods'!AA:AA,'A-methods'!$AG:$AG,"rate",'A-methods'!$AF:$AF,$B229,'A-methods'!$D:$D,$C229,'A-methods'!$A:$A,$D229)),'A-baseline &amp; data'!AV83)</f>
        <v>1590.4628661784641</v>
      </c>
      <c r="V229" s="243">
        <f>IF('A-baseline &amp; data'!AW83="",U229*(1+SUMIFS('A-methods'!AB:AB,'A-methods'!$AG:$AG,"rate",'A-methods'!$AF:$AF,$B229,'A-methods'!$D:$D,$C229,'A-methods'!$A:$A,$D229)),'A-baseline &amp; data'!AW83)</f>
        <v>1590.4628661784641</v>
      </c>
      <c r="W229" s="243">
        <f>IF('A-baseline &amp; data'!AX83="",V229*(1+SUMIFS('A-methods'!AC:AC,'A-methods'!$AG:$AG,"rate",'A-methods'!$AF:$AF,$B229,'A-methods'!$D:$D,$C229,'A-methods'!$A:$A,$D229)),'A-baseline &amp; data'!AX83)</f>
        <v>1590.4628661784641</v>
      </c>
      <c r="X229" s="243">
        <f>IF('A-baseline &amp; data'!AY83="",W229*(1+SUMIFS('A-methods'!AD:AD,'A-methods'!$AG:$AG,"rate",'A-methods'!$AF:$AF,$B229,'A-methods'!$D:$D,$C229,'A-methods'!$A:$A,$D229)),'A-baseline &amp; data'!AY83)</f>
        <v>1590.4628661784641</v>
      </c>
      <c r="Y229" s="243">
        <f>IF('A-baseline &amp; data'!AZ83="",X229*(1+SUMIFS('A-methods'!AE:AE,'A-methods'!$AG:$AG,"rate",'A-methods'!$AF:$AF,$B229,'A-methods'!$D:$D,$C229,'A-methods'!$A:$A,$D229)),'A-baseline &amp; data'!AZ83)</f>
        <v>1590.4628661784641</v>
      </c>
    </row>
    <row r="230" spans="1:27">
      <c r="A230" s="237" t="s">
        <v>63</v>
      </c>
      <c r="B230" s="221" t="s">
        <v>64</v>
      </c>
      <c r="C230" s="274" t="str">
        <f t="shared" si="34"/>
        <v>NSW</v>
      </c>
      <c r="D230" s="272" t="str">
        <f t="shared" si="34"/>
        <v>High</v>
      </c>
      <c r="E230" s="336">
        <f>IF('A-baseline &amp; data'!AF84&lt;&gt;"",'A-baseline &amp; data'!AF84,'A-baseline &amp; data'!AE84*(1+SUMIFS('A-methods'!K:K,'A-methods'!$AG:$AG,"rate",'A-methods'!$AF:$AF,$B230,'A-methods'!$D:$D,$C230,'A-methods'!$A:$A,$D230)))</f>
        <v>52870.117633333335</v>
      </c>
      <c r="F230" s="243">
        <f>IF('A-baseline &amp; data'!AG84="",E230*(1+SUMIFS('A-methods'!L:L,'A-methods'!$AG:$AG,"rate",'A-methods'!$AF:$AF,$B230,'A-methods'!$D:$D,$C230,'A-methods'!$A:$A,$D230)),'A-baseline &amp; data'!AG84)</f>
        <v>54720.571750499999</v>
      </c>
      <c r="G230" s="243">
        <f>IF('A-baseline &amp; data'!AH84="",F230*(1+SUMIFS('A-methods'!M:M,'A-methods'!$AG:$AG,"rate",'A-methods'!$AF:$AF,$B230,'A-methods'!$D:$D,$C230,'A-methods'!$A:$A,$D230)),'A-baseline &amp; data'!AH84)</f>
        <v>56635.791761767498</v>
      </c>
      <c r="H230" s="243">
        <f>IF('A-baseline &amp; data'!AI84="",G230*(1+SUMIFS('A-methods'!N:N,'A-methods'!$AG:$AG,"rate",'A-methods'!$AF:$AF,$B230,'A-methods'!$D:$D,$C230,'A-methods'!$A:$A,$D230)),'A-baseline &amp; data'!AI84)</f>
        <v>58618.044473429356</v>
      </c>
      <c r="I230" s="243">
        <f>IF('A-baseline &amp; data'!AJ84="",H230*(1+SUMIFS('A-methods'!O:O,'A-methods'!$AG:$AG,"rate",'A-methods'!$AF:$AF,$B230,'A-methods'!$D:$D,$C230,'A-methods'!$A:$A,$D230)),'A-baseline &amp; data'!AJ84)</f>
        <v>60669.676029999377</v>
      </c>
      <c r="J230" s="243">
        <f>IF('A-baseline &amp; data'!AK84="",I230*(1+SUMIFS('A-methods'!P:P,'A-methods'!$AG:$AG,"rate",'A-methods'!$AF:$AF,$B230,'A-methods'!$D:$D,$C230,'A-methods'!$A:$A,$D230)),'A-baseline &amp; data'!AK84)</f>
        <v>62793.114691049348</v>
      </c>
      <c r="K230" s="243">
        <f>IF('A-baseline &amp; data'!AL84="",J230*(1+SUMIFS('A-methods'!Q:Q,'A-methods'!$AG:$AG,"rate",'A-methods'!$AF:$AF,$B230,'A-methods'!$D:$D,$C230,'A-methods'!$A:$A,$D230)),'A-baseline &amp; data'!AL84)</f>
        <v>64990.873705236067</v>
      </c>
      <c r="L230" s="243">
        <f>IF('A-baseline &amp; data'!AM84="",K230*(1+SUMIFS('A-methods'!R:R,'A-methods'!$AG:$AG,"rate",'A-methods'!$AF:$AF,$B230,'A-methods'!$D:$D,$C230,'A-methods'!$A:$A,$D230)),'A-baseline &amp; data'!AM84)</f>
        <v>67265.55428491933</v>
      </c>
      <c r="M230" s="243">
        <f>IF('A-baseline &amp; data'!AN84="",L230*(1+SUMIFS('A-methods'!S:S,'A-methods'!$AG:$AG,"rate",'A-methods'!$AF:$AF,$B230,'A-methods'!$D:$D,$C230,'A-methods'!$A:$A,$D230)),'A-baseline &amp; data'!AN84)</f>
        <v>69619.848684891505</v>
      </c>
      <c r="N230" s="243">
        <f>IF('A-baseline &amp; data'!AO84="",M230*(1+SUMIFS('A-methods'!T:T,'A-methods'!$AG:$AG,"rate",'A-methods'!$AF:$AF,$B230,'A-methods'!$D:$D,$C230,'A-methods'!$A:$A,$D230)),'A-baseline &amp; data'!AO84)</f>
        <v>72056.543388862701</v>
      </c>
      <c r="O230" s="243">
        <f>IF('A-baseline &amp; data'!AP84="",N230*(1+SUMIFS('A-methods'!U:U,'A-methods'!$AG:$AG,"rate",'A-methods'!$AF:$AF,$B230,'A-methods'!$D:$D,$C230,'A-methods'!$A:$A,$D230)),'A-baseline &amp; data'!AP84)</f>
        <v>74578.52240747289</v>
      </c>
      <c r="P230" s="243">
        <f>IF('A-baseline &amp; data'!AQ84="",O230*(1+SUMIFS('A-methods'!V:V,'A-methods'!$AG:$AG,"rate",'A-methods'!$AF:$AF,$B230,'A-methods'!$D:$D,$C230,'A-methods'!$A:$A,$D230)),'A-baseline &amp; data'!AQ84)</f>
        <v>77188.770691734433</v>
      </c>
      <c r="Q230" s="243">
        <f>IF('A-baseline &amp; data'!AR84="",P230*(1+SUMIFS('A-methods'!W:W,'A-methods'!$AG:$AG,"rate",'A-methods'!$AF:$AF,$B230,'A-methods'!$D:$D,$C230,'A-methods'!$A:$A,$D230)),'A-baseline &amp; data'!AR84)</f>
        <v>79890.377665945125</v>
      </c>
      <c r="R230" s="243">
        <f>IF('A-baseline &amp; data'!AS84="",Q230*(1+SUMIFS('A-methods'!X:X,'A-methods'!$AG:$AG,"rate",'A-methods'!$AF:$AF,$B230,'A-methods'!$D:$D,$C230,'A-methods'!$A:$A,$D230)),'A-baseline &amp; data'!AS84)</f>
        <v>82686.540884253205</v>
      </c>
      <c r="S230" s="243">
        <f>IF('A-baseline &amp; data'!AT84="",R230*(1+SUMIFS('A-methods'!Y:Y,'A-methods'!$AG:$AG,"rate",'A-methods'!$AF:$AF,$B230,'A-methods'!$D:$D,$C230,'A-methods'!$A:$A,$D230)),'A-baseline &amp; data'!AT84)</f>
        <v>85580.569815202063</v>
      </c>
      <c r="T230" s="243">
        <f>IF('A-baseline &amp; data'!AU84="",S230*(1+SUMIFS('A-methods'!Z:Z,'A-methods'!$AG:$AG,"rate",'A-methods'!$AF:$AF,$B230,'A-methods'!$D:$D,$C230,'A-methods'!$A:$A,$D230)),'A-baseline &amp; data'!AU84)</f>
        <v>88575.889758734134</v>
      </c>
      <c r="U230" s="243">
        <f>IF('A-baseline &amp; data'!AV84="",T230*(1+SUMIFS('A-methods'!AA:AA,'A-methods'!$AG:$AG,"rate",'A-methods'!$AF:$AF,$B230,'A-methods'!$D:$D,$C230,'A-methods'!$A:$A,$D230)),'A-baseline &amp; data'!AV84)</f>
        <v>91676.045900289828</v>
      </c>
      <c r="V230" s="243">
        <f>IF('A-baseline &amp; data'!AW84="",U230*(1+SUMIFS('A-methods'!AB:AB,'A-methods'!$AG:$AG,"rate",'A-methods'!$AF:$AF,$B230,'A-methods'!$D:$D,$C230,'A-methods'!$A:$A,$D230)),'A-baseline &amp; data'!AW84)</f>
        <v>94884.707506799969</v>
      </c>
      <c r="W230" s="243">
        <f>IF('A-baseline &amp; data'!AX84="",V230*(1+SUMIFS('A-methods'!AC:AC,'A-methods'!$AG:$AG,"rate",'A-methods'!$AF:$AF,$B230,'A-methods'!$D:$D,$C230,'A-methods'!$A:$A,$D230)),'A-baseline &amp; data'!AX84)</f>
        <v>98205.672269537958</v>
      </c>
      <c r="X230" s="243">
        <f>IF('A-baseline &amp; data'!AY84="",W230*(1+SUMIFS('A-methods'!AD:AD,'A-methods'!$AG:$AG,"rate",'A-methods'!$AF:$AF,$B230,'A-methods'!$D:$D,$C230,'A-methods'!$A:$A,$D230)),'A-baseline &amp; data'!AY84)</f>
        <v>101642.87079897178</v>
      </c>
      <c r="Y230" s="243">
        <f>IF('A-baseline &amp; data'!AZ84="",X230*(1+SUMIFS('A-methods'!AE:AE,'A-methods'!$AG:$AG,"rate",'A-methods'!$AF:$AF,$B230,'A-methods'!$D:$D,$C230,'A-methods'!$A:$A,$D230)),'A-baseline &amp; data'!AZ84)</f>
        <v>105200.37127693578</v>
      </c>
    </row>
    <row r="231" spans="1:27">
      <c r="A231" s="237" t="s">
        <v>75</v>
      </c>
      <c r="B231" s="221" t="s">
        <v>76</v>
      </c>
      <c r="C231" s="274" t="str">
        <f t="shared" si="34"/>
        <v>NSW</v>
      </c>
      <c r="D231" s="272" t="str">
        <f t="shared" si="34"/>
        <v>High</v>
      </c>
      <c r="E231" s="336">
        <f>IF('A-baseline &amp; data'!AF85&lt;&gt;"",'A-baseline &amp; data'!AF85,'A-baseline &amp; data'!AE85*(1+SUMIFS('A-methods'!K:K,'A-methods'!$AG:$AG,"rate",'A-methods'!$AF:$AF,$B231,'A-methods'!$D:$D,$C231,'A-methods'!$A:$A,$D231)))</f>
        <v>25134.188560000013</v>
      </c>
      <c r="F231" s="243">
        <f>IF('A-baseline &amp; data'!AG85="",E231*(1+SUMIFS('A-methods'!L:L,'A-methods'!$AG:$AG,"rate",'A-methods'!$AF:$AF,$B231,'A-methods'!$D:$D,$C231,'A-methods'!$A:$A,$D231)),'A-baseline &amp; data'!AG85)</f>
        <v>28150.291187200019</v>
      </c>
      <c r="G231" s="243">
        <f>IF('A-baseline &amp; data'!AH85="",F231*(1+SUMIFS('A-methods'!M:M,'A-methods'!$AG:$AG,"rate",'A-methods'!$AF:$AF,$B231,'A-methods'!$D:$D,$C231,'A-methods'!$A:$A,$D231)),'A-baseline &amp; data'!AH85)</f>
        <v>31528.326129664023</v>
      </c>
      <c r="H231" s="243">
        <f>IF('A-baseline &amp; data'!AI85="",G231*(1+SUMIFS('A-methods'!N:N,'A-methods'!$AG:$AG,"rate",'A-methods'!$AF:$AF,$B231,'A-methods'!$D:$D,$C231,'A-methods'!$A:$A,$D231)),'A-baseline &amp; data'!AI85)</f>
        <v>35311.725265223708</v>
      </c>
      <c r="I231" s="243">
        <f>IF('A-baseline &amp; data'!AJ85="",H231*(1+SUMIFS('A-methods'!O:O,'A-methods'!$AG:$AG,"rate",'A-methods'!$AF:$AF,$B231,'A-methods'!$D:$D,$C231,'A-methods'!$A:$A,$D231)),'A-baseline &amp; data'!AJ85)</f>
        <v>39549.132297050557</v>
      </c>
      <c r="J231" s="243">
        <f>IF('A-baseline &amp; data'!AK85="",I231*(1+SUMIFS('A-methods'!P:P,'A-methods'!$AG:$AG,"rate",'A-methods'!$AF:$AF,$B231,'A-methods'!$D:$D,$C231,'A-methods'!$A:$A,$D231)),'A-baseline &amp; data'!AK85)</f>
        <v>44295.028172696628</v>
      </c>
      <c r="K231" s="243">
        <f>IF('A-baseline &amp; data'!AL85="",J231*(1+SUMIFS('A-methods'!Q:Q,'A-methods'!$AG:$AG,"rate",'A-methods'!$AF:$AF,$B231,'A-methods'!$D:$D,$C231,'A-methods'!$A:$A,$D231)),'A-baseline &amp; data'!AL85)</f>
        <v>49610.431553420225</v>
      </c>
      <c r="L231" s="243">
        <f>IF('A-baseline &amp; data'!AM85="",K231*(1+SUMIFS('A-methods'!R:R,'A-methods'!$AG:$AG,"rate",'A-methods'!$AF:$AF,$B231,'A-methods'!$D:$D,$C231,'A-methods'!$A:$A,$D231)),'A-baseline &amp; data'!AM85)</f>
        <v>55563.683339830655</v>
      </c>
      <c r="M231" s="243">
        <f>IF('A-baseline &amp; data'!AN85="",L231*(1+SUMIFS('A-methods'!S:S,'A-methods'!$AG:$AG,"rate",'A-methods'!$AF:$AF,$B231,'A-methods'!$D:$D,$C231,'A-methods'!$A:$A,$D231)),'A-baseline &amp; data'!AN85)</f>
        <v>62231.325340610339</v>
      </c>
      <c r="N231" s="243">
        <f>IF('A-baseline &amp; data'!AO85="",M231*(1+SUMIFS('A-methods'!T:T,'A-methods'!$AG:$AG,"rate",'A-methods'!$AF:$AF,$B231,'A-methods'!$D:$D,$C231,'A-methods'!$A:$A,$D231)),'A-baseline &amp; data'!AO85)</f>
        <v>69699.084381483583</v>
      </c>
      <c r="O231" s="243">
        <f>IF('A-baseline &amp; data'!AP85="",N231*(1+SUMIFS('A-methods'!U:U,'A-methods'!$AG:$AG,"rate",'A-methods'!$AF:$AF,$B231,'A-methods'!$D:$D,$C231,'A-methods'!$A:$A,$D231)),'A-baseline &amp; data'!AP85)</f>
        <v>78062.974507261621</v>
      </c>
      <c r="P231" s="243">
        <f>IF('A-baseline &amp; data'!AQ85="",O231*(1+SUMIFS('A-methods'!V:V,'A-methods'!$AG:$AG,"rate",'A-methods'!$AF:$AF,$B231,'A-methods'!$D:$D,$C231,'A-methods'!$A:$A,$D231)),'A-baseline &amp; data'!AQ85)</f>
        <v>87430.531448133028</v>
      </c>
      <c r="Q231" s="243">
        <f>IF('A-baseline &amp; data'!AR85="",P231*(1+SUMIFS('A-methods'!W:W,'A-methods'!$AG:$AG,"rate",'A-methods'!$AF:$AF,$B231,'A-methods'!$D:$D,$C231,'A-methods'!$A:$A,$D231)),'A-baseline &amp; data'!AR85)</f>
        <v>97922.195221909002</v>
      </c>
      <c r="R231" s="243">
        <f>IF('A-baseline &amp; data'!AS85="",Q231*(1+SUMIFS('A-methods'!X:X,'A-methods'!$AG:$AG,"rate",'A-methods'!$AF:$AF,$B231,'A-methods'!$D:$D,$C231,'A-methods'!$A:$A,$D231)),'A-baseline &amp; data'!AS85)</f>
        <v>109672.85864853809</v>
      </c>
      <c r="S231" s="243">
        <f>IF('A-baseline &amp; data'!AT85="",R231*(1+SUMIFS('A-methods'!Y:Y,'A-methods'!$AG:$AG,"rate",'A-methods'!$AF:$AF,$B231,'A-methods'!$D:$D,$C231,'A-methods'!$A:$A,$D231)),'A-baseline &amp; data'!AT85)</f>
        <v>122833.60168636267</v>
      </c>
      <c r="T231" s="243">
        <f>IF('A-baseline &amp; data'!AU85="",S231*(1+SUMIFS('A-methods'!Z:Z,'A-methods'!$AG:$AG,"rate",'A-methods'!$AF:$AF,$B231,'A-methods'!$D:$D,$C231,'A-methods'!$A:$A,$D231)),'A-baseline &amp; data'!AU85)</f>
        <v>137573.63388872621</v>
      </c>
      <c r="U231" s="243">
        <f>IF('A-baseline &amp; data'!AV85="",T231*(1+SUMIFS('A-methods'!AA:AA,'A-methods'!$AG:$AG,"rate",'A-methods'!$AF:$AF,$B231,'A-methods'!$D:$D,$C231,'A-methods'!$A:$A,$D231)),'A-baseline &amp; data'!AV85)</f>
        <v>154082.46995537338</v>
      </c>
      <c r="V231" s="243">
        <f>IF('A-baseline &amp; data'!AW85="",U231*(1+SUMIFS('A-methods'!AB:AB,'A-methods'!$AG:$AG,"rate",'A-methods'!$AF:$AF,$B231,'A-methods'!$D:$D,$C231,'A-methods'!$A:$A,$D231)),'A-baseline &amp; data'!AW85)</f>
        <v>172572.36635001822</v>
      </c>
      <c r="W231" s="243">
        <f>IF('A-baseline &amp; data'!AX85="",V231*(1+SUMIFS('A-methods'!AC:AC,'A-methods'!$AG:$AG,"rate",'A-methods'!$AF:$AF,$B231,'A-methods'!$D:$D,$C231,'A-methods'!$A:$A,$D231)),'A-baseline &amp; data'!AX85)</f>
        <v>193281.05031202041</v>
      </c>
      <c r="X231" s="243">
        <f>IF('A-baseline &amp; data'!AY85="",W231*(1+SUMIFS('A-methods'!AD:AD,'A-methods'!$AG:$AG,"rate",'A-methods'!$AF:$AF,$B231,'A-methods'!$D:$D,$C231,'A-methods'!$A:$A,$D231)),'A-baseline &amp; data'!AY85)</f>
        <v>216474.77634946289</v>
      </c>
      <c r="Y231" s="243">
        <f>IF('A-baseline &amp; data'!AZ85="",X231*(1+SUMIFS('A-methods'!AE:AE,'A-methods'!$AG:$AG,"rate",'A-methods'!$AF:$AF,$B231,'A-methods'!$D:$D,$C231,'A-methods'!$A:$A,$D231)),'A-baseline &amp; data'!AZ85)</f>
        <v>242451.74951139846</v>
      </c>
    </row>
    <row r="232" spans="1:27">
      <c r="A232" s="237" t="s">
        <v>253</v>
      </c>
      <c r="B232" s="221" t="s">
        <v>193</v>
      </c>
      <c r="C232" s="274" t="str">
        <f t="shared" si="34"/>
        <v>NSW</v>
      </c>
      <c r="D232" s="272" t="str">
        <f t="shared" si="34"/>
        <v>High</v>
      </c>
      <c r="E232" s="336">
        <f>IF('A-baseline &amp; data'!AF86&lt;&gt;"",'A-baseline &amp; data'!AF86,'A-baseline &amp; data'!AE86*(1+SUMIFS('A-methods'!K:K,'A-methods'!$AG:$AG,"rate",'A-methods'!$AF:$AF,$B232,'A-methods'!$D:$D,$C232,'A-methods'!$A:$A,$D232)))</f>
        <v>10726.532279999998</v>
      </c>
      <c r="F232" s="243">
        <f>IF('A-baseline &amp; data'!AG86="",E232*(1+SUMIFS('A-methods'!L:L,'A-methods'!$AG:$AG,"rate",'A-methods'!$AF:$AF,$B232,'A-methods'!$D:$D,$C232,'A-methods'!$A:$A,$D232)),'A-baseline &amp; data'!AG86)</f>
        <v>10726.532279999998</v>
      </c>
      <c r="G232" s="243">
        <f>IF('A-baseline &amp; data'!AH86="",F232*(1+SUMIFS('A-methods'!M:M,'A-methods'!$AG:$AG,"rate",'A-methods'!$AF:$AF,$B232,'A-methods'!$D:$D,$C232,'A-methods'!$A:$A,$D232)),'A-baseline &amp; data'!AH86)</f>
        <v>10726.532279999998</v>
      </c>
      <c r="H232" s="243">
        <f>IF('A-baseline &amp; data'!AI86="",G232*(1+SUMIFS('A-methods'!N:N,'A-methods'!$AG:$AG,"rate",'A-methods'!$AF:$AF,$B232,'A-methods'!$D:$D,$C232,'A-methods'!$A:$A,$D232)),'A-baseline &amp; data'!AI86)</f>
        <v>10726.532279999998</v>
      </c>
      <c r="I232" s="243">
        <f>IF('A-baseline &amp; data'!AJ86="",H232*(1+SUMIFS('A-methods'!O:O,'A-methods'!$AG:$AG,"rate",'A-methods'!$AF:$AF,$B232,'A-methods'!$D:$D,$C232,'A-methods'!$A:$A,$D232)),'A-baseline &amp; data'!AJ86)</f>
        <v>10726.532279999998</v>
      </c>
      <c r="J232" s="243">
        <f>IF('A-baseline &amp; data'!AK86="",I232*(1+SUMIFS('A-methods'!P:P,'A-methods'!$AG:$AG,"rate",'A-methods'!$AF:$AF,$B232,'A-methods'!$D:$D,$C232,'A-methods'!$A:$A,$D232)),'A-baseline &amp; data'!AK86)</f>
        <v>10726.532279999998</v>
      </c>
      <c r="K232" s="243">
        <f>IF('A-baseline &amp; data'!AL86="",J232*(1+SUMIFS('A-methods'!Q:Q,'A-methods'!$AG:$AG,"rate",'A-methods'!$AF:$AF,$B232,'A-methods'!$D:$D,$C232,'A-methods'!$A:$A,$D232)),'A-baseline &amp; data'!AL86)</f>
        <v>10726.532279999998</v>
      </c>
      <c r="L232" s="243">
        <f>IF('A-baseline &amp; data'!AM86="",K232*(1+SUMIFS('A-methods'!R:R,'A-methods'!$AG:$AG,"rate",'A-methods'!$AF:$AF,$B232,'A-methods'!$D:$D,$C232,'A-methods'!$A:$A,$D232)),'A-baseline &amp; data'!AM86)</f>
        <v>10726.532279999998</v>
      </c>
      <c r="M232" s="243">
        <f>IF('A-baseline &amp; data'!AN86="",L232*(1+SUMIFS('A-methods'!S:S,'A-methods'!$AG:$AG,"rate",'A-methods'!$AF:$AF,$B232,'A-methods'!$D:$D,$C232,'A-methods'!$A:$A,$D232)),'A-baseline &amp; data'!AN86)</f>
        <v>10726.532279999998</v>
      </c>
      <c r="N232" s="243">
        <f>IF('A-baseline &amp; data'!AO86="",M232*(1+SUMIFS('A-methods'!T:T,'A-methods'!$AG:$AG,"rate",'A-methods'!$AF:$AF,$B232,'A-methods'!$D:$D,$C232,'A-methods'!$A:$A,$D232)),'A-baseline &amp; data'!AO86)</f>
        <v>10726.532279999998</v>
      </c>
      <c r="O232" s="243">
        <f>IF('A-baseline &amp; data'!AP86="",N232*(1+SUMIFS('A-methods'!U:U,'A-methods'!$AG:$AG,"rate",'A-methods'!$AF:$AF,$B232,'A-methods'!$D:$D,$C232,'A-methods'!$A:$A,$D232)),'A-baseline &amp; data'!AP86)</f>
        <v>10726.532279999998</v>
      </c>
      <c r="P232" s="243">
        <f>IF('A-baseline &amp; data'!AQ86="",O232*(1+SUMIFS('A-methods'!V:V,'A-methods'!$AG:$AG,"rate",'A-methods'!$AF:$AF,$B232,'A-methods'!$D:$D,$C232,'A-methods'!$A:$A,$D232)),'A-baseline &amp; data'!AQ86)</f>
        <v>10726.532279999998</v>
      </c>
      <c r="Q232" s="243">
        <f>IF('A-baseline &amp; data'!AR86="",P232*(1+SUMIFS('A-methods'!W:W,'A-methods'!$AG:$AG,"rate",'A-methods'!$AF:$AF,$B232,'A-methods'!$D:$D,$C232,'A-methods'!$A:$A,$D232)),'A-baseline &amp; data'!AR86)</f>
        <v>10726.532279999998</v>
      </c>
      <c r="R232" s="243">
        <f>IF('A-baseline &amp; data'!AS86="",Q232*(1+SUMIFS('A-methods'!X:X,'A-methods'!$AG:$AG,"rate",'A-methods'!$AF:$AF,$B232,'A-methods'!$D:$D,$C232,'A-methods'!$A:$A,$D232)),'A-baseline &amp; data'!AS86)</f>
        <v>10726.532279999998</v>
      </c>
      <c r="S232" s="243">
        <f>IF('A-baseline &amp; data'!AT86="",R232*(1+SUMIFS('A-methods'!Y:Y,'A-methods'!$AG:$AG,"rate",'A-methods'!$AF:$AF,$B232,'A-methods'!$D:$D,$C232,'A-methods'!$A:$A,$D232)),'A-baseline &amp; data'!AT86)</f>
        <v>10726.532279999998</v>
      </c>
      <c r="T232" s="243">
        <f>IF('A-baseline &amp; data'!AU86="",S232*(1+SUMIFS('A-methods'!Z:Z,'A-methods'!$AG:$AG,"rate",'A-methods'!$AF:$AF,$B232,'A-methods'!$D:$D,$C232,'A-methods'!$A:$A,$D232)),'A-baseline &amp; data'!AU86)</f>
        <v>10726.532279999998</v>
      </c>
      <c r="U232" s="243">
        <f>IF('A-baseline &amp; data'!AV86="",T232*(1+SUMIFS('A-methods'!AA:AA,'A-methods'!$AG:$AG,"rate",'A-methods'!$AF:$AF,$B232,'A-methods'!$D:$D,$C232,'A-methods'!$A:$A,$D232)),'A-baseline &amp; data'!AV86)</f>
        <v>10726.532279999998</v>
      </c>
      <c r="V232" s="243">
        <f>IF('A-baseline &amp; data'!AW86="",U232*(1+SUMIFS('A-methods'!AB:AB,'A-methods'!$AG:$AG,"rate",'A-methods'!$AF:$AF,$B232,'A-methods'!$D:$D,$C232,'A-methods'!$A:$A,$D232)),'A-baseline &amp; data'!AW86)</f>
        <v>10726.532279999998</v>
      </c>
      <c r="W232" s="243">
        <f>IF('A-baseline &amp; data'!AX86="",V232*(1+SUMIFS('A-methods'!AC:AC,'A-methods'!$AG:$AG,"rate",'A-methods'!$AF:$AF,$B232,'A-methods'!$D:$D,$C232,'A-methods'!$A:$A,$D232)),'A-baseline &amp; data'!AX86)</f>
        <v>10726.532279999998</v>
      </c>
      <c r="X232" s="243">
        <f>IF('A-baseline &amp; data'!AY86="",W232*(1+SUMIFS('A-methods'!AD:AD,'A-methods'!$AG:$AG,"rate",'A-methods'!$AF:$AF,$B232,'A-methods'!$D:$D,$C232,'A-methods'!$A:$A,$D232)),'A-baseline &amp; data'!AY86)</f>
        <v>10726.532279999998</v>
      </c>
      <c r="Y232" s="243">
        <f>IF('A-baseline &amp; data'!AZ86="",X232*(1+SUMIFS('A-methods'!AE:AE,'A-methods'!$AG:$AG,"rate",'A-methods'!$AF:$AF,$B232,'A-methods'!$D:$D,$C232,'A-methods'!$A:$A,$D232)),'A-baseline &amp; data'!AZ86)</f>
        <v>10726.532279999998</v>
      </c>
    </row>
    <row r="233" spans="1:27">
      <c r="A233" s="238" t="s">
        <v>87</v>
      </c>
      <c r="B233" s="221" t="s">
        <v>88</v>
      </c>
      <c r="C233" s="274" t="str">
        <f t="shared" si="34"/>
        <v>NSW</v>
      </c>
      <c r="D233" s="272" t="str">
        <f t="shared" si="34"/>
        <v>High</v>
      </c>
      <c r="E233" s="336">
        <f>IF('A-baseline &amp; data'!AF87&lt;&gt;"",'A-baseline &amp; data'!AF87,'A-baseline &amp; data'!AE87*(1+SUMIFS('A-methods'!K:K,'A-methods'!$AG:$AG,"rate",'A-methods'!$AF:$AF,$B233,'A-methods'!$D:$D,$C233,'A-methods'!$A:$A,$D233)))</f>
        <v>27.252250000000007</v>
      </c>
      <c r="F233" s="243">
        <f>IF('A-baseline &amp; data'!AG87="",E233*(1+SUMIFS('A-methods'!L:L,'A-methods'!$AG:$AG,"rate",'A-methods'!$AF:$AF,$B233,'A-methods'!$D:$D,$C233,'A-methods'!$A:$A,$D233)),'A-baseline &amp; data'!AG87)</f>
        <v>27.797295000000009</v>
      </c>
      <c r="G233" s="243">
        <f>IF('A-baseline &amp; data'!AH87="",F233*(1+SUMIFS('A-methods'!M:M,'A-methods'!$AG:$AG,"rate",'A-methods'!$AF:$AF,$B233,'A-methods'!$D:$D,$C233,'A-methods'!$A:$A,$D233)),'A-baseline &amp; data'!AH87)</f>
        <v>28.35324090000001</v>
      </c>
      <c r="H233" s="243">
        <f>IF('A-baseline &amp; data'!AI87="",G233*(1+SUMIFS('A-methods'!N:N,'A-methods'!$AG:$AG,"rate",'A-methods'!$AF:$AF,$B233,'A-methods'!$D:$D,$C233,'A-methods'!$A:$A,$D233)),'A-baseline &amp; data'!AI87)</f>
        <v>28.920305718000012</v>
      </c>
      <c r="I233" s="243">
        <f>IF('A-baseline &amp; data'!AJ87="",H233*(1+SUMIFS('A-methods'!O:O,'A-methods'!$AG:$AG,"rate",'A-methods'!$AF:$AF,$B233,'A-methods'!$D:$D,$C233,'A-methods'!$A:$A,$D233)),'A-baseline &amp; data'!AJ87)</f>
        <v>29.498711832360012</v>
      </c>
      <c r="J233" s="243">
        <f>IF('A-baseline &amp; data'!AK87="",I233*(1+SUMIFS('A-methods'!P:P,'A-methods'!$AG:$AG,"rate",'A-methods'!$AF:$AF,$B233,'A-methods'!$D:$D,$C233,'A-methods'!$A:$A,$D233)),'A-baseline &amp; data'!AK87)</f>
        <v>30.088686069007213</v>
      </c>
      <c r="K233" s="243">
        <f>IF('A-baseline &amp; data'!AL87="",J233*(1+SUMIFS('A-methods'!Q:Q,'A-methods'!$AG:$AG,"rate",'A-methods'!$AF:$AF,$B233,'A-methods'!$D:$D,$C233,'A-methods'!$A:$A,$D233)),'A-baseline &amp; data'!AL87)</f>
        <v>30.690459790387358</v>
      </c>
      <c r="L233" s="243">
        <f>IF('A-baseline &amp; data'!AM87="",K233*(1+SUMIFS('A-methods'!R:R,'A-methods'!$AG:$AG,"rate",'A-methods'!$AF:$AF,$B233,'A-methods'!$D:$D,$C233,'A-methods'!$A:$A,$D233)),'A-baseline &amp; data'!AM87)</f>
        <v>31.304268986195105</v>
      </c>
      <c r="M233" s="243">
        <f>IF('A-baseline &amp; data'!AN87="",L233*(1+SUMIFS('A-methods'!S:S,'A-methods'!$AG:$AG,"rate",'A-methods'!$AF:$AF,$B233,'A-methods'!$D:$D,$C233,'A-methods'!$A:$A,$D233)),'A-baseline &amp; data'!AN87)</f>
        <v>31.930354365919008</v>
      </c>
      <c r="N233" s="243">
        <f>IF('A-baseline &amp; data'!AO87="",M233*(1+SUMIFS('A-methods'!T:T,'A-methods'!$AG:$AG,"rate",'A-methods'!$AF:$AF,$B233,'A-methods'!$D:$D,$C233,'A-methods'!$A:$A,$D233)),'A-baseline &amp; data'!AO87)</f>
        <v>32.568961453237392</v>
      </c>
      <c r="O233" s="243">
        <f>IF('A-baseline &amp; data'!AP87="",N233*(1+SUMIFS('A-methods'!U:U,'A-methods'!$AG:$AG,"rate",'A-methods'!$AF:$AF,$B233,'A-methods'!$D:$D,$C233,'A-methods'!$A:$A,$D233)),'A-baseline &amp; data'!AP87)</f>
        <v>33.220340682302144</v>
      </c>
      <c r="P233" s="243">
        <f>IF('A-baseline &amp; data'!AQ87="",O233*(1+SUMIFS('A-methods'!V:V,'A-methods'!$AG:$AG,"rate",'A-methods'!$AF:$AF,$B233,'A-methods'!$D:$D,$C233,'A-methods'!$A:$A,$D233)),'A-baseline &amp; data'!AQ87)</f>
        <v>33.88474749594819</v>
      </c>
      <c r="Q233" s="243">
        <f>IF('A-baseline &amp; data'!AR87="",P233*(1+SUMIFS('A-methods'!W:W,'A-methods'!$AG:$AG,"rate",'A-methods'!$AF:$AF,$B233,'A-methods'!$D:$D,$C233,'A-methods'!$A:$A,$D233)),'A-baseline &amp; data'!AR87)</f>
        <v>34.562442445867156</v>
      </c>
      <c r="R233" s="243">
        <f>IF('A-baseline &amp; data'!AS87="",Q233*(1+SUMIFS('A-methods'!X:X,'A-methods'!$AG:$AG,"rate",'A-methods'!$AF:$AF,$B233,'A-methods'!$D:$D,$C233,'A-methods'!$A:$A,$D233)),'A-baseline &amp; data'!AS87)</f>
        <v>35.253691294784502</v>
      </c>
      <c r="S233" s="243">
        <f>IF('A-baseline &amp; data'!AT87="",R233*(1+SUMIFS('A-methods'!Y:Y,'A-methods'!$AG:$AG,"rate",'A-methods'!$AF:$AF,$B233,'A-methods'!$D:$D,$C233,'A-methods'!$A:$A,$D233)),'A-baseline &amp; data'!AT87)</f>
        <v>35.958765120680191</v>
      </c>
      <c r="T233" s="243">
        <f>IF('A-baseline &amp; data'!AU87="",S233*(1+SUMIFS('A-methods'!Z:Z,'A-methods'!$AG:$AG,"rate",'A-methods'!$AF:$AF,$B233,'A-methods'!$D:$D,$C233,'A-methods'!$A:$A,$D233)),'A-baseline &amp; data'!AU87)</f>
        <v>36.677940423093794</v>
      </c>
      <c r="U233" s="243">
        <f>IF('A-baseline &amp; data'!AV87="",T233*(1+SUMIFS('A-methods'!AA:AA,'A-methods'!$AG:$AG,"rate",'A-methods'!$AF:$AF,$B233,'A-methods'!$D:$D,$C233,'A-methods'!$A:$A,$D233)),'A-baseline &amp; data'!AV87)</f>
        <v>37.411499231555673</v>
      </c>
      <c r="V233" s="243">
        <f>IF('A-baseline &amp; data'!AW87="",U233*(1+SUMIFS('A-methods'!AB:AB,'A-methods'!$AG:$AG,"rate",'A-methods'!$AF:$AF,$B233,'A-methods'!$D:$D,$C233,'A-methods'!$A:$A,$D233)),'A-baseline &amp; data'!AW87)</f>
        <v>38.15972921618679</v>
      </c>
      <c r="W233" s="243">
        <f>IF('A-baseline &amp; data'!AX87="",V233*(1+SUMIFS('A-methods'!AC:AC,'A-methods'!$AG:$AG,"rate",'A-methods'!$AF:$AF,$B233,'A-methods'!$D:$D,$C233,'A-methods'!$A:$A,$D233)),'A-baseline &amp; data'!AX87)</f>
        <v>38.922923800510524</v>
      </c>
      <c r="X233" s="243">
        <f>IF('A-baseline &amp; data'!AY87="",W233*(1+SUMIFS('A-methods'!AD:AD,'A-methods'!$AG:$AG,"rate",'A-methods'!$AF:$AF,$B233,'A-methods'!$D:$D,$C233,'A-methods'!$A:$A,$D233)),'A-baseline &amp; data'!AY87)</f>
        <v>39.701382276520732</v>
      </c>
      <c r="Y233" s="243">
        <f>IF('A-baseline &amp; data'!AZ87="",X233*(1+SUMIFS('A-methods'!AE:AE,'A-methods'!$AG:$AG,"rate",'A-methods'!$AF:$AF,$B233,'A-methods'!$D:$D,$C233,'A-methods'!$A:$A,$D233)),'A-baseline &amp; data'!AZ87)</f>
        <v>40.495409922051145</v>
      </c>
    </row>
    <row r="234" spans="1:27">
      <c r="A234" s="237" t="s">
        <v>91</v>
      </c>
      <c r="B234" s="221" t="s">
        <v>92</v>
      </c>
      <c r="C234" s="274" t="str">
        <f t="shared" si="34"/>
        <v>NSW</v>
      </c>
      <c r="D234" s="272" t="str">
        <f t="shared" si="34"/>
        <v>High</v>
      </c>
      <c r="E234" s="336">
        <f>IF('A-baseline &amp; data'!AF88&lt;&gt;"",'A-baseline &amp; data'!AF88,'A-baseline &amp; data'!AE88*(1+SUMIFS('A-methods'!K:K,'A-methods'!$AG:$AG,"rate",'A-methods'!$AF:$AF,$B234,'A-methods'!$D:$D,$C234,'A-methods'!$A:$A,$D234)))</f>
        <v>14082.23625300001</v>
      </c>
      <c r="F234" s="243">
        <f>IF('A-baseline &amp; data'!AG88="",E234*(1+SUMIFS('A-methods'!L:L,'A-methods'!$AG:$AG,"rate",'A-methods'!$AF:$AF,$B234,'A-methods'!$D:$D,$C234,'A-methods'!$A:$A,$D234)),'A-baseline &amp; data'!AG88)</f>
        <v>14617.361230614011</v>
      </c>
      <c r="G234" s="243">
        <f>IF('A-baseline &amp; data'!AH88="",F234*(1+SUMIFS('A-methods'!M:M,'A-methods'!$AG:$AG,"rate",'A-methods'!$AF:$AF,$B234,'A-methods'!$D:$D,$C234,'A-methods'!$A:$A,$D234)),'A-baseline &amp; data'!AH88)</f>
        <v>15172.820957377344</v>
      </c>
      <c r="H234" s="243">
        <f>IF('A-baseline &amp; data'!AI88="",G234*(1+SUMIFS('A-methods'!N:N,'A-methods'!$AG:$AG,"rate",'A-methods'!$AF:$AF,$B234,'A-methods'!$D:$D,$C234,'A-methods'!$A:$A,$D234)),'A-baseline &amp; data'!AI88)</f>
        <v>15749.388153757684</v>
      </c>
      <c r="I234" s="243">
        <f>IF('A-baseline &amp; data'!AJ88="",H234*(1+SUMIFS('A-methods'!O:O,'A-methods'!$AG:$AG,"rate",'A-methods'!$AF:$AF,$B234,'A-methods'!$D:$D,$C234,'A-methods'!$A:$A,$D234)),'A-baseline &amp; data'!AJ88)</f>
        <v>16347.864903600475</v>
      </c>
      <c r="J234" s="243">
        <f>IF('A-baseline &amp; data'!AK88="",I234*(1+SUMIFS('A-methods'!P:P,'A-methods'!$AG:$AG,"rate",'A-methods'!$AF:$AF,$B234,'A-methods'!$D:$D,$C234,'A-methods'!$A:$A,$D234)),'A-baseline &amp; data'!AK88)</f>
        <v>16969.083769937293</v>
      </c>
      <c r="K234" s="243">
        <f>IF('A-baseline &amp; data'!AL88="",J234*(1+SUMIFS('A-methods'!Q:Q,'A-methods'!$AG:$AG,"rate",'A-methods'!$AF:$AF,$B234,'A-methods'!$D:$D,$C234,'A-methods'!$A:$A,$D234)),'A-baseline &amp; data'!AL88)</f>
        <v>17613.90895319491</v>
      </c>
      <c r="L234" s="243">
        <f>IF('A-baseline &amp; data'!AM88="",K234*(1+SUMIFS('A-methods'!R:R,'A-methods'!$AG:$AG,"rate",'A-methods'!$AF:$AF,$B234,'A-methods'!$D:$D,$C234,'A-methods'!$A:$A,$D234)),'A-baseline &amp; data'!AM88)</f>
        <v>18283.237493416316</v>
      </c>
      <c r="M234" s="243">
        <f>IF('A-baseline &amp; data'!AN88="",L234*(1+SUMIFS('A-methods'!S:S,'A-methods'!$AG:$AG,"rate",'A-methods'!$AF:$AF,$B234,'A-methods'!$D:$D,$C234,'A-methods'!$A:$A,$D234)),'A-baseline &amp; data'!AN88)</f>
        <v>18978.000518166136</v>
      </c>
      <c r="N234" s="243">
        <f>IF('A-baseline &amp; data'!AO88="",M234*(1+SUMIFS('A-methods'!T:T,'A-methods'!$AG:$AG,"rate",'A-methods'!$AF:$AF,$B234,'A-methods'!$D:$D,$C234,'A-methods'!$A:$A,$D234)),'A-baseline &amp; data'!AO88)</f>
        <v>19699.16453785645</v>
      </c>
      <c r="O234" s="243">
        <f>IF('A-baseline &amp; data'!AP88="",N234*(1+SUMIFS('A-methods'!U:U,'A-methods'!$AG:$AG,"rate",'A-methods'!$AF:$AF,$B234,'A-methods'!$D:$D,$C234,'A-methods'!$A:$A,$D234)),'A-baseline &amp; data'!AP88)</f>
        <v>20447.732790294995</v>
      </c>
      <c r="P234" s="243">
        <f>IF('A-baseline &amp; data'!AQ88="",O234*(1+SUMIFS('A-methods'!V:V,'A-methods'!$AG:$AG,"rate",'A-methods'!$AF:$AF,$B234,'A-methods'!$D:$D,$C234,'A-methods'!$A:$A,$D234)),'A-baseline &amp; data'!AQ88)</f>
        <v>21224.746636326206</v>
      </c>
      <c r="Q234" s="243">
        <f>IF('A-baseline &amp; data'!AR88="",P234*(1+SUMIFS('A-methods'!W:W,'A-methods'!$AG:$AG,"rate",'A-methods'!$AF:$AF,$B234,'A-methods'!$D:$D,$C234,'A-methods'!$A:$A,$D234)),'A-baseline &amp; data'!AR88)</f>
        <v>22031.287008506602</v>
      </c>
      <c r="R234" s="243">
        <f>IF('A-baseline &amp; data'!AS88="",Q234*(1+SUMIFS('A-methods'!X:X,'A-methods'!$AG:$AG,"rate",'A-methods'!$AF:$AF,$B234,'A-methods'!$D:$D,$C234,'A-methods'!$A:$A,$D234)),'A-baseline &amp; data'!AS88)</f>
        <v>22868.475914829854</v>
      </c>
      <c r="S234" s="243">
        <f>IF('A-baseline &amp; data'!AT88="",R234*(1+SUMIFS('A-methods'!Y:Y,'A-methods'!$AG:$AG,"rate",'A-methods'!$AF:$AF,$B234,'A-methods'!$D:$D,$C234,'A-methods'!$A:$A,$D234)),'A-baseline &amp; data'!AT88)</f>
        <v>23737.47799959339</v>
      </c>
      <c r="T234" s="243">
        <f>IF('A-baseline &amp; data'!AU88="",S234*(1+SUMIFS('A-methods'!Z:Z,'A-methods'!$AG:$AG,"rate",'A-methods'!$AF:$AF,$B234,'A-methods'!$D:$D,$C234,'A-methods'!$A:$A,$D234)),'A-baseline &amp; data'!AU88)</f>
        <v>24639.502163577938</v>
      </c>
      <c r="U234" s="243">
        <f>IF('A-baseline &amp; data'!AV88="",T234*(1+SUMIFS('A-methods'!AA:AA,'A-methods'!$AG:$AG,"rate",'A-methods'!$AF:$AF,$B234,'A-methods'!$D:$D,$C234,'A-methods'!$A:$A,$D234)),'A-baseline &amp; data'!AV88)</f>
        <v>25575.803245793901</v>
      </c>
      <c r="V234" s="243">
        <f>IF('A-baseline &amp; data'!AW88="",U234*(1+SUMIFS('A-methods'!AB:AB,'A-methods'!$AG:$AG,"rate",'A-methods'!$AF:$AF,$B234,'A-methods'!$D:$D,$C234,'A-methods'!$A:$A,$D234)),'A-baseline &amp; data'!AW88)</f>
        <v>26547.68376913407</v>
      </c>
      <c r="W234" s="243">
        <f>IF('A-baseline &amp; data'!AX88="",V234*(1+SUMIFS('A-methods'!AC:AC,'A-methods'!$AG:$AG,"rate",'A-methods'!$AF:$AF,$B234,'A-methods'!$D:$D,$C234,'A-methods'!$A:$A,$D234)),'A-baseline &amp; data'!AX88)</f>
        <v>27556.495752361167</v>
      </c>
      <c r="X234" s="243">
        <f>IF('A-baseline &amp; data'!AY88="",W234*(1+SUMIFS('A-methods'!AD:AD,'A-methods'!$AG:$AG,"rate",'A-methods'!$AF:$AF,$B234,'A-methods'!$D:$D,$C234,'A-methods'!$A:$A,$D234)),'A-baseline &amp; data'!AY88)</f>
        <v>28603.642590950891</v>
      </c>
      <c r="Y234" s="243">
        <f>IF('A-baseline &amp; data'!AZ88="",X234*(1+SUMIFS('A-methods'!AE:AE,'A-methods'!$AG:$AG,"rate",'A-methods'!$AF:$AF,$B234,'A-methods'!$D:$D,$C234,'A-methods'!$A:$A,$D234)),'A-baseline &amp; data'!AZ88)</f>
        <v>29690.581009407026</v>
      </c>
    </row>
    <row r="235" spans="1:27">
      <c r="A235" s="237" t="s">
        <v>97</v>
      </c>
      <c r="B235" s="221" t="s">
        <v>98</v>
      </c>
      <c r="C235" s="274" t="str">
        <f t="shared" si="34"/>
        <v>NSW</v>
      </c>
      <c r="D235" s="272" t="str">
        <f t="shared" si="34"/>
        <v>High</v>
      </c>
      <c r="E235" s="336">
        <f>IF('A-baseline &amp; data'!AF89&lt;&gt;"",'A-baseline &amp; data'!AF89,'A-baseline &amp; data'!AE89*(1+SUMIFS('A-methods'!K:K,'A-methods'!$AG:$AG,"rate",'A-methods'!$AF:$AF,$B235,'A-methods'!$D:$D,$C235,'A-methods'!$A:$A,$D235)))</f>
        <v>8629.5817049999987</v>
      </c>
      <c r="F235" s="243">
        <f>IF('A-baseline &amp; data'!AG89="",E235*(1+SUMIFS('A-methods'!L:L,'A-methods'!$AG:$AG,"rate",'A-methods'!$AF:$AF,$B235,'A-methods'!$D:$D,$C235,'A-methods'!$A:$A,$D235)),'A-baseline &amp; data'!AG89)</f>
        <v>9043.8016268399988</v>
      </c>
      <c r="G235" s="243">
        <f>IF('A-baseline &amp; data'!AH89="",F235*(1+SUMIFS('A-methods'!M:M,'A-methods'!$AG:$AG,"rate",'A-methods'!$AF:$AF,$B235,'A-methods'!$D:$D,$C235,'A-methods'!$A:$A,$D235)),'A-baseline &amp; data'!AH89)</f>
        <v>9477.9041049283187</v>
      </c>
      <c r="H235" s="243">
        <f>IF('A-baseline &amp; data'!AI89="",G235*(1+SUMIFS('A-methods'!N:N,'A-methods'!$AG:$AG,"rate",'A-methods'!$AF:$AF,$B235,'A-methods'!$D:$D,$C235,'A-methods'!$A:$A,$D235)),'A-baseline &amp; data'!AI89)</f>
        <v>9932.8435019648787</v>
      </c>
      <c r="I235" s="243">
        <f>IF('A-baseline &amp; data'!AJ89="",H235*(1+SUMIFS('A-methods'!O:O,'A-methods'!$AG:$AG,"rate",'A-methods'!$AF:$AF,$B235,'A-methods'!$D:$D,$C235,'A-methods'!$A:$A,$D235)),'A-baseline &amp; data'!AJ89)</f>
        <v>10409.619990059193</v>
      </c>
      <c r="J235" s="243">
        <f>IF('A-baseline &amp; data'!AK89="",I235*(1+SUMIFS('A-methods'!P:P,'A-methods'!$AG:$AG,"rate",'A-methods'!$AF:$AF,$B235,'A-methods'!$D:$D,$C235,'A-methods'!$A:$A,$D235)),'A-baseline &amp; data'!AK89)</f>
        <v>10909.281749582035</v>
      </c>
      <c r="K235" s="243">
        <f>IF('A-baseline &amp; data'!AL89="",J235*(1+SUMIFS('A-methods'!Q:Q,'A-methods'!$AG:$AG,"rate",'A-methods'!$AF:$AF,$B235,'A-methods'!$D:$D,$C235,'A-methods'!$A:$A,$D235)),'A-baseline &amp; data'!AL89)</f>
        <v>11432.927273561972</v>
      </c>
      <c r="L235" s="243">
        <f>IF('A-baseline &amp; data'!AM89="",K235*(1+SUMIFS('A-methods'!R:R,'A-methods'!$AG:$AG,"rate",'A-methods'!$AF:$AF,$B235,'A-methods'!$D:$D,$C235,'A-methods'!$A:$A,$D235)),'A-baseline &amp; data'!AM89)</f>
        <v>11981.707782692947</v>
      </c>
      <c r="M235" s="243">
        <f>IF('A-baseline &amp; data'!AN89="",L235*(1+SUMIFS('A-methods'!S:S,'A-methods'!$AG:$AG,"rate",'A-methods'!$AF:$AF,$B235,'A-methods'!$D:$D,$C235,'A-methods'!$A:$A,$D235)),'A-baseline &amp; data'!AN89)</f>
        <v>12556.829756262208</v>
      </c>
      <c r="N235" s="243">
        <f>IF('A-baseline &amp; data'!AO89="",M235*(1+SUMIFS('A-methods'!T:T,'A-methods'!$AG:$AG,"rate",'A-methods'!$AF:$AF,$B235,'A-methods'!$D:$D,$C235,'A-methods'!$A:$A,$D235)),'A-baseline &amp; data'!AO89)</f>
        <v>13159.557584562795</v>
      </c>
      <c r="O235" s="243">
        <f>IF('A-baseline &amp; data'!AP89="",N235*(1+SUMIFS('A-methods'!U:U,'A-methods'!$AG:$AG,"rate",'A-methods'!$AF:$AF,$B235,'A-methods'!$D:$D,$C235,'A-methods'!$A:$A,$D235)),'A-baseline &amp; data'!AP89)</f>
        <v>13791.216348621811</v>
      </c>
      <c r="P235" s="243">
        <f>IF('A-baseline &amp; data'!AQ89="",O235*(1+SUMIFS('A-methods'!V:V,'A-methods'!$AG:$AG,"rate",'A-methods'!$AF:$AF,$B235,'A-methods'!$D:$D,$C235,'A-methods'!$A:$A,$D235)),'A-baseline &amp; data'!AQ89)</f>
        <v>14453.194733355658</v>
      </c>
      <c r="Q235" s="243">
        <f>IF('A-baseline &amp; data'!AR89="",P235*(1+SUMIFS('A-methods'!W:W,'A-methods'!$AG:$AG,"rate",'A-methods'!$AF:$AF,$B235,'A-methods'!$D:$D,$C235,'A-methods'!$A:$A,$D235)),'A-baseline &amp; data'!AR89)</f>
        <v>15146.948080556731</v>
      </c>
      <c r="R235" s="243">
        <f>IF('A-baseline &amp; data'!AS89="",Q235*(1+SUMIFS('A-methods'!X:X,'A-methods'!$AG:$AG,"rate",'A-methods'!$AF:$AF,$B235,'A-methods'!$D:$D,$C235,'A-methods'!$A:$A,$D235)),'A-baseline &amp; data'!AS89)</f>
        <v>15874.001588423454</v>
      </c>
      <c r="S235" s="243">
        <f>IF('A-baseline &amp; data'!AT89="",R235*(1+SUMIFS('A-methods'!Y:Y,'A-methods'!$AG:$AG,"rate",'A-methods'!$AF:$AF,$B235,'A-methods'!$D:$D,$C235,'A-methods'!$A:$A,$D235)),'A-baseline &amp; data'!AT89)</f>
        <v>16635.953664667781</v>
      </c>
      <c r="T235" s="243">
        <f>IF('A-baseline &amp; data'!AU89="",S235*(1+SUMIFS('A-methods'!Z:Z,'A-methods'!$AG:$AG,"rate",'A-methods'!$AF:$AF,$B235,'A-methods'!$D:$D,$C235,'A-methods'!$A:$A,$D235)),'A-baseline &amp; data'!AU89)</f>
        <v>17434.479440571835</v>
      </c>
      <c r="U235" s="243">
        <f>IF('A-baseline &amp; data'!AV89="",T235*(1+SUMIFS('A-methods'!AA:AA,'A-methods'!$AG:$AG,"rate",'A-methods'!$AF:$AF,$B235,'A-methods'!$D:$D,$C235,'A-methods'!$A:$A,$D235)),'A-baseline &amp; data'!AV89)</f>
        <v>18271.334453719282</v>
      </c>
      <c r="V235" s="243">
        <f>IF('A-baseline &amp; data'!AW89="",U235*(1+SUMIFS('A-methods'!AB:AB,'A-methods'!$AG:$AG,"rate",'A-methods'!$AF:$AF,$B235,'A-methods'!$D:$D,$C235,'A-methods'!$A:$A,$D235)),'A-baseline &amp; data'!AW89)</f>
        <v>19148.358507497807</v>
      </c>
      <c r="W235" s="243">
        <f>IF('A-baseline &amp; data'!AX89="",V235*(1+SUMIFS('A-methods'!AC:AC,'A-methods'!$AG:$AG,"rate",'A-methods'!$AF:$AF,$B235,'A-methods'!$D:$D,$C235,'A-methods'!$A:$A,$D235)),'A-baseline &amp; data'!AX89)</f>
        <v>20067.479715857702</v>
      </c>
      <c r="X235" s="243">
        <f>IF('A-baseline &amp; data'!AY89="",W235*(1+SUMIFS('A-methods'!AD:AD,'A-methods'!$AG:$AG,"rate",'A-methods'!$AF:$AF,$B235,'A-methods'!$D:$D,$C235,'A-methods'!$A:$A,$D235)),'A-baseline &amp; data'!AY89)</f>
        <v>21030.718742218873</v>
      </c>
      <c r="Y235" s="243">
        <f>IF('A-baseline &amp; data'!AZ89="",X235*(1+SUMIFS('A-methods'!AE:AE,'A-methods'!$AG:$AG,"rate",'A-methods'!$AF:$AF,$B235,'A-methods'!$D:$D,$C235,'A-methods'!$A:$A,$D235)),'A-baseline &amp; data'!AZ89)</f>
        <v>22040.19324184538</v>
      </c>
    </row>
    <row r="236" spans="1:27">
      <c r="A236" s="237" t="s">
        <v>107</v>
      </c>
      <c r="B236" s="221" t="s">
        <v>108</v>
      </c>
      <c r="C236" s="274" t="str">
        <f t="shared" si="34"/>
        <v>NSW</v>
      </c>
      <c r="D236" s="272" t="str">
        <f t="shared" si="34"/>
        <v>High</v>
      </c>
      <c r="E236" s="336">
        <f>IF('A-baseline &amp; data'!AF90&lt;&gt;"",'A-baseline &amp; data'!AF90,'A-baseline &amp; data'!AE90*(1+SUMIFS('A-methods'!K:K,'A-methods'!$AG:$AG,"rate",'A-methods'!$AF:$AF,$B236,'A-methods'!$D:$D,$C236,'A-methods'!$A:$A,$D236)))</f>
        <v>531.29606599999977</v>
      </c>
      <c r="F236" s="243">
        <f>IF('A-baseline &amp; data'!AG90="",E236*(1+SUMIFS('A-methods'!L:L,'A-methods'!$AG:$AG,"rate",'A-methods'!$AF:$AF,$B236,'A-methods'!$D:$D,$C236,'A-methods'!$A:$A,$D236)),'A-baseline &amp; data'!AG90)</f>
        <v>556.7982771679998</v>
      </c>
      <c r="G236" s="243">
        <f>IF('A-baseline &amp; data'!AH90="",F236*(1+SUMIFS('A-methods'!M:M,'A-methods'!$AG:$AG,"rate",'A-methods'!$AF:$AF,$B236,'A-methods'!$D:$D,$C236,'A-methods'!$A:$A,$D236)),'A-baseline &amp; data'!AH90)</f>
        <v>583.52459447206377</v>
      </c>
      <c r="H236" s="243">
        <f>IF('A-baseline &amp; data'!AI90="",G236*(1+SUMIFS('A-methods'!N:N,'A-methods'!$AG:$AG,"rate",'A-methods'!$AF:$AF,$B236,'A-methods'!$D:$D,$C236,'A-methods'!$A:$A,$D236)),'A-baseline &amp; data'!AI90)</f>
        <v>611.53377500672286</v>
      </c>
      <c r="I236" s="243">
        <f>IF('A-baseline &amp; data'!AJ90="",H236*(1+SUMIFS('A-methods'!O:O,'A-methods'!$AG:$AG,"rate",'A-methods'!$AF:$AF,$B236,'A-methods'!$D:$D,$C236,'A-methods'!$A:$A,$D236)),'A-baseline &amp; data'!AJ90)</f>
        <v>640.88739620704564</v>
      </c>
      <c r="J236" s="243">
        <f>IF('A-baseline &amp; data'!AK90="",I236*(1+SUMIFS('A-methods'!P:P,'A-methods'!$AG:$AG,"rate",'A-methods'!$AF:$AF,$B236,'A-methods'!$D:$D,$C236,'A-methods'!$A:$A,$D236)),'A-baseline &amp; data'!AK90)</f>
        <v>671.64999122498386</v>
      </c>
      <c r="K236" s="243">
        <f>IF('A-baseline &amp; data'!AL90="",J236*(1+SUMIFS('A-methods'!Q:Q,'A-methods'!$AG:$AG,"rate",'A-methods'!$AF:$AF,$B236,'A-methods'!$D:$D,$C236,'A-methods'!$A:$A,$D236)),'A-baseline &amp; data'!AL90)</f>
        <v>703.88919080378309</v>
      </c>
      <c r="L236" s="243">
        <f>IF('A-baseline &amp; data'!AM90="",K236*(1+SUMIFS('A-methods'!R:R,'A-methods'!$AG:$AG,"rate",'A-methods'!$AF:$AF,$B236,'A-methods'!$D:$D,$C236,'A-methods'!$A:$A,$D236)),'A-baseline &amp; data'!AM90)</f>
        <v>737.67587196236468</v>
      </c>
      <c r="M236" s="243">
        <f>IF('A-baseline &amp; data'!AN90="",L236*(1+SUMIFS('A-methods'!S:S,'A-methods'!$AG:$AG,"rate",'A-methods'!$AF:$AF,$B236,'A-methods'!$D:$D,$C236,'A-methods'!$A:$A,$D236)),'A-baseline &amp; data'!AN90)</f>
        <v>773.08431381655816</v>
      </c>
      <c r="N236" s="243">
        <f>IF('A-baseline &amp; data'!AO90="",M236*(1+SUMIFS('A-methods'!T:T,'A-methods'!$AG:$AG,"rate",'A-methods'!$AF:$AF,$B236,'A-methods'!$D:$D,$C236,'A-methods'!$A:$A,$D236)),'A-baseline &amp; data'!AO90)</f>
        <v>810.19236087975298</v>
      </c>
      <c r="O236" s="243">
        <f>IF('A-baseline &amp; data'!AP90="",N236*(1+SUMIFS('A-methods'!U:U,'A-methods'!$AG:$AG,"rate",'A-methods'!$AF:$AF,$B236,'A-methods'!$D:$D,$C236,'A-methods'!$A:$A,$D236)),'A-baseline &amp; data'!AP90)</f>
        <v>849.08159420198115</v>
      </c>
      <c r="P236" s="243">
        <f>IF('A-baseline &amp; data'!AQ90="",O236*(1+SUMIFS('A-methods'!V:V,'A-methods'!$AG:$AG,"rate",'A-methods'!$AF:$AF,$B236,'A-methods'!$D:$D,$C236,'A-methods'!$A:$A,$D236)),'A-baseline &amp; data'!AQ90)</f>
        <v>889.83751072367625</v>
      </c>
      <c r="Q236" s="243">
        <f>IF('A-baseline &amp; data'!AR90="",P236*(1+SUMIFS('A-methods'!W:W,'A-methods'!$AG:$AG,"rate",'A-methods'!$AF:$AF,$B236,'A-methods'!$D:$D,$C236,'A-methods'!$A:$A,$D236)),'A-baseline &amp; data'!AR90)</f>
        <v>932.54971123841278</v>
      </c>
      <c r="R236" s="243">
        <f>IF('A-baseline &amp; data'!AS90="",Q236*(1+SUMIFS('A-methods'!X:X,'A-methods'!$AG:$AG,"rate",'A-methods'!$AF:$AF,$B236,'A-methods'!$D:$D,$C236,'A-methods'!$A:$A,$D236)),'A-baseline &amp; data'!AS90)</f>
        <v>977.31209737785662</v>
      </c>
      <c r="S236" s="243">
        <f>IF('A-baseline &amp; data'!AT90="",R236*(1+SUMIFS('A-methods'!Y:Y,'A-methods'!$AG:$AG,"rate",'A-methods'!$AF:$AF,$B236,'A-methods'!$D:$D,$C236,'A-methods'!$A:$A,$D236)),'A-baseline &amp; data'!AT90)</f>
        <v>1024.2230780519938</v>
      </c>
      <c r="T236" s="243">
        <f>IF('A-baseline &amp; data'!AU90="",S236*(1+SUMIFS('A-methods'!Z:Z,'A-methods'!$AG:$AG,"rate",'A-methods'!$AF:$AF,$B236,'A-methods'!$D:$D,$C236,'A-methods'!$A:$A,$D236)),'A-baseline &amp; data'!AU90)</f>
        <v>1073.3857857984895</v>
      </c>
      <c r="U236" s="243">
        <f>IF('A-baseline &amp; data'!AV90="",T236*(1+SUMIFS('A-methods'!AA:AA,'A-methods'!$AG:$AG,"rate",'A-methods'!$AF:$AF,$B236,'A-methods'!$D:$D,$C236,'A-methods'!$A:$A,$D236)),'A-baseline &amp; data'!AV90)</f>
        <v>1124.9083035168169</v>
      </c>
      <c r="V236" s="243">
        <f>IF('A-baseline &amp; data'!AW90="",U236*(1+SUMIFS('A-methods'!AB:AB,'A-methods'!$AG:$AG,"rate",'A-methods'!$AF:$AF,$B236,'A-methods'!$D:$D,$C236,'A-methods'!$A:$A,$D236)),'A-baseline &amp; data'!AW90)</f>
        <v>1178.9039020856242</v>
      </c>
      <c r="W236" s="243">
        <f>IF('A-baseline &amp; data'!AX90="",V236*(1+SUMIFS('A-methods'!AC:AC,'A-methods'!$AG:$AG,"rate",'A-methods'!$AF:$AF,$B236,'A-methods'!$D:$D,$C236,'A-methods'!$A:$A,$D236)),'A-baseline &amp; data'!AX90)</f>
        <v>1235.4912893857343</v>
      </c>
      <c r="X236" s="243">
        <f>IF('A-baseline &amp; data'!AY90="",W236*(1+SUMIFS('A-methods'!AD:AD,'A-methods'!$AG:$AG,"rate",'A-methods'!$AF:$AF,$B236,'A-methods'!$D:$D,$C236,'A-methods'!$A:$A,$D236)),'A-baseline &amp; data'!AY90)</f>
        <v>1294.7948712762495</v>
      </c>
      <c r="Y236" s="243">
        <f>IF('A-baseline &amp; data'!AZ90="",X236*(1+SUMIFS('A-methods'!AE:AE,'A-methods'!$AG:$AG,"rate",'A-methods'!$AF:$AF,$B236,'A-methods'!$D:$D,$C236,'A-methods'!$A:$A,$D236)),'A-baseline &amp; data'!AZ90)</f>
        <v>1356.9450250975096</v>
      </c>
    </row>
    <row r="237" spans="1:27">
      <c r="A237" s="237" t="s">
        <v>115</v>
      </c>
      <c r="B237" s="221" t="s">
        <v>116</v>
      </c>
      <c r="C237" s="274" t="str">
        <f>C236</f>
        <v>NSW</v>
      </c>
      <c r="D237" s="272" t="str">
        <f t="shared" si="34"/>
        <v>High</v>
      </c>
      <c r="E237" s="336">
        <f>IF('A-baseline &amp; data'!AF91&lt;&gt;"",'A-baseline &amp; data'!AF91,'A-baseline &amp; data'!AE91*(1+SUMIFS('A-methods'!K:K,'A-methods'!$AG:$AG,"rate",'A-methods'!$AF:$AF,$B237,'A-methods'!$D:$D,$C237,'A-methods'!$A:$A,$D237)))</f>
        <v>130665.46847600059</v>
      </c>
      <c r="F237" s="243">
        <f>IF('A-baseline &amp; data'!AG91="",E237*(1+SUMIFS('A-methods'!L:L,'A-methods'!$AG:$AG,"rate",'A-methods'!$AF:$AF,$B237,'A-methods'!$D:$D,$C237,'A-methods'!$A:$A,$D237)),'A-baseline &amp; data'!AG91)</f>
        <v>133278.77784552061</v>
      </c>
      <c r="G237" s="243">
        <f>IF('A-baseline &amp; data'!AH91="",F237*(1+SUMIFS('A-methods'!M:M,'A-methods'!$AG:$AG,"rate",'A-methods'!$AF:$AF,$B237,'A-methods'!$D:$D,$C237,'A-methods'!$A:$A,$D237)),'A-baseline &amp; data'!AH91)</f>
        <v>135944.35340243104</v>
      </c>
      <c r="H237" s="243">
        <f>IF('A-baseline &amp; data'!AI91="",G237*(1+SUMIFS('A-methods'!N:N,'A-methods'!$AG:$AG,"rate",'A-methods'!$AF:$AF,$B237,'A-methods'!$D:$D,$C237,'A-methods'!$A:$A,$D237)),'A-baseline &amp; data'!AI91)</f>
        <v>138663.24047047965</v>
      </c>
      <c r="I237" s="243">
        <f>IF('A-baseline &amp; data'!AJ91="",H237*(1+SUMIFS('A-methods'!O:O,'A-methods'!$AG:$AG,"rate",'A-methods'!$AF:$AF,$B237,'A-methods'!$D:$D,$C237,'A-methods'!$A:$A,$D237)),'A-baseline &amp; data'!AJ91)</f>
        <v>141436.50527988924</v>
      </c>
      <c r="J237" s="243">
        <f>IF('A-baseline &amp; data'!AK91="",I237*(1+SUMIFS('A-methods'!P:P,'A-methods'!$AG:$AG,"rate",'A-methods'!$AF:$AF,$B237,'A-methods'!$D:$D,$C237,'A-methods'!$A:$A,$D237)),'A-baseline &amp; data'!AK91)</f>
        <v>144265.23538548703</v>
      </c>
      <c r="K237" s="243">
        <f>IF('A-baseline &amp; data'!AL91="",J237*(1+SUMIFS('A-methods'!Q:Q,'A-methods'!$AG:$AG,"rate",'A-methods'!$AF:$AF,$B237,'A-methods'!$D:$D,$C237,'A-methods'!$A:$A,$D237)),'A-baseline &amp; data'!AL91)</f>
        <v>147150.54009319676</v>
      </c>
      <c r="L237" s="243">
        <f>IF('A-baseline &amp; data'!AM91="",K237*(1+SUMIFS('A-methods'!R:R,'A-methods'!$AG:$AG,"rate",'A-methods'!$AF:$AF,$B237,'A-methods'!$D:$D,$C237,'A-methods'!$A:$A,$D237)),'A-baseline &amp; data'!AM91)</f>
        <v>150093.5508950607</v>
      </c>
      <c r="M237" s="243">
        <f>IF('A-baseline &amp; data'!AN91="",L237*(1+SUMIFS('A-methods'!S:S,'A-methods'!$AG:$AG,"rate",'A-methods'!$AF:$AF,$B237,'A-methods'!$D:$D,$C237,'A-methods'!$A:$A,$D237)),'A-baseline &amp; data'!AN91)</f>
        <v>153095.42191296193</v>
      </c>
      <c r="N237" s="243">
        <f>IF('A-baseline &amp; data'!AO91="",M237*(1+SUMIFS('A-methods'!T:T,'A-methods'!$AG:$AG,"rate",'A-methods'!$AF:$AF,$B237,'A-methods'!$D:$D,$C237,'A-methods'!$A:$A,$D237)),'A-baseline &amp; data'!AO91)</f>
        <v>156157.33035122117</v>
      </c>
      <c r="O237" s="243">
        <f>IF('A-baseline &amp; data'!AP91="",N237*(1+SUMIFS('A-methods'!U:U,'A-methods'!$AG:$AG,"rate",'A-methods'!$AF:$AF,$B237,'A-methods'!$D:$D,$C237,'A-methods'!$A:$A,$D237)),'A-baseline &amp; data'!AP91)</f>
        <v>159280.47695824559</v>
      </c>
      <c r="P237" s="243">
        <f>IF('A-baseline &amp; data'!AQ91="",O237*(1+SUMIFS('A-methods'!V:V,'A-methods'!$AG:$AG,"rate",'A-methods'!$AF:$AF,$B237,'A-methods'!$D:$D,$C237,'A-methods'!$A:$A,$D237)),'A-baseline &amp; data'!AQ91)</f>
        <v>162466.08649741052</v>
      </c>
      <c r="Q237" s="243">
        <f>IF('A-baseline &amp; data'!AR91="",P237*(1+SUMIFS('A-methods'!W:W,'A-methods'!$AG:$AG,"rate",'A-methods'!$AF:$AF,$B237,'A-methods'!$D:$D,$C237,'A-methods'!$A:$A,$D237)),'A-baseline &amp; data'!AR91)</f>
        <v>165715.40822735874</v>
      </c>
      <c r="R237" s="243">
        <f>IF('A-baseline &amp; data'!AS91="",Q237*(1+SUMIFS('A-methods'!X:X,'A-methods'!$AG:$AG,"rate",'A-methods'!$AF:$AF,$B237,'A-methods'!$D:$D,$C237,'A-methods'!$A:$A,$D237)),'A-baseline &amp; data'!AS91)</f>
        <v>169029.71639190591</v>
      </c>
      <c r="S237" s="243">
        <f>IF('A-baseline &amp; data'!AT91="",R237*(1+SUMIFS('A-methods'!Y:Y,'A-methods'!$AG:$AG,"rate",'A-methods'!$AF:$AF,$B237,'A-methods'!$D:$D,$C237,'A-methods'!$A:$A,$D237)),'A-baseline &amp; data'!AT91)</f>
        <v>172410.31071974404</v>
      </c>
      <c r="T237" s="243">
        <f>IF('A-baseline &amp; data'!AU91="",S237*(1+SUMIFS('A-methods'!Z:Z,'A-methods'!$AG:$AG,"rate",'A-methods'!$AF:$AF,$B237,'A-methods'!$D:$D,$C237,'A-methods'!$A:$A,$D237)),'A-baseline &amp; data'!AU91)</f>
        <v>175858.51693413893</v>
      </c>
      <c r="U237" s="243">
        <f>IF('A-baseline &amp; data'!AV91="",T237*(1+SUMIFS('A-methods'!AA:AA,'A-methods'!$AG:$AG,"rate",'A-methods'!$AF:$AF,$B237,'A-methods'!$D:$D,$C237,'A-methods'!$A:$A,$D237)),'A-baseline &amp; data'!AV91)</f>
        <v>179375.6872728217</v>
      </c>
      <c r="V237" s="243">
        <f>IF('A-baseline &amp; data'!AW91="",U237*(1+SUMIFS('A-methods'!AB:AB,'A-methods'!$AG:$AG,"rate",'A-methods'!$AF:$AF,$B237,'A-methods'!$D:$D,$C237,'A-methods'!$A:$A,$D237)),'A-baseline &amp; data'!AW91)</f>
        <v>182963.20101827814</v>
      </c>
      <c r="W237" s="243">
        <f>IF('A-baseline &amp; data'!AX91="",V237*(1+SUMIFS('A-methods'!AC:AC,'A-methods'!$AG:$AG,"rate",'A-methods'!$AF:$AF,$B237,'A-methods'!$D:$D,$C237,'A-methods'!$A:$A,$D237)),'A-baseline &amp; data'!AX91)</f>
        <v>186622.46503864371</v>
      </c>
      <c r="X237" s="243">
        <f>IF('A-baseline &amp; data'!AY91="",W237*(1+SUMIFS('A-methods'!AD:AD,'A-methods'!$AG:$AG,"rate",'A-methods'!$AF:$AF,$B237,'A-methods'!$D:$D,$C237,'A-methods'!$A:$A,$D237)),'A-baseline &amp; data'!AY91)</f>
        <v>190354.9143394166</v>
      </c>
      <c r="Y237" s="243">
        <f>IF('A-baseline &amp; data'!AZ91="",X237*(1+SUMIFS('A-methods'!AE:AE,'A-methods'!$AG:$AG,"rate",'A-methods'!$AF:$AF,$B237,'A-methods'!$D:$D,$C237,'A-methods'!$A:$A,$D237)),'A-baseline &amp; data'!AZ91)</f>
        <v>194162.01262620493</v>
      </c>
    </row>
    <row r="238" spans="1:27">
      <c r="A238" s="237" t="s">
        <v>125</v>
      </c>
      <c r="B238" s="221" t="s">
        <v>1208</v>
      </c>
      <c r="C238" s="274" t="str">
        <f t="shared" si="34"/>
        <v>NSW</v>
      </c>
      <c r="D238" s="272" t="str">
        <f t="shared" si="34"/>
        <v>High</v>
      </c>
      <c r="E238" s="336">
        <f>IF('A-baseline &amp; data'!AF92&lt;&gt;"",'A-baseline &amp; data'!AF92,'A-baseline &amp; data'!AE92*(1+SUMIFS('A-methods'!K:K,'A-methods'!$AG:$AG,"rate",'A-methods'!$AF:$AF,$B238,'A-methods'!$D:$D,$C238,'A-methods'!$A:$A,$D238)))</f>
        <v>95156.189705552184</v>
      </c>
      <c r="F238" s="243">
        <f>IF('A-baseline &amp; data'!AG92="",E238*(1+SUMIFS('A-methods'!L:L,'A-methods'!$AG:$AG,"rate",'A-methods'!$AF:$AF,$B238,'A-methods'!$D:$D,$C238,'A-methods'!$A:$A,$D238)),'A-baseline &amp; data'!AG92)</f>
        <v>99152.749673185375</v>
      </c>
      <c r="G238" s="243">
        <f>IF('A-baseline &amp; data'!AH92="",F238*(1+SUMIFS('A-methods'!M:M,'A-methods'!$AG:$AG,"rate",'A-methods'!$AF:$AF,$B238,'A-methods'!$D:$D,$C238,'A-methods'!$A:$A,$D238)),'A-baseline &amp; data'!AH92)</f>
        <v>103317.16515945917</v>
      </c>
      <c r="H238" s="243">
        <f>IF('A-baseline &amp; data'!AI92="",G238*(1+SUMIFS('A-methods'!N:N,'A-methods'!$AG:$AG,"rate",'A-methods'!$AF:$AF,$B238,'A-methods'!$D:$D,$C238,'A-methods'!$A:$A,$D238)),'A-baseline &amp; data'!AI92)</f>
        <v>107656.48609615646</v>
      </c>
      <c r="I238" s="243">
        <f>IF('A-baseline &amp; data'!AJ92="",H238*(1+SUMIFS('A-methods'!O:O,'A-methods'!$AG:$AG,"rate",'A-methods'!$AF:$AF,$B238,'A-methods'!$D:$D,$C238,'A-methods'!$A:$A,$D238)),'A-baseline &amp; data'!AJ92)</f>
        <v>112178.05851219503</v>
      </c>
      <c r="J238" s="243">
        <f>IF('A-baseline &amp; data'!AK92="",I238*(1+SUMIFS('A-methods'!P:P,'A-methods'!$AG:$AG,"rate",'A-methods'!$AF:$AF,$B238,'A-methods'!$D:$D,$C238,'A-methods'!$A:$A,$D238)),'A-baseline &amp; data'!AK92)</f>
        <v>116889.53696970722</v>
      </c>
      <c r="K238" s="243">
        <f>IF('A-baseline &amp; data'!AL92="",J238*(1+SUMIFS('A-methods'!Q:Q,'A-methods'!$AG:$AG,"rate",'A-methods'!$AF:$AF,$B238,'A-methods'!$D:$D,$C238,'A-methods'!$A:$A,$D238)),'A-baseline &amp; data'!AL92)</f>
        <v>121798.89752243493</v>
      </c>
      <c r="L238" s="243">
        <f>IF('A-baseline &amp; data'!AM92="",K238*(1+SUMIFS('A-methods'!R:R,'A-methods'!$AG:$AG,"rate",'A-methods'!$AF:$AF,$B238,'A-methods'!$D:$D,$C238,'A-methods'!$A:$A,$D238)),'A-baseline &amp; data'!AM92)</f>
        <v>126914.4512183772</v>
      </c>
      <c r="M238" s="243">
        <f>IF('A-baseline &amp; data'!AN92="",L238*(1+SUMIFS('A-methods'!S:S,'A-methods'!$AG:$AG,"rate",'A-methods'!$AF:$AF,$B238,'A-methods'!$D:$D,$C238,'A-methods'!$A:$A,$D238)),'A-baseline &amp; data'!AN92)</f>
        <v>132244.85816954906</v>
      </c>
      <c r="N238" s="243">
        <f>IF('A-baseline &amp; data'!AO92="",M238*(1+SUMIFS('A-methods'!T:T,'A-methods'!$AG:$AG,"rate",'A-methods'!$AF:$AF,$B238,'A-methods'!$D:$D,$C238,'A-methods'!$A:$A,$D238)),'A-baseline &amp; data'!AO92)</f>
        <v>137799.14221267012</v>
      </c>
      <c r="O238" s="243">
        <f>IF('A-baseline &amp; data'!AP92="",N238*(1+SUMIFS('A-methods'!U:U,'A-methods'!$AG:$AG,"rate",'A-methods'!$AF:$AF,$B238,'A-methods'!$D:$D,$C238,'A-methods'!$A:$A,$D238)),'A-baseline &amp; data'!AP92)</f>
        <v>143586.70618560226</v>
      </c>
      <c r="P238" s="243">
        <f>IF('A-baseline &amp; data'!AQ92="",O238*(1+SUMIFS('A-methods'!V:V,'A-methods'!$AG:$AG,"rate",'A-methods'!$AF:$AF,$B238,'A-methods'!$D:$D,$C238,'A-methods'!$A:$A,$D238)),'A-baseline &amp; data'!AQ92)</f>
        <v>149617.34784539757</v>
      </c>
      <c r="Q238" s="243">
        <f>IF('A-baseline &amp; data'!AR92="",P238*(1+SUMIFS('A-methods'!W:W,'A-methods'!$AG:$AG,"rate",'A-methods'!$AF:$AF,$B238,'A-methods'!$D:$D,$C238,'A-methods'!$A:$A,$D238)),'A-baseline &amp; data'!AR92)</f>
        <v>155901.27645490426</v>
      </c>
      <c r="R238" s="243">
        <f>IF('A-baseline &amp; data'!AS92="",Q238*(1+SUMIFS('A-methods'!X:X,'A-methods'!$AG:$AG,"rate",'A-methods'!$AF:$AF,$B238,'A-methods'!$D:$D,$C238,'A-methods'!$A:$A,$D238)),'A-baseline &amp; data'!AS92)</f>
        <v>162449.13006601026</v>
      </c>
      <c r="S238" s="243">
        <f>IF('A-baseline &amp; data'!AT92="",R238*(1+SUMIFS('A-methods'!Y:Y,'A-methods'!$AG:$AG,"rate",'A-methods'!$AF:$AF,$B238,'A-methods'!$D:$D,$C238,'A-methods'!$A:$A,$D238)),'A-baseline &amp; data'!AT92)</f>
        <v>169271.99352878268</v>
      </c>
      <c r="T238" s="243">
        <f>IF('A-baseline &amp; data'!AU92="",S238*(1+SUMIFS('A-methods'!Z:Z,'A-methods'!$AG:$AG,"rate",'A-methods'!$AF:$AF,$B238,'A-methods'!$D:$D,$C238,'A-methods'!$A:$A,$D238)),'A-baseline &amp; data'!AU92)</f>
        <v>176381.41725699155</v>
      </c>
      <c r="U238" s="243">
        <f>IF('A-baseline &amp; data'!AV92="",T238*(1+SUMIFS('A-methods'!AA:AA,'A-methods'!$AG:$AG,"rate",'A-methods'!$AF:$AF,$B238,'A-methods'!$D:$D,$C238,'A-methods'!$A:$A,$D238)),'A-baseline &amp; data'!AV92)</f>
        <v>183789.43678178522</v>
      </c>
      <c r="V238" s="243">
        <f>IF('A-baseline &amp; data'!AW92="",U238*(1+SUMIFS('A-methods'!AB:AB,'A-methods'!$AG:$AG,"rate",'A-methods'!$AF:$AF,$B238,'A-methods'!$D:$D,$C238,'A-methods'!$A:$A,$D238)),'A-baseline &amp; data'!AW92)</f>
        <v>191508.5931266202</v>
      </c>
      <c r="W238" s="243">
        <f>IF('A-baseline &amp; data'!AX92="",V238*(1+SUMIFS('A-methods'!AC:AC,'A-methods'!$AG:$AG,"rate",'A-methods'!$AF:$AF,$B238,'A-methods'!$D:$D,$C238,'A-methods'!$A:$A,$D238)),'A-baseline &amp; data'!AX92)</f>
        <v>199551.95403793824</v>
      </c>
      <c r="X238" s="243">
        <f>IF('A-baseline &amp; data'!AY92="",W238*(1+SUMIFS('A-methods'!AD:AD,'A-methods'!$AG:$AG,"rate",'A-methods'!$AF:$AF,$B238,'A-methods'!$D:$D,$C238,'A-methods'!$A:$A,$D238)),'A-baseline &amp; data'!AY92)</f>
        <v>207933.13610753164</v>
      </c>
      <c r="Y238" s="243">
        <f>IF('A-baseline &amp; data'!AZ92="",X238*(1+SUMIFS('A-methods'!AE:AE,'A-methods'!$AG:$AG,"rate",'A-methods'!$AF:$AF,$B238,'A-methods'!$D:$D,$C238,'A-methods'!$A:$A,$D238)),'A-baseline &amp; data'!AZ92)</f>
        <v>216666.32782404797</v>
      </c>
    </row>
    <row r="239" spans="1:27">
      <c r="A239" s="237" t="s">
        <v>127</v>
      </c>
      <c r="B239" s="221" t="s">
        <v>128</v>
      </c>
      <c r="C239" s="274" t="str">
        <f t="shared" si="34"/>
        <v>NSW</v>
      </c>
      <c r="D239" s="272" t="str">
        <f t="shared" si="34"/>
        <v>High</v>
      </c>
      <c r="E239" s="336">
        <f>IF('A-baseline &amp; data'!AF93&lt;&gt;"",'A-baseline &amp; data'!AF93,'A-baseline &amp; data'!AE93*(1+SUMIFS('A-methods'!K:K,'A-methods'!$AG:$AG,"rate",'A-methods'!$AF:$AF,$B239,'A-methods'!$D:$D,$C239,'A-methods'!$A:$A,$D239)))</f>
        <v>170620.42008065325</v>
      </c>
      <c r="F239" s="243">
        <f>IF('A-baseline &amp; data'!AG93="",E239*(1+SUMIFS('A-methods'!L:L,'A-methods'!$AG:$AG,"rate",'A-methods'!$AF:$AF,$B239,'A-methods'!$D:$D,$C239,'A-methods'!$A:$A,$D239)),'A-baseline &amp; data'!AG93)</f>
        <v>178810.2002445246</v>
      </c>
      <c r="G239" s="243">
        <f>IF('A-baseline &amp; data'!AH93="",F239*(1+SUMIFS('A-methods'!M:M,'A-methods'!$AG:$AG,"rate",'A-methods'!$AF:$AF,$B239,'A-methods'!$D:$D,$C239,'A-methods'!$A:$A,$D239)),'A-baseline &amp; data'!AH93)</f>
        <v>187393.08985626179</v>
      </c>
      <c r="H239" s="243">
        <f>IF('A-baseline &amp; data'!AI93="",G239*(1+SUMIFS('A-methods'!N:N,'A-methods'!$AG:$AG,"rate",'A-methods'!$AF:$AF,$B239,'A-methods'!$D:$D,$C239,'A-methods'!$A:$A,$D239)),'A-baseline &amp; data'!AI93)</f>
        <v>196387.95816936236</v>
      </c>
      <c r="I239" s="243">
        <f>IF('A-baseline &amp; data'!AJ93="",H239*(1+SUMIFS('A-methods'!O:O,'A-methods'!$AG:$AG,"rate",'A-methods'!$AF:$AF,$B239,'A-methods'!$D:$D,$C239,'A-methods'!$A:$A,$D239)),'A-baseline &amp; data'!AJ93)</f>
        <v>205814.58016149176</v>
      </c>
      <c r="J239" s="243">
        <f>IF('A-baseline &amp; data'!AK93="",I239*(1+SUMIFS('A-methods'!P:P,'A-methods'!$AG:$AG,"rate",'A-methods'!$AF:$AF,$B239,'A-methods'!$D:$D,$C239,'A-methods'!$A:$A,$D239)),'A-baseline &amp; data'!AK93)</f>
        <v>215693.68000924337</v>
      </c>
      <c r="K239" s="243">
        <f>IF('A-baseline &amp; data'!AL93="",J239*(1+SUMIFS('A-methods'!Q:Q,'A-methods'!$AG:$AG,"rate",'A-methods'!$AF:$AF,$B239,'A-methods'!$D:$D,$C239,'A-methods'!$A:$A,$D239)),'A-baseline &amp; data'!AL93)</f>
        <v>226046.97664968707</v>
      </c>
      <c r="L239" s="243">
        <f>IF('A-baseline &amp; data'!AM93="",K239*(1+SUMIFS('A-methods'!R:R,'A-methods'!$AG:$AG,"rate",'A-methods'!$AF:$AF,$B239,'A-methods'!$D:$D,$C239,'A-methods'!$A:$A,$D239)),'A-baseline &amp; data'!AM93)</f>
        <v>236897.23152887207</v>
      </c>
      <c r="M239" s="243">
        <f>IF('A-baseline &amp; data'!AN93="",L239*(1+SUMIFS('A-methods'!S:S,'A-methods'!$AG:$AG,"rate",'A-methods'!$AF:$AF,$B239,'A-methods'!$D:$D,$C239,'A-methods'!$A:$A,$D239)),'A-baseline &amp; data'!AN93)</f>
        <v>248268.29864225793</v>
      </c>
      <c r="N239" s="243">
        <f>IF('A-baseline &amp; data'!AO93="",M239*(1+SUMIFS('A-methods'!T:T,'A-methods'!$AG:$AG,"rate",'A-methods'!$AF:$AF,$B239,'A-methods'!$D:$D,$C239,'A-methods'!$A:$A,$D239)),'A-baseline &amp; data'!AO93)</f>
        <v>260185.17697708632</v>
      </c>
      <c r="O239" s="243">
        <f>IF('A-baseline &amp; data'!AP93="",N239*(1+SUMIFS('A-methods'!U:U,'A-methods'!$AG:$AG,"rate",'A-methods'!$AF:$AF,$B239,'A-methods'!$D:$D,$C239,'A-methods'!$A:$A,$D239)),'A-baseline &amp; data'!AP93)</f>
        <v>272674.06547198648</v>
      </c>
      <c r="P239" s="243">
        <f>IF('A-baseline &amp; data'!AQ93="",O239*(1+SUMIFS('A-methods'!V:V,'A-methods'!$AG:$AG,"rate",'A-methods'!$AF:$AF,$B239,'A-methods'!$D:$D,$C239,'A-methods'!$A:$A,$D239)),'A-baseline &amp; data'!AQ93)</f>
        <v>285762.42061464186</v>
      </c>
      <c r="Q239" s="243">
        <f>IF('A-baseline &amp; data'!AR93="",P239*(1+SUMIFS('A-methods'!W:W,'A-methods'!$AG:$AG,"rate",'A-methods'!$AF:$AF,$B239,'A-methods'!$D:$D,$C239,'A-methods'!$A:$A,$D239)),'A-baseline &amp; data'!AR93)</f>
        <v>299479.01680414466</v>
      </c>
      <c r="R239" s="243">
        <f>IF('A-baseline &amp; data'!AS93="",Q239*(1+SUMIFS('A-methods'!X:X,'A-methods'!$AG:$AG,"rate",'A-methods'!$AF:$AF,$B239,'A-methods'!$D:$D,$C239,'A-methods'!$A:$A,$D239)),'A-baseline &amp; data'!AS93)</f>
        <v>313854.00961074361</v>
      </c>
      <c r="S239" s="243">
        <f>IF('A-baseline &amp; data'!AT93="",R239*(1+SUMIFS('A-methods'!Y:Y,'A-methods'!$AG:$AG,"rate",'A-methods'!$AF:$AF,$B239,'A-methods'!$D:$D,$C239,'A-methods'!$A:$A,$D239)),'A-baseline &amp; data'!AT93)</f>
        <v>328919.00207205932</v>
      </c>
      <c r="T239" s="243">
        <f>IF('A-baseline &amp; data'!AU93="",S239*(1+SUMIFS('A-methods'!Z:Z,'A-methods'!$AG:$AG,"rate",'A-methods'!$AF:$AF,$B239,'A-methods'!$D:$D,$C239,'A-methods'!$A:$A,$D239)),'A-baseline &amp; data'!AU93)</f>
        <v>344707.11417151819</v>
      </c>
      <c r="U239" s="243">
        <f>IF('A-baseline &amp; data'!AV93="",T239*(1+SUMIFS('A-methods'!AA:AA,'A-methods'!$AG:$AG,"rate",'A-methods'!$AF:$AF,$B239,'A-methods'!$D:$D,$C239,'A-methods'!$A:$A,$D239)),'A-baseline &amp; data'!AV93)</f>
        <v>361253.05565175106</v>
      </c>
      <c r="V239" s="243">
        <f>IF('A-baseline &amp; data'!AW93="",U239*(1+SUMIFS('A-methods'!AB:AB,'A-methods'!$AG:$AG,"rate",'A-methods'!$AF:$AF,$B239,'A-methods'!$D:$D,$C239,'A-methods'!$A:$A,$D239)),'A-baseline &amp; data'!AW93)</f>
        <v>378593.2023230351</v>
      </c>
      <c r="W239" s="243">
        <f>IF('A-baseline &amp; data'!AX93="",V239*(1+SUMIFS('A-methods'!AC:AC,'A-methods'!$AG:$AG,"rate",'A-methods'!$AF:$AF,$B239,'A-methods'!$D:$D,$C239,'A-methods'!$A:$A,$D239)),'A-baseline &amp; data'!AX93)</f>
        <v>396765.67603454081</v>
      </c>
      <c r="X239" s="243">
        <f>IF('A-baseline &amp; data'!AY93="",W239*(1+SUMIFS('A-methods'!AD:AD,'A-methods'!$AG:$AG,"rate",'A-methods'!$AF:$AF,$B239,'A-methods'!$D:$D,$C239,'A-methods'!$A:$A,$D239)),'A-baseline &amp; data'!AY93)</f>
        <v>415810.42848419881</v>
      </c>
      <c r="Y239" s="243">
        <f>IF('A-baseline &amp; data'!AZ93="",X239*(1+SUMIFS('A-methods'!AE:AE,'A-methods'!$AG:$AG,"rate",'A-methods'!$AF:$AF,$B239,'A-methods'!$D:$D,$C239,'A-methods'!$A:$A,$D239)),'A-baseline &amp; data'!AZ93)</f>
        <v>435769.32905144035</v>
      </c>
    </row>
    <row r="240" spans="1:27">
      <c r="A240" s="237" t="s">
        <v>254</v>
      </c>
      <c r="B240" s="221" t="s">
        <v>202</v>
      </c>
      <c r="C240" s="274" t="str">
        <f t="shared" si="34"/>
        <v>NSW</v>
      </c>
      <c r="D240" s="272" t="str">
        <f t="shared" si="34"/>
        <v>High</v>
      </c>
      <c r="E240" s="336">
        <f>IF('A-baseline &amp; data'!AF94&lt;&gt;"",'A-baseline &amp; data'!AF94,'A-baseline &amp; data'!AE94*(1+SUMIFS('A-methods'!K:K,'A-methods'!$AG:$AG,"rate",'A-methods'!$AF:$AF,$B240,'A-methods'!$D:$D,$C240,'A-methods'!$A:$A,$D240)))</f>
        <v>0</v>
      </c>
      <c r="F240" s="243">
        <f>IF('A-baseline &amp; data'!AG94="",E240*(1+SUMIFS('A-methods'!L:L,'A-methods'!$AG:$AG,"rate",'A-methods'!$AF:$AF,$B240,'A-methods'!$D:$D,$C240,'A-methods'!$A:$A,$D240)),'A-baseline &amp; data'!AG94)</f>
        <v>0</v>
      </c>
      <c r="G240" s="243">
        <f>IF('A-baseline &amp; data'!AH94="",F240*(1+SUMIFS('A-methods'!M:M,'A-methods'!$AG:$AG,"rate",'A-methods'!$AF:$AF,$B240,'A-methods'!$D:$D,$C240,'A-methods'!$A:$A,$D240)),'A-baseline &amp; data'!AH94)</f>
        <v>0</v>
      </c>
      <c r="H240" s="243">
        <f>IF('A-baseline &amp; data'!AI94="",G240*(1+SUMIFS('A-methods'!N:N,'A-methods'!$AG:$AG,"rate",'A-methods'!$AF:$AF,$B240,'A-methods'!$D:$D,$C240,'A-methods'!$A:$A,$D240)),'A-baseline &amp; data'!AI94)</f>
        <v>0</v>
      </c>
      <c r="I240" s="243">
        <f>IF('A-baseline &amp; data'!AJ94="",H240*(1+SUMIFS('A-methods'!O:O,'A-methods'!$AG:$AG,"rate",'A-methods'!$AF:$AF,$B240,'A-methods'!$D:$D,$C240,'A-methods'!$A:$A,$D240)),'A-baseline &amp; data'!AJ94)</f>
        <v>0</v>
      </c>
      <c r="J240" s="243">
        <f>IF('A-baseline &amp; data'!AK94="",I240*(1+SUMIFS('A-methods'!P:P,'A-methods'!$AG:$AG,"rate",'A-methods'!$AF:$AF,$B240,'A-methods'!$D:$D,$C240,'A-methods'!$A:$A,$D240)),'A-baseline &amp; data'!AK94)</f>
        <v>0</v>
      </c>
      <c r="K240" s="243">
        <f>IF('A-baseline &amp; data'!AL94="",J240*(1+SUMIFS('A-methods'!Q:Q,'A-methods'!$AG:$AG,"rate",'A-methods'!$AF:$AF,$B240,'A-methods'!$D:$D,$C240,'A-methods'!$A:$A,$D240)),'A-baseline &amp; data'!AL94)</f>
        <v>0</v>
      </c>
      <c r="L240" s="243">
        <f>IF('A-baseline &amp; data'!AM94="",K240*(1+SUMIFS('A-methods'!R:R,'A-methods'!$AG:$AG,"rate",'A-methods'!$AF:$AF,$B240,'A-methods'!$D:$D,$C240,'A-methods'!$A:$A,$D240)),'A-baseline &amp; data'!AM94)</f>
        <v>0</v>
      </c>
      <c r="M240" s="243">
        <f>IF('A-baseline &amp; data'!AN94="",L240*(1+SUMIFS('A-methods'!S:S,'A-methods'!$AG:$AG,"rate",'A-methods'!$AF:$AF,$B240,'A-methods'!$D:$D,$C240,'A-methods'!$A:$A,$D240)),'A-baseline &amp; data'!AN94)</f>
        <v>0</v>
      </c>
      <c r="N240" s="243">
        <f>IF('A-baseline &amp; data'!AO94="",M240*(1+SUMIFS('A-methods'!T:T,'A-methods'!$AG:$AG,"rate",'A-methods'!$AF:$AF,$B240,'A-methods'!$D:$D,$C240,'A-methods'!$A:$A,$D240)),'A-baseline &amp; data'!AO94)</f>
        <v>0</v>
      </c>
      <c r="O240" s="243">
        <f>IF('A-baseline &amp; data'!AP94="",N240*(1+SUMIFS('A-methods'!U:U,'A-methods'!$AG:$AG,"rate",'A-methods'!$AF:$AF,$B240,'A-methods'!$D:$D,$C240,'A-methods'!$A:$A,$D240)),'A-baseline &amp; data'!AP94)</f>
        <v>0</v>
      </c>
      <c r="P240" s="243">
        <f>IF('A-baseline &amp; data'!AQ94="",O240*(1+SUMIFS('A-methods'!V:V,'A-methods'!$AG:$AG,"rate",'A-methods'!$AF:$AF,$B240,'A-methods'!$D:$D,$C240,'A-methods'!$A:$A,$D240)),'A-baseline &amp; data'!AQ94)</f>
        <v>0</v>
      </c>
      <c r="Q240" s="243">
        <f>IF('A-baseline &amp; data'!AR94="",P240*(1+SUMIFS('A-methods'!W:W,'A-methods'!$AG:$AG,"rate",'A-methods'!$AF:$AF,$B240,'A-methods'!$D:$D,$C240,'A-methods'!$A:$A,$D240)),'A-baseline &amp; data'!AR94)</f>
        <v>0</v>
      </c>
      <c r="R240" s="243">
        <f>IF('A-baseline &amp; data'!AS94="",Q240*(1+SUMIFS('A-methods'!X:X,'A-methods'!$AG:$AG,"rate",'A-methods'!$AF:$AF,$B240,'A-methods'!$D:$D,$C240,'A-methods'!$A:$A,$D240)),'A-baseline &amp; data'!AS94)</f>
        <v>0</v>
      </c>
      <c r="S240" s="243">
        <f>IF('A-baseline &amp; data'!AT94="",R240*(1+SUMIFS('A-methods'!Y:Y,'A-methods'!$AG:$AG,"rate",'A-methods'!$AF:$AF,$B240,'A-methods'!$D:$D,$C240,'A-methods'!$A:$A,$D240)),'A-baseline &amp; data'!AT94)</f>
        <v>0</v>
      </c>
      <c r="T240" s="243">
        <f>IF('A-baseline &amp; data'!AU94="",S240*(1+SUMIFS('A-methods'!Z:Z,'A-methods'!$AG:$AG,"rate",'A-methods'!$AF:$AF,$B240,'A-methods'!$D:$D,$C240,'A-methods'!$A:$A,$D240)),'A-baseline &amp; data'!AU94)</f>
        <v>0</v>
      </c>
      <c r="U240" s="243">
        <f>IF('A-baseline &amp; data'!AV94="",T240*(1+SUMIFS('A-methods'!AA:AA,'A-methods'!$AG:$AG,"rate",'A-methods'!$AF:$AF,$B240,'A-methods'!$D:$D,$C240,'A-methods'!$A:$A,$D240)),'A-baseline &amp; data'!AV94)</f>
        <v>0</v>
      </c>
      <c r="V240" s="243">
        <f>IF('A-baseline &amp; data'!AW94="",U240*(1+SUMIFS('A-methods'!AB:AB,'A-methods'!$AG:$AG,"rate",'A-methods'!$AF:$AF,$B240,'A-methods'!$D:$D,$C240,'A-methods'!$A:$A,$D240)),'A-baseline &amp; data'!AW94)</f>
        <v>0</v>
      </c>
      <c r="W240" s="243">
        <f>IF('A-baseline &amp; data'!AX94="",V240*(1+SUMIFS('A-methods'!AC:AC,'A-methods'!$AG:$AG,"rate",'A-methods'!$AF:$AF,$B240,'A-methods'!$D:$D,$C240,'A-methods'!$A:$A,$D240)),'A-baseline &amp; data'!AX94)</f>
        <v>0</v>
      </c>
      <c r="X240" s="243">
        <f>IF('A-baseline &amp; data'!AY94="",W240*(1+SUMIFS('A-methods'!AD:AD,'A-methods'!$AG:$AG,"rate",'A-methods'!$AF:$AF,$B240,'A-methods'!$D:$D,$C240,'A-methods'!$A:$A,$D240)),'A-baseline &amp; data'!AY94)</f>
        <v>0</v>
      </c>
      <c r="Y240" s="243">
        <f>IF('A-baseline &amp; data'!AZ94="",X240*(1+SUMIFS('A-methods'!AE:AE,'A-methods'!$AG:$AG,"rate",'A-methods'!$AF:$AF,$B240,'A-methods'!$D:$D,$C240,'A-methods'!$A:$A,$D240)),'A-baseline &amp; data'!AZ94)</f>
        <v>0</v>
      </c>
    </row>
    <row r="241" spans="1:27">
      <c r="A241" s="237" t="s">
        <v>255</v>
      </c>
      <c r="B241" s="221" t="s">
        <v>227</v>
      </c>
      <c r="C241" s="274" t="str">
        <f t="shared" si="34"/>
        <v>NSW</v>
      </c>
      <c r="D241" s="272" t="str">
        <f t="shared" si="34"/>
        <v>High</v>
      </c>
      <c r="E241" s="336">
        <f>IF('A-baseline &amp; data'!AF95&lt;&gt;"",'A-baseline &amp; data'!AF95,'A-baseline &amp; data'!AE95*(1+SUMIFS('A-methods'!K:K,'A-methods'!$AG:$AG,"rate",'A-methods'!$AF:$AF,$B241,'A-methods'!$D:$D,$C241,'A-methods'!$A:$A,$D241)))</f>
        <v>0</v>
      </c>
      <c r="F241" s="243">
        <f>IF('A-baseline &amp; data'!AG95="",E241*(1+SUMIFS('A-methods'!L:L,'A-methods'!$AG:$AG,"rate",'A-methods'!$AF:$AF,$B241,'A-methods'!$D:$D,$C241,'A-methods'!$A:$A,$D241)),'A-baseline &amp; data'!AG95)</f>
        <v>0</v>
      </c>
      <c r="G241" s="243">
        <f>IF('A-baseline &amp; data'!AH95="",F241*(1+SUMIFS('A-methods'!M:M,'A-methods'!$AG:$AG,"rate",'A-methods'!$AF:$AF,$B241,'A-methods'!$D:$D,$C241,'A-methods'!$A:$A,$D241)),'A-baseline &amp; data'!AH95)</f>
        <v>0</v>
      </c>
      <c r="H241" s="243">
        <f>IF('A-baseline &amp; data'!AI95="",G241*(1+SUMIFS('A-methods'!N:N,'A-methods'!$AG:$AG,"rate",'A-methods'!$AF:$AF,$B241,'A-methods'!$D:$D,$C241,'A-methods'!$A:$A,$D241)),'A-baseline &amp; data'!AI95)</f>
        <v>0</v>
      </c>
      <c r="I241" s="243">
        <f>IF('A-baseline &amp; data'!AJ95="",H241*(1+SUMIFS('A-methods'!O:O,'A-methods'!$AG:$AG,"rate",'A-methods'!$AF:$AF,$B241,'A-methods'!$D:$D,$C241,'A-methods'!$A:$A,$D241)),'A-baseline &amp; data'!AJ95)</f>
        <v>0</v>
      </c>
      <c r="J241" s="243">
        <f>IF('A-baseline &amp; data'!AK95="",I241*(1+SUMIFS('A-methods'!P:P,'A-methods'!$AG:$AG,"rate",'A-methods'!$AF:$AF,$B241,'A-methods'!$D:$D,$C241,'A-methods'!$A:$A,$D241)),'A-baseline &amp; data'!AK95)</f>
        <v>0</v>
      </c>
      <c r="K241" s="243">
        <f>IF('A-baseline &amp; data'!AL95="",J241*(1+SUMIFS('A-methods'!Q:Q,'A-methods'!$AG:$AG,"rate",'A-methods'!$AF:$AF,$B241,'A-methods'!$D:$D,$C241,'A-methods'!$A:$A,$D241)),'A-baseline &amp; data'!AL95)</f>
        <v>0</v>
      </c>
      <c r="L241" s="243">
        <f>IF('A-baseline &amp; data'!AM95="",K241*(1+SUMIFS('A-methods'!R:R,'A-methods'!$AG:$AG,"rate",'A-methods'!$AF:$AF,$B241,'A-methods'!$D:$D,$C241,'A-methods'!$A:$A,$D241)),'A-baseline &amp; data'!AM95)</f>
        <v>0</v>
      </c>
      <c r="M241" s="243">
        <f>IF('A-baseline &amp; data'!AN95="",L241*(1+SUMIFS('A-methods'!S:S,'A-methods'!$AG:$AG,"rate",'A-methods'!$AF:$AF,$B241,'A-methods'!$D:$D,$C241,'A-methods'!$A:$A,$D241)),'A-baseline &amp; data'!AN95)</f>
        <v>0</v>
      </c>
      <c r="N241" s="243">
        <f>IF('A-baseline &amp; data'!AO95="",M241*(1+SUMIFS('A-methods'!T:T,'A-methods'!$AG:$AG,"rate",'A-methods'!$AF:$AF,$B241,'A-methods'!$D:$D,$C241,'A-methods'!$A:$A,$D241)),'A-baseline &amp; data'!AO95)</f>
        <v>0</v>
      </c>
      <c r="O241" s="243">
        <f>IF('A-baseline &amp; data'!AP95="",N241*(1+SUMIFS('A-methods'!U:U,'A-methods'!$AG:$AG,"rate",'A-methods'!$AF:$AF,$B241,'A-methods'!$D:$D,$C241,'A-methods'!$A:$A,$D241)),'A-baseline &amp; data'!AP95)</f>
        <v>0</v>
      </c>
      <c r="P241" s="243">
        <f>IF('A-baseline &amp; data'!AQ95="",O241*(1+SUMIFS('A-methods'!V:V,'A-methods'!$AG:$AG,"rate",'A-methods'!$AF:$AF,$B241,'A-methods'!$D:$D,$C241,'A-methods'!$A:$A,$D241)),'A-baseline &amp; data'!AQ95)</f>
        <v>0</v>
      </c>
      <c r="Q241" s="243">
        <f>IF('A-baseline &amp; data'!AR95="",P241*(1+SUMIFS('A-methods'!W:W,'A-methods'!$AG:$AG,"rate",'A-methods'!$AF:$AF,$B241,'A-methods'!$D:$D,$C241,'A-methods'!$A:$A,$D241)),'A-baseline &amp; data'!AR95)</f>
        <v>0</v>
      </c>
      <c r="R241" s="243">
        <f>IF('A-baseline &amp; data'!AS95="",Q241*(1+SUMIFS('A-methods'!X:X,'A-methods'!$AG:$AG,"rate",'A-methods'!$AF:$AF,$B241,'A-methods'!$D:$D,$C241,'A-methods'!$A:$A,$D241)),'A-baseline &amp; data'!AS95)</f>
        <v>0</v>
      </c>
      <c r="S241" s="243">
        <f>IF('A-baseline &amp; data'!AT95="",R241*(1+SUMIFS('A-methods'!Y:Y,'A-methods'!$AG:$AG,"rate",'A-methods'!$AF:$AF,$B241,'A-methods'!$D:$D,$C241,'A-methods'!$A:$A,$D241)),'A-baseline &amp; data'!AT95)</f>
        <v>0</v>
      </c>
      <c r="T241" s="243">
        <f>IF('A-baseline &amp; data'!AU95="",S241*(1+SUMIFS('A-methods'!Z:Z,'A-methods'!$AG:$AG,"rate",'A-methods'!$AF:$AF,$B241,'A-methods'!$D:$D,$C241,'A-methods'!$A:$A,$D241)),'A-baseline &amp; data'!AU95)</f>
        <v>0</v>
      </c>
      <c r="U241" s="243">
        <f>IF('A-baseline &amp; data'!AV95="",T241*(1+SUMIFS('A-methods'!AA:AA,'A-methods'!$AG:$AG,"rate",'A-methods'!$AF:$AF,$B241,'A-methods'!$D:$D,$C241,'A-methods'!$A:$A,$D241)),'A-baseline &amp; data'!AV95)</f>
        <v>0</v>
      </c>
      <c r="V241" s="243">
        <f>IF('A-baseline &amp; data'!AW95="",U241*(1+SUMIFS('A-methods'!AB:AB,'A-methods'!$AG:$AG,"rate",'A-methods'!$AF:$AF,$B241,'A-methods'!$D:$D,$C241,'A-methods'!$A:$A,$D241)),'A-baseline &amp; data'!AW95)</f>
        <v>0</v>
      </c>
      <c r="W241" s="243">
        <f>IF('A-baseline &amp; data'!AX95="",V241*(1+SUMIFS('A-methods'!AC:AC,'A-methods'!$AG:$AG,"rate",'A-methods'!$AF:$AF,$B241,'A-methods'!$D:$D,$C241,'A-methods'!$A:$A,$D241)),'A-baseline &amp; data'!AX95)</f>
        <v>0</v>
      </c>
      <c r="X241" s="243">
        <f>IF('A-baseline &amp; data'!AY95="",W241*(1+SUMIFS('A-methods'!AD:AD,'A-methods'!$AG:$AG,"rate",'A-methods'!$AF:$AF,$B241,'A-methods'!$D:$D,$C241,'A-methods'!$A:$A,$D241)),'A-baseline &amp; data'!AY95)</f>
        <v>0</v>
      </c>
      <c r="Y241" s="243">
        <f>IF('A-baseline &amp; data'!AZ95="",X241*(1+SUMIFS('A-methods'!AE:AE,'A-methods'!$AG:$AG,"rate",'A-methods'!$AF:$AF,$B241,'A-methods'!$D:$D,$C241,'A-methods'!$A:$A,$D241)),'A-baseline &amp; data'!AZ95)</f>
        <v>0</v>
      </c>
    </row>
    <row r="242" spans="1:27">
      <c r="A242" s="237" t="s">
        <v>256</v>
      </c>
      <c r="B242" s="221" t="s">
        <v>372</v>
      </c>
      <c r="C242" s="274" t="str">
        <f t="shared" si="34"/>
        <v>NSW</v>
      </c>
      <c r="D242" s="272" t="str">
        <f t="shared" si="34"/>
        <v>High</v>
      </c>
      <c r="E242" s="336">
        <f>IF('A-baseline &amp; data'!AF96&lt;&gt;"",'A-baseline &amp; data'!AF96,'A-baseline &amp; data'!AE96*(1+SUMIFS('A-methods'!K:K,'A-methods'!$AG:$AG,"rate",'A-methods'!$AF:$AF,$B242,'A-methods'!$D:$D,$C242,'A-methods'!$A:$A,$D242)))</f>
        <v>0</v>
      </c>
      <c r="F242" s="243">
        <f>IF('A-baseline &amp; data'!AG96="",E242*(1+SUMIFS('A-methods'!L:L,'A-methods'!$AG:$AG,"rate",'A-methods'!$AF:$AF,$B242,'A-methods'!$D:$D,$C242,'A-methods'!$A:$A,$D242)),'A-baseline &amp; data'!AG96)</f>
        <v>0</v>
      </c>
      <c r="G242" s="243">
        <f>IF('A-baseline &amp; data'!AH96="",F242*(1+SUMIFS('A-methods'!M:M,'A-methods'!$AG:$AG,"rate",'A-methods'!$AF:$AF,$B242,'A-methods'!$D:$D,$C242,'A-methods'!$A:$A,$D242)),'A-baseline &amp; data'!AH96)</f>
        <v>0</v>
      </c>
      <c r="H242" s="243">
        <f>IF('A-baseline &amp; data'!AI96="",G242*(1+SUMIFS('A-methods'!N:N,'A-methods'!$AG:$AG,"rate",'A-methods'!$AF:$AF,$B242,'A-methods'!$D:$D,$C242,'A-methods'!$A:$A,$D242)),'A-baseline &amp; data'!AI96)</f>
        <v>0</v>
      </c>
      <c r="I242" s="243">
        <f>IF('A-baseline &amp; data'!AJ96="",H242*(1+SUMIFS('A-methods'!O:O,'A-methods'!$AG:$AG,"rate",'A-methods'!$AF:$AF,$B242,'A-methods'!$D:$D,$C242,'A-methods'!$A:$A,$D242)),'A-baseline &amp; data'!AJ96)</f>
        <v>0</v>
      </c>
      <c r="J242" s="243">
        <f>IF('A-baseline &amp; data'!AK96="",I242*(1+SUMIFS('A-methods'!P:P,'A-methods'!$AG:$AG,"rate",'A-methods'!$AF:$AF,$B242,'A-methods'!$D:$D,$C242,'A-methods'!$A:$A,$D242)),'A-baseline &amp; data'!AK96)</f>
        <v>0</v>
      </c>
      <c r="K242" s="243">
        <f>IF('A-baseline &amp; data'!AL96="",J242*(1+SUMIFS('A-methods'!Q:Q,'A-methods'!$AG:$AG,"rate",'A-methods'!$AF:$AF,$B242,'A-methods'!$D:$D,$C242,'A-methods'!$A:$A,$D242)),'A-baseline &amp; data'!AL96)</f>
        <v>0</v>
      </c>
      <c r="L242" s="243">
        <f>IF('A-baseline &amp; data'!AM96="",K242*(1+SUMIFS('A-methods'!R:R,'A-methods'!$AG:$AG,"rate",'A-methods'!$AF:$AF,$B242,'A-methods'!$D:$D,$C242,'A-methods'!$A:$A,$D242)),'A-baseline &amp; data'!AM96)</f>
        <v>0</v>
      </c>
      <c r="M242" s="243">
        <f>IF('A-baseline &amp; data'!AN96="",L242*(1+SUMIFS('A-methods'!S:S,'A-methods'!$AG:$AG,"rate",'A-methods'!$AF:$AF,$B242,'A-methods'!$D:$D,$C242,'A-methods'!$A:$A,$D242)),'A-baseline &amp; data'!AN96)</f>
        <v>0</v>
      </c>
      <c r="N242" s="243">
        <f>IF('A-baseline &amp; data'!AO96="",M242*(1+SUMIFS('A-methods'!T:T,'A-methods'!$AG:$AG,"rate",'A-methods'!$AF:$AF,$B242,'A-methods'!$D:$D,$C242,'A-methods'!$A:$A,$D242)),'A-baseline &amp; data'!AO96)</f>
        <v>0</v>
      </c>
      <c r="O242" s="243">
        <f>IF('A-baseline &amp; data'!AP96="",N242*(1+SUMIFS('A-methods'!U:U,'A-methods'!$AG:$AG,"rate",'A-methods'!$AF:$AF,$B242,'A-methods'!$D:$D,$C242,'A-methods'!$A:$A,$D242)),'A-baseline &amp; data'!AP96)</f>
        <v>0</v>
      </c>
      <c r="P242" s="243">
        <f>IF('A-baseline &amp; data'!AQ96="",O242*(1+SUMIFS('A-methods'!V:V,'A-methods'!$AG:$AG,"rate",'A-methods'!$AF:$AF,$B242,'A-methods'!$D:$D,$C242,'A-methods'!$A:$A,$D242)),'A-baseline &amp; data'!AQ96)</f>
        <v>0</v>
      </c>
      <c r="Q242" s="243">
        <f>IF('A-baseline &amp; data'!AR96="",P242*(1+SUMIFS('A-methods'!W:W,'A-methods'!$AG:$AG,"rate",'A-methods'!$AF:$AF,$B242,'A-methods'!$D:$D,$C242,'A-methods'!$A:$A,$D242)),'A-baseline &amp; data'!AR96)</f>
        <v>0</v>
      </c>
      <c r="R242" s="243">
        <f>IF('A-baseline &amp; data'!AS96="",Q242*(1+SUMIFS('A-methods'!X:X,'A-methods'!$AG:$AG,"rate",'A-methods'!$AF:$AF,$B242,'A-methods'!$D:$D,$C242,'A-methods'!$A:$A,$D242)),'A-baseline &amp; data'!AS96)</f>
        <v>0</v>
      </c>
      <c r="S242" s="243">
        <f>IF('A-baseline &amp; data'!AT96="",R242*(1+SUMIFS('A-methods'!Y:Y,'A-methods'!$AG:$AG,"rate",'A-methods'!$AF:$AF,$B242,'A-methods'!$D:$D,$C242,'A-methods'!$A:$A,$D242)),'A-baseline &amp; data'!AT96)</f>
        <v>0</v>
      </c>
      <c r="T242" s="243">
        <f>IF('A-baseline &amp; data'!AU96="",S242*(1+SUMIFS('A-methods'!Z:Z,'A-methods'!$AG:$AG,"rate",'A-methods'!$AF:$AF,$B242,'A-methods'!$D:$D,$C242,'A-methods'!$A:$A,$D242)),'A-baseline &amp; data'!AU96)</f>
        <v>0</v>
      </c>
      <c r="U242" s="243">
        <f>IF('A-baseline &amp; data'!AV96="",T242*(1+SUMIFS('A-methods'!AA:AA,'A-methods'!$AG:$AG,"rate",'A-methods'!$AF:$AF,$B242,'A-methods'!$D:$D,$C242,'A-methods'!$A:$A,$D242)),'A-baseline &amp; data'!AV96)</f>
        <v>0</v>
      </c>
      <c r="V242" s="243">
        <f>IF('A-baseline &amp; data'!AW96="",U242*(1+SUMIFS('A-methods'!AB:AB,'A-methods'!$AG:$AG,"rate",'A-methods'!$AF:$AF,$B242,'A-methods'!$D:$D,$C242,'A-methods'!$A:$A,$D242)),'A-baseline &amp; data'!AW96)</f>
        <v>0</v>
      </c>
      <c r="W242" s="243">
        <f>IF('A-baseline &amp; data'!AX96="",V242*(1+SUMIFS('A-methods'!AC:AC,'A-methods'!$AG:$AG,"rate",'A-methods'!$AF:$AF,$B242,'A-methods'!$D:$D,$C242,'A-methods'!$A:$A,$D242)),'A-baseline &amp; data'!AX96)</f>
        <v>0</v>
      </c>
      <c r="X242" s="243">
        <f>IF('A-baseline &amp; data'!AY96="",W242*(1+SUMIFS('A-methods'!AD:AD,'A-methods'!$AG:$AG,"rate",'A-methods'!$AF:$AF,$B242,'A-methods'!$D:$D,$C242,'A-methods'!$A:$A,$D242)),'A-baseline &amp; data'!AY96)</f>
        <v>0</v>
      </c>
      <c r="Y242" s="243">
        <f>IF('A-baseline &amp; data'!AZ96="",X242*(1+SUMIFS('A-methods'!AE:AE,'A-methods'!$AG:$AG,"rate",'A-methods'!$AF:$AF,$B242,'A-methods'!$D:$D,$C242,'A-methods'!$A:$A,$D242)),'A-baseline &amp; data'!AZ96)</f>
        <v>0</v>
      </c>
    </row>
    <row r="243" spans="1:27">
      <c r="A243" s="237" t="s">
        <v>370</v>
      </c>
      <c r="B243" s="221" t="s">
        <v>371</v>
      </c>
      <c r="C243" s="274" t="str">
        <f t="shared" si="34"/>
        <v>NSW</v>
      </c>
      <c r="D243" s="272" t="str">
        <f t="shared" si="34"/>
        <v>High</v>
      </c>
      <c r="E243" s="336">
        <f>IF('A-baseline &amp; data'!AF97&lt;&gt;"",'A-baseline &amp; data'!AF97,'A-baseline &amp; data'!AE97*(1+SUMIFS('A-methods'!K:K,'A-methods'!$AG:$AG,"rate",'A-methods'!$AF:$AF,$B243,'A-methods'!$D:$D,$C243,'A-methods'!$A:$A,$D243)))</f>
        <v>0</v>
      </c>
      <c r="F243" s="243">
        <f>IF('A-baseline &amp; data'!AG97="",E243*(1+SUMIFS('A-methods'!L:L,'A-methods'!$AG:$AG,"rate",'A-methods'!$AF:$AF,$B243,'A-methods'!$D:$D,$C243,'A-methods'!$A:$A,$D243)),'A-baseline &amp; data'!AG97)</f>
        <v>0</v>
      </c>
      <c r="G243" s="243">
        <f>IF('A-baseline &amp; data'!AH97="",F243*(1+SUMIFS('A-methods'!M:M,'A-methods'!$AG:$AG,"rate",'A-methods'!$AF:$AF,$B243,'A-methods'!$D:$D,$C243,'A-methods'!$A:$A,$D243)),'A-baseline &amp; data'!AH97)</f>
        <v>0</v>
      </c>
      <c r="H243" s="243">
        <f>IF('A-baseline &amp; data'!AI97="",G243*(1+SUMIFS('A-methods'!N:N,'A-methods'!$AG:$AG,"rate",'A-methods'!$AF:$AF,$B243,'A-methods'!$D:$D,$C243,'A-methods'!$A:$A,$D243)),'A-baseline &amp; data'!AI97)</f>
        <v>0</v>
      </c>
      <c r="I243" s="243">
        <f>IF('A-baseline &amp; data'!AJ97="",H243*(1+SUMIFS('A-methods'!O:O,'A-methods'!$AG:$AG,"rate",'A-methods'!$AF:$AF,$B243,'A-methods'!$D:$D,$C243,'A-methods'!$A:$A,$D243)),'A-baseline &amp; data'!AJ97)</f>
        <v>0</v>
      </c>
      <c r="J243" s="243">
        <f>IF('A-baseline &amp; data'!AK97="",I243*(1+SUMIFS('A-methods'!P:P,'A-methods'!$AG:$AG,"rate",'A-methods'!$AF:$AF,$B243,'A-methods'!$D:$D,$C243,'A-methods'!$A:$A,$D243)),'A-baseline &amp; data'!AK97)</f>
        <v>0</v>
      </c>
      <c r="K243" s="243">
        <f>IF('A-baseline &amp; data'!AL97="",J243*(1+SUMIFS('A-methods'!Q:Q,'A-methods'!$AG:$AG,"rate",'A-methods'!$AF:$AF,$B243,'A-methods'!$D:$D,$C243,'A-methods'!$A:$A,$D243)),'A-baseline &amp; data'!AL97)</f>
        <v>0</v>
      </c>
      <c r="L243" s="243">
        <f>IF('A-baseline &amp; data'!AM97="",K243*(1+SUMIFS('A-methods'!R:R,'A-methods'!$AG:$AG,"rate",'A-methods'!$AF:$AF,$B243,'A-methods'!$D:$D,$C243,'A-methods'!$A:$A,$D243)),'A-baseline &amp; data'!AM97)</f>
        <v>0</v>
      </c>
      <c r="M243" s="243">
        <f>IF('A-baseline &amp; data'!AN97="",L243*(1+SUMIFS('A-methods'!S:S,'A-methods'!$AG:$AG,"rate",'A-methods'!$AF:$AF,$B243,'A-methods'!$D:$D,$C243,'A-methods'!$A:$A,$D243)),'A-baseline &amp; data'!AN97)</f>
        <v>0</v>
      </c>
      <c r="N243" s="243">
        <f>IF('A-baseline &amp; data'!AO97="",M243*(1+SUMIFS('A-methods'!T:T,'A-methods'!$AG:$AG,"rate",'A-methods'!$AF:$AF,$B243,'A-methods'!$D:$D,$C243,'A-methods'!$A:$A,$D243)),'A-baseline &amp; data'!AO97)</f>
        <v>0</v>
      </c>
      <c r="O243" s="243">
        <f>IF('A-baseline &amp; data'!AP97="",N243*(1+SUMIFS('A-methods'!U:U,'A-methods'!$AG:$AG,"rate",'A-methods'!$AF:$AF,$B243,'A-methods'!$D:$D,$C243,'A-methods'!$A:$A,$D243)),'A-baseline &amp; data'!AP97)</f>
        <v>0</v>
      </c>
      <c r="P243" s="243">
        <f>IF('A-baseline &amp; data'!AQ97="",O243*(1+SUMIFS('A-methods'!V:V,'A-methods'!$AG:$AG,"rate",'A-methods'!$AF:$AF,$B243,'A-methods'!$D:$D,$C243,'A-methods'!$A:$A,$D243)),'A-baseline &amp; data'!AQ97)</f>
        <v>0</v>
      </c>
      <c r="Q243" s="243">
        <f>IF('A-baseline &amp; data'!AR97="",P243*(1+SUMIFS('A-methods'!W:W,'A-methods'!$AG:$AG,"rate",'A-methods'!$AF:$AF,$B243,'A-methods'!$D:$D,$C243,'A-methods'!$A:$A,$D243)),'A-baseline &amp; data'!AR97)</f>
        <v>0</v>
      </c>
      <c r="R243" s="243">
        <f>IF('A-baseline &amp; data'!AS97="",Q243*(1+SUMIFS('A-methods'!X:X,'A-methods'!$AG:$AG,"rate",'A-methods'!$AF:$AF,$B243,'A-methods'!$D:$D,$C243,'A-methods'!$A:$A,$D243)),'A-baseline &amp; data'!AS97)</f>
        <v>0</v>
      </c>
      <c r="S243" s="243">
        <f>IF('A-baseline &amp; data'!AT97="",R243*(1+SUMIFS('A-methods'!Y:Y,'A-methods'!$AG:$AG,"rate",'A-methods'!$AF:$AF,$B243,'A-methods'!$D:$D,$C243,'A-methods'!$A:$A,$D243)),'A-baseline &amp; data'!AT97)</f>
        <v>0</v>
      </c>
      <c r="T243" s="243">
        <f>IF('A-baseline &amp; data'!AU97="",S243*(1+SUMIFS('A-methods'!Z:Z,'A-methods'!$AG:$AG,"rate",'A-methods'!$AF:$AF,$B243,'A-methods'!$D:$D,$C243,'A-methods'!$A:$A,$D243)),'A-baseline &amp; data'!AU97)</f>
        <v>0</v>
      </c>
      <c r="U243" s="243">
        <f>IF('A-baseline &amp; data'!AV97="",T243*(1+SUMIFS('A-methods'!AA:AA,'A-methods'!$AG:$AG,"rate",'A-methods'!$AF:$AF,$B243,'A-methods'!$D:$D,$C243,'A-methods'!$A:$A,$D243)),'A-baseline &amp; data'!AV97)</f>
        <v>0</v>
      </c>
      <c r="V243" s="243">
        <f>IF('A-baseline &amp; data'!AW97="",U243*(1+SUMIFS('A-methods'!AB:AB,'A-methods'!$AG:$AG,"rate",'A-methods'!$AF:$AF,$B243,'A-methods'!$D:$D,$C243,'A-methods'!$A:$A,$D243)),'A-baseline &amp; data'!AW97)</f>
        <v>0</v>
      </c>
      <c r="W243" s="243">
        <f>IF('A-baseline &amp; data'!AX97="",V243*(1+SUMIFS('A-methods'!AC:AC,'A-methods'!$AG:$AG,"rate",'A-methods'!$AF:$AF,$B243,'A-methods'!$D:$D,$C243,'A-methods'!$A:$A,$D243)),'A-baseline &amp; data'!AX97)</f>
        <v>0</v>
      </c>
      <c r="X243" s="243">
        <f>IF('A-baseline &amp; data'!AY97="",W243*(1+SUMIFS('A-methods'!AD:AD,'A-methods'!$AG:$AG,"rate",'A-methods'!$AF:$AF,$B243,'A-methods'!$D:$D,$C243,'A-methods'!$A:$A,$D243)),'A-baseline &amp; data'!AY97)</f>
        <v>0</v>
      </c>
      <c r="Y243" s="243">
        <f>IF('A-baseline &amp; data'!AZ97="",X243*(1+SUMIFS('A-methods'!AE:AE,'A-methods'!$AG:$AG,"rate",'A-methods'!$AF:$AF,$B243,'A-methods'!$D:$D,$C243,'A-methods'!$A:$A,$D243)),'A-baseline &amp; data'!AZ97)</f>
        <v>0</v>
      </c>
    </row>
    <row r="244" spans="1:27">
      <c r="A244" s="237" t="s">
        <v>381</v>
      </c>
      <c r="B244" s="221" t="s">
        <v>382</v>
      </c>
      <c r="C244" s="274" t="str">
        <f t="shared" si="34"/>
        <v>NSW</v>
      </c>
      <c r="D244" s="272" t="str">
        <f t="shared" si="34"/>
        <v>High</v>
      </c>
      <c r="E244" s="336">
        <f>IF('A-baseline &amp; data'!AF98&lt;&gt;"",'A-baseline &amp; data'!AF98,'A-baseline &amp; data'!AE98*(1+SUMIFS('A-methods'!K:K,'A-methods'!$AG:$AG,"rate",'A-methods'!$AF:$AF,$B244,'A-methods'!$D:$D,$C244,'A-methods'!$A:$A,$D244)))</f>
        <v>0</v>
      </c>
      <c r="F244" s="243">
        <f>IF('A-baseline &amp; data'!AG98="",E244*(1+SUMIFS('A-methods'!L:L,'A-methods'!$AG:$AG,"rate",'A-methods'!$AF:$AF,$B244,'A-methods'!$D:$D,$C244,'A-methods'!$A:$A,$D244)),'A-baseline &amp; data'!AG98)</f>
        <v>0</v>
      </c>
      <c r="G244" s="243">
        <f>IF('A-baseline &amp; data'!AH98="",F244*(1+SUMIFS('A-methods'!M:M,'A-methods'!$AG:$AG,"rate",'A-methods'!$AF:$AF,$B244,'A-methods'!$D:$D,$C244,'A-methods'!$A:$A,$D244)),'A-baseline &amp; data'!AH98)</f>
        <v>0</v>
      </c>
      <c r="H244" s="243">
        <f>IF('A-baseline &amp; data'!AI98="",G244*(1+SUMIFS('A-methods'!N:N,'A-methods'!$AG:$AG,"rate",'A-methods'!$AF:$AF,$B244,'A-methods'!$D:$D,$C244,'A-methods'!$A:$A,$D244)),'A-baseline &amp; data'!AI98)</f>
        <v>0</v>
      </c>
      <c r="I244" s="243">
        <f>IF('A-baseline &amp; data'!AJ98="",H244*(1+SUMIFS('A-methods'!O:O,'A-methods'!$AG:$AG,"rate",'A-methods'!$AF:$AF,$B244,'A-methods'!$D:$D,$C244,'A-methods'!$A:$A,$D244)),'A-baseline &amp; data'!AJ98)</f>
        <v>0</v>
      </c>
      <c r="J244" s="243">
        <f>IF('A-baseline &amp; data'!AK98="",I244*(1+SUMIFS('A-methods'!P:P,'A-methods'!$AG:$AG,"rate",'A-methods'!$AF:$AF,$B244,'A-methods'!$D:$D,$C244,'A-methods'!$A:$A,$D244)),'A-baseline &amp; data'!AK98)</f>
        <v>0</v>
      </c>
      <c r="K244" s="243">
        <f>IF('A-baseline &amp; data'!AL98="",J244*(1+SUMIFS('A-methods'!Q:Q,'A-methods'!$AG:$AG,"rate",'A-methods'!$AF:$AF,$B244,'A-methods'!$D:$D,$C244,'A-methods'!$A:$A,$D244)),'A-baseline &amp; data'!AL98)</f>
        <v>0</v>
      </c>
      <c r="L244" s="243">
        <f>IF('A-baseline &amp; data'!AM98="",K244*(1+SUMIFS('A-methods'!R:R,'A-methods'!$AG:$AG,"rate",'A-methods'!$AF:$AF,$B244,'A-methods'!$D:$D,$C244,'A-methods'!$A:$A,$D244)),'A-baseline &amp; data'!AM98)</f>
        <v>0</v>
      </c>
      <c r="M244" s="243">
        <f>IF('A-baseline &amp; data'!AN98="",L244*(1+SUMIFS('A-methods'!S:S,'A-methods'!$AG:$AG,"rate",'A-methods'!$AF:$AF,$B244,'A-methods'!$D:$D,$C244,'A-methods'!$A:$A,$D244)),'A-baseline &amp; data'!AN98)</f>
        <v>0</v>
      </c>
      <c r="N244" s="243">
        <f>IF('A-baseline &amp; data'!AO98="",M244*(1+SUMIFS('A-methods'!T:T,'A-methods'!$AG:$AG,"rate",'A-methods'!$AF:$AF,$B244,'A-methods'!$D:$D,$C244,'A-methods'!$A:$A,$D244)),'A-baseline &amp; data'!AO98)</f>
        <v>0</v>
      </c>
      <c r="O244" s="243">
        <f>IF('A-baseline &amp; data'!AP98="",N244*(1+SUMIFS('A-methods'!U:U,'A-methods'!$AG:$AG,"rate",'A-methods'!$AF:$AF,$B244,'A-methods'!$D:$D,$C244,'A-methods'!$A:$A,$D244)),'A-baseline &amp; data'!AP98)</f>
        <v>0</v>
      </c>
      <c r="P244" s="243">
        <f>IF('A-baseline &amp; data'!AQ98="",O244*(1+SUMIFS('A-methods'!V:V,'A-methods'!$AG:$AG,"rate",'A-methods'!$AF:$AF,$B244,'A-methods'!$D:$D,$C244,'A-methods'!$A:$A,$D244)),'A-baseline &amp; data'!AQ98)</f>
        <v>0</v>
      </c>
      <c r="Q244" s="243">
        <f>IF('A-baseline &amp; data'!AR98="",P244*(1+SUMIFS('A-methods'!W:W,'A-methods'!$AG:$AG,"rate",'A-methods'!$AF:$AF,$B244,'A-methods'!$D:$D,$C244,'A-methods'!$A:$A,$D244)),'A-baseline &amp; data'!AR98)</f>
        <v>0</v>
      </c>
      <c r="R244" s="243">
        <f>IF('A-baseline &amp; data'!AS98="",Q244*(1+SUMIFS('A-methods'!X:X,'A-methods'!$AG:$AG,"rate",'A-methods'!$AF:$AF,$B244,'A-methods'!$D:$D,$C244,'A-methods'!$A:$A,$D244)),'A-baseline &amp; data'!AS98)</f>
        <v>0</v>
      </c>
      <c r="S244" s="243">
        <f>IF('A-baseline &amp; data'!AT98="",R244*(1+SUMIFS('A-methods'!Y:Y,'A-methods'!$AG:$AG,"rate",'A-methods'!$AF:$AF,$B244,'A-methods'!$D:$D,$C244,'A-methods'!$A:$A,$D244)),'A-baseline &amp; data'!AT98)</f>
        <v>0</v>
      </c>
      <c r="T244" s="243">
        <f>IF('A-baseline &amp; data'!AU98="",S244*(1+SUMIFS('A-methods'!Z:Z,'A-methods'!$AG:$AG,"rate",'A-methods'!$AF:$AF,$B244,'A-methods'!$D:$D,$C244,'A-methods'!$A:$A,$D244)),'A-baseline &amp; data'!AU98)</f>
        <v>0</v>
      </c>
      <c r="U244" s="243">
        <f>IF('A-baseline &amp; data'!AV98="",T244*(1+SUMIFS('A-methods'!AA:AA,'A-methods'!$AG:$AG,"rate",'A-methods'!$AF:$AF,$B244,'A-methods'!$D:$D,$C244,'A-methods'!$A:$A,$D244)),'A-baseline &amp; data'!AV98)</f>
        <v>0</v>
      </c>
      <c r="V244" s="243">
        <f>IF('A-baseline &amp; data'!AW98="",U244*(1+SUMIFS('A-methods'!AB:AB,'A-methods'!$AG:$AG,"rate",'A-methods'!$AF:$AF,$B244,'A-methods'!$D:$D,$C244,'A-methods'!$A:$A,$D244)),'A-baseline &amp; data'!AW98)</f>
        <v>0</v>
      </c>
      <c r="W244" s="243">
        <f>IF('A-baseline &amp; data'!AX98="",V244*(1+SUMIFS('A-methods'!AC:AC,'A-methods'!$AG:$AG,"rate",'A-methods'!$AF:$AF,$B244,'A-methods'!$D:$D,$C244,'A-methods'!$A:$A,$D244)),'A-baseline &amp; data'!AX98)</f>
        <v>0</v>
      </c>
      <c r="X244" s="243">
        <f>IF('A-baseline &amp; data'!AY98="",W244*(1+SUMIFS('A-methods'!AD:AD,'A-methods'!$AG:$AG,"rate",'A-methods'!$AF:$AF,$B244,'A-methods'!$D:$D,$C244,'A-methods'!$A:$A,$D244)),'A-baseline &amp; data'!AY98)</f>
        <v>0</v>
      </c>
      <c r="Y244" s="243">
        <f>IF('A-baseline &amp; data'!AZ98="",X244*(1+SUMIFS('A-methods'!AE:AE,'A-methods'!$AG:$AG,"rate",'A-methods'!$AF:$AF,$B244,'A-methods'!$D:$D,$C244,'A-methods'!$A:$A,$D244)),'A-baseline &amp; data'!AZ98)</f>
        <v>0</v>
      </c>
    </row>
    <row r="245" spans="1:27">
      <c r="A245" s="237" t="s">
        <v>257</v>
      </c>
      <c r="B245" s="221" t="s">
        <v>194</v>
      </c>
      <c r="C245" s="274" t="str">
        <f t="shared" si="34"/>
        <v>NSW</v>
      </c>
      <c r="D245" s="272" t="str">
        <f t="shared" si="34"/>
        <v>High</v>
      </c>
      <c r="E245" s="336">
        <f>IF('A-baseline &amp; data'!AF99&lt;&gt;"",'A-baseline &amp; data'!AF99,'A-baseline &amp; data'!AE99*(1+SUMIFS('A-methods'!K:K,'A-methods'!$AG:$AG,"rate",'A-methods'!$AF:$AF,$B245,'A-methods'!$D:$D,$C245,'A-methods'!$A:$A,$D245)))</f>
        <v>12737.133860000016</v>
      </c>
      <c r="F245" s="243">
        <f>IF('A-baseline &amp; data'!AG99="",E245*(1+SUMIFS('A-methods'!L:L,'A-methods'!$AG:$AG,"rate",'A-methods'!$AF:$AF,$B245,'A-methods'!$D:$D,$C245,'A-methods'!$A:$A,$D245)),'A-baseline &amp; data'!AG99)</f>
        <v>12864.505198600016</v>
      </c>
      <c r="G245" s="243">
        <f>IF('A-baseline &amp; data'!AH99="",F245*(1+SUMIFS('A-methods'!M:M,'A-methods'!$AG:$AG,"rate",'A-methods'!$AF:$AF,$B245,'A-methods'!$D:$D,$C245,'A-methods'!$A:$A,$D245)),'A-baseline &amp; data'!AH99)</f>
        <v>12993.150250586017</v>
      </c>
      <c r="H245" s="243">
        <f>IF('A-baseline &amp; data'!AI99="",G245*(1+SUMIFS('A-methods'!N:N,'A-methods'!$AG:$AG,"rate",'A-methods'!$AF:$AF,$B245,'A-methods'!$D:$D,$C245,'A-methods'!$A:$A,$D245)),'A-baseline &amp; data'!AI99)</f>
        <v>13123.081753091878</v>
      </c>
      <c r="I245" s="243">
        <f>IF('A-baseline &amp; data'!AJ99="",H245*(1+SUMIFS('A-methods'!O:O,'A-methods'!$AG:$AG,"rate",'A-methods'!$AF:$AF,$B245,'A-methods'!$D:$D,$C245,'A-methods'!$A:$A,$D245)),'A-baseline &amp; data'!AJ99)</f>
        <v>13254.312570622797</v>
      </c>
      <c r="J245" s="243">
        <f>IF('A-baseline &amp; data'!AK99="",I245*(1+SUMIFS('A-methods'!P:P,'A-methods'!$AG:$AG,"rate",'A-methods'!$AF:$AF,$B245,'A-methods'!$D:$D,$C245,'A-methods'!$A:$A,$D245)),'A-baseline &amp; data'!AK99)</f>
        <v>13386.855696329025</v>
      </c>
      <c r="K245" s="243">
        <f>IF('A-baseline &amp; data'!AL99="",J245*(1+SUMIFS('A-methods'!Q:Q,'A-methods'!$AG:$AG,"rate",'A-methods'!$AF:$AF,$B245,'A-methods'!$D:$D,$C245,'A-methods'!$A:$A,$D245)),'A-baseline &amp; data'!AL99)</f>
        <v>13520.724253292316</v>
      </c>
      <c r="L245" s="243">
        <f>IF('A-baseline &amp; data'!AM99="",K245*(1+SUMIFS('A-methods'!R:R,'A-methods'!$AG:$AG,"rate",'A-methods'!$AF:$AF,$B245,'A-methods'!$D:$D,$C245,'A-methods'!$A:$A,$D245)),'A-baseline &amp; data'!AM99)</f>
        <v>13655.931495825238</v>
      </c>
      <c r="M245" s="243">
        <f>IF('A-baseline &amp; data'!AN99="",L245*(1+SUMIFS('A-methods'!S:S,'A-methods'!$AG:$AG,"rate",'A-methods'!$AF:$AF,$B245,'A-methods'!$D:$D,$C245,'A-methods'!$A:$A,$D245)),'A-baseline &amp; data'!AN99)</f>
        <v>13792.490810783491</v>
      </c>
      <c r="N245" s="243">
        <f>IF('A-baseline &amp; data'!AO99="",M245*(1+SUMIFS('A-methods'!T:T,'A-methods'!$AG:$AG,"rate",'A-methods'!$AF:$AF,$B245,'A-methods'!$D:$D,$C245,'A-methods'!$A:$A,$D245)),'A-baseline &amp; data'!AO99)</f>
        <v>13930.415718891325</v>
      </c>
      <c r="O245" s="243">
        <f>IF('A-baseline &amp; data'!AP99="",N245*(1+SUMIFS('A-methods'!U:U,'A-methods'!$AG:$AG,"rate",'A-methods'!$AF:$AF,$B245,'A-methods'!$D:$D,$C245,'A-methods'!$A:$A,$D245)),'A-baseline &amp; data'!AP99)</f>
        <v>14069.719876080238</v>
      </c>
      <c r="P245" s="243">
        <f>IF('A-baseline &amp; data'!AQ99="",O245*(1+SUMIFS('A-methods'!V:V,'A-methods'!$AG:$AG,"rate",'A-methods'!$AF:$AF,$B245,'A-methods'!$D:$D,$C245,'A-methods'!$A:$A,$D245)),'A-baseline &amp; data'!AQ99)</f>
        <v>14210.417074841042</v>
      </c>
      <c r="Q245" s="243">
        <f>IF('A-baseline &amp; data'!AR99="",P245*(1+SUMIFS('A-methods'!W:W,'A-methods'!$AG:$AG,"rate",'A-methods'!$AF:$AF,$B245,'A-methods'!$D:$D,$C245,'A-methods'!$A:$A,$D245)),'A-baseline &amp; data'!AR99)</f>
        <v>14352.521245589453</v>
      </c>
      <c r="R245" s="243">
        <f>IF('A-baseline &amp; data'!AS99="",Q245*(1+SUMIFS('A-methods'!X:X,'A-methods'!$AG:$AG,"rate",'A-methods'!$AF:$AF,$B245,'A-methods'!$D:$D,$C245,'A-methods'!$A:$A,$D245)),'A-baseline &amp; data'!AS99)</f>
        <v>14496.046458045346</v>
      </c>
      <c r="S245" s="243">
        <f>IF('A-baseline &amp; data'!AT99="",R245*(1+SUMIFS('A-methods'!Y:Y,'A-methods'!$AG:$AG,"rate",'A-methods'!$AF:$AF,$B245,'A-methods'!$D:$D,$C245,'A-methods'!$A:$A,$D245)),'A-baseline &amp; data'!AT99)</f>
        <v>14641.0069226258</v>
      </c>
      <c r="T245" s="243">
        <f>IF('A-baseline &amp; data'!AU99="",S245*(1+SUMIFS('A-methods'!Z:Z,'A-methods'!$AG:$AG,"rate",'A-methods'!$AF:$AF,$B245,'A-methods'!$D:$D,$C245,'A-methods'!$A:$A,$D245)),'A-baseline &amp; data'!AU99)</f>
        <v>14787.416991852058</v>
      </c>
      <c r="U245" s="243">
        <f>IF('A-baseline &amp; data'!AV99="",T245*(1+SUMIFS('A-methods'!AA:AA,'A-methods'!$AG:$AG,"rate",'A-methods'!$AF:$AF,$B245,'A-methods'!$D:$D,$C245,'A-methods'!$A:$A,$D245)),'A-baseline &amp; data'!AV99)</f>
        <v>14935.291161770579</v>
      </c>
      <c r="V245" s="243">
        <f>IF('A-baseline &amp; data'!AW99="",U245*(1+SUMIFS('A-methods'!AB:AB,'A-methods'!$AG:$AG,"rate",'A-methods'!$AF:$AF,$B245,'A-methods'!$D:$D,$C245,'A-methods'!$A:$A,$D245)),'A-baseline &amp; data'!AW99)</f>
        <v>15084.644073388285</v>
      </c>
      <c r="W245" s="243">
        <f>IF('A-baseline &amp; data'!AX99="",V245*(1+SUMIFS('A-methods'!AC:AC,'A-methods'!$AG:$AG,"rate",'A-methods'!$AF:$AF,$B245,'A-methods'!$D:$D,$C245,'A-methods'!$A:$A,$D245)),'A-baseline &amp; data'!AX99)</f>
        <v>15235.490514122168</v>
      </c>
      <c r="X245" s="243">
        <f>IF('A-baseline &amp; data'!AY99="",W245*(1+SUMIFS('A-methods'!AD:AD,'A-methods'!$AG:$AG,"rate",'A-methods'!$AF:$AF,$B245,'A-methods'!$D:$D,$C245,'A-methods'!$A:$A,$D245)),'A-baseline &amp; data'!AY99)</f>
        <v>15387.845419263389</v>
      </c>
      <c r="Y245" s="243">
        <f>IF('A-baseline &amp; data'!AZ99="",X245*(1+SUMIFS('A-methods'!AE:AE,'A-methods'!$AG:$AG,"rate",'A-methods'!$AF:$AF,$B245,'A-methods'!$D:$D,$C245,'A-methods'!$A:$A,$D245)),'A-baseline &amp; data'!AZ99)</f>
        <v>15541.723873456023</v>
      </c>
    </row>
    <row r="246" spans="1:27">
      <c r="A246" s="237" t="s">
        <v>159</v>
      </c>
      <c r="B246" s="221" t="s">
        <v>203</v>
      </c>
      <c r="C246" s="274" t="str">
        <f t="shared" si="34"/>
        <v>NSW</v>
      </c>
      <c r="D246" s="272" t="str">
        <f t="shared" si="34"/>
        <v>High</v>
      </c>
      <c r="E246" s="336">
        <f>IF('A-baseline &amp; data'!AF100&lt;&gt;"",'A-baseline &amp; data'!AF100,'A-baseline &amp; data'!AE100*(1+SUMIFS('A-methods'!K:K,'A-methods'!$AG:$AG,"rate",'A-methods'!$AF:$AF,$B246,'A-methods'!$D:$D,$C246,'A-methods'!$A:$A,$D246)))</f>
        <v>555300</v>
      </c>
      <c r="F246" s="243">
        <f>IF('A-baseline &amp; data'!AG100="",E246*(1+SUMIFS('A-methods'!L:L,'A-methods'!$AG:$AG,"rate",'A-methods'!$AF:$AF,$B246,'A-methods'!$D:$D,$C246,'A-methods'!$A:$A,$D246)),'A-baseline &amp; data'!AG100)</f>
        <v>555300</v>
      </c>
      <c r="G246" s="243">
        <f>IF('A-baseline &amp; data'!AH100="",F246*(1+SUMIFS('A-methods'!M:M,'A-methods'!$AG:$AG,"rate",'A-methods'!$AF:$AF,$B246,'A-methods'!$D:$D,$C246,'A-methods'!$A:$A,$D246)),'A-baseline &amp; data'!AH100)</f>
        <v>555300</v>
      </c>
      <c r="H246" s="243">
        <f>IF('A-baseline &amp; data'!AI100="",G246*(1+SUMIFS('A-methods'!N:N,'A-methods'!$AG:$AG,"rate",'A-methods'!$AF:$AF,$B246,'A-methods'!$D:$D,$C246,'A-methods'!$A:$A,$D246)),'A-baseline &amp; data'!AI100)</f>
        <v>555300</v>
      </c>
      <c r="I246" s="243">
        <f>IF('A-baseline &amp; data'!AJ100="",H246*(1+SUMIFS('A-methods'!O:O,'A-methods'!$AG:$AG,"rate",'A-methods'!$AF:$AF,$B246,'A-methods'!$D:$D,$C246,'A-methods'!$A:$A,$D246)),'A-baseline &amp; data'!AJ100)</f>
        <v>555300</v>
      </c>
      <c r="J246" s="243">
        <f>IF('A-baseline &amp; data'!AK100="",I246*(1+SUMIFS('A-methods'!P:P,'A-methods'!$AG:$AG,"rate",'A-methods'!$AF:$AF,$B246,'A-methods'!$D:$D,$C246,'A-methods'!$A:$A,$D246)),'A-baseline &amp; data'!AK100)</f>
        <v>555300</v>
      </c>
      <c r="K246" s="243">
        <f>IF('A-baseline &amp; data'!AL100="",J246*(1+SUMIFS('A-methods'!Q:Q,'A-methods'!$AG:$AG,"rate",'A-methods'!$AF:$AF,$B246,'A-methods'!$D:$D,$C246,'A-methods'!$A:$A,$D246)),'A-baseline &amp; data'!AL100)</f>
        <v>555300</v>
      </c>
      <c r="L246" s="243">
        <f>IF('A-baseline &amp; data'!AM100="",K246*(1+SUMIFS('A-methods'!R:R,'A-methods'!$AG:$AG,"rate",'A-methods'!$AF:$AF,$B246,'A-methods'!$D:$D,$C246,'A-methods'!$A:$A,$D246)),'A-baseline &amp; data'!AM100)</f>
        <v>555300</v>
      </c>
      <c r="M246" s="243">
        <f>IF('A-baseline &amp; data'!AN100="",L246*(1+SUMIFS('A-methods'!S:S,'A-methods'!$AG:$AG,"rate",'A-methods'!$AF:$AF,$B246,'A-methods'!$D:$D,$C246,'A-methods'!$A:$A,$D246)),'A-baseline &amp; data'!AN100)</f>
        <v>555300</v>
      </c>
      <c r="N246" s="243">
        <f>IF('A-baseline &amp; data'!AO100="",M246*(1+SUMIFS('A-methods'!T:T,'A-methods'!$AG:$AG,"rate",'A-methods'!$AF:$AF,$B246,'A-methods'!$D:$D,$C246,'A-methods'!$A:$A,$D246)),'A-baseline &amp; data'!AO100)</f>
        <v>555300</v>
      </c>
      <c r="O246" s="243">
        <f>IF('A-baseline &amp; data'!AP100="",N246*(1+SUMIFS('A-methods'!U:U,'A-methods'!$AG:$AG,"rate",'A-methods'!$AF:$AF,$B246,'A-methods'!$D:$D,$C246,'A-methods'!$A:$A,$D246)),'A-baseline &amp; data'!AP100)</f>
        <v>555300</v>
      </c>
      <c r="P246" s="243">
        <f>IF('A-baseline &amp; data'!AQ100="",O246*(1+SUMIFS('A-methods'!V:V,'A-methods'!$AG:$AG,"rate",'A-methods'!$AF:$AF,$B246,'A-methods'!$D:$D,$C246,'A-methods'!$A:$A,$D246)),'A-baseline &amp; data'!AQ100)</f>
        <v>555300</v>
      </c>
      <c r="Q246" s="243">
        <f>IF('A-baseline &amp; data'!AR100="",P246*(1+SUMIFS('A-methods'!W:W,'A-methods'!$AG:$AG,"rate",'A-methods'!$AF:$AF,$B246,'A-methods'!$D:$D,$C246,'A-methods'!$A:$A,$D246)),'A-baseline &amp; data'!AR100)</f>
        <v>555300</v>
      </c>
      <c r="R246" s="243">
        <f>IF('A-baseline &amp; data'!AS100="",Q246*(1+SUMIFS('A-methods'!X:X,'A-methods'!$AG:$AG,"rate",'A-methods'!$AF:$AF,$B246,'A-methods'!$D:$D,$C246,'A-methods'!$A:$A,$D246)),'A-baseline &amp; data'!AS100)</f>
        <v>555300</v>
      </c>
      <c r="S246" s="243">
        <f>IF('A-baseline &amp; data'!AT100="",R246*(1+SUMIFS('A-methods'!Y:Y,'A-methods'!$AG:$AG,"rate",'A-methods'!$AF:$AF,$B246,'A-methods'!$D:$D,$C246,'A-methods'!$A:$A,$D246)),'A-baseline &amp; data'!AT100)</f>
        <v>555300</v>
      </c>
      <c r="T246" s="243">
        <f>IF('A-baseline &amp; data'!AU100="",S246*(1+SUMIFS('A-methods'!Z:Z,'A-methods'!$AG:$AG,"rate",'A-methods'!$AF:$AF,$B246,'A-methods'!$D:$D,$C246,'A-methods'!$A:$A,$D246)),'A-baseline &amp; data'!AU100)</f>
        <v>555300</v>
      </c>
      <c r="U246" s="243">
        <f>IF('A-baseline &amp; data'!AV100="",T246*(1+SUMIFS('A-methods'!AA:AA,'A-methods'!$AG:$AG,"rate",'A-methods'!$AF:$AF,$B246,'A-methods'!$D:$D,$C246,'A-methods'!$A:$A,$D246)),'A-baseline &amp; data'!AV100)</f>
        <v>555300</v>
      </c>
      <c r="V246" s="243">
        <f>IF('A-baseline &amp; data'!AW100="",U246*(1+SUMIFS('A-methods'!AB:AB,'A-methods'!$AG:$AG,"rate",'A-methods'!$AF:$AF,$B246,'A-methods'!$D:$D,$C246,'A-methods'!$A:$A,$D246)),'A-baseline &amp; data'!AW100)</f>
        <v>555300</v>
      </c>
      <c r="W246" s="243">
        <f>IF('A-baseline &amp; data'!AX100="",V246*(1+SUMIFS('A-methods'!AC:AC,'A-methods'!$AG:$AG,"rate",'A-methods'!$AF:$AF,$B246,'A-methods'!$D:$D,$C246,'A-methods'!$A:$A,$D246)),'A-baseline &amp; data'!AX100)</f>
        <v>555300</v>
      </c>
      <c r="X246" s="243">
        <f>IF('A-baseline &amp; data'!AY100="",W246*(1+SUMIFS('A-methods'!AD:AD,'A-methods'!$AG:$AG,"rate",'A-methods'!$AF:$AF,$B246,'A-methods'!$D:$D,$C246,'A-methods'!$A:$A,$D246)),'A-baseline &amp; data'!AY100)</f>
        <v>555300</v>
      </c>
      <c r="Y246" s="243">
        <f>IF('A-baseline &amp; data'!AZ100="",X246*(1+SUMIFS('A-methods'!AE:AE,'A-methods'!$AG:$AG,"rate",'A-methods'!$AF:$AF,$B246,'A-methods'!$D:$D,$C246,'A-methods'!$A:$A,$D246)),'A-baseline &amp; data'!AZ100)</f>
        <v>555300</v>
      </c>
    </row>
    <row r="247" spans="1:27">
      <c r="A247" s="237" t="s">
        <v>258</v>
      </c>
      <c r="B247" s="221" t="s">
        <v>766</v>
      </c>
      <c r="C247" s="274" t="str">
        <f t="shared" si="34"/>
        <v>NSW</v>
      </c>
      <c r="D247" s="272" t="str">
        <f t="shared" si="34"/>
        <v>High</v>
      </c>
      <c r="E247" s="336">
        <f>IF('A-baseline &amp; data'!AF101&lt;&gt;"",'A-baseline &amp; data'!AF101,'A-baseline &amp; data'!AE101*(1+SUMIFS('A-methods'!K:K,'A-methods'!$AG:$AG,"rate",'A-methods'!$AF:$AF,$B247,'A-methods'!$D:$D,$C247,'A-methods'!$A:$A,$D247)))</f>
        <v>0</v>
      </c>
      <c r="F247" s="243">
        <f>IF('A-baseline &amp; data'!AG101="",E247*(1+SUMIFS('A-methods'!L:L,'A-methods'!$AG:$AG,"rate",'A-methods'!$AF:$AF,$B247,'A-methods'!$D:$D,$C247,'A-methods'!$A:$A,$D247)),'A-baseline &amp; data'!AG101)</f>
        <v>0</v>
      </c>
      <c r="G247" s="243">
        <f>IF('A-baseline &amp; data'!AH101="",F247*(1+SUMIFS('A-methods'!M:M,'A-methods'!$AG:$AG,"rate",'A-methods'!$AF:$AF,$B247,'A-methods'!$D:$D,$C247,'A-methods'!$A:$A,$D247)),'A-baseline &amp; data'!AH101)</f>
        <v>0</v>
      </c>
      <c r="H247" s="243">
        <f>IF('A-baseline &amp; data'!AI101="",G247*(1+SUMIFS('A-methods'!N:N,'A-methods'!$AG:$AG,"rate",'A-methods'!$AF:$AF,$B247,'A-methods'!$D:$D,$C247,'A-methods'!$A:$A,$D247)),'A-baseline &amp; data'!AI101)</f>
        <v>0</v>
      </c>
      <c r="I247" s="243">
        <f>IF('A-baseline &amp; data'!AJ101="",H247*(1+SUMIFS('A-methods'!O:O,'A-methods'!$AG:$AG,"rate",'A-methods'!$AF:$AF,$B247,'A-methods'!$D:$D,$C247,'A-methods'!$A:$A,$D247)),'A-baseline &amp; data'!AJ101)</f>
        <v>0</v>
      </c>
      <c r="J247" s="243">
        <f>IF('A-baseline &amp; data'!AK101="",I247*(1+SUMIFS('A-methods'!P:P,'A-methods'!$AG:$AG,"rate",'A-methods'!$AF:$AF,$B247,'A-methods'!$D:$D,$C247,'A-methods'!$A:$A,$D247)),'A-baseline &amp; data'!AK101)</f>
        <v>0</v>
      </c>
      <c r="K247" s="243">
        <f>IF('A-baseline &amp; data'!AL101="",J247*(1+SUMIFS('A-methods'!Q:Q,'A-methods'!$AG:$AG,"rate",'A-methods'!$AF:$AF,$B247,'A-methods'!$D:$D,$C247,'A-methods'!$A:$A,$D247)),'A-baseline &amp; data'!AL101)</f>
        <v>0</v>
      </c>
      <c r="L247" s="243">
        <f>IF('A-baseline &amp; data'!AM101="",K247*(1+SUMIFS('A-methods'!R:R,'A-methods'!$AG:$AG,"rate",'A-methods'!$AF:$AF,$B247,'A-methods'!$D:$D,$C247,'A-methods'!$A:$A,$D247)),'A-baseline &amp; data'!AM101)</f>
        <v>0</v>
      </c>
      <c r="M247" s="243">
        <f>IF('A-baseline &amp; data'!AN101="",L247*(1+SUMIFS('A-methods'!S:S,'A-methods'!$AG:$AG,"rate",'A-methods'!$AF:$AF,$B247,'A-methods'!$D:$D,$C247,'A-methods'!$A:$A,$D247)),'A-baseline &amp; data'!AN101)</f>
        <v>0</v>
      </c>
      <c r="N247" s="243">
        <f>IF('A-baseline &amp; data'!AO101="",M247*(1+SUMIFS('A-methods'!T:T,'A-methods'!$AG:$AG,"rate",'A-methods'!$AF:$AF,$B247,'A-methods'!$D:$D,$C247,'A-methods'!$A:$A,$D247)),'A-baseline &amp; data'!AO101)</f>
        <v>0</v>
      </c>
      <c r="O247" s="243">
        <f>IF('A-baseline &amp; data'!AP101="",N247*(1+SUMIFS('A-methods'!U:U,'A-methods'!$AG:$AG,"rate",'A-methods'!$AF:$AF,$B247,'A-methods'!$D:$D,$C247,'A-methods'!$A:$A,$D247)),'A-baseline &amp; data'!AP101)</f>
        <v>0</v>
      </c>
      <c r="P247" s="243">
        <f>IF('A-baseline &amp; data'!AQ101="",O247*(1+SUMIFS('A-methods'!V:V,'A-methods'!$AG:$AG,"rate",'A-methods'!$AF:$AF,$B247,'A-methods'!$D:$D,$C247,'A-methods'!$A:$A,$D247)),'A-baseline &amp; data'!AQ101)</f>
        <v>0</v>
      </c>
      <c r="Q247" s="243">
        <f>IF('A-baseline &amp; data'!AR101="",P247*(1+SUMIFS('A-methods'!W:W,'A-methods'!$AG:$AG,"rate",'A-methods'!$AF:$AF,$B247,'A-methods'!$D:$D,$C247,'A-methods'!$A:$A,$D247)),'A-baseline &amp; data'!AR101)</f>
        <v>0</v>
      </c>
      <c r="R247" s="243">
        <f>IF('A-baseline &amp; data'!AS101="",Q247*(1+SUMIFS('A-methods'!X:X,'A-methods'!$AG:$AG,"rate",'A-methods'!$AF:$AF,$B247,'A-methods'!$D:$D,$C247,'A-methods'!$A:$A,$D247)),'A-baseline &amp; data'!AS101)</f>
        <v>0</v>
      </c>
      <c r="S247" s="243">
        <f>IF('A-baseline &amp; data'!AT101="",R247*(1+SUMIFS('A-methods'!Y:Y,'A-methods'!$AG:$AG,"rate",'A-methods'!$AF:$AF,$B247,'A-methods'!$D:$D,$C247,'A-methods'!$A:$A,$D247)),'A-baseline &amp; data'!AT101)</f>
        <v>0</v>
      </c>
      <c r="T247" s="243">
        <f>IF('A-baseline &amp; data'!AU101="",S247*(1+SUMIFS('A-methods'!Z:Z,'A-methods'!$AG:$AG,"rate",'A-methods'!$AF:$AF,$B247,'A-methods'!$D:$D,$C247,'A-methods'!$A:$A,$D247)),'A-baseline &amp; data'!AU101)</f>
        <v>0</v>
      </c>
      <c r="U247" s="243">
        <f>IF('A-baseline &amp; data'!AV101="",T247*(1+SUMIFS('A-methods'!AA:AA,'A-methods'!$AG:$AG,"rate",'A-methods'!$AF:$AF,$B247,'A-methods'!$D:$D,$C247,'A-methods'!$A:$A,$D247)),'A-baseline &amp; data'!AV101)</f>
        <v>0</v>
      </c>
      <c r="V247" s="243">
        <f>IF('A-baseline &amp; data'!AW101="",U247*(1+SUMIFS('A-methods'!AB:AB,'A-methods'!$AG:$AG,"rate",'A-methods'!$AF:$AF,$B247,'A-methods'!$D:$D,$C247,'A-methods'!$A:$A,$D247)),'A-baseline &amp; data'!AW101)</f>
        <v>0</v>
      </c>
      <c r="W247" s="243">
        <f>IF('A-baseline &amp; data'!AX101="",V247*(1+SUMIFS('A-methods'!AC:AC,'A-methods'!$AG:$AG,"rate",'A-methods'!$AF:$AF,$B247,'A-methods'!$D:$D,$C247,'A-methods'!$A:$A,$D247)),'A-baseline &amp; data'!AX101)</f>
        <v>0</v>
      </c>
      <c r="X247" s="243">
        <f>IF('A-baseline &amp; data'!AY101="",W247*(1+SUMIFS('A-methods'!AD:AD,'A-methods'!$AG:$AG,"rate",'A-methods'!$AF:$AF,$B247,'A-methods'!$D:$D,$C247,'A-methods'!$A:$A,$D247)),'A-baseline &amp; data'!AY101)</f>
        <v>0</v>
      </c>
      <c r="Y247" s="243">
        <f>IF('A-baseline &amp; data'!AZ101="",X247*(1+SUMIFS('A-methods'!AE:AE,'A-methods'!$AG:$AG,"rate",'A-methods'!$AF:$AF,$B247,'A-methods'!$D:$D,$C247,'A-methods'!$A:$A,$D247)),'A-baseline &amp; data'!AZ101)</f>
        <v>0</v>
      </c>
    </row>
    <row r="248" spans="1:27">
      <c r="A248" s="237" t="s">
        <v>259</v>
      </c>
      <c r="B248" s="221" t="s">
        <v>263</v>
      </c>
      <c r="C248" s="274" t="str">
        <f t="shared" si="34"/>
        <v>NSW</v>
      </c>
      <c r="D248" s="272" t="str">
        <f t="shared" si="34"/>
        <v>High</v>
      </c>
      <c r="E248" s="336">
        <f>IF('A-baseline &amp; data'!AF102&lt;&gt;"",'A-baseline &amp; data'!AF102,'A-baseline &amp; data'!AE102*(1+SUMIFS('A-methods'!K:K,'A-methods'!$AG:$AG,"rate",'A-methods'!$AF:$AF,$B248,'A-methods'!$D:$D,$C248,'A-methods'!$A:$A,$D248)))</f>
        <v>24539.075080000031</v>
      </c>
      <c r="F248" s="243">
        <f>IF('A-baseline &amp; data'!AG102="",E248*(1+SUMIFS('A-methods'!L:L,'A-methods'!$AG:$AG,"rate",'A-methods'!$AF:$AF,$B248,'A-methods'!$D:$D,$C248,'A-methods'!$A:$A,$D248)),'A-baseline &amp; data'!AG102)</f>
        <v>25962.341434640035</v>
      </c>
      <c r="G248" s="243">
        <f>IF('A-baseline &amp; data'!AH102="",F248*(1+SUMIFS('A-methods'!M:M,'A-methods'!$AG:$AG,"rate",'A-methods'!$AF:$AF,$B248,'A-methods'!$D:$D,$C248,'A-methods'!$A:$A,$D248)),'A-baseline &amp; data'!AH102)</f>
        <v>27468.157237849158</v>
      </c>
      <c r="H248" s="243">
        <f>IF('A-baseline &amp; data'!AI102="",G248*(1+SUMIFS('A-methods'!N:N,'A-methods'!$AG:$AG,"rate",'A-methods'!$AF:$AF,$B248,'A-methods'!$D:$D,$C248,'A-methods'!$A:$A,$D248)),'A-baseline &amp; data'!AI102)</f>
        <v>29061.310357644412</v>
      </c>
      <c r="I248" s="243">
        <f>IF('A-baseline &amp; data'!AJ102="",H248*(1+SUMIFS('A-methods'!O:O,'A-methods'!$AG:$AG,"rate",'A-methods'!$AF:$AF,$B248,'A-methods'!$D:$D,$C248,'A-methods'!$A:$A,$D248)),'A-baseline &amp; data'!AJ102)</f>
        <v>30746.86635838779</v>
      </c>
      <c r="J248" s="243">
        <f>IF('A-baseline &amp; data'!AK102="",I248*(1+SUMIFS('A-methods'!P:P,'A-methods'!$AG:$AG,"rate",'A-methods'!$AF:$AF,$B248,'A-methods'!$D:$D,$C248,'A-methods'!$A:$A,$D248)),'A-baseline &amp; data'!AK102)</f>
        <v>32530.184607174284</v>
      </c>
      <c r="K248" s="243">
        <f>IF('A-baseline &amp; data'!AL102="",J248*(1+SUMIFS('A-methods'!Q:Q,'A-methods'!$AG:$AG,"rate",'A-methods'!$AF:$AF,$B248,'A-methods'!$D:$D,$C248,'A-methods'!$A:$A,$D248)),'A-baseline &amp; data'!AL102)</f>
        <v>34416.935314390394</v>
      </c>
      <c r="L248" s="243">
        <f>IF('A-baseline &amp; data'!AM102="",K248*(1+SUMIFS('A-methods'!R:R,'A-methods'!$AG:$AG,"rate",'A-methods'!$AF:$AF,$B248,'A-methods'!$D:$D,$C248,'A-methods'!$A:$A,$D248)),'A-baseline &amp; data'!AM102)</f>
        <v>36413.117562625041</v>
      </c>
      <c r="M248" s="243">
        <f>IF('A-baseline &amp; data'!AN102="",L248*(1+SUMIFS('A-methods'!S:S,'A-methods'!$AG:$AG,"rate",'A-methods'!$AF:$AF,$B248,'A-methods'!$D:$D,$C248,'A-methods'!$A:$A,$D248)),'A-baseline &amp; data'!AN102)</f>
        <v>38525.078381257292</v>
      </c>
      <c r="N248" s="243">
        <f>IF('A-baseline &amp; data'!AO102="",M248*(1+SUMIFS('A-methods'!T:T,'A-methods'!$AG:$AG,"rate",'A-methods'!$AF:$AF,$B248,'A-methods'!$D:$D,$C248,'A-methods'!$A:$A,$D248)),'A-baseline &amp; data'!AO102)</f>
        <v>40759.532927370215</v>
      </c>
      <c r="O248" s="243">
        <f>IF('A-baseline &amp; data'!AP102="",N248*(1+SUMIFS('A-methods'!U:U,'A-methods'!$AG:$AG,"rate",'A-methods'!$AF:$AF,$B248,'A-methods'!$D:$D,$C248,'A-methods'!$A:$A,$D248)),'A-baseline &amp; data'!AP102)</f>
        <v>43123.585837157691</v>
      </c>
      <c r="P248" s="243">
        <f>IF('A-baseline &amp; data'!AQ102="",O248*(1+SUMIFS('A-methods'!V:V,'A-methods'!$AG:$AG,"rate",'A-methods'!$AF:$AF,$B248,'A-methods'!$D:$D,$C248,'A-methods'!$A:$A,$D248)),'A-baseline &amp; data'!AQ102)</f>
        <v>45624.753815712837</v>
      </c>
      <c r="Q248" s="243">
        <f>IF('A-baseline &amp; data'!AR102="",P248*(1+SUMIFS('A-methods'!W:W,'A-methods'!$AG:$AG,"rate",'A-methods'!$AF:$AF,$B248,'A-methods'!$D:$D,$C248,'A-methods'!$A:$A,$D248)),'A-baseline &amp; data'!AR102)</f>
        <v>48270.989537024187</v>
      </c>
      <c r="R248" s="243">
        <f>IF('A-baseline &amp; data'!AS102="",Q248*(1+SUMIFS('A-methods'!X:X,'A-methods'!$AG:$AG,"rate",'A-methods'!$AF:$AF,$B248,'A-methods'!$D:$D,$C248,'A-methods'!$A:$A,$D248)),'A-baseline &amp; data'!AS102)</f>
        <v>51070.706930171589</v>
      </c>
      <c r="S248" s="243">
        <f>IF('A-baseline &amp; data'!AT102="",R248*(1+SUMIFS('A-methods'!Y:Y,'A-methods'!$AG:$AG,"rate",'A-methods'!$AF:$AF,$B248,'A-methods'!$D:$D,$C248,'A-methods'!$A:$A,$D248)),'A-baseline &amp; data'!AT102)</f>
        <v>54032.807932121541</v>
      </c>
      <c r="T248" s="243">
        <f>IF('A-baseline &amp; data'!AU102="",S248*(1+SUMIFS('A-methods'!Z:Z,'A-methods'!$AG:$AG,"rate",'A-methods'!$AF:$AF,$B248,'A-methods'!$D:$D,$C248,'A-methods'!$A:$A,$D248)),'A-baseline &amp; data'!AU102)</f>
        <v>57166.710792184596</v>
      </c>
      <c r="U248" s="243">
        <f>IF('A-baseline &amp; data'!AV102="",T248*(1+SUMIFS('A-methods'!AA:AA,'A-methods'!$AG:$AG,"rate",'A-methods'!$AF:$AF,$B248,'A-methods'!$D:$D,$C248,'A-methods'!$A:$A,$D248)),'A-baseline &amp; data'!AV102)</f>
        <v>60482.380018131305</v>
      </c>
      <c r="V248" s="243">
        <f>IF('A-baseline &amp; data'!AW102="",U248*(1+SUMIFS('A-methods'!AB:AB,'A-methods'!$AG:$AG,"rate",'A-methods'!$AF:$AF,$B248,'A-methods'!$D:$D,$C248,'A-methods'!$A:$A,$D248)),'A-baseline &amp; data'!AW102)</f>
        <v>63990.358059182923</v>
      </c>
      <c r="W248" s="243">
        <f>IF('A-baseline &amp; data'!AX102="",V248*(1+SUMIFS('A-methods'!AC:AC,'A-methods'!$AG:$AG,"rate",'A-methods'!$AF:$AF,$B248,'A-methods'!$D:$D,$C248,'A-methods'!$A:$A,$D248)),'A-baseline &amp; data'!AX102)</f>
        <v>67701.79882661553</v>
      </c>
      <c r="X248" s="243">
        <f>IF('A-baseline &amp; data'!AY102="",W248*(1+SUMIFS('A-methods'!AD:AD,'A-methods'!$AG:$AG,"rate",'A-methods'!$AF:$AF,$B248,'A-methods'!$D:$D,$C248,'A-methods'!$A:$A,$D248)),'A-baseline &amp; data'!AY102)</f>
        <v>71628.503158559237</v>
      </c>
      <c r="Y248" s="243">
        <f>IF('A-baseline &amp; data'!AZ102="",X248*(1+SUMIFS('A-methods'!AE:AE,'A-methods'!$AG:$AG,"rate",'A-methods'!$AF:$AF,$B248,'A-methods'!$D:$D,$C248,'A-methods'!$A:$A,$D248)),'A-baseline &amp; data'!AZ102)</f>
        <v>75782.956341755678</v>
      </c>
    </row>
    <row r="249" spans="1:27">
      <c r="A249" s="237" t="s">
        <v>171</v>
      </c>
      <c r="B249" s="221" t="s">
        <v>172</v>
      </c>
      <c r="C249" s="274" t="str">
        <f t="shared" si="34"/>
        <v>NSW</v>
      </c>
      <c r="D249" s="272" t="str">
        <f t="shared" si="34"/>
        <v>High</v>
      </c>
      <c r="E249" s="336">
        <f>IF('A-baseline &amp; data'!AF103&lt;&gt;"",'A-baseline &amp; data'!AF103,'A-baseline &amp; data'!AE103*(1+SUMIFS('A-methods'!K:K,'A-methods'!$AG:$AG,"rate",'A-methods'!$AF:$AF,$B249,'A-methods'!$D:$D,$C249,'A-methods'!$A:$A,$D249)))</f>
        <v>531100</v>
      </c>
      <c r="F249" s="243">
        <f>IF('A-baseline &amp; data'!AG103="",E249*(1+SUMIFS('A-methods'!L:L,'A-methods'!$AG:$AG,"rate",'A-methods'!$AF:$AF,$B249,'A-methods'!$D:$D,$C249,'A-methods'!$A:$A,$D249)),'A-baseline &amp; data'!AG103)</f>
        <v>545970.80000000005</v>
      </c>
      <c r="G249" s="243">
        <f>IF('A-baseline &amp; data'!AH103="",F249*(1+SUMIFS('A-methods'!M:M,'A-methods'!$AG:$AG,"rate",'A-methods'!$AF:$AF,$B249,'A-methods'!$D:$D,$C249,'A-methods'!$A:$A,$D249)),'A-baseline &amp; data'!AH103)</f>
        <v>561257.9824000001</v>
      </c>
      <c r="H249" s="243">
        <f>IF('A-baseline &amp; data'!AI103="",G249*(1+SUMIFS('A-methods'!N:N,'A-methods'!$AG:$AG,"rate",'A-methods'!$AF:$AF,$B249,'A-methods'!$D:$D,$C249,'A-methods'!$A:$A,$D249)),'A-baseline &amp; data'!AI103)</f>
        <v>576973.20590720011</v>
      </c>
      <c r="I249" s="243">
        <f>IF('A-baseline &amp; data'!AJ103="",H249*(1+SUMIFS('A-methods'!O:O,'A-methods'!$AG:$AG,"rate",'A-methods'!$AF:$AF,$B249,'A-methods'!$D:$D,$C249,'A-methods'!$A:$A,$D249)),'A-baseline &amp; data'!AJ103)</f>
        <v>593128.4556726017</v>
      </c>
      <c r="J249" s="243">
        <f>IF('A-baseline &amp; data'!AK103="",I249*(1+SUMIFS('A-methods'!P:P,'A-methods'!$AG:$AG,"rate",'A-methods'!$AF:$AF,$B249,'A-methods'!$D:$D,$C249,'A-methods'!$A:$A,$D249)),'A-baseline &amp; data'!AK103)</f>
        <v>609736.05243143451</v>
      </c>
      <c r="K249" s="243">
        <f>IF('A-baseline &amp; data'!AL103="",J249*(1+SUMIFS('A-methods'!Q:Q,'A-methods'!$AG:$AG,"rate",'A-methods'!$AF:$AF,$B249,'A-methods'!$D:$D,$C249,'A-methods'!$A:$A,$D249)),'A-baseline &amp; data'!AL103)</f>
        <v>626808.66189951473</v>
      </c>
      <c r="L249" s="243">
        <f>IF('A-baseline &amp; data'!AM103="",K249*(1+SUMIFS('A-methods'!R:R,'A-methods'!$AG:$AG,"rate",'A-methods'!$AF:$AF,$B249,'A-methods'!$D:$D,$C249,'A-methods'!$A:$A,$D249)),'A-baseline &amp; data'!AM103)</f>
        <v>644359.3044327012</v>
      </c>
      <c r="M249" s="243">
        <f>IF('A-baseline &amp; data'!AN103="",L249*(1+SUMIFS('A-methods'!S:S,'A-methods'!$AG:$AG,"rate",'A-methods'!$AF:$AF,$B249,'A-methods'!$D:$D,$C249,'A-methods'!$A:$A,$D249)),'A-baseline &amp; data'!AN103)</f>
        <v>662401.36495681689</v>
      </c>
      <c r="N249" s="243">
        <f>IF('A-baseline &amp; data'!AO103="",M249*(1+SUMIFS('A-methods'!T:T,'A-methods'!$AG:$AG,"rate",'A-methods'!$AF:$AF,$B249,'A-methods'!$D:$D,$C249,'A-methods'!$A:$A,$D249)),'A-baseline &amp; data'!AO103)</f>
        <v>680948.60317560774</v>
      </c>
      <c r="O249" s="243">
        <f>IF('A-baseline &amp; data'!AP103="",N249*(1+SUMIFS('A-methods'!U:U,'A-methods'!$AG:$AG,"rate",'A-methods'!$AF:$AF,$B249,'A-methods'!$D:$D,$C249,'A-methods'!$A:$A,$D249)),'A-baseline &amp; data'!AP103)</f>
        <v>700015.16406452481</v>
      </c>
      <c r="P249" s="243">
        <f>IF('A-baseline &amp; data'!AQ103="",O249*(1+SUMIFS('A-methods'!V:V,'A-methods'!$AG:$AG,"rate",'A-methods'!$AF:$AF,$B249,'A-methods'!$D:$D,$C249,'A-methods'!$A:$A,$D249)),'A-baseline &amp; data'!AQ103)</f>
        <v>719615.58865833154</v>
      </c>
      <c r="Q249" s="243">
        <f>IF('A-baseline &amp; data'!AR103="",P249*(1+SUMIFS('A-methods'!W:W,'A-methods'!$AG:$AG,"rate",'A-methods'!$AF:$AF,$B249,'A-methods'!$D:$D,$C249,'A-methods'!$A:$A,$D249)),'A-baseline &amp; data'!AR103)</f>
        <v>739764.82514076482</v>
      </c>
      <c r="R249" s="243">
        <f>IF('A-baseline &amp; data'!AS103="",Q249*(1+SUMIFS('A-methods'!X:X,'A-methods'!$AG:$AG,"rate",'A-methods'!$AF:$AF,$B249,'A-methods'!$D:$D,$C249,'A-methods'!$A:$A,$D249)),'A-baseline &amp; data'!AS103)</f>
        <v>760478.24024470628</v>
      </c>
      <c r="S249" s="243">
        <f>IF('A-baseline &amp; data'!AT103="",R249*(1+SUMIFS('A-methods'!Y:Y,'A-methods'!$AG:$AG,"rate",'A-methods'!$AF:$AF,$B249,'A-methods'!$D:$D,$C249,'A-methods'!$A:$A,$D249)),'A-baseline &amp; data'!AT103)</f>
        <v>781771.63097155804</v>
      </c>
      <c r="T249" s="243">
        <f>IF('A-baseline &amp; data'!AU103="",S249*(1+SUMIFS('A-methods'!Z:Z,'A-methods'!$AG:$AG,"rate",'A-methods'!$AF:$AF,$B249,'A-methods'!$D:$D,$C249,'A-methods'!$A:$A,$D249)),'A-baseline &amp; data'!AU103)</f>
        <v>803661.23663876171</v>
      </c>
      <c r="U249" s="243">
        <f>IF('A-baseline &amp; data'!AV103="",T249*(1+SUMIFS('A-methods'!AA:AA,'A-methods'!$AG:$AG,"rate",'A-methods'!$AF:$AF,$B249,'A-methods'!$D:$D,$C249,'A-methods'!$A:$A,$D249)),'A-baseline &amp; data'!AV103)</f>
        <v>826163.751264647</v>
      </c>
      <c r="V249" s="243">
        <f>IF('A-baseline &amp; data'!AW103="",U249*(1+SUMIFS('A-methods'!AB:AB,'A-methods'!$AG:$AG,"rate",'A-methods'!$AF:$AF,$B249,'A-methods'!$D:$D,$C249,'A-methods'!$A:$A,$D249)),'A-baseline &amp; data'!AW103)</f>
        <v>849296.33630005713</v>
      </c>
      <c r="W249" s="243">
        <f>IF('A-baseline &amp; data'!AX103="",V249*(1+SUMIFS('A-methods'!AC:AC,'A-methods'!$AG:$AG,"rate",'A-methods'!$AF:$AF,$B249,'A-methods'!$D:$D,$C249,'A-methods'!$A:$A,$D249)),'A-baseline &amp; data'!AX103)</f>
        <v>873076.6337164588</v>
      </c>
      <c r="X249" s="243">
        <f>IF('A-baseline &amp; data'!AY103="",W249*(1+SUMIFS('A-methods'!AD:AD,'A-methods'!$AG:$AG,"rate",'A-methods'!$AF:$AF,$B249,'A-methods'!$D:$D,$C249,'A-methods'!$A:$A,$D249)),'A-baseline &amp; data'!AY103)</f>
        <v>897522.77946051967</v>
      </c>
      <c r="Y249" s="243">
        <f>IF('A-baseline &amp; data'!AZ103="",X249*(1+SUMIFS('A-methods'!AE:AE,'A-methods'!$AG:$AG,"rate",'A-methods'!$AF:$AF,$B249,'A-methods'!$D:$D,$C249,'A-methods'!$A:$A,$D249)),'A-baseline &amp; data'!AZ103)</f>
        <v>922653.4172854143</v>
      </c>
    </row>
    <row r="250" spans="1:27">
      <c r="A250" s="237" t="s">
        <v>260</v>
      </c>
      <c r="B250" s="221" t="s">
        <v>264</v>
      </c>
      <c r="C250" s="274" t="str">
        <f t="shared" si="34"/>
        <v>NSW</v>
      </c>
      <c r="D250" s="272" t="str">
        <f t="shared" si="34"/>
        <v>High</v>
      </c>
      <c r="E250" s="336">
        <f>IF('A-baseline &amp; data'!AF104&lt;&gt;"",'A-baseline &amp; data'!AF104,'A-baseline &amp; data'!AE104*(1+SUMIFS('A-methods'!K:K,'A-methods'!$AG:$AG,"rate",'A-methods'!$AF:$AF,$B250,'A-methods'!$D:$D,$C250,'A-methods'!$A:$A,$D250)))</f>
        <v>29828.024946999907</v>
      </c>
      <c r="F250" s="243">
        <f>IF('A-baseline &amp; data'!AG104="",E250*(1+SUMIFS('A-methods'!L:L,'A-methods'!$AG:$AG,"rate",'A-methods'!$AF:$AF,$B250,'A-methods'!$D:$D,$C250,'A-methods'!$A:$A,$D250)),'A-baseline &amp; data'!AG104)</f>
        <v>30126.305196469908</v>
      </c>
      <c r="G250" s="243">
        <f>IF('A-baseline &amp; data'!AH104="",F250*(1+SUMIFS('A-methods'!M:M,'A-methods'!$AG:$AG,"rate",'A-methods'!$AF:$AF,$B250,'A-methods'!$D:$D,$C250,'A-methods'!$A:$A,$D250)),'A-baseline &amp; data'!AH104)</f>
        <v>30427.568248434607</v>
      </c>
      <c r="H250" s="243">
        <f>IF('A-baseline &amp; data'!AI104="",G250*(1+SUMIFS('A-methods'!N:N,'A-methods'!$AG:$AG,"rate",'A-methods'!$AF:$AF,$B250,'A-methods'!$D:$D,$C250,'A-methods'!$A:$A,$D250)),'A-baseline &amp; data'!AI104)</f>
        <v>30731.843930918953</v>
      </c>
      <c r="I250" s="243">
        <f>IF('A-baseline &amp; data'!AJ104="",H250*(1+SUMIFS('A-methods'!O:O,'A-methods'!$AG:$AG,"rate",'A-methods'!$AF:$AF,$B250,'A-methods'!$D:$D,$C250,'A-methods'!$A:$A,$D250)),'A-baseline &amp; data'!AJ104)</f>
        <v>31039.162370228143</v>
      </c>
      <c r="J250" s="243">
        <f>IF('A-baseline &amp; data'!AK104="",I250*(1+SUMIFS('A-methods'!P:P,'A-methods'!$AG:$AG,"rate",'A-methods'!$AF:$AF,$B250,'A-methods'!$D:$D,$C250,'A-methods'!$A:$A,$D250)),'A-baseline &amp; data'!AK104)</f>
        <v>31349.553993930425</v>
      </c>
      <c r="K250" s="243">
        <f>IF('A-baseline &amp; data'!AL104="",J250*(1+SUMIFS('A-methods'!Q:Q,'A-methods'!$AG:$AG,"rate",'A-methods'!$AF:$AF,$B250,'A-methods'!$D:$D,$C250,'A-methods'!$A:$A,$D250)),'A-baseline &amp; data'!AL104)</f>
        <v>31663.049533869729</v>
      </c>
      <c r="L250" s="243">
        <f>IF('A-baseline &amp; data'!AM104="",K250*(1+SUMIFS('A-methods'!R:R,'A-methods'!$AG:$AG,"rate",'A-methods'!$AF:$AF,$B250,'A-methods'!$D:$D,$C250,'A-methods'!$A:$A,$D250)),'A-baseline &amp; data'!AM104)</f>
        <v>31979.680029208426</v>
      </c>
      <c r="M250" s="243">
        <f>IF('A-baseline &amp; data'!AN104="",L250*(1+SUMIFS('A-methods'!S:S,'A-methods'!$AG:$AG,"rate",'A-methods'!$AF:$AF,$B250,'A-methods'!$D:$D,$C250,'A-methods'!$A:$A,$D250)),'A-baseline &amp; data'!AN104)</f>
        <v>32299.476829500512</v>
      </c>
      <c r="N250" s="243">
        <f>IF('A-baseline &amp; data'!AO104="",M250*(1+SUMIFS('A-methods'!T:T,'A-methods'!$AG:$AG,"rate",'A-methods'!$AF:$AF,$B250,'A-methods'!$D:$D,$C250,'A-methods'!$A:$A,$D250)),'A-baseline &amp; data'!AO104)</f>
        <v>32622.471597795517</v>
      </c>
      <c r="O250" s="243">
        <f>IF('A-baseline &amp; data'!AP104="",N250*(1+SUMIFS('A-methods'!U:U,'A-methods'!$AG:$AG,"rate",'A-methods'!$AF:$AF,$B250,'A-methods'!$D:$D,$C250,'A-methods'!$A:$A,$D250)),'A-baseline &amp; data'!AP104)</f>
        <v>32948.696313773471</v>
      </c>
      <c r="P250" s="243">
        <f>IF('A-baseline &amp; data'!AQ104="",O250*(1+SUMIFS('A-methods'!V:V,'A-methods'!$AG:$AG,"rate",'A-methods'!$AF:$AF,$B250,'A-methods'!$D:$D,$C250,'A-methods'!$A:$A,$D250)),'A-baseline &amp; data'!AQ104)</f>
        <v>33278.183276911208</v>
      </c>
      <c r="Q250" s="243">
        <f>IF('A-baseline &amp; data'!AR104="",P250*(1+SUMIFS('A-methods'!W:W,'A-methods'!$AG:$AG,"rate",'A-methods'!$AF:$AF,$B250,'A-methods'!$D:$D,$C250,'A-methods'!$A:$A,$D250)),'A-baseline &amp; data'!AR104)</f>
        <v>33610.965109680321</v>
      </c>
      <c r="R250" s="243">
        <f>IF('A-baseline &amp; data'!AS104="",Q250*(1+SUMIFS('A-methods'!X:X,'A-methods'!$AG:$AG,"rate",'A-methods'!$AF:$AF,$B250,'A-methods'!$D:$D,$C250,'A-methods'!$A:$A,$D250)),'A-baseline &amp; data'!AS104)</f>
        <v>33947.074760777126</v>
      </c>
      <c r="S250" s="243">
        <f>IF('A-baseline &amp; data'!AT104="",R250*(1+SUMIFS('A-methods'!Y:Y,'A-methods'!$AG:$AG,"rate",'A-methods'!$AF:$AF,$B250,'A-methods'!$D:$D,$C250,'A-methods'!$A:$A,$D250)),'A-baseline &amp; data'!AT104)</f>
        <v>34286.545508384901</v>
      </c>
      <c r="T250" s="243">
        <f>IF('A-baseline &amp; data'!AU104="",S250*(1+SUMIFS('A-methods'!Z:Z,'A-methods'!$AG:$AG,"rate",'A-methods'!$AF:$AF,$B250,'A-methods'!$D:$D,$C250,'A-methods'!$A:$A,$D250)),'A-baseline &amp; data'!AU104)</f>
        <v>34629.410963468748</v>
      </c>
      <c r="U250" s="243">
        <f>IF('A-baseline &amp; data'!AV104="",T250*(1+SUMIFS('A-methods'!AA:AA,'A-methods'!$AG:$AG,"rate",'A-methods'!$AF:$AF,$B250,'A-methods'!$D:$D,$C250,'A-methods'!$A:$A,$D250)),'A-baseline &amp; data'!AV104)</f>
        <v>34975.70507310344</v>
      </c>
      <c r="V250" s="243">
        <f>IF('A-baseline &amp; data'!AW104="",U250*(1+SUMIFS('A-methods'!AB:AB,'A-methods'!$AG:$AG,"rate",'A-methods'!$AF:$AF,$B250,'A-methods'!$D:$D,$C250,'A-methods'!$A:$A,$D250)),'A-baseline &amp; data'!AW104)</f>
        <v>35325.462123834477</v>
      </c>
      <c r="W250" s="243">
        <f>IF('A-baseline &amp; data'!AX104="",V250*(1+SUMIFS('A-methods'!AC:AC,'A-methods'!$AG:$AG,"rate",'A-methods'!$AF:$AF,$B250,'A-methods'!$D:$D,$C250,'A-methods'!$A:$A,$D250)),'A-baseline &amp; data'!AX104)</f>
        <v>35678.716745072823</v>
      </c>
      <c r="X250" s="243">
        <f>IF('A-baseline &amp; data'!AY104="",W250*(1+SUMIFS('A-methods'!AD:AD,'A-methods'!$AG:$AG,"rate",'A-methods'!$AF:$AF,$B250,'A-methods'!$D:$D,$C250,'A-methods'!$A:$A,$D250)),'A-baseline &amp; data'!AY104)</f>
        <v>36035.503912523549</v>
      </c>
      <c r="Y250" s="243">
        <f>IF('A-baseline &amp; data'!AZ104="",X250*(1+SUMIFS('A-methods'!AE:AE,'A-methods'!$AG:$AG,"rate",'A-methods'!$AF:$AF,$B250,'A-methods'!$D:$D,$C250,'A-methods'!$A:$A,$D250)),'A-baseline &amp; data'!AZ104)</f>
        <v>36395.858951648785</v>
      </c>
    </row>
    <row r="251" spans="1:27">
      <c r="A251" s="237" t="s">
        <v>175</v>
      </c>
      <c r="B251" s="221" t="s">
        <v>373</v>
      </c>
      <c r="C251" s="274" t="str">
        <f t="shared" si="34"/>
        <v>NSW</v>
      </c>
      <c r="D251" s="272" t="str">
        <f t="shared" si="34"/>
        <v>High</v>
      </c>
      <c r="E251" s="336">
        <f>IF('A-baseline &amp; data'!AF105&lt;&gt;"",'A-baseline &amp; data'!AF105,'A-baseline &amp; data'!AE105*(1+SUMIFS('A-methods'!K:K,'A-methods'!$AG:$AG,"rate",'A-methods'!$AF:$AF,$B251,'A-methods'!$D:$D,$C251,'A-methods'!$A:$A,$D251)))</f>
        <v>22791.445912175896</v>
      </c>
      <c r="F251" s="243">
        <f>IF('A-baseline &amp; data'!AG105="",E251*(1+SUMIFS('A-methods'!L:L,'A-methods'!$AG:$AG,"rate",'A-methods'!$AF:$AF,$B251,'A-methods'!$D:$D,$C251,'A-methods'!$A:$A,$D251)),'A-baseline &amp; data'!AG105)</f>
        <v>23685.893392060952</v>
      </c>
      <c r="G251" s="243">
        <f>IF('A-baseline &amp; data'!AH105="",F251*(1+SUMIFS('A-methods'!M:M,'A-methods'!$AG:$AG,"rate",'A-methods'!$AF:$AF,$B251,'A-methods'!$D:$D,$C251,'A-methods'!$A:$A,$D251)),'A-baseline &amp; data'!AH105)</f>
        <v>24615.443352822193</v>
      </c>
      <c r="H251" s="243">
        <f>IF('A-baseline &amp; data'!AI105="",G251*(1+SUMIFS('A-methods'!N:N,'A-methods'!$AG:$AG,"rate",'A-methods'!$AF:$AF,$B251,'A-methods'!$D:$D,$C251,'A-methods'!$A:$A,$D251)),'A-baseline &amp; data'!AI105)</f>
        <v>25600.061086935082</v>
      </c>
      <c r="I251" s="243">
        <f>IF('A-baseline &amp; data'!AJ105="",H251*(1+SUMIFS('A-methods'!O:O,'A-methods'!$AG:$AG,"rate",'A-methods'!$AF:$AF,$B251,'A-methods'!$D:$D,$C251,'A-methods'!$A:$A,$D251)),'A-baseline &amp; data'!AJ105)</f>
        <v>26624.063530412488</v>
      </c>
      <c r="J251" s="243">
        <f>IF('A-baseline &amp; data'!AK105="",I251*(1+SUMIFS('A-methods'!P:P,'A-methods'!$AG:$AG,"rate",'A-methods'!$AF:$AF,$B251,'A-methods'!$D:$D,$C251,'A-methods'!$A:$A,$D251)),'A-baseline &amp; data'!AK105)</f>
        <v>27689.026071628989</v>
      </c>
      <c r="K251" s="243">
        <f>IF('A-baseline &amp; data'!AL105="",J251*(1+SUMIFS('A-methods'!Q:Q,'A-methods'!$AG:$AG,"rate",'A-methods'!$AF:$AF,$B251,'A-methods'!$D:$D,$C251,'A-methods'!$A:$A,$D251)),'A-baseline &amp; data'!AL105)</f>
        <v>28796.587114494148</v>
      </c>
      <c r="L251" s="243">
        <f>IF('A-baseline &amp; data'!AM105="",K251*(1+SUMIFS('A-methods'!R:R,'A-methods'!$AG:$AG,"rate",'A-methods'!$AF:$AF,$B251,'A-methods'!$D:$D,$C251,'A-methods'!$A:$A,$D251)),'A-baseline &amp; data'!AM105)</f>
        <v>29948.450599073916</v>
      </c>
      <c r="M251" s="243">
        <f>IF('A-baseline &amp; data'!AN105="",L251*(1+SUMIFS('A-methods'!S:S,'A-methods'!$AG:$AG,"rate",'A-methods'!$AF:$AF,$B251,'A-methods'!$D:$D,$C251,'A-methods'!$A:$A,$D251)),'A-baseline &amp; data'!AN105)</f>
        <v>31146.388623036873</v>
      </c>
      <c r="N251" s="243">
        <f>IF('A-baseline &amp; data'!AO105="",M251*(1+SUMIFS('A-methods'!T:T,'A-methods'!$AG:$AG,"rate",'A-methods'!$AF:$AF,$B251,'A-methods'!$D:$D,$C251,'A-methods'!$A:$A,$D251)),'A-baseline &amp; data'!AO105)</f>
        <v>32423.390556581384</v>
      </c>
      <c r="O251" s="243">
        <f>IF('A-baseline &amp; data'!AP105="",N251*(1+SUMIFS('A-methods'!U:U,'A-methods'!$AG:$AG,"rate",'A-methods'!$AF:$AF,$B251,'A-methods'!$D:$D,$C251,'A-methods'!$A:$A,$D251)),'A-baseline &amp; data'!AP105)</f>
        <v>33752.749569401218</v>
      </c>
      <c r="P251" s="243">
        <f>IF('A-baseline &amp; data'!AQ105="",O251*(1+SUMIFS('A-methods'!V:V,'A-methods'!$AG:$AG,"rate",'A-methods'!$AF:$AF,$B251,'A-methods'!$D:$D,$C251,'A-methods'!$A:$A,$D251)),'A-baseline &amp; data'!AQ105)</f>
        <v>35136.612301746667</v>
      </c>
      <c r="Q251" s="243">
        <f>IF('A-baseline &amp; data'!AR105="",P251*(1+SUMIFS('A-methods'!W:W,'A-methods'!$AG:$AG,"rate",'A-methods'!$AF:$AF,$B251,'A-methods'!$D:$D,$C251,'A-methods'!$A:$A,$D251)),'A-baseline &amp; data'!AR105)</f>
        <v>36577.213406118281</v>
      </c>
      <c r="R251" s="243">
        <f>IF('A-baseline &amp; data'!AS105="",Q251*(1+SUMIFS('A-methods'!X:X,'A-methods'!$AG:$AG,"rate",'A-methods'!$AF:$AF,$B251,'A-methods'!$D:$D,$C251,'A-methods'!$A:$A,$D251)),'A-baseline &amp; data'!AS105)</f>
        <v>38076.879155769129</v>
      </c>
      <c r="S251" s="243">
        <f>IF('A-baseline &amp; data'!AT105="",R251*(1+SUMIFS('A-methods'!Y:Y,'A-methods'!$AG:$AG,"rate",'A-methods'!$AF:$AF,$B251,'A-methods'!$D:$D,$C251,'A-methods'!$A:$A,$D251)),'A-baseline &amp; data'!AT105)</f>
        <v>39638.03120115566</v>
      </c>
      <c r="T251" s="243">
        <f>IF('A-baseline &amp; data'!AU105="",S251*(1+SUMIFS('A-methods'!Z:Z,'A-methods'!$AG:$AG,"rate",'A-methods'!$AF:$AF,$B251,'A-methods'!$D:$D,$C251,'A-methods'!$A:$A,$D251)),'A-baseline &amp; data'!AU105)</f>
        <v>41263.190480403042</v>
      </c>
      <c r="U251" s="243">
        <f>IF('A-baseline &amp; data'!AV105="",T251*(1+SUMIFS('A-methods'!AA:AA,'A-methods'!$AG:$AG,"rate",'A-methods'!$AF:$AF,$B251,'A-methods'!$D:$D,$C251,'A-methods'!$A:$A,$D251)),'A-baseline &amp; data'!AV105)</f>
        <v>42954.98129009956</v>
      </c>
      <c r="V251" s="243">
        <f>IF('A-baseline &amp; data'!AW105="",U251*(1+SUMIFS('A-methods'!AB:AB,'A-methods'!$AG:$AG,"rate",'A-methods'!$AF:$AF,$B251,'A-methods'!$D:$D,$C251,'A-methods'!$A:$A,$D251)),'A-baseline &amp; data'!AW105)</f>
        <v>44716.135522993638</v>
      </c>
      <c r="W251" s="243">
        <f>IF('A-baseline &amp; data'!AX105="",V251*(1+SUMIFS('A-methods'!AC:AC,'A-methods'!$AG:$AG,"rate",'A-methods'!$AF:$AF,$B251,'A-methods'!$D:$D,$C251,'A-methods'!$A:$A,$D251)),'A-baseline &amp; data'!AX105)</f>
        <v>46549.497079436376</v>
      </c>
      <c r="X251" s="243">
        <f>IF('A-baseline &amp; data'!AY105="",W251*(1+SUMIFS('A-methods'!AD:AD,'A-methods'!$AG:$AG,"rate",'A-methods'!$AF:$AF,$B251,'A-methods'!$D:$D,$C251,'A-methods'!$A:$A,$D251)),'A-baseline &amp; data'!AY105)</f>
        <v>48458.026459693261</v>
      </c>
      <c r="Y251" s="243">
        <f>IF('A-baseline &amp; data'!AZ105="",X251*(1+SUMIFS('A-methods'!AE:AE,'A-methods'!$AG:$AG,"rate",'A-methods'!$AF:$AF,$B251,'A-methods'!$D:$D,$C251,'A-methods'!$A:$A,$D251)),'A-baseline &amp; data'!AZ105)</f>
        <v>50444.805544540679</v>
      </c>
    </row>
    <row r="252" spans="1:27" s="241" customFormat="1" ht="15">
      <c r="A252" s="237" t="s">
        <v>189</v>
      </c>
      <c r="B252" s="221" t="s">
        <v>190</v>
      </c>
      <c r="C252" s="274" t="str">
        <f t="shared" si="34"/>
        <v>NSW</v>
      </c>
      <c r="D252" s="272" t="str">
        <f t="shared" si="34"/>
        <v>High</v>
      </c>
      <c r="E252" s="336">
        <f>IF('A-baseline &amp; data'!AF106&lt;&gt;"",'A-baseline &amp; data'!AF106,'A-baseline &amp; data'!AE106*(1+SUMIFS('A-methods'!K:K,'A-methods'!$AG:$AG,"rate",'A-methods'!$AF:$AF,$B252,'A-methods'!$D:$D,$C252,'A-methods'!$A:$A,$D252)))</f>
        <v>104598.35083283768</v>
      </c>
      <c r="F252" s="243">
        <f>IF('A-baseline &amp; data'!AG106="",E252*(1+SUMIFS('A-methods'!L:L,'A-methods'!$AG:$AG,"rate",'A-methods'!$AF:$AF,$B252,'A-methods'!$D:$D,$C252,'A-methods'!$A:$A,$D252)),'A-baseline &amp; data'!AG106)</f>
        <v>108259.29311198699</v>
      </c>
      <c r="G252" s="243">
        <f>IF('A-baseline &amp; data'!AH106="",F252*(1+SUMIFS('A-methods'!M:M,'A-methods'!$AG:$AG,"rate",'A-methods'!$AF:$AF,$B252,'A-methods'!$D:$D,$C252,'A-methods'!$A:$A,$D252)),'A-baseline &amp; data'!AH106)</f>
        <v>112048.36837090652</v>
      </c>
      <c r="H252" s="243">
        <f>IF('A-baseline &amp; data'!AI106="",G252*(1+SUMIFS('A-methods'!N:N,'A-methods'!$AG:$AG,"rate",'A-methods'!$AF:$AF,$B252,'A-methods'!$D:$D,$C252,'A-methods'!$A:$A,$D252)),'A-baseline &amp; data'!AI106)</f>
        <v>115970.06126388824</v>
      </c>
      <c r="I252" s="243">
        <f>IF('A-baseline &amp; data'!AJ106="",H252*(1+SUMIFS('A-methods'!O:O,'A-methods'!$AG:$AG,"rate",'A-methods'!$AF:$AF,$B252,'A-methods'!$D:$D,$C252,'A-methods'!$A:$A,$D252)),'A-baseline &amp; data'!AJ106)</f>
        <v>120029.01340812433</v>
      </c>
      <c r="J252" s="243">
        <f>IF('A-baseline &amp; data'!AK106="",I252*(1+SUMIFS('A-methods'!P:P,'A-methods'!$AG:$AG,"rate",'A-methods'!$AF:$AF,$B252,'A-methods'!$D:$D,$C252,'A-methods'!$A:$A,$D252)),'A-baseline &amp; data'!AK106)</f>
        <v>124230.02887740867</v>
      </c>
      <c r="K252" s="243">
        <f>IF('A-baseline &amp; data'!AL106="",J252*(1+SUMIFS('A-methods'!Q:Q,'A-methods'!$AG:$AG,"rate",'A-methods'!$AF:$AF,$B252,'A-methods'!$D:$D,$C252,'A-methods'!$A:$A,$D252)),'A-baseline &amp; data'!AL106)</f>
        <v>128578.07988811797</v>
      </c>
      <c r="L252" s="243">
        <f>IF('A-baseline &amp; data'!AM106="",K252*(1+SUMIFS('A-methods'!R:R,'A-methods'!$AG:$AG,"rate",'A-methods'!$AF:$AF,$B252,'A-methods'!$D:$D,$C252,'A-methods'!$A:$A,$D252)),'A-baseline &amp; data'!AM106)</f>
        <v>133078.31268420207</v>
      </c>
      <c r="M252" s="243">
        <f>IF('A-baseline &amp; data'!AN106="",L252*(1+SUMIFS('A-methods'!S:S,'A-methods'!$AG:$AG,"rate",'A-methods'!$AF:$AF,$B252,'A-methods'!$D:$D,$C252,'A-methods'!$A:$A,$D252)),'A-baseline &amp; data'!AN106)</f>
        <v>137736.05362814912</v>
      </c>
      <c r="N252" s="243">
        <f>IF('A-baseline &amp; data'!AO106="",M252*(1+SUMIFS('A-methods'!T:T,'A-methods'!$AG:$AG,"rate",'A-methods'!$AF:$AF,$B252,'A-methods'!$D:$D,$C252,'A-methods'!$A:$A,$D252)),'A-baseline &amp; data'!AO106)</f>
        <v>142556.81550513432</v>
      </c>
      <c r="O252" s="243">
        <f>IF('A-baseline &amp; data'!AP106="",N252*(1+SUMIFS('A-methods'!U:U,'A-methods'!$AG:$AG,"rate",'A-methods'!$AF:$AF,$B252,'A-methods'!$D:$D,$C252,'A-methods'!$A:$A,$D252)),'A-baseline &amp; data'!AP106)</f>
        <v>147546.30404781402</v>
      </c>
      <c r="P252" s="243">
        <f>IF('A-baseline &amp; data'!AQ106="",O252*(1+SUMIFS('A-methods'!V:V,'A-methods'!$AG:$AG,"rate",'A-methods'!$AF:$AF,$B252,'A-methods'!$D:$D,$C252,'A-methods'!$A:$A,$D252)),'A-baseline &amp; data'!AQ106)</f>
        <v>152710.4246894875</v>
      </c>
      <c r="Q252" s="243">
        <f>IF('A-baseline &amp; data'!AR106="",P252*(1+SUMIFS('A-methods'!W:W,'A-methods'!$AG:$AG,"rate",'A-methods'!$AF:$AF,$B252,'A-methods'!$D:$D,$C252,'A-methods'!$A:$A,$D252)),'A-baseline &amp; data'!AR106)</f>
        <v>158055.28955361954</v>
      </c>
      <c r="R252" s="243">
        <f>IF('A-baseline &amp; data'!AS106="",Q252*(1+SUMIFS('A-methods'!X:X,'A-methods'!$AG:$AG,"rate",'A-methods'!$AF:$AF,$B252,'A-methods'!$D:$D,$C252,'A-methods'!$A:$A,$D252)),'A-baseline &amp; data'!AS106)</f>
        <v>163587.2246879962</v>
      </c>
      <c r="S252" s="243">
        <f>IF('A-baseline &amp; data'!AT106="",R252*(1+SUMIFS('A-methods'!Y:Y,'A-methods'!$AG:$AG,"rate",'A-methods'!$AF:$AF,$B252,'A-methods'!$D:$D,$C252,'A-methods'!$A:$A,$D252)),'A-baseline &amp; data'!AT106)</f>
        <v>169312.77755207606</v>
      </c>
      <c r="T252" s="243">
        <f>IF('A-baseline &amp; data'!AU106="",S252*(1+SUMIFS('A-methods'!Z:Z,'A-methods'!$AG:$AG,"rate",'A-methods'!$AF:$AF,$B252,'A-methods'!$D:$D,$C252,'A-methods'!$A:$A,$D252)),'A-baseline &amp; data'!AU106)</f>
        <v>175238.72476639872</v>
      </c>
      <c r="U252" s="243">
        <f>IF('A-baseline &amp; data'!AV106="",T252*(1+SUMIFS('A-methods'!AA:AA,'A-methods'!$AG:$AG,"rate",'A-methods'!$AF:$AF,$B252,'A-methods'!$D:$D,$C252,'A-methods'!$A:$A,$D252)),'A-baseline &amp; data'!AV106)</f>
        <v>181372.08013322265</v>
      </c>
      <c r="V252" s="243">
        <f>IF('A-baseline &amp; data'!AW106="",U252*(1+SUMIFS('A-methods'!AB:AB,'A-methods'!$AG:$AG,"rate",'A-methods'!$AF:$AF,$B252,'A-methods'!$D:$D,$C252,'A-methods'!$A:$A,$D252)),'A-baseline &amp; data'!AW106)</f>
        <v>187720.10293788544</v>
      </c>
      <c r="W252" s="243">
        <f>IF('A-baseline &amp; data'!AX106="",V252*(1+SUMIFS('A-methods'!AC:AC,'A-methods'!$AG:$AG,"rate",'A-methods'!$AF:$AF,$B252,'A-methods'!$D:$D,$C252,'A-methods'!$A:$A,$D252)),'A-baseline &amp; data'!AX106)</f>
        <v>194290.30654071143</v>
      </c>
      <c r="X252" s="243">
        <f>IF('A-baseline &amp; data'!AY106="",W252*(1+SUMIFS('A-methods'!AD:AD,'A-methods'!$AG:$AG,"rate",'A-methods'!$AF:$AF,$B252,'A-methods'!$D:$D,$C252,'A-methods'!$A:$A,$D252)),'A-baseline &amp; data'!AY106)</f>
        <v>201090.46726963631</v>
      </c>
      <c r="Y252" s="243">
        <f>IF('A-baseline &amp; data'!AZ106="",X252*(1+SUMIFS('A-methods'!AE:AE,'A-methods'!$AG:$AG,"rate",'A-methods'!$AF:$AF,$B252,'A-methods'!$D:$D,$C252,'A-methods'!$A:$A,$D252)),'A-baseline &amp; data'!AZ106)</f>
        <v>208128.63362407355</v>
      </c>
      <c r="AA252" s="356"/>
    </row>
    <row r="253" spans="1:27" ht="12.75" customHeight="1">
      <c r="A253" s="244" t="s">
        <v>262</v>
      </c>
      <c r="B253" s="245" t="s">
        <v>265</v>
      </c>
      <c r="C253" s="188" t="str">
        <f t="shared" si="34"/>
        <v>NSW</v>
      </c>
      <c r="D253" s="275" t="str">
        <f t="shared" si="34"/>
        <v>High</v>
      </c>
      <c r="E253" s="337">
        <f>IF('A-baseline &amp; data'!AF107&lt;&gt;"",'A-baseline &amp; data'!AF107,'A-baseline &amp; data'!AE107*(1+SUMIFS('A-methods'!K:K,'A-methods'!$AG:$AG,"rate",'A-methods'!$AF:$AF,$B253,'A-methods'!$D:$D,$C253,'A-methods'!$A:$A,$D253)))</f>
        <v>2354.1447849999954</v>
      </c>
      <c r="F253" s="196">
        <f>IF('A-baseline &amp; data'!AG107="",E253*(1+SUMIFS('A-methods'!L:L,'A-methods'!$AG:$AG,"rate",'A-methods'!$AF:$AF,$B253,'A-methods'!$D:$D,$C253,'A-methods'!$A:$A,$D253)),'A-baseline &amp; data'!AG107)</f>
        <v>2436.5398524749949</v>
      </c>
      <c r="G253" s="196">
        <f>IF('A-baseline &amp; data'!AH107="",F253*(1+SUMIFS('A-methods'!M:M,'A-methods'!$AG:$AG,"rate",'A-methods'!$AF:$AF,$B253,'A-methods'!$D:$D,$C253,'A-methods'!$A:$A,$D253)),'A-baseline &amp; data'!AH107)</f>
        <v>2521.8187473116195</v>
      </c>
      <c r="H253" s="196">
        <f>IF('A-baseline &amp; data'!AI107="",G253*(1+SUMIFS('A-methods'!N:N,'A-methods'!$AG:$AG,"rate",'A-methods'!$AF:$AF,$B253,'A-methods'!$D:$D,$C253,'A-methods'!$A:$A,$D253)),'A-baseline &amp; data'!AI107)</f>
        <v>2610.0824034675261</v>
      </c>
      <c r="I253" s="196">
        <f>IF('A-baseline &amp; data'!AJ107="",H253*(1+SUMIFS('A-methods'!O:O,'A-methods'!$AG:$AG,"rate",'A-methods'!$AF:$AF,$B253,'A-methods'!$D:$D,$C253,'A-methods'!$A:$A,$D253)),'A-baseline &amp; data'!AJ107)</f>
        <v>2701.4352875888894</v>
      </c>
      <c r="J253" s="196">
        <f>IF('A-baseline &amp; data'!AK107="",I253*(1+SUMIFS('A-methods'!P:P,'A-methods'!$AG:$AG,"rate",'A-methods'!$AF:$AF,$B253,'A-methods'!$D:$D,$C253,'A-methods'!$A:$A,$D253)),'A-baseline &amp; data'!AK107)</f>
        <v>2795.9855226545005</v>
      </c>
      <c r="K253" s="196">
        <f>IF('A-baseline &amp; data'!AL107="",J253*(1+SUMIFS('A-methods'!Q:Q,'A-methods'!$AG:$AG,"rate",'A-methods'!$AF:$AF,$B253,'A-methods'!$D:$D,$C253,'A-methods'!$A:$A,$D253)),'A-baseline &amp; data'!AL107)</f>
        <v>2893.8450159474078</v>
      </c>
      <c r="L253" s="196">
        <f>IF('A-baseline &amp; data'!AM107="",K253*(1+SUMIFS('A-methods'!R:R,'A-methods'!$AG:$AG,"rate",'A-methods'!$AF:$AF,$B253,'A-methods'!$D:$D,$C253,'A-methods'!$A:$A,$D253)),'A-baseline &amp; data'!AM107)</f>
        <v>2995.1295915055666</v>
      </c>
      <c r="M253" s="196">
        <f>IF('A-baseline &amp; data'!AN107="",L253*(1+SUMIFS('A-methods'!S:S,'A-methods'!$AG:$AG,"rate",'A-methods'!$AF:$AF,$B253,'A-methods'!$D:$D,$C253,'A-methods'!$A:$A,$D253)),'A-baseline &amp; data'!AN107)</f>
        <v>3099.9591272082612</v>
      </c>
      <c r="N253" s="196">
        <f>IF('A-baseline &amp; data'!AO107="",M253*(1+SUMIFS('A-methods'!T:T,'A-methods'!$AG:$AG,"rate",'A-methods'!$AF:$AF,$B253,'A-methods'!$D:$D,$C253,'A-methods'!$A:$A,$D253)),'A-baseline &amp; data'!AO107)</f>
        <v>3208.45769666055</v>
      </c>
      <c r="O253" s="196">
        <f>IF('A-baseline &amp; data'!AP107="",N253*(1+SUMIFS('A-methods'!U:U,'A-methods'!$AG:$AG,"rate",'A-methods'!$AF:$AF,$B253,'A-methods'!$D:$D,$C253,'A-methods'!$A:$A,$D253)),'A-baseline &amp; data'!AP107)</f>
        <v>3320.7537160436691</v>
      </c>
      <c r="P253" s="196">
        <f>IF('A-baseline &amp; data'!AQ107="",O253*(1+SUMIFS('A-methods'!V:V,'A-methods'!$AG:$AG,"rate",'A-methods'!$AF:$AF,$B253,'A-methods'!$D:$D,$C253,'A-methods'!$A:$A,$D253)),'A-baseline &amp; data'!AQ107)</f>
        <v>3436.9800961051974</v>
      </c>
      <c r="Q253" s="196">
        <f>IF('A-baseline &amp; data'!AR107="",P253*(1+SUMIFS('A-methods'!W:W,'A-methods'!$AG:$AG,"rate",'A-methods'!$AF:$AF,$B253,'A-methods'!$D:$D,$C253,'A-methods'!$A:$A,$D253)),'A-baseline &amp; data'!AR107)</f>
        <v>3557.274399468879</v>
      </c>
      <c r="R253" s="196">
        <f>IF('A-baseline &amp; data'!AS107="",Q253*(1+SUMIFS('A-methods'!X:X,'A-methods'!$AG:$AG,"rate",'A-methods'!$AF:$AF,$B253,'A-methods'!$D:$D,$C253,'A-methods'!$A:$A,$D253)),'A-baseline &amp; data'!AS107)</f>
        <v>3681.7790034502896</v>
      </c>
      <c r="S253" s="196">
        <f>IF('A-baseline &amp; data'!AT107="",R253*(1+SUMIFS('A-methods'!Y:Y,'A-methods'!$AG:$AG,"rate",'A-methods'!$AF:$AF,$B253,'A-methods'!$D:$D,$C253,'A-methods'!$A:$A,$D253)),'A-baseline &amp; data'!AT107)</f>
        <v>3810.6412685710493</v>
      </c>
      <c r="T253" s="196">
        <f>IF('A-baseline &amp; data'!AU107="",S253*(1+SUMIFS('A-methods'!Z:Z,'A-methods'!$AG:$AG,"rate",'A-methods'!$AF:$AF,$B253,'A-methods'!$D:$D,$C253,'A-methods'!$A:$A,$D253)),'A-baseline &amp; data'!AU107)</f>
        <v>3944.0137129710356</v>
      </c>
      <c r="U253" s="196">
        <f>IF('A-baseline &amp; data'!AV107="",T253*(1+SUMIFS('A-methods'!AA:AA,'A-methods'!$AG:$AG,"rate",'A-methods'!$AF:$AF,$B253,'A-methods'!$D:$D,$C253,'A-methods'!$A:$A,$D253)),'A-baseline &amp; data'!AV107)</f>
        <v>4082.0541929250217</v>
      </c>
      <c r="V253" s="196">
        <f>IF('A-baseline &amp; data'!AW107="",U253*(1+SUMIFS('A-methods'!AB:AB,'A-methods'!$AG:$AG,"rate",'A-methods'!$AF:$AF,$B253,'A-methods'!$D:$D,$C253,'A-methods'!$A:$A,$D253)),'A-baseline &amp; data'!AW107)</f>
        <v>4224.9260896773967</v>
      </c>
      <c r="W253" s="196">
        <f>IF('A-baseline &amp; data'!AX107="",V253*(1+SUMIFS('A-methods'!AC:AC,'A-methods'!$AG:$AG,"rate",'A-methods'!$AF:$AF,$B253,'A-methods'!$D:$D,$C253,'A-methods'!$A:$A,$D253)),'A-baseline &amp; data'!AX107)</f>
        <v>4372.7985028161056</v>
      </c>
      <c r="X253" s="196">
        <f>IF('A-baseline &amp; data'!AY107="",W253*(1+SUMIFS('A-methods'!AD:AD,'A-methods'!$AG:$AG,"rate",'A-methods'!$AF:$AF,$B253,'A-methods'!$D:$D,$C253,'A-methods'!$A:$A,$D253)),'A-baseline &amp; data'!AY107)</f>
        <v>4525.8464504146687</v>
      </c>
      <c r="Y253" s="196">
        <f>IF('A-baseline &amp; data'!AZ107="",X253*(1+SUMIFS('A-methods'!AE:AE,'A-methods'!$AG:$AG,"rate",'A-methods'!$AF:$AF,$B253,'A-methods'!$D:$D,$C253,'A-methods'!$A:$A,$D253)),'A-baseline &amp; data'!AZ107)</f>
        <v>4684.2510761791818</v>
      </c>
    </row>
    <row r="254" spans="1:27">
      <c r="A254" s="222"/>
      <c r="B254" s="213"/>
      <c r="C254" s="250" t="str">
        <f t="shared" si="34"/>
        <v>NSW</v>
      </c>
      <c r="D254" s="250"/>
      <c r="E254" s="217" t="str">
        <f>""</f>
        <v/>
      </c>
      <c r="F254" s="324">
        <f t="shared" ref="F254:Y254" si="36">SUM(F226:F253)</f>
        <v>1855143.4235687989</v>
      </c>
      <c r="G254" s="324">
        <f t="shared" si="36"/>
        <v>1899076.2843815018</v>
      </c>
      <c r="H254" s="324">
        <f t="shared" si="36"/>
        <v>1944880.956912522</v>
      </c>
      <c r="I254" s="324">
        <f t="shared" si="36"/>
        <v>1992644.8170413917</v>
      </c>
      <c r="J254" s="324">
        <f t="shared" si="36"/>
        <v>2042504.3504169211</v>
      </c>
      <c r="K254" s="324">
        <f t="shared" si="36"/>
        <v>2094559.8231548679</v>
      </c>
      <c r="L254" s="324">
        <f t="shared" si="36"/>
        <v>2148942.9071095884</v>
      </c>
      <c r="M254" s="324">
        <f t="shared" si="36"/>
        <v>2205796.1071325964</v>
      </c>
      <c r="N254" s="324">
        <f t="shared" si="36"/>
        <v>2265305.0070072613</v>
      </c>
      <c r="O254" s="324">
        <f t="shared" si="36"/>
        <v>2327513.148294644</v>
      </c>
      <c r="P254" s="324">
        <f t="shared" si="36"/>
        <v>2392692.4954335545</v>
      </c>
      <c r="Q254" s="324">
        <f t="shared" si="36"/>
        <v>2461041.0063570263</v>
      </c>
      <c r="R254" s="324">
        <f t="shared" si="36"/>
        <v>2532774.3445980689</v>
      </c>
      <c r="S254" s="324">
        <f t="shared" si="36"/>
        <v>2608127.7573331264</v>
      </c>
      <c r="T254" s="324">
        <f t="shared" si="36"/>
        <v>2687358.1681619738</v>
      </c>
      <c r="U254" s="324">
        <f t="shared" si="36"/>
        <v>2770746.5099132345</v>
      </c>
      <c r="V254" s="324">
        <f t="shared" si="36"/>
        <v>2858600.3257770659</v>
      </c>
      <c r="W254" s="324">
        <f t="shared" si="36"/>
        <v>2951256.6704392135</v>
      </c>
      <c r="X254" s="324">
        <f t="shared" si="36"/>
        <v>3049085.3466670127</v>
      </c>
      <c r="Y254" s="324">
        <f t="shared" si="36"/>
        <v>3152492.5170261157</v>
      </c>
      <c r="Z254" s="324"/>
    </row>
    <row r="255" spans="1:27" ht="15.75">
      <c r="A255" s="242" t="str">
        <f>A194</f>
        <v>NSW</v>
      </c>
      <c r="B255" s="242" t="s">
        <v>212</v>
      </c>
      <c r="C255" s="250" t="str">
        <f t="shared" si="34"/>
        <v>NSW</v>
      </c>
      <c r="D255" s="250"/>
      <c r="E255" s="217" t="str">
        <f>""</f>
        <v/>
      </c>
      <c r="F255" s="217" t="str">
        <f>""</f>
        <v/>
      </c>
      <c r="G255" s="217" t="str">
        <f>""</f>
        <v/>
      </c>
      <c r="H255" s="217" t="str">
        <f>""</f>
        <v/>
      </c>
      <c r="I255" s="217" t="str">
        <f>""</f>
        <v/>
      </c>
      <c r="J255" s="217" t="str">
        <f>""</f>
        <v/>
      </c>
      <c r="K255" s="217" t="str">
        <f>""</f>
        <v/>
      </c>
      <c r="L255" s="217" t="str">
        <f>""</f>
        <v/>
      </c>
      <c r="M255" s="217" t="str">
        <f>""</f>
        <v/>
      </c>
      <c r="N255" s="217" t="str">
        <f>""</f>
        <v/>
      </c>
      <c r="O255" s="217" t="str">
        <f>""</f>
        <v/>
      </c>
      <c r="P255" s="217" t="str">
        <f>""</f>
        <v/>
      </c>
      <c r="Q255" s="217" t="str">
        <f>""</f>
        <v/>
      </c>
      <c r="R255" s="217" t="str">
        <f>""</f>
        <v/>
      </c>
      <c r="S255" s="217" t="str">
        <f>""</f>
        <v/>
      </c>
      <c r="T255" s="217" t="str">
        <f>""</f>
        <v/>
      </c>
      <c r="U255" s="217" t="str">
        <f>""</f>
        <v/>
      </c>
      <c r="V255" s="217" t="str">
        <f>""</f>
        <v/>
      </c>
      <c r="W255" s="217" t="str">
        <f>""</f>
        <v/>
      </c>
      <c r="X255" s="217" t="str">
        <f>""</f>
        <v/>
      </c>
      <c r="Y255" s="217" t="str">
        <f>""</f>
        <v/>
      </c>
    </row>
    <row r="256" spans="1:27">
      <c r="A256" s="246" t="s">
        <v>21</v>
      </c>
      <c r="B256" s="247" t="s">
        <v>198</v>
      </c>
      <c r="C256" s="273" t="str">
        <f t="shared" si="34"/>
        <v>NSW</v>
      </c>
      <c r="D256" s="271" t="s">
        <v>216</v>
      </c>
      <c r="E256" s="335">
        <f>IF('A-baseline &amp; data'!AF80&lt;&gt;"",'A-baseline &amp; data'!AF80,'A-baseline &amp; data'!AE80*(1+SUMIFS('A-methods'!K:K,'A-methods'!$AG:$AG,"rate",'A-methods'!$AF:$AF,$B256,'A-methods'!$D:$D,$C256,'A-methods'!$A:$A,$D256)))</f>
        <v>4.8915000000000006</v>
      </c>
      <c r="F256" s="248">
        <f>IF('A-baseline &amp; data'!AG80="",E256*(1+SUMIFS('A-methods'!L:L,'A-methods'!$AG:$AG,"rate",'A-methods'!$AF:$AF,$B256,'A-methods'!$D:$D,$C256,'A-methods'!$A:$A,$D256)),'A-baseline &amp; data'!AG80)</f>
        <v>4.7447550000000005</v>
      </c>
      <c r="G256" s="248">
        <f>IF('A-baseline &amp; data'!AH80="",F256*(1+SUMIFS('A-methods'!M:M,'A-methods'!$AG:$AG,"rate",'A-methods'!$AF:$AF,$B256,'A-methods'!$D:$D,$C256,'A-methods'!$A:$A,$D256)),'A-baseline &amp; data'!AH80)</f>
        <v>4.6024123500000007</v>
      </c>
      <c r="H256" s="248">
        <f>IF('A-baseline &amp; data'!AI80="",G256*(1+SUMIFS('A-methods'!N:N,'A-methods'!$AG:$AG,"rate",'A-methods'!$AF:$AF,$B256,'A-methods'!$D:$D,$C256,'A-methods'!$A:$A,$D256)),'A-baseline &amp; data'!AI80)</f>
        <v>4.4643399795000009</v>
      </c>
      <c r="I256" s="248">
        <f>IF('A-baseline &amp; data'!AJ80="",H256*(1+SUMIFS('A-methods'!O:O,'A-methods'!$AG:$AG,"rate",'A-methods'!$AF:$AF,$B256,'A-methods'!$D:$D,$C256,'A-methods'!$A:$A,$D256)),'A-baseline &amp; data'!AJ80)</f>
        <v>4.3304097801150006</v>
      </c>
      <c r="J256" s="248">
        <f>IF('A-baseline &amp; data'!AK80="",I256*(1+SUMIFS('A-methods'!P:P,'A-methods'!$AG:$AG,"rate",'A-methods'!$AF:$AF,$B256,'A-methods'!$D:$D,$C256,'A-methods'!$A:$A,$D256)),'A-baseline &amp; data'!AK80)</f>
        <v>4.2004974867115505</v>
      </c>
      <c r="K256" s="248">
        <f>IF('A-baseline &amp; data'!AL80="",J256*(1+SUMIFS('A-methods'!Q:Q,'A-methods'!$AG:$AG,"rate",'A-methods'!$AF:$AF,$B256,'A-methods'!$D:$D,$C256,'A-methods'!$A:$A,$D256)),'A-baseline &amp; data'!AL80)</f>
        <v>4.0744825621102043</v>
      </c>
      <c r="L256" s="248">
        <f>IF('A-baseline &amp; data'!AM80="",K256*(1+SUMIFS('A-methods'!R:R,'A-methods'!$AG:$AG,"rate",'A-methods'!$AF:$AF,$B256,'A-methods'!$D:$D,$C256,'A-methods'!$A:$A,$D256)),'A-baseline &amp; data'!AM80)</f>
        <v>3.952248085246898</v>
      </c>
      <c r="M256" s="248">
        <f>IF('A-baseline &amp; data'!AN80="",L256*(1+SUMIFS('A-methods'!S:S,'A-methods'!$AG:$AG,"rate",'A-methods'!$AF:$AF,$B256,'A-methods'!$D:$D,$C256,'A-methods'!$A:$A,$D256)),'A-baseline &amp; data'!AN80)</f>
        <v>3.8336806426894907</v>
      </c>
      <c r="N256" s="248">
        <f>IF('A-baseline &amp; data'!AO80="",M256*(1+SUMIFS('A-methods'!T:T,'A-methods'!$AG:$AG,"rate",'A-methods'!$AF:$AF,$B256,'A-methods'!$D:$D,$C256,'A-methods'!$A:$A,$D256)),'A-baseline &amp; data'!AO80)</f>
        <v>3.718670223408806</v>
      </c>
      <c r="O256" s="248">
        <f>IF('A-baseline &amp; data'!AP80="",N256*(1+SUMIFS('A-methods'!U:U,'A-methods'!$AG:$AG,"rate",'A-methods'!$AF:$AF,$B256,'A-methods'!$D:$D,$C256,'A-methods'!$A:$A,$D256)),'A-baseline &amp; data'!AP80)</f>
        <v>3.6071101167065418</v>
      </c>
      <c r="P256" s="248">
        <f>IF('A-baseline &amp; data'!AQ80="",O256*(1+SUMIFS('A-methods'!V:V,'A-methods'!$AG:$AG,"rate",'A-methods'!$AF:$AF,$B256,'A-methods'!$D:$D,$C256,'A-methods'!$A:$A,$D256)),'A-baseline &amp; data'!AQ80)</f>
        <v>3.4988968132053455</v>
      </c>
      <c r="Q256" s="248">
        <f>IF('A-baseline &amp; data'!AR80="",P256*(1+SUMIFS('A-methods'!W:W,'A-methods'!$AG:$AG,"rate",'A-methods'!$AF:$AF,$B256,'A-methods'!$D:$D,$C256,'A-methods'!$A:$A,$D256)),'A-baseline &amp; data'!AR80)</f>
        <v>3.3939299088091852</v>
      </c>
      <c r="R256" s="248">
        <f>IF('A-baseline &amp; data'!AS80="",Q256*(1+SUMIFS('A-methods'!X:X,'A-methods'!$AG:$AG,"rate",'A-methods'!$AF:$AF,$B256,'A-methods'!$D:$D,$C256,'A-methods'!$A:$A,$D256)),'A-baseline &amp; data'!AS80)</f>
        <v>3.2921120115449094</v>
      </c>
      <c r="S256" s="248">
        <f>IF('A-baseline &amp; data'!AT80="",R256*(1+SUMIFS('A-methods'!Y:Y,'A-methods'!$AG:$AG,"rate",'A-methods'!$AF:$AF,$B256,'A-methods'!$D:$D,$C256,'A-methods'!$A:$A,$D256)),'A-baseline &amp; data'!AT80)</f>
        <v>3.193348651198562</v>
      </c>
      <c r="T256" s="248">
        <f>IF('A-baseline &amp; data'!AU80="",S256*(1+SUMIFS('A-methods'!Z:Z,'A-methods'!$AG:$AG,"rate",'A-methods'!$AF:$AF,$B256,'A-methods'!$D:$D,$C256,'A-methods'!$A:$A,$D256)),'A-baseline &amp; data'!AU80)</f>
        <v>3.0975481916626051</v>
      </c>
      <c r="U256" s="248">
        <f>IF('A-baseline &amp; data'!AV80="",T256*(1+SUMIFS('A-methods'!AA:AA,'A-methods'!$AG:$AG,"rate",'A-methods'!$AF:$AF,$B256,'A-methods'!$D:$D,$C256,'A-methods'!$A:$A,$D256)),'A-baseline &amp; data'!AV80)</f>
        <v>3.0046217459127269</v>
      </c>
      <c r="V256" s="248">
        <f>IF('A-baseline &amp; data'!AW80="",U256*(1+SUMIFS('A-methods'!AB:AB,'A-methods'!$AG:$AG,"rate",'A-methods'!$AF:$AF,$B256,'A-methods'!$D:$D,$C256,'A-methods'!$A:$A,$D256)),'A-baseline &amp; data'!AW80)</f>
        <v>2.914483093535345</v>
      </c>
      <c r="W256" s="248">
        <f>IF('A-baseline &amp; data'!AX80="",V256*(1+SUMIFS('A-methods'!AC:AC,'A-methods'!$AG:$AG,"rate",'A-methods'!$AF:$AF,$B256,'A-methods'!$D:$D,$C256,'A-methods'!$A:$A,$D256)),'A-baseline &amp; data'!AX80)</f>
        <v>2.8270486007292845</v>
      </c>
      <c r="X256" s="248">
        <f>IF('A-baseline &amp; data'!AY80="",W256*(1+SUMIFS('A-methods'!AD:AD,'A-methods'!$AG:$AG,"rate",'A-methods'!$AF:$AF,$B256,'A-methods'!$D:$D,$C256,'A-methods'!$A:$A,$D256)),'A-baseline &amp; data'!AY80)</f>
        <v>2.7422371427074062</v>
      </c>
      <c r="Y256" s="248">
        <f>IF('A-baseline &amp; data'!AZ80="",X256*(1+SUMIFS('A-methods'!AE:AE,'A-methods'!$AG:$AG,"rate",'A-methods'!$AF:$AF,$B256,'A-methods'!$D:$D,$C256,'A-methods'!$A:$A,$D256)),'A-baseline &amp; data'!AZ80)</f>
        <v>2.659970028426184</v>
      </c>
    </row>
    <row r="257" spans="1:25">
      <c r="A257" s="237" t="s">
        <v>29</v>
      </c>
      <c r="B257" s="221" t="s">
        <v>30</v>
      </c>
      <c r="C257" s="274" t="str">
        <f t="shared" si="34"/>
        <v>NSW</v>
      </c>
      <c r="D257" s="272" t="str">
        <f>D256</f>
        <v>Low</v>
      </c>
      <c r="E257" s="336">
        <f>IF('A-baseline &amp; data'!AF81&lt;&gt;"",'A-baseline &amp; data'!AF81,'A-baseline &amp; data'!AE81*(1+SUMIFS('A-methods'!K:K,'A-methods'!$AG:$AG,"rate",'A-methods'!$AF:$AF,$B257,'A-methods'!$D:$D,$C257,'A-methods'!$A:$A,$D257)))</f>
        <v>15367.44991500003</v>
      </c>
      <c r="F257" s="243">
        <f>IF('A-baseline &amp; data'!AG81="",E257*(1+SUMIFS('A-methods'!L:L,'A-methods'!$AG:$AG,"rate",'A-methods'!$AF:$AF,$B257,'A-methods'!$D:$D,$C257,'A-methods'!$A:$A,$D257)),'A-baseline &amp; data'!AG81)</f>
        <v>13830.704923500027</v>
      </c>
      <c r="G257" s="243">
        <f>IF('A-baseline &amp; data'!AH81="",F257*(1+SUMIFS('A-methods'!M:M,'A-methods'!$AG:$AG,"rate",'A-methods'!$AF:$AF,$B257,'A-methods'!$D:$D,$C257,'A-methods'!$A:$A,$D257)),'A-baseline &amp; data'!AH81)</f>
        <v>12447.634431150025</v>
      </c>
      <c r="H257" s="243">
        <f>IF('A-baseline &amp; data'!AI81="",G257*(1+SUMIFS('A-methods'!N:N,'A-methods'!$AG:$AG,"rate",'A-methods'!$AF:$AF,$B257,'A-methods'!$D:$D,$C257,'A-methods'!$A:$A,$D257)),'A-baseline &amp; data'!AI81)</f>
        <v>11202.870988035023</v>
      </c>
      <c r="I257" s="243">
        <f>IF('A-baseline &amp; data'!AJ81="",H257*(1+SUMIFS('A-methods'!O:O,'A-methods'!$AG:$AG,"rate",'A-methods'!$AF:$AF,$B257,'A-methods'!$D:$D,$C257,'A-methods'!$A:$A,$D257)),'A-baseline &amp; data'!AJ81)</f>
        <v>10082.583889231521</v>
      </c>
      <c r="J257" s="243">
        <f>IF('A-baseline &amp; data'!AK81="",I257*(1+SUMIFS('A-methods'!P:P,'A-methods'!$AG:$AG,"rate",'A-methods'!$AF:$AF,$B257,'A-methods'!$D:$D,$C257,'A-methods'!$A:$A,$D257)),'A-baseline &amp; data'!AK81)</f>
        <v>9074.3255003083686</v>
      </c>
      <c r="K257" s="243">
        <f>IF('A-baseline &amp; data'!AL81="",J257*(1+SUMIFS('A-methods'!Q:Q,'A-methods'!$AG:$AG,"rate",'A-methods'!$AF:$AF,$B257,'A-methods'!$D:$D,$C257,'A-methods'!$A:$A,$D257)),'A-baseline &amp; data'!AL81)</f>
        <v>8166.8929502775318</v>
      </c>
      <c r="L257" s="243">
        <f>IF('A-baseline &amp; data'!AM81="",K257*(1+SUMIFS('A-methods'!R:R,'A-methods'!$AG:$AG,"rate",'A-methods'!$AF:$AF,$B257,'A-methods'!$D:$D,$C257,'A-methods'!$A:$A,$D257)),'A-baseline &amp; data'!AM81)</f>
        <v>8085.2240207747564</v>
      </c>
      <c r="M257" s="243">
        <f>IF('A-baseline &amp; data'!AN81="",L257*(1+SUMIFS('A-methods'!S:S,'A-methods'!$AG:$AG,"rate",'A-methods'!$AF:$AF,$B257,'A-methods'!$D:$D,$C257,'A-methods'!$A:$A,$D257)),'A-baseline &amp; data'!AN81)</f>
        <v>8004.3717805670085</v>
      </c>
      <c r="N257" s="243">
        <f>IF('A-baseline &amp; data'!AO81="",M257*(1+SUMIFS('A-methods'!T:T,'A-methods'!$AG:$AG,"rate",'A-methods'!$AF:$AF,$B257,'A-methods'!$D:$D,$C257,'A-methods'!$A:$A,$D257)),'A-baseline &amp; data'!AO81)</f>
        <v>7924.3280627613385</v>
      </c>
      <c r="O257" s="243">
        <f>IF('A-baseline &amp; data'!AP81="",N257*(1+SUMIFS('A-methods'!U:U,'A-methods'!$AG:$AG,"rate",'A-methods'!$AF:$AF,$B257,'A-methods'!$D:$D,$C257,'A-methods'!$A:$A,$D257)),'A-baseline &amp; data'!AP81)</f>
        <v>7845.0847821337247</v>
      </c>
      <c r="P257" s="243">
        <f>IF('A-baseline &amp; data'!AQ81="",O257*(1+SUMIFS('A-methods'!V:V,'A-methods'!$AG:$AG,"rate",'A-methods'!$AF:$AF,$B257,'A-methods'!$D:$D,$C257,'A-methods'!$A:$A,$D257)),'A-baseline &amp; data'!AQ81)</f>
        <v>7766.6339343123873</v>
      </c>
      <c r="Q257" s="243">
        <f>IF('A-baseline &amp; data'!AR81="",P257*(1+SUMIFS('A-methods'!W:W,'A-methods'!$AG:$AG,"rate",'A-methods'!$AF:$AF,$B257,'A-methods'!$D:$D,$C257,'A-methods'!$A:$A,$D257)),'A-baseline &amp; data'!AR81)</f>
        <v>7688.9675949692637</v>
      </c>
      <c r="R257" s="243">
        <f>IF('A-baseline &amp; data'!AS81="",Q257*(1+SUMIFS('A-methods'!X:X,'A-methods'!$AG:$AG,"rate",'A-methods'!$AF:$AF,$B257,'A-methods'!$D:$D,$C257,'A-methods'!$A:$A,$D257)),'A-baseline &amp; data'!AS81)</f>
        <v>7612.0779190195708</v>
      </c>
      <c r="S257" s="243">
        <f>IF('A-baseline &amp; data'!AT81="",R257*(1+SUMIFS('A-methods'!Y:Y,'A-methods'!$AG:$AG,"rate",'A-methods'!$AF:$AF,$B257,'A-methods'!$D:$D,$C257,'A-methods'!$A:$A,$D257)),'A-baseline &amp; data'!AT81)</f>
        <v>7535.9571398293747</v>
      </c>
      <c r="T257" s="243">
        <f>IF('A-baseline &amp; data'!AU81="",S257*(1+SUMIFS('A-methods'!Z:Z,'A-methods'!$AG:$AG,"rate",'A-methods'!$AF:$AF,$B257,'A-methods'!$D:$D,$C257,'A-methods'!$A:$A,$D257)),'A-baseline &amp; data'!AU81)</f>
        <v>7460.5975684310806</v>
      </c>
      <c r="U257" s="243">
        <f>IF('A-baseline &amp; data'!AV81="",T257*(1+SUMIFS('A-methods'!AA:AA,'A-methods'!$AG:$AG,"rate",'A-methods'!$AF:$AF,$B257,'A-methods'!$D:$D,$C257,'A-methods'!$A:$A,$D257)),'A-baseline &amp; data'!AV81)</f>
        <v>7385.99159274677</v>
      </c>
      <c r="V257" s="243">
        <f>IF('A-baseline &amp; data'!AW81="",U257*(1+SUMIFS('A-methods'!AB:AB,'A-methods'!$AG:$AG,"rate",'A-methods'!$AF:$AF,$B257,'A-methods'!$D:$D,$C257,'A-methods'!$A:$A,$D257)),'A-baseline &amp; data'!AW81)</f>
        <v>7312.1316768193019</v>
      </c>
      <c r="W257" s="243">
        <f>IF('A-baseline &amp; data'!AX81="",V257*(1+SUMIFS('A-methods'!AC:AC,'A-methods'!$AG:$AG,"rate",'A-methods'!$AF:$AF,$B257,'A-methods'!$D:$D,$C257,'A-methods'!$A:$A,$D257)),'A-baseline &amp; data'!AX81)</f>
        <v>7239.0103600511084</v>
      </c>
      <c r="X257" s="243">
        <f>IF('A-baseline &amp; data'!AY81="",W257*(1+SUMIFS('A-methods'!AD:AD,'A-methods'!$AG:$AG,"rate",'A-methods'!$AF:$AF,$B257,'A-methods'!$D:$D,$C257,'A-methods'!$A:$A,$D257)),'A-baseline &amp; data'!AY81)</f>
        <v>7166.6202564505975</v>
      </c>
      <c r="Y257" s="243">
        <f>IF('A-baseline &amp; data'!AZ81="",X257*(1+SUMIFS('A-methods'!AE:AE,'A-methods'!$AG:$AG,"rate",'A-methods'!$AF:$AF,$B257,'A-methods'!$D:$D,$C257,'A-methods'!$A:$A,$D257)),'A-baseline &amp; data'!AZ81)</f>
        <v>7094.9540538860911</v>
      </c>
    </row>
    <row r="258" spans="1:25">
      <c r="A258" s="237" t="s">
        <v>33</v>
      </c>
      <c r="B258" s="221" t="s">
        <v>34</v>
      </c>
      <c r="C258" s="274" t="str">
        <f t="shared" si="34"/>
        <v>NSW</v>
      </c>
      <c r="D258" s="272" t="str">
        <f t="shared" si="34"/>
        <v>Low</v>
      </c>
      <c r="E258" s="336">
        <f>IF('A-baseline &amp; data'!AF82&lt;&gt;"",'A-baseline &amp; data'!AF82,'A-baseline &amp; data'!AE82*(1+SUMIFS('A-methods'!K:K,'A-methods'!$AG:$AG,"rate",'A-methods'!$AF:$AF,$B258,'A-methods'!$D:$D,$C258,'A-methods'!$A:$A,$D258)))</f>
        <v>4886.9898200000007</v>
      </c>
      <c r="F258" s="243">
        <f>IF('A-baseline &amp; data'!AG82="",E258*(1+SUMIFS('A-methods'!L:L,'A-methods'!$AG:$AG,"rate",'A-methods'!$AF:$AF,$B258,'A-methods'!$D:$D,$C258,'A-methods'!$A:$A,$D258)),'A-baseline &amp; data'!AG82)</f>
        <v>4671.9622679200002</v>
      </c>
      <c r="G258" s="243">
        <f>IF('A-baseline &amp; data'!AH82="",F258*(1+SUMIFS('A-methods'!M:M,'A-methods'!$AG:$AG,"rate",'A-methods'!$AF:$AF,$B258,'A-methods'!$D:$D,$C258,'A-methods'!$A:$A,$D258)),'A-baseline &amp; data'!AH82)</f>
        <v>4466.3959281315201</v>
      </c>
      <c r="H258" s="243">
        <f>IF('A-baseline &amp; data'!AI82="",G258*(1+SUMIFS('A-methods'!N:N,'A-methods'!$AG:$AG,"rate",'A-methods'!$AF:$AF,$B258,'A-methods'!$D:$D,$C258,'A-methods'!$A:$A,$D258)),'A-baseline &amp; data'!AI82)</f>
        <v>4269.8745072937327</v>
      </c>
      <c r="I258" s="243">
        <f>IF('A-baseline &amp; data'!AJ82="",H258*(1+SUMIFS('A-methods'!O:O,'A-methods'!$AG:$AG,"rate",'A-methods'!$AF:$AF,$B258,'A-methods'!$D:$D,$C258,'A-methods'!$A:$A,$D258)),'A-baseline &amp; data'!AJ82)</f>
        <v>4082.0000289728082</v>
      </c>
      <c r="J258" s="243">
        <f>IF('A-baseline &amp; data'!AK82="",I258*(1+SUMIFS('A-methods'!P:P,'A-methods'!$AG:$AG,"rate",'A-methods'!$AF:$AF,$B258,'A-methods'!$D:$D,$C258,'A-methods'!$A:$A,$D258)),'A-baseline &amp; data'!AK82)</f>
        <v>3902.3920276980043</v>
      </c>
      <c r="K258" s="243">
        <f>IF('A-baseline &amp; data'!AL82="",J258*(1+SUMIFS('A-methods'!Q:Q,'A-methods'!$AG:$AG,"rate",'A-methods'!$AF:$AF,$B258,'A-methods'!$D:$D,$C258,'A-methods'!$A:$A,$D258)),'A-baseline &amp; data'!AL82)</f>
        <v>3730.6867784792921</v>
      </c>
      <c r="L258" s="243">
        <f>IF('A-baseline &amp; data'!AM82="",K258*(1+SUMIFS('A-methods'!R:R,'A-methods'!$AG:$AG,"rate",'A-methods'!$AF:$AF,$B258,'A-methods'!$D:$D,$C258,'A-methods'!$A:$A,$D258)),'A-baseline &amp; data'!AM82)</f>
        <v>3566.5365602262032</v>
      </c>
      <c r="M258" s="243">
        <f>IF('A-baseline &amp; data'!AN82="",L258*(1+SUMIFS('A-methods'!S:S,'A-methods'!$AG:$AG,"rate",'A-methods'!$AF:$AF,$B258,'A-methods'!$D:$D,$C258,'A-methods'!$A:$A,$D258)),'A-baseline &amp; data'!AN82)</f>
        <v>3409.6089515762501</v>
      </c>
      <c r="N258" s="243">
        <f>IF('A-baseline &amp; data'!AO82="",M258*(1+SUMIFS('A-methods'!T:T,'A-methods'!$AG:$AG,"rate",'A-methods'!$AF:$AF,$B258,'A-methods'!$D:$D,$C258,'A-methods'!$A:$A,$D258)),'A-baseline &amp; data'!AO82)</f>
        <v>3259.5861577068949</v>
      </c>
      <c r="O258" s="243">
        <f>IF('A-baseline &amp; data'!AP82="",N258*(1+SUMIFS('A-methods'!U:U,'A-methods'!$AG:$AG,"rate",'A-methods'!$AF:$AF,$B258,'A-methods'!$D:$D,$C258,'A-methods'!$A:$A,$D258)),'A-baseline &amp; data'!AP82)</f>
        <v>3116.1643667677913</v>
      </c>
      <c r="P258" s="243">
        <f>IF('A-baseline &amp; data'!AQ82="",O258*(1+SUMIFS('A-methods'!V:V,'A-methods'!$AG:$AG,"rate",'A-methods'!$AF:$AF,$B258,'A-methods'!$D:$D,$C258,'A-methods'!$A:$A,$D258)),'A-baseline &amp; data'!AQ82)</f>
        <v>2979.0531346300086</v>
      </c>
      <c r="Q258" s="243">
        <f>IF('A-baseline &amp; data'!AR82="",P258*(1+SUMIFS('A-methods'!W:W,'A-methods'!$AG:$AG,"rate",'A-methods'!$AF:$AF,$B258,'A-methods'!$D:$D,$C258,'A-methods'!$A:$A,$D258)),'A-baseline &amp; data'!AR82)</f>
        <v>2847.9747967062881</v>
      </c>
      <c r="R258" s="243">
        <f>IF('A-baseline &amp; data'!AS82="",Q258*(1+SUMIFS('A-methods'!X:X,'A-methods'!$AG:$AG,"rate",'A-methods'!$AF:$AF,$B258,'A-methods'!$D:$D,$C258,'A-methods'!$A:$A,$D258)),'A-baseline &amp; data'!AS82)</f>
        <v>2722.6639056512113</v>
      </c>
      <c r="S258" s="243">
        <f>IF('A-baseline &amp; data'!AT82="",R258*(1+SUMIFS('A-methods'!Y:Y,'A-methods'!$AG:$AG,"rate",'A-methods'!$AF:$AF,$B258,'A-methods'!$D:$D,$C258,'A-methods'!$A:$A,$D258)),'A-baseline &amp; data'!AT82)</f>
        <v>2602.8666938025581</v>
      </c>
      <c r="T258" s="243">
        <f>IF('A-baseline &amp; data'!AU82="",S258*(1+SUMIFS('A-methods'!Z:Z,'A-methods'!$AG:$AG,"rate",'A-methods'!$AF:$AF,$B258,'A-methods'!$D:$D,$C258,'A-methods'!$A:$A,$D258)),'A-baseline &amp; data'!AU82)</f>
        <v>2488.3405592752456</v>
      </c>
      <c r="U258" s="243">
        <f>IF('A-baseline &amp; data'!AV82="",T258*(1+SUMIFS('A-methods'!AA:AA,'A-methods'!$AG:$AG,"rate",'A-methods'!$AF:$AF,$B258,'A-methods'!$D:$D,$C258,'A-methods'!$A:$A,$D258)),'A-baseline &amp; data'!AV82)</f>
        <v>2378.8535746671346</v>
      </c>
      <c r="V258" s="243">
        <f>IF('A-baseline &amp; data'!AW82="",U258*(1+SUMIFS('A-methods'!AB:AB,'A-methods'!$AG:$AG,"rate",'A-methods'!$AF:$AF,$B258,'A-methods'!$D:$D,$C258,'A-methods'!$A:$A,$D258)),'A-baseline &amp; data'!AW82)</f>
        <v>2274.1840173817804</v>
      </c>
      <c r="W258" s="243">
        <f>IF('A-baseline &amp; data'!AX82="",V258*(1+SUMIFS('A-methods'!AC:AC,'A-methods'!$AG:$AG,"rate",'A-methods'!$AF:$AF,$B258,'A-methods'!$D:$D,$C258,'A-methods'!$A:$A,$D258)),'A-baseline &amp; data'!AX82)</f>
        <v>2174.1199206169822</v>
      </c>
      <c r="X258" s="243">
        <f>IF('A-baseline &amp; data'!AY82="",W258*(1+SUMIFS('A-methods'!AD:AD,'A-methods'!$AG:$AG,"rate",'A-methods'!$AF:$AF,$B258,'A-methods'!$D:$D,$C258,'A-methods'!$A:$A,$D258)),'A-baseline &amp; data'!AY82)</f>
        <v>2078.4586441098349</v>
      </c>
      <c r="Y258" s="243">
        <f>IF('A-baseline &amp; data'!AZ82="",X258*(1+SUMIFS('A-methods'!AE:AE,'A-methods'!$AG:$AG,"rate",'A-methods'!$AF:$AF,$B258,'A-methods'!$D:$D,$C258,'A-methods'!$A:$A,$D258)),'A-baseline &amp; data'!AZ82)</f>
        <v>1987.006463769002</v>
      </c>
    </row>
    <row r="259" spans="1:25">
      <c r="A259" s="237" t="s">
        <v>43</v>
      </c>
      <c r="B259" s="221" t="s">
        <v>44</v>
      </c>
      <c r="C259" s="274" t="str">
        <f t="shared" si="34"/>
        <v>NSW</v>
      </c>
      <c r="D259" s="272" t="str">
        <f t="shared" si="34"/>
        <v>Low</v>
      </c>
      <c r="E259" s="336">
        <f>IF('A-baseline &amp; data'!AF83&lt;&gt;"",'A-baseline &amp; data'!AF83,'A-baseline &amp; data'!AE83*(1+SUMIFS('A-methods'!K:K,'A-methods'!$AG:$AG,"rate",'A-methods'!$AF:$AF,$B259,'A-methods'!$D:$D,$C259,'A-methods'!$A:$A,$D259)))</f>
        <v>1015.9231346666653</v>
      </c>
      <c r="F259" s="243">
        <f>IF('A-baseline &amp; data'!AG83="",E259*(1+SUMIFS('A-methods'!L:L,'A-methods'!$AG:$AG,"rate",'A-methods'!$AF:$AF,$B259,'A-methods'!$D:$D,$C259,'A-methods'!$A:$A,$D259)),'A-baseline &amp; data'!AG83)</f>
        <v>1015.9231346666653</v>
      </c>
      <c r="G259" s="243">
        <f>IF('A-baseline &amp; data'!AH83="",F259*(1+SUMIFS('A-methods'!M:M,'A-methods'!$AG:$AG,"rate",'A-methods'!$AF:$AF,$B259,'A-methods'!$D:$D,$C259,'A-methods'!$A:$A,$D259)),'A-baseline &amp; data'!AH83)</f>
        <v>1015.9231346666653</v>
      </c>
      <c r="H259" s="243">
        <f>IF('A-baseline &amp; data'!AI83="",G259*(1+SUMIFS('A-methods'!N:N,'A-methods'!$AG:$AG,"rate",'A-methods'!$AF:$AF,$B259,'A-methods'!$D:$D,$C259,'A-methods'!$A:$A,$D259)),'A-baseline &amp; data'!AI83)</f>
        <v>1015.9231346666653</v>
      </c>
      <c r="I259" s="243">
        <f>IF('A-baseline &amp; data'!AJ83="",H259*(1+SUMIFS('A-methods'!O:O,'A-methods'!$AG:$AG,"rate",'A-methods'!$AF:$AF,$B259,'A-methods'!$D:$D,$C259,'A-methods'!$A:$A,$D259)),'A-baseline &amp; data'!AJ83)</f>
        <v>1015.9231346666653</v>
      </c>
      <c r="J259" s="243">
        <f>IF('A-baseline &amp; data'!AK83="",I259*(1+SUMIFS('A-methods'!P:P,'A-methods'!$AG:$AG,"rate",'A-methods'!$AF:$AF,$B259,'A-methods'!$D:$D,$C259,'A-methods'!$A:$A,$D259)),'A-baseline &amp; data'!AK83)</f>
        <v>1015.9231346666653</v>
      </c>
      <c r="K259" s="243">
        <f>IF('A-baseline &amp; data'!AL83="",J259*(1+SUMIFS('A-methods'!Q:Q,'A-methods'!$AG:$AG,"rate",'A-methods'!$AF:$AF,$B259,'A-methods'!$D:$D,$C259,'A-methods'!$A:$A,$D259)),'A-baseline &amp; data'!AL83)</f>
        <v>1015.9231346666653</v>
      </c>
      <c r="L259" s="243">
        <f>IF('A-baseline &amp; data'!AM83="",K259*(1+SUMIFS('A-methods'!R:R,'A-methods'!$AG:$AG,"rate",'A-methods'!$AF:$AF,$B259,'A-methods'!$D:$D,$C259,'A-methods'!$A:$A,$D259)),'A-baseline &amp; data'!AM83)</f>
        <v>1015.9231346666653</v>
      </c>
      <c r="M259" s="243">
        <f>IF('A-baseline &amp; data'!AN83="",L259*(1+SUMIFS('A-methods'!S:S,'A-methods'!$AG:$AG,"rate",'A-methods'!$AF:$AF,$B259,'A-methods'!$D:$D,$C259,'A-methods'!$A:$A,$D259)),'A-baseline &amp; data'!AN83)</f>
        <v>1015.9231346666653</v>
      </c>
      <c r="N259" s="243">
        <f>IF('A-baseline &amp; data'!AO83="",M259*(1+SUMIFS('A-methods'!T:T,'A-methods'!$AG:$AG,"rate",'A-methods'!$AF:$AF,$B259,'A-methods'!$D:$D,$C259,'A-methods'!$A:$A,$D259)),'A-baseline &amp; data'!AO83)</f>
        <v>1015.9231346666653</v>
      </c>
      <c r="O259" s="243">
        <f>IF('A-baseline &amp; data'!AP83="",N259*(1+SUMIFS('A-methods'!U:U,'A-methods'!$AG:$AG,"rate",'A-methods'!$AF:$AF,$B259,'A-methods'!$D:$D,$C259,'A-methods'!$A:$A,$D259)),'A-baseline &amp; data'!AP83)</f>
        <v>985.44544062666535</v>
      </c>
      <c r="P259" s="243">
        <f>IF('A-baseline &amp; data'!AQ83="",O259*(1+SUMIFS('A-methods'!V:V,'A-methods'!$AG:$AG,"rate",'A-methods'!$AF:$AF,$B259,'A-methods'!$D:$D,$C259,'A-methods'!$A:$A,$D259)),'A-baseline &amp; data'!AQ83)</f>
        <v>955.88207740786538</v>
      </c>
      <c r="Q259" s="243">
        <f>IF('A-baseline &amp; data'!AR83="",P259*(1+SUMIFS('A-methods'!W:W,'A-methods'!$AG:$AG,"rate",'A-methods'!$AF:$AF,$B259,'A-methods'!$D:$D,$C259,'A-methods'!$A:$A,$D259)),'A-baseline &amp; data'!AR83)</f>
        <v>927.20561508562935</v>
      </c>
      <c r="R259" s="243">
        <f>IF('A-baseline &amp; data'!AS83="",Q259*(1+SUMIFS('A-methods'!X:X,'A-methods'!$AG:$AG,"rate",'A-methods'!$AF:$AF,$B259,'A-methods'!$D:$D,$C259,'A-methods'!$A:$A,$D259)),'A-baseline &amp; data'!AS83)</f>
        <v>899.3894466330604</v>
      </c>
      <c r="S259" s="243">
        <f>IF('A-baseline &amp; data'!AT83="",R259*(1+SUMIFS('A-methods'!Y:Y,'A-methods'!$AG:$AG,"rate",'A-methods'!$AF:$AF,$B259,'A-methods'!$D:$D,$C259,'A-methods'!$A:$A,$D259)),'A-baseline &amp; data'!AT83)</f>
        <v>872.40776323406851</v>
      </c>
      <c r="T259" s="243">
        <f>IF('A-baseline &amp; data'!AU83="",S259*(1+SUMIFS('A-methods'!Z:Z,'A-methods'!$AG:$AG,"rate",'A-methods'!$AF:$AF,$B259,'A-methods'!$D:$D,$C259,'A-methods'!$A:$A,$D259)),'A-baseline &amp; data'!AU83)</f>
        <v>846.23553033704638</v>
      </c>
      <c r="U259" s="243">
        <f>IF('A-baseline &amp; data'!AV83="",T259*(1+SUMIFS('A-methods'!AA:AA,'A-methods'!$AG:$AG,"rate",'A-methods'!$AF:$AF,$B259,'A-methods'!$D:$D,$C259,'A-methods'!$A:$A,$D259)),'A-baseline &amp; data'!AV83)</f>
        <v>820.84846442693492</v>
      </c>
      <c r="V259" s="243">
        <f>IF('A-baseline &amp; data'!AW83="",U259*(1+SUMIFS('A-methods'!AB:AB,'A-methods'!$AG:$AG,"rate",'A-methods'!$AF:$AF,$B259,'A-methods'!$D:$D,$C259,'A-methods'!$A:$A,$D259)),'A-baseline &amp; data'!AW83)</f>
        <v>796.22301049412681</v>
      </c>
      <c r="W259" s="243">
        <f>IF('A-baseline &amp; data'!AX83="",V259*(1+SUMIFS('A-methods'!AC:AC,'A-methods'!$AG:$AG,"rate",'A-methods'!$AF:$AF,$B259,'A-methods'!$D:$D,$C259,'A-methods'!$A:$A,$D259)),'A-baseline &amp; data'!AX83)</f>
        <v>772.33632017930302</v>
      </c>
      <c r="X259" s="243">
        <f>IF('A-baseline &amp; data'!AY83="",W259*(1+SUMIFS('A-methods'!AD:AD,'A-methods'!$AG:$AG,"rate",'A-methods'!$AF:$AF,$B259,'A-methods'!$D:$D,$C259,'A-methods'!$A:$A,$D259)),'A-baseline &amp; data'!AY83)</f>
        <v>749.16623057392394</v>
      </c>
      <c r="Y259" s="243">
        <f>IF('A-baseline &amp; data'!AZ83="",X259*(1+SUMIFS('A-methods'!AE:AE,'A-methods'!$AG:$AG,"rate",'A-methods'!$AF:$AF,$B259,'A-methods'!$D:$D,$C259,'A-methods'!$A:$A,$D259)),'A-baseline &amp; data'!AZ83)</f>
        <v>726.69124365670621</v>
      </c>
    </row>
    <row r="260" spans="1:25">
      <c r="A260" s="237" t="s">
        <v>63</v>
      </c>
      <c r="B260" s="221" t="s">
        <v>64</v>
      </c>
      <c r="C260" s="274" t="str">
        <f t="shared" si="34"/>
        <v>NSW</v>
      </c>
      <c r="D260" s="272" t="str">
        <f t="shared" si="34"/>
        <v>Low</v>
      </c>
      <c r="E260" s="336">
        <f>IF('A-baseline &amp; data'!AF84&lt;&gt;"",'A-baseline &amp; data'!AF84,'A-baseline &amp; data'!AE84*(1+SUMIFS('A-methods'!K:K,'A-methods'!$AG:$AG,"rate",'A-methods'!$AF:$AF,$B260,'A-methods'!$D:$D,$C260,'A-methods'!$A:$A,$D260)))</f>
        <v>52870.117633333335</v>
      </c>
      <c r="F260" s="243">
        <f>IF('A-baseline &amp; data'!AG84="",E260*(1+SUMIFS('A-methods'!L:L,'A-methods'!$AG:$AG,"rate",'A-methods'!$AF:$AF,$B260,'A-methods'!$D:$D,$C260,'A-methods'!$A:$A,$D260)),'A-baseline &amp; data'!AG84)</f>
        <v>52870.117633333335</v>
      </c>
      <c r="G260" s="243">
        <f>IF('A-baseline &amp; data'!AH84="",F260*(1+SUMIFS('A-methods'!M:M,'A-methods'!$AG:$AG,"rate",'A-methods'!$AF:$AF,$B260,'A-methods'!$D:$D,$C260,'A-methods'!$A:$A,$D260)),'A-baseline &amp; data'!AH84)</f>
        <v>52870.117633333335</v>
      </c>
      <c r="H260" s="243">
        <f>IF('A-baseline &amp; data'!AI84="",G260*(1+SUMIFS('A-methods'!N:N,'A-methods'!$AG:$AG,"rate",'A-methods'!$AF:$AF,$B260,'A-methods'!$D:$D,$C260,'A-methods'!$A:$A,$D260)),'A-baseline &amp; data'!AI84)</f>
        <v>52870.117633333335</v>
      </c>
      <c r="I260" s="243">
        <f>IF('A-baseline &amp; data'!AJ84="",H260*(1+SUMIFS('A-methods'!O:O,'A-methods'!$AG:$AG,"rate",'A-methods'!$AF:$AF,$B260,'A-methods'!$D:$D,$C260,'A-methods'!$A:$A,$D260)),'A-baseline &amp; data'!AJ84)</f>
        <v>52870.117633333335</v>
      </c>
      <c r="J260" s="243">
        <f>IF('A-baseline &amp; data'!AK84="",I260*(1+SUMIFS('A-methods'!P:P,'A-methods'!$AG:$AG,"rate",'A-methods'!$AF:$AF,$B260,'A-methods'!$D:$D,$C260,'A-methods'!$A:$A,$D260)),'A-baseline &amp; data'!AK84)</f>
        <v>52870.117633333335</v>
      </c>
      <c r="K260" s="243">
        <f>IF('A-baseline &amp; data'!AL84="",J260*(1+SUMIFS('A-methods'!Q:Q,'A-methods'!$AG:$AG,"rate",'A-methods'!$AF:$AF,$B260,'A-methods'!$D:$D,$C260,'A-methods'!$A:$A,$D260)),'A-baseline &amp; data'!AL84)</f>
        <v>52870.117633333335</v>
      </c>
      <c r="L260" s="243">
        <f>IF('A-baseline &amp; data'!AM84="",K260*(1+SUMIFS('A-methods'!R:R,'A-methods'!$AG:$AG,"rate",'A-methods'!$AF:$AF,$B260,'A-methods'!$D:$D,$C260,'A-methods'!$A:$A,$D260)),'A-baseline &amp; data'!AM84)</f>
        <v>52870.117633333335</v>
      </c>
      <c r="M260" s="243">
        <f>IF('A-baseline &amp; data'!AN84="",L260*(1+SUMIFS('A-methods'!S:S,'A-methods'!$AG:$AG,"rate",'A-methods'!$AF:$AF,$B260,'A-methods'!$D:$D,$C260,'A-methods'!$A:$A,$D260)),'A-baseline &amp; data'!AN84)</f>
        <v>52870.117633333335</v>
      </c>
      <c r="N260" s="243">
        <f>IF('A-baseline &amp; data'!AO84="",M260*(1+SUMIFS('A-methods'!T:T,'A-methods'!$AG:$AG,"rate",'A-methods'!$AF:$AF,$B260,'A-methods'!$D:$D,$C260,'A-methods'!$A:$A,$D260)),'A-baseline &amp; data'!AO84)</f>
        <v>52870.117633333335</v>
      </c>
      <c r="O260" s="243">
        <f>IF('A-baseline &amp; data'!AP84="",N260*(1+SUMIFS('A-methods'!U:U,'A-methods'!$AG:$AG,"rate",'A-methods'!$AF:$AF,$B260,'A-methods'!$D:$D,$C260,'A-methods'!$A:$A,$D260)),'A-baseline &amp; data'!AP84)</f>
        <v>52870.117633333335</v>
      </c>
      <c r="P260" s="243">
        <f>IF('A-baseline &amp; data'!AQ84="",O260*(1+SUMIFS('A-methods'!V:V,'A-methods'!$AG:$AG,"rate",'A-methods'!$AF:$AF,$B260,'A-methods'!$D:$D,$C260,'A-methods'!$A:$A,$D260)),'A-baseline &amp; data'!AQ84)</f>
        <v>52870.117633333335</v>
      </c>
      <c r="Q260" s="243">
        <f>IF('A-baseline &amp; data'!AR84="",P260*(1+SUMIFS('A-methods'!W:W,'A-methods'!$AG:$AG,"rate",'A-methods'!$AF:$AF,$B260,'A-methods'!$D:$D,$C260,'A-methods'!$A:$A,$D260)),'A-baseline &amp; data'!AR84)</f>
        <v>52870.117633333335</v>
      </c>
      <c r="R260" s="243">
        <f>IF('A-baseline &amp; data'!AS84="",Q260*(1+SUMIFS('A-methods'!X:X,'A-methods'!$AG:$AG,"rate",'A-methods'!$AF:$AF,$B260,'A-methods'!$D:$D,$C260,'A-methods'!$A:$A,$D260)),'A-baseline &amp; data'!AS84)</f>
        <v>52870.117633333335</v>
      </c>
      <c r="S260" s="243">
        <f>IF('A-baseline &amp; data'!AT84="",R260*(1+SUMIFS('A-methods'!Y:Y,'A-methods'!$AG:$AG,"rate",'A-methods'!$AF:$AF,$B260,'A-methods'!$D:$D,$C260,'A-methods'!$A:$A,$D260)),'A-baseline &amp; data'!AT84)</f>
        <v>52870.117633333335</v>
      </c>
      <c r="T260" s="243">
        <f>IF('A-baseline &amp; data'!AU84="",S260*(1+SUMIFS('A-methods'!Z:Z,'A-methods'!$AG:$AG,"rate",'A-methods'!$AF:$AF,$B260,'A-methods'!$D:$D,$C260,'A-methods'!$A:$A,$D260)),'A-baseline &amp; data'!AU84)</f>
        <v>52870.117633333335</v>
      </c>
      <c r="U260" s="243">
        <f>IF('A-baseline &amp; data'!AV84="",T260*(1+SUMIFS('A-methods'!AA:AA,'A-methods'!$AG:$AG,"rate",'A-methods'!$AF:$AF,$B260,'A-methods'!$D:$D,$C260,'A-methods'!$A:$A,$D260)),'A-baseline &amp; data'!AV84)</f>
        <v>52870.117633333335</v>
      </c>
      <c r="V260" s="243">
        <f>IF('A-baseline &amp; data'!AW84="",U260*(1+SUMIFS('A-methods'!AB:AB,'A-methods'!$AG:$AG,"rate",'A-methods'!$AF:$AF,$B260,'A-methods'!$D:$D,$C260,'A-methods'!$A:$A,$D260)),'A-baseline &amp; data'!AW84)</f>
        <v>52870.117633333335</v>
      </c>
      <c r="W260" s="243">
        <f>IF('A-baseline &amp; data'!AX84="",V260*(1+SUMIFS('A-methods'!AC:AC,'A-methods'!$AG:$AG,"rate",'A-methods'!$AF:$AF,$B260,'A-methods'!$D:$D,$C260,'A-methods'!$A:$A,$D260)),'A-baseline &amp; data'!AX84)</f>
        <v>52870.117633333335</v>
      </c>
      <c r="X260" s="243">
        <f>IF('A-baseline &amp; data'!AY84="",W260*(1+SUMIFS('A-methods'!AD:AD,'A-methods'!$AG:$AG,"rate",'A-methods'!$AF:$AF,$B260,'A-methods'!$D:$D,$C260,'A-methods'!$A:$A,$D260)),'A-baseline &amp; data'!AY84)</f>
        <v>52870.117633333335</v>
      </c>
      <c r="Y260" s="243">
        <f>IF('A-baseline &amp; data'!AZ84="",X260*(1+SUMIFS('A-methods'!AE:AE,'A-methods'!$AG:$AG,"rate",'A-methods'!$AF:$AF,$B260,'A-methods'!$D:$D,$C260,'A-methods'!$A:$A,$D260)),'A-baseline &amp; data'!AZ84)</f>
        <v>52870.117633333335</v>
      </c>
    </row>
    <row r="261" spans="1:25">
      <c r="A261" s="237" t="s">
        <v>75</v>
      </c>
      <c r="B261" s="221" t="s">
        <v>76</v>
      </c>
      <c r="C261" s="274" t="str">
        <f t="shared" si="34"/>
        <v>NSW</v>
      </c>
      <c r="D261" s="272" t="str">
        <f t="shared" si="34"/>
        <v>Low</v>
      </c>
      <c r="E261" s="336">
        <f>IF('A-baseline &amp; data'!AF85&lt;&gt;"",'A-baseline &amp; data'!AF85,'A-baseline &amp; data'!AE85*(1+SUMIFS('A-methods'!K:K,'A-methods'!$AG:$AG,"rate",'A-methods'!$AF:$AF,$B261,'A-methods'!$D:$D,$C261,'A-methods'!$A:$A,$D261)))</f>
        <v>25134.188560000013</v>
      </c>
      <c r="F261" s="243">
        <f>IF('A-baseline &amp; data'!AG85="",E261*(1+SUMIFS('A-methods'!L:L,'A-methods'!$AG:$AG,"rate",'A-methods'!$AF:$AF,$B261,'A-methods'!$D:$D,$C261,'A-methods'!$A:$A,$D261)),'A-baseline &amp; data'!AG85)</f>
        <v>25837.945839680015</v>
      </c>
      <c r="G261" s="243">
        <f>IF('A-baseline &amp; data'!AH85="",F261*(1+SUMIFS('A-methods'!M:M,'A-methods'!$AG:$AG,"rate",'A-methods'!$AF:$AF,$B261,'A-methods'!$D:$D,$C261,'A-methods'!$A:$A,$D261)),'A-baseline &amp; data'!AH85)</f>
        <v>26561.408323191055</v>
      </c>
      <c r="H261" s="243">
        <f>IF('A-baseline &amp; data'!AI85="",G261*(1+SUMIFS('A-methods'!N:N,'A-methods'!$AG:$AG,"rate",'A-methods'!$AF:$AF,$B261,'A-methods'!$D:$D,$C261,'A-methods'!$A:$A,$D261)),'A-baseline &amp; data'!AI85)</f>
        <v>27305.127756240407</v>
      </c>
      <c r="I261" s="243">
        <f>IF('A-baseline &amp; data'!AJ85="",H261*(1+SUMIFS('A-methods'!O:O,'A-methods'!$AG:$AG,"rate",'A-methods'!$AF:$AF,$B261,'A-methods'!$D:$D,$C261,'A-methods'!$A:$A,$D261)),'A-baseline &amp; data'!AJ85)</f>
        <v>28069.671333415139</v>
      </c>
      <c r="J261" s="243">
        <f>IF('A-baseline &amp; data'!AK85="",I261*(1+SUMIFS('A-methods'!P:P,'A-methods'!$AG:$AG,"rate",'A-methods'!$AF:$AF,$B261,'A-methods'!$D:$D,$C261,'A-methods'!$A:$A,$D261)),'A-baseline &amp; data'!AK85)</f>
        <v>28855.622130750762</v>
      </c>
      <c r="K261" s="243">
        <f>IF('A-baseline &amp; data'!AL85="",J261*(1+SUMIFS('A-methods'!Q:Q,'A-methods'!$AG:$AG,"rate",'A-methods'!$AF:$AF,$B261,'A-methods'!$D:$D,$C261,'A-methods'!$A:$A,$D261)),'A-baseline &amp; data'!AL85)</f>
        <v>29663.579550411785</v>
      </c>
      <c r="L261" s="243">
        <f>IF('A-baseline &amp; data'!AM85="",K261*(1+SUMIFS('A-methods'!R:R,'A-methods'!$AG:$AG,"rate",'A-methods'!$AF:$AF,$B261,'A-methods'!$D:$D,$C261,'A-methods'!$A:$A,$D261)),'A-baseline &amp; data'!AM85)</f>
        <v>30494.159777823315</v>
      </c>
      <c r="M261" s="243">
        <f>IF('A-baseline &amp; data'!AN85="",L261*(1+SUMIFS('A-methods'!S:S,'A-methods'!$AG:$AG,"rate",'A-methods'!$AF:$AF,$B261,'A-methods'!$D:$D,$C261,'A-methods'!$A:$A,$D261)),'A-baseline &amp; data'!AN85)</f>
        <v>31347.99625160237</v>
      </c>
      <c r="N261" s="243">
        <f>IF('A-baseline &amp; data'!AO85="",M261*(1+SUMIFS('A-methods'!T:T,'A-methods'!$AG:$AG,"rate",'A-methods'!$AF:$AF,$B261,'A-methods'!$D:$D,$C261,'A-methods'!$A:$A,$D261)),'A-baseline &amp; data'!AO85)</f>
        <v>32225.740146647237</v>
      </c>
      <c r="O261" s="243">
        <f>IF('A-baseline &amp; data'!AP85="",N261*(1+SUMIFS('A-methods'!U:U,'A-methods'!$AG:$AG,"rate",'A-methods'!$AF:$AF,$B261,'A-methods'!$D:$D,$C261,'A-methods'!$A:$A,$D261)),'A-baseline &amp; data'!AP85)</f>
        <v>33128.060870753361</v>
      </c>
      <c r="P261" s="243">
        <f>IF('A-baseline &amp; data'!AQ85="",O261*(1+SUMIFS('A-methods'!V:V,'A-methods'!$AG:$AG,"rate",'A-methods'!$AF:$AF,$B261,'A-methods'!$D:$D,$C261,'A-methods'!$A:$A,$D261)),'A-baseline &amp; data'!AQ85)</f>
        <v>34055.646575134459</v>
      </c>
      <c r="Q261" s="243">
        <f>IF('A-baseline &amp; data'!AR85="",P261*(1+SUMIFS('A-methods'!W:W,'A-methods'!$AG:$AG,"rate",'A-methods'!$AF:$AF,$B261,'A-methods'!$D:$D,$C261,'A-methods'!$A:$A,$D261)),'A-baseline &amp; data'!AR85)</f>
        <v>35009.204679238224</v>
      </c>
      <c r="R261" s="243">
        <f>IF('A-baseline &amp; data'!AS85="",Q261*(1+SUMIFS('A-methods'!X:X,'A-methods'!$AG:$AG,"rate",'A-methods'!$AF:$AF,$B261,'A-methods'!$D:$D,$C261,'A-methods'!$A:$A,$D261)),'A-baseline &amp; data'!AS85)</f>
        <v>35989.462410256892</v>
      </c>
      <c r="S261" s="243">
        <f>IF('A-baseline &amp; data'!AT85="",R261*(1+SUMIFS('A-methods'!Y:Y,'A-methods'!$AG:$AG,"rate",'A-methods'!$AF:$AF,$B261,'A-methods'!$D:$D,$C261,'A-methods'!$A:$A,$D261)),'A-baseline &amp; data'!AT85)</f>
        <v>36997.167357744089</v>
      </c>
      <c r="T261" s="243">
        <f>IF('A-baseline &amp; data'!AU85="",S261*(1+SUMIFS('A-methods'!Z:Z,'A-methods'!$AG:$AG,"rate",'A-methods'!$AF:$AF,$B261,'A-methods'!$D:$D,$C261,'A-methods'!$A:$A,$D261)),'A-baseline &amp; data'!AU85)</f>
        <v>38033.088043760923</v>
      </c>
      <c r="U261" s="243">
        <f>IF('A-baseline &amp; data'!AV85="",T261*(1+SUMIFS('A-methods'!AA:AA,'A-methods'!$AG:$AG,"rate",'A-methods'!$AF:$AF,$B261,'A-methods'!$D:$D,$C261,'A-methods'!$A:$A,$D261)),'A-baseline &amp; data'!AV85)</f>
        <v>39098.014508986227</v>
      </c>
      <c r="V261" s="243">
        <f>IF('A-baseline &amp; data'!AW85="",U261*(1+SUMIFS('A-methods'!AB:AB,'A-methods'!$AG:$AG,"rate",'A-methods'!$AF:$AF,$B261,'A-methods'!$D:$D,$C261,'A-methods'!$A:$A,$D261)),'A-baseline &amp; data'!AW85)</f>
        <v>40192.758915237842</v>
      </c>
      <c r="W261" s="243">
        <f>IF('A-baseline &amp; data'!AX85="",V261*(1+SUMIFS('A-methods'!AC:AC,'A-methods'!$AG:$AG,"rate",'A-methods'!$AF:$AF,$B261,'A-methods'!$D:$D,$C261,'A-methods'!$A:$A,$D261)),'A-baseline &amp; data'!AX85)</f>
        <v>41318.1561648645</v>
      </c>
      <c r="X261" s="243">
        <f>IF('A-baseline &amp; data'!AY85="",W261*(1+SUMIFS('A-methods'!AD:AD,'A-methods'!$AG:$AG,"rate",'A-methods'!$AF:$AF,$B261,'A-methods'!$D:$D,$C261,'A-methods'!$A:$A,$D261)),'A-baseline &amp; data'!AY85)</f>
        <v>42475.064537480706</v>
      </c>
      <c r="Y261" s="243">
        <f>IF('A-baseline &amp; data'!AZ85="",X261*(1+SUMIFS('A-methods'!AE:AE,'A-methods'!$AG:$AG,"rate",'A-methods'!$AF:$AF,$B261,'A-methods'!$D:$D,$C261,'A-methods'!$A:$A,$D261)),'A-baseline &amp; data'!AZ85)</f>
        <v>43664.366344530164</v>
      </c>
    </row>
    <row r="262" spans="1:25">
      <c r="A262" s="237" t="s">
        <v>253</v>
      </c>
      <c r="B262" s="221" t="s">
        <v>193</v>
      </c>
      <c r="C262" s="274" t="str">
        <f t="shared" si="34"/>
        <v>NSW</v>
      </c>
      <c r="D262" s="272" t="str">
        <f t="shared" si="34"/>
        <v>Low</v>
      </c>
      <c r="E262" s="336">
        <f>IF('A-baseline &amp; data'!AF86&lt;&gt;"",'A-baseline &amp; data'!AF86,'A-baseline &amp; data'!AE86*(1+SUMIFS('A-methods'!K:K,'A-methods'!$AG:$AG,"rate",'A-methods'!$AF:$AF,$B262,'A-methods'!$D:$D,$C262,'A-methods'!$A:$A,$D262)))</f>
        <v>10726.532279999998</v>
      </c>
      <c r="F262" s="243">
        <f>IF('A-baseline &amp; data'!AG86="",E262*(1+SUMIFS('A-methods'!L:L,'A-methods'!$AG:$AG,"rate",'A-methods'!$AF:$AF,$B262,'A-methods'!$D:$D,$C262,'A-methods'!$A:$A,$D262)),'A-baseline &amp; data'!AG86)</f>
        <v>10297.470988799998</v>
      </c>
      <c r="G262" s="243">
        <f>IF('A-baseline &amp; data'!AH86="",F262*(1+SUMIFS('A-methods'!M:M,'A-methods'!$AG:$AG,"rate",'A-methods'!$AF:$AF,$B262,'A-methods'!$D:$D,$C262,'A-methods'!$A:$A,$D262)),'A-baseline &amp; data'!AH86)</f>
        <v>9885.572149247997</v>
      </c>
      <c r="H262" s="243">
        <f>IF('A-baseline &amp; data'!AI86="",G262*(1+SUMIFS('A-methods'!N:N,'A-methods'!$AG:$AG,"rate",'A-methods'!$AF:$AF,$B262,'A-methods'!$D:$D,$C262,'A-methods'!$A:$A,$D262)),'A-baseline &amp; data'!AI86)</f>
        <v>9490.1492632780773</v>
      </c>
      <c r="I262" s="243">
        <f>IF('A-baseline &amp; data'!AJ86="",H262*(1+SUMIFS('A-methods'!O:O,'A-methods'!$AG:$AG,"rate",'A-methods'!$AF:$AF,$B262,'A-methods'!$D:$D,$C262,'A-methods'!$A:$A,$D262)),'A-baseline &amp; data'!AJ86)</f>
        <v>9110.5432927469537</v>
      </c>
      <c r="J262" s="243">
        <f>IF('A-baseline &amp; data'!AK86="",I262*(1+SUMIFS('A-methods'!P:P,'A-methods'!$AG:$AG,"rate",'A-methods'!$AF:$AF,$B262,'A-methods'!$D:$D,$C262,'A-methods'!$A:$A,$D262)),'A-baseline &amp; data'!AK86)</f>
        <v>8746.1215610370746</v>
      </c>
      <c r="K262" s="243">
        <f>IF('A-baseline &amp; data'!AL86="",J262*(1+SUMIFS('A-methods'!Q:Q,'A-methods'!$AG:$AG,"rate",'A-methods'!$AF:$AF,$B262,'A-methods'!$D:$D,$C262,'A-methods'!$A:$A,$D262)),'A-baseline &amp; data'!AL86)</f>
        <v>8396.2766985955914</v>
      </c>
      <c r="L262" s="243">
        <f>IF('A-baseline &amp; data'!AM86="",K262*(1+SUMIFS('A-methods'!R:R,'A-methods'!$AG:$AG,"rate",'A-methods'!$AF:$AF,$B262,'A-methods'!$D:$D,$C262,'A-methods'!$A:$A,$D262)),'A-baseline &amp; data'!AM86)</f>
        <v>8060.4256306517673</v>
      </c>
      <c r="M262" s="243">
        <f>IF('A-baseline &amp; data'!AN86="",L262*(1+SUMIFS('A-methods'!S:S,'A-methods'!$AG:$AG,"rate",'A-methods'!$AF:$AF,$B262,'A-methods'!$D:$D,$C262,'A-methods'!$A:$A,$D262)),'A-baseline &amp; data'!AN86)</f>
        <v>7738.0086054256963</v>
      </c>
      <c r="N262" s="243">
        <f>IF('A-baseline &amp; data'!AO86="",M262*(1+SUMIFS('A-methods'!T:T,'A-methods'!$AG:$AG,"rate",'A-methods'!$AF:$AF,$B262,'A-methods'!$D:$D,$C262,'A-methods'!$A:$A,$D262)),'A-baseline &amp; data'!AO86)</f>
        <v>7428.4882612086685</v>
      </c>
      <c r="O262" s="243">
        <f>IF('A-baseline &amp; data'!AP86="",N262*(1+SUMIFS('A-methods'!U:U,'A-methods'!$AG:$AG,"rate",'A-methods'!$AF:$AF,$B262,'A-methods'!$D:$D,$C262,'A-methods'!$A:$A,$D262)),'A-baseline &amp; data'!AP86)</f>
        <v>7131.3487307603218</v>
      </c>
      <c r="P262" s="243">
        <f>IF('A-baseline &amp; data'!AQ86="",O262*(1+SUMIFS('A-methods'!V:V,'A-methods'!$AG:$AG,"rate",'A-methods'!$AF:$AF,$B262,'A-methods'!$D:$D,$C262,'A-methods'!$A:$A,$D262)),'A-baseline &amp; data'!AQ86)</f>
        <v>6846.0947815299087</v>
      </c>
      <c r="Q262" s="243">
        <f>IF('A-baseline &amp; data'!AR86="",P262*(1+SUMIFS('A-methods'!W:W,'A-methods'!$AG:$AG,"rate",'A-methods'!$AF:$AF,$B262,'A-methods'!$D:$D,$C262,'A-methods'!$A:$A,$D262)),'A-baseline &amp; data'!AR86)</f>
        <v>6572.2509902687125</v>
      </c>
      <c r="R262" s="243">
        <f>IF('A-baseline &amp; data'!AS86="",Q262*(1+SUMIFS('A-methods'!X:X,'A-methods'!$AG:$AG,"rate",'A-methods'!$AF:$AF,$B262,'A-methods'!$D:$D,$C262,'A-methods'!$A:$A,$D262)),'A-baseline &amp; data'!AS86)</f>
        <v>6309.3609506579642</v>
      </c>
      <c r="S262" s="243">
        <f>IF('A-baseline &amp; data'!AT86="",R262*(1+SUMIFS('A-methods'!Y:Y,'A-methods'!$AG:$AG,"rate",'A-methods'!$AF:$AF,$B262,'A-methods'!$D:$D,$C262,'A-methods'!$A:$A,$D262)),'A-baseline &amp; data'!AT86)</f>
        <v>6056.9865126316454</v>
      </c>
      <c r="T262" s="243">
        <f>IF('A-baseline &amp; data'!AU86="",S262*(1+SUMIFS('A-methods'!Z:Z,'A-methods'!$AG:$AG,"rate",'A-methods'!$AF:$AF,$B262,'A-methods'!$D:$D,$C262,'A-methods'!$A:$A,$D262)),'A-baseline &amp; data'!AU86)</f>
        <v>5814.7070521263795</v>
      </c>
      <c r="U262" s="243">
        <f>IF('A-baseline &amp; data'!AV86="",T262*(1+SUMIFS('A-methods'!AA:AA,'A-methods'!$AG:$AG,"rate",'A-methods'!$AF:$AF,$B262,'A-methods'!$D:$D,$C262,'A-methods'!$A:$A,$D262)),'A-baseline &amp; data'!AV86)</f>
        <v>5582.1187700413238</v>
      </c>
      <c r="V262" s="243">
        <f>IF('A-baseline &amp; data'!AW86="",U262*(1+SUMIFS('A-methods'!AB:AB,'A-methods'!$AG:$AG,"rate",'A-methods'!$AF:$AF,$B262,'A-methods'!$D:$D,$C262,'A-methods'!$A:$A,$D262)),'A-baseline &amp; data'!AW86)</f>
        <v>5358.8340192396709</v>
      </c>
      <c r="W262" s="243">
        <f>IF('A-baseline &amp; data'!AX86="",V262*(1+SUMIFS('A-methods'!AC:AC,'A-methods'!$AG:$AG,"rate",'A-methods'!$AF:$AF,$B262,'A-methods'!$D:$D,$C262,'A-methods'!$A:$A,$D262)),'A-baseline &amp; data'!AX86)</f>
        <v>5144.4806584700837</v>
      </c>
      <c r="X262" s="243">
        <f>IF('A-baseline &amp; data'!AY86="",W262*(1+SUMIFS('A-methods'!AD:AD,'A-methods'!$AG:$AG,"rate",'A-methods'!$AF:$AF,$B262,'A-methods'!$D:$D,$C262,'A-methods'!$A:$A,$D262)),'A-baseline &amp; data'!AY86)</f>
        <v>4938.7014321312799</v>
      </c>
      <c r="Y262" s="243">
        <f>IF('A-baseline &amp; data'!AZ86="",X262*(1+SUMIFS('A-methods'!AE:AE,'A-methods'!$AG:$AG,"rate",'A-methods'!$AF:$AF,$B262,'A-methods'!$D:$D,$C262,'A-methods'!$A:$A,$D262)),'A-baseline &amp; data'!AZ86)</f>
        <v>4741.1533748460288</v>
      </c>
    </row>
    <row r="263" spans="1:25">
      <c r="A263" s="238" t="s">
        <v>87</v>
      </c>
      <c r="B263" s="221" t="s">
        <v>88</v>
      </c>
      <c r="C263" s="274" t="str">
        <f t="shared" ref="C263:D283" si="37">C262</f>
        <v>NSW</v>
      </c>
      <c r="D263" s="272" t="str">
        <f t="shared" si="37"/>
        <v>Low</v>
      </c>
      <c r="E263" s="336">
        <f>IF('A-baseline &amp; data'!AF87&lt;&gt;"",'A-baseline &amp; data'!AF87,'A-baseline &amp; data'!AE87*(1+SUMIFS('A-methods'!K:K,'A-methods'!$AG:$AG,"rate",'A-methods'!$AF:$AF,$B263,'A-methods'!$D:$D,$C263,'A-methods'!$A:$A,$D263)))</f>
        <v>27.252250000000007</v>
      </c>
      <c r="F263" s="243">
        <f>IF('A-baseline &amp; data'!AG87="",E263*(1+SUMIFS('A-methods'!L:L,'A-methods'!$AG:$AG,"rate",'A-methods'!$AF:$AF,$B263,'A-methods'!$D:$D,$C263,'A-methods'!$A:$A,$D263)),'A-baseline &amp; data'!AG87)</f>
        <v>26.707205000000005</v>
      </c>
      <c r="G263" s="243">
        <f>IF('A-baseline &amp; data'!AH87="",F263*(1+SUMIFS('A-methods'!M:M,'A-methods'!$AG:$AG,"rate",'A-methods'!$AF:$AF,$B263,'A-methods'!$D:$D,$C263,'A-methods'!$A:$A,$D263)),'A-baseline &amp; data'!AH87)</f>
        <v>26.173060900000007</v>
      </c>
      <c r="H263" s="243">
        <f>IF('A-baseline &amp; data'!AI87="",G263*(1+SUMIFS('A-methods'!N:N,'A-methods'!$AG:$AG,"rate",'A-methods'!$AF:$AF,$B263,'A-methods'!$D:$D,$C263,'A-methods'!$A:$A,$D263)),'A-baseline &amp; data'!AI87)</f>
        <v>25.649599682000005</v>
      </c>
      <c r="I263" s="243">
        <f>IF('A-baseline &amp; data'!AJ87="",H263*(1+SUMIFS('A-methods'!O:O,'A-methods'!$AG:$AG,"rate",'A-methods'!$AF:$AF,$B263,'A-methods'!$D:$D,$C263,'A-methods'!$A:$A,$D263)),'A-baseline &amp; data'!AJ87)</f>
        <v>25.136607688360005</v>
      </c>
      <c r="J263" s="243">
        <f>IF('A-baseline &amp; data'!AK87="",I263*(1+SUMIFS('A-methods'!P:P,'A-methods'!$AG:$AG,"rate",'A-methods'!$AF:$AF,$B263,'A-methods'!$D:$D,$C263,'A-methods'!$A:$A,$D263)),'A-baseline &amp; data'!AK87)</f>
        <v>24.633875534592804</v>
      </c>
      <c r="K263" s="243">
        <f>IF('A-baseline &amp; data'!AL87="",J263*(1+SUMIFS('A-methods'!Q:Q,'A-methods'!$AG:$AG,"rate",'A-methods'!$AF:$AF,$B263,'A-methods'!$D:$D,$C263,'A-methods'!$A:$A,$D263)),'A-baseline &amp; data'!AL87)</f>
        <v>24.141198023900948</v>
      </c>
      <c r="L263" s="243">
        <f>IF('A-baseline &amp; data'!AM87="",K263*(1+SUMIFS('A-methods'!R:R,'A-methods'!$AG:$AG,"rate",'A-methods'!$AF:$AF,$B263,'A-methods'!$D:$D,$C263,'A-methods'!$A:$A,$D263)),'A-baseline &amp; data'!AM87)</f>
        <v>23.658374063422929</v>
      </c>
      <c r="M263" s="243">
        <f>IF('A-baseline &amp; data'!AN87="",L263*(1+SUMIFS('A-methods'!S:S,'A-methods'!$AG:$AG,"rate",'A-methods'!$AF:$AF,$B263,'A-methods'!$D:$D,$C263,'A-methods'!$A:$A,$D263)),'A-baseline &amp; data'!AN87)</f>
        <v>23.185206582154471</v>
      </c>
      <c r="N263" s="243">
        <f>IF('A-baseline &amp; data'!AO87="",M263*(1+SUMIFS('A-methods'!T:T,'A-methods'!$AG:$AG,"rate",'A-methods'!$AF:$AF,$B263,'A-methods'!$D:$D,$C263,'A-methods'!$A:$A,$D263)),'A-baseline &amp; data'!AO87)</f>
        <v>22.72150245051138</v>
      </c>
      <c r="O263" s="243">
        <f>IF('A-baseline &amp; data'!AP87="",N263*(1+SUMIFS('A-methods'!U:U,'A-methods'!$AG:$AG,"rate",'A-methods'!$AF:$AF,$B263,'A-methods'!$D:$D,$C263,'A-methods'!$A:$A,$D263)),'A-baseline &amp; data'!AP87)</f>
        <v>22.267072401501153</v>
      </c>
      <c r="P263" s="243">
        <f>IF('A-baseline &amp; data'!AQ87="",O263*(1+SUMIFS('A-methods'!V:V,'A-methods'!$AG:$AG,"rate",'A-methods'!$AF:$AF,$B263,'A-methods'!$D:$D,$C263,'A-methods'!$A:$A,$D263)),'A-baseline &amp; data'!AQ87)</f>
        <v>21.821730953471128</v>
      </c>
      <c r="Q263" s="243">
        <f>IF('A-baseline &amp; data'!AR87="",P263*(1+SUMIFS('A-methods'!W:W,'A-methods'!$AG:$AG,"rate",'A-methods'!$AF:$AF,$B263,'A-methods'!$D:$D,$C263,'A-methods'!$A:$A,$D263)),'A-baseline &amp; data'!AR87)</f>
        <v>21.385296334401705</v>
      </c>
      <c r="R263" s="243">
        <f>IF('A-baseline &amp; data'!AS87="",Q263*(1+SUMIFS('A-methods'!X:X,'A-methods'!$AG:$AG,"rate",'A-methods'!$AF:$AF,$B263,'A-methods'!$D:$D,$C263,'A-methods'!$A:$A,$D263)),'A-baseline &amp; data'!AS87)</f>
        <v>20.957590407713671</v>
      </c>
      <c r="S263" s="243">
        <f>IF('A-baseline &amp; data'!AT87="",R263*(1+SUMIFS('A-methods'!Y:Y,'A-methods'!$AG:$AG,"rate",'A-methods'!$AF:$AF,$B263,'A-methods'!$D:$D,$C263,'A-methods'!$A:$A,$D263)),'A-baseline &amp; data'!AT87)</f>
        <v>20.538438599559395</v>
      </c>
      <c r="T263" s="243">
        <f>IF('A-baseline &amp; data'!AU87="",S263*(1+SUMIFS('A-methods'!Z:Z,'A-methods'!$AG:$AG,"rate",'A-methods'!$AF:$AF,$B263,'A-methods'!$D:$D,$C263,'A-methods'!$A:$A,$D263)),'A-baseline &amp; data'!AU87)</f>
        <v>20.127669827568209</v>
      </c>
      <c r="U263" s="243">
        <f>IF('A-baseline &amp; data'!AV87="",T263*(1+SUMIFS('A-methods'!AA:AA,'A-methods'!$AG:$AG,"rate",'A-methods'!$AF:$AF,$B263,'A-methods'!$D:$D,$C263,'A-methods'!$A:$A,$D263)),'A-baseline &amp; data'!AV87)</f>
        <v>19.725116431016843</v>
      </c>
      <c r="V263" s="243">
        <f>IF('A-baseline &amp; data'!AW87="",U263*(1+SUMIFS('A-methods'!AB:AB,'A-methods'!$AG:$AG,"rate",'A-methods'!$AF:$AF,$B263,'A-methods'!$D:$D,$C263,'A-methods'!$A:$A,$D263)),'A-baseline &amp; data'!AW87)</f>
        <v>19.330614102396506</v>
      </c>
      <c r="W263" s="243">
        <f>IF('A-baseline &amp; data'!AX87="",V263*(1+SUMIFS('A-methods'!AC:AC,'A-methods'!$AG:$AG,"rate",'A-methods'!$AF:$AF,$B263,'A-methods'!$D:$D,$C263,'A-methods'!$A:$A,$D263)),'A-baseline &amp; data'!AX87)</f>
        <v>18.944001820348575</v>
      </c>
      <c r="X263" s="243">
        <f>IF('A-baseline &amp; data'!AY87="",W263*(1+SUMIFS('A-methods'!AD:AD,'A-methods'!$AG:$AG,"rate",'A-methods'!$AF:$AF,$B263,'A-methods'!$D:$D,$C263,'A-methods'!$A:$A,$D263)),'A-baseline &amp; data'!AY87)</f>
        <v>18.565121783941603</v>
      </c>
      <c r="Y263" s="243">
        <f>IF('A-baseline &amp; data'!AZ87="",X263*(1+SUMIFS('A-methods'!AE:AE,'A-methods'!$AG:$AG,"rate",'A-methods'!$AF:$AF,$B263,'A-methods'!$D:$D,$C263,'A-methods'!$A:$A,$D263)),'A-baseline &amp; data'!AZ87)</f>
        <v>18.193819348262771</v>
      </c>
    </row>
    <row r="264" spans="1:25">
      <c r="A264" s="237" t="s">
        <v>91</v>
      </c>
      <c r="B264" s="221" t="s">
        <v>92</v>
      </c>
      <c r="C264" s="274" t="str">
        <f t="shared" si="37"/>
        <v>NSW</v>
      </c>
      <c r="D264" s="272" t="str">
        <f t="shared" si="37"/>
        <v>Low</v>
      </c>
      <c r="E264" s="336">
        <f>IF('A-baseline &amp; data'!AF88&lt;&gt;"",'A-baseline &amp; data'!AF88,'A-baseline &amp; data'!AE88*(1+SUMIFS('A-methods'!K:K,'A-methods'!$AG:$AG,"rate",'A-methods'!$AF:$AF,$B264,'A-methods'!$D:$D,$C264,'A-methods'!$A:$A,$D264)))</f>
        <v>14082.23625300001</v>
      </c>
      <c r="F264" s="243">
        <f>IF('A-baseline &amp; data'!AG88="",E264*(1+SUMIFS('A-methods'!L:L,'A-methods'!$AG:$AG,"rate",'A-methods'!$AF:$AF,$B264,'A-methods'!$D:$D,$C264,'A-methods'!$A:$A,$D264)),'A-baseline &amp; data'!AG88)</f>
        <v>14011.825071735009</v>
      </c>
      <c r="G264" s="243">
        <f>IF('A-baseline &amp; data'!AH88="",F264*(1+SUMIFS('A-methods'!M:M,'A-methods'!$AG:$AG,"rate",'A-methods'!$AF:$AF,$B264,'A-methods'!$D:$D,$C264,'A-methods'!$A:$A,$D264)),'A-baseline &amp; data'!AH88)</f>
        <v>13941.765946376334</v>
      </c>
      <c r="H264" s="243">
        <f>IF('A-baseline &amp; data'!AI88="",G264*(1+SUMIFS('A-methods'!N:N,'A-methods'!$AG:$AG,"rate",'A-methods'!$AF:$AF,$B264,'A-methods'!$D:$D,$C264,'A-methods'!$A:$A,$D264)),'A-baseline &amp; data'!AI88)</f>
        <v>13872.057116644452</v>
      </c>
      <c r="I264" s="243">
        <f>IF('A-baseline &amp; data'!AJ88="",H264*(1+SUMIFS('A-methods'!O:O,'A-methods'!$AG:$AG,"rate",'A-methods'!$AF:$AF,$B264,'A-methods'!$D:$D,$C264,'A-methods'!$A:$A,$D264)),'A-baseline &amp; data'!AJ88)</f>
        <v>13802.69683106123</v>
      </c>
      <c r="J264" s="243">
        <f>IF('A-baseline &amp; data'!AK88="",I264*(1+SUMIFS('A-methods'!P:P,'A-methods'!$AG:$AG,"rate",'A-methods'!$AF:$AF,$B264,'A-methods'!$D:$D,$C264,'A-methods'!$A:$A,$D264)),'A-baseline &amp; data'!AK88)</f>
        <v>13733.683346905924</v>
      </c>
      <c r="K264" s="243">
        <f>IF('A-baseline &amp; data'!AL88="",J264*(1+SUMIFS('A-methods'!Q:Q,'A-methods'!$AG:$AG,"rate",'A-methods'!$AF:$AF,$B264,'A-methods'!$D:$D,$C264,'A-methods'!$A:$A,$D264)),'A-baseline &amp; data'!AL88)</f>
        <v>13665.014930171394</v>
      </c>
      <c r="L264" s="243">
        <f>IF('A-baseline &amp; data'!AM88="",K264*(1+SUMIFS('A-methods'!R:R,'A-methods'!$AG:$AG,"rate",'A-methods'!$AF:$AF,$B264,'A-methods'!$D:$D,$C264,'A-methods'!$A:$A,$D264)),'A-baseline &amp; data'!AM88)</f>
        <v>13596.689855520537</v>
      </c>
      <c r="M264" s="243">
        <f>IF('A-baseline &amp; data'!AN88="",L264*(1+SUMIFS('A-methods'!S:S,'A-methods'!$AG:$AG,"rate",'A-methods'!$AF:$AF,$B264,'A-methods'!$D:$D,$C264,'A-methods'!$A:$A,$D264)),'A-baseline &amp; data'!AN88)</f>
        <v>13528.706406242934</v>
      </c>
      <c r="N264" s="243">
        <f>IF('A-baseline &amp; data'!AO88="",M264*(1+SUMIFS('A-methods'!T:T,'A-methods'!$AG:$AG,"rate",'A-methods'!$AF:$AF,$B264,'A-methods'!$D:$D,$C264,'A-methods'!$A:$A,$D264)),'A-baseline &amp; data'!AO88)</f>
        <v>13461.062874211721</v>
      </c>
      <c r="O264" s="243">
        <f>IF('A-baseline &amp; data'!AP88="",N264*(1+SUMIFS('A-methods'!U:U,'A-methods'!$AG:$AG,"rate",'A-methods'!$AF:$AF,$B264,'A-methods'!$D:$D,$C264,'A-methods'!$A:$A,$D264)),'A-baseline &amp; data'!AP88)</f>
        <v>13393.757559840662</v>
      </c>
      <c r="P264" s="243">
        <f>IF('A-baseline &amp; data'!AQ88="",O264*(1+SUMIFS('A-methods'!V:V,'A-methods'!$AG:$AG,"rate",'A-methods'!$AF:$AF,$B264,'A-methods'!$D:$D,$C264,'A-methods'!$A:$A,$D264)),'A-baseline &amp; data'!AQ88)</f>
        <v>13326.788772041458</v>
      </c>
      <c r="Q264" s="243">
        <f>IF('A-baseline &amp; data'!AR88="",P264*(1+SUMIFS('A-methods'!W:W,'A-methods'!$AG:$AG,"rate",'A-methods'!$AF:$AF,$B264,'A-methods'!$D:$D,$C264,'A-methods'!$A:$A,$D264)),'A-baseline &amp; data'!AR88)</f>
        <v>13260.15482818125</v>
      </c>
      <c r="R264" s="243">
        <f>IF('A-baseline &amp; data'!AS88="",Q264*(1+SUMIFS('A-methods'!X:X,'A-methods'!$AG:$AG,"rate",'A-methods'!$AF:$AF,$B264,'A-methods'!$D:$D,$C264,'A-methods'!$A:$A,$D264)),'A-baseline &amp; data'!AS88)</f>
        <v>13193.854054040345</v>
      </c>
      <c r="S264" s="243">
        <f>IF('A-baseline &amp; data'!AT88="",R264*(1+SUMIFS('A-methods'!Y:Y,'A-methods'!$AG:$AG,"rate",'A-methods'!$AF:$AF,$B264,'A-methods'!$D:$D,$C264,'A-methods'!$A:$A,$D264)),'A-baseline &amp; data'!AT88)</f>
        <v>13127.884783770143</v>
      </c>
      <c r="T264" s="243">
        <f>IF('A-baseline &amp; data'!AU88="",S264*(1+SUMIFS('A-methods'!Z:Z,'A-methods'!$AG:$AG,"rate",'A-methods'!$AF:$AF,$B264,'A-methods'!$D:$D,$C264,'A-methods'!$A:$A,$D264)),'A-baseline &amp; data'!AU88)</f>
        <v>13062.245359851293</v>
      </c>
      <c r="U264" s="243">
        <f>IF('A-baseline &amp; data'!AV88="",T264*(1+SUMIFS('A-methods'!AA:AA,'A-methods'!$AG:$AG,"rate",'A-methods'!$AF:$AF,$B264,'A-methods'!$D:$D,$C264,'A-methods'!$A:$A,$D264)),'A-baseline &amp; data'!AV88)</f>
        <v>12996.934133052036</v>
      </c>
      <c r="V264" s="243">
        <f>IF('A-baseline &amp; data'!AW88="",U264*(1+SUMIFS('A-methods'!AB:AB,'A-methods'!$AG:$AG,"rate",'A-methods'!$AF:$AF,$B264,'A-methods'!$D:$D,$C264,'A-methods'!$A:$A,$D264)),'A-baseline &amp; data'!AW88)</f>
        <v>12931.949462386776</v>
      </c>
      <c r="W264" s="243">
        <f>IF('A-baseline &amp; data'!AX88="",V264*(1+SUMIFS('A-methods'!AC:AC,'A-methods'!$AG:$AG,"rate",'A-methods'!$AF:$AF,$B264,'A-methods'!$D:$D,$C264,'A-methods'!$A:$A,$D264)),'A-baseline &amp; data'!AX88)</f>
        <v>12867.289715074841</v>
      </c>
      <c r="X264" s="243">
        <f>IF('A-baseline &amp; data'!AY88="",W264*(1+SUMIFS('A-methods'!AD:AD,'A-methods'!$AG:$AG,"rate",'A-methods'!$AF:$AF,$B264,'A-methods'!$D:$D,$C264,'A-methods'!$A:$A,$D264)),'A-baseline &amp; data'!AY88)</f>
        <v>12802.953266499468</v>
      </c>
      <c r="Y264" s="243">
        <f>IF('A-baseline &amp; data'!AZ88="",X264*(1+SUMIFS('A-methods'!AE:AE,'A-methods'!$AG:$AG,"rate",'A-methods'!$AF:$AF,$B264,'A-methods'!$D:$D,$C264,'A-methods'!$A:$A,$D264)),'A-baseline &amp; data'!AZ88)</f>
        <v>12738.938500166971</v>
      </c>
    </row>
    <row r="265" spans="1:25">
      <c r="A265" s="237" t="s">
        <v>97</v>
      </c>
      <c r="B265" s="221" t="s">
        <v>98</v>
      </c>
      <c r="C265" s="274" t="str">
        <f t="shared" si="37"/>
        <v>NSW</v>
      </c>
      <c r="D265" s="272" t="str">
        <f t="shared" si="37"/>
        <v>Low</v>
      </c>
      <c r="E265" s="336">
        <f>IF('A-baseline &amp; data'!AF89&lt;&gt;"",'A-baseline &amp; data'!AF89,'A-baseline &amp; data'!AE89*(1+SUMIFS('A-methods'!K:K,'A-methods'!$AG:$AG,"rate",'A-methods'!$AF:$AF,$B265,'A-methods'!$D:$D,$C265,'A-methods'!$A:$A,$D265)))</f>
        <v>8629.5817049999987</v>
      </c>
      <c r="F265" s="243">
        <f>IF('A-baseline &amp; data'!AG89="",E265*(1+SUMIFS('A-methods'!L:L,'A-methods'!$AG:$AG,"rate",'A-methods'!$AF:$AF,$B265,'A-methods'!$D:$D,$C265,'A-methods'!$A:$A,$D265)),'A-baseline &amp; data'!AG89)</f>
        <v>8698.6183586399984</v>
      </c>
      <c r="G265" s="243">
        <f>IF('A-baseline &amp; data'!AH89="",F265*(1+SUMIFS('A-methods'!M:M,'A-methods'!$AG:$AG,"rate",'A-methods'!$AF:$AF,$B265,'A-methods'!$D:$D,$C265,'A-methods'!$A:$A,$D265)),'A-baseline &amp; data'!AH89)</f>
        <v>8768.2073055091187</v>
      </c>
      <c r="H265" s="243">
        <f>IF('A-baseline &amp; data'!AI89="",G265*(1+SUMIFS('A-methods'!N:N,'A-methods'!$AG:$AG,"rate",'A-methods'!$AF:$AF,$B265,'A-methods'!$D:$D,$C265,'A-methods'!$A:$A,$D265)),'A-baseline &amp; data'!AI89)</f>
        <v>8838.3529639531916</v>
      </c>
      <c r="I265" s="243">
        <f>IF('A-baseline &amp; data'!AJ89="",H265*(1+SUMIFS('A-methods'!O:O,'A-methods'!$AG:$AG,"rate",'A-methods'!$AF:$AF,$B265,'A-methods'!$D:$D,$C265,'A-methods'!$A:$A,$D265)),'A-baseline &amp; data'!AJ89)</f>
        <v>8909.0597876648171</v>
      </c>
      <c r="J265" s="243">
        <f>IF('A-baseline &amp; data'!AK89="",I265*(1+SUMIFS('A-methods'!P:P,'A-methods'!$AG:$AG,"rate",'A-methods'!$AF:$AF,$B265,'A-methods'!$D:$D,$C265,'A-methods'!$A:$A,$D265)),'A-baseline &amp; data'!AK89)</f>
        <v>8980.3322659661353</v>
      </c>
      <c r="K265" s="243">
        <f>IF('A-baseline &amp; data'!AL89="",J265*(1+SUMIFS('A-methods'!Q:Q,'A-methods'!$AG:$AG,"rate",'A-methods'!$AF:$AF,$B265,'A-methods'!$D:$D,$C265,'A-methods'!$A:$A,$D265)),'A-baseline &amp; data'!AL89)</f>
        <v>9052.1749240938643</v>
      </c>
      <c r="L265" s="243">
        <f>IF('A-baseline &amp; data'!AM89="",K265*(1+SUMIFS('A-methods'!R:R,'A-methods'!$AG:$AG,"rate",'A-methods'!$AF:$AF,$B265,'A-methods'!$D:$D,$C265,'A-methods'!$A:$A,$D265)),'A-baseline &amp; data'!AM89)</f>
        <v>9124.592323486615</v>
      </c>
      <c r="M265" s="243">
        <f>IF('A-baseline &amp; data'!AN89="",L265*(1+SUMIFS('A-methods'!S:S,'A-methods'!$AG:$AG,"rate",'A-methods'!$AF:$AF,$B265,'A-methods'!$D:$D,$C265,'A-methods'!$A:$A,$D265)),'A-baseline &amp; data'!AN89)</f>
        <v>9197.5890620745085</v>
      </c>
      <c r="N265" s="243">
        <f>IF('A-baseline &amp; data'!AO89="",M265*(1+SUMIFS('A-methods'!T:T,'A-methods'!$AG:$AG,"rate",'A-methods'!$AF:$AF,$B265,'A-methods'!$D:$D,$C265,'A-methods'!$A:$A,$D265)),'A-baseline &amp; data'!AO89)</f>
        <v>9271.1697745711044</v>
      </c>
      <c r="O265" s="243">
        <f>IF('A-baseline &amp; data'!AP89="",N265*(1+SUMIFS('A-methods'!U:U,'A-methods'!$AG:$AG,"rate",'A-methods'!$AF:$AF,$B265,'A-methods'!$D:$D,$C265,'A-methods'!$A:$A,$D265)),'A-baseline &amp; data'!AP89)</f>
        <v>9345.3391327676727</v>
      </c>
      <c r="P265" s="243">
        <f>IF('A-baseline &amp; data'!AQ89="",O265*(1+SUMIFS('A-methods'!V:V,'A-methods'!$AG:$AG,"rate",'A-methods'!$AF:$AF,$B265,'A-methods'!$D:$D,$C265,'A-methods'!$A:$A,$D265)),'A-baseline &amp; data'!AQ89)</f>
        <v>9420.1018458298149</v>
      </c>
      <c r="Q265" s="243">
        <f>IF('A-baseline &amp; data'!AR89="",P265*(1+SUMIFS('A-methods'!W:W,'A-methods'!$AG:$AG,"rate",'A-methods'!$AF:$AF,$B265,'A-methods'!$D:$D,$C265,'A-methods'!$A:$A,$D265)),'A-baseline &amp; data'!AR89)</f>
        <v>9495.4626605964531</v>
      </c>
      <c r="R265" s="243">
        <f>IF('A-baseline &amp; data'!AS89="",Q265*(1+SUMIFS('A-methods'!X:X,'A-methods'!$AG:$AG,"rate",'A-methods'!$AF:$AF,$B265,'A-methods'!$D:$D,$C265,'A-methods'!$A:$A,$D265)),'A-baseline &amp; data'!AS89)</f>
        <v>9571.4263618812256</v>
      </c>
      <c r="S265" s="243">
        <f>IF('A-baseline &amp; data'!AT89="",R265*(1+SUMIFS('A-methods'!Y:Y,'A-methods'!$AG:$AG,"rate",'A-methods'!$AF:$AF,$B265,'A-methods'!$D:$D,$C265,'A-methods'!$A:$A,$D265)),'A-baseline &amp; data'!AT89)</f>
        <v>9647.9977727762762</v>
      </c>
      <c r="T265" s="243">
        <f>IF('A-baseline &amp; data'!AU89="",S265*(1+SUMIFS('A-methods'!Z:Z,'A-methods'!$AG:$AG,"rate",'A-methods'!$AF:$AF,$B265,'A-methods'!$D:$D,$C265,'A-methods'!$A:$A,$D265)),'A-baseline &amp; data'!AU89)</f>
        <v>9725.1817549584866</v>
      </c>
      <c r="U265" s="243">
        <f>IF('A-baseline &amp; data'!AV89="",T265*(1+SUMIFS('A-methods'!AA:AA,'A-methods'!$AG:$AG,"rate",'A-methods'!$AF:$AF,$B265,'A-methods'!$D:$D,$C265,'A-methods'!$A:$A,$D265)),'A-baseline &amp; data'!AV89)</f>
        <v>9802.9832089981537</v>
      </c>
      <c r="V265" s="243">
        <f>IF('A-baseline &amp; data'!AW89="",U265*(1+SUMIFS('A-methods'!AB:AB,'A-methods'!$AG:$AG,"rate",'A-methods'!$AF:$AF,$B265,'A-methods'!$D:$D,$C265,'A-methods'!$A:$A,$D265)),'A-baseline &amp; data'!AW89)</f>
        <v>9881.4070746701382</v>
      </c>
      <c r="W265" s="243">
        <f>IF('A-baseline &amp; data'!AX89="",V265*(1+SUMIFS('A-methods'!AC:AC,'A-methods'!$AG:$AG,"rate",'A-methods'!$AF:$AF,$B265,'A-methods'!$D:$D,$C265,'A-methods'!$A:$A,$D265)),'A-baseline &amp; data'!AX89)</f>
        <v>9960.4583312674986</v>
      </c>
      <c r="X265" s="243">
        <f>IF('A-baseline &amp; data'!AY89="",W265*(1+SUMIFS('A-methods'!AD:AD,'A-methods'!$AG:$AG,"rate",'A-methods'!$AF:$AF,$B265,'A-methods'!$D:$D,$C265,'A-methods'!$A:$A,$D265)),'A-baseline &amp; data'!AY89)</f>
        <v>10040.141997917639</v>
      </c>
      <c r="Y265" s="243">
        <f>IF('A-baseline &amp; data'!AZ89="",X265*(1+SUMIFS('A-methods'!AE:AE,'A-methods'!$AG:$AG,"rate",'A-methods'!$AF:$AF,$B265,'A-methods'!$D:$D,$C265,'A-methods'!$A:$A,$D265)),'A-baseline &amp; data'!AZ89)</f>
        <v>10120.463133900979</v>
      </c>
    </row>
    <row r="266" spans="1:25">
      <c r="A266" s="237" t="s">
        <v>107</v>
      </c>
      <c r="B266" s="221" t="s">
        <v>108</v>
      </c>
      <c r="C266" s="274" t="str">
        <f t="shared" si="37"/>
        <v>NSW</v>
      </c>
      <c r="D266" s="272" t="str">
        <f t="shared" si="37"/>
        <v>Low</v>
      </c>
      <c r="E266" s="336">
        <f>IF('A-baseline &amp; data'!AF90&lt;&gt;"",'A-baseline &amp; data'!AF90,'A-baseline &amp; data'!AE90*(1+SUMIFS('A-methods'!K:K,'A-methods'!$AG:$AG,"rate",'A-methods'!$AF:$AF,$B266,'A-methods'!$D:$D,$C266,'A-methods'!$A:$A,$D266)))</f>
        <v>531.29606599999977</v>
      </c>
      <c r="F266" s="243">
        <f>IF('A-baseline &amp; data'!AG90="",E266*(1+SUMIFS('A-methods'!L:L,'A-methods'!$AG:$AG,"rate",'A-methods'!$AF:$AF,$B266,'A-methods'!$D:$D,$C266,'A-methods'!$A:$A,$D266)),'A-baseline &amp; data'!AG90)</f>
        <v>535.54643452799974</v>
      </c>
      <c r="G266" s="243">
        <f>IF('A-baseline &amp; data'!AH90="",F266*(1+SUMIFS('A-methods'!M:M,'A-methods'!$AG:$AG,"rate",'A-methods'!$AF:$AF,$B266,'A-methods'!$D:$D,$C266,'A-methods'!$A:$A,$D266)),'A-baseline &amp; data'!AH90)</f>
        <v>539.83080600422375</v>
      </c>
      <c r="H266" s="243">
        <f>IF('A-baseline &amp; data'!AI90="",G266*(1+SUMIFS('A-methods'!N:N,'A-methods'!$AG:$AG,"rate",'A-methods'!$AF:$AF,$B266,'A-methods'!$D:$D,$C266,'A-methods'!$A:$A,$D266)),'A-baseline &amp; data'!AI90)</f>
        <v>544.14945245225749</v>
      </c>
      <c r="I266" s="243">
        <f>IF('A-baseline &amp; data'!AJ90="",H266*(1+SUMIFS('A-methods'!O:O,'A-methods'!$AG:$AG,"rate",'A-methods'!$AF:$AF,$B266,'A-methods'!$D:$D,$C266,'A-methods'!$A:$A,$D266)),'A-baseline &amp; data'!AJ90)</f>
        <v>548.50264807187557</v>
      </c>
      <c r="J266" s="243">
        <f>IF('A-baseline &amp; data'!AK90="",I266*(1+SUMIFS('A-methods'!P:P,'A-methods'!$AG:$AG,"rate",'A-methods'!$AF:$AF,$B266,'A-methods'!$D:$D,$C266,'A-methods'!$A:$A,$D266)),'A-baseline &amp; data'!AK90)</f>
        <v>552.89066925645056</v>
      </c>
      <c r="K266" s="243">
        <f>IF('A-baseline &amp; data'!AL90="",J266*(1+SUMIFS('A-methods'!Q:Q,'A-methods'!$AG:$AG,"rate",'A-methods'!$AF:$AF,$B266,'A-methods'!$D:$D,$C266,'A-methods'!$A:$A,$D266)),'A-baseline &amp; data'!AL90)</f>
        <v>557.31379461050221</v>
      </c>
      <c r="L266" s="243">
        <f>IF('A-baseline &amp; data'!AM90="",K266*(1+SUMIFS('A-methods'!R:R,'A-methods'!$AG:$AG,"rate",'A-methods'!$AF:$AF,$B266,'A-methods'!$D:$D,$C266,'A-methods'!$A:$A,$D266)),'A-baseline &amp; data'!AM90)</f>
        <v>561.77230496738628</v>
      </c>
      <c r="M266" s="243">
        <f>IF('A-baseline &amp; data'!AN90="",L266*(1+SUMIFS('A-methods'!S:S,'A-methods'!$AG:$AG,"rate",'A-methods'!$AF:$AF,$B266,'A-methods'!$D:$D,$C266,'A-methods'!$A:$A,$D266)),'A-baseline &amp; data'!AN90)</f>
        <v>566.26648340712541</v>
      </c>
      <c r="N266" s="243">
        <f>IF('A-baseline &amp; data'!AO90="",M266*(1+SUMIFS('A-methods'!T:T,'A-methods'!$AG:$AG,"rate",'A-methods'!$AF:$AF,$B266,'A-methods'!$D:$D,$C266,'A-methods'!$A:$A,$D266)),'A-baseline &amp; data'!AO90)</f>
        <v>570.79661527438236</v>
      </c>
      <c r="O266" s="243">
        <f>IF('A-baseline &amp; data'!AP90="",N266*(1+SUMIFS('A-methods'!U:U,'A-methods'!$AG:$AG,"rate",'A-methods'!$AF:$AF,$B266,'A-methods'!$D:$D,$C266,'A-methods'!$A:$A,$D266)),'A-baseline &amp; data'!AP90)</f>
        <v>575.36298819657748</v>
      </c>
      <c r="P266" s="243">
        <f>IF('A-baseline &amp; data'!AQ90="",O266*(1+SUMIFS('A-methods'!V:V,'A-methods'!$AG:$AG,"rate",'A-methods'!$AF:$AF,$B266,'A-methods'!$D:$D,$C266,'A-methods'!$A:$A,$D266)),'A-baseline &amp; data'!AQ90)</f>
        <v>579.96589210215006</v>
      </c>
      <c r="Q266" s="243">
        <f>IF('A-baseline &amp; data'!AR90="",P266*(1+SUMIFS('A-methods'!W:W,'A-methods'!$AG:$AG,"rate",'A-methods'!$AF:$AF,$B266,'A-methods'!$D:$D,$C266,'A-methods'!$A:$A,$D266)),'A-baseline &amp; data'!AR90)</f>
        <v>584.60561923896728</v>
      </c>
      <c r="R266" s="243">
        <f>IF('A-baseline &amp; data'!AS90="",Q266*(1+SUMIFS('A-methods'!X:X,'A-methods'!$AG:$AG,"rate",'A-methods'!$AF:$AF,$B266,'A-methods'!$D:$D,$C266,'A-methods'!$A:$A,$D266)),'A-baseline &amp; data'!AS90)</f>
        <v>589.28246419287905</v>
      </c>
      <c r="S266" s="243">
        <f>IF('A-baseline &amp; data'!AT90="",R266*(1+SUMIFS('A-methods'!Y:Y,'A-methods'!$AG:$AG,"rate",'A-methods'!$AF:$AF,$B266,'A-methods'!$D:$D,$C266,'A-methods'!$A:$A,$D266)),'A-baseline &amp; data'!AT90)</f>
        <v>593.99672390642206</v>
      </c>
      <c r="T266" s="243">
        <f>IF('A-baseline &amp; data'!AU90="",S266*(1+SUMIFS('A-methods'!Z:Z,'A-methods'!$AG:$AG,"rate",'A-methods'!$AF:$AF,$B266,'A-methods'!$D:$D,$C266,'A-methods'!$A:$A,$D266)),'A-baseline &amp; data'!AU90)</f>
        <v>598.74869769767349</v>
      </c>
      <c r="U266" s="243">
        <f>IF('A-baseline &amp; data'!AV90="",T266*(1+SUMIFS('A-methods'!AA:AA,'A-methods'!$AG:$AG,"rate",'A-methods'!$AF:$AF,$B266,'A-methods'!$D:$D,$C266,'A-methods'!$A:$A,$D266)),'A-baseline &amp; data'!AV90)</f>
        <v>603.53868727925487</v>
      </c>
      <c r="V266" s="243">
        <f>IF('A-baseline &amp; data'!AW90="",U266*(1+SUMIFS('A-methods'!AB:AB,'A-methods'!$AG:$AG,"rate",'A-methods'!$AF:$AF,$B266,'A-methods'!$D:$D,$C266,'A-methods'!$A:$A,$D266)),'A-baseline &amp; data'!AW90)</f>
        <v>608.36699677748891</v>
      </c>
      <c r="W266" s="243">
        <f>IF('A-baseline &amp; data'!AX90="",V266*(1+SUMIFS('A-methods'!AC:AC,'A-methods'!$AG:$AG,"rate",'A-methods'!$AF:$AF,$B266,'A-methods'!$D:$D,$C266,'A-methods'!$A:$A,$D266)),'A-baseline &amp; data'!AX90)</f>
        <v>613.23393275170883</v>
      </c>
      <c r="X266" s="243">
        <f>IF('A-baseline &amp; data'!AY90="",W266*(1+SUMIFS('A-methods'!AD:AD,'A-methods'!$AG:$AG,"rate",'A-methods'!$AF:$AF,$B266,'A-methods'!$D:$D,$C266,'A-methods'!$A:$A,$D266)),'A-baseline &amp; data'!AY90)</f>
        <v>618.13980421372253</v>
      </c>
      <c r="Y266" s="243">
        <f>IF('A-baseline &amp; data'!AZ90="",X266*(1+SUMIFS('A-methods'!AE:AE,'A-methods'!$AG:$AG,"rate",'A-methods'!$AF:$AF,$B266,'A-methods'!$D:$D,$C266,'A-methods'!$A:$A,$D266)),'A-baseline &amp; data'!AZ90)</f>
        <v>623.08492264743234</v>
      </c>
    </row>
    <row r="267" spans="1:25">
      <c r="A267" s="237" t="s">
        <v>115</v>
      </c>
      <c r="B267" s="221" t="s">
        <v>116</v>
      </c>
      <c r="C267" s="274" t="str">
        <f t="shared" si="37"/>
        <v>NSW</v>
      </c>
      <c r="D267" s="272" t="str">
        <f t="shared" si="37"/>
        <v>Low</v>
      </c>
      <c r="E267" s="336">
        <f>IF('A-baseline &amp; data'!AF91&lt;&gt;"",'A-baseline &amp; data'!AF91,'A-baseline &amp; data'!AE91*(1+SUMIFS('A-methods'!K:K,'A-methods'!$AG:$AG,"rate",'A-methods'!$AF:$AF,$B267,'A-methods'!$D:$D,$C267,'A-methods'!$A:$A,$D267)))</f>
        <v>130665.46847600059</v>
      </c>
      <c r="F267" s="243">
        <f>IF('A-baseline &amp; data'!AG91="",E267*(1+SUMIFS('A-methods'!L:L,'A-methods'!$AG:$AG,"rate",'A-methods'!$AF:$AF,$B267,'A-methods'!$D:$D,$C267,'A-methods'!$A:$A,$D267)),'A-baseline &amp; data'!AG91)</f>
        <v>128052.15910648058</v>
      </c>
      <c r="G267" s="243">
        <f>IF('A-baseline &amp; data'!AH91="",F267*(1+SUMIFS('A-methods'!M:M,'A-methods'!$AG:$AG,"rate",'A-methods'!$AF:$AF,$B267,'A-methods'!$D:$D,$C267,'A-methods'!$A:$A,$D267)),'A-baseline &amp; data'!AH91)</f>
        <v>125491.11592435098</v>
      </c>
      <c r="H267" s="243">
        <f>IF('A-baseline &amp; data'!AI91="",G267*(1+SUMIFS('A-methods'!N:N,'A-methods'!$AG:$AG,"rate",'A-methods'!$AF:$AF,$B267,'A-methods'!$D:$D,$C267,'A-methods'!$A:$A,$D267)),'A-baseline &amp; data'!AI91)</f>
        <v>122981.29360586396</v>
      </c>
      <c r="I267" s="243">
        <f>IF('A-baseline &amp; data'!AJ91="",H267*(1+SUMIFS('A-methods'!O:O,'A-methods'!$AG:$AG,"rate",'A-methods'!$AF:$AF,$B267,'A-methods'!$D:$D,$C267,'A-methods'!$A:$A,$D267)),'A-baseline &amp; data'!AJ91)</f>
        <v>120521.66773374668</v>
      </c>
      <c r="J267" s="243">
        <f>IF('A-baseline &amp; data'!AK91="",I267*(1+SUMIFS('A-methods'!P:P,'A-methods'!$AG:$AG,"rate",'A-methods'!$AF:$AF,$B267,'A-methods'!$D:$D,$C267,'A-methods'!$A:$A,$D267)),'A-baseline &amp; data'!AK91)</f>
        <v>118111.23437907174</v>
      </c>
      <c r="K267" s="243">
        <f>IF('A-baseline &amp; data'!AL91="",J267*(1+SUMIFS('A-methods'!Q:Q,'A-methods'!$AG:$AG,"rate",'A-methods'!$AF:$AF,$B267,'A-methods'!$D:$D,$C267,'A-methods'!$A:$A,$D267)),'A-baseline &amp; data'!AL91)</f>
        <v>115749.00969149031</v>
      </c>
      <c r="L267" s="243">
        <f>IF('A-baseline &amp; data'!AM91="",K267*(1+SUMIFS('A-methods'!R:R,'A-methods'!$AG:$AG,"rate",'A-methods'!$AF:$AF,$B267,'A-methods'!$D:$D,$C267,'A-methods'!$A:$A,$D267)),'A-baseline &amp; data'!AM91)</f>
        <v>113434.02949766051</v>
      </c>
      <c r="M267" s="243">
        <f>IF('A-baseline &amp; data'!AN91="",L267*(1+SUMIFS('A-methods'!S:S,'A-methods'!$AG:$AG,"rate",'A-methods'!$AF:$AF,$B267,'A-methods'!$D:$D,$C267,'A-methods'!$A:$A,$D267)),'A-baseline &amp; data'!AN91)</f>
        <v>111165.34890770729</v>
      </c>
      <c r="N267" s="243">
        <f>IF('A-baseline &amp; data'!AO91="",M267*(1+SUMIFS('A-methods'!T:T,'A-methods'!$AG:$AG,"rate",'A-methods'!$AF:$AF,$B267,'A-methods'!$D:$D,$C267,'A-methods'!$A:$A,$D267)),'A-baseline &amp; data'!AO91)</f>
        <v>108942.04192955315</v>
      </c>
      <c r="O267" s="243">
        <f>IF('A-baseline &amp; data'!AP91="",N267*(1+SUMIFS('A-methods'!U:U,'A-methods'!$AG:$AG,"rate",'A-methods'!$AF:$AF,$B267,'A-methods'!$D:$D,$C267,'A-methods'!$A:$A,$D267)),'A-baseline &amp; data'!AP91)</f>
        <v>106763.20109096209</v>
      </c>
      <c r="P267" s="243">
        <f>IF('A-baseline &amp; data'!AQ91="",O267*(1+SUMIFS('A-methods'!V:V,'A-methods'!$AG:$AG,"rate",'A-methods'!$AF:$AF,$B267,'A-methods'!$D:$D,$C267,'A-methods'!$A:$A,$D267)),'A-baseline &amp; data'!AQ91)</f>
        <v>104627.93706914285</v>
      </c>
      <c r="Q267" s="243">
        <f>IF('A-baseline &amp; data'!AR91="",P267*(1+SUMIFS('A-methods'!W:W,'A-methods'!$AG:$AG,"rate",'A-methods'!$AF:$AF,$B267,'A-methods'!$D:$D,$C267,'A-methods'!$A:$A,$D267)),'A-baseline &amp; data'!AR91)</f>
        <v>102535.37832775999</v>
      </c>
      <c r="R267" s="243">
        <f>IF('A-baseline &amp; data'!AS91="",Q267*(1+SUMIFS('A-methods'!X:X,'A-methods'!$AG:$AG,"rate",'A-methods'!$AF:$AF,$B267,'A-methods'!$D:$D,$C267,'A-methods'!$A:$A,$D267)),'A-baseline &amp; data'!AS91)</f>
        <v>100484.67076120479</v>
      </c>
      <c r="S267" s="243">
        <f>IF('A-baseline &amp; data'!AT91="",R267*(1+SUMIFS('A-methods'!Y:Y,'A-methods'!$AG:$AG,"rate",'A-methods'!$AF:$AF,$B267,'A-methods'!$D:$D,$C267,'A-methods'!$A:$A,$D267)),'A-baseline &amp; data'!AT91)</f>
        <v>98474.977345980689</v>
      </c>
      <c r="T267" s="243">
        <f>IF('A-baseline &amp; data'!AU91="",S267*(1+SUMIFS('A-methods'!Z:Z,'A-methods'!$AG:$AG,"rate",'A-methods'!$AF:$AF,$B267,'A-methods'!$D:$D,$C267,'A-methods'!$A:$A,$D267)),'A-baseline &amp; data'!AU91)</f>
        <v>96505.477799061075</v>
      </c>
      <c r="U267" s="243">
        <f>IF('A-baseline &amp; data'!AV91="",T267*(1+SUMIFS('A-methods'!AA:AA,'A-methods'!$AG:$AG,"rate",'A-methods'!$AF:$AF,$B267,'A-methods'!$D:$D,$C267,'A-methods'!$A:$A,$D267)),'A-baseline &amp; data'!AV91)</f>
        <v>94575.368243079851</v>
      </c>
      <c r="V267" s="243">
        <f>IF('A-baseline &amp; data'!AW91="",U267*(1+SUMIFS('A-methods'!AB:AB,'A-methods'!$AG:$AG,"rate",'A-methods'!$AF:$AF,$B267,'A-methods'!$D:$D,$C267,'A-methods'!$A:$A,$D267)),'A-baseline &amp; data'!AW91)</f>
        <v>92683.860878218256</v>
      </c>
      <c r="W267" s="243">
        <f>IF('A-baseline &amp; data'!AX91="",V267*(1+SUMIFS('A-methods'!AC:AC,'A-methods'!$AG:$AG,"rate",'A-methods'!$AF:$AF,$B267,'A-methods'!$D:$D,$C267,'A-methods'!$A:$A,$D267)),'A-baseline &amp; data'!AX91)</f>
        <v>90830.183660653885</v>
      </c>
      <c r="X267" s="243">
        <f>IF('A-baseline &amp; data'!AY91="",W267*(1+SUMIFS('A-methods'!AD:AD,'A-methods'!$AG:$AG,"rate",'A-methods'!$AF:$AF,$B267,'A-methods'!$D:$D,$C267,'A-methods'!$A:$A,$D267)),'A-baseline &amp; data'!AY91)</f>
        <v>89013.579987440811</v>
      </c>
      <c r="Y267" s="243">
        <f>IF('A-baseline &amp; data'!AZ91="",X267*(1+SUMIFS('A-methods'!AE:AE,'A-methods'!$AG:$AG,"rate",'A-methods'!$AF:$AF,$B267,'A-methods'!$D:$D,$C267,'A-methods'!$A:$A,$D267)),'A-baseline &amp; data'!AZ91)</f>
        <v>87233.308387691999</v>
      </c>
    </row>
    <row r="268" spans="1:25">
      <c r="A268" s="237" t="s">
        <v>125</v>
      </c>
      <c r="B268" s="221" t="s">
        <v>1208</v>
      </c>
      <c r="C268" s="274" t="str">
        <f t="shared" si="37"/>
        <v>NSW</v>
      </c>
      <c r="D268" s="272" t="str">
        <f t="shared" si="37"/>
        <v>Low</v>
      </c>
      <c r="E268" s="336">
        <f>IF('A-baseline &amp; data'!AF92&lt;&gt;"",'A-baseline &amp; data'!AF92,'A-baseline &amp; data'!AE92*(1+SUMIFS('A-methods'!K:K,'A-methods'!$AG:$AG,"rate",'A-methods'!$AF:$AF,$B268,'A-methods'!$D:$D,$C268,'A-methods'!$A:$A,$D268)))</f>
        <v>95156.189705552184</v>
      </c>
      <c r="F268" s="243">
        <f>IF('A-baseline &amp; data'!AG92="",E268*(1+SUMIFS('A-methods'!L:L,'A-methods'!$AG:$AG,"rate",'A-methods'!$AF:$AF,$B268,'A-methods'!$D:$D,$C268,'A-methods'!$A:$A,$D268)),'A-baseline &amp; data'!AG92)</f>
        <v>95346.502084963286</v>
      </c>
      <c r="G268" s="243">
        <f>IF('A-baseline &amp; data'!AH92="",F268*(1+SUMIFS('A-methods'!M:M,'A-methods'!$AG:$AG,"rate",'A-methods'!$AF:$AF,$B268,'A-methods'!$D:$D,$C268,'A-methods'!$A:$A,$D268)),'A-baseline &amp; data'!AH92)</f>
        <v>95537.195089133209</v>
      </c>
      <c r="H268" s="243">
        <f>IF('A-baseline &amp; data'!AI92="",G268*(1+SUMIFS('A-methods'!N:N,'A-methods'!$AG:$AG,"rate",'A-methods'!$AF:$AF,$B268,'A-methods'!$D:$D,$C268,'A-methods'!$A:$A,$D268)),'A-baseline &amp; data'!AI92)</f>
        <v>95728.269479311479</v>
      </c>
      <c r="I268" s="243">
        <f>IF('A-baseline &amp; data'!AJ92="",H268*(1+SUMIFS('A-methods'!O:O,'A-methods'!$AG:$AG,"rate",'A-methods'!$AF:$AF,$B268,'A-methods'!$D:$D,$C268,'A-methods'!$A:$A,$D268)),'A-baseline &amp; data'!AJ92)</f>
        <v>95919.726018270099</v>
      </c>
      <c r="J268" s="243">
        <f>IF('A-baseline &amp; data'!AK92="",I268*(1+SUMIFS('A-methods'!P:P,'A-methods'!$AG:$AG,"rate",'A-methods'!$AF:$AF,$B268,'A-methods'!$D:$D,$C268,'A-methods'!$A:$A,$D268)),'A-baseline &amp; data'!AK92)</f>
        <v>96111.565470306639</v>
      </c>
      <c r="K268" s="243">
        <f>IF('A-baseline &amp; data'!AL92="",J268*(1+SUMIFS('A-methods'!Q:Q,'A-methods'!$AG:$AG,"rate",'A-methods'!$AF:$AF,$B268,'A-methods'!$D:$D,$C268,'A-methods'!$A:$A,$D268)),'A-baseline &amp; data'!AL92)</f>
        <v>96303.788601247259</v>
      </c>
      <c r="L268" s="243">
        <f>IF('A-baseline &amp; data'!AM92="",K268*(1+SUMIFS('A-methods'!R:R,'A-methods'!$AG:$AG,"rate",'A-methods'!$AF:$AF,$B268,'A-methods'!$D:$D,$C268,'A-methods'!$A:$A,$D268)),'A-baseline &amp; data'!AM92)</f>
        <v>96496.396178449751</v>
      </c>
      <c r="M268" s="243">
        <f>IF('A-baseline &amp; data'!AN92="",L268*(1+SUMIFS('A-methods'!S:S,'A-methods'!$AG:$AG,"rate",'A-methods'!$AF:$AF,$B268,'A-methods'!$D:$D,$C268,'A-methods'!$A:$A,$D268)),'A-baseline &amp; data'!AN92)</f>
        <v>96689.388970806656</v>
      </c>
      <c r="N268" s="243">
        <f>IF('A-baseline &amp; data'!AO92="",M268*(1+SUMIFS('A-methods'!T:T,'A-methods'!$AG:$AG,"rate",'A-methods'!$AF:$AF,$B268,'A-methods'!$D:$D,$C268,'A-methods'!$A:$A,$D268)),'A-baseline &amp; data'!AO92)</f>
        <v>96882.767748748272</v>
      </c>
      <c r="O268" s="243">
        <f>IF('A-baseline &amp; data'!AP92="",N268*(1+SUMIFS('A-methods'!U:U,'A-methods'!$AG:$AG,"rate",'A-methods'!$AF:$AF,$B268,'A-methods'!$D:$D,$C268,'A-methods'!$A:$A,$D268)),'A-baseline &amp; data'!AP92)</f>
        <v>97076.533284245772</v>
      </c>
      <c r="P268" s="243">
        <f>IF('A-baseline &amp; data'!AQ92="",O268*(1+SUMIFS('A-methods'!V:V,'A-methods'!$AG:$AG,"rate",'A-methods'!$AF:$AF,$B268,'A-methods'!$D:$D,$C268,'A-methods'!$A:$A,$D268)),'A-baseline &amp; data'!AQ92)</f>
        <v>97270.686350814271</v>
      </c>
      <c r="Q268" s="243">
        <f>IF('A-baseline &amp; data'!AR92="",P268*(1+SUMIFS('A-methods'!W:W,'A-methods'!$AG:$AG,"rate",'A-methods'!$AF:$AF,$B268,'A-methods'!$D:$D,$C268,'A-methods'!$A:$A,$D268)),'A-baseline &amp; data'!AR92)</f>
        <v>97465.227723515898</v>
      </c>
      <c r="R268" s="243">
        <f>IF('A-baseline &amp; data'!AS92="",Q268*(1+SUMIFS('A-methods'!X:X,'A-methods'!$AG:$AG,"rate",'A-methods'!$AF:$AF,$B268,'A-methods'!$D:$D,$C268,'A-methods'!$A:$A,$D268)),'A-baseline &amp; data'!AS92)</f>
        <v>97660.158178962927</v>
      </c>
      <c r="S268" s="243">
        <f>IF('A-baseline &amp; data'!AT92="",R268*(1+SUMIFS('A-methods'!Y:Y,'A-methods'!$AG:$AG,"rate",'A-methods'!$AF:$AF,$B268,'A-methods'!$D:$D,$C268,'A-methods'!$A:$A,$D268)),'A-baseline &amp; data'!AT92)</f>
        <v>97855.478495320858</v>
      </c>
      <c r="T268" s="243">
        <f>IF('A-baseline &amp; data'!AU92="",S268*(1+SUMIFS('A-methods'!Z:Z,'A-methods'!$AG:$AG,"rate",'A-methods'!$AF:$AF,$B268,'A-methods'!$D:$D,$C268,'A-methods'!$A:$A,$D268)),'A-baseline &amp; data'!AU92)</f>
        <v>98051.189452311504</v>
      </c>
      <c r="U268" s="243">
        <f>IF('A-baseline &amp; data'!AV92="",T268*(1+SUMIFS('A-methods'!AA:AA,'A-methods'!$AG:$AG,"rate",'A-methods'!$AF:$AF,$B268,'A-methods'!$D:$D,$C268,'A-methods'!$A:$A,$D268)),'A-baseline &amp; data'!AV92)</f>
        <v>98247.291831216135</v>
      </c>
      <c r="V268" s="243">
        <f>IF('A-baseline &amp; data'!AW92="",U268*(1+SUMIFS('A-methods'!AB:AB,'A-methods'!$AG:$AG,"rate",'A-methods'!$AF:$AF,$B268,'A-methods'!$D:$D,$C268,'A-methods'!$A:$A,$D268)),'A-baseline &amp; data'!AW92)</f>
        <v>98443.786414878574</v>
      </c>
      <c r="W268" s="243">
        <f>IF('A-baseline &amp; data'!AX92="",V268*(1+SUMIFS('A-methods'!AC:AC,'A-methods'!$AG:$AG,"rate",'A-methods'!$AF:$AF,$B268,'A-methods'!$D:$D,$C268,'A-methods'!$A:$A,$D268)),'A-baseline &amp; data'!AX92)</f>
        <v>98640.673987708331</v>
      </c>
      <c r="X268" s="243">
        <f>IF('A-baseline &amp; data'!AY92="",W268*(1+SUMIFS('A-methods'!AD:AD,'A-methods'!$AG:$AG,"rate",'A-methods'!$AF:$AF,$B268,'A-methods'!$D:$D,$C268,'A-methods'!$A:$A,$D268)),'A-baseline &amp; data'!AY92)</f>
        <v>98837.955335683742</v>
      </c>
      <c r="Y268" s="243">
        <f>IF('A-baseline &amp; data'!AZ92="",X268*(1+SUMIFS('A-methods'!AE:AE,'A-methods'!$AG:$AG,"rate",'A-methods'!$AF:$AF,$B268,'A-methods'!$D:$D,$C268,'A-methods'!$A:$A,$D268)),'A-baseline &amp; data'!AZ92)</f>
        <v>99035.631246355115</v>
      </c>
    </row>
    <row r="269" spans="1:25">
      <c r="A269" s="237" t="s">
        <v>127</v>
      </c>
      <c r="B269" s="221" t="s">
        <v>128</v>
      </c>
      <c r="C269" s="274" t="str">
        <f t="shared" si="37"/>
        <v>NSW</v>
      </c>
      <c r="D269" s="272" t="str">
        <f t="shared" si="37"/>
        <v>Low</v>
      </c>
      <c r="E269" s="336">
        <f>IF('A-baseline &amp; data'!AF93&lt;&gt;"",'A-baseline &amp; data'!AF93,'A-baseline &amp; data'!AE93*(1+SUMIFS('A-methods'!K:K,'A-methods'!$AG:$AG,"rate",'A-methods'!$AF:$AF,$B269,'A-methods'!$D:$D,$C269,'A-methods'!$A:$A,$D269)))</f>
        <v>170620.42008065325</v>
      </c>
      <c r="F269" s="243">
        <f>IF('A-baseline &amp; data'!AG93="",E269*(1+SUMIFS('A-methods'!L:L,'A-methods'!$AG:$AG,"rate",'A-methods'!$AF:$AF,$B269,'A-methods'!$D:$D,$C269,'A-methods'!$A:$A,$D269)),'A-baseline &amp; data'!AG93)</f>
        <v>171985.38344129847</v>
      </c>
      <c r="G269" s="243">
        <f>IF('A-baseline &amp; data'!AH93="",F269*(1+SUMIFS('A-methods'!M:M,'A-methods'!$AG:$AG,"rate",'A-methods'!$AF:$AF,$B269,'A-methods'!$D:$D,$C269,'A-methods'!$A:$A,$D269)),'A-baseline &amp; data'!AH93)</f>
        <v>173361.26650882885</v>
      </c>
      <c r="H269" s="243">
        <f>IF('A-baseline &amp; data'!AI93="",G269*(1+SUMIFS('A-methods'!N:N,'A-methods'!$AG:$AG,"rate",'A-methods'!$AF:$AF,$B269,'A-methods'!$D:$D,$C269,'A-methods'!$A:$A,$D269)),'A-baseline &amp; data'!AI93)</f>
        <v>174748.15664089948</v>
      </c>
      <c r="I269" s="243">
        <f>IF('A-baseline &amp; data'!AJ93="",H269*(1+SUMIFS('A-methods'!O:O,'A-methods'!$AG:$AG,"rate",'A-methods'!$AF:$AF,$B269,'A-methods'!$D:$D,$C269,'A-methods'!$A:$A,$D269)),'A-baseline &amp; data'!AJ93)</f>
        <v>176146.14189402669</v>
      </c>
      <c r="J269" s="243">
        <f>IF('A-baseline &amp; data'!AK93="",I269*(1+SUMIFS('A-methods'!P:P,'A-methods'!$AG:$AG,"rate",'A-methods'!$AF:$AF,$B269,'A-methods'!$D:$D,$C269,'A-methods'!$A:$A,$D269)),'A-baseline &amp; data'!AK93)</f>
        <v>177555.31102917891</v>
      </c>
      <c r="K269" s="243">
        <f>IF('A-baseline &amp; data'!AL93="",J269*(1+SUMIFS('A-methods'!Q:Q,'A-methods'!$AG:$AG,"rate",'A-methods'!$AF:$AF,$B269,'A-methods'!$D:$D,$C269,'A-methods'!$A:$A,$D269)),'A-baseline &amp; data'!AL93)</f>
        <v>178975.75351741235</v>
      </c>
      <c r="L269" s="243">
        <f>IF('A-baseline &amp; data'!AM93="",K269*(1+SUMIFS('A-methods'!R:R,'A-methods'!$AG:$AG,"rate",'A-methods'!$AF:$AF,$B269,'A-methods'!$D:$D,$C269,'A-methods'!$A:$A,$D269)),'A-baseline &amp; data'!AM93)</f>
        <v>180407.55954555166</v>
      </c>
      <c r="M269" s="243">
        <f>IF('A-baseline &amp; data'!AN93="",L269*(1+SUMIFS('A-methods'!S:S,'A-methods'!$AG:$AG,"rate",'A-methods'!$AF:$AF,$B269,'A-methods'!$D:$D,$C269,'A-methods'!$A:$A,$D269)),'A-baseline &amp; data'!AN93)</f>
        <v>181850.82002191606</v>
      </c>
      <c r="N269" s="243">
        <f>IF('A-baseline &amp; data'!AO93="",M269*(1+SUMIFS('A-methods'!T:T,'A-methods'!$AG:$AG,"rate",'A-methods'!$AF:$AF,$B269,'A-methods'!$D:$D,$C269,'A-methods'!$A:$A,$D269)),'A-baseline &amp; data'!AO93)</f>
        <v>183305.62658209138</v>
      </c>
      <c r="O269" s="243">
        <f>IF('A-baseline &amp; data'!AP93="",N269*(1+SUMIFS('A-methods'!U:U,'A-methods'!$AG:$AG,"rate",'A-methods'!$AF:$AF,$B269,'A-methods'!$D:$D,$C269,'A-methods'!$A:$A,$D269)),'A-baseline &amp; data'!AP93)</f>
        <v>184772.07159474812</v>
      </c>
      <c r="P269" s="243">
        <f>IF('A-baseline &amp; data'!AQ93="",O269*(1+SUMIFS('A-methods'!V:V,'A-methods'!$AG:$AG,"rate",'A-methods'!$AF:$AF,$B269,'A-methods'!$D:$D,$C269,'A-methods'!$A:$A,$D269)),'A-baseline &amp; data'!AQ93)</f>
        <v>186250.2481675061</v>
      </c>
      <c r="Q269" s="243">
        <f>IF('A-baseline &amp; data'!AR93="",P269*(1+SUMIFS('A-methods'!W:W,'A-methods'!$AG:$AG,"rate",'A-methods'!$AF:$AF,$B269,'A-methods'!$D:$D,$C269,'A-methods'!$A:$A,$D269)),'A-baseline &amp; data'!AR93)</f>
        <v>187740.25015284616</v>
      </c>
      <c r="R269" s="243">
        <f>IF('A-baseline &amp; data'!AS93="",Q269*(1+SUMIFS('A-methods'!X:X,'A-methods'!$AG:$AG,"rate",'A-methods'!$AF:$AF,$B269,'A-methods'!$D:$D,$C269,'A-methods'!$A:$A,$D269)),'A-baseline &amp; data'!AS93)</f>
        <v>189242.17215406892</v>
      </c>
      <c r="S269" s="243">
        <f>IF('A-baseline &amp; data'!AT93="",R269*(1+SUMIFS('A-methods'!Y:Y,'A-methods'!$AG:$AG,"rate",'A-methods'!$AF:$AF,$B269,'A-methods'!$D:$D,$C269,'A-methods'!$A:$A,$D269)),'A-baseline &amp; data'!AT93)</f>
        <v>190756.10953130148</v>
      </c>
      <c r="T269" s="243">
        <f>IF('A-baseline &amp; data'!AU93="",S269*(1+SUMIFS('A-methods'!Z:Z,'A-methods'!$AG:$AG,"rate",'A-methods'!$AF:$AF,$B269,'A-methods'!$D:$D,$C269,'A-methods'!$A:$A,$D269)),'A-baseline &amp; data'!AU93)</f>
        <v>192282.15840755191</v>
      </c>
      <c r="U269" s="243">
        <f>IF('A-baseline &amp; data'!AV93="",T269*(1+SUMIFS('A-methods'!AA:AA,'A-methods'!$AG:$AG,"rate",'A-methods'!$AF:$AF,$B269,'A-methods'!$D:$D,$C269,'A-methods'!$A:$A,$D269)),'A-baseline &amp; data'!AV93)</f>
        <v>193820.41567481234</v>
      </c>
      <c r="V269" s="243">
        <f>IF('A-baseline &amp; data'!AW93="",U269*(1+SUMIFS('A-methods'!AB:AB,'A-methods'!$AG:$AG,"rate",'A-methods'!$AF:$AF,$B269,'A-methods'!$D:$D,$C269,'A-methods'!$A:$A,$D269)),'A-baseline &amp; data'!AW93)</f>
        <v>195370.97900021085</v>
      </c>
      <c r="W269" s="243">
        <f>IF('A-baseline &amp; data'!AX93="",V269*(1+SUMIFS('A-methods'!AC:AC,'A-methods'!$AG:$AG,"rate",'A-methods'!$AF:$AF,$B269,'A-methods'!$D:$D,$C269,'A-methods'!$A:$A,$D269)),'A-baseline &amp; data'!AX93)</f>
        <v>196933.94683221253</v>
      </c>
      <c r="X269" s="243">
        <f>IF('A-baseline &amp; data'!AY93="",W269*(1+SUMIFS('A-methods'!AD:AD,'A-methods'!$AG:$AG,"rate",'A-methods'!$AF:$AF,$B269,'A-methods'!$D:$D,$C269,'A-methods'!$A:$A,$D269)),'A-baseline &amp; data'!AY93)</f>
        <v>198509.41840687025</v>
      </c>
      <c r="Y269" s="243">
        <f>IF('A-baseline &amp; data'!AZ93="",X269*(1+SUMIFS('A-methods'!AE:AE,'A-methods'!$AG:$AG,"rate",'A-methods'!$AF:$AF,$B269,'A-methods'!$D:$D,$C269,'A-methods'!$A:$A,$D269)),'A-baseline &amp; data'!AZ93)</f>
        <v>200097.4937541252</v>
      </c>
    </row>
    <row r="270" spans="1:25">
      <c r="A270" s="237" t="s">
        <v>254</v>
      </c>
      <c r="B270" s="221" t="s">
        <v>202</v>
      </c>
      <c r="C270" s="274" t="str">
        <f t="shared" si="37"/>
        <v>NSW</v>
      </c>
      <c r="D270" s="272" t="str">
        <f t="shared" si="37"/>
        <v>Low</v>
      </c>
      <c r="E270" s="336">
        <f>IF('A-baseline &amp; data'!AF94&lt;&gt;"",'A-baseline &amp; data'!AF94,'A-baseline &amp; data'!AE94*(1+SUMIFS('A-methods'!K:K,'A-methods'!$AG:$AG,"rate",'A-methods'!$AF:$AF,$B270,'A-methods'!$D:$D,$C270,'A-methods'!$A:$A,$D270)))</f>
        <v>0</v>
      </c>
      <c r="F270" s="243">
        <f>IF('A-baseline &amp; data'!AG94="",E270*(1+SUMIFS('A-methods'!L:L,'A-methods'!$AG:$AG,"rate",'A-methods'!$AF:$AF,$B270,'A-methods'!$D:$D,$C270,'A-methods'!$A:$A,$D270)),'A-baseline &amp; data'!AG94)</f>
        <v>0</v>
      </c>
      <c r="G270" s="243">
        <f>IF('A-baseline &amp; data'!AH94="",F270*(1+SUMIFS('A-methods'!M:M,'A-methods'!$AG:$AG,"rate",'A-methods'!$AF:$AF,$B270,'A-methods'!$D:$D,$C270,'A-methods'!$A:$A,$D270)),'A-baseline &amp; data'!AH94)</f>
        <v>0</v>
      </c>
      <c r="H270" s="243">
        <f>IF('A-baseline &amp; data'!AI94="",G270*(1+SUMIFS('A-methods'!N:N,'A-methods'!$AG:$AG,"rate",'A-methods'!$AF:$AF,$B270,'A-methods'!$D:$D,$C270,'A-methods'!$A:$A,$D270)),'A-baseline &amp; data'!AI94)</f>
        <v>0</v>
      </c>
      <c r="I270" s="243">
        <f>IF('A-baseline &amp; data'!AJ94="",H270*(1+SUMIFS('A-methods'!O:O,'A-methods'!$AG:$AG,"rate",'A-methods'!$AF:$AF,$B270,'A-methods'!$D:$D,$C270,'A-methods'!$A:$A,$D270)),'A-baseline &amp; data'!AJ94)</f>
        <v>0</v>
      </c>
      <c r="J270" s="243">
        <f>IF('A-baseline &amp; data'!AK94="",I270*(1+SUMIFS('A-methods'!P:P,'A-methods'!$AG:$AG,"rate",'A-methods'!$AF:$AF,$B270,'A-methods'!$D:$D,$C270,'A-methods'!$A:$A,$D270)),'A-baseline &amp; data'!AK94)</f>
        <v>0</v>
      </c>
      <c r="K270" s="243">
        <f>IF('A-baseline &amp; data'!AL94="",J270*(1+SUMIFS('A-methods'!Q:Q,'A-methods'!$AG:$AG,"rate",'A-methods'!$AF:$AF,$B270,'A-methods'!$D:$D,$C270,'A-methods'!$A:$A,$D270)),'A-baseline &amp; data'!AL94)</f>
        <v>0</v>
      </c>
      <c r="L270" s="243">
        <f>IF('A-baseline &amp; data'!AM94="",K270*(1+SUMIFS('A-methods'!R:R,'A-methods'!$AG:$AG,"rate",'A-methods'!$AF:$AF,$B270,'A-methods'!$D:$D,$C270,'A-methods'!$A:$A,$D270)),'A-baseline &amp; data'!AM94)</f>
        <v>0</v>
      </c>
      <c r="M270" s="243">
        <f>IF('A-baseline &amp; data'!AN94="",L270*(1+SUMIFS('A-methods'!S:S,'A-methods'!$AG:$AG,"rate",'A-methods'!$AF:$AF,$B270,'A-methods'!$D:$D,$C270,'A-methods'!$A:$A,$D270)),'A-baseline &amp; data'!AN94)</f>
        <v>0</v>
      </c>
      <c r="N270" s="243">
        <f>IF('A-baseline &amp; data'!AO94="",M270*(1+SUMIFS('A-methods'!T:T,'A-methods'!$AG:$AG,"rate",'A-methods'!$AF:$AF,$B270,'A-methods'!$D:$D,$C270,'A-methods'!$A:$A,$D270)),'A-baseline &amp; data'!AO94)</f>
        <v>0</v>
      </c>
      <c r="O270" s="243">
        <f>IF('A-baseline &amp; data'!AP94="",N270*(1+SUMIFS('A-methods'!U:U,'A-methods'!$AG:$AG,"rate",'A-methods'!$AF:$AF,$B270,'A-methods'!$D:$D,$C270,'A-methods'!$A:$A,$D270)),'A-baseline &amp; data'!AP94)</f>
        <v>0</v>
      </c>
      <c r="P270" s="243">
        <f>IF('A-baseline &amp; data'!AQ94="",O270*(1+SUMIFS('A-methods'!V:V,'A-methods'!$AG:$AG,"rate",'A-methods'!$AF:$AF,$B270,'A-methods'!$D:$D,$C270,'A-methods'!$A:$A,$D270)),'A-baseline &amp; data'!AQ94)</f>
        <v>0</v>
      </c>
      <c r="Q270" s="243">
        <f>IF('A-baseline &amp; data'!AR94="",P270*(1+SUMIFS('A-methods'!W:W,'A-methods'!$AG:$AG,"rate",'A-methods'!$AF:$AF,$B270,'A-methods'!$D:$D,$C270,'A-methods'!$A:$A,$D270)),'A-baseline &amp; data'!AR94)</f>
        <v>0</v>
      </c>
      <c r="R270" s="243">
        <f>IF('A-baseline &amp; data'!AS94="",Q270*(1+SUMIFS('A-methods'!X:X,'A-methods'!$AG:$AG,"rate",'A-methods'!$AF:$AF,$B270,'A-methods'!$D:$D,$C270,'A-methods'!$A:$A,$D270)),'A-baseline &amp; data'!AS94)</f>
        <v>0</v>
      </c>
      <c r="S270" s="243">
        <f>IF('A-baseline &amp; data'!AT94="",R270*(1+SUMIFS('A-methods'!Y:Y,'A-methods'!$AG:$AG,"rate",'A-methods'!$AF:$AF,$B270,'A-methods'!$D:$D,$C270,'A-methods'!$A:$A,$D270)),'A-baseline &amp; data'!AT94)</f>
        <v>0</v>
      </c>
      <c r="T270" s="243">
        <f>IF('A-baseline &amp; data'!AU94="",S270*(1+SUMIFS('A-methods'!Z:Z,'A-methods'!$AG:$AG,"rate",'A-methods'!$AF:$AF,$B270,'A-methods'!$D:$D,$C270,'A-methods'!$A:$A,$D270)),'A-baseline &amp; data'!AU94)</f>
        <v>0</v>
      </c>
      <c r="U270" s="243">
        <f>IF('A-baseline &amp; data'!AV94="",T270*(1+SUMIFS('A-methods'!AA:AA,'A-methods'!$AG:$AG,"rate",'A-methods'!$AF:$AF,$B270,'A-methods'!$D:$D,$C270,'A-methods'!$A:$A,$D270)),'A-baseline &amp; data'!AV94)</f>
        <v>0</v>
      </c>
      <c r="V270" s="243">
        <f>IF('A-baseline &amp; data'!AW94="",U270*(1+SUMIFS('A-methods'!AB:AB,'A-methods'!$AG:$AG,"rate",'A-methods'!$AF:$AF,$B270,'A-methods'!$D:$D,$C270,'A-methods'!$A:$A,$D270)),'A-baseline &amp; data'!AW94)</f>
        <v>0</v>
      </c>
      <c r="W270" s="243">
        <f>IF('A-baseline &amp; data'!AX94="",V270*(1+SUMIFS('A-methods'!AC:AC,'A-methods'!$AG:$AG,"rate",'A-methods'!$AF:$AF,$B270,'A-methods'!$D:$D,$C270,'A-methods'!$A:$A,$D270)),'A-baseline &amp; data'!AX94)</f>
        <v>0</v>
      </c>
      <c r="X270" s="243">
        <f>IF('A-baseline &amp; data'!AY94="",W270*(1+SUMIFS('A-methods'!AD:AD,'A-methods'!$AG:$AG,"rate",'A-methods'!$AF:$AF,$B270,'A-methods'!$D:$D,$C270,'A-methods'!$A:$A,$D270)),'A-baseline &amp; data'!AY94)</f>
        <v>0</v>
      </c>
      <c r="Y270" s="243">
        <f>IF('A-baseline &amp; data'!AZ94="",X270*(1+SUMIFS('A-methods'!AE:AE,'A-methods'!$AG:$AG,"rate",'A-methods'!$AF:$AF,$B270,'A-methods'!$D:$D,$C270,'A-methods'!$A:$A,$D270)),'A-baseline &amp; data'!AZ94)</f>
        <v>0</v>
      </c>
    </row>
    <row r="271" spans="1:25">
      <c r="A271" s="237" t="s">
        <v>255</v>
      </c>
      <c r="B271" s="221" t="s">
        <v>227</v>
      </c>
      <c r="C271" s="274" t="str">
        <f t="shared" si="37"/>
        <v>NSW</v>
      </c>
      <c r="D271" s="272" t="str">
        <f t="shared" si="37"/>
        <v>Low</v>
      </c>
      <c r="E271" s="336">
        <f>IF('A-baseline &amp; data'!AF95&lt;&gt;"",'A-baseline &amp; data'!AF95,'A-baseline &amp; data'!AE95*(1+SUMIFS('A-methods'!K:K,'A-methods'!$AG:$AG,"rate",'A-methods'!$AF:$AF,$B271,'A-methods'!$D:$D,$C271,'A-methods'!$A:$A,$D271)))</f>
        <v>0</v>
      </c>
      <c r="F271" s="243">
        <f>IF('A-baseline &amp; data'!AG95="",E271*(1+SUMIFS('A-methods'!L:L,'A-methods'!$AG:$AG,"rate",'A-methods'!$AF:$AF,$B271,'A-methods'!$D:$D,$C271,'A-methods'!$A:$A,$D271)),'A-baseline &amp; data'!AG95)</f>
        <v>0</v>
      </c>
      <c r="G271" s="243">
        <f>IF('A-baseline &amp; data'!AH95="",F271*(1+SUMIFS('A-methods'!M:M,'A-methods'!$AG:$AG,"rate",'A-methods'!$AF:$AF,$B271,'A-methods'!$D:$D,$C271,'A-methods'!$A:$A,$D271)),'A-baseline &amp; data'!AH95)</f>
        <v>0</v>
      </c>
      <c r="H271" s="243">
        <f>IF('A-baseline &amp; data'!AI95="",G271*(1+SUMIFS('A-methods'!N:N,'A-methods'!$AG:$AG,"rate",'A-methods'!$AF:$AF,$B271,'A-methods'!$D:$D,$C271,'A-methods'!$A:$A,$D271)),'A-baseline &amp; data'!AI95)</f>
        <v>0</v>
      </c>
      <c r="I271" s="243">
        <f>IF('A-baseline &amp; data'!AJ95="",H271*(1+SUMIFS('A-methods'!O:O,'A-methods'!$AG:$AG,"rate",'A-methods'!$AF:$AF,$B271,'A-methods'!$D:$D,$C271,'A-methods'!$A:$A,$D271)),'A-baseline &amp; data'!AJ95)</f>
        <v>0</v>
      </c>
      <c r="J271" s="243">
        <f>IF('A-baseline &amp; data'!AK95="",I271*(1+SUMIFS('A-methods'!P:P,'A-methods'!$AG:$AG,"rate",'A-methods'!$AF:$AF,$B271,'A-methods'!$D:$D,$C271,'A-methods'!$A:$A,$D271)),'A-baseline &amp; data'!AK95)</f>
        <v>0</v>
      </c>
      <c r="K271" s="243">
        <f>IF('A-baseline &amp; data'!AL95="",J271*(1+SUMIFS('A-methods'!Q:Q,'A-methods'!$AG:$AG,"rate",'A-methods'!$AF:$AF,$B271,'A-methods'!$D:$D,$C271,'A-methods'!$A:$A,$D271)),'A-baseline &amp; data'!AL95)</f>
        <v>0</v>
      </c>
      <c r="L271" s="243">
        <f>IF('A-baseline &amp; data'!AM95="",K271*(1+SUMIFS('A-methods'!R:R,'A-methods'!$AG:$AG,"rate",'A-methods'!$AF:$AF,$B271,'A-methods'!$D:$D,$C271,'A-methods'!$A:$A,$D271)),'A-baseline &amp; data'!AM95)</f>
        <v>0</v>
      </c>
      <c r="M271" s="243">
        <f>IF('A-baseline &amp; data'!AN95="",L271*(1+SUMIFS('A-methods'!S:S,'A-methods'!$AG:$AG,"rate",'A-methods'!$AF:$AF,$B271,'A-methods'!$D:$D,$C271,'A-methods'!$A:$A,$D271)),'A-baseline &amp; data'!AN95)</f>
        <v>0</v>
      </c>
      <c r="N271" s="243">
        <f>IF('A-baseline &amp; data'!AO95="",M271*(1+SUMIFS('A-methods'!T:T,'A-methods'!$AG:$AG,"rate",'A-methods'!$AF:$AF,$B271,'A-methods'!$D:$D,$C271,'A-methods'!$A:$A,$D271)),'A-baseline &amp; data'!AO95)</f>
        <v>0</v>
      </c>
      <c r="O271" s="243">
        <f>IF('A-baseline &amp; data'!AP95="",N271*(1+SUMIFS('A-methods'!U:U,'A-methods'!$AG:$AG,"rate",'A-methods'!$AF:$AF,$B271,'A-methods'!$D:$D,$C271,'A-methods'!$A:$A,$D271)),'A-baseline &amp; data'!AP95)</f>
        <v>0</v>
      </c>
      <c r="P271" s="243">
        <f>IF('A-baseline &amp; data'!AQ95="",O271*(1+SUMIFS('A-methods'!V:V,'A-methods'!$AG:$AG,"rate",'A-methods'!$AF:$AF,$B271,'A-methods'!$D:$D,$C271,'A-methods'!$A:$A,$D271)),'A-baseline &amp; data'!AQ95)</f>
        <v>0</v>
      </c>
      <c r="Q271" s="243">
        <f>IF('A-baseline &amp; data'!AR95="",P271*(1+SUMIFS('A-methods'!W:W,'A-methods'!$AG:$AG,"rate",'A-methods'!$AF:$AF,$B271,'A-methods'!$D:$D,$C271,'A-methods'!$A:$A,$D271)),'A-baseline &amp; data'!AR95)</f>
        <v>0</v>
      </c>
      <c r="R271" s="243">
        <f>IF('A-baseline &amp; data'!AS95="",Q271*(1+SUMIFS('A-methods'!X:X,'A-methods'!$AG:$AG,"rate",'A-methods'!$AF:$AF,$B271,'A-methods'!$D:$D,$C271,'A-methods'!$A:$A,$D271)),'A-baseline &amp; data'!AS95)</f>
        <v>0</v>
      </c>
      <c r="S271" s="243">
        <f>IF('A-baseline &amp; data'!AT95="",R271*(1+SUMIFS('A-methods'!Y:Y,'A-methods'!$AG:$AG,"rate",'A-methods'!$AF:$AF,$B271,'A-methods'!$D:$D,$C271,'A-methods'!$A:$A,$D271)),'A-baseline &amp; data'!AT95)</f>
        <v>0</v>
      </c>
      <c r="T271" s="243">
        <f>IF('A-baseline &amp; data'!AU95="",S271*(1+SUMIFS('A-methods'!Z:Z,'A-methods'!$AG:$AG,"rate",'A-methods'!$AF:$AF,$B271,'A-methods'!$D:$D,$C271,'A-methods'!$A:$A,$D271)),'A-baseline &amp; data'!AU95)</f>
        <v>0</v>
      </c>
      <c r="U271" s="243">
        <f>IF('A-baseline &amp; data'!AV95="",T271*(1+SUMIFS('A-methods'!AA:AA,'A-methods'!$AG:$AG,"rate",'A-methods'!$AF:$AF,$B271,'A-methods'!$D:$D,$C271,'A-methods'!$A:$A,$D271)),'A-baseline &amp; data'!AV95)</f>
        <v>0</v>
      </c>
      <c r="V271" s="243">
        <f>IF('A-baseline &amp; data'!AW95="",U271*(1+SUMIFS('A-methods'!AB:AB,'A-methods'!$AG:$AG,"rate",'A-methods'!$AF:$AF,$B271,'A-methods'!$D:$D,$C271,'A-methods'!$A:$A,$D271)),'A-baseline &amp; data'!AW95)</f>
        <v>0</v>
      </c>
      <c r="W271" s="243">
        <f>IF('A-baseline &amp; data'!AX95="",V271*(1+SUMIFS('A-methods'!AC:AC,'A-methods'!$AG:$AG,"rate",'A-methods'!$AF:$AF,$B271,'A-methods'!$D:$D,$C271,'A-methods'!$A:$A,$D271)),'A-baseline &amp; data'!AX95)</f>
        <v>0</v>
      </c>
      <c r="X271" s="243">
        <f>IF('A-baseline &amp; data'!AY95="",W271*(1+SUMIFS('A-methods'!AD:AD,'A-methods'!$AG:$AG,"rate",'A-methods'!$AF:$AF,$B271,'A-methods'!$D:$D,$C271,'A-methods'!$A:$A,$D271)),'A-baseline &amp; data'!AY95)</f>
        <v>0</v>
      </c>
      <c r="Y271" s="243">
        <f>IF('A-baseline &amp; data'!AZ95="",X271*(1+SUMIFS('A-methods'!AE:AE,'A-methods'!$AG:$AG,"rate",'A-methods'!$AF:$AF,$B271,'A-methods'!$D:$D,$C271,'A-methods'!$A:$A,$D271)),'A-baseline &amp; data'!AZ95)</f>
        <v>0</v>
      </c>
    </row>
    <row r="272" spans="1:25">
      <c r="A272" s="237" t="s">
        <v>256</v>
      </c>
      <c r="B272" s="221" t="s">
        <v>372</v>
      </c>
      <c r="C272" s="274" t="str">
        <f t="shared" si="37"/>
        <v>NSW</v>
      </c>
      <c r="D272" s="272" t="str">
        <f t="shared" si="37"/>
        <v>Low</v>
      </c>
      <c r="E272" s="336">
        <f>IF('A-baseline &amp; data'!AF96&lt;&gt;"",'A-baseline &amp; data'!AF96,'A-baseline &amp; data'!AE96*(1+SUMIFS('A-methods'!K:K,'A-methods'!$AG:$AG,"rate",'A-methods'!$AF:$AF,$B272,'A-methods'!$D:$D,$C272,'A-methods'!$A:$A,$D272)))</f>
        <v>0</v>
      </c>
      <c r="F272" s="243">
        <f>IF('A-baseline &amp; data'!AG96="",E272*(1+SUMIFS('A-methods'!L:L,'A-methods'!$AG:$AG,"rate",'A-methods'!$AF:$AF,$B272,'A-methods'!$D:$D,$C272,'A-methods'!$A:$A,$D272)),'A-baseline &amp; data'!AG96)</f>
        <v>0</v>
      </c>
      <c r="G272" s="243">
        <f>IF('A-baseline &amp; data'!AH96="",F272*(1+SUMIFS('A-methods'!M:M,'A-methods'!$AG:$AG,"rate",'A-methods'!$AF:$AF,$B272,'A-methods'!$D:$D,$C272,'A-methods'!$A:$A,$D272)),'A-baseline &amp; data'!AH96)</f>
        <v>0</v>
      </c>
      <c r="H272" s="243">
        <f>IF('A-baseline &amp; data'!AI96="",G272*(1+SUMIFS('A-methods'!N:N,'A-methods'!$AG:$AG,"rate",'A-methods'!$AF:$AF,$B272,'A-methods'!$D:$D,$C272,'A-methods'!$A:$A,$D272)),'A-baseline &amp; data'!AI96)</f>
        <v>0</v>
      </c>
      <c r="I272" s="243">
        <f>IF('A-baseline &amp; data'!AJ96="",H272*(1+SUMIFS('A-methods'!O:O,'A-methods'!$AG:$AG,"rate",'A-methods'!$AF:$AF,$B272,'A-methods'!$D:$D,$C272,'A-methods'!$A:$A,$D272)),'A-baseline &amp; data'!AJ96)</f>
        <v>0</v>
      </c>
      <c r="J272" s="243">
        <f>IF('A-baseline &amp; data'!AK96="",I272*(1+SUMIFS('A-methods'!P:P,'A-methods'!$AG:$AG,"rate",'A-methods'!$AF:$AF,$B272,'A-methods'!$D:$D,$C272,'A-methods'!$A:$A,$D272)),'A-baseline &amp; data'!AK96)</f>
        <v>0</v>
      </c>
      <c r="K272" s="243">
        <f>IF('A-baseline &amp; data'!AL96="",J272*(1+SUMIFS('A-methods'!Q:Q,'A-methods'!$AG:$AG,"rate",'A-methods'!$AF:$AF,$B272,'A-methods'!$D:$D,$C272,'A-methods'!$A:$A,$D272)),'A-baseline &amp; data'!AL96)</f>
        <v>0</v>
      </c>
      <c r="L272" s="243">
        <f>IF('A-baseline &amp; data'!AM96="",K272*(1+SUMIFS('A-methods'!R:R,'A-methods'!$AG:$AG,"rate",'A-methods'!$AF:$AF,$B272,'A-methods'!$D:$D,$C272,'A-methods'!$A:$A,$D272)),'A-baseline &amp; data'!AM96)</f>
        <v>0</v>
      </c>
      <c r="M272" s="243">
        <f>IF('A-baseline &amp; data'!AN96="",L272*(1+SUMIFS('A-methods'!S:S,'A-methods'!$AG:$AG,"rate",'A-methods'!$AF:$AF,$B272,'A-methods'!$D:$D,$C272,'A-methods'!$A:$A,$D272)),'A-baseline &amp; data'!AN96)</f>
        <v>0</v>
      </c>
      <c r="N272" s="243">
        <f>IF('A-baseline &amp; data'!AO96="",M272*(1+SUMIFS('A-methods'!T:T,'A-methods'!$AG:$AG,"rate",'A-methods'!$AF:$AF,$B272,'A-methods'!$D:$D,$C272,'A-methods'!$A:$A,$D272)),'A-baseline &amp; data'!AO96)</f>
        <v>0</v>
      </c>
      <c r="O272" s="243">
        <f>IF('A-baseline &amp; data'!AP96="",N272*(1+SUMIFS('A-methods'!U:U,'A-methods'!$AG:$AG,"rate",'A-methods'!$AF:$AF,$B272,'A-methods'!$D:$D,$C272,'A-methods'!$A:$A,$D272)),'A-baseline &amp; data'!AP96)</f>
        <v>0</v>
      </c>
      <c r="P272" s="243">
        <f>IF('A-baseline &amp; data'!AQ96="",O272*(1+SUMIFS('A-methods'!V:V,'A-methods'!$AG:$AG,"rate",'A-methods'!$AF:$AF,$B272,'A-methods'!$D:$D,$C272,'A-methods'!$A:$A,$D272)),'A-baseline &amp; data'!AQ96)</f>
        <v>0</v>
      </c>
      <c r="Q272" s="243">
        <f>IF('A-baseline &amp; data'!AR96="",P272*(1+SUMIFS('A-methods'!W:W,'A-methods'!$AG:$AG,"rate",'A-methods'!$AF:$AF,$B272,'A-methods'!$D:$D,$C272,'A-methods'!$A:$A,$D272)),'A-baseline &amp; data'!AR96)</f>
        <v>0</v>
      </c>
      <c r="R272" s="243">
        <f>IF('A-baseline &amp; data'!AS96="",Q272*(1+SUMIFS('A-methods'!X:X,'A-methods'!$AG:$AG,"rate",'A-methods'!$AF:$AF,$B272,'A-methods'!$D:$D,$C272,'A-methods'!$A:$A,$D272)),'A-baseline &amp; data'!AS96)</f>
        <v>0</v>
      </c>
      <c r="S272" s="243">
        <f>IF('A-baseline &amp; data'!AT96="",R272*(1+SUMIFS('A-methods'!Y:Y,'A-methods'!$AG:$AG,"rate",'A-methods'!$AF:$AF,$B272,'A-methods'!$D:$D,$C272,'A-methods'!$A:$A,$D272)),'A-baseline &amp; data'!AT96)</f>
        <v>0</v>
      </c>
      <c r="T272" s="243">
        <f>IF('A-baseline &amp; data'!AU96="",S272*(1+SUMIFS('A-methods'!Z:Z,'A-methods'!$AG:$AG,"rate",'A-methods'!$AF:$AF,$B272,'A-methods'!$D:$D,$C272,'A-methods'!$A:$A,$D272)),'A-baseline &amp; data'!AU96)</f>
        <v>0</v>
      </c>
      <c r="U272" s="243">
        <f>IF('A-baseline &amp; data'!AV96="",T272*(1+SUMIFS('A-methods'!AA:AA,'A-methods'!$AG:$AG,"rate",'A-methods'!$AF:$AF,$B272,'A-methods'!$D:$D,$C272,'A-methods'!$A:$A,$D272)),'A-baseline &amp; data'!AV96)</f>
        <v>0</v>
      </c>
      <c r="V272" s="243">
        <f>IF('A-baseline &amp; data'!AW96="",U272*(1+SUMIFS('A-methods'!AB:AB,'A-methods'!$AG:$AG,"rate",'A-methods'!$AF:$AF,$B272,'A-methods'!$D:$D,$C272,'A-methods'!$A:$A,$D272)),'A-baseline &amp; data'!AW96)</f>
        <v>0</v>
      </c>
      <c r="W272" s="243">
        <f>IF('A-baseline &amp; data'!AX96="",V272*(1+SUMIFS('A-methods'!AC:AC,'A-methods'!$AG:$AG,"rate",'A-methods'!$AF:$AF,$B272,'A-methods'!$D:$D,$C272,'A-methods'!$A:$A,$D272)),'A-baseline &amp; data'!AX96)</f>
        <v>0</v>
      </c>
      <c r="X272" s="243">
        <f>IF('A-baseline &amp; data'!AY96="",W272*(1+SUMIFS('A-methods'!AD:AD,'A-methods'!$AG:$AG,"rate",'A-methods'!$AF:$AF,$B272,'A-methods'!$D:$D,$C272,'A-methods'!$A:$A,$D272)),'A-baseline &amp; data'!AY96)</f>
        <v>0</v>
      </c>
      <c r="Y272" s="243">
        <f>IF('A-baseline &amp; data'!AZ96="",X272*(1+SUMIFS('A-methods'!AE:AE,'A-methods'!$AG:$AG,"rate",'A-methods'!$AF:$AF,$B272,'A-methods'!$D:$D,$C272,'A-methods'!$A:$A,$D272)),'A-baseline &amp; data'!AZ96)</f>
        <v>0</v>
      </c>
    </row>
    <row r="273" spans="1:27">
      <c r="A273" s="237" t="s">
        <v>370</v>
      </c>
      <c r="B273" s="221" t="s">
        <v>371</v>
      </c>
      <c r="C273" s="274" t="str">
        <f t="shared" si="37"/>
        <v>NSW</v>
      </c>
      <c r="D273" s="272" t="str">
        <f t="shared" si="37"/>
        <v>Low</v>
      </c>
      <c r="E273" s="336">
        <f>IF('A-baseline &amp; data'!AF97&lt;&gt;"",'A-baseline &amp; data'!AF97,'A-baseline &amp; data'!AE97*(1+SUMIFS('A-methods'!K:K,'A-methods'!$AG:$AG,"rate",'A-methods'!$AF:$AF,$B273,'A-methods'!$D:$D,$C273,'A-methods'!$A:$A,$D273)))</f>
        <v>0</v>
      </c>
      <c r="F273" s="243">
        <f>IF('A-baseline &amp; data'!AG97="",E273*(1+SUMIFS('A-methods'!L:L,'A-methods'!$AG:$AG,"rate",'A-methods'!$AF:$AF,$B273,'A-methods'!$D:$D,$C273,'A-methods'!$A:$A,$D273)),'A-baseline &amp; data'!AG97)</f>
        <v>0</v>
      </c>
      <c r="G273" s="243">
        <f>IF('A-baseline &amp; data'!AH97="",F273*(1+SUMIFS('A-methods'!M:M,'A-methods'!$AG:$AG,"rate",'A-methods'!$AF:$AF,$B273,'A-methods'!$D:$D,$C273,'A-methods'!$A:$A,$D273)),'A-baseline &amp; data'!AH97)</f>
        <v>0</v>
      </c>
      <c r="H273" s="243">
        <f>IF('A-baseline &amp; data'!AI97="",G273*(1+SUMIFS('A-methods'!N:N,'A-methods'!$AG:$AG,"rate",'A-methods'!$AF:$AF,$B273,'A-methods'!$D:$D,$C273,'A-methods'!$A:$A,$D273)),'A-baseline &amp; data'!AI97)</f>
        <v>0</v>
      </c>
      <c r="I273" s="243">
        <f>IF('A-baseline &amp; data'!AJ97="",H273*(1+SUMIFS('A-methods'!O:O,'A-methods'!$AG:$AG,"rate",'A-methods'!$AF:$AF,$B273,'A-methods'!$D:$D,$C273,'A-methods'!$A:$A,$D273)),'A-baseline &amp; data'!AJ97)</f>
        <v>0</v>
      </c>
      <c r="J273" s="243">
        <f>IF('A-baseline &amp; data'!AK97="",I273*(1+SUMIFS('A-methods'!P:P,'A-methods'!$AG:$AG,"rate",'A-methods'!$AF:$AF,$B273,'A-methods'!$D:$D,$C273,'A-methods'!$A:$A,$D273)),'A-baseline &amp; data'!AK97)</f>
        <v>0</v>
      </c>
      <c r="K273" s="243">
        <f>IF('A-baseline &amp; data'!AL97="",J273*(1+SUMIFS('A-methods'!Q:Q,'A-methods'!$AG:$AG,"rate",'A-methods'!$AF:$AF,$B273,'A-methods'!$D:$D,$C273,'A-methods'!$A:$A,$D273)),'A-baseline &amp; data'!AL97)</f>
        <v>0</v>
      </c>
      <c r="L273" s="243">
        <f>IF('A-baseline &amp; data'!AM97="",K273*(1+SUMIFS('A-methods'!R:R,'A-methods'!$AG:$AG,"rate",'A-methods'!$AF:$AF,$B273,'A-methods'!$D:$D,$C273,'A-methods'!$A:$A,$D273)),'A-baseline &amp; data'!AM97)</f>
        <v>0</v>
      </c>
      <c r="M273" s="243">
        <f>IF('A-baseline &amp; data'!AN97="",L273*(1+SUMIFS('A-methods'!S:S,'A-methods'!$AG:$AG,"rate",'A-methods'!$AF:$AF,$B273,'A-methods'!$D:$D,$C273,'A-methods'!$A:$A,$D273)),'A-baseline &amp; data'!AN97)</f>
        <v>0</v>
      </c>
      <c r="N273" s="243">
        <f>IF('A-baseline &amp; data'!AO97="",M273*(1+SUMIFS('A-methods'!T:T,'A-methods'!$AG:$AG,"rate",'A-methods'!$AF:$AF,$B273,'A-methods'!$D:$D,$C273,'A-methods'!$A:$A,$D273)),'A-baseline &amp; data'!AO97)</f>
        <v>0</v>
      </c>
      <c r="O273" s="243">
        <f>IF('A-baseline &amp; data'!AP97="",N273*(1+SUMIFS('A-methods'!U:U,'A-methods'!$AG:$AG,"rate",'A-methods'!$AF:$AF,$B273,'A-methods'!$D:$D,$C273,'A-methods'!$A:$A,$D273)),'A-baseline &amp; data'!AP97)</f>
        <v>0</v>
      </c>
      <c r="P273" s="243">
        <f>IF('A-baseline &amp; data'!AQ97="",O273*(1+SUMIFS('A-methods'!V:V,'A-methods'!$AG:$AG,"rate",'A-methods'!$AF:$AF,$B273,'A-methods'!$D:$D,$C273,'A-methods'!$A:$A,$D273)),'A-baseline &amp; data'!AQ97)</f>
        <v>0</v>
      </c>
      <c r="Q273" s="243">
        <f>IF('A-baseline &amp; data'!AR97="",P273*(1+SUMIFS('A-methods'!W:W,'A-methods'!$AG:$AG,"rate",'A-methods'!$AF:$AF,$B273,'A-methods'!$D:$D,$C273,'A-methods'!$A:$A,$D273)),'A-baseline &amp; data'!AR97)</f>
        <v>0</v>
      </c>
      <c r="R273" s="243">
        <f>IF('A-baseline &amp; data'!AS97="",Q273*(1+SUMIFS('A-methods'!X:X,'A-methods'!$AG:$AG,"rate",'A-methods'!$AF:$AF,$B273,'A-methods'!$D:$D,$C273,'A-methods'!$A:$A,$D273)),'A-baseline &amp; data'!AS97)</f>
        <v>0</v>
      </c>
      <c r="S273" s="243">
        <f>IF('A-baseline &amp; data'!AT97="",R273*(1+SUMIFS('A-methods'!Y:Y,'A-methods'!$AG:$AG,"rate",'A-methods'!$AF:$AF,$B273,'A-methods'!$D:$D,$C273,'A-methods'!$A:$A,$D273)),'A-baseline &amp; data'!AT97)</f>
        <v>0</v>
      </c>
      <c r="T273" s="243">
        <f>IF('A-baseline &amp; data'!AU97="",S273*(1+SUMIFS('A-methods'!Z:Z,'A-methods'!$AG:$AG,"rate",'A-methods'!$AF:$AF,$B273,'A-methods'!$D:$D,$C273,'A-methods'!$A:$A,$D273)),'A-baseline &amp; data'!AU97)</f>
        <v>0</v>
      </c>
      <c r="U273" s="243">
        <f>IF('A-baseline &amp; data'!AV97="",T273*(1+SUMIFS('A-methods'!AA:AA,'A-methods'!$AG:$AG,"rate",'A-methods'!$AF:$AF,$B273,'A-methods'!$D:$D,$C273,'A-methods'!$A:$A,$D273)),'A-baseline &amp; data'!AV97)</f>
        <v>0</v>
      </c>
      <c r="V273" s="243">
        <f>IF('A-baseline &amp; data'!AW97="",U273*(1+SUMIFS('A-methods'!AB:AB,'A-methods'!$AG:$AG,"rate",'A-methods'!$AF:$AF,$B273,'A-methods'!$D:$D,$C273,'A-methods'!$A:$A,$D273)),'A-baseline &amp; data'!AW97)</f>
        <v>0</v>
      </c>
      <c r="W273" s="243">
        <f>IF('A-baseline &amp; data'!AX97="",V273*(1+SUMIFS('A-methods'!AC:AC,'A-methods'!$AG:$AG,"rate",'A-methods'!$AF:$AF,$B273,'A-methods'!$D:$D,$C273,'A-methods'!$A:$A,$D273)),'A-baseline &amp; data'!AX97)</f>
        <v>0</v>
      </c>
      <c r="X273" s="243">
        <f>IF('A-baseline &amp; data'!AY97="",W273*(1+SUMIFS('A-methods'!AD:AD,'A-methods'!$AG:$AG,"rate",'A-methods'!$AF:$AF,$B273,'A-methods'!$D:$D,$C273,'A-methods'!$A:$A,$D273)),'A-baseline &amp; data'!AY97)</f>
        <v>0</v>
      </c>
      <c r="Y273" s="243">
        <f>IF('A-baseline &amp; data'!AZ97="",X273*(1+SUMIFS('A-methods'!AE:AE,'A-methods'!$AG:$AG,"rate",'A-methods'!$AF:$AF,$B273,'A-methods'!$D:$D,$C273,'A-methods'!$A:$A,$D273)),'A-baseline &amp; data'!AZ97)</f>
        <v>0</v>
      </c>
    </row>
    <row r="274" spans="1:27">
      <c r="A274" s="237" t="s">
        <v>381</v>
      </c>
      <c r="B274" s="221" t="s">
        <v>382</v>
      </c>
      <c r="C274" s="274" t="str">
        <f t="shared" si="37"/>
        <v>NSW</v>
      </c>
      <c r="D274" s="272" t="str">
        <f t="shared" si="37"/>
        <v>Low</v>
      </c>
      <c r="E274" s="336">
        <f>IF('A-baseline &amp; data'!AF98&lt;&gt;"",'A-baseline &amp; data'!AF98,'A-baseline &amp; data'!AE98*(1+SUMIFS('A-methods'!K:K,'A-methods'!$AG:$AG,"rate",'A-methods'!$AF:$AF,$B274,'A-methods'!$D:$D,$C274,'A-methods'!$A:$A,$D274)))</f>
        <v>0</v>
      </c>
      <c r="F274" s="243">
        <f>IF('A-baseline &amp; data'!AG98="",E274*(1+SUMIFS('A-methods'!L:L,'A-methods'!$AG:$AG,"rate",'A-methods'!$AF:$AF,$B274,'A-methods'!$D:$D,$C274,'A-methods'!$A:$A,$D274)),'A-baseline &amp; data'!AG98)</f>
        <v>0</v>
      </c>
      <c r="G274" s="243">
        <f>IF('A-baseline &amp; data'!AH98="",F274*(1+SUMIFS('A-methods'!M:M,'A-methods'!$AG:$AG,"rate",'A-methods'!$AF:$AF,$B274,'A-methods'!$D:$D,$C274,'A-methods'!$A:$A,$D274)),'A-baseline &amp; data'!AH98)</f>
        <v>0</v>
      </c>
      <c r="H274" s="243">
        <f>IF('A-baseline &amp; data'!AI98="",G274*(1+SUMIFS('A-methods'!N:N,'A-methods'!$AG:$AG,"rate",'A-methods'!$AF:$AF,$B274,'A-methods'!$D:$D,$C274,'A-methods'!$A:$A,$D274)),'A-baseline &amp; data'!AI98)</f>
        <v>0</v>
      </c>
      <c r="I274" s="243">
        <f>IF('A-baseline &amp; data'!AJ98="",H274*(1+SUMIFS('A-methods'!O:O,'A-methods'!$AG:$AG,"rate",'A-methods'!$AF:$AF,$B274,'A-methods'!$D:$D,$C274,'A-methods'!$A:$A,$D274)),'A-baseline &amp; data'!AJ98)</f>
        <v>0</v>
      </c>
      <c r="J274" s="243">
        <f>IF('A-baseline &amp; data'!AK98="",I274*(1+SUMIFS('A-methods'!P:P,'A-methods'!$AG:$AG,"rate",'A-methods'!$AF:$AF,$B274,'A-methods'!$D:$D,$C274,'A-methods'!$A:$A,$D274)),'A-baseline &amp; data'!AK98)</f>
        <v>0</v>
      </c>
      <c r="K274" s="243">
        <f>IF('A-baseline &amp; data'!AL98="",J274*(1+SUMIFS('A-methods'!Q:Q,'A-methods'!$AG:$AG,"rate",'A-methods'!$AF:$AF,$B274,'A-methods'!$D:$D,$C274,'A-methods'!$A:$A,$D274)),'A-baseline &amp; data'!AL98)</f>
        <v>0</v>
      </c>
      <c r="L274" s="243">
        <f>IF('A-baseline &amp; data'!AM98="",K274*(1+SUMIFS('A-methods'!R:R,'A-methods'!$AG:$AG,"rate",'A-methods'!$AF:$AF,$B274,'A-methods'!$D:$D,$C274,'A-methods'!$A:$A,$D274)),'A-baseline &amp; data'!AM98)</f>
        <v>0</v>
      </c>
      <c r="M274" s="243">
        <f>IF('A-baseline &amp; data'!AN98="",L274*(1+SUMIFS('A-methods'!S:S,'A-methods'!$AG:$AG,"rate",'A-methods'!$AF:$AF,$B274,'A-methods'!$D:$D,$C274,'A-methods'!$A:$A,$D274)),'A-baseline &amp; data'!AN98)</f>
        <v>0</v>
      </c>
      <c r="N274" s="243">
        <f>IF('A-baseline &amp; data'!AO98="",M274*(1+SUMIFS('A-methods'!T:T,'A-methods'!$AG:$AG,"rate",'A-methods'!$AF:$AF,$B274,'A-methods'!$D:$D,$C274,'A-methods'!$A:$A,$D274)),'A-baseline &amp; data'!AO98)</f>
        <v>0</v>
      </c>
      <c r="O274" s="243">
        <f>IF('A-baseline &amp; data'!AP98="",N274*(1+SUMIFS('A-methods'!U:U,'A-methods'!$AG:$AG,"rate",'A-methods'!$AF:$AF,$B274,'A-methods'!$D:$D,$C274,'A-methods'!$A:$A,$D274)),'A-baseline &amp; data'!AP98)</f>
        <v>0</v>
      </c>
      <c r="P274" s="243">
        <f>IF('A-baseline &amp; data'!AQ98="",O274*(1+SUMIFS('A-methods'!V:V,'A-methods'!$AG:$AG,"rate",'A-methods'!$AF:$AF,$B274,'A-methods'!$D:$D,$C274,'A-methods'!$A:$A,$D274)),'A-baseline &amp; data'!AQ98)</f>
        <v>0</v>
      </c>
      <c r="Q274" s="243">
        <f>IF('A-baseline &amp; data'!AR98="",P274*(1+SUMIFS('A-methods'!W:W,'A-methods'!$AG:$AG,"rate",'A-methods'!$AF:$AF,$B274,'A-methods'!$D:$D,$C274,'A-methods'!$A:$A,$D274)),'A-baseline &amp; data'!AR98)</f>
        <v>0</v>
      </c>
      <c r="R274" s="243">
        <f>IF('A-baseline &amp; data'!AS98="",Q274*(1+SUMIFS('A-methods'!X:X,'A-methods'!$AG:$AG,"rate",'A-methods'!$AF:$AF,$B274,'A-methods'!$D:$D,$C274,'A-methods'!$A:$A,$D274)),'A-baseline &amp; data'!AS98)</f>
        <v>0</v>
      </c>
      <c r="S274" s="243">
        <f>IF('A-baseline &amp; data'!AT98="",R274*(1+SUMIFS('A-methods'!Y:Y,'A-methods'!$AG:$AG,"rate",'A-methods'!$AF:$AF,$B274,'A-methods'!$D:$D,$C274,'A-methods'!$A:$A,$D274)),'A-baseline &amp; data'!AT98)</f>
        <v>0</v>
      </c>
      <c r="T274" s="243">
        <f>IF('A-baseline &amp; data'!AU98="",S274*(1+SUMIFS('A-methods'!Z:Z,'A-methods'!$AG:$AG,"rate",'A-methods'!$AF:$AF,$B274,'A-methods'!$D:$D,$C274,'A-methods'!$A:$A,$D274)),'A-baseline &amp; data'!AU98)</f>
        <v>0</v>
      </c>
      <c r="U274" s="243">
        <f>IF('A-baseline &amp; data'!AV98="",T274*(1+SUMIFS('A-methods'!AA:AA,'A-methods'!$AG:$AG,"rate",'A-methods'!$AF:$AF,$B274,'A-methods'!$D:$D,$C274,'A-methods'!$A:$A,$D274)),'A-baseline &amp; data'!AV98)</f>
        <v>0</v>
      </c>
      <c r="V274" s="243">
        <f>IF('A-baseline &amp; data'!AW98="",U274*(1+SUMIFS('A-methods'!AB:AB,'A-methods'!$AG:$AG,"rate",'A-methods'!$AF:$AF,$B274,'A-methods'!$D:$D,$C274,'A-methods'!$A:$A,$D274)),'A-baseline &amp; data'!AW98)</f>
        <v>0</v>
      </c>
      <c r="W274" s="243">
        <f>IF('A-baseline &amp; data'!AX98="",V274*(1+SUMIFS('A-methods'!AC:AC,'A-methods'!$AG:$AG,"rate",'A-methods'!$AF:$AF,$B274,'A-methods'!$D:$D,$C274,'A-methods'!$A:$A,$D274)),'A-baseline &amp; data'!AX98)</f>
        <v>0</v>
      </c>
      <c r="X274" s="243">
        <f>IF('A-baseline &amp; data'!AY98="",W274*(1+SUMIFS('A-methods'!AD:AD,'A-methods'!$AG:$AG,"rate",'A-methods'!$AF:$AF,$B274,'A-methods'!$D:$D,$C274,'A-methods'!$A:$A,$D274)),'A-baseline &amp; data'!AY98)</f>
        <v>0</v>
      </c>
      <c r="Y274" s="243">
        <f>IF('A-baseline &amp; data'!AZ98="",X274*(1+SUMIFS('A-methods'!AE:AE,'A-methods'!$AG:$AG,"rate",'A-methods'!$AF:$AF,$B274,'A-methods'!$D:$D,$C274,'A-methods'!$A:$A,$D274)),'A-baseline &amp; data'!AZ98)</f>
        <v>0</v>
      </c>
    </row>
    <row r="275" spans="1:27">
      <c r="A275" s="237" t="s">
        <v>257</v>
      </c>
      <c r="B275" s="221" t="s">
        <v>194</v>
      </c>
      <c r="C275" s="274" t="str">
        <f t="shared" si="37"/>
        <v>NSW</v>
      </c>
      <c r="D275" s="272" t="str">
        <f t="shared" si="37"/>
        <v>Low</v>
      </c>
      <c r="E275" s="336">
        <f>IF('A-baseline &amp; data'!AF99&lt;&gt;"",'A-baseline &amp; data'!AF99,'A-baseline &amp; data'!AE99*(1+SUMIFS('A-methods'!K:K,'A-methods'!$AG:$AG,"rate",'A-methods'!$AF:$AF,$B275,'A-methods'!$D:$D,$C275,'A-methods'!$A:$A,$D275)))</f>
        <v>12737.133860000016</v>
      </c>
      <c r="F275" s="243">
        <f>IF('A-baseline &amp; data'!AG99="",E275*(1+SUMIFS('A-methods'!L:L,'A-methods'!$AG:$AG,"rate",'A-methods'!$AF:$AF,$B275,'A-methods'!$D:$D,$C275,'A-methods'!$A:$A,$D275)),'A-baseline &amp; data'!AG99)</f>
        <v>12100.277167000015</v>
      </c>
      <c r="G275" s="243">
        <f>IF('A-baseline &amp; data'!AH99="",F275*(1+SUMIFS('A-methods'!M:M,'A-methods'!$AG:$AG,"rate",'A-methods'!$AF:$AF,$B275,'A-methods'!$D:$D,$C275,'A-methods'!$A:$A,$D275)),'A-baseline &amp; data'!AH99)</f>
        <v>11495.263308650014</v>
      </c>
      <c r="H275" s="243">
        <f>IF('A-baseline &amp; data'!AI99="",G275*(1+SUMIFS('A-methods'!N:N,'A-methods'!$AG:$AG,"rate",'A-methods'!$AF:$AF,$B275,'A-methods'!$D:$D,$C275,'A-methods'!$A:$A,$D275)),'A-baseline &amp; data'!AI99)</f>
        <v>10920.500143217512</v>
      </c>
      <c r="I275" s="243">
        <f>IF('A-baseline &amp; data'!AJ99="",H275*(1+SUMIFS('A-methods'!O:O,'A-methods'!$AG:$AG,"rate",'A-methods'!$AF:$AF,$B275,'A-methods'!$D:$D,$C275,'A-methods'!$A:$A,$D275)),'A-baseline &amp; data'!AJ99)</f>
        <v>10374.475136056637</v>
      </c>
      <c r="J275" s="243">
        <f>IF('A-baseline &amp; data'!AK99="",I275*(1+SUMIFS('A-methods'!P:P,'A-methods'!$AG:$AG,"rate",'A-methods'!$AF:$AF,$B275,'A-methods'!$D:$D,$C275,'A-methods'!$A:$A,$D275)),'A-baseline &amp; data'!AK99)</f>
        <v>9855.7513792538048</v>
      </c>
      <c r="K275" s="243">
        <f>IF('A-baseline &amp; data'!AL99="",J275*(1+SUMIFS('A-methods'!Q:Q,'A-methods'!$AG:$AG,"rate",'A-methods'!$AF:$AF,$B275,'A-methods'!$D:$D,$C275,'A-methods'!$A:$A,$D275)),'A-baseline &amp; data'!AL99)</f>
        <v>9362.963810291114</v>
      </c>
      <c r="L275" s="243">
        <f>IF('A-baseline &amp; data'!AM99="",K275*(1+SUMIFS('A-methods'!R:R,'A-methods'!$AG:$AG,"rate",'A-methods'!$AF:$AF,$B275,'A-methods'!$D:$D,$C275,'A-methods'!$A:$A,$D275)),'A-baseline &amp; data'!AM99)</f>
        <v>8894.8156197765584</v>
      </c>
      <c r="M275" s="243">
        <f>IF('A-baseline &amp; data'!AN99="",L275*(1+SUMIFS('A-methods'!S:S,'A-methods'!$AG:$AG,"rate",'A-methods'!$AF:$AF,$B275,'A-methods'!$D:$D,$C275,'A-methods'!$A:$A,$D275)),'A-baseline &amp; data'!AN99)</f>
        <v>8450.0748387877302</v>
      </c>
      <c r="N275" s="243">
        <f>IF('A-baseline &amp; data'!AO99="",M275*(1+SUMIFS('A-methods'!T:T,'A-methods'!$AG:$AG,"rate",'A-methods'!$AF:$AF,$B275,'A-methods'!$D:$D,$C275,'A-methods'!$A:$A,$D275)),'A-baseline &amp; data'!AO99)</f>
        <v>8027.5710968483436</v>
      </c>
      <c r="O275" s="243">
        <f>IF('A-baseline &amp; data'!AP99="",N275*(1+SUMIFS('A-methods'!U:U,'A-methods'!$AG:$AG,"rate",'A-methods'!$AF:$AF,$B275,'A-methods'!$D:$D,$C275,'A-methods'!$A:$A,$D275)),'A-baseline &amp; data'!AP99)</f>
        <v>7626.192542005926</v>
      </c>
      <c r="P275" s="243">
        <f>IF('A-baseline &amp; data'!AQ99="",O275*(1+SUMIFS('A-methods'!V:V,'A-methods'!$AG:$AG,"rate",'A-methods'!$AF:$AF,$B275,'A-methods'!$D:$D,$C275,'A-methods'!$A:$A,$D275)),'A-baseline &amp; data'!AQ99)</f>
        <v>7244.8829149056291</v>
      </c>
      <c r="Q275" s="243">
        <f>IF('A-baseline &amp; data'!AR99="",P275*(1+SUMIFS('A-methods'!W:W,'A-methods'!$AG:$AG,"rate",'A-methods'!$AF:$AF,$B275,'A-methods'!$D:$D,$C275,'A-methods'!$A:$A,$D275)),'A-baseline &amp; data'!AR99)</f>
        <v>6882.6387691603477</v>
      </c>
      <c r="R275" s="243">
        <f>IF('A-baseline &amp; data'!AS99="",Q275*(1+SUMIFS('A-methods'!X:X,'A-methods'!$AG:$AG,"rate",'A-methods'!$AF:$AF,$B275,'A-methods'!$D:$D,$C275,'A-methods'!$A:$A,$D275)),'A-baseline &amp; data'!AS99)</f>
        <v>6538.5068307023303</v>
      </c>
      <c r="S275" s="243">
        <f>IF('A-baseline &amp; data'!AT99="",R275*(1+SUMIFS('A-methods'!Y:Y,'A-methods'!$AG:$AG,"rate",'A-methods'!$AF:$AF,$B275,'A-methods'!$D:$D,$C275,'A-methods'!$A:$A,$D275)),'A-baseline &amp; data'!AT99)</f>
        <v>6211.5814891672135</v>
      </c>
      <c r="T275" s="243">
        <f>IF('A-baseline &amp; data'!AU99="",S275*(1+SUMIFS('A-methods'!Z:Z,'A-methods'!$AG:$AG,"rate",'A-methods'!$AF:$AF,$B275,'A-methods'!$D:$D,$C275,'A-methods'!$A:$A,$D275)),'A-baseline &amp; data'!AU99)</f>
        <v>5901.0024147088525</v>
      </c>
      <c r="U275" s="243">
        <f>IF('A-baseline &amp; data'!AV99="",T275*(1+SUMIFS('A-methods'!AA:AA,'A-methods'!$AG:$AG,"rate",'A-methods'!$AF:$AF,$B275,'A-methods'!$D:$D,$C275,'A-methods'!$A:$A,$D275)),'A-baseline &amp; data'!AV99)</f>
        <v>5605.9522939734097</v>
      </c>
      <c r="V275" s="243">
        <f>IF('A-baseline &amp; data'!AW99="",U275*(1+SUMIFS('A-methods'!AB:AB,'A-methods'!$AG:$AG,"rate",'A-methods'!$AF:$AF,$B275,'A-methods'!$D:$D,$C275,'A-methods'!$A:$A,$D275)),'A-baseline &amp; data'!AW99)</f>
        <v>5325.6546792747386</v>
      </c>
      <c r="W275" s="243">
        <f>IF('A-baseline &amp; data'!AX99="",V275*(1+SUMIFS('A-methods'!AC:AC,'A-methods'!$AG:$AG,"rate",'A-methods'!$AF:$AF,$B275,'A-methods'!$D:$D,$C275,'A-methods'!$A:$A,$D275)),'A-baseline &amp; data'!AX99)</f>
        <v>5059.3719453110016</v>
      </c>
      <c r="X275" s="243">
        <f>IF('A-baseline &amp; data'!AY99="",W275*(1+SUMIFS('A-methods'!AD:AD,'A-methods'!$AG:$AG,"rate",'A-methods'!$AF:$AF,$B275,'A-methods'!$D:$D,$C275,'A-methods'!$A:$A,$D275)),'A-baseline &amp; data'!AY99)</f>
        <v>4806.4033480454509</v>
      </c>
      <c r="Y275" s="243">
        <f>IF('A-baseline &amp; data'!AZ99="",X275*(1+SUMIFS('A-methods'!AE:AE,'A-methods'!$AG:$AG,"rate",'A-methods'!$AF:$AF,$B275,'A-methods'!$D:$D,$C275,'A-methods'!$A:$A,$D275)),'A-baseline &amp; data'!AZ99)</f>
        <v>4566.0831806431779</v>
      </c>
    </row>
    <row r="276" spans="1:27">
      <c r="A276" s="237" t="s">
        <v>159</v>
      </c>
      <c r="B276" s="221" t="s">
        <v>203</v>
      </c>
      <c r="C276" s="274" t="str">
        <f t="shared" si="37"/>
        <v>NSW</v>
      </c>
      <c r="D276" s="272" t="str">
        <f t="shared" si="37"/>
        <v>Low</v>
      </c>
      <c r="E276" s="336">
        <f>IF('A-baseline &amp; data'!AF100&lt;&gt;"",'A-baseline &amp; data'!AF100,'A-baseline &amp; data'!AE100*(1+SUMIFS('A-methods'!K:K,'A-methods'!$AG:$AG,"rate",'A-methods'!$AF:$AF,$B276,'A-methods'!$D:$D,$C276,'A-methods'!$A:$A,$D276)))</f>
        <v>555300</v>
      </c>
      <c r="F276" s="243">
        <f>IF('A-baseline &amp; data'!AG100="",E276*(1+SUMIFS('A-methods'!L:L,'A-methods'!$AG:$AG,"rate",'A-methods'!$AF:$AF,$B276,'A-methods'!$D:$D,$C276,'A-methods'!$A:$A,$D276)),'A-baseline &amp; data'!AG100)</f>
        <v>555300</v>
      </c>
      <c r="G276" s="243">
        <f>IF('A-baseline &amp; data'!AH100="",F276*(1+SUMIFS('A-methods'!M:M,'A-methods'!$AG:$AG,"rate",'A-methods'!$AF:$AF,$B276,'A-methods'!$D:$D,$C276,'A-methods'!$A:$A,$D276)),'A-baseline &amp; data'!AH100)</f>
        <v>555300</v>
      </c>
      <c r="H276" s="243">
        <f>IF('A-baseline &amp; data'!AI100="",G276*(1+SUMIFS('A-methods'!N:N,'A-methods'!$AG:$AG,"rate",'A-methods'!$AF:$AF,$B276,'A-methods'!$D:$D,$C276,'A-methods'!$A:$A,$D276)),'A-baseline &amp; data'!AI100)</f>
        <v>555300</v>
      </c>
      <c r="I276" s="243">
        <f>IF('A-baseline &amp; data'!AJ100="",H276*(1+SUMIFS('A-methods'!O:O,'A-methods'!$AG:$AG,"rate",'A-methods'!$AF:$AF,$B276,'A-methods'!$D:$D,$C276,'A-methods'!$A:$A,$D276)),'A-baseline &amp; data'!AJ100)</f>
        <v>555300</v>
      </c>
      <c r="J276" s="243">
        <f>IF('A-baseline &amp; data'!AK100="",I276*(1+SUMIFS('A-methods'!P:P,'A-methods'!$AG:$AG,"rate",'A-methods'!$AF:$AF,$B276,'A-methods'!$D:$D,$C276,'A-methods'!$A:$A,$D276)),'A-baseline &amp; data'!AK100)</f>
        <v>555300</v>
      </c>
      <c r="K276" s="243">
        <f>IF('A-baseline &amp; data'!AL100="",J276*(1+SUMIFS('A-methods'!Q:Q,'A-methods'!$AG:$AG,"rate",'A-methods'!$AF:$AF,$B276,'A-methods'!$D:$D,$C276,'A-methods'!$A:$A,$D276)),'A-baseline &amp; data'!AL100)</f>
        <v>555300</v>
      </c>
      <c r="L276" s="243">
        <f>IF('A-baseline &amp; data'!AM100="",K276*(1+SUMIFS('A-methods'!R:R,'A-methods'!$AG:$AG,"rate",'A-methods'!$AF:$AF,$B276,'A-methods'!$D:$D,$C276,'A-methods'!$A:$A,$D276)),'A-baseline &amp; data'!AM100)</f>
        <v>555300</v>
      </c>
      <c r="M276" s="243">
        <f>IF('A-baseline &amp; data'!AN100="",L276*(1+SUMIFS('A-methods'!S:S,'A-methods'!$AG:$AG,"rate",'A-methods'!$AF:$AF,$B276,'A-methods'!$D:$D,$C276,'A-methods'!$A:$A,$D276)),'A-baseline &amp; data'!AN100)</f>
        <v>555300</v>
      </c>
      <c r="N276" s="243">
        <f>IF('A-baseline &amp; data'!AO100="",M276*(1+SUMIFS('A-methods'!T:T,'A-methods'!$AG:$AG,"rate",'A-methods'!$AF:$AF,$B276,'A-methods'!$D:$D,$C276,'A-methods'!$A:$A,$D276)),'A-baseline &amp; data'!AO100)</f>
        <v>555300</v>
      </c>
      <c r="O276" s="243">
        <f>IF('A-baseline &amp; data'!AP100="",N276*(1+SUMIFS('A-methods'!U:U,'A-methods'!$AG:$AG,"rate",'A-methods'!$AF:$AF,$B276,'A-methods'!$D:$D,$C276,'A-methods'!$A:$A,$D276)),'A-baseline &amp; data'!AP100)</f>
        <v>555300</v>
      </c>
      <c r="P276" s="243">
        <f>IF('A-baseline &amp; data'!AQ100="",O276*(1+SUMIFS('A-methods'!V:V,'A-methods'!$AG:$AG,"rate",'A-methods'!$AF:$AF,$B276,'A-methods'!$D:$D,$C276,'A-methods'!$A:$A,$D276)),'A-baseline &amp; data'!AQ100)</f>
        <v>555300</v>
      </c>
      <c r="Q276" s="243">
        <f>IF('A-baseline &amp; data'!AR100="",P276*(1+SUMIFS('A-methods'!W:W,'A-methods'!$AG:$AG,"rate",'A-methods'!$AF:$AF,$B276,'A-methods'!$D:$D,$C276,'A-methods'!$A:$A,$D276)),'A-baseline &amp; data'!AR100)</f>
        <v>555300</v>
      </c>
      <c r="R276" s="243">
        <f>IF('A-baseline &amp; data'!AS100="",Q276*(1+SUMIFS('A-methods'!X:X,'A-methods'!$AG:$AG,"rate",'A-methods'!$AF:$AF,$B276,'A-methods'!$D:$D,$C276,'A-methods'!$A:$A,$D276)),'A-baseline &amp; data'!AS100)</f>
        <v>555300</v>
      </c>
      <c r="S276" s="243">
        <f>IF('A-baseline &amp; data'!AT100="",R276*(1+SUMIFS('A-methods'!Y:Y,'A-methods'!$AG:$AG,"rate",'A-methods'!$AF:$AF,$B276,'A-methods'!$D:$D,$C276,'A-methods'!$A:$A,$D276)),'A-baseline &amp; data'!AT100)</f>
        <v>555300</v>
      </c>
      <c r="T276" s="243">
        <f>IF('A-baseline &amp; data'!AU100="",S276*(1+SUMIFS('A-methods'!Z:Z,'A-methods'!$AG:$AG,"rate",'A-methods'!$AF:$AF,$B276,'A-methods'!$D:$D,$C276,'A-methods'!$A:$A,$D276)),'A-baseline &amp; data'!AU100)</f>
        <v>555300</v>
      </c>
      <c r="U276" s="243">
        <f>IF('A-baseline &amp; data'!AV100="",T276*(1+SUMIFS('A-methods'!AA:AA,'A-methods'!$AG:$AG,"rate",'A-methods'!$AF:$AF,$B276,'A-methods'!$D:$D,$C276,'A-methods'!$A:$A,$D276)),'A-baseline &amp; data'!AV100)</f>
        <v>555300</v>
      </c>
      <c r="V276" s="243">
        <f>IF('A-baseline &amp; data'!AW100="",U276*(1+SUMIFS('A-methods'!AB:AB,'A-methods'!$AG:$AG,"rate",'A-methods'!$AF:$AF,$B276,'A-methods'!$D:$D,$C276,'A-methods'!$A:$A,$D276)),'A-baseline &amp; data'!AW100)</f>
        <v>555300</v>
      </c>
      <c r="W276" s="243">
        <f>IF('A-baseline &amp; data'!AX100="",V276*(1+SUMIFS('A-methods'!AC:AC,'A-methods'!$AG:$AG,"rate",'A-methods'!$AF:$AF,$B276,'A-methods'!$D:$D,$C276,'A-methods'!$A:$A,$D276)),'A-baseline &amp; data'!AX100)</f>
        <v>555300</v>
      </c>
      <c r="X276" s="243">
        <f>IF('A-baseline &amp; data'!AY100="",W276*(1+SUMIFS('A-methods'!AD:AD,'A-methods'!$AG:$AG,"rate",'A-methods'!$AF:$AF,$B276,'A-methods'!$D:$D,$C276,'A-methods'!$A:$A,$D276)),'A-baseline &amp; data'!AY100)</f>
        <v>555300</v>
      </c>
      <c r="Y276" s="243">
        <f>IF('A-baseline &amp; data'!AZ100="",X276*(1+SUMIFS('A-methods'!AE:AE,'A-methods'!$AG:$AG,"rate",'A-methods'!$AF:$AF,$B276,'A-methods'!$D:$D,$C276,'A-methods'!$A:$A,$D276)),'A-baseline &amp; data'!AZ100)</f>
        <v>555300</v>
      </c>
    </row>
    <row r="277" spans="1:27">
      <c r="A277" s="237" t="s">
        <v>258</v>
      </c>
      <c r="B277" s="221" t="s">
        <v>766</v>
      </c>
      <c r="C277" s="274" t="str">
        <f t="shared" si="37"/>
        <v>NSW</v>
      </c>
      <c r="D277" s="272" t="str">
        <f t="shared" si="37"/>
        <v>Low</v>
      </c>
      <c r="E277" s="336">
        <f>IF('A-baseline &amp; data'!AF101&lt;&gt;"",'A-baseline &amp; data'!AF101,'A-baseline &amp; data'!AE101*(1+SUMIFS('A-methods'!K:K,'A-methods'!$AG:$AG,"rate",'A-methods'!$AF:$AF,$B277,'A-methods'!$D:$D,$C277,'A-methods'!$A:$A,$D277)))</f>
        <v>0</v>
      </c>
      <c r="F277" s="243">
        <f>IF('A-baseline &amp; data'!AG101="",E277*(1+SUMIFS('A-methods'!L:L,'A-methods'!$AG:$AG,"rate",'A-methods'!$AF:$AF,$B277,'A-methods'!$D:$D,$C277,'A-methods'!$A:$A,$D277)),'A-baseline &amp; data'!AG101)</f>
        <v>0</v>
      </c>
      <c r="G277" s="243">
        <f>IF('A-baseline &amp; data'!AH101="",F277*(1+SUMIFS('A-methods'!M:M,'A-methods'!$AG:$AG,"rate",'A-methods'!$AF:$AF,$B277,'A-methods'!$D:$D,$C277,'A-methods'!$A:$A,$D277)),'A-baseline &amp; data'!AH101)</f>
        <v>0</v>
      </c>
      <c r="H277" s="243">
        <f>IF('A-baseline &amp; data'!AI101="",G277*(1+SUMIFS('A-methods'!N:N,'A-methods'!$AG:$AG,"rate",'A-methods'!$AF:$AF,$B277,'A-methods'!$D:$D,$C277,'A-methods'!$A:$A,$D277)),'A-baseline &amp; data'!AI101)</f>
        <v>0</v>
      </c>
      <c r="I277" s="243">
        <f>IF('A-baseline &amp; data'!AJ101="",H277*(1+SUMIFS('A-methods'!O:O,'A-methods'!$AG:$AG,"rate",'A-methods'!$AF:$AF,$B277,'A-methods'!$D:$D,$C277,'A-methods'!$A:$A,$D277)),'A-baseline &amp; data'!AJ101)</f>
        <v>0</v>
      </c>
      <c r="J277" s="243">
        <f>IF('A-baseline &amp; data'!AK101="",I277*(1+SUMIFS('A-methods'!P:P,'A-methods'!$AG:$AG,"rate",'A-methods'!$AF:$AF,$B277,'A-methods'!$D:$D,$C277,'A-methods'!$A:$A,$D277)),'A-baseline &amp; data'!AK101)</f>
        <v>0</v>
      </c>
      <c r="K277" s="243">
        <f>IF('A-baseline &amp; data'!AL101="",J277*(1+SUMIFS('A-methods'!Q:Q,'A-methods'!$AG:$AG,"rate",'A-methods'!$AF:$AF,$B277,'A-methods'!$D:$D,$C277,'A-methods'!$A:$A,$D277)),'A-baseline &amp; data'!AL101)</f>
        <v>0</v>
      </c>
      <c r="L277" s="243">
        <f>IF('A-baseline &amp; data'!AM101="",K277*(1+SUMIFS('A-methods'!R:R,'A-methods'!$AG:$AG,"rate",'A-methods'!$AF:$AF,$B277,'A-methods'!$D:$D,$C277,'A-methods'!$A:$A,$D277)),'A-baseline &amp; data'!AM101)</f>
        <v>0</v>
      </c>
      <c r="M277" s="243">
        <f>IF('A-baseline &amp; data'!AN101="",L277*(1+SUMIFS('A-methods'!S:S,'A-methods'!$AG:$AG,"rate",'A-methods'!$AF:$AF,$B277,'A-methods'!$D:$D,$C277,'A-methods'!$A:$A,$D277)),'A-baseline &amp; data'!AN101)</f>
        <v>0</v>
      </c>
      <c r="N277" s="243">
        <f>IF('A-baseline &amp; data'!AO101="",M277*(1+SUMIFS('A-methods'!T:T,'A-methods'!$AG:$AG,"rate",'A-methods'!$AF:$AF,$B277,'A-methods'!$D:$D,$C277,'A-methods'!$A:$A,$D277)),'A-baseline &amp; data'!AO101)</f>
        <v>0</v>
      </c>
      <c r="O277" s="243">
        <f>IF('A-baseline &amp; data'!AP101="",N277*(1+SUMIFS('A-methods'!U:U,'A-methods'!$AG:$AG,"rate",'A-methods'!$AF:$AF,$B277,'A-methods'!$D:$D,$C277,'A-methods'!$A:$A,$D277)),'A-baseline &amp; data'!AP101)</f>
        <v>0</v>
      </c>
      <c r="P277" s="243">
        <f>IF('A-baseline &amp; data'!AQ101="",O277*(1+SUMIFS('A-methods'!V:V,'A-methods'!$AG:$AG,"rate",'A-methods'!$AF:$AF,$B277,'A-methods'!$D:$D,$C277,'A-methods'!$A:$A,$D277)),'A-baseline &amp; data'!AQ101)</f>
        <v>0</v>
      </c>
      <c r="Q277" s="243">
        <f>IF('A-baseline &amp; data'!AR101="",P277*(1+SUMIFS('A-methods'!W:W,'A-methods'!$AG:$AG,"rate",'A-methods'!$AF:$AF,$B277,'A-methods'!$D:$D,$C277,'A-methods'!$A:$A,$D277)),'A-baseline &amp; data'!AR101)</f>
        <v>0</v>
      </c>
      <c r="R277" s="243">
        <f>IF('A-baseline &amp; data'!AS101="",Q277*(1+SUMIFS('A-methods'!X:X,'A-methods'!$AG:$AG,"rate",'A-methods'!$AF:$AF,$B277,'A-methods'!$D:$D,$C277,'A-methods'!$A:$A,$D277)),'A-baseline &amp; data'!AS101)</f>
        <v>0</v>
      </c>
      <c r="S277" s="243">
        <f>IF('A-baseline &amp; data'!AT101="",R277*(1+SUMIFS('A-methods'!Y:Y,'A-methods'!$AG:$AG,"rate",'A-methods'!$AF:$AF,$B277,'A-methods'!$D:$D,$C277,'A-methods'!$A:$A,$D277)),'A-baseline &amp; data'!AT101)</f>
        <v>0</v>
      </c>
      <c r="T277" s="243">
        <f>IF('A-baseline &amp; data'!AU101="",S277*(1+SUMIFS('A-methods'!Z:Z,'A-methods'!$AG:$AG,"rate",'A-methods'!$AF:$AF,$B277,'A-methods'!$D:$D,$C277,'A-methods'!$A:$A,$D277)),'A-baseline &amp; data'!AU101)</f>
        <v>0</v>
      </c>
      <c r="U277" s="243">
        <f>IF('A-baseline &amp; data'!AV101="",T277*(1+SUMIFS('A-methods'!AA:AA,'A-methods'!$AG:$AG,"rate",'A-methods'!$AF:$AF,$B277,'A-methods'!$D:$D,$C277,'A-methods'!$A:$A,$D277)),'A-baseline &amp; data'!AV101)</f>
        <v>0</v>
      </c>
      <c r="V277" s="243">
        <f>IF('A-baseline &amp; data'!AW101="",U277*(1+SUMIFS('A-methods'!AB:AB,'A-methods'!$AG:$AG,"rate",'A-methods'!$AF:$AF,$B277,'A-methods'!$D:$D,$C277,'A-methods'!$A:$A,$D277)),'A-baseline &amp; data'!AW101)</f>
        <v>0</v>
      </c>
      <c r="W277" s="243">
        <f>IF('A-baseline &amp; data'!AX101="",V277*(1+SUMIFS('A-methods'!AC:AC,'A-methods'!$AG:$AG,"rate",'A-methods'!$AF:$AF,$B277,'A-methods'!$D:$D,$C277,'A-methods'!$A:$A,$D277)),'A-baseline &amp; data'!AX101)</f>
        <v>0</v>
      </c>
      <c r="X277" s="243">
        <f>IF('A-baseline &amp; data'!AY101="",W277*(1+SUMIFS('A-methods'!AD:AD,'A-methods'!$AG:$AG,"rate",'A-methods'!$AF:$AF,$B277,'A-methods'!$D:$D,$C277,'A-methods'!$A:$A,$D277)),'A-baseline &amp; data'!AY101)</f>
        <v>0</v>
      </c>
      <c r="Y277" s="243">
        <f>IF('A-baseline &amp; data'!AZ101="",X277*(1+SUMIFS('A-methods'!AE:AE,'A-methods'!$AG:$AG,"rate",'A-methods'!$AF:$AF,$B277,'A-methods'!$D:$D,$C277,'A-methods'!$A:$A,$D277)),'A-baseline &amp; data'!AZ101)</f>
        <v>0</v>
      </c>
    </row>
    <row r="278" spans="1:27">
      <c r="A278" s="237" t="s">
        <v>259</v>
      </c>
      <c r="B278" s="221" t="s">
        <v>263</v>
      </c>
      <c r="C278" s="274" t="str">
        <f t="shared" si="37"/>
        <v>NSW</v>
      </c>
      <c r="D278" s="272" t="str">
        <f t="shared" si="37"/>
        <v>Low</v>
      </c>
      <c r="E278" s="336">
        <f>IF('A-baseline &amp; data'!AF102&lt;&gt;"",'A-baseline &amp; data'!AF102,'A-baseline &amp; data'!AE102*(1+SUMIFS('A-methods'!K:K,'A-methods'!$AG:$AG,"rate",'A-methods'!$AF:$AF,$B278,'A-methods'!$D:$D,$C278,'A-methods'!$A:$A,$D278)))</f>
        <v>24539.075080000031</v>
      </c>
      <c r="F278" s="243">
        <f>IF('A-baseline &amp; data'!AG102="",E278*(1+SUMIFS('A-methods'!L:L,'A-methods'!$AG:$AG,"rate",'A-methods'!$AF:$AF,$B278,'A-methods'!$D:$D,$C278,'A-methods'!$A:$A,$D278)),'A-baseline &amp; data'!AG102)</f>
        <v>24489.996929840032</v>
      </c>
      <c r="G278" s="243">
        <f>IF('A-baseline &amp; data'!AH102="",F278*(1+SUMIFS('A-methods'!M:M,'A-methods'!$AG:$AG,"rate",'A-methods'!$AF:$AF,$B278,'A-methods'!$D:$D,$C278,'A-methods'!$A:$A,$D278)),'A-baseline &amp; data'!AH102)</f>
        <v>24441.016935980351</v>
      </c>
      <c r="H278" s="243">
        <f>IF('A-baseline &amp; data'!AI102="",G278*(1+SUMIFS('A-methods'!N:N,'A-methods'!$AG:$AG,"rate",'A-methods'!$AF:$AF,$B278,'A-methods'!$D:$D,$C278,'A-methods'!$A:$A,$D278)),'A-baseline &amp; data'!AI102)</f>
        <v>24392.134902108392</v>
      </c>
      <c r="I278" s="243">
        <f>IF('A-baseline &amp; data'!AJ102="",H278*(1+SUMIFS('A-methods'!O:O,'A-methods'!$AG:$AG,"rate",'A-methods'!$AF:$AF,$B278,'A-methods'!$D:$D,$C278,'A-methods'!$A:$A,$D278)),'A-baseline &amp; data'!AJ102)</f>
        <v>24343.350632304173</v>
      </c>
      <c r="J278" s="243">
        <f>IF('A-baseline &amp; data'!AK102="",I278*(1+SUMIFS('A-methods'!P:P,'A-methods'!$AG:$AG,"rate",'A-methods'!$AF:$AF,$B278,'A-methods'!$D:$D,$C278,'A-methods'!$A:$A,$D278)),'A-baseline &amp; data'!AK102)</f>
        <v>24294.663931039566</v>
      </c>
      <c r="K278" s="243">
        <f>IF('A-baseline &amp; data'!AL102="",J278*(1+SUMIFS('A-methods'!Q:Q,'A-methods'!$AG:$AG,"rate",'A-methods'!$AF:$AF,$B278,'A-methods'!$D:$D,$C278,'A-methods'!$A:$A,$D278)),'A-baseline &amp; data'!AL102)</f>
        <v>24246.074603177487</v>
      </c>
      <c r="L278" s="243">
        <f>IF('A-baseline &amp; data'!AM102="",K278*(1+SUMIFS('A-methods'!R:R,'A-methods'!$AG:$AG,"rate",'A-methods'!$AF:$AF,$B278,'A-methods'!$D:$D,$C278,'A-methods'!$A:$A,$D278)),'A-baseline &amp; data'!AM102)</f>
        <v>24197.582453971132</v>
      </c>
      <c r="M278" s="243">
        <f>IF('A-baseline &amp; data'!AN102="",L278*(1+SUMIFS('A-methods'!S:S,'A-methods'!$AG:$AG,"rate",'A-methods'!$AF:$AF,$B278,'A-methods'!$D:$D,$C278,'A-methods'!$A:$A,$D278)),'A-baseline &amp; data'!AN102)</f>
        <v>24149.187289063189</v>
      </c>
      <c r="N278" s="243">
        <f>IF('A-baseline &amp; data'!AO102="",M278*(1+SUMIFS('A-methods'!T:T,'A-methods'!$AG:$AG,"rate",'A-methods'!$AF:$AF,$B278,'A-methods'!$D:$D,$C278,'A-methods'!$A:$A,$D278)),'A-baseline &amp; data'!AO102)</f>
        <v>24100.888914485062</v>
      </c>
      <c r="O278" s="243">
        <f>IF('A-baseline &amp; data'!AP102="",N278*(1+SUMIFS('A-methods'!U:U,'A-methods'!$AG:$AG,"rate",'A-methods'!$AF:$AF,$B278,'A-methods'!$D:$D,$C278,'A-methods'!$A:$A,$D278)),'A-baseline &amp; data'!AP102)</f>
        <v>24052.687136656092</v>
      </c>
      <c r="P278" s="243">
        <f>IF('A-baseline &amp; data'!AQ102="",O278*(1+SUMIFS('A-methods'!V:V,'A-methods'!$AG:$AG,"rate",'A-methods'!$AF:$AF,$B278,'A-methods'!$D:$D,$C278,'A-methods'!$A:$A,$D278)),'A-baseline &amp; data'!AQ102)</f>
        <v>24004.581762382779</v>
      </c>
      <c r="Q278" s="243">
        <f>IF('A-baseline &amp; data'!AR102="",P278*(1+SUMIFS('A-methods'!W:W,'A-methods'!$AG:$AG,"rate",'A-methods'!$AF:$AF,$B278,'A-methods'!$D:$D,$C278,'A-methods'!$A:$A,$D278)),'A-baseline &amp; data'!AR102)</f>
        <v>23956.572598858012</v>
      </c>
      <c r="R278" s="243">
        <f>IF('A-baseline &amp; data'!AS102="",Q278*(1+SUMIFS('A-methods'!X:X,'A-methods'!$AG:$AG,"rate",'A-methods'!$AF:$AF,$B278,'A-methods'!$D:$D,$C278,'A-methods'!$A:$A,$D278)),'A-baseline &amp; data'!AS102)</f>
        <v>23908.659453660297</v>
      </c>
      <c r="S278" s="243">
        <f>IF('A-baseline &amp; data'!AT102="",R278*(1+SUMIFS('A-methods'!Y:Y,'A-methods'!$AG:$AG,"rate",'A-methods'!$AF:$AF,$B278,'A-methods'!$D:$D,$C278,'A-methods'!$A:$A,$D278)),'A-baseline &amp; data'!AT102)</f>
        <v>23860.842134752977</v>
      </c>
      <c r="T278" s="243">
        <f>IF('A-baseline &amp; data'!AU102="",S278*(1+SUMIFS('A-methods'!Z:Z,'A-methods'!$AG:$AG,"rate",'A-methods'!$AF:$AF,$B278,'A-methods'!$D:$D,$C278,'A-methods'!$A:$A,$D278)),'A-baseline &amp; data'!AU102)</f>
        <v>23813.120450483471</v>
      </c>
      <c r="U278" s="243">
        <f>IF('A-baseline &amp; data'!AV102="",T278*(1+SUMIFS('A-methods'!AA:AA,'A-methods'!$AG:$AG,"rate",'A-methods'!$AF:$AF,$B278,'A-methods'!$D:$D,$C278,'A-methods'!$A:$A,$D278)),'A-baseline &amp; data'!AV102)</f>
        <v>23765.494209582503</v>
      </c>
      <c r="V278" s="243">
        <f>IF('A-baseline &amp; data'!AW102="",U278*(1+SUMIFS('A-methods'!AB:AB,'A-methods'!$AG:$AG,"rate",'A-methods'!$AF:$AF,$B278,'A-methods'!$D:$D,$C278,'A-methods'!$A:$A,$D278)),'A-baseline &amp; data'!AW102)</f>
        <v>23717.963221163336</v>
      </c>
      <c r="W278" s="243">
        <f>IF('A-baseline &amp; data'!AX102="",V278*(1+SUMIFS('A-methods'!AC:AC,'A-methods'!$AG:$AG,"rate",'A-methods'!$AF:$AF,$B278,'A-methods'!$D:$D,$C278,'A-methods'!$A:$A,$D278)),'A-baseline &amp; data'!AX102)</f>
        <v>23670.527294721011</v>
      </c>
      <c r="X278" s="243">
        <f>IF('A-baseline &amp; data'!AY102="",W278*(1+SUMIFS('A-methods'!AD:AD,'A-methods'!$AG:$AG,"rate",'A-methods'!$AF:$AF,$B278,'A-methods'!$D:$D,$C278,'A-methods'!$A:$A,$D278)),'A-baseline &amp; data'!AY102)</f>
        <v>23623.18624013157</v>
      </c>
      <c r="Y278" s="243">
        <f>IF('A-baseline &amp; data'!AZ102="",X278*(1+SUMIFS('A-methods'!AE:AE,'A-methods'!$AG:$AG,"rate",'A-methods'!$AF:$AF,$B278,'A-methods'!$D:$D,$C278,'A-methods'!$A:$A,$D278)),'A-baseline &amp; data'!AZ102)</f>
        <v>23575.939867651308</v>
      </c>
    </row>
    <row r="279" spans="1:27">
      <c r="A279" s="237" t="s">
        <v>171</v>
      </c>
      <c r="B279" s="221" t="s">
        <v>172</v>
      </c>
      <c r="C279" s="274" t="str">
        <f t="shared" si="37"/>
        <v>NSW</v>
      </c>
      <c r="D279" s="272" t="str">
        <f t="shared" si="37"/>
        <v>Low</v>
      </c>
      <c r="E279" s="336">
        <f>IF('A-baseline &amp; data'!AF103&lt;&gt;"",'A-baseline &amp; data'!AF103,'A-baseline &amp; data'!AE103*(1+SUMIFS('A-methods'!K:K,'A-methods'!$AG:$AG,"rate",'A-methods'!$AF:$AF,$B279,'A-methods'!$D:$D,$C279,'A-methods'!$A:$A,$D279)))</f>
        <v>531100</v>
      </c>
      <c r="F279" s="243">
        <f>IF('A-baseline &amp; data'!AG103="",E279*(1+SUMIFS('A-methods'!L:L,'A-methods'!$AG:$AG,"rate",'A-methods'!$AF:$AF,$B279,'A-methods'!$D:$D,$C279,'A-methods'!$A:$A,$D279)),'A-baseline &amp; data'!AG103)</f>
        <v>545970.80000000005</v>
      </c>
      <c r="G279" s="243">
        <f>IF('A-baseline &amp; data'!AH103="",F279*(1+SUMIFS('A-methods'!M:M,'A-methods'!$AG:$AG,"rate",'A-methods'!$AF:$AF,$B279,'A-methods'!$D:$D,$C279,'A-methods'!$A:$A,$D279)),'A-baseline &amp; data'!AH103)</f>
        <v>561257.9824000001</v>
      </c>
      <c r="H279" s="243">
        <f>IF('A-baseline &amp; data'!AI103="",G279*(1+SUMIFS('A-methods'!N:N,'A-methods'!$AG:$AG,"rate",'A-methods'!$AF:$AF,$B279,'A-methods'!$D:$D,$C279,'A-methods'!$A:$A,$D279)),'A-baseline &amp; data'!AI103)</f>
        <v>576973.20590720011</v>
      </c>
      <c r="I279" s="243">
        <f>IF('A-baseline &amp; data'!AJ103="",H279*(1+SUMIFS('A-methods'!O:O,'A-methods'!$AG:$AG,"rate",'A-methods'!$AF:$AF,$B279,'A-methods'!$D:$D,$C279,'A-methods'!$A:$A,$D279)),'A-baseline &amp; data'!AJ103)</f>
        <v>593128.4556726017</v>
      </c>
      <c r="J279" s="243">
        <f>IF('A-baseline &amp; data'!AK103="",I279*(1+SUMIFS('A-methods'!P:P,'A-methods'!$AG:$AG,"rate",'A-methods'!$AF:$AF,$B279,'A-methods'!$D:$D,$C279,'A-methods'!$A:$A,$D279)),'A-baseline &amp; data'!AK103)</f>
        <v>609736.05243143451</v>
      </c>
      <c r="K279" s="243">
        <f>IF('A-baseline &amp; data'!AL103="",J279*(1+SUMIFS('A-methods'!Q:Q,'A-methods'!$AG:$AG,"rate",'A-methods'!$AF:$AF,$B279,'A-methods'!$D:$D,$C279,'A-methods'!$A:$A,$D279)),'A-baseline &amp; data'!AL103)</f>
        <v>626808.66189951473</v>
      </c>
      <c r="L279" s="243">
        <f>IF('A-baseline &amp; data'!AM103="",K279*(1+SUMIFS('A-methods'!R:R,'A-methods'!$AG:$AG,"rate",'A-methods'!$AF:$AF,$B279,'A-methods'!$D:$D,$C279,'A-methods'!$A:$A,$D279)),'A-baseline &amp; data'!AM103)</f>
        <v>644359.3044327012</v>
      </c>
      <c r="M279" s="243">
        <f>IF('A-baseline &amp; data'!AN103="",L279*(1+SUMIFS('A-methods'!S:S,'A-methods'!$AG:$AG,"rate",'A-methods'!$AF:$AF,$B279,'A-methods'!$D:$D,$C279,'A-methods'!$A:$A,$D279)),'A-baseline &amp; data'!AN103)</f>
        <v>662401.36495681689</v>
      </c>
      <c r="N279" s="243">
        <f>IF('A-baseline &amp; data'!AO103="",M279*(1+SUMIFS('A-methods'!T:T,'A-methods'!$AG:$AG,"rate",'A-methods'!$AF:$AF,$B279,'A-methods'!$D:$D,$C279,'A-methods'!$A:$A,$D279)),'A-baseline &amp; data'!AO103)</f>
        <v>680948.60317560774</v>
      </c>
      <c r="O279" s="243">
        <f>IF('A-baseline &amp; data'!AP103="",N279*(1+SUMIFS('A-methods'!U:U,'A-methods'!$AG:$AG,"rate",'A-methods'!$AF:$AF,$B279,'A-methods'!$D:$D,$C279,'A-methods'!$A:$A,$D279)),'A-baseline &amp; data'!AP103)</f>
        <v>700015.16406452481</v>
      </c>
      <c r="P279" s="243">
        <f>IF('A-baseline &amp; data'!AQ103="",O279*(1+SUMIFS('A-methods'!V:V,'A-methods'!$AG:$AG,"rate",'A-methods'!$AF:$AF,$B279,'A-methods'!$D:$D,$C279,'A-methods'!$A:$A,$D279)),'A-baseline &amp; data'!AQ103)</f>
        <v>719615.58865833154</v>
      </c>
      <c r="Q279" s="243">
        <f>IF('A-baseline &amp; data'!AR103="",P279*(1+SUMIFS('A-methods'!W:W,'A-methods'!$AG:$AG,"rate",'A-methods'!$AF:$AF,$B279,'A-methods'!$D:$D,$C279,'A-methods'!$A:$A,$D279)),'A-baseline &amp; data'!AR103)</f>
        <v>739764.82514076482</v>
      </c>
      <c r="R279" s="243">
        <f>IF('A-baseline &amp; data'!AS103="",Q279*(1+SUMIFS('A-methods'!X:X,'A-methods'!$AG:$AG,"rate",'A-methods'!$AF:$AF,$B279,'A-methods'!$D:$D,$C279,'A-methods'!$A:$A,$D279)),'A-baseline &amp; data'!AS103)</f>
        <v>760478.24024470628</v>
      </c>
      <c r="S279" s="243">
        <f>IF('A-baseline &amp; data'!AT103="",R279*(1+SUMIFS('A-methods'!Y:Y,'A-methods'!$AG:$AG,"rate",'A-methods'!$AF:$AF,$B279,'A-methods'!$D:$D,$C279,'A-methods'!$A:$A,$D279)),'A-baseline &amp; data'!AT103)</f>
        <v>781771.63097155804</v>
      </c>
      <c r="T279" s="243">
        <f>IF('A-baseline &amp; data'!AU103="",S279*(1+SUMIFS('A-methods'!Z:Z,'A-methods'!$AG:$AG,"rate",'A-methods'!$AF:$AF,$B279,'A-methods'!$D:$D,$C279,'A-methods'!$A:$A,$D279)),'A-baseline &amp; data'!AU103)</f>
        <v>803661.23663876171</v>
      </c>
      <c r="U279" s="243">
        <f>IF('A-baseline &amp; data'!AV103="",T279*(1+SUMIFS('A-methods'!AA:AA,'A-methods'!$AG:$AG,"rate",'A-methods'!$AF:$AF,$B279,'A-methods'!$D:$D,$C279,'A-methods'!$A:$A,$D279)),'A-baseline &amp; data'!AV103)</f>
        <v>826163.751264647</v>
      </c>
      <c r="V279" s="243">
        <f>IF('A-baseline &amp; data'!AW103="",U279*(1+SUMIFS('A-methods'!AB:AB,'A-methods'!$AG:$AG,"rate",'A-methods'!$AF:$AF,$B279,'A-methods'!$D:$D,$C279,'A-methods'!$A:$A,$D279)),'A-baseline &amp; data'!AW103)</f>
        <v>849296.33630005713</v>
      </c>
      <c r="W279" s="243">
        <f>IF('A-baseline &amp; data'!AX103="",V279*(1+SUMIFS('A-methods'!AC:AC,'A-methods'!$AG:$AG,"rate",'A-methods'!$AF:$AF,$B279,'A-methods'!$D:$D,$C279,'A-methods'!$A:$A,$D279)),'A-baseline &amp; data'!AX103)</f>
        <v>873076.6337164588</v>
      </c>
      <c r="X279" s="243">
        <f>IF('A-baseline &amp; data'!AY103="",W279*(1+SUMIFS('A-methods'!AD:AD,'A-methods'!$AG:$AG,"rate",'A-methods'!$AF:$AF,$B279,'A-methods'!$D:$D,$C279,'A-methods'!$A:$A,$D279)),'A-baseline &amp; data'!AY103)</f>
        <v>897522.77946051967</v>
      </c>
      <c r="Y279" s="243">
        <f>IF('A-baseline &amp; data'!AZ103="",X279*(1+SUMIFS('A-methods'!AE:AE,'A-methods'!$AG:$AG,"rate",'A-methods'!$AF:$AF,$B279,'A-methods'!$D:$D,$C279,'A-methods'!$A:$A,$D279)),'A-baseline &amp; data'!AZ103)</f>
        <v>922653.4172854143</v>
      </c>
    </row>
    <row r="280" spans="1:27">
      <c r="A280" s="237" t="s">
        <v>260</v>
      </c>
      <c r="B280" s="221" t="s">
        <v>264</v>
      </c>
      <c r="C280" s="274" t="str">
        <f t="shared" si="37"/>
        <v>NSW</v>
      </c>
      <c r="D280" s="272" t="str">
        <f t="shared" si="37"/>
        <v>Low</v>
      </c>
      <c r="E280" s="336">
        <f>IF('A-baseline &amp; data'!AF104&lt;&gt;"",'A-baseline &amp; data'!AF104,'A-baseline &amp; data'!AE104*(1+SUMIFS('A-methods'!K:K,'A-methods'!$AG:$AG,"rate",'A-methods'!$AF:$AF,$B280,'A-methods'!$D:$D,$C280,'A-methods'!$A:$A,$D280)))</f>
        <v>29828.024946999907</v>
      </c>
      <c r="F280" s="243">
        <f>IF('A-baseline &amp; data'!AG104="",E280*(1+SUMIFS('A-methods'!L:L,'A-methods'!$AG:$AG,"rate",'A-methods'!$AF:$AF,$B280,'A-methods'!$D:$D,$C280,'A-methods'!$A:$A,$D280)),'A-baseline &amp; data'!AG104)</f>
        <v>28933.184198589908</v>
      </c>
      <c r="G280" s="243">
        <f>IF('A-baseline &amp; data'!AH104="",F280*(1+SUMIFS('A-methods'!M:M,'A-methods'!$AG:$AG,"rate",'A-methods'!$AF:$AF,$B280,'A-methods'!$D:$D,$C280,'A-methods'!$A:$A,$D280)),'A-baseline &amp; data'!AH104)</f>
        <v>28065.188672632212</v>
      </c>
      <c r="H280" s="243">
        <f>IF('A-baseline &amp; data'!AI104="",G280*(1+SUMIFS('A-methods'!N:N,'A-methods'!$AG:$AG,"rate",'A-methods'!$AF:$AF,$B280,'A-methods'!$D:$D,$C280,'A-methods'!$A:$A,$D280)),'A-baseline &amp; data'!AI104)</f>
        <v>27223.233012453245</v>
      </c>
      <c r="I280" s="243">
        <f>IF('A-baseline &amp; data'!AJ104="",H280*(1+SUMIFS('A-methods'!O:O,'A-methods'!$AG:$AG,"rate",'A-methods'!$AF:$AF,$B280,'A-methods'!$D:$D,$C280,'A-methods'!$A:$A,$D280)),'A-baseline &amp; data'!AJ104)</f>
        <v>26406.536022079647</v>
      </c>
      <c r="J280" s="243">
        <f>IF('A-baseline &amp; data'!AK104="",I280*(1+SUMIFS('A-methods'!P:P,'A-methods'!$AG:$AG,"rate",'A-methods'!$AF:$AF,$B280,'A-methods'!$D:$D,$C280,'A-methods'!$A:$A,$D280)),'A-baseline &amp; data'!AK104)</f>
        <v>25614.339941417256</v>
      </c>
      <c r="K280" s="243">
        <f>IF('A-baseline &amp; data'!AL104="",J280*(1+SUMIFS('A-methods'!Q:Q,'A-methods'!$AG:$AG,"rate",'A-methods'!$AF:$AF,$B280,'A-methods'!$D:$D,$C280,'A-methods'!$A:$A,$D280)),'A-baseline &amp; data'!AL104)</f>
        <v>24845.90974317474</v>
      </c>
      <c r="L280" s="243">
        <f>IF('A-baseline &amp; data'!AM104="",K280*(1+SUMIFS('A-methods'!R:R,'A-methods'!$AG:$AG,"rate",'A-methods'!$AF:$AF,$B280,'A-methods'!$D:$D,$C280,'A-methods'!$A:$A,$D280)),'A-baseline &amp; data'!AM104)</f>
        <v>24100.532450879498</v>
      </c>
      <c r="M280" s="243">
        <f>IF('A-baseline &amp; data'!AN104="",L280*(1+SUMIFS('A-methods'!S:S,'A-methods'!$AG:$AG,"rate",'A-methods'!$AF:$AF,$B280,'A-methods'!$D:$D,$C280,'A-methods'!$A:$A,$D280)),'A-baseline &amp; data'!AN104)</f>
        <v>23377.516477353114</v>
      </c>
      <c r="N280" s="243">
        <f>IF('A-baseline &amp; data'!AO104="",M280*(1+SUMIFS('A-methods'!T:T,'A-methods'!$AG:$AG,"rate",'A-methods'!$AF:$AF,$B280,'A-methods'!$D:$D,$C280,'A-methods'!$A:$A,$D280)),'A-baseline &amp; data'!AO104)</f>
        <v>22676.19098303252</v>
      </c>
      <c r="O280" s="243">
        <f>IF('A-baseline &amp; data'!AP104="",N280*(1+SUMIFS('A-methods'!U:U,'A-methods'!$AG:$AG,"rate",'A-methods'!$AF:$AF,$B280,'A-methods'!$D:$D,$C280,'A-methods'!$A:$A,$D280)),'A-baseline &amp; data'!AP104)</f>
        <v>21995.905253541543</v>
      </c>
      <c r="P280" s="243">
        <f>IF('A-baseline &amp; data'!AQ104="",O280*(1+SUMIFS('A-methods'!V:V,'A-methods'!$AG:$AG,"rate",'A-methods'!$AF:$AF,$B280,'A-methods'!$D:$D,$C280,'A-methods'!$A:$A,$D280)),'A-baseline &amp; data'!AQ104)</f>
        <v>21336.028095935297</v>
      </c>
      <c r="Q280" s="243">
        <f>IF('A-baseline &amp; data'!AR104="",P280*(1+SUMIFS('A-methods'!W:W,'A-methods'!$AG:$AG,"rate",'A-methods'!$AF:$AF,$B280,'A-methods'!$D:$D,$C280,'A-methods'!$A:$A,$D280)),'A-baseline &amp; data'!AR104)</f>
        <v>20695.947253057238</v>
      </c>
      <c r="R280" s="243">
        <f>IF('A-baseline &amp; data'!AS104="",Q280*(1+SUMIFS('A-methods'!X:X,'A-methods'!$AG:$AG,"rate",'A-methods'!$AF:$AF,$B280,'A-methods'!$D:$D,$C280,'A-methods'!$A:$A,$D280)),'A-baseline &amp; data'!AS104)</f>
        <v>20075.068835465521</v>
      </c>
      <c r="S280" s="243">
        <f>IF('A-baseline &amp; data'!AT104="",R280*(1+SUMIFS('A-methods'!Y:Y,'A-methods'!$AG:$AG,"rate",'A-methods'!$AF:$AF,$B280,'A-methods'!$D:$D,$C280,'A-methods'!$A:$A,$D280)),'A-baseline &amp; data'!AT104)</f>
        <v>19472.816770401554</v>
      </c>
      <c r="T280" s="243">
        <f>IF('A-baseline &amp; data'!AU104="",S280*(1+SUMIFS('A-methods'!Z:Z,'A-methods'!$AG:$AG,"rate",'A-methods'!$AF:$AF,$B280,'A-methods'!$D:$D,$C280,'A-methods'!$A:$A,$D280)),'A-baseline &amp; data'!AU104)</f>
        <v>18888.632267289508</v>
      </c>
      <c r="U280" s="243">
        <f>IF('A-baseline &amp; data'!AV104="",T280*(1+SUMIFS('A-methods'!AA:AA,'A-methods'!$AG:$AG,"rate",'A-methods'!$AF:$AF,$B280,'A-methods'!$D:$D,$C280,'A-methods'!$A:$A,$D280)),'A-baseline &amp; data'!AV104)</f>
        <v>18321.973299270823</v>
      </c>
      <c r="V280" s="243">
        <f>IF('A-baseline &amp; data'!AW104="",U280*(1+SUMIFS('A-methods'!AB:AB,'A-methods'!$AG:$AG,"rate",'A-methods'!$AF:$AF,$B280,'A-methods'!$D:$D,$C280,'A-methods'!$A:$A,$D280)),'A-baseline &amp; data'!AW104)</f>
        <v>17772.314100292697</v>
      </c>
      <c r="W280" s="243">
        <f>IF('A-baseline &amp; data'!AX104="",V280*(1+SUMIFS('A-methods'!AC:AC,'A-methods'!$AG:$AG,"rate",'A-methods'!$AF:$AF,$B280,'A-methods'!$D:$D,$C280,'A-methods'!$A:$A,$D280)),'A-baseline &amp; data'!AX104)</f>
        <v>17239.144677283915</v>
      </c>
      <c r="X280" s="243">
        <f>IF('A-baseline &amp; data'!AY104="",W280*(1+SUMIFS('A-methods'!AD:AD,'A-methods'!$AG:$AG,"rate",'A-methods'!$AF:$AF,$B280,'A-methods'!$D:$D,$C280,'A-methods'!$A:$A,$D280)),'A-baseline &amp; data'!AY104)</f>
        <v>16721.970336965398</v>
      </c>
      <c r="Y280" s="243">
        <f>IF('A-baseline &amp; data'!AZ104="",X280*(1+SUMIFS('A-methods'!AE:AE,'A-methods'!$AG:$AG,"rate",'A-methods'!$AF:$AF,$B280,'A-methods'!$D:$D,$C280,'A-methods'!$A:$A,$D280)),'A-baseline &amp; data'!AZ104)</f>
        <v>16220.311226856436</v>
      </c>
    </row>
    <row r="281" spans="1:27">
      <c r="A281" s="237" t="s">
        <v>175</v>
      </c>
      <c r="B281" s="221" t="s">
        <v>373</v>
      </c>
      <c r="C281" s="274" t="str">
        <f t="shared" si="37"/>
        <v>NSW</v>
      </c>
      <c r="D281" s="272" t="str">
        <f t="shared" si="37"/>
        <v>Low</v>
      </c>
      <c r="E281" s="336">
        <f>IF('A-baseline &amp; data'!AF105&lt;&gt;"",'A-baseline &amp; data'!AF105,'A-baseline &amp; data'!AE105*(1+SUMIFS('A-methods'!K:K,'A-methods'!$AG:$AG,"rate",'A-methods'!$AF:$AF,$B281,'A-methods'!$D:$D,$C281,'A-methods'!$A:$A,$D281)))</f>
        <v>22791.445912175896</v>
      </c>
      <c r="F281" s="243">
        <f>IF('A-baseline &amp; data'!AG105="",E281*(1+SUMIFS('A-methods'!L:L,'A-methods'!$AG:$AG,"rate",'A-methods'!$AF:$AF,$B281,'A-methods'!$D:$D,$C281,'A-methods'!$A:$A,$D281)),'A-baseline &amp; data'!AG105)</f>
        <v>22774.235555573916</v>
      </c>
      <c r="G281" s="243">
        <f>IF('A-baseline &amp; data'!AH105="",F281*(1+SUMIFS('A-methods'!M:M,'A-methods'!$AG:$AG,"rate",'A-methods'!$AF:$AF,$B281,'A-methods'!$D:$D,$C281,'A-methods'!$A:$A,$D281)),'A-baseline &amp; data'!AH105)</f>
        <v>22757.038194916797</v>
      </c>
      <c r="H281" s="243">
        <f>IF('A-baseline &amp; data'!AI105="",G281*(1+SUMIFS('A-methods'!N:N,'A-methods'!$AG:$AG,"rate",'A-methods'!$AF:$AF,$B281,'A-methods'!$D:$D,$C281,'A-methods'!$A:$A,$D281)),'A-baseline &amp; data'!AI105)</f>
        <v>22757.038194916797</v>
      </c>
      <c r="I281" s="243">
        <f>IF('A-baseline &amp; data'!AJ105="",H281*(1+SUMIFS('A-methods'!O:O,'A-methods'!$AG:$AG,"rate",'A-methods'!$AF:$AF,$B281,'A-methods'!$D:$D,$C281,'A-methods'!$A:$A,$D281)),'A-baseline &amp; data'!AJ105)</f>
        <v>22757.038194916797</v>
      </c>
      <c r="J281" s="243">
        <f>IF('A-baseline &amp; data'!AK105="",I281*(1+SUMIFS('A-methods'!P:P,'A-methods'!$AG:$AG,"rate",'A-methods'!$AF:$AF,$B281,'A-methods'!$D:$D,$C281,'A-methods'!$A:$A,$D281)),'A-baseline &amp; data'!AK105)</f>
        <v>22757.038194916797</v>
      </c>
      <c r="K281" s="243">
        <f>IF('A-baseline &amp; data'!AL105="",J281*(1+SUMIFS('A-methods'!Q:Q,'A-methods'!$AG:$AG,"rate",'A-methods'!$AF:$AF,$B281,'A-methods'!$D:$D,$C281,'A-methods'!$A:$A,$D281)),'A-baseline &amp; data'!AL105)</f>
        <v>22757.038194916797</v>
      </c>
      <c r="L281" s="243">
        <f>IF('A-baseline &amp; data'!AM105="",K281*(1+SUMIFS('A-methods'!R:R,'A-methods'!$AG:$AG,"rate",'A-methods'!$AF:$AF,$B281,'A-methods'!$D:$D,$C281,'A-methods'!$A:$A,$D281)),'A-baseline &amp; data'!AM105)</f>
        <v>22757.038194916797</v>
      </c>
      <c r="M281" s="243">
        <f>IF('A-baseline &amp; data'!AN105="",L281*(1+SUMIFS('A-methods'!S:S,'A-methods'!$AG:$AG,"rate",'A-methods'!$AF:$AF,$B281,'A-methods'!$D:$D,$C281,'A-methods'!$A:$A,$D281)),'A-baseline &amp; data'!AN105)</f>
        <v>22757.038194916797</v>
      </c>
      <c r="N281" s="243">
        <f>IF('A-baseline &amp; data'!AO105="",M281*(1+SUMIFS('A-methods'!T:T,'A-methods'!$AG:$AG,"rate",'A-methods'!$AF:$AF,$B281,'A-methods'!$D:$D,$C281,'A-methods'!$A:$A,$D281)),'A-baseline &amp; data'!AO105)</f>
        <v>22779.795233111712</v>
      </c>
      <c r="O281" s="243">
        <f>IF('A-baseline &amp; data'!AP105="",N281*(1+SUMIFS('A-methods'!U:U,'A-methods'!$AG:$AG,"rate",'A-methods'!$AF:$AF,$B281,'A-methods'!$D:$D,$C281,'A-methods'!$A:$A,$D281)),'A-baseline &amp; data'!AP105)</f>
        <v>22802.575028344821</v>
      </c>
      <c r="P281" s="243">
        <f>IF('A-baseline &amp; data'!AQ105="",O281*(1+SUMIFS('A-methods'!V:V,'A-methods'!$AG:$AG,"rate",'A-methods'!$AF:$AF,$B281,'A-methods'!$D:$D,$C281,'A-methods'!$A:$A,$D281)),'A-baseline &amp; data'!AQ105)</f>
        <v>22825.377603373163</v>
      </c>
      <c r="Q281" s="243">
        <f>IF('A-baseline &amp; data'!AR105="",P281*(1+SUMIFS('A-methods'!W:W,'A-methods'!$AG:$AG,"rate",'A-methods'!$AF:$AF,$B281,'A-methods'!$D:$D,$C281,'A-methods'!$A:$A,$D281)),'A-baseline &amp; data'!AR105)</f>
        <v>22848.202980976534</v>
      </c>
      <c r="R281" s="243">
        <f>IF('A-baseline &amp; data'!AS105="",Q281*(1+SUMIFS('A-methods'!X:X,'A-methods'!$AG:$AG,"rate",'A-methods'!$AF:$AF,$B281,'A-methods'!$D:$D,$C281,'A-methods'!$A:$A,$D281)),'A-baseline &amp; data'!AS105)</f>
        <v>22871.051183957508</v>
      </c>
      <c r="S281" s="243">
        <f>IF('A-baseline &amp; data'!AT105="",R281*(1+SUMIFS('A-methods'!Y:Y,'A-methods'!$AG:$AG,"rate",'A-methods'!$AF:$AF,$B281,'A-methods'!$D:$D,$C281,'A-methods'!$A:$A,$D281)),'A-baseline &amp; data'!AT105)</f>
        <v>22893.922235141465</v>
      </c>
      <c r="T281" s="243">
        <f>IF('A-baseline &amp; data'!AU105="",S281*(1+SUMIFS('A-methods'!Z:Z,'A-methods'!$AG:$AG,"rate",'A-methods'!$AF:$AF,$B281,'A-methods'!$D:$D,$C281,'A-methods'!$A:$A,$D281)),'A-baseline &amp; data'!AU105)</f>
        <v>22916.816157376605</v>
      </c>
      <c r="U281" s="243">
        <f>IF('A-baseline &amp; data'!AV105="",T281*(1+SUMIFS('A-methods'!AA:AA,'A-methods'!$AG:$AG,"rate",'A-methods'!$AF:$AF,$B281,'A-methods'!$D:$D,$C281,'A-methods'!$A:$A,$D281)),'A-baseline &amp; data'!AV105)</f>
        <v>22939.732973533977</v>
      </c>
      <c r="V281" s="243">
        <f>IF('A-baseline &amp; data'!AW105="",U281*(1+SUMIFS('A-methods'!AB:AB,'A-methods'!$AG:$AG,"rate",'A-methods'!$AF:$AF,$B281,'A-methods'!$D:$D,$C281,'A-methods'!$A:$A,$D281)),'A-baseline &amp; data'!AW105)</f>
        <v>22962.67270650751</v>
      </c>
      <c r="W281" s="243">
        <f>IF('A-baseline &amp; data'!AX105="",V281*(1+SUMIFS('A-methods'!AC:AC,'A-methods'!$AG:$AG,"rate",'A-methods'!$AF:$AF,$B281,'A-methods'!$D:$D,$C281,'A-methods'!$A:$A,$D281)),'A-baseline &amp; data'!AX105)</f>
        <v>22985.635379214014</v>
      </c>
      <c r="X281" s="243">
        <f>IF('A-baseline &amp; data'!AY105="",W281*(1+SUMIFS('A-methods'!AD:AD,'A-methods'!$AG:$AG,"rate",'A-methods'!$AF:$AF,$B281,'A-methods'!$D:$D,$C281,'A-methods'!$A:$A,$D281)),'A-baseline &amp; data'!AY105)</f>
        <v>23008.621014593227</v>
      </c>
      <c r="Y281" s="243">
        <f>IF('A-baseline &amp; data'!AZ105="",X281*(1+SUMIFS('A-methods'!AE:AE,'A-methods'!$AG:$AG,"rate",'A-methods'!$AF:$AF,$B281,'A-methods'!$D:$D,$C281,'A-methods'!$A:$A,$D281)),'A-baseline &amp; data'!AZ105)</f>
        <v>23031.629635607816</v>
      </c>
    </row>
    <row r="282" spans="1:27">
      <c r="A282" s="237" t="s">
        <v>189</v>
      </c>
      <c r="B282" s="221" t="s">
        <v>190</v>
      </c>
      <c r="C282" s="274" t="str">
        <f t="shared" si="37"/>
        <v>NSW</v>
      </c>
      <c r="D282" s="272" t="str">
        <f t="shared" si="37"/>
        <v>Low</v>
      </c>
      <c r="E282" s="336">
        <f>IF('A-baseline &amp; data'!AF106&lt;&gt;"",'A-baseline &amp; data'!AF106,'A-baseline &amp; data'!AE106*(1+SUMIFS('A-methods'!K:K,'A-methods'!$AG:$AG,"rate",'A-methods'!$AF:$AF,$B282,'A-methods'!$D:$D,$C282,'A-methods'!$A:$A,$D282)))</f>
        <v>104598.35083283768</v>
      </c>
      <c r="F282" s="243">
        <f>IF('A-baseline &amp; data'!AG106="",E282*(1+SUMIFS('A-methods'!L:L,'A-methods'!$AG:$AG,"rate",'A-methods'!$AF:$AF,$B282,'A-methods'!$D:$D,$C282,'A-methods'!$A:$A,$D282)),'A-baseline &amp; data'!AG106)</f>
        <v>104075.35907867349</v>
      </c>
      <c r="G282" s="243">
        <f>IF('A-baseline &amp; data'!AH106="",F282*(1+SUMIFS('A-methods'!M:M,'A-methods'!$AG:$AG,"rate",'A-methods'!$AF:$AF,$B282,'A-methods'!$D:$D,$C282,'A-methods'!$A:$A,$D282)),'A-baseline &amp; data'!AH106)</f>
        <v>103554.98228328011</v>
      </c>
      <c r="H282" s="243">
        <f>IF('A-baseline &amp; data'!AI106="",G282*(1+SUMIFS('A-methods'!N:N,'A-methods'!$AG:$AG,"rate",'A-methods'!$AF:$AF,$B282,'A-methods'!$D:$D,$C282,'A-methods'!$A:$A,$D282)),'A-baseline &amp; data'!AI106)</f>
        <v>103037.20737186371</v>
      </c>
      <c r="I282" s="243">
        <f>IF('A-baseline &amp; data'!AJ106="",H282*(1+SUMIFS('A-methods'!O:O,'A-methods'!$AG:$AG,"rate",'A-methods'!$AF:$AF,$B282,'A-methods'!$D:$D,$C282,'A-methods'!$A:$A,$D282)),'A-baseline &amp; data'!AJ106)</f>
        <v>102522.02133500439</v>
      </c>
      <c r="J282" s="243">
        <f>IF('A-baseline &amp; data'!AK106="",I282*(1+SUMIFS('A-methods'!P:P,'A-methods'!$AG:$AG,"rate",'A-methods'!$AF:$AF,$B282,'A-methods'!$D:$D,$C282,'A-methods'!$A:$A,$D282)),'A-baseline &amp; data'!AK106)</f>
        <v>102009.41122832937</v>
      </c>
      <c r="K282" s="243">
        <f>IF('A-baseline &amp; data'!AL106="",J282*(1+SUMIFS('A-methods'!Q:Q,'A-methods'!$AG:$AG,"rate",'A-methods'!$AF:$AF,$B282,'A-methods'!$D:$D,$C282,'A-methods'!$A:$A,$D282)),'A-baseline &amp; data'!AL106)</f>
        <v>101499.36417218772</v>
      </c>
      <c r="L282" s="243">
        <f>IF('A-baseline &amp; data'!AM106="",K282*(1+SUMIFS('A-methods'!R:R,'A-methods'!$AG:$AG,"rate",'A-methods'!$AF:$AF,$B282,'A-methods'!$D:$D,$C282,'A-methods'!$A:$A,$D282)),'A-baseline &amp; data'!AM106)</f>
        <v>100991.86735132679</v>
      </c>
      <c r="M282" s="243">
        <f>IF('A-baseline &amp; data'!AN106="",L282*(1+SUMIFS('A-methods'!S:S,'A-methods'!$AG:$AG,"rate",'A-methods'!$AF:$AF,$B282,'A-methods'!$D:$D,$C282,'A-methods'!$A:$A,$D282)),'A-baseline &amp; data'!AN106)</f>
        <v>100486.90801457014</v>
      </c>
      <c r="N282" s="243">
        <f>IF('A-baseline &amp; data'!AO106="",M282*(1+SUMIFS('A-methods'!T:T,'A-methods'!$AG:$AG,"rate",'A-methods'!$AF:$AF,$B282,'A-methods'!$D:$D,$C282,'A-methods'!$A:$A,$D282)),'A-baseline &amp; data'!AO106)</f>
        <v>99984.473474497296</v>
      </c>
      <c r="O282" s="243">
        <f>IF('A-baseline &amp; data'!AP106="",N282*(1+SUMIFS('A-methods'!U:U,'A-methods'!$AG:$AG,"rate",'A-methods'!$AF:$AF,$B282,'A-methods'!$D:$D,$C282,'A-methods'!$A:$A,$D282)),'A-baseline &amp; data'!AP106)</f>
        <v>99484.551107124804</v>
      </c>
      <c r="P282" s="243">
        <f>IF('A-baseline &amp; data'!AQ106="",O282*(1+SUMIFS('A-methods'!V:V,'A-methods'!$AG:$AG,"rate",'A-methods'!$AF:$AF,$B282,'A-methods'!$D:$D,$C282,'A-methods'!$A:$A,$D282)),'A-baseline &amp; data'!AQ106)</f>
        <v>98987.128351589185</v>
      </c>
      <c r="Q282" s="243">
        <f>IF('A-baseline &amp; data'!AR106="",P282*(1+SUMIFS('A-methods'!W:W,'A-methods'!$AG:$AG,"rate",'A-methods'!$AF:$AF,$B282,'A-methods'!$D:$D,$C282,'A-methods'!$A:$A,$D282)),'A-baseline &amp; data'!AR106)</f>
        <v>98492.192709831244</v>
      </c>
      <c r="R282" s="243">
        <f>IF('A-baseline &amp; data'!AS106="",Q282*(1+SUMIFS('A-methods'!X:X,'A-methods'!$AG:$AG,"rate",'A-methods'!$AF:$AF,$B282,'A-methods'!$D:$D,$C282,'A-methods'!$A:$A,$D282)),'A-baseline &amp; data'!AS106)</f>
        <v>97999.731746282094</v>
      </c>
      <c r="S282" s="243">
        <f>IF('A-baseline &amp; data'!AT106="",R282*(1+SUMIFS('A-methods'!Y:Y,'A-methods'!$AG:$AG,"rate",'A-methods'!$AF:$AF,$B282,'A-methods'!$D:$D,$C282,'A-methods'!$A:$A,$D282)),'A-baseline &amp; data'!AT106)</f>
        <v>97509.733087550689</v>
      </c>
      <c r="T282" s="243">
        <f>IF('A-baseline &amp; data'!AU106="",S282*(1+SUMIFS('A-methods'!Z:Z,'A-methods'!$AG:$AG,"rate",'A-methods'!$AF:$AF,$B282,'A-methods'!$D:$D,$C282,'A-methods'!$A:$A,$D282)),'A-baseline &amp; data'!AU106)</f>
        <v>97022.184422112929</v>
      </c>
      <c r="U282" s="243">
        <f>IF('A-baseline &amp; data'!AV106="",T282*(1+SUMIFS('A-methods'!AA:AA,'A-methods'!$AG:$AG,"rate",'A-methods'!$AF:$AF,$B282,'A-methods'!$D:$D,$C282,'A-methods'!$A:$A,$D282)),'A-baseline &amp; data'!AV106)</f>
        <v>96537.073500002371</v>
      </c>
      <c r="V282" s="243">
        <f>IF('A-baseline &amp; data'!AW106="",U282*(1+SUMIFS('A-methods'!AB:AB,'A-methods'!$AG:$AG,"rate",'A-methods'!$AF:$AF,$B282,'A-methods'!$D:$D,$C282,'A-methods'!$A:$A,$D282)),'A-baseline &amp; data'!AW106)</f>
        <v>96054.388132502354</v>
      </c>
      <c r="W282" s="243">
        <f>IF('A-baseline &amp; data'!AX106="",V282*(1+SUMIFS('A-methods'!AC:AC,'A-methods'!$AG:$AG,"rate",'A-methods'!$AF:$AF,$B282,'A-methods'!$D:$D,$C282,'A-methods'!$A:$A,$D282)),'A-baseline &amp; data'!AX106)</f>
        <v>95574.116191839843</v>
      </c>
      <c r="X282" s="243">
        <f>IF('A-baseline &amp; data'!AY106="",W282*(1+SUMIFS('A-methods'!AD:AD,'A-methods'!$AG:$AG,"rate",'A-methods'!$AF:$AF,$B282,'A-methods'!$D:$D,$C282,'A-methods'!$A:$A,$D282)),'A-baseline &amp; data'!AY106)</f>
        <v>95096.245610880636</v>
      </c>
      <c r="Y282" s="243">
        <f>IF('A-baseline &amp; data'!AZ106="",X282*(1+SUMIFS('A-methods'!AE:AE,'A-methods'!$AG:$AG,"rate",'A-methods'!$AF:$AF,$B282,'A-methods'!$D:$D,$C282,'A-methods'!$A:$A,$D282)),'A-baseline &amp; data'!AZ106)</f>
        <v>94620.764382826237</v>
      </c>
    </row>
    <row r="283" spans="1:27">
      <c r="A283" s="244" t="s">
        <v>262</v>
      </c>
      <c r="B283" s="245" t="s">
        <v>265</v>
      </c>
      <c r="C283" s="188" t="str">
        <f t="shared" si="37"/>
        <v>NSW</v>
      </c>
      <c r="D283" s="275" t="str">
        <f t="shared" si="37"/>
        <v>Low</v>
      </c>
      <c r="E283" s="337">
        <f>IF('A-baseline &amp; data'!AF107&lt;&gt;"",'A-baseline &amp; data'!AF107,'A-baseline &amp; data'!AE107*(1+SUMIFS('A-methods'!K:K,'A-methods'!$AG:$AG,"rate",'A-methods'!$AF:$AF,$B283,'A-methods'!$D:$D,$C283,'A-methods'!$A:$A,$D283)))</f>
        <v>2354.1447849999954</v>
      </c>
      <c r="F283" s="196">
        <f>IF('A-baseline &amp; data'!AG107="",E283*(1+SUMIFS('A-methods'!L:L,'A-methods'!$AG:$AG,"rate",'A-methods'!$AF:$AF,$B283,'A-methods'!$D:$D,$C283,'A-methods'!$A:$A,$D283)),'A-baseline &amp; data'!AG107)</f>
        <v>2342.3740610749956</v>
      </c>
      <c r="G283" s="196">
        <f>IF('A-baseline &amp; data'!AH107="",F283*(1+SUMIFS('A-methods'!M:M,'A-methods'!$AG:$AG,"rate",'A-methods'!$AF:$AF,$B283,'A-methods'!$D:$D,$C283,'A-methods'!$A:$A,$D283)),'A-baseline &amp; data'!AH107)</f>
        <v>2330.6621907696203</v>
      </c>
      <c r="H283" s="196">
        <f>IF('A-baseline &amp; data'!AI107="",G283*(1+SUMIFS('A-methods'!N:N,'A-methods'!$AG:$AG,"rate",'A-methods'!$AF:$AF,$B283,'A-methods'!$D:$D,$C283,'A-methods'!$A:$A,$D283)),'A-baseline &amp; data'!AI107)</f>
        <v>2319.0088798157722</v>
      </c>
      <c r="I283" s="196">
        <f>IF('A-baseline &amp; data'!AJ107="",H283*(1+SUMIFS('A-methods'!O:O,'A-methods'!$AG:$AG,"rate",'A-methods'!$AF:$AF,$B283,'A-methods'!$D:$D,$C283,'A-methods'!$A:$A,$D283)),'A-baseline &amp; data'!AJ107)</f>
        <v>2307.4138354166935</v>
      </c>
      <c r="J283" s="196">
        <f>IF('A-baseline &amp; data'!AK107="",I283*(1+SUMIFS('A-methods'!P:P,'A-methods'!$AG:$AG,"rate",'A-methods'!$AF:$AF,$B283,'A-methods'!$D:$D,$C283,'A-methods'!$A:$A,$D283)),'A-baseline &amp; data'!AK107)</f>
        <v>2295.8767662396099</v>
      </c>
      <c r="K283" s="196">
        <f>IF('A-baseline &amp; data'!AL107="",J283*(1+SUMIFS('A-methods'!Q:Q,'A-methods'!$AG:$AG,"rate",'A-methods'!$AF:$AF,$B283,'A-methods'!$D:$D,$C283,'A-methods'!$A:$A,$D283)),'A-baseline &amp; data'!AL107)</f>
        <v>2284.3973824084119</v>
      </c>
      <c r="L283" s="196">
        <f>IF('A-baseline &amp; data'!AM107="",K283*(1+SUMIFS('A-methods'!R:R,'A-methods'!$AG:$AG,"rate",'A-methods'!$AF:$AF,$B283,'A-methods'!$D:$D,$C283,'A-methods'!$A:$A,$D283)),'A-baseline &amp; data'!AM107)</f>
        <v>2272.9753954963699</v>
      </c>
      <c r="M283" s="196">
        <f>IF('A-baseline &amp; data'!AN107="",L283*(1+SUMIFS('A-methods'!S:S,'A-methods'!$AG:$AG,"rate",'A-methods'!$AF:$AF,$B283,'A-methods'!$D:$D,$C283,'A-methods'!$A:$A,$D283)),'A-baseline &amp; data'!AN107)</f>
        <v>2261.6105185188881</v>
      </c>
      <c r="N283" s="196">
        <f>IF('A-baseline &amp; data'!AO107="",M283*(1+SUMIFS('A-methods'!T:T,'A-methods'!$AG:$AG,"rate",'A-methods'!$AF:$AF,$B283,'A-methods'!$D:$D,$C283,'A-methods'!$A:$A,$D283)),'A-baseline &amp; data'!AO107)</f>
        <v>2250.3024659262937</v>
      </c>
      <c r="O283" s="196">
        <f>IF('A-baseline &amp; data'!AP107="",N283*(1+SUMIFS('A-methods'!U:U,'A-methods'!$AG:$AG,"rate",'A-methods'!$AF:$AF,$B283,'A-methods'!$D:$D,$C283,'A-methods'!$A:$A,$D283)),'A-baseline &amp; data'!AP107)</f>
        <v>2239.0509535966621</v>
      </c>
      <c r="P283" s="196">
        <f>IF('A-baseline &amp; data'!AQ107="",O283*(1+SUMIFS('A-methods'!V:V,'A-methods'!$AG:$AG,"rate",'A-methods'!$AF:$AF,$B283,'A-methods'!$D:$D,$C283,'A-methods'!$A:$A,$D283)),'A-baseline &amp; data'!AQ107)</f>
        <v>2227.8556988286787</v>
      </c>
      <c r="Q283" s="196">
        <f>IF('A-baseline &amp; data'!AR107="",P283*(1+SUMIFS('A-methods'!W:W,'A-methods'!$AG:$AG,"rate",'A-methods'!$AF:$AF,$B283,'A-methods'!$D:$D,$C283,'A-methods'!$A:$A,$D283)),'A-baseline &amp; data'!AR107)</f>
        <v>2216.7164203345351</v>
      </c>
      <c r="R283" s="196">
        <f>IF('A-baseline &amp; data'!AS107="",Q283*(1+SUMIFS('A-methods'!X:X,'A-methods'!$AG:$AG,"rate",'A-methods'!$AF:$AF,$B283,'A-methods'!$D:$D,$C283,'A-methods'!$A:$A,$D283)),'A-baseline &amp; data'!AS107)</f>
        <v>2205.6328382328625</v>
      </c>
      <c r="S283" s="196">
        <f>IF('A-baseline &amp; data'!AT107="",R283*(1+SUMIFS('A-methods'!Y:Y,'A-methods'!$AG:$AG,"rate",'A-methods'!$AF:$AF,$B283,'A-methods'!$D:$D,$C283,'A-methods'!$A:$A,$D283)),'A-baseline &amp; data'!AT107)</f>
        <v>2194.6046740416982</v>
      </c>
      <c r="T283" s="196">
        <f>IF('A-baseline &amp; data'!AU107="",S283*(1+SUMIFS('A-methods'!Z:Z,'A-methods'!$AG:$AG,"rate",'A-methods'!$AF:$AF,$B283,'A-methods'!$D:$D,$C283,'A-methods'!$A:$A,$D283)),'A-baseline &amp; data'!AU107)</f>
        <v>2183.6316506714898</v>
      </c>
      <c r="U283" s="196">
        <f>IF('A-baseline &amp; data'!AV107="",T283*(1+SUMIFS('A-methods'!AA:AA,'A-methods'!$AG:$AG,"rate",'A-methods'!$AF:$AF,$B283,'A-methods'!$D:$D,$C283,'A-methods'!$A:$A,$D283)),'A-baseline &amp; data'!AV107)</f>
        <v>2172.7134924181323</v>
      </c>
      <c r="V283" s="196">
        <f>IF('A-baseline &amp; data'!AW107="",U283*(1+SUMIFS('A-methods'!AB:AB,'A-methods'!$AG:$AG,"rate",'A-methods'!$AF:$AF,$B283,'A-methods'!$D:$D,$C283,'A-methods'!$A:$A,$D283)),'A-baseline &amp; data'!AW107)</f>
        <v>2161.8499249560418</v>
      </c>
      <c r="W283" s="196">
        <f>IF('A-baseline &amp; data'!AX107="",V283*(1+SUMIFS('A-methods'!AC:AC,'A-methods'!$AG:$AG,"rate",'A-methods'!$AF:$AF,$B283,'A-methods'!$D:$D,$C283,'A-methods'!$A:$A,$D283)),'A-baseline &amp; data'!AX107)</f>
        <v>2151.0406753312618</v>
      </c>
      <c r="X283" s="196">
        <f>IF('A-baseline &amp; data'!AY107="",W283*(1+SUMIFS('A-methods'!AD:AD,'A-methods'!$AG:$AG,"rate",'A-methods'!$AF:$AF,$B283,'A-methods'!$D:$D,$C283,'A-methods'!$A:$A,$D283)),'A-baseline &amp; data'!AY107)</f>
        <v>2140.2854719546053</v>
      </c>
      <c r="Y283" s="196">
        <f>IF('A-baseline &amp; data'!AZ107="",X283*(1+SUMIFS('A-methods'!AE:AE,'A-methods'!$AG:$AG,"rate",'A-methods'!$AF:$AF,$B283,'A-methods'!$D:$D,$C283,'A-methods'!$A:$A,$D283)),'A-baseline &amp; data'!AZ107)</f>
        <v>2129.5840445948324</v>
      </c>
    </row>
    <row r="284" spans="1:27">
      <c r="C284" s="274"/>
      <c r="D284" s="250"/>
      <c r="F284" s="324">
        <f t="shared" ref="F284:Y284" si="38">SUM(F256:F283)</f>
        <v>1823171.8382362977</v>
      </c>
      <c r="G284" s="324">
        <f t="shared" si="38"/>
        <v>1834119.3426394027</v>
      </c>
      <c r="H284" s="324">
        <f t="shared" si="38"/>
        <v>1845818.7848932091</v>
      </c>
      <c r="I284" s="324">
        <f t="shared" si="38"/>
        <v>1858247.3920710564</v>
      </c>
      <c r="J284" s="324">
        <f t="shared" si="38"/>
        <v>1871401.4873941322</v>
      </c>
      <c r="K284" s="324">
        <f t="shared" si="38"/>
        <v>1885279.1576910466</v>
      </c>
      <c r="L284" s="324">
        <f t="shared" si="38"/>
        <v>1900615.1529843295</v>
      </c>
      <c r="M284" s="324">
        <f t="shared" si="38"/>
        <v>1916594.8653865776</v>
      </c>
      <c r="N284" s="324">
        <f t="shared" si="38"/>
        <v>1933251.9144369571</v>
      </c>
      <c r="O284" s="324">
        <f t="shared" si="38"/>
        <v>1950544.4877434489</v>
      </c>
      <c r="P284" s="324">
        <f t="shared" si="38"/>
        <v>1968515.9199468973</v>
      </c>
      <c r="Q284" s="324">
        <f t="shared" si="38"/>
        <v>1987178.6757209664</v>
      </c>
      <c r="R284" s="324">
        <f t="shared" si="38"/>
        <v>2006545.7770753293</v>
      </c>
      <c r="S284" s="324">
        <f t="shared" si="38"/>
        <v>2026630.8109034956</v>
      </c>
      <c r="T284" s="324">
        <f t="shared" si="38"/>
        <v>2047447.93707812</v>
      </c>
      <c r="U284" s="324">
        <f t="shared" si="38"/>
        <v>2069011.8970942446</v>
      </c>
      <c r="V284" s="324">
        <f t="shared" si="38"/>
        <v>2091338.0232615978</v>
      </c>
      <c r="W284" s="324">
        <f t="shared" si="38"/>
        <v>2114442.2484477651</v>
      </c>
      <c r="X284" s="324">
        <f t="shared" si="38"/>
        <v>2138341.1163747218</v>
      </c>
      <c r="Y284" s="324">
        <f t="shared" si="38"/>
        <v>2163051.7924718796</v>
      </c>
      <c r="Z284" s="324"/>
    </row>
    <row r="285" spans="1:27">
      <c r="C285" s="250"/>
      <c r="D285" s="250"/>
    </row>
    <row r="286" spans="1:27" s="349" customFormat="1" ht="21">
      <c r="A286" s="347" t="s">
        <v>507</v>
      </c>
      <c r="B286" s="348"/>
      <c r="C286" s="348"/>
      <c r="D286" s="348"/>
      <c r="AA286" s="353" t="b">
        <f>AND(Y346&gt;Y316,Y376&lt;Y316)</f>
        <v>1</v>
      </c>
    </row>
    <row r="287" spans="1:27" s="224" customFormat="1" ht="15.75">
      <c r="B287" s="242" t="s">
        <v>211</v>
      </c>
      <c r="C287" s="274"/>
      <c r="D287" s="250"/>
      <c r="AA287" s="354"/>
    </row>
    <row r="288" spans="1:27">
      <c r="A288" s="246" t="s">
        <v>21</v>
      </c>
      <c r="B288" s="247" t="s">
        <v>198</v>
      </c>
      <c r="C288" s="273" t="str">
        <f>A286</f>
        <v>NT</v>
      </c>
      <c r="D288" s="271" t="s">
        <v>214</v>
      </c>
      <c r="E288" s="335">
        <f>IF('A-baseline &amp; data'!AF154&lt;&gt;"",'A-baseline &amp; data'!AF154,'A-baseline &amp; data'!AE154*(1+SUMIFS('A-methods'!K:K,'A-methods'!$AG:$AG,"rate",'A-methods'!$AF:$AF,$B288,'A-methods'!$E:$E,$C288,'A-methods'!$A:$A,$D288)))</f>
        <v>0</v>
      </c>
      <c r="F288" s="248">
        <f>IF('A-baseline &amp; data'!AG154="",E288*(1+SUMIFS('A-methods'!L:L,'A-methods'!$AG:$AG,"rate",'A-methods'!$AF:$AF,$B288,'A-methods'!$E:$E,$C288,'A-methods'!$A:$A,$D288)),'A-baseline &amp; data'!AG154)</f>
        <v>0</v>
      </c>
      <c r="G288" s="248">
        <f>IF('A-baseline &amp; data'!AH154="",F288*(1+SUMIFS('A-methods'!M:M,'A-methods'!$AG:$AG,"rate",'A-methods'!$AF:$AF,$B288,'A-methods'!$E:$E,$C288,'A-methods'!$A:$A,$D288)),'A-baseline &amp; data'!AH154)</f>
        <v>0</v>
      </c>
      <c r="H288" s="248">
        <f>IF('A-baseline &amp; data'!AI154="",G288*(1+SUMIFS('A-methods'!N:N,'A-methods'!$AG:$AG,"rate",'A-methods'!$AF:$AF,$B288,'A-methods'!$E:$E,$C288,'A-methods'!$A:$A,$D288)),'A-baseline &amp; data'!AI154)</f>
        <v>0</v>
      </c>
      <c r="I288" s="248">
        <f>IF('A-baseline &amp; data'!AJ154="",H288*(1+SUMIFS('A-methods'!O:O,'A-methods'!$AG:$AG,"rate",'A-methods'!$AF:$AF,$B288,'A-methods'!$E:$E,$C288,'A-methods'!$A:$A,$D288)),'A-baseline &amp; data'!AJ154)</f>
        <v>0</v>
      </c>
      <c r="J288" s="248">
        <f>IF('A-baseline &amp; data'!AK154="",I288*(1+SUMIFS('A-methods'!P:P,'A-methods'!$AG:$AG,"rate",'A-methods'!$AF:$AF,$B288,'A-methods'!$E:$E,$C288,'A-methods'!$A:$A,$D288)),'A-baseline &amp; data'!AK154)</f>
        <v>0</v>
      </c>
      <c r="K288" s="248">
        <f>IF('A-baseline &amp; data'!AL154="",J288*(1+SUMIFS('A-methods'!Q:Q,'A-methods'!$AG:$AG,"rate",'A-methods'!$AF:$AF,$B288,'A-methods'!$E:$E,$C288,'A-methods'!$A:$A,$D288)),'A-baseline &amp; data'!AL154)</f>
        <v>0</v>
      </c>
      <c r="L288" s="248">
        <f>IF('A-baseline &amp; data'!AM154="",K288*(1+SUMIFS('A-methods'!R:R,'A-methods'!$AG:$AG,"rate",'A-methods'!$AF:$AF,$B288,'A-methods'!$E:$E,$C288,'A-methods'!$A:$A,$D288)),'A-baseline &amp; data'!AM154)</f>
        <v>0</v>
      </c>
      <c r="M288" s="248">
        <f>IF('A-baseline &amp; data'!AN154="",L288*(1+SUMIFS('A-methods'!S:S,'A-methods'!$AG:$AG,"rate",'A-methods'!$AF:$AF,$B288,'A-methods'!$E:$E,$C288,'A-methods'!$A:$A,$D288)),'A-baseline &amp; data'!AN154)</f>
        <v>0</v>
      </c>
      <c r="N288" s="248">
        <f>IF('A-baseline &amp; data'!AO154="",M288*(1+SUMIFS('A-methods'!T:T,'A-methods'!$AG:$AG,"rate",'A-methods'!$AF:$AF,$B288,'A-methods'!$E:$E,$C288,'A-methods'!$A:$A,$D288)),'A-baseline &amp; data'!AO154)</f>
        <v>0</v>
      </c>
      <c r="O288" s="248">
        <f>IF('A-baseline &amp; data'!AP154="",N288*(1+SUMIFS('A-methods'!U:U,'A-methods'!$AG:$AG,"rate",'A-methods'!$AF:$AF,$B288,'A-methods'!$E:$E,$C288,'A-methods'!$A:$A,$D288)),'A-baseline &amp; data'!AP154)</f>
        <v>0</v>
      </c>
      <c r="P288" s="248">
        <f>IF('A-baseline &amp; data'!AQ154="",O288*(1+SUMIFS('A-methods'!V:V,'A-methods'!$AG:$AG,"rate",'A-methods'!$AF:$AF,$B288,'A-methods'!$E:$E,$C288,'A-methods'!$A:$A,$D288)),'A-baseline &amp; data'!AQ154)</f>
        <v>0</v>
      </c>
      <c r="Q288" s="248">
        <f>IF('A-baseline &amp; data'!AR154="",P288*(1+SUMIFS('A-methods'!W:W,'A-methods'!$AG:$AG,"rate",'A-methods'!$AF:$AF,$B288,'A-methods'!$E:$E,$C288,'A-methods'!$A:$A,$D288)),'A-baseline &amp; data'!AR154)</f>
        <v>0</v>
      </c>
      <c r="R288" s="248">
        <f>IF('A-baseline &amp; data'!AS154="",Q288*(1+SUMIFS('A-methods'!X:X,'A-methods'!$AG:$AG,"rate",'A-methods'!$AF:$AF,$B288,'A-methods'!$E:$E,$C288,'A-methods'!$A:$A,$D288)),'A-baseline &amp; data'!AS154)</f>
        <v>0</v>
      </c>
      <c r="S288" s="248">
        <f>IF('A-baseline &amp; data'!AT154="",R288*(1+SUMIFS('A-methods'!Y:Y,'A-methods'!$AG:$AG,"rate",'A-methods'!$AF:$AF,$B288,'A-methods'!$E:$E,$C288,'A-methods'!$A:$A,$D288)),'A-baseline &amp; data'!AT154)</f>
        <v>0</v>
      </c>
      <c r="T288" s="248">
        <f>IF('A-baseline &amp; data'!AU154="",S288*(1+SUMIFS('A-methods'!Z:Z,'A-methods'!$AG:$AG,"rate",'A-methods'!$AF:$AF,$B288,'A-methods'!$E:$E,$C288,'A-methods'!$A:$A,$D288)),'A-baseline &amp; data'!AU154)</f>
        <v>0</v>
      </c>
      <c r="U288" s="248">
        <f>IF('A-baseline &amp; data'!AV154="",T288*(1+SUMIFS('A-methods'!AA:AA,'A-methods'!$AG:$AG,"rate",'A-methods'!$AF:$AF,$B288,'A-methods'!$E:$E,$C288,'A-methods'!$A:$A,$D288)),'A-baseline &amp; data'!AV154)</f>
        <v>0</v>
      </c>
      <c r="V288" s="248">
        <f>IF('A-baseline &amp; data'!AW154="",U288*(1+SUMIFS('A-methods'!AB:AB,'A-methods'!$AG:$AG,"rate",'A-methods'!$AF:$AF,$B288,'A-methods'!$E:$E,$C288,'A-methods'!$A:$A,$D288)),'A-baseline &amp; data'!AW154)</f>
        <v>0</v>
      </c>
      <c r="W288" s="248">
        <f>IF('A-baseline &amp; data'!AX154="",V288*(1+SUMIFS('A-methods'!AC:AC,'A-methods'!$AG:$AG,"rate",'A-methods'!$AF:$AF,$B288,'A-methods'!$E:$E,$C288,'A-methods'!$A:$A,$D288)),'A-baseline &amp; data'!AX154)</f>
        <v>0</v>
      </c>
      <c r="X288" s="248">
        <f>IF('A-baseline &amp; data'!AY154="",W288*(1+SUMIFS('A-methods'!AD:AD,'A-methods'!$AG:$AG,"rate",'A-methods'!$AF:$AF,$B288,'A-methods'!$E:$E,$C288,'A-methods'!$A:$A,$D288)),'A-baseline &amp; data'!AY154)</f>
        <v>0</v>
      </c>
      <c r="Y288" s="248">
        <f>IF('A-baseline &amp; data'!AZ154="",X288*(1+SUMIFS('A-methods'!AE:AE,'A-methods'!$AG:$AG,"rate",'A-methods'!$AF:$AF,$B288,'A-methods'!$E:$E,$C288,'A-methods'!$A:$A,$D288)),'A-baseline &amp; data'!AZ154)</f>
        <v>0</v>
      </c>
    </row>
    <row r="289" spans="1:25">
      <c r="A289" s="237" t="s">
        <v>29</v>
      </c>
      <c r="B289" s="221" t="s">
        <v>30</v>
      </c>
      <c r="C289" s="274" t="str">
        <f t="shared" ref="C289:C315" si="39">C288</f>
        <v>NT</v>
      </c>
      <c r="D289" s="272" t="str">
        <f t="shared" ref="D289:D315" si="40">D288</f>
        <v>Best</v>
      </c>
      <c r="E289" s="336">
        <f>IF('A-baseline &amp; data'!AF155&lt;&gt;"",'A-baseline &amp; data'!AF155,'A-baseline &amp; data'!AE155*(1+SUMIFS('A-methods'!K:K,'A-methods'!$AG:$AG,"rate",'A-methods'!$AF:$AF,$B289,'A-methods'!$E:$E,$C289,'A-methods'!$A:$A,$D289)))</f>
        <v>13.221099999999998</v>
      </c>
      <c r="F289" s="243">
        <f>IF('A-baseline &amp; data'!AG155="",E289*(1+SUMIFS('A-methods'!L:L,'A-methods'!$AG:$AG,"rate",'A-methods'!$AF:$AF,$B289,'A-methods'!$E:$E,$C289,'A-methods'!$A:$A,$D289)),'A-baseline &amp; data'!AG155)</f>
        <v>12.824466999999999</v>
      </c>
      <c r="G289" s="243">
        <f>IF('A-baseline &amp; data'!AH155="",F289*(1+SUMIFS('A-methods'!M:M,'A-methods'!$AG:$AG,"rate",'A-methods'!$AF:$AF,$B289,'A-methods'!$E:$E,$C289,'A-methods'!$A:$A,$D289)),'A-baseline &amp; data'!AH155)</f>
        <v>12.439732989999998</v>
      </c>
      <c r="H289" s="243">
        <f>IF('A-baseline &amp; data'!AI155="",G289*(1+SUMIFS('A-methods'!N:N,'A-methods'!$AG:$AG,"rate",'A-methods'!$AF:$AF,$B289,'A-methods'!$E:$E,$C289,'A-methods'!$A:$A,$D289)),'A-baseline &amp; data'!AI155)</f>
        <v>12.066541000299997</v>
      </c>
      <c r="I289" s="243">
        <f>IF('A-baseline &amp; data'!AJ155="",H289*(1+SUMIFS('A-methods'!O:O,'A-methods'!$AG:$AG,"rate",'A-methods'!$AF:$AF,$B289,'A-methods'!$E:$E,$C289,'A-methods'!$A:$A,$D289)),'A-baseline &amp; data'!AJ155)</f>
        <v>11.704544770290997</v>
      </c>
      <c r="J289" s="243">
        <f>IF('A-baseline &amp; data'!AK155="",I289*(1+SUMIFS('A-methods'!P:P,'A-methods'!$AG:$AG,"rate",'A-methods'!$AF:$AF,$B289,'A-methods'!$E:$E,$C289,'A-methods'!$A:$A,$D289)),'A-baseline &amp; data'!AK155)</f>
        <v>11.353408427182266</v>
      </c>
      <c r="K289" s="243">
        <f>IF('A-baseline &amp; data'!AL155="",J289*(1+SUMIFS('A-methods'!Q:Q,'A-methods'!$AG:$AG,"rate",'A-methods'!$AF:$AF,$B289,'A-methods'!$E:$E,$C289,'A-methods'!$A:$A,$D289)),'A-baseline &amp; data'!AL155)</f>
        <v>11.012806174366798</v>
      </c>
      <c r="L289" s="243">
        <f>IF('A-baseline &amp; data'!AM155="",K289*(1+SUMIFS('A-methods'!R:R,'A-methods'!$AG:$AG,"rate",'A-methods'!$AF:$AF,$B289,'A-methods'!$E:$E,$C289,'A-methods'!$A:$A,$D289)),'A-baseline &amp; data'!AM155)</f>
        <v>11.012806174366798</v>
      </c>
      <c r="M289" s="243">
        <f>IF('A-baseline &amp; data'!AN155="",L289*(1+SUMIFS('A-methods'!S:S,'A-methods'!$AG:$AG,"rate",'A-methods'!$AF:$AF,$B289,'A-methods'!$E:$E,$C289,'A-methods'!$A:$A,$D289)),'A-baseline &amp; data'!AN155)</f>
        <v>11.012806174366798</v>
      </c>
      <c r="N289" s="243">
        <f>IF('A-baseline &amp; data'!AO155="",M289*(1+SUMIFS('A-methods'!T:T,'A-methods'!$AG:$AG,"rate",'A-methods'!$AF:$AF,$B289,'A-methods'!$E:$E,$C289,'A-methods'!$A:$A,$D289)),'A-baseline &amp; data'!AO155)</f>
        <v>11.012806174366798</v>
      </c>
      <c r="O289" s="243">
        <f>IF('A-baseline &amp; data'!AP155="",N289*(1+SUMIFS('A-methods'!U:U,'A-methods'!$AG:$AG,"rate",'A-methods'!$AF:$AF,$B289,'A-methods'!$E:$E,$C289,'A-methods'!$A:$A,$D289)),'A-baseline &amp; data'!AP155)</f>
        <v>11.012806174366798</v>
      </c>
      <c r="P289" s="243">
        <f>IF('A-baseline &amp; data'!AQ155="",O289*(1+SUMIFS('A-methods'!V:V,'A-methods'!$AG:$AG,"rate",'A-methods'!$AF:$AF,$B289,'A-methods'!$E:$E,$C289,'A-methods'!$A:$A,$D289)),'A-baseline &amp; data'!AQ155)</f>
        <v>11.012806174366798</v>
      </c>
      <c r="Q289" s="243">
        <f>IF('A-baseline &amp; data'!AR155="",P289*(1+SUMIFS('A-methods'!W:W,'A-methods'!$AG:$AG,"rate",'A-methods'!$AF:$AF,$B289,'A-methods'!$E:$E,$C289,'A-methods'!$A:$A,$D289)),'A-baseline &amp; data'!AR155)</f>
        <v>11.012806174366798</v>
      </c>
      <c r="R289" s="243">
        <f>IF('A-baseline &amp; data'!AS155="",Q289*(1+SUMIFS('A-methods'!X:X,'A-methods'!$AG:$AG,"rate",'A-methods'!$AF:$AF,$B289,'A-methods'!$E:$E,$C289,'A-methods'!$A:$A,$D289)),'A-baseline &amp; data'!AS155)</f>
        <v>11.012806174366798</v>
      </c>
      <c r="S289" s="243">
        <f>IF('A-baseline &amp; data'!AT155="",R289*(1+SUMIFS('A-methods'!Y:Y,'A-methods'!$AG:$AG,"rate",'A-methods'!$AF:$AF,$B289,'A-methods'!$E:$E,$C289,'A-methods'!$A:$A,$D289)),'A-baseline &amp; data'!AT155)</f>
        <v>11.012806174366798</v>
      </c>
      <c r="T289" s="243">
        <f>IF('A-baseline &amp; data'!AU155="",S289*(1+SUMIFS('A-methods'!Z:Z,'A-methods'!$AG:$AG,"rate",'A-methods'!$AF:$AF,$B289,'A-methods'!$E:$E,$C289,'A-methods'!$A:$A,$D289)),'A-baseline &amp; data'!AU155)</f>
        <v>11.012806174366798</v>
      </c>
      <c r="U289" s="243">
        <f>IF('A-baseline &amp; data'!AV155="",T289*(1+SUMIFS('A-methods'!AA:AA,'A-methods'!$AG:$AG,"rate",'A-methods'!$AF:$AF,$B289,'A-methods'!$E:$E,$C289,'A-methods'!$A:$A,$D289)),'A-baseline &amp; data'!AV155)</f>
        <v>11.012806174366798</v>
      </c>
      <c r="V289" s="243">
        <f>IF('A-baseline &amp; data'!AW155="",U289*(1+SUMIFS('A-methods'!AB:AB,'A-methods'!$AG:$AG,"rate",'A-methods'!$AF:$AF,$B289,'A-methods'!$E:$E,$C289,'A-methods'!$A:$A,$D289)),'A-baseline &amp; data'!AW155)</f>
        <v>11.012806174366798</v>
      </c>
      <c r="W289" s="243">
        <f>IF('A-baseline &amp; data'!AX155="",V289*(1+SUMIFS('A-methods'!AC:AC,'A-methods'!$AG:$AG,"rate",'A-methods'!$AF:$AF,$B289,'A-methods'!$E:$E,$C289,'A-methods'!$A:$A,$D289)),'A-baseline &amp; data'!AX155)</f>
        <v>11.012806174366798</v>
      </c>
      <c r="X289" s="243">
        <f>IF('A-baseline &amp; data'!AY155="",W289*(1+SUMIFS('A-methods'!AD:AD,'A-methods'!$AG:$AG,"rate",'A-methods'!$AF:$AF,$B289,'A-methods'!$E:$E,$C289,'A-methods'!$A:$A,$D289)),'A-baseline &amp; data'!AY155)</f>
        <v>11.012806174366798</v>
      </c>
      <c r="Y289" s="243">
        <f>IF('A-baseline &amp; data'!AZ155="",X289*(1+SUMIFS('A-methods'!AE:AE,'A-methods'!$AG:$AG,"rate",'A-methods'!$AF:$AF,$B289,'A-methods'!$E:$E,$C289,'A-methods'!$A:$A,$D289)),'A-baseline &amp; data'!AZ155)</f>
        <v>11.012806174366798</v>
      </c>
    </row>
    <row r="290" spans="1:25">
      <c r="A290" s="237" t="s">
        <v>33</v>
      </c>
      <c r="B290" s="221" t="s">
        <v>34</v>
      </c>
      <c r="C290" s="274" t="str">
        <f t="shared" si="39"/>
        <v>NT</v>
      </c>
      <c r="D290" s="272" t="str">
        <f t="shared" si="40"/>
        <v>Best</v>
      </c>
      <c r="E290" s="336">
        <f>IF('A-baseline &amp; data'!AF156&lt;&gt;"",'A-baseline &amp; data'!AF156,'A-baseline &amp; data'!AE156*(1+SUMIFS('A-methods'!K:K,'A-methods'!$AG:$AG,"rate",'A-methods'!$AF:$AF,$B290,'A-methods'!$E:$E,$C290,'A-methods'!$A:$A,$D290)))</f>
        <v>125.01494000000001</v>
      </c>
      <c r="F290" s="243">
        <f>IF('A-baseline &amp; data'!AG156="",E290*(1+SUMIFS('A-methods'!L:L,'A-methods'!$AG:$AG,"rate",'A-methods'!$AF:$AF,$B290,'A-methods'!$E:$E,$C290,'A-methods'!$A:$A,$D290)),'A-baseline &amp; data'!AG156)</f>
        <v>123.26473084000001</v>
      </c>
      <c r="G290" s="243">
        <f>IF('A-baseline &amp; data'!AH156="",F290*(1+SUMIFS('A-methods'!M:M,'A-methods'!$AG:$AG,"rate",'A-methods'!$AF:$AF,$B290,'A-methods'!$E:$E,$C290,'A-methods'!$A:$A,$D290)),'A-baseline &amp; data'!AH156)</f>
        <v>121.53902460824001</v>
      </c>
      <c r="H290" s="243">
        <f>IF('A-baseline &amp; data'!AI156="",G290*(1+SUMIFS('A-methods'!N:N,'A-methods'!$AG:$AG,"rate",'A-methods'!$AF:$AF,$B290,'A-methods'!$E:$E,$C290,'A-methods'!$A:$A,$D290)),'A-baseline &amp; data'!AI156)</f>
        <v>119.83747826372465</v>
      </c>
      <c r="I290" s="243">
        <f>IF('A-baseline &amp; data'!AJ156="",H290*(1+SUMIFS('A-methods'!O:O,'A-methods'!$AG:$AG,"rate",'A-methods'!$AF:$AF,$B290,'A-methods'!$E:$E,$C290,'A-methods'!$A:$A,$D290)),'A-baseline &amp; data'!AJ156)</f>
        <v>118.1597535680325</v>
      </c>
      <c r="J290" s="243">
        <f>IF('A-baseline &amp; data'!AK156="",I290*(1+SUMIFS('A-methods'!P:P,'A-methods'!$AG:$AG,"rate",'A-methods'!$AF:$AF,$B290,'A-methods'!$E:$E,$C290,'A-methods'!$A:$A,$D290)),'A-baseline &amp; data'!AK156)</f>
        <v>116.50551701808004</v>
      </c>
      <c r="K290" s="243">
        <f>IF('A-baseline &amp; data'!AL156="",J290*(1+SUMIFS('A-methods'!Q:Q,'A-methods'!$AG:$AG,"rate",'A-methods'!$AF:$AF,$B290,'A-methods'!$E:$E,$C290,'A-methods'!$A:$A,$D290)),'A-baseline &amp; data'!AL156)</f>
        <v>114.87443977982691</v>
      </c>
      <c r="L290" s="243">
        <f>IF('A-baseline &amp; data'!AM156="",K290*(1+SUMIFS('A-methods'!R:R,'A-methods'!$AG:$AG,"rate",'A-methods'!$AF:$AF,$B290,'A-methods'!$E:$E,$C290,'A-methods'!$A:$A,$D290)),'A-baseline &amp; data'!AM156)</f>
        <v>113.26619762290933</v>
      </c>
      <c r="M290" s="243">
        <f>IF('A-baseline &amp; data'!AN156="",L290*(1+SUMIFS('A-methods'!S:S,'A-methods'!$AG:$AG,"rate",'A-methods'!$AF:$AF,$B290,'A-methods'!$E:$E,$C290,'A-methods'!$A:$A,$D290)),'A-baseline &amp; data'!AN156)</f>
        <v>111.68047085618861</v>
      </c>
      <c r="N290" s="243">
        <f>IF('A-baseline &amp; data'!AO156="",M290*(1+SUMIFS('A-methods'!T:T,'A-methods'!$AG:$AG,"rate",'A-methods'!$AF:$AF,$B290,'A-methods'!$E:$E,$C290,'A-methods'!$A:$A,$D290)),'A-baseline &amp; data'!AO156)</f>
        <v>110.11694426420196</v>
      </c>
      <c r="O290" s="243">
        <f>IF('A-baseline &amp; data'!AP156="",N290*(1+SUMIFS('A-methods'!U:U,'A-methods'!$AG:$AG,"rate",'A-methods'!$AF:$AF,$B290,'A-methods'!$E:$E,$C290,'A-methods'!$A:$A,$D290)),'A-baseline &amp; data'!AP156)</f>
        <v>108.57530704450313</v>
      </c>
      <c r="P290" s="243">
        <f>IF('A-baseline &amp; data'!AQ156="",O290*(1+SUMIFS('A-methods'!V:V,'A-methods'!$AG:$AG,"rate",'A-methods'!$AF:$AF,$B290,'A-methods'!$E:$E,$C290,'A-methods'!$A:$A,$D290)),'A-baseline &amp; data'!AQ156)</f>
        <v>107.05525274588008</v>
      </c>
      <c r="Q290" s="243">
        <f>IF('A-baseline &amp; data'!AR156="",P290*(1+SUMIFS('A-methods'!W:W,'A-methods'!$AG:$AG,"rate",'A-methods'!$AF:$AF,$B290,'A-methods'!$E:$E,$C290,'A-methods'!$A:$A,$D290)),'A-baseline &amp; data'!AR156)</f>
        <v>105.55647920743776</v>
      </c>
      <c r="R290" s="243">
        <f>IF('A-baseline &amp; data'!AS156="",Q290*(1+SUMIFS('A-methods'!X:X,'A-methods'!$AG:$AG,"rate",'A-methods'!$AF:$AF,$B290,'A-methods'!$E:$E,$C290,'A-methods'!$A:$A,$D290)),'A-baseline &amp; data'!AS156)</f>
        <v>104.07868849853364</v>
      </c>
      <c r="S290" s="243">
        <f>IF('A-baseline &amp; data'!AT156="",R290*(1+SUMIFS('A-methods'!Y:Y,'A-methods'!$AG:$AG,"rate",'A-methods'!$AF:$AF,$B290,'A-methods'!$E:$E,$C290,'A-methods'!$A:$A,$D290)),'A-baseline &amp; data'!AT156)</f>
        <v>102.62158685955417</v>
      </c>
      <c r="T290" s="243">
        <f>IF('A-baseline &amp; data'!AU156="",S290*(1+SUMIFS('A-methods'!Z:Z,'A-methods'!$AG:$AG,"rate",'A-methods'!$AF:$AF,$B290,'A-methods'!$E:$E,$C290,'A-methods'!$A:$A,$D290)),'A-baseline &amp; data'!AU156)</f>
        <v>101.18488464352041</v>
      </c>
      <c r="U290" s="243">
        <f>IF('A-baseline &amp; data'!AV156="",T290*(1+SUMIFS('A-methods'!AA:AA,'A-methods'!$AG:$AG,"rate",'A-methods'!$AF:$AF,$B290,'A-methods'!$E:$E,$C290,'A-methods'!$A:$A,$D290)),'A-baseline &amp; data'!AV156)</f>
        <v>99.768296258511114</v>
      </c>
      <c r="V290" s="243">
        <f>IF('A-baseline &amp; data'!AW156="",U290*(1+SUMIFS('A-methods'!AB:AB,'A-methods'!$AG:$AG,"rate",'A-methods'!$AF:$AF,$B290,'A-methods'!$E:$E,$C290,'A-methods'!$A:$A,$D290)),'A-baseline &amp; data'!AW156)</f>
        <v>98.371540110891956</v>
      </c>
      <c r="W290" s="243">
        <f>IF('A-baseline &amp; data'!AX156="",V290*(1+SUMIFS('A-methods'!AC:AC,'A-methods'!$AG:$AG,"rate",'A-methods'!$AF:$AF,$B290,'A-methods'!$E:$E,$C290,'A-methods'!$A:$A,$D290)),'A-baseline &amp; data'!AX156)</f>
        <v>96.994338549339474</v>
      </c>
      <c r="X290" s="243">
        <f>IF('A-baseline &amp; data'!AY156="",W290*(1+SUMIFS('A-methods'!AD:AD,'A-methods'!$AG:$AG,"rate",'A-methods'!$AF:$AF,$B290,'A-methods'!$E:$E,$C290,'A-methods'!$A:$A,$D290)),'A-baseline &amp; data'!AY156)</f>
        <v>95.636417809648719</v>
      </c>
      <c r="Y290" s="243">
        <f>IF('A-baseline &amp; data'!AZ156="",X290*(1+SUMIFS('A-methods'!AE:AE,'A-methods'!$AG:$AG,"rate",'A-methods'!$AF:$AF,$B290,'A-methods'!$E:$E,$C290,'A-methods'!$A:$A,$D290)),'A-baseline &amp; data'!AZ156)</f>
        <v>94.297507960313638</v>
      </c>
    </row>
    <row r="291" spans="1:25">
      <c r="A291" s="237" t="s">
        <v>43</v>
      </c>
      <c r="B291" s="221" t="s">
        <v>44</v>
      </c>
      <c r="C291" s="274" t="str">
        <f t="shared" si="39"/>
        <v>NT</v>
      </c>
      <c r="D291" s="272" t="str">
        <f t="shared" si="40"/>
        <v>Best</v>
      </c>
      <c r="E291" s="336">
        <f>IF('A-baseline &amp; data'!AF157&lt;&gt;"",'A-baseline &amp; data'!AF157,'A-baseline &amp; data'!AE157*(1+SUMIFS('A-methods'!K:K,'A-methods'!$AG:$AG,"rate",'A-methods'!$AF:$AF,$B291,'A-methods'!$E:$E,$C291,'A-methods'!$A:$A,$D291)))</f>
        <v>21.7453</v>
      </c>
      <c r="F291" s="243">
        <f>IF('A-baseline &amp; data'!AG157="",E291*(1+SUMIFS('A-methods'!L:L,'A-methods'!$AG:$AG,"rate",'A-methods'!$AF:$AF,$B291,'A-methods'!$E:$E,$C291,'A-methods'!$A:$A,$D291)),'A-baseline &amp; data'!AG157)</f>
        <v>21.962752999999999</v>
      </c>
      <c r="G291" s="243">
        <f>IF('A-baseline &amp; data'!AH157="",F291*(1+SUMIFS('A-methods'!M:M,'A-methods'!$AG:$AG,"rate",'A-methods'!$AF:$AF,$B291,'A-methods'!$E:$E,$C291,'A-methods'!$A:$A,$D291)),'A-baseline &amp; data'!AH157)</f>
        <v>22.18238053</v>
      </c>
      <c r="H291" s="243">
        <f>IF('A-baseline &amp; data'!AI157="",G291*(1+SUMIFS('A-methods'!N:N,'A-methods'!$AG:$AG,"rate",'A-methods'!$AF:$AF,$B291,'A-methods'!$E:$E,$C291,'A-methods'!$A:$A,$D291)),'A-baseline &amp; data'!AI157)</f>
        <v>22.404204335300001</v>
      </c>
      <c r="I291" s="243">
        <f>IF('A-baseline &amp; data'!AJ157="",H291*(1+SUMIFS('A-methods'!O:O,'A-methods'!$AG:$AG,"rate",'A-methods'!$AF:$AF,$B291,'A-methods'!$E:$E,$C291,'A-methods'!$A:$A,$D291)),'A-baseline &amp; data'!AJ157)</f>
        <v>22.628246378653003</v>
      </c>
      <c r="J291" s="243">
        <f>IF('A-baseline &amp; data'!AK157="",I291*(1+SUMIFS('A-methods'!P:P,'A-methods'!$AG:$AG,"rate",'A-methods'!$AF:$AF,$B291,'A-methods'!$E:$E,$C291,'A-methods'!$A:$A,$D291)),'A-baseline &amp; data'!AK157)</f>
        <v>22.854528842439532</v>
      </c>
      <c r="K291" s="243">
        <f>IF('A-baseline &amp; data'!AL157="",J291*(1+SUMIFS('A-methods'!Q:Q,'A-methods'!$AG:$AG,"rate",'A-methods'!$AF:$AF,$B291,'A-methods'!$E:$E,$C291,'A-methods'!$A:$A,$D291)),'A-baseline &amp; data'!AL157)</f>
        <v>23.083074130863928</v>
      </c>
      <c r="L291" s="243">
        <f>IF('A-baseline &amp; data'!AM157="",K291*(1+SUMIFS('A-methods'!R:R,'A-methods'!$AG:$AG,"rate",'A-methods'!$AF:$AF,$B291,'A-methods'!$E:$E,$C291,'A-methods'!$A:$A,$D291)),'A-baseline &amp; data'!AM157)</f>
        <v>23.313904872172568</v>
      </c>
      <c r="M291" s="243">
        <f>IF('A-baseline &amp; data'!AN157="",L291*(1+SUMIFS('A-methods'!S:S,'A-methods'!$AG:$AG,"rate",'A-methods'!$AF:$AF,$B291,'A-methods'!$E:$E,$C291,'A-methods'!$A:$A,$D291)),'A-baseline &amp; data'!AN157)</f>
        <v>23.547043920894293</v>
      </c>
      <c r="N291" s="243">
        <f>IF('A-baseline &amp; data'!AO157="",M291*(1+SUMIFS('A-methods'!T:T,'A-methods'!$AG:$AG,"rate",'A-methods'!$AF:$AF,$B291,'A-methods'!$E:$E,$C291,'A-methods'!$A:$A,$D291)),'A-baseline &amp; data'!AO157)</f>
        <v>23.782514360103235</v>
      </c>
      <c r="O291" s="243">
        <f>IF('A-baseline &amp; data'!AP157="",N291*(1+SUMIFS('A-methods'!U:U,'A-methods'!$AG:$AG,"rate",'A-methods'!$AF:$AF,$B291,'A-methods'!$E:$E,$C291,'A-methods'!$A:$A,$D291)),'A-baseline &amp; data'!AP157)</f>
        <v>23.544689216502203</v>
      </c>
      <c r="P291" s="243">
        <f>IF('A-baseline &amp; data'!AQ157="",O291*(1+SUMIFS('A-methods'!V:V,'A-methods'!$AG:$AG,"rate",'A-methods'!$AF:$AF,$B291,'A-methods'!$E:$E,$C291,'A-methods'!$A:$A,$D291)),'A-baseline &amp; data'!AQ157)</f>
        <v>23.30924232433718</v>
      </c>
      <c r="Q291" s="243">
        <f>IF('A-baseline &amp; data'!AR157="",P291*(1+SUMIFS('A-methods'!W:W,'A-methods'!$AG:$AG,"rate",'A-methods'!$AF:$AF,$B291,'A-methods'!$E:$E,$C291,'A-methods'!$A:$A,$D291)),'A-baseline &amp; data'!AR157)</f>
        <v>23.076149901093807</v>
      </c>
      <c r="R291" s="243">
        <f>IF('A-baseline &amp; data'!AS157="",Q291*(1+SUMIFS('A-methods'!X:X,'A-methods'!$AG:$AG,"rate",'A-methods'!$AF:$AF,$B291,'A-methods'!$E:$E,$C291,'A-methods'!$A:$A,$D291)),'A-baseline &amp; data'!AS157)</f>
        <v>22.845388402082868</v>
      </c>
      <c r="S291" s="243">
        <f>IF('A-baseline &amp; data'!AT157="",R291*(1+SUMIFS('A-methods'!Y:Y,'A-methods'!$AG:$AG,"rate",'A-methods'!$AF:$AF,$B291,'A-methods'!$E:$E,$C291,'A-methods'!$A:$A,$D291)),'A-baseline &amp; data'!AT157)</f>
        <v>22.616934518062038</v>
      </c>
      <c r="T291" s="243">
        <f>IF('A-baseline &amp; data'!AU157="",S291*(1+SUMIFS('A-methods'!Z:Z,'A-methods'!$AG:$AG,"rate",'A-methods'!$AF:$AF,$B291,'A-methods'!$E:$E,$C291,'A-methods'!$A:$A,$D291)),'A-baseline &amp; data'!AU157)</f>
        <v>22.390765172881419</v>
      </c>
      <c r="U291" s="243">
        <f>IF('A-baseline &amp; data'!AV157="",T291*(1+SUMIFS('A-methods'!AA:AA,'A-methods'!$AG:$AG,"rate",'A-methods'!$AF:$AF,$B291,'A-methods'!$E:$E,$C291,'A-methods'!$A:$A,$D291)),'A-baseline &amp; data'!AV157)</f>
        <v>22.166857521152604</v>
      </c>
      <c r="V291" s="243">
        <f>IF('A-baseline &amp; data'!AW157="",U291*(1+SUMIFS('A-methods'!AB:AB,'A-methods'!$AG:$AG,"rate",'A-methods'!$AF:$AF,$B291,'A-methods'!$E:$E,$C291,'A-methods'!$A:$A,$D291)),'A-baseline &amp; data'!AW157)</f>
        <v>21.945188945941076</v>
      </c>
      <c r="W291" s="243">
        <f>IF('A-baseline &amp; data'!AX157="",V291*(1+SUMIFS('A-methods'!AC:AC,'A-methods'!$AG:$AG,"rate",'A-methods'!$AF:$AF,$B291,'A-methods'!$E:$E,$C291,'A-methods'!$A:$A,$D291)),'A-baseline &amp; data'!AX157)</f>
        <v>21.725737056481666</v>
      </c>
      <c r="X291" s="243">
        <f>IF('A-baseline &amp; data'!AY157="",W291*(1+SUMIFS('A-methods'!AD:AD,'A-methods'!$AG:$AG,"rate",'A-methods'!$AF:$AF,$B291,'A-methods'!$E:$E,$C291,'A-methods'!$A:$A,$D291)),'A-baseline &amp; data'!AY157)</f>
        <v>21.50847968591685</v>
      </c>
      <c r="Y291" s="243">
        <f>IF('A-baseline &amp; data'!AZ157="",X291*(1+SUMIFS('A-methods'!AE:AE,'A-methods'!$AG:$AG,"rate",'A-methods'!$AF:$AF,$B291,'A-methods'!$E:$E,$C291,'A-methods'!$A:$A,$D291)),'A-baseline &amp; data'!AZ157)</f>
        <v>21.29339488905768</v>
      </c>
    </row>
    <row r="292" spans="1:25">
      <c r="A292" s="237" t="s">
        <v>63</v>
      </c>
      <c r="B292" s="221" t="s">
        <v>64</v>
      </c>
      <c r="C292" s="274" t="str">
        <f t="shared" si="39"/>
        <v>NT</v>
      </c>
      <c r="D292" s="272" t="str">
        <f t="shared" si="40"/>
        <v>Best</v>
      </c>
      <c r="E292" s="336">
        <f>IF('A-baseline &amp; data'!AF158&lt;&gt;"",'A-baseline &amp; data'!AF158,'A-baseline &amp; data'!AE158*(1+SUMIFS('A-methods'!K:K,'A-methods'!$AG:$AG,"rate",'A-methods'!$AF:$AF,$B292,'A-methods'!$E:$E,$C292,'A-methods'!$A:$A,$D292)))</f>
        <v>415.91654999999992</v>
      </c>
      <c r="F292" s="243">
        <f>IF('A-baseline &amp; data'!AG158="",E292*(1+SUMIFS('A-methods'!L:L,'A-methods'!$AG:$AG,"rate",'A-methods'!$AF:$AF,$B292,'A-methods'!$E:$E,$C292,'A-methods'!$A:$A,$D292)),'A-baseline &amp; data'!AG158)</f>
        <v>422.15529824999987</v>
      </c>
      <c r="G292" s="243">
        <f>IF('A-baseline &amp; data'!AH158="",F292*(1+SUMIFS('A-methods'!M:M,'A-methods'!$AG:$AG,"rate",'A-methods'!$AF:$AF,$B292,'A-methods'!$E:$E,$C292,'A-methods'!$A:$A,$D292)),'A-baseline &amp; data'!AH158)</f>
        <v>428.48762772374982</v>
      </c>
      <c r="H292" s="243">
        <f>IF('A-baseline &amp; data'!AI158="",G292*(1+SUMIFS('A-methods'!N:N,'A-methods'!$AG:$AG,"rate",'A-methods'!$AF:$AF,$B292,'A-methods'!$E:$E,$C292,'A-methods'!$A:$A,$D292)),'A-baseline &amp; data'!AI158)</f>
        <v>434.91494213960601</v>
      </c>
      <c r="I292" s="243">
        <f>IF('A-baseline &amp; data'!AJ158="",H292*(1+SUMIFS('A-methods'!O:O,'A-methods'!$AG:$AG,"rate",'A-methods'!$AF:$AF,$B292,'A-methods'!$E:$E,$C292,'A-methods'!$A:$A,$D292)),'A-baseline &amp; data'!AJ158)</f>
        <v>441.43866627170007</v>
      </c>
      <c r="J292" s="243">
        <f>IF('A-baseline &amp; data'!AK158="",I292*(1+SUMIFS('A-methods'!P:P,'A-methods'!$AG:$AG,"rate",'A-methods'!$AF:$AF,$B292,'A-methods'!$E:$E,$C292,'A-methods'!$A:$A,$D292)),'A-baseline &amp; data'!AK158)</f>
        <v>448.0602462657755</v>
      </c>
      <c r="K292" s="243">
        <f>IF('A-baseline &amp; data'!AL158="",J292*(1+SUMIFS('A-methods'!Q:Q,'A-methods'!$AG:$AG,"rate",'A-methods'!$AF:$AF,$B292,'A-methods'!$E:$E,$C292,'A-methods'!$A:$A,$D292)),'A-baseline &amp; data'!AL158)</f>
        <v>454.7811499597621</v>
      </c>
      <c r="L292" s="243">
        <f>IF('A-baseline &amp; data'!AM158="",K292*(1+SUMIFS('A-methods'!R:R,'A-methods'!$AG:$AG,"rate",'A-methods'!$AF:$AF,$B292,'A-methods'!$E:$E,$C292,'A-methods'!$A:$A,$D292)),'A-baseline &amp; data'!AM158)</f>
        <v>461.60286720915849</v>
      </c>
      <c r="M292" s="243">
        <f>IF('A-baseline &amp; data'!AN158="",L292*(1+SUMIFS('A-methods'!S:S,'A-methods'!$AG:$AG,"rate",'A-methods'!$AF:$AF,$B292,'A-methods'!$E:$E,$C292,'A-methods'!$A:$A,$D292)),'A-baseline &amp; data'!AN158)</f>
        <v>468.52691021729584</v>
      </c>
      <c r="N292" s="243">
        <f>IF('A-baseline &amp; data'!AO158="",M292*(1+SUMIFS('A-methods'!T:T,'A-methods'!$AG:$AG,"rate",'A-methods'!$AF:$AF,$B292,'A-methods'!$E:$E,$C292,'A-methods'!$A:$A,$D292)),'A-baseline &amp; data'!AO158)</f>
        <v>475.55481387055522</v>
      </c>
      <c r="O292" s="243">
        <f>IF('A-baseline &amp; data'!AP158="",N292*(1+SUMIFS('A-methods'!U:U,'A-methods'!$AG:$AG,"rate",'A-methods'!$AF:$AF,$B292,'A-methods'!$E:$E,$C292,'A-methods'!$A:$A,$D292)),'A-baseline &amp; data'!AP158)</f>
        <v>482.68813607861352</v>
      </c>
      <c r="P292" s="243">
        <f>IF('A-baseline &amp; data'!AQ158="",O292*(1+SUMIFS('A-methods'!V:V,'A-methods'!$AG:$AG,"rate",'A-methods'!$AF:$AF,$B292,'A-methods'!$E:$E,$C292,'A-methods'!$A:$A,$D292)),'A-baseline &amp; data'!AQ158)</f>
        <v>489.92845811979271</v>
      </c>
      <c r="Q292" s="243">
        <f>IF('A-baseline &amp; data'!AR158="",P292*(1+SUMIFS('A-methods'!W:W,'A-methods'!$AG:$AG,"rate",'A-methods'!$AF:$AF,$B292,'A-methods'!$E:$E,$C292,'A-methods'!$A:$A,$D292)),'A-baseline &amp; data'!AR158)</f>
        <v>497.27738499158954</v>
      </c>
      <c r="R292" s="243">
        <f>IF('A-baseline &amp; data'!AS158="",Q292*(1+SUMIFS('A-methods'!X:X,'A-methods'!$AG:$AG,"rate",'A-methods'!$AF:$AF,$B292,'A-methods'!$E:$E,$C292,'A-methods'!$A:$A,$D292)),'A-baseline &amp; data'!AS158)</f>
        <v>504.73654576646334</v>
      </c>
      <c r="S292" s="243">
        <f>IF('A-baseline &amp; data'!AT158="",R292*(1+SUMIFS('A-methods'!Y:Y,'A-methods'!$AG:$AG,"rate",'A-methods'!$AF:$AF,$B292,'A-methods'!$E:$E,$C292,'A-methods'!$A:$A,$D292)),'A-baseline &amp; data'!AT158)</f>
        <v>512.30759395296025</v>
      </c>
      <c r="T292" s="243">
        <f>IF('A-baseline &amp; data'!AU158="",S292*(1+SUMIFS('A-methods'!Z:Z,'A-methods'!$AG:$AG,"rate",'A-methods'!$AF:$AF,$B292,'A-methods'!$E:$E,$C292,'A-methods'!$A:$A,$D292)),'A-baseline &amp; data'!AU158)</f>
        <v>519.99220786225465</v>
      </c>
      <c r="U292" s="243">
        <f>IF('A-baseline &amp; data'!AV158="",T292*(1+SUMIFS('A-methods'!AA:AA,'A-methods'!$AG:$AG,"rate",'A-methods'!$AF:$AF,$B292,'A-methods'!$E:$E,$C292,'A-methods'!$A:$A,$D292)),'A-baseline &amp; data'!AV158)</f>
        <v>527.79209098018839</v>
      </c>
      <c r="V292" s="243">
        <f>IF('A-baseline &amp; data'!AW158="",U292*(1+SUMIFS('A-methods'!AB:AB,'A-methods'!$AG:$AG,"rate",'A-methods'!$AF:$AF,$B292,'A-methods'!$E:$E,$C292,'A-methods'!$A:$A,$D292)),'A-baseline &amp; data'!AW158)</f>
        <v>535.70897234489121</v>
      </c>
      <c r="W292" s="243">
        <f>IF('A-baseline &amp; data'!AX158="",V292*(1+SUMIFS('A-methods'!AC:AC,'A-methods'!$AG:$AG,"rate",'A-methods'!$AF:$AF,$B292,'A-methods'!$E:$E,$C292,'A-methods'!$A:$A,$D292)),'A-baseline &amp; data'!AX158)</f>
        <v>543.74460693006449</v>
      </c>
      <c r="X292" s="243">
        <f>IF('A-baseline &amp; data'!AY158="",W292*(1+SUMIFS('A-methods'!AD:AD,'A-methods'!$AG:$AG,"rate",'A-methods'!$AF:$AF,$B292,'A-methods'!$E:$E,$C292,'A-methods'!$A:$A,$D292)),'A-baseline &amp; data'!AY158)</f>
        <v>551.90077603401539</v>
      </c>
      <c r="Y292" s="243">
        <f>IF('A-baseline &amp; data'!AZ158="",X292*(1+SUMIFS('A-methods'!AE:AE,'A-methods'!$AG:$AG,"rate",'A-methods'!$AF:$AF,$B292,'A-methods'!$E:$E,$C292,'A-methods'!$A:$A,$D292)),'A-baseline &amp; data'!AZ158)</f>
        <v>560.17928767452554</v>
      </c>
    </row>
    <row r="293" spans="1:25">
      <c r="A293" s="237" t="s">
        <v>75</v>
      </c>
      <c r="B293" s="221" t="s">
        <v>76</v>
      </c>
      <c r="C293" s="274" t="str">
        <f t="shared" si="39"/>
        <v>NT</v>
      </c>
      <c r="D293" s="272" t="str">
        <f t="shared" si="40"/>
        <v>Best</v>
      </c>
      <c r="E293" s="336">
        <f>IF('A-baseline &amp; data'!AF159&lt;&gt;"",'A-baseline &amp; data'!AF159,'A-baseline &amp; data'!AE159*(1+SUMIFS('A-methods'!K:K,'A-methods'!$AG:$AG,"rate",'A-methods'!$AF:$AF,$B293,'A-methods'!$E:$E,$C293,'A-methods'!$A:$A,$D293)))</f>
        <v>0</v>
      </c>
      <c r="F293" s="243">
        <f>IF('A-baseline &amp; data'!AG159="",E293*(1+SUMIFS('A-methods'!L:L,'A-methods'!$AG:$AG,"rate",'A-methods'!$AF:$AF,$B293,'A-methods'!$E:$E,$C293,'A-methods'!$A:$A,$D293)),'A-baseline &amp; data'!AG159)</f>
        <v>0</v>
      </c>
      <c r="G293" s="243">
        <f>IF('A-baseline &amp; data'!AH159="",F293*(1+SUMIFS('A-methods'!M:M,'A-methods'!$AG:$AG,"rate",'A-methods'!$AF:$AF,$B293,'A-methods'!$E:$E,$C293,'A-methods'!$A:$A,$D293)),'A-baseline &amp; data'!AH159)</f>
        <v>0</v>
      </c>
      <c r="H293" s="243">
        <f>IF('A-baseline &amp; data'!AI159="",G293*(1+SUMIFS('A-methods'!N:N,'A-methods'!$AG:$AG,"rate",'A-methods'!$AF:$AF,$B293,'A-methods'!$E:$E,$C293,'A-methods'!$A:$A,$D293)),'A-baseline &amp; data'!AI159)</f>
        <v>0</v>
      </c>
      <c r="I293" s="243">
        <f>IF('A-baseline &amp; data'!AJ159="",H293*(1+SUMIFS('A-methods'!O:O,'A-methods'!$AG:$AG,"rate",'A-methods'!$AF:$AF,$B293,'A-methods'!$E:$E,$C293,'A-methods'!$A:$A,$D293)),'A-baseline &amp; data'!AJ159)</f>
        <v>0</v>
      </c>
      <c r="J293" s="243">
        <f>IF('A-baseline &amp; data'!AK159="",I293*(1+SUMIFS('A-methods'!P:P,'A-methods'!$AG:$AG,"rate",'A-methods'!$AF:$AF,$B293,'A-methods'!$E:$E,$C293,'A-methods'!$A:$A,$D293)),'A-baseline &amp; data'!AK159)</f>
        <v>0</v>
      </c>
      <c r="K293" s="243">
        <f>IF('A-baseline &amp; data'!AL159="",J293*(1+SUMIFS('A-methods'!Q:Q,'A-methods'!$AG:$AG,"rate",'A-methods'!$AF:$AF,$B293,'A-methods'!$E:$E,$C293,'A-methods'!$A:$A,$D293)),'A-baseline &amp; data'!AL159)</f>
        <v>0</v>
      </c>
      <c r="L293" s="243">
        <f>IF('A-baseline &amp; data'!AM159="",K293*(1+SUMIFS('A-methods'!R:R,'A-methods'!$AG:$AG,"rate",'A-methods'!$AF:$AF,$B293,'A-methods'!$E:$E,$C293,'A-methods'!$A:$A,$D293)),'A-baseline &amp; data'!AM159)</f>
        <v>0</v>
      </c>
      <c r="M293" s="243">
        <f>IF('A-baseline &amp; data'!AN159="",L293*(1+SUMIFS('A-methods'!S:S,'A-methods'!$AG:$AG,"rate",'A-methods'!$AF:$AF,$B293,'A-methods'!$E:$E,$C293,'A-methods'!$A:$A,$D293)),'A-baseline &amp; data'!AN159)</f>
        <v>0</v>
      </c>
      <c r="N293" s="243">
        <f>IF('A-baseline &amp; data'!AO159="",M293*(1+SUMIFS('A-methods'!T:T,'A-methods'!$AG:$AG,"rate",'A-methods'!$AF:$AF,$B293,'A-methods'!$E:$E,$C293,'A-methods'!$A:$A,$D293)),'A-baseline &amp; data'!AO159)</f>
        <v>0</v>
      </c>
      <c r="O293" s="243">
        <f>IF('A-baseline &amp; data'!AP159="",N293*(1+SUMIFS('A-methods'!U:U,'A-methods'!$AG:$AG,"rate",'A-methods'!$AF:$AF,$B293,'A-methods'!$E:$E,$C293,'A-methods'!$A:$A,$D293)),'A-baseline &amp; data'!AP159)</f>
        <v>0</v>
      </c>
      <c r="P293" s="243">
        <f>IF('A-baseline &amp; data'!AQ159="",O293*(1+SUMIFS('A-methods'!V:V,'A-methods'!$AG:$AG,"rate",'A-methods'!$AF:$AF,$B293,'A-methods'!$E:$E,$C293,'A-methods'!$A:$A,$D293)),'A-baseline &amp; data'!AQ159)</f>
        <v>0</v>
      </c>
      <c r="Q293" s="243">
        <f>IF('A-baseline &amp; data'!AR159="",P293*(1+SUMIFS('A-methods'!W:W,'A-methods'!$AG:$AG,"rate",'A-methods'!$AF:$AF,$B293,'A-methods'!$E:$E,$C293,'A-methods'!$A:$A,$D293)),'A-baseline &amp; data'!AR159)</f>
        <v>0</v>
      </c>
      <c r="R293" s="243">
        <f>IF('A-baseline &amp; data'!AS159="",Q293*(1+SUMIFS('A-methods'!X:X,'A-methods'!$AG:$AG,"rate",'A-methods'!$AF:$AF,$B293,'A-methods'!$E:$E,$C293,'A-methods'!$A:$A,$D293)),'A-baseline &amp; data'!AS159)</f>
        <v>0</v>
      </c>
      <c r="S293" s="243">
        <f>IF('A-baseline &amp; data'!AT159="",R293*(1+SUMIFS('A-methods'!Y:Y,'A-methods'!$AG:$AG,"rate",'A-methods'!$AF:$AF,$B293,'A-methods'!$E:$E,$C293,'A-methods'!$A:$A,$D293)),'A-baseline &amp; data'!AT159)</f>
        <v>0</v>
      </c>
      <c r="T293" s="243">
        <f>IF('A-baseline &amp; data'!AU159="",S293*(1+SUMIFS('A-methods'!Z:Z,'A-methods'!$AG:$AG,"rate",'A-methods'!$AF:$AF,$B293,'A-methods'!$E:$E,$C293,'A-methods'!$A:$A,$D293)),'A-baseline &amp; data'!AU159)</f>
        <v>0</v>
      </c>
      <c r="U293" s="243">
        <f>IF('A-baseline &amp; data'!AV159="",T293*(1+SUMIFS('A-methods'!AA:AA,'A-methods'!$AG:$AG,"rate",'A-methods'!$AF:$AF,$B293,'A-methods'!$E:$E,$C293,'A-methods'!$A:$A,$D293)),'A-baseline &amp; data'!AV159)</f>
        <v>0</v>
      </c>
      <c r="V293" s="243">
        <f>IF('A-baseline &amp; data'!AW159="",U293*(1+SUMIFS('A-methods'!AB:AB,'A-methods'!$AG:$AG,"rate",'A-methods'!$AF:$AF,$B293,'A-methods'!$E:$E,$C293,'A-methods'!$A:$A,$D293)),'A-baseline &amp; data'!AW159)</f>
        <v>0</v>
      </c>
      <c r="W293" s="243">
        <f>IF('A-baseline &amp; data'!AX159="",V293*(1+SUMIFS('A-methods'!AC:AC,'A-methods'!$AG:$AG,"rate",'A-methods'!$AF:$AF,$B293,'A-methods'!$E:$E,$C293,'A-methods'!$A:$A,$D293)),'A-baseline &amp; data'!AX159)</f>
        <v>0</v>
      </c>
      <c r="X293" s="243">
        <f>IF('A-baseline &amp; data'!AY159="",W293*(1+SUMIFS('A-methods'!AD:AD,'A-methods'!$AG:$AG,"rate",'A-methods'!$AF:$AF,$B293,'A-methods'!$E:$E,$C293,'A-methods'!$A:$A,$D293)),'A-baseline &amp; data'!AY159)</f>
        <v>0</v>
      </c>
      <c r="Y293" s="243">
        <f>IF('A-baseline &amp; data'!AZ159="",X293*(1+SUMIFS('A-methods'!AE:AE,'A-methods'!$AG:$AG,"rate",'A-methods'!$AF:$AF,$B293,'A-methods'!$E:$E,$C293,'A-methods'!$A:$A,$D293)),'A-baseline &amp; data'!AZ159)</f>
        <v>0</v>
      </c>
    </row>
    <row r="294" spans="1:25">
      <c r="A294" s="237" t="s">
        <v>253</v>
      </c>
      <c r="B294" s="221" t="s">
        <v>193</v>
      </c>
      <c r="C294" s="274" t="str">
        <f t="shared" si="39"/>
        <v>NT</v>
      </c>
      <c r="D294" s="272" t="str">
        <f t="shared" si="40"/>
        <v>Best</v>
      </c>
      <c r="E294" s="336">
        <f>IF('A-baseline &amp; data'!AF160&lt;&gt;"",'A-baseline &amp; data'!AF160,'A-baseline &amp; data'!AE160*(1+SUMIFS('A-methods'!K:K,'A-methods'!$AG:$AG,"rate",'A-methods'!$AF:$AF,$B294,'A-methods'!$E:$E,$C294,'A-methods'!$A:$A,$D294)))</f>
        <v>27.292999999999999</v>
      </c>
      <c r="F294" s="243">
        <f>IF('A-baseline &amp; data'!AG160="",E294*(1+SUMIFS('A-methods'!L:L,'A-methods'!$AG:$AG,"rate",'A-methods'!$AF:$AF,$B294,'A-methods'!$E:$E,$C294,'A-methods'!$A:$A,$D294)),'A-baseline &amp; data'!AG160)</f>
        <v>26.747139999999998</v>
      </c>
      <c r="G294" s="243">
        <f>IF('A-baseline &amp; data'!AH160="",F294*(1+SUMIFS('A-methods'!M:M,'A-methods'!$AG:$AG,"rate",'A-methods'!$AF:$AF,$B294,'A-methods'!$E:$E,$C294,'A-methods'!$A:$A,$D294)),'A-baseline &amp; data'!AH160)</f>
        <v>26.212197199999999</v>
      </c>
      <c r="H294" s="243">
        <f>IF('A-baseline &amp; data'!AI160="",G294*(1+SUMIFS('A-methods'!N:N,'A-methods'!$AG:$AG,"rate",'A-methods'!$AF:$AF,$B294,'A-methods'!$E:$E,$C294,'A-methods'!$A:$A,$D294)),'A-baseline &amp; data'!AI160)</f>
        <v>25.687953255999997</v>
      </c>
      <c r="I294" s="243">
        <f>IF('A-baseline &amp; data'!AJ160="",H294*(1+SUMIFS('A-methods'!O:O,'A-methods'!$AG:$AG,"rate",'A-methods'!$AF:$AF,$B294,'A-methods'!$E:$E,$C294,'A-methods'!$A:$A,$D294)),'A-baseline &amp; data'!AJ160)</f>
        <v>25.174194190879994</v>
      </c>
      <c r="J294" s="243">
        <f>IF('A-baseline &amp; data'!AK160="",I294*(1+SUMIFS('A-methods'!P:P,'A-methods'!$AG:$AG,"rate",'A-methods'!$AF:$AF,$B294,'A-methods'!$E:$E,$C294,'A-methods'!$A:$A,$D294)),'A-baseline &amp; data'!AK160)</f>
        <v>24.670710307062393</v>
      </c>
      <c r="K294" s="243">
        <f>IF('A-baseline &amp; data'!AL160="",J294*(1+SUMIFS('A-methods'!Q:Q,'A-methods'!$AG:$AG,"rate",'A-methods'!$AF:$AF,$B294,'A-methods'!$E:$E,$C294,'A-methods'!$A:$A,$D294)),'A-baseline &amp; data'!AL160)</f>
        <v>24.177296100921144</v>
      </c>
      <c r="L294" s="243">
        <f>IF('A-baseline &amp; data'!AM160="",K294*(1+SUMIFS('A-methods'!R:R,'A-methods'!$AG:$AG,"rate",'A-methods'!$AF:$AF,$B294,'A-methods'!$E:$E,$C294,'A-methods'!$A:$A,$D294)),'A-baseline &amp; data'!AM160)</f>
        <v>23.693750178902722</v>
      </c>
      <c r="M294" s="243">
        <f>IF('A-baseline &amp; data'!AN160="",L294*(1+SUMIFS('A-methods'!S:S,'A-methods'!$AG:$AG,"rate",'A-methods'!$AF:$AF,$B294,'A-methods'!$E:$E,$C294,'A-methods'!$A:$A,$D294)),'A-baseline &amp; data'!AN160)</f>
        <v>23.219875175324667</v>
      </c>
      <c r="N294" s="243">
        <f>IF('A-baseline &amp; data'!AO160="",M294*(1+SUMIFS('A-methods'!T:T,'A-methods'!$AG:$AG,"rate",'A-methods'!$AF:$AF,$B294,'A-methods'!$E:$E,$C294,'A-methods'!$A:$A,$D294)),'A-baseline &amp; data'!AO160)</f>
        <v>22.755477671818173</v>
      </c>
      <c r="O294" s="243">
        <f>IF('A-baseline &amp; data'!AP160="",N294*(1+SUMIFS('A-methods'!U:U,'A-methods'!$AG:$AG,"rate",'A-methods'!$AF:$AF,$B294,'A-methods'!$E:$E,$C294,'A-methods'!$A:$A,$D294)),'A-baseline &amp; data'!AP160)</f>
        <v>22.300368118381808</v>
      </c>
      <c r="P294" s="243">
        <f>IF('A-baseline &amp; data'!AQ160="",O294*(1+SUMIFS('A-methods'!V:V,'A-methods'!$AG:$AG,"rate",'A-methods'!$AF:$AF,$B294,'A-methods'!$E:$E,$C294,'A-methods'!$A:$A,$D294)),'A-baseline &amp; data'!AQ160)</f>
        <v>21.85436075601417</v>
      </c>
      <c r="Q294" s="243">
        <f>IF('A-baseline &amp; data'!AR160="",P294*(1+SUMIFS('A-methods'!W:W,'A-methods'!$AG:$AG,"rate",'A-methods'!$AF:$AF,$B294,'A-methods'!$E:$E,$C294,'A-methods'!$A:$A,$D294)),'A-baseline &amp; data'!AR160)</f>
        <v>21.417273540893888</v>
      </c>
      <c r="R294" s="243">
        <f>IF('A-baseline &amp; data'!AS160="",Q294*(1+SUMIFS('A-methods'!X:X,'A-methods'!$AG:$AG,"rate",'A-methods'!$AF:$AF,$B294,'A-methods'!$E:$E,$C294,'A-methods'!$A:$A,$D294)),'A-baseline &amp; data'!AS160)</f>
        <v>20.98892807007601</v>
      </c>
      <c r="S294" s="243">
        <f>IF('A-baseline &amp; data'!AT160="",R294*(1+SUMIFS('A-methods'!Y:Y,'A-methods'!$AG:$AG,"rate",'A-methods'!$AF:$AF,$B294,'A-methods'!$E:$E,$C294,'A-methods'!$A:$A,$D294)),'A-baseline &amp; data'!AT160)</f>
        <v>20.569149508674489</v>
      </c>
      <c r="T294" s="243">
        <f>IF('A-baseline &amp; data'!AU160="",S294*(1+SUMIFS('A-methods'!Z:Z,'A-methods'!$AG:$AG,"rate",'A-methods'!$AF:$AF,$B294,'A-methods'!$E:$E,$C294,'A-methods'!$A:$A,$D294)),'A-baseline &amp; data'!AU160)</f>
        <v>20.157766518500999</v>
      </c>
      <c r="U294" s="243">
        <f>IF('A-baseline &amp; data'!AV160="",T294*(1+SUMIFS('A-methods'!AA:AA,'A-methods'!$AG:$AG,"rate",'A-methods'!$AF:$AF,$B294,'A-methods'!$E:$E,$C294,'A-methods'!$A:$A,$D294)),'A-baseline &amp; data'!AV160)</f>
        <v>19.75461118813098</v>
      </c>
      <c r="V294" s="243">
        <f>IF('A-baseline &amp; data'!AW160="",U294*(1+SUMIFS('A-methods'!AB:AB,'A-methods'!$AG:$AG,"rate",'A-methods'!$AF:$AF,$B294,'A-methods'!$E:$E,$C294,'A-methods'!$A:$A,$D294)),'A-baseline &amp; data'!AW160)</f>
        <v>19.359518964368359</v>
      </c>
      <c r="W294" s="243">
        <f>IF('A-baseline &amp; data'!AX160="",V294*(1+SUMIFS('A-methods'!AC:AC,'A-methods'!$AG:$AG,"rate",'A-methods'!$AF:$AF,$B294,'A-methods'!$E:$E,$C294,'A-methods'!$A:$A,$D294)),'A-baseline &amp; data'!AX160)</f>
        <v>18.972328585080991</v>
      </c>
      <c r="X294" s="243">
        <f>IF('A-baseline &amp; data'!AY160="",W294*(1+SUMIFS('A-methods'!AD:AD,'A-methods'!$AG:$AG,"rate",'A-methods'!$AF:$AF,$B294,'A-methods'!$E:$E,$C294,'A-methods'!$A:$A,$D294)),'A-baseline &amp; data'!AY160)</f>
        <v>18.59288201337937</v>
      </c>
      <c r="Y294" s="243">
        <f>IF('A-baseline &amp; data'!AZ160="",X294*(1+SUMIFS('A-methods'!AE:AE,'A-methods'!$AG:$AG,"rate",'A-methods'!$AF:$AF,$B294,'A-methods'!$E:$E,$C294,'A-methods'!$A:$A,$D294)),'A-baseline &amp; data'!AZ160)</f>
        <v>18.221024373111781</v>
      </c>
    </row>
    <row r="295" spans="1:25">
      <c r="A295" s="238" t="s">
        <v>87</v>
      </c>
      <c r="B295" s="221" t="s">
        <v>88</v>
      </c>
      <c r="C295" s="274" t="str">
        <f t="shared" si="39"/>
        <v>NT</v>
      </c>
      <c r="D295" s="272" t="str">
        <f t="shared" si="40"/>
        <v>Best</v>
      </c>
      <c r="E295" s="336">
        <f>IF('A-baseline &amp; data'!AF161&lt;&gt;"",'A-baseline &amp; data'!AF161,'A-baseline &amp; data'!AE161*(1+SUMIFS('A-methods'!K:K,'A-methods'!$AG:$AG,"rate",'A-methods'!$AF:$AF,$B295,'A-methods'!$E:$E,$C295,'A-methods'!$A:$A,$D295)))</f>
        <v>0</v>
      </c>
      <c r="F295" s="243">
        <f>IF('A-baseline &amp; data'!AG161="",E295*(1+SUMIFS('A-methods'!L:L,'A-methods'!$AG:$AG,"rate",'A-methods'!$AF:$AF,$B295,'A-methods'!$E:$E,$C295,'A-methods'!$A:$A,$D295)),'A-baseline &amp; data'!AG161)</f>
        <v>0</v>
      </c>
      <c r="G295" s="243">
        <f>IF('A-baseline &amp; data'!AH161="",F295*(1+SUMIFS('A-methods'!M:M,'A-methods'!$AG:$AG,"rate",'A-methods'!$AF:$AF,$B295,'A-methods'!$E:$E,$C295,'A-methods'!$A:$A,$D295)),'A-baseline &amp; data'!AH161)</f>
        <v>0</v>
      </c>
      <c r="H295" s="243">
        <f>IF('A-baseline &amp; data'!AI161="",G295*(1+SUMIFS('A-methods'!N:N,'A-methods'!$AG:$AG,"rate",'A-methods'!$AF:$AF,$B295,'A-methods'!$E:$E,$C295,'A-methods'!$A:$A,$D295)),'A-baseline &amp; data'!AI161)</f>
        <v>0</v>
      </c>
      <c r="I295" s="243">
        <f>IF('A-baseline &amp; data'!AJ161="",H295*(1+SUMIFS('A-methods'!O:O,'A-methods'!$AG:$AG,"rate",'A-methods'!$AF:$AF,$B295,'A-methods'!$E:$E,$C295,'A-methods'!$A:$A,$D295)),'A-baseline &amp; data'!AJ161)</f>
        <v>0</v>
      </c>
      <c r="J295" s="243">
        <f>IF('A-baseline &amp; data'!AK161="",I295*(1+SUMIFS('A-methods'!P:P,'A-methods'!$AG:$AG,"rate",'A-methods'!$AF:$AF,$B295,'A-methods'!$E:$E,$C295,'A-methods'!$A:$A,$D295)),'A-baseline &amp; data'!AK161)</f>
        <v>0</v>
      </c>
      <c r="K295" s="243">
        <f>IF('A-baseline &amp; data'!AL161="",J295*(1+SUMIFS('A-methods'!Q:Q,'A-methods'!$AG:$AG,"rate",'A-methods'!$AF:$AF,$B295,'A-methods'!$E:$E,$C295,'A-methods'!$A:$A,$D295)),'A-baseline &amp; data'!AL161)</f>
        <v>0</v>
      </c>
      <c r="L295" s="243">
        <f>IF('A-baseline &amp; data'!AM161="",K295*(1+SUMIFS('A-methods'!R:R,'A-methods'!$AG:$AG,"rate",'A-methods'!$AF:$AF,$B295,'A-methods'!$E:$E,$C295,'A-methods'!$A:$A,$D295)),'A-baseline &amp; data'!AM161)</f>
        <v>0</v>
      </c>
      <c r="M295" s="243">
        <f>IF('A-baseline &amp; data'!AN161="",L295*(1+SUMIFS('A-methods'!S:S,'A-methods'!$AG:$AG,"rate",'A-methods'!$AF:$AF,$B295,'A-methods'!$E:$E,$C295,'A-methods'!$A:$A,$D295)),'A-baseline &amp; data'!AN161)</f>
        <v>0</v>
      </c>
      <c r="N295" s="243">
        <f>IF('A-baseline &amp; data'!AO161="",M295*(1+SUMIFS('A-methods'!T:T,'A-methods'!$AG:$AG,"rate",'A-methods'!$AF:$AF,$B295,'A-methods'!$E:$E,$C295,'A-methods'!$A:$A,$D295)),'A-baseline &amp; data'!AO161)</f>
        <v>0</v>
      </c>
      <c r="O295" s="243">
        <f>IF('A-baseline &amp; data'!AP161="",N295*(1+SUMIFS('A-methods'!U:U,'A-methods'!$AG:$AG,"rate",'A-methods'!$AF:$AF,$B295,'A-methods'!$E:$E,$C295,'A-methods'!$A:$A,$D295)),'A-baseline &amp; data'!AP161)</f>
        <v>0</v>
      </c>
      <c r="P295" s="243">
        <f>IF('A-baseline &amp; data'!AQ161="",O295*(1+SUMIFS('A-methods'!V:V,'A-methods'!$AG:$AG,"rate",'A-methods'!$AF:$AF,$B295,'A-methods'!$E:$E,$C295,'A-methods'!$A:$A,$D295)),'A-baseline &amp; data'!AQ161)</f>
        <v>0</v>
      </c>
      <c r="Q295" s="243">
        <f>IF('A-baseline &amp; data'!AR161="",P295*(1+SUMIFS('A-methods'!W:W,'A-methods'!$AG:$AG,"rate",'A-methods'!$AF:$AF,$B295,'A-methods'!$E:$E,$C295,'A-methods'!$A:$A,$D295)),'A-baseline &amp; data'!AR161)</f>
        <v>0</v>
      </c>
      <c r="R295" s="243">
        <f>IF('A-baseline &amp; data'!AS161="",Q295*(1+SUMIFS('A-methods'!X:X,'A-methods'!$AG:$AG,"rate",'A-methods'!$AF:$AF,$B295,'A-methods'!$E:$E,$C295,'A-methods'!$A:$A,$D295)),'A-baseline &amp; data'!AS161)</f>
        <v>0</v>
      </c>
      <c r="S295" s="243">
        <f>IF('A-baseline &amp; data'!AT161="",R295*(1+SUMIFS('A-methods'!Y:Y,'A-methods'!$AG:$AG,"rate",'A-methods'!$AF:$AF,$B295,'A-methods'!$E:$E,$C295,'A-methods'!$A:$A,$D295)),'A-baseline &amp; data'!AT161)</f>
        <v>0</v>
      </c>
      <c r="T295" s="243">
        <f>IF('A-baseline &amp; data'!AU161="",S295*(1+SUMIFS('A-methods'!Z:Z,'A-methods'!$AG:$AG,"rate",'A-methods'!$AF:$AF,$B295,'A-methods'!$E:$E,$C295,'A-methods'!$A:$A,$D295)),'A-baseline &amp; data'!AU161)</f>
        <v>0</v>
      </c>
      <c r="U295" s="243">
        <f>IF('A-baseline &amp; data'!AV161="",T295*(1+SUMIFS('A-methods'!AA:AA,'A-methods'!$AG:$AG,"rate",'A-methods'!$AF:$AF,$B295,'A-methods'!$E:$E,$C295,'A-methods'!$A:$A,$D295)),'A-baseline &amp; data'!AV161)</f>
        <v>0</v>
      </c>
      <c r="V295" s="243">
        <f>IF('A-baseline &amp; data'!AW161="",U295*(1+SUMIFS('A-methods'!AB:AB,'A-methods'!$AG:$AG,"rate",'A-methods'!$AF:$AF,$B295,'A-methods'!$E:$E,$C295,'A-methods'!$A:$A,$D295)),'A-baseline &amp; data'!AW161)</f>
        <v>0</v>
      </c>
      <c r="W295" s="243">
        <f>IF('A-baseline &amp; data'!AX161="",V295*(1+SUMIFS('A-methods'!AC:AC,'A-methods'!$AG:$AG,"rate",'A-methods'!$AF:$AF,$B295,'A-methods'!$E:$E,$C295,'A-methods'!$A:$A,$D295)),'A-baseline &amp; data'!AX161)</f>
        <v>0</v>
      </c>
      <c r="X295" s="243">
        <f>IF('A-baseline &amp; data'!AY161="",W295*(1+SUMIFS('A-methods'!AD:AD,'A-methods'!$AG:$AG,"rate",'A-methods'!$AF:$AF,$B295,'A-methods'!$E:$E,$C295,'A-methods'!$A:$A,$D295)),'A-baseline &amp; data'!AY161)</f>
        <v>0</v>
      </c>
      <c r="Y295" s="243">
        <f>IF('A-baseline &amp; data'!AZ161="",X295*(1+SUMIFS('A-methods'!AE:AE,'A-methods'!$AG:$AG,"rate",'A-methods'!$AF:$AF,$B295,'A-methods'!$E:$E,$C295,'A-methods'!$A:$A,$D295)),'A-baseline &amp; data'!AZ161)</f>
        <v>0</v>
      </c>
    </row>
    <row r="296" spans="1:25">
      <c r="A296" s="237" t="s">
        <v>91</v>
      </c>
      <c r="B296" s="221" t="s">
        <v>92</v>
      </c>
      <c r="C296" s="274" t="str">
        <f t="shared" si="39"/>
        <v>NT</v>
      </c>
      <c r="D296" s="272" t="str">
        <f t="shared" si="40"/>
        <v>Best</v>
      </c>
      <c r="E296" s="336">
        <f>IF('A-baseline &amp; data'!AF162&lt;&gt;"",'A-baseline &amp; data'!AF162,'A-baseline &amp; data'!AE162*(1+SUMIFS('A-methods'!K:K,'A-methods'!$AG:$AG,"rate",'A-methods'!$AF:$AF,$B296,'A-methods'!$E:$E,$C296,'A-methods'!$A:$A,$D296)))</f>
        <v>37.412899999999993</v>
      </c>
      <c r="F296" s="243">
        <f>IF('A-baseline &amp; data'!AG162="",E296*(1+SUMIFS('A-methods'!L:L,'A-methods'!$AG:$AG,"rate",'A-methods'!$AF:$AF,$B296,'A-methods'!$E:$E,$C296,'A-methods'!$A:$A,$D296)),'A-baseline &amp; data'!AG162)</f>
        <v>37.974093499999988</v>
      </c>
      <c r="G296" s="243">
        <f>IF('A-baseline &amp; data'!AH162="",F296*(1+SUMIFS('A-methods'!M:M,'A-methods'!$AG:$AG,"rate",'A-methods'!$AF:$AF,$B296,'A-methods'!$E:$E,$C296,'A-methods'!$A:$A,$D296)),'A-baseline &amp; data'!AH162)</f>
        <v>38.543704902499982</v>
      </c>
      <c r="H296" s="243">
        <f>IF('A-baseline &amp; data'!AI162="",G296*(1+SUMIFS('A-methods'!N:N,'A-methods'!$AG:$AG,"rate",'A-methods'!$AF:$AF,$B296,'A-methods'!$E:$E,$C296,'A-methods'!$A:$A,$D296)),'A-baseline &amp; data'!AI162)</f>
        <v>39.121860476037476</v>
      </c>
      <c r="I296" s="243">
        <f>IF('A-baseline &amp; data'!AJ162="",H296*(1+SUMIFS('A-methods'!O:O,'A-methods'!$AG:$AG,"rate",'A-methods'!$AF:$AF,$B296,'A-methods'!$E:$E,$C296,'A-methods'!$A:$A,$D296)),'A-baseline &amp; data'!AJ162)</f>
        <v>39.708688383178036</v>
      </c>
      <c r="J296" s="243">
        <f>IF('A-baseline &amp; data'!AK162="",I296*(1+SUMIFS('A-methods'!P:P,'A-methods'!$AG:$AG,"rate",'A-methods'!$AF:$AF,$B296,'A-methods'!$E:$E,$C296,'A-methods'!$A:$A,$D296)),'A-baseline &amp; data'!AK162)</f>
        <v>40.304318708925699</v>
      </c>
      <c r="K296" s="243">
        <f>IF('A-baseline &amp; data'!AL162="",J296*(1+SUMIFS('A-methods'!Q:Q,'A-methods'!$AG:$AG,"rate",'A-methods'!$AF:$AF,$B296,'A-methods'!$E:$E,$C296,'A-methods'!$A:$A,$D296)),'A-baseline &amp; data'!AL162)</f>
        <v>40.908883489559578</v>
      </c>
      <c r="L296" s="243">
        <f>IF('A-baseline &amp; data'!AM162="",K296*(1+SUMIFS('A-methods'!R:R,'A-methods'!$AG:$AG,"rate",'A-methods'!$AF:$AF,$B296,'A-methods'!$E:$E,$C296,'A-methods'!$A:$A,$D296)),'A-baseline &amp; data'!AM162)</f>
        <v>41.522516741902969</v>
      </c>
      <c r="M296" s="243">
        <f>IF('A-baseline &amp; data'!AN162="",L296*(1+SUMIFS('A-methods'!S:S,'A-methods'!$AG:$AG,"rate",'A-methods'!$AF:$AF,$B296,'A-methods'!$E:$E,$C296,'A-methods'!$A:$A,$D296)),'A-baseline &amp; data'!AN162)</f>
        <v>42.145354493031512</v>
      </c>
      <c r="N296" s="243">
        <f>IF('A-baseline &amp; data'!AO162="",M296*(1+SUMIFS('A-methods'!T:T,'A-methods'!$AG:$AG,"rate",'A-methods'!$AF:$AF,$B296,'A-methods'!$E:$E,$C296,'A-methods'!$A:$A,$D296)),'A-baseline &amp; data'!AO162)</f>
        <v>42.777534810426978</v>
      </c>
      <c r="O296" s="243">
        <f>IF('A-baseline &amp; data'!AP162="",N296*(1+SUMIFS('A-methods'!U:U,'A-methods'!$AG:$AG,"rate",'A-methods'!$AF:$AF,$B296,'A-methods'!$E:$E,$C296,'A-methods'!$A:$A,$D296)),'A-baseline &amp; data'!AP162)</f>
        <v>43.419197832583379</v>
      </c>
      <c r="P296" s="243">
        <f>IF('A-baseline &amp; data'!AQ162="",O296*(1+SUMIFS('A-methods'!V:V,'A-methods'!$AG:$AG,"rate",'A-methods'!$AF:$AF,$B296,'A-methods'!$E:$E,$C296,'A-methods'!$A:$A,$D296)),'A-baseline &amp; data'!AQ162)</f>
        <v>44.070485800072127</v>
      </c>
      <c r="Q296" s="243">
        <f>IF('A-baseline &amp; data'!AR162="",P296*(1+SUMIFS('A-methods'!W:W,'A-methods'!$AG:$AG,"rate",'A-methods'!$AF:$AF,$B296,'A-methods'!$E:$E,$C296,'A-methods'!$A:$A,$D296)),'A-baseline &amp; data'!AR162)</f>
        <v>44.731543087073206</v>
      </c>
      <c r="R296" s="243">
        <f>IF('A-baseline &amp; data'!AS162="",Q296*(1+SUMIFS('A-methods'!X:X,'A-methods'!$AG:$AG,"rate",'A-methods'!$AF:$AF,$B296,'A-methods'!$E:$E,$C296,'A-methods'!$A:$A,$D296)),'A-baseline &amp; data'!AS162)</f>
        <v>45.402516233379302</v>
      </c>
      <c r="S296" s="243">
        <f>IF('A-baseline &amp; data'!AT162="",R296*(1+SUMIFS('A-methods'!Y:Y,'A-methods'!$AG:$AG,"rate",'A-methods'!$AF:$AF,$B296,'A-methods'!$E:$E,$C296,'A-methods'!$A:$A,$D296)),'A-baseline &amp; data'!AT162)</f>
        <v>46.08355397687999</v>
      </c>
      <c r="T296" s="243">
        <f>IF('A-baseline &amp; data'!AU162="",S296*(1+SUMIFS('A-methods'!Z:Z,'A-methods'!$AG:$AG,"rate",'A-methods'!$AF:$AF,$B296,'A-methods'!$E:$E,$C296,'A-methods'!$A:$A,$D296)),'A-baseline &amp; data'!AU162)</f>
        <v>46.774807286533189</v>
      </c>
      <c r="U296" s="243">
        <f>IF('A-baseline &amp; data'!AV162="",T296*(1+SUMIFS('A-methods'!AA:AA,'A-methods'!$AG:$AG,"rate",'A-methods'!$AF:$AF,$B296,'A-methods'!$E:$E,$C296,'A-methods'!$A:$A,$D296)),'A-baseline &amp; data'!AV162)</f>
        <v>47.476429395831182</v>
      </c>
      <c r="V296" s="243">
        <f>IF('A-baseline &amp; data'!AW162="",U296*(1+SUMIFS('A-methods'!AB:AB,'A-methods'!$AG:$AG,"rate",'A-methods'!$AF:$AF,$B296,'A-methods'!$E:$E,$C296,'A-methods'!$A:$A,$D296)),'A-baseline &amp; data'!AW162)</f>
        <v>48.188575836768642</v>
      </c>
      <c r="W296" s="243">
        <f>IF('A-baseline &amp; data'!AX162="",V296*(1+SUMIFS('A-methods'!AC:AC,'A-methods'!$AG:$AG,"rate",'A-methods'!$AF:$AF,$B296,'A-methods'!$E:$E,$C296,'A-methods'!$A:$A,$D296)),'A-baseline &amp; data'!AX162)</f>
        <v>48.911404474320165</v>
      </c>
      <c r="X296" s="243">
        <f>IF('A-baseline &amp; data'!AY162="",W296*(1+SUMIFS('A-methods'!AD:AD,'A-methods'!$AG:$AG,"rate",'A-methods'!$AF:$AF,$B296,'A-methods'!$E:$E,$C296,'A-methods'!$A:$A,$D296)),'A-baseline &amp; data'!AY162)</f>
        <v>49.645075541434963</v>
      </c>
      <c r="Y296" s="243">
        <f>IF('A-baseline &amp; data'!AZ162="",X296*(1+SUMIFS('A-methods'!AE:AE,'A-methods'!$AG:$AG,"rate",'A-methods'!$AF:$AF,$B296,'A-methods'!$E:$E,$C296,'A-methods'!$A:$A,$D296)),'A-baseline &amp; data'!AZ162)</f>
        <v>50.389751674556486</v>
      </c>
    </row>
    <row r="297" spans="1:25">
      <c r="A297" s="237" t="s">
        <v>97</v>
      </c>
      <c r="B297" s="221" t="s">
        <v>98</v>
      </c>
      <c r="C297" s="274" t="str">
        <f t="shared" si="39"/>
        <v>NT</v>
      </c>
      <c r="D297" s="272" t="str">
        <f t="shared" si="40"/>
        <v>Best</v>
      </c>
      <c r="E297" s="336">
        <f>IF('A-baseline &amp; data'!AF163&lt;&gt;"",'A-baseline &amp; data'!AF163,'A-baseline &amp; data'!AE163*(1+SUMIFS('A-methods'!K:K,'A-methods'!$AG:$AG,"rate",'A-methods'!$AF:$AF,$B297,'A-methods'!$E:$E,$C297,'A-methods'!$A:$A,$D297)))</f>
        <v>8.0389599999999994</v>
      </c>
      <c r="F297" s="243">
        <f>IF('A-baseline &amp; data'!AG163="",E297*(1+SUMIFS('A-methods'!L:L,'A-methods'!$AG:$AG,"rate",'A-methods'!$AF:$AF,$B297,'A-methods'!$E:$E,$C297,'A-methods'!$A:$A,$D297)),'A-baseline &amp; data'!AG163)</f>
        <v>8.2640508799999992</v>
      </c>
      <c r="G297" s="243">
        <f>IF('A-baseline &amp; data'!AH163="",F297*(1+SUMIFS('A-methods'!M:M,'A-methods'!$AG:$AG,"rate",'A-methods'!$AF:$AF,$B297,'A-methods'!$E:$E,$C297,'A-methods'!$A:$A,$D297)),'A-baseline &amp; data'!AH163)</f>
        <v>8.4954443046399994</v>
      </c>
      <c r="H297" s="243">
        <f>IF('A-baseline &amp; data'!AI163="",G297*(1+SUMIFS('A-methods'!N:N,'A-methods'!$AG:$AG,"rate",'A-methods'!$AF:$AF,$B297,'A-methods'!$E:$E,$C297,'A-methods'!$A:$A,$D297)),'A-baseline &amp; data'!AI163)</f>
        <v>8.733316745169919</v>
      </c>
      <c r="I297" s="243">
        <f>IF('A-baseline &amp; data'!AJ163="",H297*(1+SUMIFS('A-methods'!O:O,'A-methods'!$AG:$AG,"rate",'A-methods'!$AF:$AF,$B297,'A-methods'!$E:$E,$C297,'A-methods'!$A:$A,$D297)),'A-baseline &amp; data'!AJ163)</f>
        <v>8.9778496140346764</v>
      </c>
      <c r="J297" s="243">
        <f>IF('A-baseline &amp; data'!AK163="",I297*(1+SUMIFS('A-methods'!P:P,'A-methods'!$AG:$AG,"rate",'A-methods'!$AF:$AF,$B297,'A-methods'!$E:$E,$C297,'A-methods'!$A:$A,$D297)),'A-baseline &amp; data'!AK163)</f>
        <v>9.229229403227647</v>
      </c>
      <c r="K297" s="243">
        <f>IF('A-baseline &amp; data'!AL163="",J297*(1+SUMIFS('A-methods'!Q:Q,'A-methods'!$AG:$AG,"rate",'A-methods'!$AF:$AF,$B297,'A-methods'!$E:$E,$C297,'A-methods'!$A:$A,$D297)),'A-baseline &amp; data'!AL163)</f>
        <v>9.4876478265180211</v>
      </c>
      <c r="L297" s="243">
        <f>IF('A-baseline &amp; data'!AM163="",K297*(1+SUMIFS('A-methods'!R:R,'A-methods'!$AG:$AG,"rate",'A-methods'!$AF:$AF,$B297,'A-methods'!$E:$E,$C297,'A-methods'!$A:$A,$D297)),'A-baseline &amp; data'!AM163)</f>
        <v>9.7533019656605262</v>
      </c>
      <c r="M297" s="243">
        <f>IF('A-baseline &amp; data'!AN163="",L297*(1+SUMIFS('A-methods'!S:S,'A-methods'!$AG:$AG,"rate",'A-methods'!$AF:$AF,$B297,'A-methods'!$E:$E,$C297,'A-methods'!$A:$A,$D297)),'A-baseline &amp; data'!AN163)</f>
        <v>10.02639442069902</v>
      </c>
      <c r="N297" s="243">
        <f>IF('A-baseline &amp; data'!AO163="",M297*(1+SUMIFS('A-methods'!T:T,'A-methods'!$AG:$AG,"rate",'A-methods'!$AF:$AF,$B297,'A-methods'!$E:$E,$C297,'A-methods'!$A:$A,$D297)),'A-baseline &amp; data'!AO163)</f>
        <v>10.307133464478593</v>
      </c>
      <c r="O297" s="243">
        <f>IF('A-baseline &amp; data'!AP163="",N297*(1+SUMIFS('A-methods'!U:U,'A-methods'!$AG:$AG,"rate",'A-methods'!$AF:$AF,$B297,'A-methods'!$E:$E,$C297,'A-methods'!$A:$A,$D297)),'A-baseline &amp; data'!AP163)</f>
        <v>10.595733201483993</v>
      </c>
      <c r="P297" s="243">
        <f>IF('A-baseline &amp; data'!AQ163="",O297*(1+SUMIFS('A-methods'!V:V,'A-methods'!$AG:$AG,"rate",'A-methods'!$AF:$AF,$B297,'A-methods'!$E:$E,$C297,'A-methods'!$A:$A,$D297)),'A-baseline &amp; data'!AQ163)</f>
        <v>10.892413731125545</v>
      </c>
      <c r="Q297" s="243">
        <f>IF('A-baseline &amp; data'!AR163="",P297*(1+SUMIFS('A-methods'!W:W,'A-methods'!$AG:$AG,"rate",'A-methods'!$AF:$AF,$B297,'A-methods'!$E:$E,$C297,'A-methods'!$A:$A,$D297)),'A-baseline &amp; data'!AR163)</f>
        <v>11.197401315597061</v>
      </c>
      <c r="R297" s="243">
        <f>IF('A-baseline &amp; data'!AS163="",Q297*(1+SUMIFS('A-methods'!X:X,'A-methods'!$AG:$AG,"rate",'A-methods'!$AF:$AF,$B297,'A-methods'!$E:$E,$C297,'A-methods'!$A:$A,$D297)),'A-baseline &amp; data'!AS163)</f>
        <v>11.510928552433779</v>
      </c>
      <c r="S297" s="243">
        <f>IF('A-baseline &amp; data'!AT163="",R297*(1+SUMIFS('A-methods'!Y:Y,'A-methods'!$AG:$AG,"rate",'A-methods'!$AF:$AF,$B297,'A-methods'!$E:$E,$C297,'A-methods'!$A:$A,$D297)),'A-baseline &amp; data'!AT163)</f>
        <v>11.833234551901924</v>
      </c>
      <c r="T297" s="243">
        <f>IF('A-baseline &amp; data'!AU163="",S297*(1+SUMIFS('A-methods'!Z:Z,'A-methods'!$AG:$AG,"rate",'A-methods'!$AF:$AF,$B297,'A-methods'!$E:$E,$C297,'A-methods'!$A:$A,$D297)),'A-baseline &amp; data'!AU163)</f>
        <v>12.164565119355178</v>
      </c>
      <c r="U297" s="243">
        <f>IF('A-baseline &amp; data'!AV163="",T297*(1+SUMIFS('A-methods'!AA:AA,'A-methods'!$AG:$AG,"rate",'A-methods'!$AF:$AF,$B297,'A-methods'!$E:$E,$C297,'A-methods'!$A:$A,$D297)),'A-baseline &amp; data'!AV163)</f>
        <v>12.505172942697124</v>
      </c>
      <c r="V297" s="243">
        <f>IF('A-baseline &amp; data'!AW163="",U297*(1+SUMIFS('A-methods'!AB:AB,'A-methods'!$AG:$AG,"rate",'A-methods'!$AF:$AF,$B297,'A-methods'!$E:$E,$C297,'A-methods'!$A:$A,$D297)),'A-baseline &amp; data'!AW163)</f>
        <v>12.855317785092643</v>
      </c>
      <c r="W297" s="243">
        <f>IF('A-baseline &amp; data'!AX163="",V297*(1+SUMIFS('A-methods'!AC:AC,'A-methods'!$AG:$AG,"rate",'A-methods'!$AF:$AF,$B297,'A-methods'!$E:$E,$C297,'A-methods'!$A:$A,$D297)),'A-baseline &amp; data'!AX163)</f>
        <v>13.215266683075237</v>
      </c>
      <c r="X297" s="243">
        <f>IF('A-baseline &amp; data'!AY163="",W297*(1+SUMIFS('A-methods'!AD:AD,'A-methods'!$AG:$AG,"rate",'A-methods'!$AF:$AF,$B297,'A-methods'!$E:$E,$C297,'A-methods'!$A:$A,$D297)),'A-baseline &amp; data'!AY163)</f>
        <v>13.585294150201344</v>
      </c>
      <c r="Y297" s="243">
        <f>IF('A-baseline &amp; data'!AZ163="",X297*(1+SUMIFS('A-methods'!AE:AE,'A-methods'!$AG:$AG,"rate",'A-methods'!$AF:$AF,$B297,'A-methods'!$E:$E,$C297,'A-methods'!$A:$A,$D297)),'A-baseline &amp; data'!AZ163)</f>
        <v>13.965682386406982</v>
      </c>
    </row>
    <row r="298" spans="1:25">
      <c r="A298" s="237" t="s">
        <v>107</v>
      </c>
      <c r="B298" s="221" t="s">
        <v>108</v>
      </c>
      <c r="C298" s="274" t="str">
        <f t="shared" si="39"/>
        <v>NT</v>
      </c>
      <c r="D298" s="272" t="str">
        <f t="shared" si="40"/>
        <v>Best</v>
      </c>
      <c r="E298" s="336">
        <f>IF('A-baseline &amp; data'!AF164&lt;&gt;"",'A-baseline &amp; data'!AF164,'A-baseline &amp; data'!AE164*(1+SUMIFS('A-methods'!K:K,'A-methods'!$AG:$AG,"rate",'A-methods'!$AF:$AF,$B298,'A-methods'!$E:$E,$C298,'A-methods'!$A:$A,$D298)))</f>
        <v>0</v>
      </c>
      <c r="F298" s="243">
        <f>IF('A-baseline &amp; data'!AG164="",E298*(1+SUMIFS('A-methods'!L:L,'A-methods'!$AG:$AG,"rate",'A-methods'!$AF:$AF,$B298,'A-methods'!$E:$E,$C298,'A-methods'!$A:$A,$D298)),'A-baseline &amp; data'!AG164)</f>
        <v>0</v>
      </c>
      <c r="G298" s="243">
        <f>IF('A-baseline &amp; data'!AH164="",F298*(1+SUMIFS('A-methods'!M:M,'A-methods'!$AG:$AG,"rate",'A-methods'!$AF:$AF,$B298,'A-methods'!$E:$E,$C298,'A-methods'!$A:$A,$D298)),'A-baseline &amp; data'!AH164)</f>
        <v>0</v>
      </c>
      <c r="H298" s="243">
        <f>IF('A-baseline &amp; data'!AI164="",G298*(1+SUMIFS('A-methods'!N:N,'A-methods'!$AG:$AG,"rate",'A-methods'!$AF:$AF,$B298,'A-methods'!$E:$E,$C298,'A-methods'!$A:$A,$D298)),'A-baseline &amp; data'!AI164)</f>
        <v>0</v>
      </c>
      <c r="I298" s="243">
        <f>IF('A-baseline &amp; data'!AJ164="",H298*(1+SUMIFS('A-methods'!O:O,'A-methods'!$AG:$AG,"rate",'A-methods'!$AF:$AF,$B298,'A-methods'!$E:$E,$C298,'A-methods'!$A:$A,$D298)),'A-baseline &amp; data'!AJ164)</f>
        <v>0</v>
      </c>
      <c r="J298" s="243">
        <f>IF('A-baseline &amp; data'!AK164="",I298*(1+SUMIFS('A-methods'!P:P,'A-methods'!$AG:$AG,"rate",'A-methods'!$AF:$AF,$B298,'A-methods'!$E:$E,$C298,'A-methods'!$A:$A,$D298)),'A-baseline &amp; data'!AK164)</f>
        <v>0</v>
      </c>
      <c r="K298" s="243">
        <f>IF('A-baseline &amp; data'!AL164="",J298*(1+SUMIFS('A-methods'!Q:Q,'A-methods'!$AG:$AG,"rate",'A-methods'!$AF:$AF,$B298,'A-methods'!$E:$E,$C298,'A-methods'!$A:$A,$D298)),'A-baseline &amp; data'!AL164)</f>
        <v>0</v>
      </c>
      <c r="L298" s="243">
        <f>IF('A-baseline &amp; data'!AM164="",K298*(1+SUMIFS('A-methods'!R:R,'A-methods'!$AG:$AG,"rate",'A-methods'!$AF:$AF,$B298,'A-methods'!$E:$E,$C298,'A-methods'!$A:$A,$D298)),'A-baseline &amp; data'!AM164)</f>
        <v>0</v>
      </c>
      <c r="M298" s="243">
        <f>IF('A-baseline &amp; data'!AN164="",L298*(1+SUMIFS('A-methods'!S:S,'A-methods'!$AG:$AG,"rate",'A-methods'!$AF:$AF,$B298,'A-methods'!$E:$E,$C298,'A-methods'!$A:$A,$D298)),'A-baseline &amp; data'!AN164)</f>
        <v>0</v>
      </c>
      <c r="N298" s="243">
        <f>IF('A-baseline &amp; data'!AO164="",M298*(1+SUMIFS('A-methods'!T:T,'A-methods'!$AG:$AG,"rate",'A-methods'!$AF:$AF,$B298,'A-methods'!$E:$E,$C298,'A-methods'!$A:$A,$D298)),'A-baseline &amp; data'!AO164)</f>
        <v>0</v>
      </c>
      <c r="O298" s="243">
        <f>IF('A-baseline &amp; data'!AP164="",N298*(1+SUMIFS('A-methods'!U:U,'A-methods'!$AG:$AG,"rate",'A-methods'!$AF:$AF,$B298,'A-methods'!$E:$E,$C298,'A-methods'!$A:$A,$D298)),'A-baseline &amp; data'!AP164)</f>
        <v>0</v>
      </c>
      <c r="P298" s="243">
        <f>IF('A-baseline &amp; data'!AQ164="",O298*(1+SUMIFS('A-methods'!V:V,'A-methods'!$AG:$AG,"rate",'A-methods'!$AF:$AF,$B298,'A-methods'!$E:$E,$C298,'A-methods'!$A:$A,$D298)),'A-baseline &amp; data'!AQ164)</f>
        <v>0</v>
      </c>
      <c r="Q298" s="243">
        <f>IF('A-baseline &amp; data'!AR164="",P298*(1+SUMIFS('A-methods'!W:W,'A-methods'!$AG:$AG,"rate",'A-methods'!$AF:$AF,$B298,'A-methods'!$E:$E,$C298,'A-methods'!$A:$A,$D298)),'A-baseline &amp; data'!AR164)</f>
        <v>0</v>
      </c>
      <c r="R298" s="243">
        <f>IF('A-baseline &amp; data'!AS164="",Q298*(1+SUMIFS('A-methods'!X:X,'A-methods'!$AG:$AG,"rate",'A-methods'!$AF:$AF,$B298,'A-methods'!$E:$E,$C298,'A-methods'!$A:$A,$D298)),'A-baseline &amp; data'!AS164)</f>
        <v>0</v>
      </c>
      <c r="S298" s="243">
        <f>IF('A-baseline &amp; data'!AT164="",R298*(1+SUMIFS('A-methods'!Y:Y,'A-methods'!$AG:$AG,"rate",'A-methods'!$AF:$AF,$B298,'A-methods'!$E:$E,$C298,'A-methods'!$A:$A,$D298)),'A-baseline &amp; data'!AT164)</f>
        <v>0</v>
      </c>
      <c r="T298" s="243">
        <f>IF('A-baseline &amp; data'!AU164="",S298*(1+SUMIFS('A-methods'!Z:Z,'A-methods'!$AG:$AG,"rate",'A-methods'!$AF:$AF,$B298,'A-methods'!$E:$E,$C298,'A-methods'!$A:$A,$D298)),'A-baseline &amp; data'!AU164)</f>
        <v>0</v>
      </c>
      <c r="U298" s="243">
        <f>IF('A-baseline &amp; data'!AV164="",T298*(1+SUMIFS('A-methods'!AA:AA,'A-methods'!$AG:$AG,"rate",'A-methods'!$AF:$AF,$B298,'A-methods'!$E:$E,$C298,'A-methods'!$A:$A,$D298)),'A-baseline &amp; data'!AV164)</f>
        <v>0</v>
      </c>
      <c r="V298" s="243">
        <f>IF('A-baseline &amp; data'!AW164="",U298*(1+SUMIFS('A-methods'!AB:AB,'A-methods'!$AG:$AG,"rate",'A-methods'!$AF:$AF,$B298,'A-methods'!$E:$E,$C298,'A-methods'!$A:$A,$D298)),'A-baseline &amp; data'!AW164)</f>
        <v>0</v>
      </c>
      <c r="W298" s="243">
        <f>IF('A-baseline &amp; data'!AX164="",V298*(1+SUMIFS('A-methods'!AC:AC,'A-methods'!$AG:$AG,"rate",'A-methods'!$AF:$AF,$B298,'A-methods'!$E:$E,$C298,'A-methods'!$A:$A,$D298)),'A-baseline &amp; data'!AX164)</f>
        <v>0</v>
      </c>
      <c r="X298" s="243">
        <f>IF('A-baseline &amp; data'!AY164="",W298*(1+SUMIFS('A-methods'!AD:AD,'A-methods'!$AG:$AG,"rate",'A-methods'!$AF:$AF,$B298,'A-methods'!$E:$E,$C298,'A-methods'!$A:$A,$D298)),'A-baseline &amp; data'!AY164)</f>
        <v>0</v>
      </c>
      <c r="Y298" s="243">
        <f>IF('A-baseline &amp; data'!AZ164="",X298*(1+SUMIFS('A-methods'!AE:AE,'A-methods'!$AG:$AG,"rate",'A-methods'!$AF:$AF,$B298,'A-methods'!$E:$E,$C298,'A-methods'!$A:$A,$D298)),'A-baseline &amp; data'!AZ164)</f>
        <v>0</v>
      </c>
    </row>
    <row r="299" spans="1:25">
      <c r="A299" s="237" t="s">
        <v>115</v>
      </c>
      <c r="B299" s="221" t="s">
        <v>116</v>
      </c>
      <c r="C299" s="274" t="str">
        <f t="shared" si="39"/>
        <v>NT</v>
      </c>
      <c r="D299" s="272" t="str">
        <f t="shared" si="40"/>
        <v>Best</v>
      </c>
      <c r="E299" s="336">
        <f>IF('A-baseline &amp; data'!AF165&lt;&gt;"",'A-baseline &amp; data'!AF165,'A-baseline &amp; data'!AE165*(1+SUMIFS('A-methods'!K:K,'A-methods'!$AG:$AG,"rate",'A-methods'!$AF:$AF,$B299,'A-methods'!$E:$E,$C299,'A-methods'!$A:$A,$D299)))</f>
        <v>795.36</v>
      </c>
      <c r="F299" s="243">
        <f>IF('A-baseline &amp; data'!AG165="",E299*(1+SUMIFS('A-methods'!L:L,'A-methods'!$AG:$AG,"rate",'A-methods'!$AF:$AF,$B299,'A-methods'!$E:$E,$C299,'A-methods'!$A:$A,$D299)),'A-baseline &amp; data'!AG165)</f>
        <v>795.36</v>
      </c>
      <c r="G299" s="243">
        <f>IF('A-baseline &amp; data'!AH165="",F299*(1+SUMIFS('A-methods'!M:M,'A-methods'!$AG:$AG,"rate",'A-methods'!$AF:$AF,$B299,'A-methods'!$E:$E,$C299,'A-methods'!$A:$A,$D299)),'A-baseline &amp; data'!AH165)</f>
        <v>795.36</v>
      </c>
      <c r="H299" s="243">
        <f>IF('A-baseline &amp; data'!AI165="",G299*(1+SUMIFS('A-methods'!N:N,'A-methods'!$AG:$AG,"rate",'A-methods'!$AF:$AF,$B299,'A-methods'!$E:$E,$C299,'A-methods'!$A:$A,$D299)),'A-baseline &amp; data'!AI165)</f>
        <v>795.36</v>
      </c>
      <c r="I299" s="243">
        <f>IF('A-baseline &amp; data'!AJ165="",H299*(1+SUMIFS('A-methods'!O:O,'A-methods'!$AG:$AG,"rate",'A-methods'!$AF:$AF,$B299,'A-methods'!$E:$E,$C299,'A-methods'!$A:$A,$D299)),'A-baseline &amp; data'!AJ165)</f>
        <v>795.36</v>
      </c>
      <c r="J299" s="243">
        <f>IF('A-baseline &amp; data'!AK165="",I299*(1+SUMIFS('A-methods'!P:P,'A-methods'!$AG:$AG,"rate",'A-methods'!$AF:$AF,$B299,'A-methods'!$E:$E,$C299,'A-methods'!$A:$A,$D299)),'A-baseline &amp; data'!AK165)</f>
        <v>795.36</v>
      </c>
      <c r="K299" s="243">
        <f>IF('A-baseline &amp; data'!AL165="",J299*(1+SUMIFS('A-methods'!Q:Q,'A-methods'!$AG:$AG,"rate",'A-methods'!$AF:$AF,$B299,'A-methods'!$E:$E,$C299,'A-methods'!$A:$A,$D299)),'A-baseline &amp; data'!AL165)</f>
        <v>795.36</v>
      </c>
      <c r="L299" s="243">
        <f>IF('A-baseline &amp; data'!AM165="",K299*(1+SUMIFS('A-methods'!R:R,'A-methods'!$AG:$AG,"rate",'A-methods'!$AF:$AF,$B299,'A-methods'!$E:$E,$C299,'A-methods'!$A:$A,$D299)),'A-baseline &amp; data'!AM165)</f>
        <v>795.36</v>
      </c>
      <c r="M299" s="243">
        <f>IF('A-baseline &amp; data'!AN165="",L299*(1+SUMIFS('A-methods'!S:S,'A-methods'!$AG:$AG,"rate",'A-methods'!$AF:$AF,$B299,'A-methods'!$E:$E,$C299,'A-methods'!$A:$A,$D299)),'A-baseline &amp; data'!AN165)</f>
        <v>795.36</v>
      </c>
      <c r="N299" s="243">
        <f>IF('A-baseline &amp; data'!AO165="",M299*(1+SUMIFS('A-methods'!T:T,'A-methods'!$AG:$AG,"rate",'A-methods'!$AF:$AF,$B299,'A-methods'!$E:$E,$C299,'A-methods'!$A:$A,$D299)),'A-baseline &amp; data'!AO165)</f>
        <v>795.36</v>
      </c>
      <c r="O299" s="243">
        <f>IF('A-baseline &amp; data'!AP165="",N299*(1+SUMIFS('A-methods'!U:U,'A-methods'!$AG:$AG,"rate",'A-methods'!$AF:$AF,$B299,'A-methods'!$E:$E,$C299,'A-methods'!$A:$A,$D299)),'A-baseline &amp; data'!AP165)</f>
        <v>795.36</v>
      </c>
      <c r="P299" s="243">
        <f>IF('A-baseline &amp; data'!AQ165="",O299*(1+SUMIFS('A-methods'!V:V,'A-methods'!$AG:$AG,"rate",'A-methods'!$AF:$AF,$B299,'A-methods'!$E:$E,$C299,'A-methods'!$A:$A,$D299)),'A-baseline &amp; data'!AQ165)</f>
        <v>795.36</v>
      </c>
      <c r="Q299" s="243">
        <f>IF('A-baseline &amp; data'!AR165="",P299*(1+SUMIFS('A-methods'!W:W,'A-methods'!$AG:$AG,"rate",'A-methods'!$AF:$AF,$B299,'A-methods'!$E:$E,$C299,'A-methods'!$A:$A,$D299)),'A-baseline &amp; data'!AR165)</f>
        <v>795.36</v>
      </c>
      <c r="R299" s="243">
        <f>IF('A-baseline &amp; data'!AS165="",Q299*(1+SUMIFS('A-methods'!X:X,'A-methods'!$AG:$AG,"rate",'A-methods'!$AF:$AF,$B299,'A-methods'!$E:$E,$C299,'A-methods'!$A:$A,$D299)),'A-baseline &amp; data'!AS165)</f>
        <v>795.36</v>
      </c>
      <c r="S299" s="243">
        <f>IF('A-baseline &amp; data'!AT165="",R299*(1+SUMIFS('A-methods'!Y:Y,'A-methods'!$AG:$AG,"rate",'A-methods'!$AF:$AF,$B299,'A-methods'!$E:$E,$C299,'A-methods'!$A:$A,$D299)),'A-baseline &amp; data'!AT165)</f>
        <v>795.36</v>
      </c>
      <c r="T299" s="243">
        <f>IF('A-baseline &amp; data'!AU165="",S299*(1+SUMIFS('A-methods'!Z:Z,'A-methods'!$AG:$AG,"rate",'A-methods'!$AF:$AF,$B299,'A-methods'!$E:$E,$C299,'A-methods'!$A:$A,$D299)),'A-baseline &amp; data'!AU165)</f>
        <v>795.36</v>
      </c>
      <c r="U299" s="243">
        <f>IF('A-baseline &amp; data'!AV165="",T299*(1+SUMIFS('A-methods'!AA:AA,'A-methods'!$AG:$AG,"rate",'A-methods'!$AF:$AF,$B299,'A-methods'!$E:$E,$C299,'A-methods'!$A:$A,$D299)),'A-baseline &amp; data'!AV165)</f>
        <v>795.36</v>
      </c>
      <c r="V299" s="243">
        <f>IF('A-baseline &amp; data'!AW165="",U299*(1+SUMIFS('A-methods'!AB:AB,'A-methods'!$AG:$AG,"rate",'A-methods'!$AF:$AF,$B299,'A-methods'!$E:$E,$C299,'A-methods'!$A:$A,$D299)),'A-baseline &amp; data'!AW165)</f>
        <v>795.36</v>
      </c>
      <c r="W299" s="243">
        <f>IF('A-baseline &amp; data'!AX165="",V299*(1+SUMIFS('A-methods'!AC:AC,'A-methods'!$AG:$AG,"rate",'A-methods'!$AF:$AF,$B299,'A-methods'!$E:$E,$C299,'A-methods'!$A:$A,$D299)),'A-baseline &amp; data'!AX165)</f>
        <v>795.36</v>
      </c>
      <c r="X299" s="243">
        <f>IF('A-baseline &amp; data'!AY165="",W299*(1+SUMIFS('A-methods'!AD:AD,'A-methods'!$AG:$AG,"rate",'A-methods'!$AF:$AF,$B299,'A-methods'!$E:$E,$C299,'A-methods'!$A:$A,$D299)),'A-baseline &amp; data'!AY165)</f>
        <v>795.36</v>
      </c>
      <c r="Y299" s="243">
        <f>IF('A-baseline &amp; data'!AZ165="",X299*(1+SUMIFS('A-methods'!AE:AE,'A-methods'!$AG:$AG,"rate",'A-methods'!$AF:$AF,$B299,'A-methods'!$E:$E,$C299,'A-methods'!$A:$A,$D299)),'A-baseline &amp; data'!AZ165)</f>
        <v>795.36</v>
      </c>
    </row>
    <row r="300" spans="1:25">
      <c r="A300" s="237" t="s">
        <v>125</v>
      </c>
      <c r="B300" s="221" t="s">
        <v>1208</v>
      </c>
      <c r="C300" s="274" t="str">
        <f t="shared" si="39"/>
        <v>NT</v>
      </c>
      <c r="D300" s="272" t="str">
        <f t="shared" si="40"/>
        <v>Best</v>
      </c>
      <c r="E300" s="336">
        <f>IF('A-baseline &amp; data'!AF166&lt;&gt;"",'A-baseline &amp; data'!AF166,'A-baseline &amp; data'!AE166*(1+SUMIFS('A-methods'!K:K,'A-methods'!$AG:$AG,"rate",'A-methods'!$AF:$AF,$B300,'A-methods'!$E:$E,$C300,'A-methods'!$A:$A,$D300)))</f>
        <v>3163.2087068660112</v>
      </c>
      <c r="F300" s="243">
        <f>IF('A-baseline &amp; data'!AG166="",E300*(1+SUMIFS('A-methods'!L:L,'A-methods'!$AG:$AG,"rate",'A-methods'!$AF:$AF,$B300,'A-methods'!$E:$E,$C300,'A-methods'!$A:$A,$D300)),'A-baseline &amp; data'!AG166)</f>
        <v>3232.7992984170637</v>
      </c>
      <c r="G300" s="243">
        <f>IF('A-baseline &amp; data'!AH166="",F300*(1+SUMIFS('A-methods'!M:M,'A-methods'!$AG:$AG,"rate",'A-methods'!$AF:$AF,$B300,'A-methods'!$E:$E,$C300,'A-methods'!$A:$A,$D300)),'A-baseline &amp; data'!AH166)</f>
        <v>3303.9208829822392</v>
      </c>
      <c r="H300" s="243">
        <f>IF('A-baseline &amp; data'!AI166="",G300*(1+SUMIFS('A-methods'!N:N,'A-methods'!$AG:$AG,"rate",'A-methods'!$AF:$AF,$B300,'A-methods'!$E:$E,$C300,'A-methods'!$A:$A,$D300)),'A-baseline &amp; data'!AI166)</f>
        <v>3376.6071424078486</v>
      </c>
      <c r="I300" s="243">
        <f>IF('A-baseline &amp; data'!AJ166="",H300*(1+SUMIFS('A-methods'!O:O,'A-methods'!$AG:$AG,"rate",'A-methods'!$AF:$AF,$B300,'A-methods'!$E:$E,$C300,'A-methods'!$A:$A,$D300)),'A-baseline &amp; data'!AJ166)</f>
        <v>3450.8924995408215</v>
      </c>
      <c r="J300" s="243">
        <f>IF('A-baseline &amp; data'!AK166="",I300*(1+SUMIFS('A-methods'!P:P,'A-methods'!$AG:$AG,"rate",'A-methods'!$AF:$AF,$B300,'A-methods'!$E:$E,$C300,'A-methods'!$A:$A,$D300)),'A-baseline &amp; data'!AK166)</f>
        <v>3526.8121345307195</v>
      </c>
      <c r="K300" s="243">
        <f>IF('A-baseline &amp; data'!AL166="",J300*(1+SUMIFS('A-methods'!Q:Q,'A-methods'!$AG:$AG,"rate",'A-methods'!$AF:$AF,$B300,'A-methods'!$E:$E,$C300,'A-methods'!$A:$A,$D300)),'A-baseline &amp; data'!AL166)</f>
        <v>3604.4020014903954</v>
      </c>
      <c r="L300" s="243">
        <f>IF('A-baseline &amp; data'!AM166="",K300*(1+SUMIFS('A-methods'!R:R,'A-methods'!$AG:$AG,"rate",'A-methods'!$AF:$AF,$B300,'A-methods'!$E:$E,$C300,'A-methods'!$A:$A,$D300)),'A-baseline &amp; data'!AM166)</f>
        <v>3683.698845523184</v>
      </c>
      <c r="M300" s="243">
        <f>IF('A-baseline &amp; data'!AN166="",L300*(1+SUMIFS('A-methods'!S:S,'A-methods'!$AG:$AG,"rate",'A-methods'!$AF:$AF,$B300,'A-methods'!$E:$E,$C300,'A-methods'!$A:$A,$D300)),'A-baseline &amp; data'!AN166)</f>
        <v>3764.7402201246941</v>
      </c>
      <c r="N300" s="243">
        <f>IF('A-baseline &amp; data'!AO166="",M300*(1+SUMIFS('A-methods'!T:T,'A-methods'!$AG:$AG,"rate",'A-methods'!$AF:$AF,$B300,'A-methods'!$E:$E,$C300,'A-methods'!$A:$A,$D300)),'A-baseline &amp; data'!AO166)</f>
        <v>3847.5645049674376</v>
      </c>
      <c r="O300" s="243">
        <f>IF('A-baseline &amp; data'!AP166="",N300*(1+SUMIFS('A-methods'!U:U,'A-methods'!$AG:$AG,"rate",'A-methods'!$AF:$AF,$B300,'A-methods'!$E:$E,$C300,'A-methods'!$A:$A,$D300)),'A-baseline &amp; data'!AP166)</f>
        <v>3932.2109240767213</v>
      </c>
      <c r="P300" s="243">
        <f>IF('A-baseline &amp; data'!AQ166="",O300*(1+SUMIFS('A-methods'!V:V,'A-methods'!$AG:$AG,"rate",'A-methods'!$AF:$AF,$B300,'A-methods'!$E:$E,$C300,'A-methods'!$A:$A,$D300)),'A-baseline &amp; data'!AQ166)</f>
        <v>4018.7195644064091</v>
      </c>
      <c r="Q300" s="243">
        <f>IF('A-baseline &amp; data'!AR166="",P300*(1+SUMIFS('A-methods'!W:W,'A-methods'!$AG:$AG,"rate",'A-methods'!$AF:$AF,$B300,'A-methods'!$E:$E,$C300,'A-methods'!$A:$A,$D300)),'A-baseline &amp; data'!AR166)</f>
        <v>4107.1313948233501</v>
      </c>
      <c r="R300" s="243">
        <f>IF('A-baseline &amp; data'!AS166="",Q300*(1+SUMIFS('A-methods'!X:X,'A-methods'!$AG:$AG,"rate",'A-methods'!$AF:$AF,$B300,'A-methods'!$E:$E,$C300,'A-methods'!$A:$A,$D300)),'A-baseline &amp; data'!AS166)</f>
        <v>4197.4882855094638</v>
      </c>
      <c r="S300" s="243">
        <f>IF('A-baseline &amp; data'!AT166="",R300*(1+SUMIFS('A-methods'!Y:Y,'A-methods'!$AG:$AG,"rate",'A-methods'!$AF:$AF,$B300,'A-methods'!$E:$E,$C300,'A-methods'!$A:$A,$D300)),'A-baseline &amp; data'!AT166)</f>
        <v>4289.8330277906725</v>
      </c>
      <c r="T300" s="243">
        <f>IF('A-baseline &amp; data'!AU166="",S300*(1+SUMIFS('A-methods'!Z:Z,'A-methods'!$AG:$AG,"rate",'A-methods'!$AF:$AF,$B300,'A-methods'!$E:$E,$C300,'A-methods'!$A:$A,$D300)),'A-baseline &amp; data'!AU166)</f>
        <v>4384.2093544020672</v>
      </c>
      <c r="U300" s="243">
        <f>IF('A-baseline &amp; data'!AV166="",T300*(1+SUMIFS('A-methods'!AA:AA,'A-methods'!$AG:$AG,"rate",'A-methods'!$AF:$AF,$B300,'A-methods'!$E:$E,$C300,'A-methods'!$A:$A,$D300)),'A-baseline &amp; data'!AV166)</f>
        <v>4480.6619601989132</v>
      </c>
      <c r="V300" s="243">
        <f>IF('A-baseline &amp; data'!AW166="",U300*(1+SUMIFS('A-methods'!AB:AB,'A-methods'!$AG:$AG,"rate",'A-methods'!$AF:$AF,$B300,'A-methods'!$E:$E,$C300,'A-methods'!$A:$A,$D300)),'A-baseline &amp; data'!AW166)</f>
        <v>4579.2365233232895</v>
      </c>
      <c r="W300" s="243">
        <f>IF('A-baseline &amp; data'!AX166="",V300*(1+SUMIFS('A-methods'!AC:AC,'A-methods'!$AG:$AG,"rate",'A-methods'!$AF:$AF,$B300,'A-methods'!$E:$E,$C300,'A-methods'!$A:$A,$D300)),'A-baseline &amp; data'!AX166)</f>
        <v>4679.9797268364018</v>
      </c>
      <c r="X300" s="243">
        <f>IF('A-baseline &amp; data'!AY166="",W300*(1+SUMIFS('A-methods'!AD:AD,'A-methods'!$AG:$AG,"rate",'A-methods'!$AF:$AF,$B300,'A-methods'!$E:$E,$C300,'A-methods'!$A:$A,$D300)),'A-baseline &amp; data'!AY166)</f>
        <v>4782.939280826803</v>
      </c>
      <c r="Y300" s="243">
        <f>IF('A-baseline &amp; data'!AZ166="",X300*(1+SUMIFS('A-methods'!AE:AE,'A-methods'!$AG:$AG,"rate",'A-methods'!$AF:$AF,$B300,'A-methods'!$E:$E,$C300,'A-methods'!$A:$A,$D300)),'A-baseline &amp; data'!AZ166)</f>
        <v>4888.1639450049925</v>
      </c>
    </row>
    <row r="301" spans="1:25">
      <c r="A301" s="237" t="s">
        <v>127</v>
      </c>
      <c r="B301" s="221" t="s">
        <v>128</v>
      </c>
      <c r="C301" s="274" t="str">
        <f t="shared" si="39"/>
        <v>NT</v>
      </c>
      <c r="D301" s="272" t="str">
        <f t="shared" si="40"/>
        <v>Best</v>
      </c>
      <c r="E301" s="336">
        <f>IF('A-baseline &amp; data'!AF167&lt;&gt;"",'A-baseline &amp; data'!AF167,'A-baseline &amp; data'!AE167*(1+SUMIFS('A-methods'!K:K,'A-methods'!$AG:$AG,"rate",'A-methods'!$AF:$AF,$B301,'A-methods'!$E:$E,$C301,'A-methods'!$A:$A,$D301)))</f>
        <v>5705.1100948446237</v>
      </c>
      <c r="F301" s="243">
        <f>IF('A-baseline &amp; data'!AG167="",E301*(1+SUMIFS('A-methods'!L:L,'A-methods'!$AG:$AG,"rate",'A-methods'!$AF:$AF,$B301,'A-methods'!$E:$E,$C301,'A-methods'!$A:$A,$D301)),'A-baseline &amp; data'!AG167)</f>
        <v>5864.853177500273</v>
      </c>
      <c r="G301" s="243">
        <f>IF('A-baseline &amp; data'!AH167="",F301*(1+SUMIFS('A-methods'!M:M,'A-methods'!$AG:$AG,"rate",'A-methods'!$AF:$AF,$B301,'A-methods'!$E:$E,$C301,'A-methods'!$A:$A,$D301)),'A-baseline &amp; data'!AH167)</f>
        <v>6029.0690664702806</v>
      </c>
      <c r="H301" s="243">
        <f>IF('A-baseline &amp; data'!AI167="",G301*(1+SUMIFS('A-methods'!N:N,'A-methods'!$AG:$AG,"rate",'A-methods'!$AF:$AF,$B301,'A-methods'!$E:$E,$C301,'A-methods'!$A:$A,$D301)),'A-baseline &amp; data'!AI167)</f>
        <v>6197.8830003314488</v>
      </c>
      <c r="I301" s="243">
        <f>IF('A-baseline &amp; data'!AJ167="",H301*(1+SUMIFS('A-methods'!O:O,'A-methods'!$AG:$AG,"rate",'A-methods'!$AF:$AF,$B301,'A-methods'!$E:$E,$C301,'A-methods'!$A:$A,$D301)),'A-baseline &amp; data'!AJ167)</f>
        <v>6371.4237243407297</v>
      </c>
      <c r="J301" s="243">
        <f>IF('A-baseline &amp; data'!AK167="",I301*(1+SUMIFS('A-methods'!P:P,'A-methods'!$AG:$AG,"rate",'A-methods'!$AF:$AF,$B301,'A-methods'!$E:$E,$C301,'A-methods'!$A:$A,$D301)),'A-baseline &amp; data'!AK167)</f>
        <v>6549.8235886222701</v>
      </c>
      <c r="K301" s="243">
        <f>IF('A-baseline &amp; data'!AL167="",J301*(1+SUMIFS('A-methods'!Q:Q,'A-methods'!$AG:$AG,"rate",'A-methods'!$AF:$AF,$B301,'A-methods'!$E:$E,$C301,'A-methods'!$A:$A,$D301)),'A-baseline &amp; data'!AL167)</f>
        <v>6733.2186491036937</v>
      </c>
      <c r="L301" s="243">
        <f>IF('A-baseline &amp; data'!AM167="",K301*(1+SUMIFS('A-methods'!R:R,'A-methods'!$AG:$AG,"rate",'A-methods'!$AF:$AF,$B301,'A-methods'!$E:$E,$C301,'A-methods'!$A:$A,$D301)),'A-baseline &amp; data'!AM167)</f>
        <v>6921.7487712785969</v>
      </c>
      <c r="M301" s="243">
        <f>IF('A-baseline &amp; data'!AN167="",L301*(1+SUMIFS('A-methods'!S:S,'A-methods'!$AG:$AG,"rate",'A-methods'!$AF:$AF,$B301,'A-methods'!$E:$E,$C301,'A-methods'!$A:$A,$D301)),'A-baseline &amp; data'!AN167)</f>
        <v>7115.557736874398</v>
      </c>
      <c r="N301" s="243">
        <f>IF('A-baseline &amp; data'!AO167="",M301*(1+SUMIFS('A-methods'!T:T,'A-methods'!$AG:$AG,"rate",'A-methods'!$AF:$AF,$B301,'A-methods'!$E:$E,$C301,'A-methods'!$A:$A,$D301)),'A-baseline &amp; data'!AO167)</f>
        <v>7314.7933535068814</v>
      </c>
      <c r="O301" s="243">
        <f>IF('A-baseline &amp; data'!AP167="",N301*(1+SUMIFS('A-methods'!U:U,'A-methods'!$AG:$AG,"rate",'A-methods'!$AF:$AF,$B301,'A-methods'!$E:$E,$C301,'A-methods'!$A:$A,$D301)),'A-baseline &amp; data'!AP167)</f>
        <v>7519.6075674050744</v>
      </c>
      <c r="P301" s="243">
        <f>IF('A-baseline &amp; data'!AQ167="",O301*(1+SUMIFS('A-methods'!V:V,'A-methods'!$AG:$AG,"rate",'A-methods'!$AF:$AF,$B301,'A-methods'!$E:$E,$C301,'A-methods'!$A:$A,$D301)),'A-baseline &amp; data'!AQ167)</f>
        <v>7730.1565792924166</v>
      </c>
      <c r="Q301" s="243">
        <f>IF('A-baseline &amp; data'!AR167="",P301*(1+SUMIFS('A-methods'!W:W,'A-methods'!$AG:$AG,"rate",'A-methods'!$AF:$AF,$B301,'A-methods'!$E:$E,$C301,'A-methods'!$A:$A,$D301)),'A-baseline &amp; data'!AR167)</f>
        <v>7946.6009635126047</v>
      </c>
      <c r="R301" s="243">
        <f>IF('A-baseline &amp; data'!AS167="",Q301*(1+SUMIFS('A-methods'!X:X,'A-methods'!$AG:$AG,"rate",'A-methods'!$AF:$AF,$B301,'A-methods'!$E:$E,$C301,'A-methods'!$A:$A,$D301)),'A-baseline &amp; data'!AS167)</f>
        <v>8169.1057904909576</v>
      </c>
      <c r="S301" s="243">
        <f>IF('A-baseline &amp; data'!AT167="",R301*(1+SUMIFS('A-methods'!Y:Y,'A-methods'!$AG:$AG,"rate",'A-methods'!$AF:$AF,$B301,'A-methods'!$E:$E,$C301,'A-methods'!$A:$A,$D301)),'A-baseline &amp; data'!AT167)</f>
        <v>8397.8407526247047</v>
      </c>
      <c r="T301" s="243">
        <f>IF('A-baseline &amp; data'!AU167="",S301*(1+SUMIFS('A-methods'!Z:Z,'A-methods'!$AG:$AG,"rate",'A-methods'!$AF:$AF,$B301,'A-methods'!$E:$E,$C301,'A-methods'!$A:$A,$D301)),'A-baseline &amp; data'!AU167)</f>
        <v>8632.980293698196</v>
      </c>
      <c r="U301" s="243">
        <f>IF('A-baseline &amp; data'!AV167="",T301*(1+SUMIFS('A-methods'!AA:AA,'A-methods'!$AG:$AG,"rate",'A-methods'!$AF:$AF,$B301,'A-methods'!$E:$E,$C301,'A-methods'!$A:$A,$D301)),'A-baseline &amp; data'!AV167)</f>
        <v>8874.7037419217449</v>
      </c>
      <c r="V301" s="243">
        <f>IF('A-baseline &amp; data'!AW167="",U301*(1+SUMIFS('A-methods'!AB:AB,'A-methods'!$AG:$AG,"rate",'A-methods'!$AF:$AF,$B301,'A-methods'!$E:$E,$C301,'A-methods'!$A:$A,$D301)),'A-baseline &amp; data'!AW167)</f>
        <v>9123.195446695554</v>
      </c>
      <c r="W301" s="243">
        <f>IF('A-baseline &amp; data'!AX167="",V301*(1+SUMIFS('A-methods'!AC:AC,'A-methods'!$AG:$AG,"rate",'A-methods'!$AF:$AF,$B301,'A-methods'!$E:$E,$C301,'A-methods'!$A:$A,$D301)),'A-baseline &amp; data'!AX167)</f>
        <v>9378.6449192030304</v>
      </c>
      <c r="X301" s="243">
        <f>IF('A-baseline &amp; data'!AY167="",W301*(1+SUMIFS('A-methods'!AD:AD,'A-methods'!$AG:$AG,"rate",'A-methods'!$AF:$AF,$B301,'A-methods'!$E:$E,$C301,'A-methods'!$A:$A,$D301)),'A-baseline &amp; data'!AY167)</f>
        <v>9641.2469769407162</v>
      </c>
      <c r="Y301" s="243">
        <f>IF('A-baseline &amp; data'!AZ167="",X301*(1+SUMIFS('A-methods'!AE:AE,'A-methods'!$AG:$AG,"rate",'A-methods'!$AF:$AF,$B301,'A-methods'!$E:$E,$C301,'A-methods'!$A:$A,$D301)),'A-baseline &amp; data'!AZ167)</f>
        <v>9911.2018922950556</v>
      </c>
    </row>
    <row r="302" spans="1:25">
      <c r="A302" s="237" t="s">
        <v>254</v>
      </c>
      <c r="B302" s="221" t="s">
        <v>202</v>
      </c>
      <c r="C302" s="274" t="str">
        <f t="shared" si="39"/>
        <v>NT</v>
      </c>
      <c r="D302" s="272" t="str">
        <f t="shared" si="40"/>
        <v>Best</v>
      </c>
      <c r="E302" s="336">
        <f>IF('A-baseline &amp; data'!AF168&lt;&gt;"",'A-baseline &amp; data'!AF168,'A-baseline &amp; data'!AE168*(1+SUMIFS('A-methods'!K:K,'A-methods'!$AG:$AG,"rate",'A-methods'!$AF:$AF,$B302,'A-methods'!$E:$E,$C302,'A-methods'!$A:$A,$D302)))</f>
        <v>0</v>
      </c>
      <c r="F302" s="243">
        <f>IF('A-baseline &amp; data'!AG168="",E302*(1+SUMIFS('A-methods'!L:L,'A-methods'!$AG:$AG,"rate",'A-methods'!$AF:$AF,$B302,'A-methods'!$E:$E,$C302,'A-methods'!$A:$A,$D302)),'A-baseline &amp; data'!AG168)</f>
        <v>0</v>
      </c>
      <c r="G302" s="243">
        <f>IF('A-baseline &amp; data'!AH168="",F302*(1+SUMIFS('A-methods'!M:M,'A-methods'!$AG:$AG,"rate",'A-methods'!$AF:$AF,$B302,'A-methods'!$E:$E,$C302,'A-methods'!$A:$A,$D302)),'A-baseline &amp; data'!AH168)</f>
        <v>0</v>
      </c>
      <c r="H302" s="243">
        <f>IF('A-baseline &amp; data'!AI168="",G302*(1+SUMIFS('A-methods'!N:N,'A-methods'!$AG:$AG,"rate",'A-methods'!$AF:$AF,$B302,'A-methods'!$E:$E,$C302,'A-methods'!$A:$A,$D302)),'A-baseline &amp; data'!AI168)</f>
        <v>0</v>
      </c>
      <c r="I302" s="243">
        <f>IF('A-baseline &amp; data'!AJ168="",H302*(1+SUMIFS('A-methods'!O:O,'A-methods'!$AG:$AG,"rate",'A-methods'!$AF:$AF,$B302,'A-methods'!$E:$E,$C302,'A-methods'!$A:$A,$D302)),'A-baseline &amp; data'!AJ168)</f>
        <v>0</v>
      </c>
      <c r="J302" s="243">
        <f>IF('A-baseline &amp; data'!AK168="",I302*(1+SUMIFS('A-methods'!P:P,'A-methods'!$AG:$AG,"rate",'A-methods'!$AF:$AF,$B302,'A-methods'!$E:$E,$C302,'A-methods'!$A:$A,$D302)),'A-baseline &amp; data'!AK168)</f>
        <v>0</v>
      </c>
      <c r="K302" s="243">
        <f>IF('A-baseline &amp; data'!AL168="",J302*(1+SUMIFS('A-methods'!Q:Q,'A-methods'!$AG:$AG,"rate",'A-methods'!$AF:$AF,$B302,'A-methods'!$E:$E,$C302,'A-methods'!$A:$A,$D302)),'A-baseline &amp; data'!AL168)</f>
        <v>0</v>
      </c>
      <c r="L302" s="243">
        <f>IF('A-baseline &amp; data'!AM168="",K302*(1+SUMIFS('A-methods'!R:R,'A-methods'!$AG:$AG,"rate",'A-methods'!$AF:$AF,$B302,'A-methods'!$E:$E,$C302,'A-methods'!$A:$A,$D302)),'A-baseline &amp; data'!AM168)</f>
        <v>0</v>
      </c>
      <c r="M302" s="243">
        <f>IF('A-baseline &amp; data'!AN168="",L302*(1+SUMIFS('A-methods'!S:S,'A-methods'!$AG:$AG,"rate",'A-methods'!$AF:$AF,$B302,'A-methods'!$E:$E,$C302,'A-methods'!$A:$A,$D302)),'A-baseline &amp; data'!AN168)</f>
        <v>0</v>
      </c>
      <c r="N302" s="243">
        <f>IF('A-baseline &amp; data'!AO168="",M302*(1+SUMIFS('A-methods'!T:T,'A-methods'!$AG:$AG,"rate",'A-methods'!$AF:$AF,$B302,'A-methods'!$E:$E,$C302,'A-methods'!$A:$A,$D302)),'A-baseline &amp; data'!AO168)</f>
        <v>0</v>
      </c>
      <c r="O302" s="243">
        <f>IF('A-baseline &amp; data'!AP168="",N302*(1+SUMIFS('A-methods'!U:U,'A-methods'!$AG:$AG,"rate",'A-methods'!$AF:$AF,$B302,'A-methods'!$E:$E,$C302,'A-methods'!$A:$A,$D302)),'A-baseline &amp; data'!AP168)</f>
        <v>0</v>
      </c>
      <c r="P302" s="243">
        <f>IF('A-baseline &amp; data'!AQ168="",O302*(1+SUMIFS('A-methods'!V:V,'A-methods'!$AG:$AG,"rate",'A-methods'!$AF:$AF,$B302,'A-methods'!$E:$E,$C302,'A-methods'!$A:$A,$D302)),'A-baseline &amp; data'!AQ168)</f>
        <v>0</v>
      </c>
      <c r="Q302" s="243">
        <f>IF('A-baseline &amp; data'!AR168="",P302*(1+SUMIFS('A-methods'!W:W,'A-methods'!$AG:$AG,"rate",'A-methods'!$AF:$AF,$B302,'A-methods'!$E:$E,$C302,'A-methods'!$A:$A,$D302)),'A-baseline &amp; data'!AR168)</f>
        <v>0</v>
      </c>
      <c r="R302" s="243">
        <f>IF('A-baseline &amp; data'!AS168="",Q302*(1+SUMIFS('A-methods'!X:X,'A-methods'!$AG:$AG,"rate",'A-methods'!$AF:$AF,$B302,'A-methods'!$E:$E,$C302,'A-methods'!$A:$A,$D302)),'A-baseline &amp; data'!AS168)</f>
        <v>0</v>
      </c>
      <c r="S302" s="243">
        <f>IF('A-baseline &amp; data'!AT168="",R302*(1+SUMIFS('A-methods'!Y:Y,'A-methods'!$AG:$AG,"rate",'A-methods'!$AF:$AF,$B302,'A-methods'!$E:$E,$C302,'A-methods'!$A:$A,$D302)),'A-baseline &amp; data'!AT168)</f>
        <v>0</v>
      </c>
      <c r="T302" s="243">
        <f>IF('A-baseline &amp; data'!AU168="",S302*(1+SUMIFS('A-methods'!Z:Z,'A-methods'!$AG:$AG,"rate",'A-methods'!$AF:$AF,$B302,'A-methods'!$E:$E,$C302,'A-methods'!$A:$A,$D302)),'A-baseline &amp; data'!AU168)</f>
        <v>0</v>
      </c>
      <c r="U302" s="243">
        <f>IF('A-baseline &amp; data'!AV168="",T302*(1+SUMIFS('A-methods'!AA:AA,'A-methods'!$AG:$AG,"rate",'A-methods'!$AF:$AF,$B302,'A-methods'!$E:$E,$C302,'A-methods'!$A:$A,$D302)),'A-baseline &amp; data'!AV168)</f>
        <v>0</v>
      </c>
      <c r="V302" s="243">
        <f>IF('A-baseline &amp; data'!AW168="",U302*(1+SUMIFS('A-methods'!AB:AB,'A-methods'!$AG:$AG,"rate",'A-methods'!$AF:$AF,$B302,'A-methods'!$E:$E,$C302,'A-methods'!$A:$A,$D302)),'A-baseline &amp; data'!AW168)</f>
        <v>0</v>
      </c>
      <c r="W302" s="243">
        <f>IF('A-baseline &amp; data'!AX168="",V302*(1+SUMIFS('A-methods'!AC:AC,'A-methods'!$AG:$AG,"rate",'A-methods'!$AF:$AF,$B302,'A-methods'!$E:$E,$C302,'A-methods'!$A:$A,$D302)),'A-baseline &amp; data'!AX168)</f>
        <v>0</v>
      </c>
      <c r="X302" s="243">
        <f>IF('A-baseline &amp; data'!AY168="",W302*(1+SUMIFS('A-methods'!AD:AD,'A-methods'!$AG:$AG,"rate",'A-methods'!$AF:$AF,$B302,'A-methods'!$E:$E,$C302,'A-methods'!$A:$A,$D302)),'A-baseline &amp; data'!AY168)</f>
        <v>0</v>
      </c>
      <c r="Y302" s="243">
        <f>IF('A-baseline &amp; data'!AZ168="",X302*(1+SUMIFS('A-methods'!AE:AE,'A-methods'!$AG:$AG,"rate",'A-methods'!$AF:$AF,$B302,'A-methods'!$E:$E,$C302,'A-methods'!$A:$A,$D302)),'A-baseline &amp; data'!AZ168)</f>
        <v>0</v>
      </c>
    </row>
    <row r="303" spans="1:25">
      <c r="A303" s="237" t="s">
        <v>255</v>
      </c>
      <c r="B303" s="221" t="s">
        <v>227</v>
      </c>
      <c r="C303" s="274" t="str">
        <f t="shared" si="39"/>
        <v>NT</v>
      </c>
      <c r="D303" s="272" t="str">
        <f t="shared" si="40"/>
        <v>Best</v>
      </c>
      <c r="E303" s="336">
        <f>IF('A-baseline &amp; data'!AF169&lt;&gt;"",'A-baseline &amp; data'!AF169,'A-baseline &amp; data'!AE169*(1+SUMIFS('A-methods'!K:K,'A-methods'!$AG:$AG,"rate",'A-methods'!$AF:$AF,$B303,'A-methods'!$E:$E,$C303,'A-methods'!$A:$A,$D303)))</f>
        <v>0</v>
      </c>
      <c r="F303" s="243">
        <f>IF('A-baseline &amp; data'!AG169="",E303*(1+SUMIFS('A-methods'!L:L,'A-methods'!$AG:$AG,"rate",'A-methods'!$AF:$AF,$B303,'A-methods'!$E:$E,$C303,'A-methods'!$A:$A,$D303)),'A-baseline &amp; data'!AG169)</f>
        <v>0</v>
      </c>
      <c r="G303" s="243">
        <f>IF('A-baseline &amp; data'!AH169="",F303*(1+SUMIFS('A-methods'!M:M,'A-methods'!$AG:$AG,"rate",'A-methods'!$AF:$AF,$B303,'A-methods'!$E:$E,$C303,'A-methods'!$A:$A,$D303)),'A-baseline &amp; data'!AH169)</f>
        <v>0</v>
      </c>
      <c r="H303" s="243">
        <f>IF('A-baseline &amp; data'!AI169="",G303*(1+SUMIFS('A-methods'!N:N,'A-methods'!$AG:$AG,"rate",'A-methods'!$AF:$AF,$B303,'A-methods'!$E:$E,$C303,'A-methods'!$A:$A,$D303)),'A-baseline &amp; data'!AI169)</f>
        <v>0</v>
      </c>
      <c r="I303" s="243">
        <f>IF('A-baseline &amp; data'!AJ169="",H303*(1+SUMIFS('A-methods'!O:O,'A-methods'!$AG:$AG,"rate",'A-methods'!$AF:$AF,$B303,'A-methods'!$E:$E,$C303,'A-methods'!$A:$A,$D303)),'A-baseline &amp; data'!AJ169)</f>
        <v>0</v>
      </c>
      <c r="J303" s="243">
        <f>IF('A-baseline &amp; data'!AK169="",I303*(1+SUMIFS('A-methods'!P:P,'A-methods'!$AG:$AG,"rate",'A-methods'!$AF:$AF,$B303,'A-methods'!$E:$E,$C303,'A-methods'!$A:$A,$D303)),'A-baseline &amp; data'!AK169)</f>
        <v>0</v>
      </c>
      <c r="K303" s="243">
        <f>IF('A-baseline &amp; data'!AL169="",J303*(1+SUMIFS('A-methods'!Q:Q,'A-methods'!$AG:$AG,"rate",'A-methods'!$AF:$AF,$B303,'A-methods'!$E:$E,$C303,'A-methods'!$A:$A,$D303)),'A-baseline &amp; data'!AL169)</f>
        <v>0</v>
      </c>
      <c r="L303" s="243">
        <f>IF('A-baseline &amp; data'!AM169="",K303*(1+SUMIFS('A-methods'!R:R,'A-methods'!$AG:$AG,"rate",'A-methods'!$AF:$AF,$B303,'A-methods'!$E:$E,$C303,'A-methods'!$A:$A,$D303)),'A-baseline &amp; data'!AM169)</f>
        <v>0</v>
      </c>
      <c r="M303" s="243">
        <f>IF('A-baseline &amp; data'!AN169="",L303*(1+SUMIFS('A-methods'!S:S,'A-methods'!$AG:$AG,"rate",'A-methods'!$AF:$AF,$B303,'A-methods'!$E:$E,$C303,'A-methods'!$A:$A,$D303)),'A-baseline &amp; data'!AN169)</f>
        <v>0</v>
      </c>
      <c r="N303" s="243">
        <f>IF('A-baseline &amp; data'!AO169="",M303*(1+SUMIFS('A-methods'!T:T,'A-methods'!$AG:$AG,"rate",'A-methods'!$AF:$AF,$B303,'A-methods'!$E:$E,$C303,'A-methods'!$A:$A,$D303)),'A-baseline &amp; data'!AO169)</f>
        <v>0</v>
      </c>
      <c r="O303" s="243">
        <f>IF('A-baseline &amp; data'!AP169="",N303*(1+SUMIFS('A-methods'!U:U,'A-methods'!$AG:$AG,"rate",'A-methods'!$AF:$AF,$B303,'A-methods'!$E:$E,$C303,'A-methods'!$A:$A,$D303)),'A-baseline &amp; data'!AP169)</f>
        <v>0</v>
      </c>
      <c r="P303" s="243">
        <f>IF('A-baseline &amp; data'!AQ169="",O303*(1+SUMIFS('A-methods'!V:V,'A-methods'!$AG:$AG,"rate",'A-methods'!$AF:$AF,$B303,'A-methods'!$E:$E,$C303,'A-methods'!$A:$A,$D303)),'A-baseline &amp; data'!AQ169)</f>
        <v>0</v>
      </c>
      <c r="Q303" s="243">
        <f>IF('A-baseline &amp; data'!AR169="",P303*(1+SUMIFS('A-methods'!W:W,'A-methods'!$AG:$AG,"rate",'A-methods'!$AF:$AF,$B303,'A-methods'!$E:$E,$C303,'A-methods'!$A:$A,$D303)),'A-baseline &amp; data'!AR169)</f>
        <v>0</v>
      </c>
      <c r="R303" s="243">
        <f>IF('A-baseline &amp; data'!AS169="",Q303*(1+SUMIFS('A-methods'!X:X,'A-methods'!$AG:$AG,"rate",'A-methods'!$AF:$AF,$B303,'A-methods'!$E:$E,$C303,'A-methods'!$A:$A,$D303)),'A-baseline &amp; data'!AS169)</f>
        <v>0</v>
      </c>
      <c r="S303" s="243">
        <f>IF('A-baseline &amp; data'!AT169="",R303*(1+SUMIFS('A-methods'!Y:Y,'A-methods'!$AG:$AG,"rate",'A-methods'!$AF:$AF,$B303,'A-methods'!$E:$E,$C303,'A-methods'!$A:$A,$D303)),'A-baseline &amp; data'!AT169)</f>
        <v>0</v>
      </c>
      <c r="T303" s="243">
        <f>IF('A-baseline &amp; data'!AU169="",S303*(1+SUMIFS('A-methods'!Z:Z,'A-methods'!$AG:$AG,"rate",'A-methods'!$AF:$AF,$B303,'A-methods'!$E:$E,$C303,'A-methods'!$A:$A,$D303)),'A-baseline &amp; data'!AU169)</f>
        <v>0</v>
      </c>
      <c r="U303" s="243">
        <f>IF('A-baseline &amp; data'!AV169="",T303*(1+SUMIFS('A-methods'!AA:AA,'A-methods'!$AG:$AG,"rate",'A-methods'!$AF:$AF,$B303,'A-methods'!$E:$E,$C303,'A-methods'!$A:$A,$D303)),'A-baseline &amp; data'!AV169)</f>
        <v>0</v>
      </c>
      <c r="V303" s="243">
        <f>IF('A-baseline &amp; data'!AW169="",U303*(1+SUMIFS('A-methods'!AB:AB,'A-methods'!$AG:$AG,"rate",'A-methods'!$AF:$AF,$B303,'A-methods'!$E:$E,$C303,'A-methods'!$A:$A,$D303)),'A-baseline &amp; data'!AW169)</f>
        <v>0</v>
      </c>
      <c r="W303" s="243">
        <f>IF('A-baseline &amp; data'!AX169="",V303*(1+SUMIFS('A-methods'!AC:AC,'A-methods'!$AG:$AG,"rate",'A-methods'!$AF:$AF,$B303,'A-methods'!$E:$E,$C303,'A-methods'!$A:$A,$D303)),'A-baseline &amp; data'!AX169)</f>
        <v>0</v>
      </c>
      <c r="X303" s="243">
        <f>IF('A-baseline &amp; data'!AY169="",W303*(1+SUMIFS('A-methods'!AD:AD,'A-methods'!$AG:$AG,"rate",'A-methods'!$AF:$AF,$B303,'A-methods'!$E:$E,$C303,'A-methods'!$A:$A,$D303)),'A-baseline &amp; data'!AY169)</f>
        <v>0</v>
      </c>
      <c r="Y303" s="243">
        <f>IF('A-baseline &amp; data'!AZ169="",X303*(1+SUMIFS('A-methods'!AE:AE,'A-methods'!$AG:$AG,"rate",'A-methods'!$AF:$AF,$B303,'A-methods'!$E:$E,$C303,'A-methods'!$A:$A,$D303)),'A-baseline &amp; data'!AZ169)</f>
        <v>0</v>
      </c>
    </row>
    <row r="304" spans="1:25">
      <c r="A304" s="237" t="s">
        <v>256</v>
      </c>
      <c r="B304" s="221" t="s">
        <v>372</v>
      </c>
      <c r="C304" s="274" t="str">
        <f t="shared" si="39"/>
        <v>NT</v>
      </c>
      <c r="D304" s="272" t="str">
        <f t="shared" si="40"/>
        <v>Best</v>
      </c>
      <c r="E304" s="336">
        <f>IF('A-baseline &amp; data'!AF170&lt;&gt;"",'A-baseline &amp; data'!AF170,'A-baseline &amp; data'!AE170*(1+SUMIFS('A-methods'!K:K,'A-methods'!$AG:$AG,"rate",'A-methods'!$AF:$AF,$B304,'A-methods'!$E:$E,$C304,'A-methods'!$A:$A,$D304)))</f>
        <v>0</v>
      </c>
      <c r="F304" s="243">
        <f>IF('A-baseline &amp; data'!AG170="",E304*(1+SUMIFS('A-methods'!L:L,'A-methods'!$AG:$AG,"rate",'A-methods'!$AF:$AF,$B304,'A-methods'!$E:$E,$C304,'A-methods'!$A:$A,$D304)),'A-baseline &amp; data'!AG170)</f>
        <v>0</v>
      </c>
      <c r="G304" s="243">
        <f>IF('A-baseline &amp; data'!AH170="",F304*(1+SUMIFS('A-methods'!M:M,'A-methods'!$AG:$AG,"rate",'A-methods'!$AF:$AF,$B304,'A-methods'!$E:$E,$C304,'A-methods'!$A:$A,$D304)),'A-baseline &amp; data'!AH170)</f>
        <v>0</v>
      </c>
      <c r="H304" s="243">
        <f>IF('A-baseline &amp; data'!AI170="",G304*(1+SUMIFS('A-methods'!N:N,'A-methods'!$AG:$AG,"rate",'A-methods'!$AF:$AF,$B304,'A-methods'!$E:$E,$C304,'A-methods'!$A:$A,$D304)),'A-baseline &amp; data'!AI170)</f>
        <v>0</v>
      </c>
      <c r="I304" s="243">
        <f>IF('A-baseline &amp; data'!AJ170="",H304*(1+SUMIFS('A-methods'!O:O,'A-methods'!$AG:$AG,"rate",'A-methods'!$AF:$AF,$B304,'A-methods'!$E:$E,$C304,'A-methods'!$A:$A,$D304)),'A-baseline &amp; data'!AJ170)</f>
        <v>0</v>
      </c>
      <c r="J304" s="243">
        <f>IF('A-baseline &amp; data'!AK170="",I304*(1+SUMIFS('A-methods'!P:P,'A-methods'!$AG:$AG,"rate",'A-methods'!$AF:$AF,$B304,'A-methods'!$E:$E,$C304,'A-methods'!$A:$A,$D304)),'A-baseline &amp; data'!AK170)</f>
        <v>0</v>
      </c>
      <c r="K304" s="243">
        <f>IF('A-baseline &amp; data'!AL170="",J304*(1+SUMIFS('A-methods'!Q:Q,'A-methods'!$AG:$AG,"rate",'A-methods'!$AF:$AF,$B304,'A-methods'!$E:$E,$C304,'A-methods'!$A:$A,$D304)),'A-baseline &amp; data'!AL170)</f>
        <v>0</v>
      </c>
      <c r="L304" s="243">
        <f>IF('A-baseline &amp; data'!AM170="",K304*(1+SUMIFS('A-methods'!R:R,'A-methods'!$AG:$AG,"rate",'A-methods'!$AF:$AF,$B304,'A-methods'!$E:$E,$C304,'A-methods'!$A:$A,$D304)),'A-baseline &amp; data'!AM170)</f>
        <v>0</v>
      </c>
      <c r="M304" s="243">
        <f>IF('A-baseline &amp; data'!AN170="",L304*(1+SUMIFS('A-methods'!S:S,'A-methods'!$AG:$AG,"rate",'A-methods'!$AF:$AF,$B304,'A-methods'!$E:$E,$C304,'A-methods'!$A:$A,$D304)),'A-baseline &amp; data'!AN170)</f>
        <v>0</v>
      </c>
      <c r="N304" s="243">
        <f>IF('A-baseline &amp; data'!AO170="",M304*(1+SUMIFS('A-methods'!T:T,'A-methods'!$AG:$AG,"rate",'A-methods'!$AF:$AF,$B304,'A-methods'!$E:$E,$C304,'A-methods'!$A:$A,$D304)),'A-baseline &amp; data'!AO170)</f>
        <v>0</v>
      </c>
      <c r="O304" s="243">
        <f>IF('A-baseline &amp; data'!AP170="",N304*(1+SUMIFS('A-methods'!U:U,'A-methods'!$AG:$AG,"rate",'A-methods'!$AF:$AF,$B304,'A-methods'!$E:$E,$C304,'A-methods'!$A:$A,$D304)),'A-baseline &amp; data'!AP170)</f>
        <v>0</v>
      </c>
      <c r="P304" s="243">
        <f>IF('A-baseline &amp; data'!AQ170="",O304*(1+SUMIFS('A-methods'!V:V,'A-methods'!$AG:$AG,"rate",'A-methods'!$AF:$AF,$B304,'A-methods'!$E:$E,$C304,'A-methods'!$A:$A,$D304)),'A-baseline &amp; data'!AQ170)</f>
        <v>0</v>
      </c>
      <c r="Q304" s="243">
        <f>IF('A-baseline &amp; data'!AR170="",P304*(1+SUMIFS('A-methods'!W:W,'A-methods'!$AG:$AG,"rate",'A-methods'!$AF:$AF,$B304,'A-methods'!$E:$E,$C304,'A-methods'!$A:$A,$D304)),'A-baseline &amp; data'!AR170)</f>
        <v>0</v>
      </c>
      <c r="R304" s="243">
        <f>IF('A-baseline &amp; data'!AS170="",Q304*(1+SUMIFS('A-methods'!X:X,'A-methods'!$AG:$AG,"rate",'A-methods'!$AF:$AF,$B304,'A-methods'!$E:$E,$C304,'A-methods'!$A:$A,$D304)),'A-baseline &amp; data'!AS170)</f>
        <v>0</v>
      </c>
      <c r="S304" s="243">
        <f>IF('A-baseline &amp; data'!AT170="",R304*(1+SUMIFS('A-methods'!Y:Y,'A-methods'!$AG:$AG,"rate",'A-methods'!$AF:$AF,$B304,'A-methods'!$E:$E,$C304,'A-methods'!$A:$A,$D304)),'A-baseline &amp; data'!AT170)</f>
        <v>0</v>
      </c>
      <c r="T304" s="243">
        <f>IF('A-baseline &amp; data'!AU170="",S304*(1+SUMIFS('A-methods'!Z:Z,'A-methods'!$AG:$AG,"rate",'A-methods'!$AF:$AF,$B304,'A-methods'!$E:$E,$C304,'A-methods'!$A:$A,$D304)),'A-baseline &amp; data'!AU170)</f>
        <v>0</v>
      </c>
      <c r="U304" s="243">
        <f>IF('A-baseline &amp; data'!AV170="",T304*(1+SUMIFS('A-methods'!AA:AA,'A-methods'!$AG:$AG,"rate",'A-methods'!$AF:$AF,$B304,'A-methods'!$E:$E,$C304,'A-methods'!$A:$A,$D304)),'A-baseline &amp; data'!AV170)</f>
        <v>0</v>
      </c>
      <c r="V304" s="243">
        <f>IF('A-baseline &amp; data'!AW170="",U304*(1+SUMIFS('A-methods'!AB:AB,'A-methods'!$AG:$AG,"rate",'A-methods'!$AF:$AF,$B304,'A-methods'!$E:$E,$C304,'A-methods'!$A:$A,$D304)),'A-baseline &amp; data'!AW170)</f>
        <v>0</v>
      </c>
      <c r="W304" s="243">
        <f>IF('A-baseline &amp; data'!AX170="",V304*(1+SUMIFS('A-methods'!AC:AC,'A-methods'!$AG:$AG,"rate",'A-methods'!$AF:$AF,$B304,'A-methods'!$E:$E,$C304,'A-methods'!$A:$A,$D304)),'A-baseline &amp; data'!AX170)</f>
        <v>0</v>
      </c>
      <c r="X304" s="243">
        <f>IF('A-baseline &amp; data'!AY170="",W304*(1+SUMIFS('A-methods'!AD:AD,'A-methods'!$AG:$AG,"rate",'A-methods'!$AF:$AF,$B304,'A-methods'!$E:$E,$C304,'A-methods'!$A:$A,$D304)),'A-baseline &amp; data'!AY170)</f>
        <v>0</v>
      </c>
      <c r="Y304" s="243">
        <f>IF('A-baseline &amp; data'!AZ170="",X304*(1+SUMIFS('A-methods'!AE:AE,'A-methods'!$AG:$AG,"rate",'A-methods'!$AF:$AF,$B304,'A-methods'!$E:$E,$C304,'A-methods'!$A:$A,$D304)),'A-baseline &amp; data'!AZ170)</f>
        <v>0</v>
      </c>
    </row>
    <row r="305" spans="1:32">
      <c r="A305" s="237" t="s">
        <v>370</v>
      </c>
      <c r="B305" s="221" t="s">
        <v>371</v>
      </c>
      <c r="C305" s="274" t="str">
        <f t="shared" si="39"/>
        <v>NT</v>
      </c>
      <c r="D305" s="272" t="str">
        <f t="shared" si="40"/>
        <v>Best</v>
      </c>
      <c r="E305" s="336">
        <f>IF('A-baseline &amp; data'!AF171&lt;&gt;"",'A-baseline &amp; data'!AF171,'A-baseline &amp; data'!AE171*(1+SUMIFS('A-methods'!K:K,'A-methods'!$AG:$AG,"rate",'A-methods'!$AF:$AF,$B305,'A-methods'!$E:$E,$C305,'A-methods'!$A:$A,$D305)))</f>
        <v>0</v>
      </c>
      <c r="F305" s="243">
        <f>IF('A-baseline &amp; data'!AG171="",E305*(1+SUMIFS('A-methods'!L:L,'A-methods'!$AG:$AG,"rate",'A-methods'!$AF:$AF,$B305,'A-methods'!$E:$E,$C305,'A-methods'!$A:$A,$D305)),'A-baseline &amp; data'!AG171)</f>
        <v>0</v>
      </c>
      <c r="G305" s="243">
        <f>IF('A-baseline &amp; data'!AH171="",F305*(1+SUMIFS('A-methods'!M:M,'A-methods'!$AG:$AG,"rate",'A-methods'!$AF:$AF,$B305,'A-methods'!$E:$E,$C305,'A-methods'!$A:$A,$D305)),'A-baseline &amp; data'!AH171)</f>
        <v>0</v>
      </c>
      <c r="H305" s="243">
        <f>IF('A-baseline &amp; data'!AI171="",G305*(1+SUMIFS('A-methods'!N:N,'A-methods'!$AG:$AG,"rate",'A-methods'!$AF:$AF,$B305,'A-methods'!$E:$E,$C305,'A-methods'!$A:$A,$D305)),'A-baseline &amp; data'!AI171)</f>
        <v>0</v>
      </c>
      <c r="I305" s="243">
        <f>IF('A-baseline &amp; data'!AJ171="",H305*(1+SUMIFS('A-methods'!O:O,'A-methods'!$AG:$AG,"rate",'A-methods'!$AF:$AF,$B305,'A-methods'!$E:$E,$C305,'A-methods'!$A:$A,$D305)),'A-baseline &amp; data'!AJ171)</f>
        <v>0</v>
      </c>
      <c r="J305" s="243">
        <f>IF('A-baseline &amp; data'!AK171="",I305*(1+SUMIFS('A-methods'!P:P,'A-methods'!$AG:$AG,"rate",'A-methods'!$AF:$AF,$B305,'A-methods'!$E:$E,$C305,'A-methods'!$A:$A,$D305)),'A-baseline &amp; data'!AK171)</f>
        <v>0</v>
      </c>
      <c r="K305" s="243">
        <f>IF('A-baseline &amp; data'!AL171="",J305*(1+SUMIFS('A-methods'!Q:Q,'A-methods'!$AG:$AG,"rate",'A-methods'!$AF:$AF,$B305,'A-methods'!$E:$E,$C305,'A-methods'!$A:$A,$D305)),'A-baseline &amp; data'!AL171)</f>
        <v>0</v>
      </c>
      <c r="L305" s="243">
        <f>IF('A-baseline &amp; data'!AM171="",K305*(1+SUMIFS('A-methods'!R:R,'A-methods'!$AG:$AG,"rate",'A-methods'!$AF:$AF,$B305,'A-methods'!$E:$E,$C305,'A-methods'!$A:$A,$D305)),'A-baseline &amp; data'!AM171)</f>
        <v>0</v>
      </c>
      <c r="M305" s="243">
        <f>IF('A-baseline &amp; data'!AN171="",L305*(1+SUMIFS('A-methods'!S:S,'A-methods'!$AG:$AG,"rate",'A-methods'!$AF:$AF,$B305,'A-methods'!$E:$E,$C305,'A-methods'!$A:$A,$D305)),'A-baseline &amp; data'!AN171)</f>
        <v>0</v>
      </c>
      <c r="N305" s="243">
        <f>IF('A-baseline &amp; data'!AO171="",M305*(1+SUMIFS('A-methods'!T:T,'A-methods'!$AG:$AG,"rate",'A-methods'!$AF:$AF,$B305,'A-methods'!$E:$E,$C305,'A-methods'!$A:$A,$D305)),'A-baseline &amp; data'!AO171)</f>
        <v>0</v>
      </c>
      <c r="O305" s="243">
        <f>IF('A-baseline &amp; data'!AP171="",N305*(1+SUMIFS('A-methods'!U:U,'A-methods'!$AG:$AG,"rate",'A-methods'!$AF:$AF,$B305,'A-methods'!$E:$E,$C305,'A-methods'!$A:$A,$D305)),'A-baseline &amp; data'!AP171)</f>
        <v>0</v>
      </c>
      <c r="P305" s="243">
        <f>IF('A-baseline &amp; data'!AQ171="",O305*(1+SUMIFS('A-methods'!V:V,'A-methods'!$AG:$AG,"rate",'A-methods'!$AF:$AF,$B305,'A-methods'!$E:$E,$C305,'A-methods'!$A:$A,$D305)),'A-baseline &amp; data'!AQ171)</f>
        <v>0</v>
      </c>
      <c r="Q305" s="243">
        <f>IF('A-baseline &amp; data'!AR171="",P305*(1+SUMIFS('A-methods'!W:W,'A-methods'!$AG:$AG,"rate",'A-methods'!$AF:$AF,$B305,'A-methods'!$E:$E,$C305,'A-methods'!$A:$A,$D305)),'A-baseline &amp; data'!AR171)</f>
        <v>0</v>
      </c>
      <c r="R305" s="243">
        <f>IF('A-baseline &amp; data'!AS171="",Q305*(1+SUMIFS('A-methods'!X:X,'A-methods'!$AG:$AG,"rate",'A-methods'!$AF:$AF,$B305,'A-methods'!$E:$E,$C305,'A-methods'!$A:$A,$D305)),'A-baseline &amp; data'!AS171)</f>
        <v>0</v>
      </c>
      <c r="S305" s="243">
        <f>IF('A-baseline &amp; data'!AT171="",R305*(1+SUMIFS('A-methods'!Y:Y,'A-methods'!$AG:$AG,"rate",'A-methods'!$AF:$AF,$B305,'A-methods'!$E:$E,$C305,'A-methods'!$A:$A,$D305)),'A-baseline &amp; data'!AT171)</f>
        <v>0</v>
      </c>
      <c r="T305" s="243">
        <f>IF('A-baseline &amp; data'!AU171="",S305*(1+SUMIFS('A-methods'!Z:Z,'A-methods'!$AG:$AG,"rate",'A-methods'!$AF:$AF,$B305,'A-methods'!$E:$E,$C305,'A-methods'!$A:$A,$D305)),'A-baseline &amp; data'!AU171)</f>
        <v>0</v>
      </c>
      <c r="U305" s="243">
        <f>IF('A-baseline &amp; data'!AV171="",T305*(1+SUMIFS('A-methods'!AA:AA,'A-methods'!$AG:$AG,"rate",'A-methods'!$AF:$AF,$B305,'A-methods'!$E:$E,$C305,'A-methods'!$A:$A,$D305)),'A-baseline &amp; data'!AV171)</f>
        <v>0</v>
      </c>
      <c r="V305" s="243">
        <f>IF('A-baseline &amp; data'!AW171="",U305*(1+SUMIFS('A-methods'!AB:AB,'A-methods'!$AG:$AG,"rate",'A-methods'!$AF:$AF,$B305,'A-methods'!$E:$E,$C305,'A-methods'!$A:$A,$D305)),'A-baseline &amp; data'!AW171)</f>
        <v>0</v>
      </c>
      <c r="W305" s="243">
        <f>IF('A-baseline &amp; data'!AX171="",V305*(1+SUMIFS('A-methods'!AC:AC,'A-methods'!$AG:$AG,"rate",'A-methods'!$AF:$AF,$B305,'A-methods'!$E:$E,$C305,'A-methods'!$A:$A,$D305)),'A-baseline &amp; data'!AX171)</f>
        <v>0</v>
      </c>
      <c r="X305" s="243">
        <f>IF('A-baseline &amp; data'!AY171="",W305*(1+SUMIFS('A-methods'!AD:AD,'A-methods'!$AG:$AG,"rate",'A-methods'!$AF:$AF,$B305,'A-methods'!$E:$E,$C305,'A-methods'!$A:$A,$D305)),'A-baseline &amp; data'!AY171)</f>
        <v>0</v>
      </c>
      <c r="Y305" s="243">
        <f>IF('A-baseline &amp; data'!AZ171="",X305*(1+SUMIFS('A-methods'!AE:AE,'A-methods'!$AG:$AG,"rate",'A-methods'!$AF:$AF,$B305,'A-methods'!$E:$E,$C305,'A-methods'!$A:$A,$D305)),'A-baseline &amp; data'!AZ171)</f>
        <v>0</v>
      </c>
    </row>
    <row r="306" spans="1:32">
      <c r="A306" s="237" t="s">
        <v>381</v>
      </c>
      <c r="B306" s="221" t="s">
        <v>382</v>
      </c>
      <c r="C306" s="274" t="str">
        <f t="shared" si="39"/>
        <v>NT</v>
      </c>
      <c r="D306" s="272" t="str">
        <f t="shared" si="40"/>
        <v>Best</v>
      </c>
      <c r="E306" s="336">
        <f>IF('A-baseline &amp; data'!AF172&lt;&gt;"",'A-baseline &amp; data'!AF172,'A-baseline &amp; data'!AE172*(1+SUMIFS('A-methods'!K:K,'A-methods'!$AG:$AG,"rate",'A-methods'!$AF:$AF,$B306,'A-methods'!$E:$E,$C306,'A-methods'!$A:$A,$D306)))</f>
        <v>0</v>
      </c>
      <c r="F306" s="243">
        <f>IF('A-baseline &amp; data'!AG172="",E306*(1+SUMIFS('A-methods'!L:L,'A-methods'!$AG:$AG,"rate",'A-methods'!$AF:$AF,$B306,'A-methods'!$E:$E,$C306,'A-methods'!$A:$A,$D306)),'A-baseline &amp; data'!AG172)</f>
        <v>0</v>
      </c>
      <c r="G306" s="243">
        <f>IF('A-baseline &amp; data'!AH172="",F306*(1+SUMIFS('A-methods'!M:M,'A-methods'!$AG:$AG,"rate",'A-methods'!$AF:$AF,$B306,'A-methods'!$E:$E,$C306,'A-methods'!$A:$A,$D306)),'A-baseline &amp; data'!AH172)</f>
        <v>0</v>
      </c>
      <c r="H306" s="243">
        <f>IF('A-baseline &amp; data'!AI172="",G306*(1+SUMIFS('A-methods'!N:N,'A-methods'!$AG:$AG,"rate",'A-methods'!$AF:$AF,$B306,'A-methods'!$E:$E,$C306,'A-methods'!$A:$A,$D306)),'A-baseline &amp; data'!AI172)</f>
        <v>0</v>
      </c>
      <c r="I306" s="243">
        <f>IF('A-baseline &amp; data'!AJ172="",H306*(1+SUMIFS('A-methods'!O:O,'A-methods'!$AG:$AG,"rate",'A-methods'!$AF:$AF,$B306,'A-methods'!$E:$E,$C306,'A-methods'!$A:$A,$D306)),'A-baseline &amp; data'!AJ172)</f>
        <v>0</v>
      </c>
      <c r="J306" s="243">
        <f>IF('A-baseline &amp; data'!AK172="",I306*(1+SUMIFS('A-methods'!P:P,'A-methods'!$AG:$AG,"rate",'A-methods'!$AF:$AF,$B306,'A-methods'!$E:$E,$C306,'A-methods'!$A:$A,$D306)),'A-baseline &amp; data'!AK172)</f>
        <v>0</v>
      </c>
      <c r="K306" s="243">
        <f>IF('A-baseline &amp; data'!AL172="",J306*(1+SUMIFS('A-methods'!Q:Q,'A-methods'!$AG:$AG,"rate",'A-methods'!$AF:$AF,$B306,'A-methods'!$E:$E,$C306,'A-methods'!$A:$A,$D306)),'A-baseline &amp; data'!AL172)</f>
        <v>0</v>
      </c>
      <c r="L306" s="243">
        <f>IF('A-baseline &amp; data'!AM172="",K306*(1+SUMIFS('A-methods'!R:R,'A-methods'!$AG:$AG,"rate",'A-methods'!$AF:$AF,$B306,'A-methods'!$E:$E,$C306,'A-methods'!$A:$A,$D306)),'A-baseline &amp; data'!AM172)</f>
        <v>0</v>
      </c>
      <c r="M306" s="243">
        <f>IF('A-baseline &amp; data'!AN172="",L306*(1+SUMIFS('A-methods'!S:S,'A-methods'!$AG:$AG,"rate",'A-methods'!$AF:$AF,$B306,'A-methods'!$E:$E,$C306,'A-methods'!$A:$A,$D306)),'A-baseline &amp; data'!AN172)</f>
        <v>0</v>
      </c>
      <c r="N306" s="243">
        <f>IF('A-baseline &amp; data'!AO172="",M306*(1+SUMIFS('A-methods'!T:T,'A-methods'!$AG:$AG,"rate",'A-methods'!$AF:$AF,$B306,'A-methods'!$E:$E,$C306,'A-methods'!$A:$A,$D306)),'A-baseline &amp; data'!AO172)</f>
        <v>0</v>
      </c>
      <c r="O306" s="243">
        <f>IF('A-baseline &amp; data'!AP172="",N306*(1+SUMIFS('A-methods'!U:U,'A-methods'!$AG:$AG,"rate",'A-methods'!$AF:$AF,$B306,'A-methods'!$E:$E,$C306,'A-methods'!$A:$A,$D306)),'A-baseline &amp; data'!AP172)</f>
        <v>0</v>
      </c>
      <c r="P306" s="243">
        <f>IF('A-baseline &amp; data'!AQ172="",O306*(1+SUMIFS('A-methods'!V:V,'A-methods'!$AG:$AG,"rate",'A-methods'!$AF:$AF,$B306,'A-methods'!$E:$E,$C306,'A-methods'!$A:$A,$D306)),'A-baseline &amp; data'!AQ172)</f>
        <v>0</v>
      </c>
      <c r="Q306" s="243">
        <f>IF('A-baseline &amp; data'!AR172="",P306*(1+SUMIFS('A-methods'!W:W,'A-methods'!$AG:$AG,"rate",'A-methods'!$AF:$AF,$B306,'A-methods'!$E:$E,$C306,'A-methods'!$A:$A,$D306)),'A-baseline &amp; data'!AR172)</f>
        <v>0</v>
      </c>
      <c r="R306" s="243">
        <f>IF('A-baseline &amp; data'!AS172="",Q306*(1+SUMIFS('A-methods'!X:X,'A-methods'!$AG:$AG,"rate",'A-methods'!$AF:$AF,$B306,'A-methods'!$E:$E,$C306,'A-methods'!$A:$A,$D306)),'A-baseline &amp; data'!AS172)</f>
        <v>0</v>
      </c>
      <c r="S306" s="243">
        <f>IF('A-baseline &amp; data'!AT172="",R306*(1+SUMIFS('A-methods'!Y:Y,'A-methods'!$AG:$AG,"rate",'A-methods'!$AF:$AF,$B306,'A-methods'!$E:$E,$C306,'A-methods'!$A:$A,$D306)),'A-baseline &amp; data'!AT172)</f>
        <v>0</v>
      </c>
      <c r="T306" s="243">
        <f>IF('A-baseline &amp; data'!AU172="",S306*(1+SUMIFS('A-methods'!Z:Z,'A-methods'!$AG:$AG,"rate",'A-methods'!$AF:$AF,$B306,'A-methods'!$E:$E,$C306,'A-methods'!$A:$A,$D306)),'A-baseline &amp; data'!AU172)</f>
        <v>0</v>
      </c>
      <c r="U306" s="243">
        <f>IF('A-baseline &amp; data'!AV172="",T306*(1+SUMIFS('A-methods'!AA:AA,'A-methods'!$AG:$AG,"rate",'A-methods'!$AF:$AF,$B306,'A-methods'!$E:$E,$C306,'A-methods'!$A:$A,$D306)),'A-baseline &amp; data'!AV172)</f>
        <v>0</v>
      </c>
      <c r="V306" s="243">
        <f>IF('A-baseline &amp; data'!AW172="",U306*(1+SUMIFS('A-methods'!AB:AB,'A-methods'!$AG:$AG,"rate",'A-methods'!$AF:$AF,$B306,'A-methods'!$E:$E,$C306,'A-methods'!$A:$A,$D306)),'A-baseline &amp; data'!AW172)</f>
        <v>0</v>
      </c>
      <c r="W306" s="243">
        <f>IF('A-baseline &amp; data'!AX172="",V306*(1+SUMIFS('A-methods'!AC:AC,'A-methods'!$AG:$AG,"rate",'A-methods'!$AF:$AF,$B306,'A-methods'!$E:$E,$C306,'A-methods'!$A:$A,$D306)),'A-baseline &amp; data'!AX172)</f>
        <v>0</v>
      </c>
      <c r="X306" s="243">
        <f>IF('A-baseline &amp; data'!AY172="",W306*(1+SUMIFS('A-methods'!AD:AD,'A-methods'!$AG:$AG,"rate",'A-methods'!$AF:$AF,$B306,'A-methods'!$E:$E,$C306,'A-methods'!$A:$A,$D306)),'A-baseline &amp; data'!AY172)</f>
        <v>0</v>
      </c>
      <c r="Y306" s="243">
        <f>IF('A-baseline &amp; data'!AZ172="",X306*(1+SUMIFS('A-methods'!AE:AE,'A-methods'!$AG:$AG,"rate",'A-methods'!$AF:$AF,$B306,'A-methods'!$E:$E,$C306,'A-methods'!$A:$A,$D306)),'A-baseline &amp; data'!AZ172)</f>
        <v>0</v>
      </c>
    </row>
    <row r="307" spans="1:32">
      <c r="A307" s="237" t="s">
        <v>257</v>
      </c>
      <c r="B307" s="221" t="s">
        <v>194</v>
      </c>
      <c r="C307" s="274" t="str">
        <f t="shared" si="39"/>
        <v>NT</v>
      </c>
      <c r="D307" s="272" t="str">
        <f t="shared" si="40"/>
        <v>Best</v>
      </c>
      <c r="E307" s="336">
        <f>IF('A-baseline &amp; data'!AF173&lt;&gt;"",'A-baseline &amp; data'!AF173,'A-baseline &amp; data'!AE173*(1+SUMIFS('A-methods'!K:K,'A-methods'!$AG:$AG,"rate",'A-methods'!$AF:$AF,$B307,'A-methods'!$E:$E,$C307,'A-methods'!$A:$A,$D307)))</f>
        <v>80.4482</v>
      </c>
      <c r="F307" s="243">
        <f>IF('A-baseline &amp; data'!AG173="",E307*(1+SUMIFS('A-methods'!L:L,'A-methods'!$AG:$AG,"rate",'A-methods'!$AF:$AF,$B307,'A-methods'!$E:$E,$C307,'A-methods'!$A:$A,$D307)),'A-baseline &amp; data'!AG173)</f>
        <v>78.839236</v>
      </c>
      <c r="G307" s="243">
        <f>IF('A-baseline &amp; data'!AH173="",F307*(1+SUMIFS('A-methods'!M:M,'A-methods'!$AG:$AG,"rate",'A-methods'!$AF:$AF,$B307,'A-methods'!$E:$E,$C307,'A-methods'!$A:$A,$D307)),'A-baseline &amp; data'!AH173)</f>
        <v>77.262451279999993</v>
      </c>
      <c r="H307" s="243">
        <f>IF('A-baseline &amp; data'!AI173="",G307*(1+SUMIFS('A-methods'!N:N,'A-methods'!$AG:$AG,"rate",'A-methods'!$AF:$AF,$B307,'A-methods'!$E:$E,$C307,'A-methods'!$A:$A,$D307)),'A-baseline &amp; data'!AI173)</f>
        <v>75.717202254399993</v>
      </c>
      <c r="I307" s="243">
        <f>IF('A-baseline &amp; data'!AJ173="",H307*(1+SUMIFS('A-methods'!O:O,'A-methods'!$AG:$AG,"rate",'A-methods'!$AF:$AF,$B307,'A-methods'!$E:$E,$C307,'A-methods'!$A:$A,$D307)),'A-baseline &amp; data'!AJ173)</f>
        <v>74.202858209311998</v>
      </c>
      <c r="J307" s="243">
        <f>IF('A-baseline &amp; data'!AK173="",I307*(1+SUMIFS('A-methods'!P:P,'A-methods'!$AG:$AG,"rate",'A-methods'!$AF:$AF,$B307,'A-methods'!$E:$E,$C307,'A-methods'!$A:$A,$D307)),'A-baseline &amp; data'!AK173)</f>
        <v>72.718801045125758</v>
      </c>
      <c r="K307" s="243">
        <f>IF('A-baseline &amp; data'!AL173="",J307*(1+SUMIFS('A-methods'!Q:Q,'A-methods'!$AG:$AG,"rate",'A-methods'!$AF:$AF,$B307,'A-methods'!$E:$E,$C307,'A-methods'!$A:$A,$D307)),'A-baseline &amp; data'!AL173)</f>
        <v>71.264425024223243</v>
      </c>
      <c r="L307" s="243">
        <f>IF('A-baseline &amp; data'!AM173="",K307*(1+SUMIFS('A-methods'!R:R,'A-methods'!$AG:$AG,"rate",'A-methods'!$AF:$AF,$B307,'A-methods'!$E:$E,$C307,'A-methods'!$A:$A,$D307)),'A-baseline &amp; data'!AM173)</f>
        <v>69.839136523738773</v>
      </c>
      <c r="M307" s="243">
        <f>IF('A-baseline &amp; data'!AN173="",L307*(1+SUMIFS('A-methods'!S:S,'A-methods'!$AG:$AG,"rate",'A-methods'!$AF:$AF,$B307,'A-methods'!$E:$E,$C307,'A-methods'!$A:$A,$D307)),'A-baseline &amp; data'!AN173)</f>
        <v>68.44235379326399</v>
      </c>
      <c r="N307" s="243">
        <f>IF('A-baseline &amp; data'!AO173="",M307*(1+SUMIFS('A-methods'!T:T,'A-methods'!$AG:$AG,"rate",'A-methods'!$AF:$AF,$B307,'A-methods'!$E:$E,$C307,'A-methods'!$A:$A,$D307)),'A-baseline &amp; data'!AO173)</f>
        <v>67.073506717398715</v>
      </c>
      <c r="O307" s="243">
        <f>IF('A-baseline &amp; data'!AP173="",N307*(1+SUMIFS('A-methods'!U:U,'A-methods'!$AG:$AG,"rate",'A-methods'!$AF:$AF,$B307,'A-methods'!$E:$E,$C307,'A-methods'!$A:$A,$D307)),'A-baseline &amp; data'!AP173)</f>
        <v>65.732036583050743</v>
      </c>
      <c r="P307" s="243">
        <f>IF('A-baseline &amp; data'!AQ173="",O307*(1+SUMIFS('A-methods'!V:V,'A-methods'!$AG:$AG,"rate",'A-methods'!$AF:$AF,$B307,'A-methods'!$E:$E,$C307,'A-methods'!$A:$A,$D307)),'A-baseline &amp; data'!AQ173)</f>
        <v>64.417395851389728</v>
      </c>
      <c r="Q307" s="243">
        <f>IF('A-baseline &amp; data'!AR173="",P307*(1+SUMIFS('A-methods'!W:W,'A-methods'!$AG:$AG,"rate",'A-methods'!$AF:$AF,$B307,'A-methods'!$E:$E,$C307,'A-methods'!$A:$A,$D307)),'A-baseline &amp; data'!AR173)</f>
        <v>63.129047934361935</v>
      </c>
      <c r="R307" s="243">
        <f>IF('A-baseline &amp; data'!AS173="",Q307*(1+SUMIFS('A-methods'!X:X,'A-methods'!$AG:$AG,"rate",'A-methods'!$AF:$AF,$B307,'A-methods'!$E:$E,$C307,'A-methods'!$A:$A,$D307)),'A-baseline &amp; data'!AS173)</f>
        <v>61.866466975674697</v>
      </c>
      <c r="S307" s="243">
        <f>IF('A-baseline &amp; data'!AT173="",R307*(1+SUMIFS('A-methods'!Y:Y,'A-methods'!$AG:$AG,"rate",'A-methods'!$AF:$AF,$B307,'A-methods'!$E:$E,$C307,'A-methods'!$A:$A,$D307)),'A-baseline &amp; data'!AT173)</f>
        <v>60.629137636161204</v>
      </c>
      <c r="T307" s="243">
        <f>IF('A-baseline &amp; data'!AU173="",S307*(1+SUMIFS('A-methods'!Z:Z,'A-methods'!$AG:$AG,"rate",'A-methods'!$AF:$AF,$B307,'A-methods'!$E:$E,$C307,'A-methods'!$A:$A,$D307)),'A-baseline &amp; data'!AU173)</f>
        <v>59.416554883437982</v>
      </c>
      <c r="U307" s="243">
        <f>IF('A-baseline &amp; data'!AV173="",T307*(1+SUMIFS('A-methods'!AA:AA,'A-methods'!$AG:$AG,"rate",'A-methods'!$AF:$AF,$B307,'A-methods'!$E:$E,$C307,'A-methods'!$A:$A,$D307)),'A-baseline &amp; data'!AV173)</f>
        <v>58.228223785769224</v>
      </c>
      <c r="V307" s="243">
        <f>IF('A-baseline &amp; data'!AW173="",U307*(1+SUMIFS('A-methods'!AB:AB,'A-methods'!$AG:$AG,"rate",'A-methods'!$AF:$AF,$B307,'A-methods'!$E:$E,$C307,'A-methods'!$A:$A,$D307)),'A-baseline &amp; data'!AW173)</f>
        <v>57.063659310053836</v>
      </c>
      <c r="W307" s="243">
        <f>IF('A-baseline &amp; data'!AX173="",V307*(1+SUMIFS('A-methods'!AC:AC,'A-methods'!$AG:$AG,"rate",'A-methods'!$AF:$AF,$B307,'A-methods'!$E:$E,$C307,'A-methods'!$A:$A,$D307)),'A-baseline &amp; data'!AX173)</f>
        <v>55.92238612385276</v>
      </c>
      <c r="X307" s="243">
        <f>IF('A-baseline &amp; data'!AY173="",W307*(1+SUMIFS('A-methods'!AD:AD,'A-methods'!$AG:$AG,"rate",'A-methods'!$AF:$AF,$B307,'A-methods'!$E:$E,$C307,'A-methods'!$A:$A,$D307)),'A-baseline &amp; data'!AY173)</f>
        <v>54.803938401375703</v>
      </c>
      <c r="Y307" s="243">
        <f>IF('A-baseline &amp; data'!AZ173="",X307*(1+SUMIFS('A-methods'!AE:AE,'A-methods'!$AG:$AG,"rate",'A-methods'!$AF:$AF,$B307,'A-methods'!$E:$E,$C307,'A-methods'!$A:$A,$D307)),'A-baseline &amp; data'!AZ173)</f>
        <v>53.707859633348185</v>
      </c>
      <c r="Z307" s="217" t="str">
        <f>""</f>
        <v/>
      </c>
      <c r="AA307" s="355" t="str">
        <f>""</f>
        <v/>
      </c>
      <c r="AB307" s="217" t="str">
        <f>""</f>
        <v/>
      </c>
      <c r="AC307" s="217" t="str">
        <f>""</f>
        <v/>
      </c>
      <c r="AD307" s="217" t="str">
        <f>""</f>
        <v/>
      </c>
      <c r="AE307" s="217" t="str">
        <f>""</f>
        <v/>
      </c>
      <c r="AF307" s="217" t="str">
        <f>""</f>
        <v/>
      </c>
    </row>
    <row r="308" spans="1:32">
      <c r="A308" s="237" t="s">
        <v>159</v>
      </c>
      <c r="B308" s="221" t="s">
        <v>203</v>
      </c>
      <c r="C308" s="274" t="str">
        <f t="shared" si="39"/>
        <v>NT</v>
      </c>
      <c r="D308" s="272" t="str">
        <f t="shared" si="40"/>
        <v>Best</v>
      </c>
      <c r="E308" s="336">
        <f>IF('A-baseline &amp; data'!AF174&lt;&gt;"",'A-baseline &amp; data'!AF174,'A-baseline &amp; data'!AE174*(1+SUMIFS('A-methods'!K:K,'A-methods'!$AG:$AG,"rate",'A-methods'!$AF:$AF,$B308,'A-methods'!$E:$E,$C308,'A-methods'!$A:$A,$D308)))</f>
        <v>12380.565924510995</v>
      </c>
      <c r="F308" s="243">
        <f>IF('A-baseline &amp; data'!AG174="",E308*(1+SUMIFS('A-methods'!L:L,'A-methods'!$AG:$AG,"rate",'A-methods'!$AF:$AF,$B308,'A-methods'!$E:$E,$C308,'A-methods'!$A:$A,$D308)),'A-baseline &amp; data'!AG174)</f>
        <v>12380.565924510995</v>
      </c>
      <c r="G308" s="243">
        <f>IF('A-baseline &amp; data'!AH174="",F308*(1+SUMIFS('A-methods'!M:M,'A-methods'!$AG:$AG,"rate",'A-methods'!$AF:$AF,$B308,'A-methods'!$E:$E,$C308,'A-methods'!$A:$A,$D308)),'A-baseline &amp; data'!AH174)</f>
        <v>12380.565924510995</v>
      </c>
      <c r="H308" s="243">
        <f>IF('A-baseline &amp; data'!AI174="",G308*(1+SUMIFS('A-methods'!N:N,'A-methods'!$AG:$AG,"rate",'A-methods'!$AF:$AF,$B308,'A-methods'!$E:$E,$C308,'A-methods'!$A:$A,$D308)),'A-baseline &amp; data'!AI174)</f>
        <v>12380.565924510995</v>
      </c>
      <c r="I308" s="243">
        <f>IF('A-baseline &amp; data'!AJ174="",H308*(1+SUMIFS('A-methods'!O:O,'A-methods'!$AG:$AG,"rate",'A-methods'!$AF:$AF,$B308,'A-methods'!$E:$E,$C308,'A-methods'!$A:$A,$D308)),'A-baseline &amp; data'!AJ174)</f>
        <v>12380.565924510995</v>
      </c>
      <c r="J308" s="243">
        <f>IF('A-baseline &amp; data'!AK174="",I308*(1+SUMIFS('A-methods'!P:P,'A-methods'!$AG:$AG,"rate",'A-methods'!$AF:$AF,$B308,'A-methods'!$E:$E,$C308,'A-methods'!$A:$A,$D308)),'A-baseline &amp; data'!AK174)</f>
        <v>12380.565924510995</v>
      </c>
      <c r="K308" s="243">
        <f>IF('A-baseline &amp; data'!AL174="",J308*(1+SUMIFS('A-methods'!Q:Q,'A-methods'!$AG:$AG,"rate",'A-methods'!$AF:$AF,$B308,'A-methods'!$E:$E,$C308,'A-methods'!$A:$A,$D308)),'A-baseline &amp; data'!AL174)</f>
        <v>12380.565924510995</v>
      </c>
      <c r="L308" s="243">
        <f>IF('A-baseline &amp; data'!AM174="",K308*(1+SUMIFS('A-methods'!R:R,'A-methods'!$AG:$AG,"rate",'A-methods'!$AF:$AF,$B308,'A-methods'!$E:$E,$C308,'A-methods'!$A:$A,$D308)),'A-baseline &amp; data'!AM174)</f>
        <v>12380.565924510995</v>
      </c>
      <c r="M308" s="243">
        <f>IF('A-baseline &amp; data'!AN174="",L308*(1+SUMIFS('A-methods'!S:S,'A-methods'!$AG:$AG,"rate",'A-methods'!$AF:$AF,$B308,'A-methods'!$E:$E,$C308,'A-methods'!$A:$A,$D308)),'A-baseline &amp; data'!AN174)</f>
        <v>12380.565924510995</v>
      </c>
      <c r="N308" s="243">
        <f>IF('A-baseline &amp; data'!AO174="",M308*(1+SUMIFS('A-methods'!T:T,'A-methods'!$AG:$AG,"rate",'A-methods'!$AF:$AF,$B308,'A-methods'!$E:$E,$C308,'A-methods'!$A:$A,$D308)),'A-baseline &amp; data'!AO174)</f>
        <v>12380.565924510995</v>
      </c>
      <c r="O308" s="243">
        <f>IF('A-baseline &amp; data'!AP174="",N308*(1+SUMIFS('A-methods'!U:U,'A-methods'!$AG:$AG,"rate",'A-methods'!$AF:$AF,$B308,'A-methods'!$E:$E,$C308,'A-methods'!$A:$A,$D308)),'A-baseline &amp; data'!AP174)</f>
        <v>12380.565924510995</v>
      </c>
      <c r="P308" s="243">
        <f>IF('A-baseline &amp; data'!AQ174="",O308*(1+SUMIFS('A-methods'!V:V,'A-methods'!$AG:$AG,"rate",'A-methods'!$AF:$AF,$B308,'A-methods'!$E:$E,$C308,'A-methods'!$A:$A,$D308)),'A-baseline &amp; data'!AQ174)</f>
        <v>12380.565924510995</v>
      </c>
      <c r="Q308" s="243">
        <f>IF('A-baseline &amp; data'!AR174="",P308*(1+SUMIFS('A-methods'!W:W,'A-methods'!$AG:$AG,"rate",'A-methods'!$AF:$AF,$B308,'A-methods'!$E:$E,$C308,'A-methods'!$A:$A,$D308)),'A-baseline &amp; data'!AR174)</f>
        <v>12380.565924510995</v>
      </c>
      <c r="R308" s="243">
        <f>IF('A-baseline &amp; data'!AS174="",Q308*(1+SUMIFS('A-methods'!X:X,'A-methods'!$AG:$AG,"rate",'A-methods'!$AF:$AF,$B308,'A-methods'!$E:$E,$C308,'A-methods'!$A:$A,$D308)),'A-baseline &amp; data'!AS174)</f>
        <v>12380.565924510995</v>
      </c>
      <c r="S308" s="243">
        <f>IF('A-baseline &amp; data'!AT174="",R308*(1+SUMIFS('A-methods'!Y:Y,'A-methods'!$AG:$AG,"rate",'A-methods'!$AF:$AF,$B308,'A-methods'!$E:$E,$C308,'A-methods'!$A:$A,$D308)),'A-baseline &amp; data'!AT174)</f>
        <v>12380.565924510995</v>
      </c>
      <c r="T308" s="243">
        <f>IF('A-baseline &amp; data'!AU174="",S308*(1+SUMIFS('A-methods'!Z:Z,'A-methods'!$AG:$AG,"rate",'A-methods'!$AF:$AF,$B308,'A-methods'!$E:$E,$C308,'A-methods'!$A:$A,$D308)),'A-baseline &amp; data'!AU174)</f>
        <v>12380.565924510995</v>
      </c>
      <c r="U308" s="243">
        <f>IF('A-baseline &amp; data'!AV174="",T308*(1+SUMIFS('A-methods'!AA:AA,'A-methods'!$AG:$AG,"rate",'A-methods'!$AF:$AF,$B308,'A-methods'!$E:$E,$C308,'A-methods'!$A:$A,$D308)),'A-baseline &amp; data'!AV174)</f>
        <v>12380.565924510995</v>
      </c>
      <c r="V308" s="243">
        <f>IF('A-baseline &amp; data'!AW174="",U308*(1+SUMIFS('A-methods'!AB:AB,'A-methods'!$AG:$AG,"rate",'A-methods'!$AF:$AF,$B308,'A-methods'!$E:$E,$C308,'A-methods'!$A:$A,$D308)),'A-baseline &amp; data'!AW174)</f>
        <v>12380.565924510995</v>
      </c>
      <c r="W308" s="243">
        <f>IF('A-baseline &amp; data'!AX174="",V308*(1+SUMIFS('A-methods'!AC:AC,'A-methods'!$AG:$AG,"rate",'A-methods'!$AF:$AF,$B308,'A-methods'!$E:$E,$C308,'A-methods'!$A:$A,$D308)),'A-baseline &amp; data'!AX174)</f>
        <v>12380.565924510995</v>
      </c>
      <c r="X308" s="243">
        <f>IF('A-baseline &amp; data'!AY174="",W308*(1+SUMIFS('A-methods'!AD:AD,'A-methods'!$AG:$AG,"rate",'A-methods'!$AF:$AF,$B308,'A-methods'!$E:$E,$C308,'A-methods'!$A:$A,$D308)),'A-baseline &amp; data'!AY174)</f>
        <v>12380.565924510995</v>
      </c>
      <c r="Y308" s="243">
        <f>IF('A-baseline &amp; data'!AZ174="",X308*(1+SUMIFS('A-methods'!AE:AE,'A-methods'!$AG:$AG,"rate",'A-methods'!$AF:$AF,$B308,'A-methods'!$E:$E,$C308,'A-methods'!$A:$A,$D308)),'A-baseline &amp; data'!AZ174)</f>
        <v>12380.565924510995</v>
      </c>
    </row>
    <row r="309" spans="1:32">
      <c r="A309" s="237" t="s">
        <v>258</v>
      </c>
      <c r="B309" s="221" t="s">
        <v>766</v>
      </c>
      <c r="C309" s="274" t="str">
        <f t="shared" si="39"/>
        <v>NT</v>
      </c>
      <c r="D309" s="272" t="str">
        <f t="shared" si="40"/>
        <v>Best</v>
      </c>
      <c r="E309" s="336">
        <f>IF('A-baseline &amp; data'!AF175&lt;&gt;"",'A-baseline &amp; data'!AF175,'A-baseline &amp; data'!AE175*(1+SUMIFS('A-methods'!K:K,'A-methods'!$AG:$AG,"rate",'A-methods'!$AF:$AF,$B309,'A-methods'!$E:$E,$C309,'A-methods'!$A:$A,$D309)))</f>
        <v>0</v>
      </c>
      <c r="F309" s="243">
        <f>IF('A-baseline &amp; data'!AG175="",E309*(1+SUMIFS('A-methods'!L:L,'A-methods'!$AG:$AG,"rate",'A-methods'!$AF:$AF,$B309,'A-methods'!$E:$E,$C309,'A-methods'!$A:$A,$D309)),'A-baseline &amp; data'!AG175)</f>
        <v>0</v>
      </c>
      <c r="G309" s="243">
        <f>IF('A-baseline &amp; data'!AH175="",F309*(1+SUMIFS('A-methods'!M:M,'A-methods'!$AG:$AG,"rate",'A-methods'!$AF:$AF,$B309,'A-methods'!$E:$E,$C309,'A-methods'!$A:$A,$D309)),'A-baseline &amp; data'!AH175)</f>
        <v>0</v>
      </c>
      <c r="H309" s="243">
        <f>IF('A-baseline &amp; data'!AI175="",G309*(1+SUMIFS('A-methods'!N:N,'A-methods'!$AG:$AG,"rate",'A-methods'!$AF:$AF,$B309,'A-methods'!$E:$E,$C309,'A-methods'!$A:$A,$D309)),'A-baseline &amp; data'!AI175)</f>
        <v>0</v>
      </c>
      <c r="I309" s="243">
        <f>IF('A-baseline &amp; data'!AJ175="",H309*(1+SUMIFS('A-methods'!O:O,'A-methods'!$AG:$AG,"rate",'A-methods'!$AF:$AF,$B309,'A-methods'!$E:$E,$C309,'A-methods'!$A:$A,$D309)),'A-baseline &amp; data'!AJ175)</f>
        <v>0</v>
      </c>
      <c r="J309" s="243">
        <f>IF('A-baseline &amp; data'!AK175="",I309*(1+SUMIFS('A-methods'!P:P,'A-methods'!$AG:$AG,"rate",'A-methods'!$AF:$AF,$B309,'A-methods'!$E:$E,$C309,'A-methods'!$A:$A,$D309)),'A-baseline &amp; data'!AK175)</f>
        <v>0</v>
      </c>
      <c r="K309" s="243">
        <f>IF('A-baseline &amp; data'!AL175="",J309*(1+SUMIFS('A-methods'!Q:Q,'A-methods'!$AG:$AG,"rate",'A-methods'!$AF:$AF,$B309,'A-methods'!$E:$E,$C309,'A-methods'!$A:$A,$D309)),'A-baseline &amp; data'!AL175)</f>
        <v>0</v>
      </c>
      <c r="L309" s="243">
        <f>IF('A-baseline &amp; data'!AM175="",K309*(1+SUMIFS('A-methods'!R:R,'A-methods'!$AG:$AG,"rate",'A-methods'!$AF:$AF,$B309,'A-methods'!$E:$E,$C309,'A-methods'!$A:$A,$D309)),'A-baseline &amp; data'!AM175)</f>
        <v>0</v>
      </c>
      <c r="M309" s="243">
        <f>IF('A-baseline &amp; data'!AN175="",L309*(1+SUMIFS('A-methods'!S:S,'A-methods'!$AG:$AG,"rate",'A-methods'!$AF:$AF,$B309,'A-methods'!$E:$E,$C309,'A-methods'!$A:$A,$D309)),'A-baseline &amp; data'!AN175)</f>
        <v>0</v>
      </c>
      <c r="N309" s="243">
        <f>IF('A-baseline &amp; data'!AO175="",M309*(1+SUMIFS('A-methods'!T:T,'A-methods'!$AG:$AG,"rate",'A-methods'!$AF:$AF,$B309,'A-methods'!$E:$E,$C309,'A-methods'!$A:$A,$D309)),'A-baseline &amp; data'!AO175)</f>
        <v>0</v>
      </c>
      <c r="O309" s="243">
        <f>IF('A-baseline &amp; data'!AP175="",N309*(1+SUMIFS('A-methods'!U:U,'A-methods'!$AG:$AG,"rate",'A-methods'!$AF:$AF,$B309,'A-methods'!$E:$E,$C309,'A-methods'!$A:$A,$D309)),'A-baseline &amp; data'!AP175)</f>
        <v>0</v>
      </c>
      <c r="P309" s="243">
        <f>IF('A-baseline &amp; data'!AQ175="",O309*(1+SUMIFS('A-methods'!V:V,'A-methods'!$AG:$AG,"rate",'A-methods'!$AF:$AF,$B309,'A-methods'!$E:$E,$C309,'A-methods'!$A:$A,$D309)),'A-baseline &amp; data'!AQ175)</f>
        <v>0</v>
      </c>
      <c r="Q309" s="243">
        <f>IF('A-baseline &amp; data'!AR175="",P309*(1+SUMIFS('A-methods'!W:W,'A-methods'!$AG:$AG,"rate",'A-methods'!$AF:$AF,$B309,'A-methods'!$E:$E,$C309,'A-methods'!$A:$A,$D309)),'A-baseline &amp; data'!AR175)</f>
        <v>0</v>
      </c>
      <c r="R309" s="243">
        <f>IF('A-baseline &amp; data'!AS175="",Q309*(1+SUMIFS('A-methods'!X:X,'A-methods'!$AG:$AG,"rate",'A-methods'!$AF:$AF,$B309,'A-methods'!$E:$E,$C309,'A-methods'!$A:$A,$D309)),'A-baseline &amp; data'!AS175)</f>
        <v>0</v>
      </c>
      <c r="S309" s="243">
        <f>IF('A-baseline &amp; data'!AT175="",R309*(1+SUMIFS('A-methods'!Y:Y,'A-methods'!$AG:$AG,"rate",'A-methods'!$AF:$AF,$B309,'A-methods'!$E:$E,$C309,'A-methods'!$A:$A,$D309)),'A-baseline &amp; data'!AT175)</f>
        <v>0</v>
      </c>
      <c r="T309" s="243">
        <f>IF('A-baseline &amp; data'!AU175="",S309*(1+SUMIFS('A-methods'!Z:Z,'A-methods'!$AG:$AG,"rate",'A-methods'!$AF:$AF,$B309,'A-methods'!$E:$E,$C309,'A-methods'!$A:$A,$D309)),'A-baseline &amp; data'!AU175)</f>
        <v>0</v>
      </c>
      <c r="U309" s="243">
        <f>IF('A-baseline &amp; data'!AV175="",T309*(1+SUMIFS('A-methods'!AA:AA,'A-methods'!$AG:$AG,"rate",'A-methods'!$AF:$AF,$B309,'A-methods'!$E:$E,$C309,'A-methods'!$A:$A,$D309)),'A-baseline &amp; data'!AV175)</f>
        <v>0</v>
      </c>
      <c r="V309" s="243">
        <f>IF('A-baseline &amp; data'!AW175="",U309*(1+SUMIFS('A-methods'!AB:AB,'A-methods'!$AG:$AG,"rate",'A-methods'!$AF:$AF,$B309,'A-methods'!$E:$E,$C309,'A-methods'!$A:$A,$D309)),'A-baseline &amp; data'!AW175)</f>
        <v>0</v>
      </c>
      <c r="W309" s="243">
        <f>IF('A-baseline &amp; data'!AX175="",V309*(1+SUMIFS('A-methods'!AC:AC,'A-methods'!$AG:$AG,"rate",'A-methods'!$AF:$AF,$B309,'A-methods'!$E:$E,$C309,'A-methods'!$A:$A,$D309)),'A-baseline &amp; data'!AX175)</f>
        <v>0</v>
      </c>
      <c r="X309" s="243">
        <f>IF('A-baseline &amp; data'!AY175="",W309*(1+SUMIFS('A-methods'!AD:AD,'A-methods'!$AG:$AG,"rate",'A-methods'!$AF:$AF,$B309,'A-methods'!$E:$E,$C309,'A-methods'!$A:$A,$D309)),'A-baseline &amp; data'!AY175)</f>
        <v>0</v>
      </c>
      <c r="Y309" s="243">
        <f>IF('A-baseline &amp; data'!AZ175="",X309*(1+SUMIFS('A-methods'!AE:AE,'A-methods'!$AG:$AG,"rate",'A-methods'!$AF:$AF,$B309,'A-methods'!$E:$E,$C309,'A-methods'!$A:$A,$D309)),'A-baseline &amp; data'!AZ175)</f>
        <v>0</v>
      </c>
    </row>
    <row r="310" spans="1:32">
      <c r="A310" s="237" t="s">
        <v>259</v>
      </c>
      <c r="B310" s="221" t="s">
        <v>263</v>
      </c>
      <c r="C310" s="274" t="str">
        <f t="shared" si="39"/>
        <v>NT</v>
      </c>
      <c r="D310" s="272" t="str">
        <f t="shared" si="40"/>
        <v>Best</v>
      </c>
      <c r="E310" s="336">
        <f>IF('A-baseline &amp; data'!AF176&lt;&gt;"",'A-baseline &amp; data'!AF176,'A-baseline &amp; data'!AE176*(1+SUMIFS('A-methods'!K:K,'A-methods'!$AG:$AG,"rate",'A-methods'!$AF:$AF,$B310,'A-methods'!$E:$E,$C310,'A-methods'!$A:$A,$D310)))</f>
        <v>0</v>
      </c>
      <c r="F310" s="243">
        <f>IF('A-baseline &amp; data'!AG176="",E310*(1+SUMIFS('A-methods'!L:L,'A-methods'!$AG:$AG,"rate",'A-methods'!$AF:$AF,$B310,'A-methods'!$E:$E,$C310,'A-methods'!$A:$A,$D310)),'A-baseline &amp; data'!AG176)</f>
        <v>0</v>
      </c>
      <c r="G310" s="243">
        <f>IF('A-baseline &amp; data'!AH176="",F310*(1+SUMIFS('A-methods'!M:M,'A-methods'!$AG:$AG,"rate",'A-methods'!$AF:$AF,$B310,'A-methods'!$E:$E,$C310,'A-methods'!$A:$A,$D310)),'A-baseline &amp; data'!AH176)</f>
        <v>0</v>
      </c>
      <c r="H310" s="243">
        <f>IF('A-baseline &amp; data'!AI176="",G310*(1+SUMIFS('A-methods'!N:N,'A-methods'!$AG:$AG,"rate",'A-methods'!$AF:$AF,$B310,'A-methods'!$E:$E,$C310,'A-methods'!$A:$A,$D310)),'A-baseline &amp; data'!AI176)</f>
        <v>0</v>
      </c>
      <c r="I310" s="243">
        <f>IF('A-baseline &amp; data'!AJ176="",H310*(1+SUMIFS('A-methods'!O:O,'A-methods'!$AG:$AG,"rate",'A-methods'!$AF:$AF,$B310,'A-methods'!$E:$E,$C310,'A-methods'!$A:$A,$D310)),'A-baseline &amp; data'!AJ176)</f>
        <v>0</v>
      </c>
      <c r="J310" s="243">
        <f>IF('A-baseline &amp; data'!AK176="",I310*(1+SUMIFS('A-methods'!P:P,'A-methods'!$AG:$AG,"rate",'A-methods'!$AF:$AF,$B310,'A-methods'!$E:$E,$C310,'A-methods'!$A:$A,$D310)),'A-baseline &amp; data'!AK176)</f>
        <v>0</v>
      </c>
      <c r="K310" s="243">
        <f>IF('A-baseline &amp; data'!AL176="",J310*(1+SUMIFS('A-methods'!Q:Q,'A-methods'!$AG:$AG,"rate",'A-methods'!$AF:$AF,$B310,'A-methods'!$E:$E,$C310,'A-methods'!$A:$A,$D310)),'A-baseline &amp; data'!AL176)</f>
        <v>0</v>
      </c>
      <c r="L310" s="243">
        <f>IF('A-baseline &amp; data'!AM176="",K310*(1+SUMIFS('A-methods'!R:R,'A-methods'!$AG:$AG,"rate",'A-methods'!$AF:$AF,$B310,'A-methods'!$E:$E,$C310,'A-methods'!$A:$A,$D310)),'A-baseline &amp; data'!AM176)</f>
        <v>0</v>
      </c>
      <c r="M310" s="243">
        <f>IF('A-baseline &amp; data'!AN176="",L310*(1+SUMIFS('A-methods'!S:S,'A-methods'!$AG:$AG,"rate",'A-methods'!$AF:$AF,$B310,'A-methods'!$E:$E,$C310,'A-methods'!$A:$A,$D310)),'A-baseline &amp; data'!AN176)</f>
        <v>0</v>
      </c>
      <c r="N310" s="243">
        <f>IF('A-baseline &amp; data'!AO176="",M310*(1+SUMIFS('A-methods'!T:T,'A-methods'!$AG:$AG,"rate",'A-methods'!$AF:$AF,$B310,'A-methods'!$E:$E,$C310,'A-methods'!$A:$A,$D310)),'A-baseline &amp; data'!AO176)</f>
        <v>0</v>
      </c>
      <c r="O310" s="243">
        <f>IF('A-baseline &amp; data'!AP176="",N310*(1+SUMIFS('A-methods'!U:U,'A-methods'!$AG:$AG,"rate",'A-methods'!$AF:$AF,$B310,'A-methods'!$E:$E,$C310,'A-methods'!$A:$A,$D310)),'A-baseline &amp; data'!AP176)</f>
        <v>0</v>
      </c>
      <c r="P310" s="243">
        <f>IF('A-baseline &amp; data'!AQ176="",O310*(1+SUMIFS('A-methods'!V:V,'A-methods'!$AG:$AG,"rate",'A-methods'!$AF:$AF,$B310,'A-methods'!$E:$E,$C310,'A-methods'!$A:$A,$D310)),'A-baseline &amp; data'!AQ176)</f>
        <v>0</v>
      </c>
      <c r="Q310" s="243">
        <f>IF('A-baseline &amp; data'!AR176="",P310*(1+SUMIFS('A-methods'!W:W,'A-methods'!$AG:$AG,"rate",'A-methods'!$AF:$AF,$B310,'A-methods'!$E:$E,$C310,'A-methods'!$A:$A,$D310)),'A-baseline &amp; data'!AR176)</f>
        <v>0</v>
      </c>
      <c r="R310" s="243">
        <f>IF('A-baseline &amp; data'!AS176="",Q310*(1+SUMIFS('A-methods'!X:X,'A-methods'!$AG:$AG,"rate",'A-methods'!$AF:$AF,$B310,'A-methods'!$E:$E,$C310,'A-methods'!$A:$A,$D310)),'A-baseline &amp; data'!AS176)</f>
        <v>0</v>
      </c>
      <c r="S310" s="243">
        <f>IF('A-baseline &amp; data'!AT176="",R310*(1+SUMIFS('A-methods'!Y:Y,'A-methods'!$AG:$AG,"rate",'A-methods'!$AF:$AF,$B310,'A-methods'!$E:$E,$C310,'A-methods'!$A:$A,$D310)),'A-baseline &amp; data'!AT176)</f>
        <v>0</v>
      </c>
      <c r="T310" s="243">
        <f>IF('A-baseline &amp; data'!AU176="",S310*(1+SUMIFS('A-methods'!Z:Z,'A-methods'!$AG:$AG,"rate",'A-methods'!$AF:$AF,$B310,'A-methods'!$E:$E,$C310,'A-methods'!$A:$A,$D310)),'A-baseline &amp; data'!AU176)</f>
        <v>0</v>
      </c>
      <c r="U310" s="243">
        <f>IF('A-baseline &amp; data'!AV176="",T310*(1+SUMIFS('A-methods'!AA:AA,'A-methods'!$AG:$AG,"rate",'A-methods'!$AF:$AF,$B310,'A-methods'!$E:$E,$C310,'A-methods'!$A:$A,$D310)),'A-baseline &amp; data'!AV176)</f>
        <v>0</v>
      </c>
      <c r="V310" s="243">
        <f>IF('A-baseline &amp; data'!AW176="",U310*(1+SUMIFS('A-methods'!AB:AB,'A-methods'!$AG:$AG,"rate",'A-methods'!$AF:$AF,$B310,'A-methods'!$E:$E,$C310,'A-methods'!$A:$A,$D310)),'A-baseline &amp; data'!AW176)</f>
        <v>0</v>
      </c>
      <c r="W310" s="243">
        <f>IF('A-baseline &amp; data'!AX176="",V310*(1+SUMIFS('A-methods'!AC:AC,'A-methods'!$AG:$AG,"rate",'A-methods'!$AF:$AF,$B310,'A-methods'!$E:$E,$C310,'A-methods'!$A:$A,$D310)),'A-baseline &amp; data'!AX176)</f>
        <v>0</v>
      </c>
      <c r="X310" s="243">
        <f>IF('A-baseline &amp; data'!AY176="",W310*(1+SUMIFS('A-methods'!AD:AD,'A-methods'!$AG:$AG,"rate",'A-methods'!$AF:$AF,$B310,'A-methods'!$E:$E,$C310,'A-methods'!$A:$A,$D310)),'A-baseline &amp; data'!AY176)</f>
        <v>0</v>
      </c>
      <c r="Y310" s="243">
        <f>IF('A-baseline &amp; data'!AZ176="",X310*(1+SUMIFS('A-methods'!AE:AE,'A-methods'!$AG:$AG,"rate",'A-methods'!$AF:$AF,$B310,'A-methods'!$E:$E,$C310,'A-methods'!$A:$A,$D310)),'A-baseline &amp; data'!AZ176)</f>
        <v>0</v>
      </c>
    </row>
    <row r="311" spans="1:32">
      <c r="A311" s="237" t="s">
        <v>171</v>
      </c>
      <c r="B311" s="221" t="s">
        <v>172</v>
      </c>
      <c r="C311" s="274" t="str">
        <f t="shared" si="39"/>
        <v>NT</v>
      </c>
      <c r="D311" s="272" t="str">
        <f t="shared" si="40"/>
        <v>Best</v>
      </c>
      <c r="E311" s="336">
        <f>IF('A-baseline &amp; data'!AF177&lt;&gt;"",'A-baseline &amp; data'!AF177,'A-baseline &amp; data'!AE177*(1+SUMIFS('A-methods'!K:K,'A-methods'!$AG:$AG,"rate",'A-methods'!$AF:$AF,$B311,'A-methods'!$E:$E,$C311,'A-methods'!$A:$A,$D311)))</f>
        <v>9104.9212471256451</v>
      </c>
      <c r="F311" s="243">
        <f>IF('A-baseline &amp; data'!AG177="",E311*(1+SUMIFS('A-methods'!L:L,'A-methods'!$AG:$AG,"rate",'A-methods'!$AF:$AF,$B311,'A-methods'!$E:$E,$C311,'A-methods'!$A:$A,$D311)),'A-baseline &amp; data'!AG177)</f>
        <v>9359.8590420451637</v>
      </c>
      <c r="G311" s="243">
        <f>IF('A-baseline &amp; data'!AH177="",F311*(1+SUMIFS('A-methods'!M:M,'A-methods'!$AG:$AG,"rate",'A-methods'!$AF:$AF,$B311,'A-methods'!$E:$E,$C311,'A-methods'!$A:$A,$D311)),'A-baseline &amp; data'!AH177)</f>
        <v>9621.9350952224286</v>
      </c>
      <c r="H311" s="243">
        <f>IF('A-baseline &amp; data'!AI177="",G311*(1+SUMIFS('A-methods'!N:N,'A-methods'!$AG:$AG,"rate",'A-methods'!$AF:$AF,$B311,'A-methods'!$E:$E,$C311,'A-methods'!$A:$A,$D311)),'A-baseline &amp; data'!AI177)</f>
        <v>9891.3492778886575</v>
      </c>
      <c r="I311" s="243">
        <f>IF('A-baseline &amp; data'!AJ177="",H311*(1+SUMIFS('A-methods'!O:O,'A-methods'!$AG:$AG,"rate",'A-methods'!$AF:$AF,$B311,'A-methods'!$E:$E,$C311,'A-methods'!$A:$A,$D311)),'A-baseline &amp; data'!AJ177)</f>
        <v>10168.307057669541</v>
      </c>
      <c r="J311" s="243">
        <f>IF('A-baseline &amp; data'!AK177="",I311*(1+SUMIFS('A-methods'!P:P,'A-methods'!$AG:$AG,"rate",'A-methods'!$AF:$AF,$B311,'A-methods'!$E:$E,$C311,'A-methods'!$A:$A,$D311)),'A-baseline &amp; data'!AK177)</f>
        <v>10453.019655284288</v>
      </c>
      <c r="K311" s="243">
        <f>IF('A-baseline &amp; data'!AL177="",J311*(1+SUMIFS('A-methods'!Q:Q,'A-methods'!$AG:$AG,"rate",'A-methods'!$AF:$AF,$B311,'A-methods'!$E:$E,$C311,'A-methods'!$A:$A,$D311)),'A-baseline &amp; data'!AL177)</f>
        <v>10745.704205632248</v>
      </c>
      <c r="L311" s="243">
        <f>IF('A-baseline &amp; data'!AM177="",K311*(1+SUMIFS('A-methods'!R:R,'A-methods'!$AG:$AG,"rate",'A-methods'!$AF:$AF,$B311,'A-methods'!$E:$E,$C311,'A-methods'!$A:$A,$D311)),'A-baseline &amp; data'!AM177)</f>
        <v>11046.583923389951</v>
      </c>
      <c r="M311" s="243">
        <f>IF('A-baseline &amp; data'!AN177="",L311*(1+SUMIFS('A-methods'!S:S,'A-methods'!$AG:$AG,"rate",'A-methods'!$AF:$AF,$B311,'A-methods'!$E:$E,$C311,'A-methods'!$A:$A,$D311)),'A-baseline &amp; data'!AN177)</f>
        <v>11355.888273244871</v>
      </c>
      <c r="N311" s="243">
        <f>IF('A-baseline &amp; data'!AO177="",M311*(1+SUMIFS('A-methods'!T:T,'A-methods'!$AG:$AG,"rate",'A-methods'!$AF:$AF,$B311,'A-methods'!$E:$E,$C311,'A-methods'!$A:$A,$D311)),'A-baseline &amp; data'!AO177)</f>
        <v>11673.853144895727</v>
      </c>
      <c r="O311" s="243">
        <f>IF('A-baseline &amp; data'!AP177="",N311*(1+SUMIFS('A-methods'!U:U,'A-methods'!$AG:$AG,"rate",'A-methods'!$AF:$AF,$B311,'A-methods'!$E:$E,$C311,'A-methods'!$A:$A,$D311)),'A-baseline &amp; data'!AP177)</f>
        <v>12000.721032952808</v>
      </c>
      <c r="P311" s="243">
        <f>IF('A-baseline &amp; data'!AQ177="",O311*(1+SUMIFS('A-methods'!V:V,'A-methods'!$AG:$AG,"rate",'A-methods'!$AF:$AF,$B311,'A-methods'!$E:$E,$C311,'A-methods'!$A:$A,$D311)),'A-baseline &amp; data'!AQ177)</f>
        <v>12336.741221875487</v>
      </c>
      <c r="Q311" s="243">
        <f>IF('A-baseline &amp; data'!AR177="",P311*(1+SUMIFS('A-methods'!W:W,'A-methods'!$AG:$AG,"rate",'A-methods'!$AF:$AF,$B311,'A-methods'!$E:$E,$C311,'A-methods'!$A:$A,$D311)),'A-baseline &amp; data'!AR177)</f>
        <v>12682.169976088002</v>
      </c>
      <c r="R311" s="243">
        <f>IF('A-baseline &amp; data'!AS177="",Q311*(1+SUMIFS('A-methods'!X:X,'A-methods'!$AG:$AG,"rate",'A-methods'!$AF:$AF,$B311,'A-methods'!$E:$E,$C311,'A-methods'!$A:$A,$D311)),'A-baseline &amp; data'!AS177)</f>
        <v>13037.270735418466</v>
      </c>
      <c r="S311" s="243">
        <f>IF('A-baseline &amp; data'!AT177="",R311*(1+SUMIFS('A-methods'!Y:Y,'A-methods'!$AG:$AG,"rate",'A-methods'!$AF:$AF,$B311,'A-methods'!$E:$E,$C311,'A-methods'!$A:$A,$D311)),'A-baseline &amp; data'!AT177)</f>
        <v>13402.314316010183</v>
      </c>
      <c r="T311" s="243">
        <f>IF('A-baseline &amp; data'!AU177="",S311*(1+SUMIFS('A-methods'!Z:Z,'A-methods'!$AG:$AG,"rate",'A-methods'!$AF:$AF,$B311,'A-methods'!$E:$E,$C311,'A-methods'!$A:$A,$D311)),'A-baseline &amp; data'!AU177)</f>
        <v>13777.579116858467</v>
      </c>
      <c r="U311" s="243">
        <f>IF('A-baseline &amp; data'!AV177="",T311*(1+SUMIFS('A-methods'!AA:AA,'A-methods'!$AG:$AG,"rate",'A-methods'!$AF:$AF,$B311,'A-methods'!$E:$E,$C311,'A-methods'!$A:$A,$D311)),'A-baseline &amp; data'!AV177)</f>
        <v>14163.351332130505</v>
      </c>
      <c r="V311" s="243">
        <f>IF('A-baseline &amp; data'!AW177="",U311*(1+SUMIFS('A-methods'!AB:AB,'A-methods'!$AG:$AG,"rate",'A-methods'!$AF:$AF,$B311,'A-methods'!$E:$E,$C311,'A-methods'!$A:$A,$D311)),'A-baseline &amp; data'!AW177)</f>
        <v>14559.92516943016</v>
      </c>
      <c r="W311" s="243">
        <f>IF('A-baseline &amp; data'!AX177="",V311*(1+SUMIFS('A-methods'!AC:AC,'A-methods'!$AG:$AG,"rate",'A-methods'!$AF:$AF,$B311,'A-methods'!$E:$E,$C311,'A-methods'!$A:$A,$D311)),'A-baseline &amp; data'!AX177)</f>
        <v>14967.603074174205</v>
      </c>
      <c r="X311" s="243">
        <f>IF('A-baseline &amp; data'!AY177="",W311*(1+SUMIFS('A-methods'!AD:AD,'A-methods'!$AG:$AG,"rate",'A-methods'!$AF:$AF,$B311,'A-methods'!$E:$E,$C311,'A-methods'!$A:$A,$D311)),'A-baseline &amp; data'!AY177)</f>
        <v>15386.695960251083</v>
      </c>
      <c r="Y311" s="243">
        <f>IF('A-baseline &amp; data'!AZ177="",X311*(1+SUMIFS('A-methods'!AE:AE,'A-methods'!$AG:$AG,"rate",'A-methods'!$AF:$AF,$B311,'A-methods'!$E:$E,$C311,'A-methods'!$A:$A,$D311)),'A-baseline &amp; data'!AZ177)</f>
        <v>15817.523447138114</v>
      </c>
    </row>
    <row r="312" spans="1:32">
      <c r="A312" s="237" t="s">
        <v>260</v>
      </c>
      <c r="B312" s="221" t="s">
        <v>264</v>
      </c>
      <c r="C312" s="274" t="str">
        <f t="shared" si="39"/>
        <v>NT</v>
      </c>
      <c r="D312" s="272" t="str">
        <f t="shared" si="40"/>
        <v>Best</v>
      </c>
      <c r="E312" s="336">
        <f>IF('A-baseline &amp; data'!AF178&lt;&gt;"",'A-baseline &amp; data'!AF178,'A-baseline &amp; data'!AE178*(1+SUMIFS('A-methods'!K:K,'A-methods'!$AG:$AG,"rate",'A-methods'!$AF:$AF,$B312,'A-methods'!$E:$E,$C312,'A-methods'!$A:$A,$D312)))</f>
        <v>28.769399999999997</v>
      </c>
      <c r="F312" s="243">
        <f>IF('A-baseline &amp; data'!AG178="",E312*(1+SUMIFS('A-methods'!L:L,'A-methods'!$AG:$AG,"rate",'A-methods'!$AF:$AF,$B312,'A-methods'!$E:$E,$C312,'A-methods'!$A:$A,$D312)),'A-baseline &amp; data'!AG178)</f>
        <v>28.481705999999996</v>
      </c>
      <c r="G312" s="243">
        <f>IF('A-baseline &amp; data'!AH178="",F312*(1+SUMIFS('A-methods'!M:M,'A-methods'!$AG:$AG,"rate",'A-methods'!$AF:$AF,$B312,'A-methods'!$E:$E,$C312,'A-methods'!$A:$A,$D312)),'A-baseline &amp; data'!AH178)</f>
        <v>28.196888939999994</v>
      </c>
      <c r="H312" s="243">
        <f>IF('A-baseline &amp; data'!AI178="",G312*(1+SUMIFS('A-methods'!N:N,'A-methods'!$AG:$AG,"rate",'A-methods'!$AF:$AF,$B312,'A-methods'!$E:$E,$C312,'A-methods'!$A:$A,$D312)),'A-baseline &amp; data'!AI178)</f>
        <v>27.914920050599992</v>
      </c>
      <c r="I312" s="243">
        <f>IF('A-baseline &amp; data'!AJ178="",H312*(1+SUMIFS('A-methods'!O:O,'A-methods'!$AG:$AG,"rate",'A-methods'!$AF:$AF,$B312,'A-methods'!$E:$E,$C312,'A-methods'!$A:$A,$D312)),'A-baseline &amp; data'!AJ178)</f>
        <v>27.635770850093991</v>
      </c>
      <c r="J312" s="243">
        <f>IF('A-baseline &amp; data'!AK178="",I312*(1+SUMIFS('A-methods'!P:P,'A-methods'!$AG:$AG,"rate",'A-methods'!$AF:$AF,$B312,'A-methods'!$E:$E,$C312,'A-methods'!$A:$A,$D312)),'A-baseline &amp; data'!AK178)</f>
        <v>27.359413141593052</v>
      </c>
      <c r="K312" s="243">
        <f>IF('A-baseline &amp; data'!AL178="",J312*(1+SUMIFS('A-methods'!Q:Q,'A-methods'!$AG:$AG,"rate",'A-methods'!$AF:$AF,$B312,'A-methods'!$E:$E,$C312,'A-methods'!$A:$A,$D312)),'A-baseline &amp; data'!AL178)</f>
        <v>27.085819010177122</v>
      </c>
      <c r="L312" s="243">
        <f>IF('A-baseline &amp; data'!AM178="",K312*(1+SUMIFS('A-methods'!R:R,'A-methods'!$AG:$AG,"rate",'A-methods'!$AF:$AF,$B312,'A-methods'!$E:$E,$C312,'A-methods'!$A:$A,$D312)),'A-baseline &amp; data'!AM178)</f>
        <v>26.814960820075349</v>
      </c>
      <c r="M312" s="243">
        <f>IF('A-baseline &amp; data'!AN178="",L312*(1+SUMIFS('A-methods'!S:S,'A-methods'!$AG:$AG,"rate",'A-methods'!$AF:$AF,$B312,'A-methods'!$E:$E,$C312,'A-methods'!$A:$A,$D312)),'A-baseline &amp; data'!AN178)</f>
        <v>26.546811211874594</v>
      </c>
      <c r="N312" s="243">
        <f>IF('A-baseline &amp; data'!AO178="",M312*(1+SUMIFS('A-methods'!T:T,'A-methods'!$AG:$AG,"rate",'A-methods'!$AF:$AF,$B312,'A-methods'!$E:$E,$C312,'A-methods'!$A:$A,$D312)),'A-baseline &amp; data'!AO178)</f>
        <v>26.281343099755848</v>
      </c>
      <c r="O312" s="243">
        <f>IF('A-baseline &amp; data'!AP178="",N312*(1+SUMIFS('A-methods'!U:U,'A-methods'!$AG:$AG,"rate",'A-methods'!$AF:$AF,$B312,'A-methods'!$E:$E,$C312,'A-methods'!$A:$A,$D312)),'A-baseline &amp; data'!AP178)</f>
        <v>26.018529668758291</v>
      </c>
      <c r="P312" s="243">
        <f>IF('A-baseline &amp; data'!AQ178="",O312*(1+SUMIFS('A-methods'!V:V,'A-methods'!$AG:$AG,"rate",'A-methods'!$AF:$AF,$B312,'A-methods'!$E:$E,$C312,'A-methods'!$A:$A,$D312)),'A-baseline &amp; data'!AQ178)</f>
        <v>25.758344372070706</v>
      </c>
      <c r="Q312" s="243">
        <f>IF('A-baseline &amp; data'!AR178="",P312*(1+SUMIFS('A-methods'!W:W,'A-methods'!$AG:$AG,"rate",'A-methods'!$AF:$AF,$B312,'A-methods'!$E:$E,$C312,'A-methods'!$A:$A,$D312)),'A-baseline &amp; data'!AR178)</f>
        <v>25.500760928349997</v>
      </c>
      <c r="R312" s="243">
        <f>IF('A-baseline &amp; data'!AS178="",Q312*(1+SUMIFS('A-methods'!X:X,'A-methods'!$AG:$AG,"rate",'A-methods'!$AF:$AF,$B312,'A-methods'!$E:$E,$C312,'A-methods'!$A:$A,$D312)),'A-baseline &amp; data'!AS178)</f>
        <v>25.245753319066498</v>
      </c>
      <c r="S312" s="243">
        <f>IF('A-baseline &amp; data'!AT178="",R312*(1+SUMIFS('A-methods'!Y:Y,'A-methods'!$AG:$AG,"rate",'A-methods'!$AF:$AF,$B312,'A-methods'!$E:$E,$C312,'A-methods'!$A:$A,$D312)),'A-baseline &amp; data'!AT178)</f>
        <v>24.993295785875834</v>
      </c>
      <c r="T312" s="243">
        <f>IF('A-baseline &amp; data'!AU178="",S312*(1+SUMIFS('A-methods'!Z:Z,'A-methods'!$AG:$AG,"rate",'A-methods'!$AF:$AF,$B312,'A-methods'!$E:$E,$C312,'A-methods'!$A:$A,$D312)),'A-baseline &amp; data'!AU178)</f>
        <v>24.743362828017077</v>
      </c>
      <c r="U312" s="243">
        <f>IF('A-baseline &amp; data'!AV178="",T312*(1+SUMIFS('A-methods'!AA:AA,'A-methods'!$AG:$AG,"rate",'A-methods'!$AF:$AF,$B312,'A-methods'!$E:$E,$C312,'A-methods'!$A:$A,$D312)),'A-baseline &amp; data'!AV178)</f>
        <v>24.495929199736906</v>
      </c>
      <c r="V312" s="243">
        <f>IF('A-baseline &amp; data'!AW178="",U312*(1+SUMIFS('A-methods'!AB:AB,'A-methods'!$AG:$AG,"rate",'A-methods'!$AF:$AF,$B312,'A-methods'!$E:$E,$C312,'A-methods'!$A:$A,$D312)),'A-baseline &amp; data'!AW178)</f>
        <v>24.250969907739538</v>
      </c>
      <c r="W312" s="243">
        <f>IF('A-baseline &amp; data'!AX178="",V312*(1+SUMIFS('A-methods'!AC:AC,'A-methods'!$AG:$AG,"rate",'A-methods'!$AF:$AF,$B312,'A-methods'!$E:$E,$C312,'A-methods'!$A:$A,$D312)),'A-baseline &amp; data'!AX178)</f>
        <v>24.008460208662143</v>
      </c>
      <c r="X312" s="243">
        <f>IF('A-baseline &amp; data'!AY178="",W312*(1+SUMIFS('A-methods'!AD:AD,'A-methods'!$AG:$AG,"rate",'A-methods'!$AF:$AF,$B312,'A-methods'!$E:$E,$C312,'A-methods'!$A:$A,$D312)),'A-baseline &amp; data'!AY178)</f>
        <v>23.768375606575521</v>
      </c>
      <c r="Y312" s="243">
        <f>IF('A-baseline &amp; data'!AZ178="",X312*(1+SUMIFS('A-methods'!AE:AE,'A-methods'!$AG:$AG,"rate",'A-methods'!$AF:$AF,$B312,'A-methods'!$E:$E,$C312,'A-methods'!$A:$A,$D312)),'A-baseline &amp; data'!AZ178)</f>
        <v>23.530691850509765</v>
      </c>
    </row>
    <row r="313" spans="1:32">
      <c r="A313" s="237" t="s">
        <v>175</v>
      </c>
      <c r="B313" s="221" t="s">
        <v>373</v>
      </c>
      <c r="C313" s="274" t="str">
        <f t="shared" si="39"/>
        <v>NT</v>
      </c>
      <c r="D313" s="272" t="str">
        <f t="shared" si="40"/>
        <v>Best</v>
      </c>
      <c r="E313" s="336">
        <f>IF('A-baseline &amp; data'!AF179&lt;&gt;"",'A-baseline &amp; data'!AF179,'A-baseline &amp; data'!AE179*(1+SUMIFS('A-methods'!K:K,'A-methods'!$AG:$AG,"rate",'A-methods'!$AF:$AF,$B313,'A-methods'!$E:$E,$C313,'A-methods'!$A:$A,$D313)))</f>
        <v>126.8654097768916</v>
      </c>
      <c r="F313" s="243">
        <f>IF('A-baseline &amp; data'!AG179="",E313*(1+SUMIFS('A-methods'!L:L,'A-methods'!$AG:$AG,"rate",'A-methods'!$AF:$AF,$B313,'A-methods'!$E:$E,$C313,'A-methods'!$A:$A,$D313)),'A-baseline &amp; data'!AG179)</f>
        <v>129.30691891908589</v>
      </c>
      <c r="G313" s="243">
        <f>IF('A-baseline &amp; data'!AH179="",F313*(1+SUMIFS('A-methods'!M:M,'A-methods'!$AG:$AG,"rate",'A-methods'!$AF:$AF,$B313,'A-methods'!$E:$E,$C313,'A-methods'!$A:$A,$D313)),'A-baseline &amp; data'!AH179)</f>
        <v>131.79541460317449</v>
      </c>
      <c r="H313" s="243">
        <f>IF('A-baseline &amp; data'!AI179="",G313*(1+SUMIFS('A-methods'!N:N,'A-methods'!$AG:$AG,"rate",'A-methods'!$AF:$AF,$B313,'A-methods'!$E:$E,$C313,'A-methods'!$A:$A,$D313)),'A-baseline &amp; data'!AI179)</f>
        <v>134.431322895238</v>
      </c>
      <c r="I313" s="243">
        <f>IF('A-baseline &amp; data'!AJ179="",H313*(1+SUMIFS('A-methods'!O:O,'A-methods'!$AG:$AG,"rate",'A-methods'!$AF:$AF,$B313,'A-methods'!$E:$E,$C313,'A-methods'!$A:$A,$D313)),'A-baseline &amp; data'!AJ179)</f>
        <v>137.11994935314277</v>
      </c>
      <c r="J313" s="243">
        <f>IF('A-baseline &amp; data'!AK179="",I313*(1+SUMIFS('A-methods'!P:P,'A-methods'!$AG:$AG,"rate",'A-methods'!$AF:$AF,$B313,'A-methods'!$E:$E,$C313,'A-methods'!$A:$A,$D313)),'A-baseline &amp; data'!AK179)</f>
        <v>139.86234834020564</v>
      </c>
      <c r="K313" s="243">
        <f>IF('A-baseline &amp; data'!AL179="",J313*(1+SUMIFS('A-methods'!Q:Q,'A-methods'!$AG:$AG,"rate",'A-methods'!$AF:$AF,$B313,'A-methods'!$E:$E,$C313,'A-methods'!$A:$A,$D313)),'A-baseline &amp; data'!AL179)</f>
        <v>142.65959530700977</v>
      </c>
      <c r="L313" s="243">
        <f>IF('A-baseline &amp; data'!AM179="",K313*(1+SUMIFS('A-methods'!R:R,'A-methods'!$AG:$AG,"rate",'A-methods'!$AF:$AF,$B313,'A-methods'!$E:$E,$C313,'A-methods'!$A:$A,$D313)),'A-baseline &amp; data'!AM179)</f>
        <v>145.51278721314998</v>
      </c>
      <c r="M313" s="243">
        <f>IF('A-baseline &amp; data'!AN179="",L313*(1+SUMIFS('A-methods'!S:S,'A-methods'!$AG:$AG,"rate",'A-methods'!$AF:$AF,$B313,'A-methods'!$E:$E,$C313,'A-methods'!$A:$A,$D313)),'A-baseline &amp; data'!AN179)</f>
        <v>148.42304295741297</v>
      </c>
      <c r="N313" s="243">
        <f>IF('A-baseline &amp; data'!AO179="",M313*(1+SUMIFS('A-methods'!T:T,'A-methods'!$AG:$AG,"rate",'A-methods'!$AF:$AF,$B313,'A-methods'!$E:$E,$C313,'A-methods'!$A:$A,$D313)),'A-baseline &amp; data'!AO179)</f>
        <v>151.53992685951863</v>
      </c>
      <c r="O313" s="243">
        <f>IF('A-baseline &amp; data'!AP179="",N313*(1+SUMIFS('A-methods'!U:U,'A-methods'!$AG:$AG,"rate",'A-methods'!$AF:$AF,$B313,'A-methods'!$E:$E,$C313,'A-methods'!$A:$A,$D313)),'A-baseline &amp; data'!AP179)</f>
        <v>154.72226532356851</v>
      </c>
      <c r="P313" s="243">
        <f>IF('A-baseline &amp; data'!AQ179="",O313*(1+SUMIFS('A-methods'!V:V,'A-methods'!$AG:$AG,"rate",'A-methods'!$AF:$AF,$B313,'A-methods'!$E:$E,$C313,'A-methods'!$A:$A,$D313)),'A-baseline &amp; data'!AQ179)</f>
        <v>157.97143289536342</v>
      </c>
      <c r="Q313" s="243">
        <f>IF('A-baseline &amp; data'!AR179="",P313*(1+SUMIFS('A-methods'!W:W,'A-methods'!$AG:$AG,"rate",'A-methods'!$AF:$AF,$B313,'A-methods'!$E:$E,$C313,'A-methods'!$A:$A,$D313)),'A-baseline &amp; data'!AR179)</f>
        <v>161.28883298616603</v>
      </c>
      <c r="R313" s="243">
        <f>IF('A-baseline &amp; data'!AS179="",Q313*(1+SUMIFS('A-methods'!X:X,'A-methods'!$AG:$AG,"rate",'A-methods'!$AF:$AF,$B313,'A-methods'!$E:$E,$C313,'A-methods'!$A:$A,$D313)),'A-baseline &amp; data'!AS179)</f>
        <v>164.6758984788755</v>
      </c>
      <c r="S313" s="243">
        <f>IF('A-baseline &amp; data'!AT179="",R313*(1+SUMIFS('A-methods'!Y:Y,'A-methods'!$AG:$AG,"rate",'A-methods'!$AF:$AF,$B313,'A-methods'!$E:$E,$C313,'A-methods'!$A:$A,$D313)),'A-baseline &amp; data'!AT179)</f>
        <v>168.13409234693188</v>
      </c>
      <c r="T313" s="243">
        <f>IF('A-baseline &amp; data'!AU179="",S313*(1+SUMIFS('A-methods'!Z:Z,'A-methods'!$AG:$AG,"rate",'A-methods'!$AF:$AF,$B313,'A-methods'!$E:$E,$C313,'A-methods'!$A:$A,$D313)),'A-baseline &amp; data'!AU179)</f>
        <v>171.66490828621744</v>
      </c>
      <c r="U313" s="243">
        <f>IF('A-baseline &amp; data'!AV179="",T313*(1+SUMIFS('A-methods'!AA:AA,'A-methods'!$AG:$AG,"rate",'A-methods'!$AF:$AF,$B313,'A-methods'!$E:$E,$C313,'A-methods'!$A:$A,$D313)),'A-baseline &amp; data'!AV179)</f>
        <v>175.269871360228</v>
      </c>
      <c r="V313" s="243">
        <f>IF('A-baseline &amp; data'!AW179="",U313*(1+SUMIFS('A-methods'!AB:AB,'A-methods'!$AG:$AG,"rate",'A-methods'!$AF:$AF,$B313,'A-methods'!$E:$E,$C313,'A-methods'!$A:$A,$D313)),'A-baseline &amp; data'!AW179)</f>
        <v>178.95053865879277</v>
      </c>
      <c r="W313" s="243">
        <f>IF('A-baseline &amp; data'!AX179="",V313*(1+SUMIFS('A-methods'!AC:AC,'A-methods'!$AG:$AG,"rate",'A-methods'!$AF:$AF,$B313,'A-methods'!$E:$E,$C313,'A-methods'!$A:$A,$D313)),'A-baseline &amp; data'!AX179)</f>
        <v>182.7084999706274</v>
      </c>
      <c r="X313" s="243">
        <f>IF('A-baseline &amp; data'!AY179="",W313*(1+SUMIFS('A-methods'!AD:AD,'A-methods'!$AG:$AG,"rate",'A-methods'!$AF:$AF,$B313,'A-methods'!$E:$E,$C313,'A-methods'!$A:$A,$D313)),'A-baseline &amp; data'!AY179)</f>
        <v>186.54537847001055</v>
      </c>
      <c r="Y313" s="243">
        <f>IF('A-baseline &amp; data'!AZ179="",X313*(1+SUMIFS('A-methods'!AE:AE,'A-methods'!$AG:$AG,"rate",'A-methods'!$AF:$AF,$B313,'A-methods'!$E:$E,$C313,'A-methods'!$A:$A,$D313)),'A-baseline &amp; data'!AZ179)</f>
        <v>190.46283141788075</v>
      </c>
    </row>
    <row r="314" spans="1:32">
      <c r="A314" s="237" t="s">
        <v>189</v>
      </c>
      <c r="B314" s="221" t="s">
        <v>190</v>
      </c>
      <c r="C314" s="274" t="str">
        <f t="shared" si="39"/>
        <v>NT</v>
      </c>
      <c r="D314" s="272" t="str">
        <f t="shared" si="40"/>
        <v>Best</v>
      </c>
      <c r="E314" s="336">
        <f>IF('A-baseline &amp; data'!AF180&lt;&gt;"",'A-baseline &amp; data'!AF180,'A-baseline &amp; data'!AE180*(1+SUMIFS('A-methods'!K:K,'A-methods'!$AG:$AG,"rate",'A-methods'!$AF:$AF,$B314,'A-methods'!$E:$E,$C314,'A-methods'!$A:$A,$D314)))</f>
        <v>5746.5513398488902</v>
      </c>
      <c r="F314" s="243">
        <f>IF('A-baseline &amp; data'!AG180="",E314*(1+SUMIFS('A-methods'!L:L,'A-methods'!$AG:$AG,"rate",'A-methods'!$AF:$AF,$B314,'A-methods'!$E:$E,$C314,'A-methods'!$A:$A,$D314)),'A-baseline &amp; data'!AG180)</f>
        <v>5832.7496099466225</v>
      </c>
      <c r="G314" s="243">
        <f>IF('A-baseline &amp; data'!AH180="",F314*(1+SUMIFS('A-methods'!M:M,'A-methods'!$AG:$AG,"rate",'A-methods'!$AF:$AF,$B314,'A-methods'!$E:$E,$C314,'A-methods'!$A:$A,$D314)),'A-baseline &amp; data'!AH180)</f>
        <v>5920.2408540958213</v>
      </c>
      <c r="H314" s="243">
        <f>IF('A-baseline &amp; data'!AI180="",G314*(1+SUMIFS('A-methods'!N:N,'A-methods'!$AG:$AG,"rate",'A-methods'!$AF:$AF,$B314,'A-methods'!$E:$E,$C314,'A-methods'!$A:$A,$D314)),'A-baseline &amp; data'!AI180)</f>
        <v>6009.0444669072576</v>
      </c>
      <c r="I314" s="243">
        <f>IF('A-baseline &amp; data'!AJ180="",H314*(1+SUMIFS('A-methods'!O:O,'A-methods'!$AG:$AG,"rate",'A-methods'!$AF:$AF,$B314,'A-methods'!$E:$E,$C314,'A-methods'!$A:$A,$D314)),'A-baseline &amp; data'!AJ180)</f>
        <v>6099.1801339108661</v>
      </c>
      <c r="J314" s="243">
        <f>IF('A-baseline &amp; data'!AK180="",I314*(1+SUMIFS('A-methods'!P:P,'A-methods'!$AG:$AG,"rate",'A-methods'!$AF:$AF,$B314,'A-methods'!$E:$E,$C314,'A-methods'!$A:$A,$D314)),'A-baseline &amp; data'!AK180)</f>
        <v>6190.6678359195284</v>
      </c>
      <c r="K314" s="243">
        <f>IF('A-baseline &amp; data'!AL180="",J314*(1+SUMIFS('A-methods'!Q:Q,'A-methods'!$AG:$AG,"rate",'A-methods'!$AF:$AF,$B314,'A-methods'!$E:$E,$C314,'A-methods'!$A:$A,$D314)),'A-baseline &amp; data'!AL180)</f>
        <v>6283.5278534583204</v>
      </c>
      <c r="L314" s="243">
        <f>IF('A-baseline &amp; data'!AM180="",K314*(1+SUMIFS('A-methods'!R:R,'A-methods'!$AG:$AG,"rate",'A-methods'!$AF:$AF,$B314,'A-methods'!$E:$E,$C314,'A-methods'!$A:$A,$D314)),'A-baseline &amp; data'!AM180)</f>
        <v>6377.7807712601943</v>
      </c>
      <c r="M314" s="243">
        <f>IF('A-baseline &amp; data'!AN180="",L314*(1+SUMIFS('A-methods'!S:S,'A-methods'!$AG:$AG,"rate",'A-methods'!$AF:$AF,$B314,'A-methods'!$E:$E,$C314,'A-methods'!$A:$A,$D314)),'A-baseline &amp; data'!AN180)</f>
        <v>6473.4474828290968</v>
      </c>
      <c r="N314" s="243">
        <f>IF('A-baseline &amp; data'!AO180="",M314*(1+SUMIFS('A-methods'!T:T,'A-methods'!$AG:$AG,"rate",'A-methods'!$AF:$AF,$B314,'A-methods'!$E:$E,$C314,'A-methods'!$A:$A,$D314)),'A-baseline &amp; data'!AO180)</f>
        <v>6570.5491950715323</v>
      </c>
      <c r="O314" s="243">
        <f>IF('A-baseline &amp; data'!AP180="",N314*(1+SUMIFS('A-methods'!U:U,'A-methods'!$AG:$AG,"rate",'A-methods'!$AF:$AF,$B314,'A-methods'!$E:$E,$C314,'A-methods'!$A:$A,$D314)),'A-baseline &amp; data'!AP180)</f>
        <v>6669.1074329976045</v>
      </c>
      <c r="P314" s="243">
        <f>IF('A-baseline &amp; data'!AQ180="",O314*(1+SUMIFS('A-methods'!V:V,'A-methods'!$AG:$AG,"rate",'A-methods'!$AF:$AF,$B314,'A-methods'!$E:$E,$C314,'A-methods'!$A:$A,$D314)),'A-baseline &amp; data'!AQ180)</f>
        <v>6769.1440444925684</v>
      </c>
      <c r="Q314" s="243">
        <f>IF('A-baseline &amp; data'!AR180="",P314*(1+SUMIFS('A-methods'!W:W,'A-methods'!$AG:$AG,"rate",'A-methods'!$AF:$AF,$B314,'A-methods'!$E:$E,$C314,'A-methods'!$A:$A,$D314)),'A-baseline &amp; data'!AR180)</f>
        <v>6870.6812051599563</v>
      </c>
      <c r="R314" s="243">
        <f>IF('A-baseline &amp; data'!AS180="",Q314*(1+SUMIFS('A-methods'!X:X,'A-methods'!$AG:$AG,"rate",'A-methods'!$AF:$AF,$B314,'A-methods'!$E:$E,$C314,'A-methods'!$A:$A,$D314)),'A-baseline &amp; data'!AS180)</f>
        <v>6973.7414232373549</v>
      </c>
      <c r="S314" s="243">
        <f>IF('A-baseline &amp; data'!AT180="",R314*(1+SUMIFS('A-methods'!Y:Y,'A-methods'!$AG:$AG,"rate",'A-methods'!$AF:$AF,$B314,'A-methods'!$E:$E,$C314,'A-methods'!$A:$A,$D314)),'A-baseline &amp; data'!AT180)</f>
        <v>7078.3475445859149</v>
      </c>
      <c r="T314" s="243">
        <f>IF('A-baseline &amp; data'!AU180="",S314*(1+SUMIFS('A-methods'!Z:Z,'A-methods'!$AG:$AG,"rate",'A-methods'!$AF:$AF,$B314,'A-methods'!$E:$E,$C314,'A-methods'!$A:$A,$D314)),'A-baseline &amp; data'!AU180)</f>
        <v>7184.522757754703</v>
      </c>
      <c r="U314" s="243">
        <f>IF('A-baseline &amp; data'!AV180="",T314*(1+SUMIFS('A-methods'!AA:AA,'A-methods'!$AG:$AG,"rate",'A-methods'!$AF:$AF,$B314,'A-methods'!$E:$E,$C314,'A-methods'!$A:$A,$D314)),'A-baseline &amp; data'!AV180)</f>
        <v>7292.2905991210228</v>
      </c>
      <c r="V314" s="243">
        <f>IF('A-baseline &amp; data'!AW180="",U314*(1+SUMIFS('A-methods'!AB:AB,'A-methods'!$AG:$AG,"rate",'A-methods'!$AF:$AF,$B314,'A-methods'!$E:$E,$C314,'A-methods'!$A:$A,$D314)),'A-baseline &amp; data'!AW180)</f>
        <v>7401.6749581078375</v>
      </c>
      <c r="W314" s="243">
        <f>IF('A-baseline &amp; data'!AX180="",V314*(1+SUMIFS('A-methods'!AC:AC,'A-methods'!$AG:$AG,"rate",'A-methods'!$AF:$AF,$B314,'A-methods'!$E:$E,$C314,'A-methods'!$A:$A,$D314)),'A-baseline &amp; data'!AX180)</f>
        <v>7512.7000824794541</v>
      </c>
      <c r="X314" s="243">
        <f>IF('A-baseline &amp; data'!AY180="",W314*(1+SUMIFS('A-methods'!AD:AD,'A-methods'!$AG:$AG,"rate",'A-methods'!$AF:$AF,$B314,'A-methods'!$E:$E,$C314,'A-methods'!$A:$A,$D314)),'A-baseline &amp; data'!AY180)</f>
        <v>7625.3905837166449</v>
      </c>
      <c r="Y314" s="243">
        <f>IF('A-baseline &amp; data'!AZ180="",X314*(1+SUMIFS('A-methods'!AE:AE,'A-methods'!$AG:$AG,"rate",'A-methods'!$AF:$AF,$B314,'A-methods'!$E:$E,$C314,'A-methods'!$A:$A,$D314)),'A-baseline &amp; data'!AZ180)</f>
        <v>7739.7714424723936</v>
      </c>
    </row>
    <row r="315" spans="1:32">
      <c r="A315" s="244" t="s">
        <v>262</v>
      </c>
      <c r="B315" s="245" t="s">
        <v>265</v>
      </c>
      <c r="C315" s="188" t="str">
        <f t="shared" si="39"/>
        <v>NT</v>
      </c>
      <c r="D315" s="275" t="str">
        <f t="shared" si="40"/>
        <v>Best</v>
      </c>
      <c r="E315" s="337">
        <f>IF('A-baseline &amp; data'!AF181&lt;&gt;"",'A-baseline &amp; data'!AF181,'A-baseline &amp; data'!AE181*(1+SUMIFS('A-methods'!K:K,'A-methods'!$AG:$AG,"rate",'A-methods'!$AF:$AF,$B315,'A-methods'!$E:$E,$C315,'A-methods'!$A:$A,$D315)))</f>
        <v>126.1036</v>
      </c>
      <c r="F315" s="196">
        <f>IF('A-baseline &amp; data'!AG181="",E315*(1+SUMIFS('A-methods'!L:L,'A-methods'!$AG:$AG,"rate",'A-methods'!$AF:$AF,$B315,'A-methods'!$E:$E,$C315,'A-methods'!$A:$A,$D315)),'A-baseline &amp; data'!AG181)</f>
        <v>127.99515399999999</v>
      </c>
      <c r="G315" s="196">
        <f>IF('A-baseline &amp; data'!AH181="",F315*(1+SUMIFS('A-methods'!M:M,'A-methods'!$AG:$AG,"rate",'A-methods'!$AF:$AF,$B315,'A-methods'!$E:$E,$C315,'A-methods'!$A:$A,$D315)),'A-baseline &amp; data'!AH181)</f>
        <v>129.91508130999998</v>
      </c>
      <c r="H315" s="196">
        <f>IF('A-baseline &amp; data'!AI181="",G315*(1+SUMIFS('A-methods'!N:N,'A-methods'!$AG:$AG,"rate",'A-methods'!$AF:$AF,$B315,'A-methods'!$E:$E,$C315,'A-methods'!$A:$A,$D315)),'A-baseline &amp; data'!AI181)</f>
        <v>131.86380752964996</v>
      </c>
      <c r="I315" s="196">
        <f>IF('A-baseline &amp; data'!AJ181="",H315*(1+SUMIFS('A-methods'!O:O,'A-methods'!$AG:$AG,"rate",'A-methods'!$AF:$AF,$B315,'A-methods'!$E:$E,$C315,'A-methods'!$A:$A,$D315)),'A-baseline &amp; data'!AJ181)</f>
        <v>133.84176464259471</v>
      </c>
      <c r="J315" s="196">
        <f>IF('A-baseline &amp; data'!AK181="",I315*(1+SUMIFS('A-methods'!P:P,'A-methods'!$AG:$AG,"rate",'A-methods'!$AF:$AF,$B315,'A-methods'!$E:$E,$C315,'A-methods'!$A:$A,$D315)),'A-baseline &amp; data'!AK181)</f>
        <v>135.84939111223363</v>
      </c>
      <c r="K315" s="196">
        <f>IF('A-baseline &amp; data'!AL181="",J315*(1+SUMIFS('A-methods'!Q:Q,'A-methods'!$AG:$AG,"rate",'A-methods'!$AF:$AF,$B315,'A-methods'!$E:$E,$C315,'A-methods'!$A:$A,$D315)),'A-baseline &amp; data'!AL181)</f>
        <v>137.88713197891713</v>
      </c>
      <c r="L315" s="196">
        <f>IF('A-baseline &amp; data'!AM181="",K315*(1+SUMIFS('A-methods'!R:R,'A-methods'!$AG:$AG,"rate",'A-methods'!$AF:$AF,$B315,'A-methods'!$E:$E,$C315,'A-methods'!$A:$A,$D315)),'A-baseline &amp; data'!AM181)</f>
        <v>139.95543895860087</v>
      </c>
      <c r="M315" s="196">
        <f>IF('A-baseline &amp; data'!AN181="",L315*(1+SUMIFS('A-methods'!S:S,'A-methods'!$AG:$AG,"rate",'A-methods'!$AF:$AF,$B315,'A-methods'!$E:$E,$C315,'A-methods'!$A:$A,$D315)),'A-baseline &amp; data'!AN181)</f>
        <v>142.05477054297987</v>
      </c>
      <c r="N315" s="196">
        <f>IF('A-baseline &amp; data'!AO181="",M315*(1+SUMIFS('A-methods'!T:T,'A-methods'!$AG:$AG,"rate",'A-methods'!$AF:$AF,$B315,'A-methods'!$E:$E,$C315,'A-methods'!$A:$A,$D315)),'A-baseline &amp; data'!AO181)</f>
        <v>144.18559210112454</v>
      </c>
      <c r="O315" s="196">
        <f>IF('A-baseline &amp; data'!AP181="",N315*(1+SUMIFS('A-methods'!U:U,'A-methods'!$AG:$AG,"rate",'A-methods'!$AF:$AF,$B315,'A-methods'!$E:$E,$C315,'A-methods'!$A:$A,$D315)),'A-baseline &amp; data'!AP181)</f>
        <v>146.34837598264139</v>
      </c>
      <c r="P315" s="196">
        <f>IF('A-baseline &amp; data'!AQ181="",O315*(1+SUMIFS('A-methods'!V:V,'A-methods'!$AG:$AG,"rate",'A-methods'!$AF:$AF,$B315,'A-methods'!$E:$E,$C315,'A-methods'!$A:$A,$D315)),'A-baseline &amp; data'!AQ181)</f>
        <v>148.543601622381</v>
      </c>
      <c r="Q315" s="196">
        <f>IF('A-baseline &amp; data'!AR181="",P315*(1+SUMIFS('A-methods'!W:W,'A-methods'!$AG:$AG,"rate",'A-methods'!$AF:$AF,$B315,'A-methods'!$E:$E,$C315,'A-methods'!$A:$A,$D315)),'A-baseline &amp; data'!AR181)</f>
        <v>150.77175564671671</v>
      </c>
      <c r="R315" s="196">
        <f>IF('A-baseline &amp; data'!AS181="",Q315*(1+SUMIFS('A-methods'!X:X,'A-methods'!$AG:$AG,"rate",'A-methods'!$AF:$AF,$B315,'A-methods'!$E:$E,$C315,'A-methods'!$A:$A,$D315)),'A-baseline &amp; data'!AS181)</f>
        <v>153.03333198141746</v>
      </c>
      <c r="S315" s="196">
        <f>IF('A-baseline &amp; data'!AT181="",R315*(1+SUMIFS('A-methods'!Y:Y,'A-methods'!$AG:$AG,"rate",'A-methods'!$AF:$AF,$B315,'A-methods'!$E:$E,$C315,'A-methods'!$A:$A,$D315)),'A-baseline &amp; data'!AT181)</f>
        <v>155.32883196113872</v>
      </c>
      <c r="T315" s="196">
        <f>IF('A-baseline &amp; data'!AU181="",S315*(1+SUMIFS('A-methods'!Z:Z,'A-methods'!$AG:$AG,"rate",'A-methods'!$AF:$AF,$B315,'A-methods'!$E:$E,$C315,'A-methods'!$A:$A,$D315)),'A-baseline &amp; data'!AU181)</f>
        <v>157.65876444055579</v>
      </c>
      <c r="U315" s="196">
        <f>IF('A-baseline &amp; data'!AV181="",T315*(1+SUMIFS('A-methods'!AA:AA,'A-methods'!$AG:$AG,"rate",'A-methods'!$AF:$AF,$B315,'A-methods'!$E:$E,$C315,'A-methods'!$A:$A,$D315)),'A-baseline &amp; data'!AV181)</f>
        <v>160.02364590716411</v>
      </c>
      <c r="V315" s="196">
        <f>IF('A-baseline &amp; data'!AW181="",U315*(1+SUMIFS('A-methods'!AB:AB,'A-methods'!$AG:$AG,"rate",'A-methods'!$AF:$AF,$B315,'A-methods'!$E:$E,$C315,'A-methods'!$A:$A,$D315)),'A-baseline &amp; data'!AW181)</f>
        <v>162.42400059577156</v>
      </c>
      <c r="W315" s="196">
        <f>IF('A-baseline &amp; data'!AX181="",V315*(1+SUMIFS('A-methods'!AC:AC,'A-methods'!$AG:$AG,"rate",'A-methods'!$AF:$AF,$B315,'A-methods'!$E:$E,$C315,'A-methods'!$A:$A,$D315)),'A-baseline &amp; data'!AX181)</f>
        <v>164.86036060470812</v>
      </c>
      <c r="X315" s="196">
        <f>IF('A-baseline &amp; data'!AY181="",W315*(1+SUMIFS('A-methods'!AD:AD,'A-methods'!$AG:$AG,"rate",'A-methods'!$AF:$AF,$B315,'A-methods'!$E:$E,$C315,'A-methods'!$A:$A,$D315)),'A-baseline &amp; data'!AY181)</f>
        <v>167.33326601377871</v>
      </c>
      <c r="Y315" s="196">
        <f>IF('A-baseline &amp; data'!AZ181="",X315*(1+SUMIFS('A-methods'!AE:AE,'A-methods'!$AG:$AG,"rate",'A-methods'!$AF:$AF,$B315,'A-methods'!$E:$E,$C315,'A-methods'!$A:$A,$D315)),'A-baseline &amp; data'!AZ181)</f>
        <v>169.84326500398538</v>
      </c>
    </row>
    <row r="316" spans="1:32">
      <c r="A316" s="222"/>
      <c r="B316" s="213"/>
      <c r="C316" s="250" t="str">
        <f t="shared" ref="C316:C347" si="41">C315</f>
        <v>NT</v>
      </c>
      <c r="D316" s="250"/>
      <c r="E316" s="324">
        <f t="shared" ref="E316:Y316" si="42">SUM(E288:E315)</f>
        <v>37906.546672973062</v>
      </c>
      <c r="F316" s="324">
        <f t="shared" si="42"/>
        <v>38484.002600809203</v>
      </c>
      <c r="G316" s="324">
        <f t="shared" si="42"/>
        <v>39076.161771674066</v>
      </c>
      <c r="H316" s="324">
        <f t="shared" si="42"/>
        <v>39683.503360992232</v>
      </c>
      <c r="I316" s="324">
        <f t="shared" si="42"/>
        <v>40306.321626204866</v>
      </c>
      <c r="J316" s="324">
        <f t="shared" si="42"/>
        <v>40945.017051479655</v>
      </c>
      <c r="K316" s="324">
        <f t="shared" si="42"/>
        <v>41600.000902977794</v>
      </c>
      <c r="L316" s="324">
        <f t="shared" si="42"/>
        <v>42272.025904243557</v>
      </c>
      <c r="M316" s="324">
        <f t="shared" si="42"/>
        <v>42961.185471347388</v>
      </c>
      <c r="N316" s="324">
        <f t="shared" si="42"/>
        <v>43668.07371634632</v>
      </c>
      <c r="O316" s="324">
        <f t="shared" si="42"/>
        <v>44392.530327167653</v>
      </c>
      <c r="P316" s="324">
        <f t="shared" si="42"/>
        <v>45135.501128970674</v>
      </c>
      <c r="Q316" s="324">
        <f t="shared" si="42"/>
        <v>45897.468899808555</v>
      </c>
      <c r="R316" s="324">
        <f t="shared" si="42"/>
        <v>46678.929411619611</v>
      </c>
      <c r="S316" s="324">
        <f t="shared" si="42"/>
        <v>47480.391782794977</v>
      </c>
      <c r="T316" s="324">
        <f t="shared" si="42"/>
        <v>48302.378840440077</v>
      </c>
      <c r="U316" s="324">
        <f t="shared" si="42"/>
        <v>49145.427492596958</v>
      </c>
      <c r="V316" s="324">
        <f t="shared" si="42"/>
        <v>50010.089110702516</v>
      </c>
      <c r="W316" s="324">
        <f t="shared" si="42"/>
        <v>50896.929922564668</v>
      </c>
      <c r="X316" s="324">
        <f t="shared" si="42"/>
        <v>51806.531416146943</v>
      </c>
      <c r="Y316" s="324">
        <f t="shared" si="42"/>
        <v>52739.490754459606</v>
      </c>
    </row>
    <row r="317" spans="1:32" s="224" customFormat="1" ht="15.75">
      <c r="A317" s="242" t="str">
        <f>A268</f>
        <v>K100</v>
      </c>
      <c r="B317" s="242" t="s">
        <v>213</v>
      </c>
      <c r="C317" s="250" t="str">
        <f t="shared" si="41"/>
        <v>NT</v>
      </c>
      <c r="D317" s="250"/>
      <c r="AA317" s="354"/>
    </row>
    <row r="318" spans="1:32" ht="12.75" customHeight="1">
      <c r="A318" s="246" t="s">
        <v>21</v>
      </c>
      <c r="B318" s="247" t="s">
        <v>198</v>
      </c>
      <c r="C318" s="273" t="str">
        <f t="shared" si="41"/>
        <v>NT</v>
      </c>
      <c r="D318" s="271" t="s">
        <v>209</v>
      </c>
      <c r="E318" s="335">
        <f>IF('A-baseline &amp; data'!AF154&lt;&gt;"",'A-baseline &amp; data'!AF154,'A-baseline &amp; data'!AE154*(1+SUMIFS('A-methods'!K:K,'A-methods'!$AG:$AG,"rate",'A-methods'!$AF:$AF,$B318,'A-methods'!$E:$E,$C318,'A-methods'!$A:$A,$D318)))</f>
        <v>0</v>
      </c>
      <c r="F318" s="248">
        <f>IF('A-baseline &amp; data'!AG154="",E318*(1+SUMIFS('A-methods'!L:L,'A-methods'!$AG:$AG,"rate",'A-methods'!$AF:$AF,$B318,'A-methods'!$E:$E,$C318,'A-methods'!$A:$A,$D318)),'A-baseline &amp; data'!AG154)</f>
        <v>0</v>
      </c>
      <c r="G318" s="248">
        <f>IF('A-baseline &amp; data'!AH154="",F318*(1+SUMIFS('A-methods'!M:M,'A-methods'!$AG:$AG,"rate",'A-methods'!$AF:$AF,$B318,'A-methods'!$E:$E,$C318,'A-methods'!$A:$A,$D318)),'A-baseline &amp; data'!AH154)</f>
        <v>0</v>
      </c>
      <c r="H318" s="248">
        <f>IF('A-baseline &amp; data'!AI154="",G318*(1+SUMIFS('A-methods'!N:N,'A-methods'!$AG:$AG,"rate",'A-methods'!$AF:$AF,$B318,'A-methods'!$E:$E,$C318,'A-methods'!$A:$A,$D318)),'A-baseline &amp; data'!AI154)</f>
        <v>0</v>
      </c>
      <c r="I318" s="248">
        <f>IF('A-baseline &amp; data'!AJ154="",H318*(1+SUMIFS('A-methods'!O:O,'A-methods'!$AG:$AG,"rate",'A-methods'!$AF:$AF,$B318,'A-methods'!$E:$E,$C318,'A-methods'!$A:$A,$D318)),'A-baseline &amp; data'!AJ154)</f>
        <v>0</v>
      </c>
      <c r="J318" s="248">
        <f>IF('A-baseline &amp; data'!AK154="",I318*(1+SUMIFS('A-methods'!P:P,'A-methods'!$AG:$AG,"rate",'A-methods'!$AF:$AF,$B318,'A-methods'!$E:$E,$C318,'A-methods'!$A:$A,$D318)),'A-baseline &amp; data'!AK154)</f>
        <v>0</v>
      </c>
      <c r="K318" s="248">
        <f>IF('A-baseline &amp; data'!AL154="",J318*(1+SUMIFS('A-methods'!Q:Q,'A-methods'!$AG:$AG,"rate",'A-methods'!$AF:$AF,$B318,'A-methods'!$E:$E,$C318,'A-methods'!$A:$A,$D318)),'A-baseline &amp; data'!AL154)</f>
        <v>0</v>
      </c>
      <c r="L318" s="248">
        <f>IF('A-baseline &amp; data'!AM154="",K318*(1+SUMIFS('A-methods'!R:R,'A-methods'!$AG:$AG,"rate",'A-methods'!$AF:$AF,$B318,'A-methods'!$E:$E,$C318,'A-methods'!$A:$A,$D318)),'A-baseline &amp; data'!AM154)</f>
        <v>0</v>
      </c>
      <c r="M318" s="248">
        <f>IF('A-baseline &amp; data'!AN154="",L318*(1+SUMIFS('A-methods'!S:S,'A-methods'!$AG:$AG,"rate",'A-methods'!$AF:$AF,$B318,'A-methods'!$E:$E,$C318,'A-methods'!$A:$A,$D318)),'A-baseline &amp; data'!AN154)</f>
        <v>0</v>
      </c>
      <c r="N318" s="248">
        <f>IF('A-baseline &amp; data'!AO154="",M318*(1+SUMIFS('A-methods'!T:T,'A-methods'!$AG:$AG,"rate",'A-methods'!$AF:$AF,$B318,'A-methods'!$E:$E,$C318,'A-methods'!$A:$A,$D318)),'A-baseline &amp; data'!AO154)</f>
        <v>0</v>
      </c>
      <c r="O318" s="248">
        <f>IF('A-baseline &amp; data'!AP154="",N318*(1+SUMIFS('A-methods'!U:U,'A-methods'!$AG:$AG,"rate",'A-methods'!$AF:$AF,$B318,'A-methods'!$E:$E,$C318,'A-methods'!$A:$A,$D318)),'A-baseline &amp; data'!AP154)</f>
        <v>0</v>
      </c>
      <c r="P318" s="248">
        <f>IF('A-baseline &amp; data'!AQ154="",O318*(1+SUMIFS('A-methods'!V:V,'A-methods'!$AG:$AG,"rate",'A-methods'!$AF:$AF,$B318,'A-methods'!$E:$E,$C318,'A-methods'!$A:$A,$D318)),'A-baseline &amp; data'!AQ154)</f>
        <v>0</v>
      </c>
      <c r="Q318" s="248">
        <f>IF('A-baseline &amp; data'!AR154="",P318*(1+SUMIFS('A-methods'!W:W,'A-methods'!$AG:$AG,"rate",'A-methods'!$AF:$AF,$B318,'A-methods'!$E:$E,$C318,'A-methods'!$A:$A,$D318)),'A-baseline &amp; data'!AR154)</f>
        <v>0</v>
      </c>
      <c r="R318" s="248">
        <f>IF('A-baseline &amp; data'!AS154="",Q318*(1+SUMIFS('A-methods'!X:X,'A-methods'!$AG:$AG,"rate",'A-methods'!$AF:$AF,$B318,'A-methods'!$E:$E,$C318,'A-methods'!$A:$A,$D318)),'A-baseline &amp; data'!AS154)</f>
        <v>0</v>
      </c>
      <c r="S318" s="248">
        <f>IF('A-baseline &amp; data'!AT154="",R318*(1+SUMIFS('A-methods'!Y:Y,'A-methods'!$AG:$AG,"rate",'A-methods'!$AF:$AF,$B318,'A-methods'!$E:$E,$C318,'A-methods'!$A:$A,$D318)),'A-baseline &amp; data'!AT154)</f>
        <v>0</v>
      </c>
      <c r="T318" s="248">
        <f>IF('A-baseline &amp; data'!AU154="",S318*(1+SUMIFS('A-methods'!Z:Z,'A-methods'!$AG:$AG,"rate",'A-methods'!$AF:$AF,$B318,'A-methods'!$E:$E,$C318,'A-methods'!$A:$A,$D318)),'A-baseline &amp; data'!AU154)</f>
        <v>0</v>
      </c>
      <c r="U318" s="248">
        <f>IF('A-baseline &amp; data'!AV154="",T318*(1+SUMIFS('A-methods'!AA:AA,'A-methods'!$AG:$AG,"rate",'A-methods'!$AF:$AF,$B318,'A-methods'!$E:$E,$C318,'A-methods'!$A:$A,$D318)),'A-baseline &amp; data'!AV154)</f>
        <v>0</v>
      </c>
      <c r="V318" s="248">
        <f>IF('A-baseline &amp; data'!AW154="",U318*(1+SUMIFS('A-methods'!AB:AB,'A-methods'!$AG:$AG,"rate",'A-methods'!$AF:$AF,$B318,'A-methods'!$E:$E,$C318,'A-methods'!$A:$A,$D318)),'A-baseline &amp; data'!AW154)</f>
        <v>0</v>
      </c>
      <c r="W318" s="248">
        <f>IF('A-baseline &amp; data'!AX154="",V318*(1+SUMIFS('A-methods'!AC:AC,'A-methods'!$AG:$AG,"rate",'A-methods'!$AF:$AF,$B318,'A-methods'!$E:$E,$C318,'A-methods'!$A:$A,$D318)),'A-baseline &amp; data'!AX154)</f>
        <v>0</v>
      </c>
      <c r="X318" s="248">
        <f>IF('A-baseline &amp; data'!AY154="",W318*(1+SUMIFS('A-methods'!AD:AD,'A-methods'!$AG:$AG,"rate",'A-methods'!$AF:$AF,$B318,'A-methods'!$E:$E,$C318,'A-methods'!$A:$A,$D318)),'A-baseline &amp; data'!AY154)</f>
        <v>0</v>
      </c>
      <c r="Y318" s="248">
        <f>IF('A-baseline &amp; data'!AZ154="",X318*(1+SUMIFS('A-methods'!AE:AE,'A-methods'!$AG:$AG,"rate",'A-methods'!$AF:$AF,$B318,'A-methods'!$E:$E,$C318,'A-methods'!$A:$A,$D318)),'A-baseline &amp; data'!AZ154)</f>
        <v>0</v>
      </c>
    </row>
    <row r="319" spans="1:32">
      <c r="A319" s="237" t="s">
        <v>29</v>
      </c>
      <c r="B319" s="221" t="s">
        <v>30</v>
      </c>
      <c r="C319" s="274" t="str">
        <f t="shared" si="41"/>
        <v>NT</v>
      </c>
      <c r="D319" s="272" t="str">
        <f t="shared" ref="D319:D345" si="43">D318</f>
        <v>High</v>
      </c>
      <c r="E319" s="336">
        <f>IF('A-baseline &amp; data'!AF155&lt;&gt;"",'A-baseline &amp; data'!AF155,'A-baseline &amp; data'!AE155*(1+SUMIFS('A-methods'!K:K,'A-methods'!$AG:$AG,"rate",'A-methods'!$AF:$AF,$B319,'A-methods'!$E:$E,$C319,'A-methods'!$A:$A,$D319)))</f>
        <v>13.629999999999999</v>
      </c>
      <c r="F319" s="243">
        <f>IF('A-baseline &amp; data'!AG155="",E319*(1+SUMIFS('A-methods'!L:L,'A-methods'!$AG:$AG,"rate",'A-methods'!$AF:$AF,$B319,'A-methods'!$E:$E,$C319,'A-methods'!$A:$A,$D319)),'A-baseline &amp; data'!AG155)</f>
        <v>13.629999999999999</v>
      </c>
      <c r="G319" s="243">
        <f>IF('A-baseline &amp; data'!AH155="",F319*(1+SUMIFS('A-methods'!M:M,'A-methods'!$AG:$AG,"rate",'A-methods'!$AF:$AF,$B319,'A-methods'!$E:$E,$C319,'A-methods'!$A:$A,$D319)),'A-baseline &amp; data'!AH155)</f>
        <v>13.629999999999999</v>
      </c>
      <c r="H319" s="243">
        <f>IF('A-baseline &amp; data'!AI155="",G319*(1+SUMIFS('A-methods'!N:N,'A-methods'!$AG:$AG,"rate",'A-methods'!$AF:$AF,$B319,'A-methods'!$E:$E,$C319,'A-methods'!$A:$A,$D319)),'A-baseline &amp; data'!AI155)</f>
        <v>13.629999999999999</v>
      </c>
      <c r="I319" s="243">
        <f>IF('A-baseline &amp; data'!AJ155="",H319*(1+SUMIFS('A-methods'!O:O,'A-methods'!$AG:$AG,"rate",'A-methods'!$AF:$AF,$B319,'A-methods'!$E:$E,$C319,'A-methods'!$A:$A,$D319)),'A-baseline &amp; data'!AJ155)</f>
        <v>13.629999999999999</v>
      </c>
      <c r="J319" s="243">
        <f>IF('A-baseline &amp; data'!AK155="",I319*(1+SUMIFS('A-methods'!P:P,'A-methods'!$AG:$AG,"rate",'A-methods'!$AF:$AF,$B319,'A-methods'!$E:$E,$C319,'A-methods'!$A:$A,$D319)),'A-baseline &amp; data'!AK155)</f>
        <v>13.629999999999999</v>
      </c>
      <c r="K319" s="243">
        <f>IF('A-baseline &amp; data'!AL155="",J319*(1+SUMIFS('A-methods'!Q:Q,'A-methods'!$AG:$AG,"rate",'A-methods'!$AF:$AF,$B319,'A-methods'!$E:$E,$C319,'A-methods'!$A:$A,$D319)),'A-baseline &amp; data'!AL155)</f>
        <v>13.629999999999999</v>
      </c>
      <c r="L319" s="243">
        <f>IF('A-baseline &amp; data'!AM155="",K319*(1+SUMIFS('A-methods'!R:R,'A-methods'!$AG:$AG,"rate",'A-methods'!$AF:$AF,$B319,'A-methods'!$E:$E,$C319,'A-methods'!$A:$A,$D319)),'A-baseline &amp; data'!AM155)</f>
        <v>13.629999999999999</v>
      </c>
      <c r="M319" s="243">
        <f>IF('A-baseline &amp; data'!AN155="",L319*(1+SUMIFS('A-methods'!S:S,'A-methods'!$AG:$AG,"rate",'A-methods'!$AF:$AF,$B319,'A-methods'!$E:$E,$C319,'A-methods'!$A:$A,$D319)),'A-baseline &amp; data'!AN155)</f>
        <v>13.629999999999999</v>
      </c>
      <c r="N319" s="243">
        <f>IF('A-baseline &amp; data'!AO155="",M319*(1+SUMIFS('A-methods'!T:T,'A-methods'!$AG:$AG,"rate",'A-methods'!$AF:$AF,$B319,'A-methods'!$E:$E,$C319,'A-methods'!$A:$A,$D319)),'A-baseline &amp; data'!AO155)</f>
        <v>13.629999999999999</v>
      </c>
      <c r="O319" s="243">
        <f>IF('A-baseline &amp; data'!AP155="",N319*(1+SUMIFS('A-methods'!U:U,'A-methods'!$AG:$AG,"rate",'A-methods'!$AF:$AF,$B319,'A-methods'!$E:$E,$C319,'A-methods'!$A:$A,$D319)),'A-baseline &amp; data'!AP155)</f>
        <v>13.629999999999999</v>
      </c>
      <c r="P319" s="243">
        <f>IF('A-baseline &amp; data'!AQ155="",O319*(1+SUMIFS('A-methods'!V:V,'A-methods'!$AG:$AG,"rate",'A-methods'!$AF:$AF,$B319,'A-methods'!$E:$E,$C319,'A-methods'!$A:$A,$D319)),'A-baseline &amp; data'!AQ155)</f>
        <v>13.629999999999999</v>
      </c>
      <c r="Q319" s="243">
        <f>IF('A-baseline &amp; data'!AR155="",P319*(1+SUMIFS('A-methods'!W:W,'A-methods'!$AG:$AG,"rate",'A-methods'!$AF:$AF,$B319,'A-methods'!$E:$E,$C319,'A-methods'!$A:$A,$D319)),'A-baseline &amp; data'!AR155)</f>
        <v>13.629999999999999</v>
      </c>
      <c r="R319" s="243">
        <f>IF('A-baseline &amp; data'!AS155="",Q319*(1+SUMIFS('A-methods'!X:X,'A-methods'!$AG:$AG,"rate",'A-methods'!$AF:$AF,$B319,'A-methods'!$E:$E,$C319,'A-methods'!$A:$A,$D319)),'A-baseline &amp; data'!AS155)</f>
        <v>13.629999999999999</v>
      </c>
      <c r="S319" s="243">
        <f>IF('A-baseline &amp; data'!AT155="",R319*(1+SUMIFS('A-methods'!Y:Y,'A-methods'!$AG:$AG,"rate",'A-methods'!$AF:$AF,$B319,'A-methods'!$E:$E,$C319,'A-methods'!$A:$A,$D319)),'A-baseline &amp; data'!AT155)</f>
        <v>13.629999999999999</v>
      </c>
      <c r="T319" s="243">
        <f>IF('A-baseline &amp; data'!AU155="",S319*(1+SUMIFS('A-methods'!Z:Z,'A-methods'!$AG:$AG,"rate",'A-methods'!$AF:$AF,$B319,'A-methods'!$E:$E,$C319,'A-methods'!$A:$A,$D319)),'A-baseline &amp; data'!AU155)</f>
        <v>13.629999999999999</v>
      </c>
      <c r="U319" s="243">
        <f>IF('A-baseline &amp; data'!AV155="",T319*(1+SUMIFS('A-methods'!AA:AA,'A-methods'!$AG:$AG,"rate",'A-methods'!$AF:$AF,$B319,'A-methods'!$E:$E,$C319,'A-methods'!$A:$A,$D319)),'A-baseline &amp; data'!AV155)</f>
        <v>13.629999999999999</v>
      </c>
      <c r="V319" s="243">
        <f>IF('A-baseline &amp; data'!AW155="",U319*(1+SUMIFS('A-methods'!AB:AB,'A-methods'!$AG:$AG,"rate",'A-methods'!$AF:$AF,$B319,'A-methods'!$E:$E,$C319,'A-methods'!$A:$A,$D319)),'A-baseline &amp; data'!AW155)</f>
        <v>13.629999999999999</v>
      </c>
      <c r="W319" s="243">
        <f>IF('A-baseline &amp; data'!AX155="",V319*(1+SUMIFS('A-methods'!AC:AC,'A-methods'!$AG:$AG,"rate",'A-methods'!$AF:$AF,$B319,'A-methods'!$E:$E,$C319,'A-methods'!$A:$A,$D319)),'A-baseline &amp; data'!AX155)</f>
        <v>13.629999999999999</v>
      </c>
      <c r="X319" s="243">
        <f>IF('A-baseline &amp; data'!AY155="",W319*(1+SUMIFS('A-methods'!AD:AD,'A-methods'!$AG:$AG,"rate",'A-methods'!$AF:$AF,$B319,'A-methods'!$E:$E,$C319,'A-methods'!$A:$A,$D319)),'A-baseline &amp; data'!AY155)</f>
        <v>13.629999999999999</v>
      </c>
      <c r="Y319" s="243">
        <f>IF('A-baseline &amp; data'!AZ155="",X319*(1+SUMIFS('A-methods'!AE:AE,'A-methods'!$AG:$AG,"rate",'A-methods'!$AF:$AF,$B319,'A-methods'!$E:$E,$C319,'A-methods'!$A:$A,$D319)),'A-baseline &amp; data'!AZ155)</f>
        <v>13.629999999999999</v>
      </c>
    </row>
    <row r="320" spans="1:32">
      <c r="A320" s="237" t="s">
        <v>33</v>
      </c>
      <c r="B320" s="221" t="s">
        <v>34</v>
      </c>
      <c r="C320" s="274" t="str">
        <f t="shared" si="41"/>
        <v>NT</v>
      </c>
      <c r="D320" s="272" t="str">
        <f t="shared" si="43"/>
        <v>High</v>
      </c>
      <c r="E320" s="336">
        <f>IF('A-baseline &amp; data'!AF156&lt;&gt;"",'A-baseline &amp; data'!AF156,'A-baseline &amp; data'!AE156*(1+SUMIFS('A-methods'!K:K,'A-methods'!$AG:$AG,"rate",'A-methods'!$AF:$AF,$B320,'A-methods'!$E:$E,$C320,'A-methods'!$A:$A,$D320)))</f>
        <v>130.34012000000001</v>
      </c>
      <c r="F320" s="243">
        <f>IF('A-baseline &amp; data'!AG156="",E320*(1+SUMIFS('A-methods'!L:L,'A-methods'!$AG:$AG,"rate",'A-methods'!$AF:$AF,$B320,'A-methods'!$E:$E,$C320,'A-methods'!$A:$A,$D320)),'A-baseline &amp; data'!AG156)</f>
        <v>133.98964336000003</v>
      </c>
      <c r="G320" s="243">
        <f>IF('A-baseline &amp; data'!AH156="",F320*(1+SUMIFS('A-methods'!M:M,'A-methods'!$AG:$AG,"rate",'A-methods'!$AF:$AF,$B320,'A-methods'!$E:$E,$C320,'A-methods'!$A:$A,$D320)),'A-baseline &amp; data'!AH156)</f>
        <v>137.74135337408003</v>
      </c>
      <c r="H320" s="243">
        <f>IF('A-baseline &amp; data'!AI156="",G320*(1+SUMIFS('A-methods'!N:N,'A-methods'!$AG:$AG,"rate",'A-methods'!$AF:$AF,$B320,'A-methods'!$E:$E,$C320,'A-methods'!$A:$A,$D320)),'A-baseline &amp; data'!AI156)</f>
        <v>141.59811126855428</v>
      </c>
      <c r="I320" s="243">
        <f>IF('A-baseline &amp; data'!AJ156="",H320*(1+SUMIFS('A-methods'!O:O,'A-methods'!$AG:$AG,"rate",'A-methods'!$AF:$AF,$B320,'A-methods'!$E:$E,$C320,'A-methods'!$A:$A,$D320)),'A-baseline &amp; data'!AJ156)</f>
        <v>145.56285838407379</v>
      </c>
      <c r="J320" s="243">
        <f>IF('A-baseline &amp; data'!AK156="",I320*(1+SUMIFS('A-methods'!P:P,'A-methods'!$AG:$AG,"rate",'A-methods'!$AF:$AF,$B320,'A-methods'!$E:$E,$C320,'A-methods'!$A:$A,$D320)),'A-baseline &amp; data'!AK156)</f>
        <v>149.63861841882786</v>
      </c>
      <c r="K320" s="243">
        <f>IF('A-baseline &amp; data'!AL156="",J320*(1+SUMIFS('A-methods'!Q:Q,'A-methods'!$AG:$AG,"rate",'A-methods'!$AF:$AF,$B320,'A-methods'!$E:$E,$C320,'A-methods'!$A:$A,$D320)),'A-baseline &amp; data'!AL156)</f>
        <v>153.82849973455504</v>
      </c>
      <c r="L320" s="243">
        <f>IF('A-baseline &amp; data'!AM156="",K320*(1+SUMIFS('A-methods'!R:R,'A-methods'!$AG:$AG,"rate",'A-methods'!$AF:$AF,$B320,'A-methods'!$E:$E,$C320,'A-methods'!$A:$A,$D320)),'A-baseline &amp; data'!AM156)</f>
        <v>158.13569772712259</v>
      </c>
      <c r="M320" s="243">
        <f>IF('A-baseline &amp; data'!AN156="",L320*(1+SUMIFS('A-methods'!S:S,'A-methods'!$AG:$AG,"rate",'A-methods'!$AF:$AF,$B320,'A-methods'!$E:$E,$C320,'A-methods'!$A:$A,$D320)),'A-baseline &amp; data'!AN156)</f>
        <v>162.56349726348202</v>
      </c>
      <c r="N320" s="243">
        <f>IF('A-baseline &amp; data'!AO156="",M320*(1+SUMIFS('A-methods'!T:T,'A-methods'!$AG:$AG,"rate",'A-methods'!$AF:$AF,$B320,'A-methods'!$E:$E,$C320,'A-methods'!$A:$A,$D320)),'A-baseline &amp; data'!AO156)</f>
        <v>167.11527518685952</v>
      </c>
      <c r="O320" s="243">
        <f>IF('A-baseline &amp; data'!AP156="",N320*(1+SUMIFS('A-methods'!U:U,'A-methods'!$AG:$AG,"rate",'A-methods'!$AF:$AF,$B320,'A-methods'!$E:$E,$C320,'A-methods'!$A:$A,$D320)),'A-baseline &amp; data'!AP156)</f>
        <v>171.7945028920916</v>
      </c>
      <c r="P320" s="243">
        <f>IF('A-baseline &amp; data'!AQ156="",O320*(1+SUMIFS('A-methods'!V:V,'A-methods'!$AG:$AG,"rate",'A-methods'!$AF:$AF,$B320,'A-methods'!$E:$E,$C320,'A-methods'!$A:$A,$D320)),'A-baseline &amp; data'!AQ156)</f>
        <v>176.60474897307017</v>
      </c>
      <c r="Q320" s="243">
        <f>IF('A-baseline &amp; data'!AR156="",P320*(1+SUMIFS('A-methods'!W:W,'A-methods'!$AG:$AG,"rate",'A-methods'!$AF:$AF,$B320,'A-methods'!$E:$E,$C320,'A-methods'!$A:$A,$D320)),'A-baseline &amp; data'!AR156)</f>
        <v>181.54968194431615</v>
      </c>
      <c r="R320" s="243">
        <f>IF('A-baseline &amp; data'!AS156="",Q320*(1+SUMIFS('A-methods'!X:X,'A-methods'!$AG:$AG,"rate",'A-methods'!$AF:$AF,$B320,'A-methods'!$E:$E,$C320,'A-methods'!$A:$A,$D320)),'A-baseline &amp; data'!AS156)</f>
        <v>186.633073038757</v>
      </c>
      <c r="S320" s="243">
        <f>IF('A-baseline &amp; data'!AT156="",R320*(1+SUMIFS('A-methods'!Y:Y,'A-methods'!$AG:$AG,"rate",'A-methods'!$AF:$AF,$B320,'A-methods'!$E:$E,$C320,'A-methods'!$A:$A,$D320)),'A-baseline &amp; data'!AT156)</f>
        <v>191.8587990838422</v>
      </c>
      <c r="T320" s="243">
        <f>IF('A-baseline &amp; data'!AU156="",S320*(1+SUMIFS('A-methods'!Z:Z,'A-methods'!$AG:$AG,"rate",'A-methods'!$AF:$AF,$B320,'A-methods'!$E:$E,$C320,'A-methods'!$A:$A,$D320)),'A-baseline &amp; data'!AU156)</f>
        <v>197.23084545818978</v>
      </c>
      <c r="U320" s="243">
        <f>IF('A-baseline &amp; data'!AV156="",T320*(1+SUMIFS('A-methods'!AA:AA,'A-methods'!$AG:$AG,"rate",'A-methods'!$AF:$AF,$B320,'A-methods'!$E:$E,$C320,'A-methods'!$A:$A,$D320)),'A-baseline &amp; data'!AV156)</f>
        <v>202.75330913101911</v>
      </c>
      <c r="V320" s="243">
        <f>IF('A-baseline &amp; data'!AW156="",U320*(1+SUMIFS('A-methods'!AB:AB,'A-methods'!$AG:$AG,"rate",'A-methods'!$AF:$AF,$B320,'A-methods'!$E:$E,$C320,'A-methods'!$A:$A,$D320)),'A-baseline &amp; data'!AW156)</f>
        <v>208.43040178668764</v>
      </c>
      <c r="W320" s="243">
        <f>IF('A-baseline &amp; data'!AX156="",V320*(1+SUMIFS('A-methods'!AC:AC,'A-methods'!$AG:$AG,"rate",'A-methods'!$AF:$AF,$B320,'A-methods'!$E:$E,$C320,'A-methods'!$A:$A,$D320)),'A-baseline &amp; data'!AX156)</f>
        <v>214.26645303671489</v>
      </c>
      <c r="X320" s="243">
        <f>IF('A-baseline &amp; data'!AY156="",W320*(1+SUMIFS('A-methods'!AD:AD,'A-methods'!$AG:$AG,"rate",'A-methods'!$AF:$AF,$B320,'A-methods'!$E:$E,$C320,'A-methods'!$A:$A,$D320)),'A-baseline &amp; data'!AY156)</f>
        <v>220.26591372174292</v>
      </c>
      <c r="Y320" s="243">
        <f>IF('A-baseline &amp; data'!AZ156="",X320*(1+SUMIFS('A-methods'!AE:AE,'A-methods'!$AG:$AG,"rate",'A-methods'!$AF:$AF,$B320,'A-methods'!$E:$E,$C320,'A-methods'!$A:$A,$D320)),'A-baseline &amp; data'!AZ156)</f>
        <v>226.43335930595174</v>
      </c>
    </row>
    <row r="321" spans="1:25">
      <c r="A321" s="237" t="s">
        <v>43</v>
      </c>
      <c r="B321" s="221" t="s">
        <v>44</v>
      </c>
      <c r="C321" s="274" t="str">
        <f t="shared" si="41"/>
        <v>NT</v>
      </c>
      <c r="D321" s="272" t="str">
        <f t="shared" si="43"/>
        <v>High</v>
      </c>
      <c r="E321" s="336">
        <f>IF('A-baseline &amp; data'!AF157&lt;&gt;"",'A-baseline &amp; data'!AF157,'A-baseline &amp; data'!AE157*(1+SUMIFS('A-methods'!K:K,'A-methods'!$AG:$AG,"rate",'A-methods'!$AF:$AF,$B321,'A-methods'!$E:$E,$C321,'A-methods'!$A:$A,$D321)))</f>
        <v>22.391200000000001</v>
      </c>
      <c r="F321" s="243">
        <f>IF('A-baseline &amp; data'!AG157="",E321*(1+SUMIFS('A-methods'!L:L,'A-methods'!$AG:$AG,"rate",'A-methods'!$AF:$AF,$B321,'A-methods'!$E:$E,$C321,'A-methods'!$A:$A,$D321)),'A-baseline &amp; data'!AG157)</f>
        <v>23.286848000000003</v>
      </c>
      <c r="G321" s="243">
        <f>IF('A-baseline &amp; data'!AH157="",F321*(1+SUMIFS('A-methods'!M:M,'A-methods'!$AG:$AG,"rate",'A-methods'!$AF:$AF,$B321,'A-methods'!$E:$E,$C321,'A-methods'!$A:$A,$D321)),'A-baseline &amp; data'!AH157)</f>
        <v>24.218321920000005</v>
      </c>
      <c r="H321" s="243">
        <f>IF('A-baseline &amp; data'!AI157="",G321*(1+SUMIFS('A-methods'!N:N,'A-methods'!$AG:$AG,"rate",'A-methods'!$AF:$AF,$B321,'A-methods'!$E:$E,$C321,'A-methods'!$A:$A,$D321)),'A-baseline &amp; data'!AI157)</f>
        <v>25.187054796800005</v>
      </c>
      <c r="I321" s="243">
        <f>IF('A-baseline &amp; data'!AJ157="",H321*(1+SUMIFS('A-methods'!O:O,'A-methods'!$AG:$AG,"rate",'A-methods'!$AF:$AF,$B321,'A-methods'!$E:$E,$C321,'A-methods'!$A:$A,$D321)),'A-baseline &amp; data'!AJ157)</f>
        <v>26.194536988672006</v>
      </c>
      <c r="J321" s="243">
        <f>IF('A-baseline &amp; data'!AK157="",I321*(1+SUMIFS('A-methods'!P:P,'A-methods'!$AG:$AG,"rate",'A-methods'!$AF:$AF,$B321,'A-methods'!$E:$E,$C321,'A-methods'!$A:$A,$D321)),'A-baseline &amp; data'!AK157)</f>
        <v>27.766209207992329</v>
      </c>
      <c r="K321" s="243">
        <f>IF('A-baseline &amp; data'!AL157="",J321*(1+SUMIFS('A-methods'!Q:Q,'A-methods'!$AG:$AG,"rate",'A-methods'!$AF:$AF,$B321,'A-methods'!$E:$E,$C321,'A-methods'!$A:$A,$D321)),'A-baseline &amp; data'!AL157)</f>
        <v>29.43218176047187</v>
      </c>
      <c r="L321" s="243">
        <f>IF('A-baseline &amp; data'!AM157="",K321*(1+SUMIFS('A-methods'!R:R,'A-methods'!$AG:$AG,"rate",'A-methods'!$AF:$AF,$B321,'A-methods'!$E:$E,$C321,'A-methods'!$A:$A,$D321)),'A-baseline &amp; data'!AM157)</f>
        <v>31.198112666100183</v>
      </c>
      <c r="M321" s="243">
        <f>IF('A-baseline &amp; data'!AN157="",L321*(1+SUMIFS('A-methods'!S:S,'A-methods'!$AG:$AG,"rate",'A-methods'!$AF:$AF,$B321,'A-methods'!$E:$E,$C321,'A-methods'!$A:$A,$D321)),'A-baseline &amp; data'!AN157)</f>
        <v>33.069999426066197</v>
      </c>
      <c r="N321" s="243">
        <f>IF('A-baseline &amp; data'!AO157="",M321*(1+SUMIFS('A-methods'!T:T,'A-methods'!$AG:$AG,"rate",'A-methods'!$AF:$AF,$B321,'A-methods'!$E:$E,$C321,'A-methods'!$A:$A,$D321)),'A-baseline &amp; data'!AO157)</f>
        <v>35.054199391630171</v>
      </c>
      <c r="O321" s="243">
        <f>IF('A-baseline &amp; data'!AP157="",N321*(1+SUMIFS('A-methods'!U:U,'A-methods'!$AG:$AG,"rate",'A-methods'!$AF:$AF,$B321,'A-methods'!$E:$E,$C321,'A-methods'!$A:$A,$D321)),'A-baseline &amp; data'!AP157)</f>
        <v>35.054199391630171</v>
      </c>
      <c r="P321" s="243">
        <f>IF('A-baseline &amp; data'!AQ157="",O321*(1+SUMIFS('A-methods'!V:V,'A-methods'!$AG:$AG,"rate",'A-methods'!$AF:$AF,$B321,'A-methods'!$E:$E,$C321,'A-methods'!$A:$A,$D321)),'A-baseline &amp; data'!AQ157)</f>
        <v>35.054199391630171</v>
      </c>
      <c r="Q321" s="243">
        <f>IF('A-baseline &amp; data'!AR157="",P321*(1+SUMIFS('A-methods'!W:W,'A-methods'!$AG:$AG,"rate",'A-methods'!$AF:$AF,$B321,'A-methods'!$E:$E,$C321,'A-methods'!$A:$A,$D321)),'A-baseline &amp; data'!AR157)</f>
        <v>35.054199391630171</v>
      </c>
      <c r="R321" s="243">
        <f>IF('A-baseline &amp; data'!AS157="",Q321*(1+SUMIFS('A-methods'!X:X,'A-methods'!$AG:$AG,"rate",'A-methods'!$AF:$AF,$B321,'A-methods'!$E:$E,$C321,'A-methods'!$A:$A,$D321)),'A-baseline &amp; data'!AS157)</f>
        <v>35.054199391630171</v>
      </c>
      <c r="S321" s="243">
        <f>IF('A-baseline &amp; data'!AT157="",R321*(1+SUMIFS('A-methods'!Y:Y,'A-methods'!$AG:$AG,"rate",'A-methods'!$AF:$AF,$B321,'A-methods'!$E:$E,$C321,'A-methods'!$A:$A,$D321)),'A-baseline &amp; data'!AT157)</f>
        <v>35.054199391630171</v>
      </c>
      <c r="T321" s="243">
        <f>IF('A-baseline &amp; data'!AU157="",S321*(1+SUMIFS('A-methods'!Z:Z,'A-methods'!$AG:$AG,"rate",'A-methods'!$AF:$AF,$B321,'A-methods'!$E:$E,$C321,'A-methods'!$A:$A,$D321)),'A-baseline &amp; data'!AU157)</f>
        <v>35.054199391630171</v>
      </c>
      <c r="U321" s="243">
        <f>IF('A-baseline &amp; data'!AV157="",T321*(1+SUMIFS('A-methods'!AA:AA,'A-methods'!$AG:$AG,"rate",'A-methods'!$AF:$AF,$B321,'A-methods'!$E:$E,$C321,'A-methods'!$A:$A,$D321)),'A-baseline &amp; data'!AV157)</f>
        <v>35.054199391630171</v>
      </c>
      <c r="V321" s="243">
        <f>IF('A-baseline &amp; data'!AW157="",U321*(1+SUMIFS('A-methods'!AB:AB,'A-methods'!$AG:$AG,"rate",'A-methods'!$AF:$AF,$B321,'A-methods'!$E:$E,$C321,'A-methods'!$A:$A,$D321)),'A-baseline &amp; data'!AW157)</f>
        <v>35.054199391630171</v>
      </c>
      <c r="W321" s="243">
        <f>IF('A-baseline &amp; data'!AX157="",V321*(1+SUMIFS('A-methods'!AC:AC,'A-methods'!$AG:$AG,"rate",'A-methods'!$AF:$AF,$B321,'A-methods'!$E:$E,$C321,'A-methods'!$A:$A,$D321)),'A-baseline &amp; data'!AX157)</f>
        <v>35.054199391630171</v>
      </c>
      <c r="X321" s="243">
        <f>IF('A-baseline &amp; data'!AY157="",W321*(1+SUMIFS('A-methods'!AD:AD,'A-methods'!$AG:$AG,"rate",'A-methods'!$AF:$AF,$B321,'A-methods'!$E:$E,$C321,'A-methods'!$A:$A,$D321)),'A-baseline &amp; data'!AY157)</f>
        <v>35.054199391630171</v>
      </c>
      <c r="Y321" s="243">
        <f>IF('A-baseline &amp; data'!AZ157="",X321*(1+SUMIFS('A-methods'!AE:AE,'A-methods'!$AG:$AG,"rate",'A-methods'!$AF:$AF,$B321,'A-methods'!$E:$E,$C321,'A-methods'!$A:$A,$D321)),'A-baseline &amp; data'!AZ157)</f>
        <v>35.054199391630171</v>
      </c>
    </row>
    <row r="322" spans="1:25">
      <c r="A322" s="237" t="s">
        <v>63</v>
      </c>
      <c r="B322" s="221" t="s">
        <v>64</v>
      </c>
      <c r="C322" s="274" t="str">
        <f t="shared" si="41"/>
        <v>NT</v>
      </c>
      <c r="D322" s="272" t="str">
        <f t="shared" si="43"/>
        <v>High</v>
      </c>
      <c r="E322" s="336">
        <f>IF('A-baseline &amp; data'!AF158&lt;&gt;"",'A-baseline &amp; data'!AF158,'A-baseline &amp; data'!AE158*(1+SUMIFS('A-methods'!K:K,'A-methods'!$AG:$AG,"rate",'A-methods'!$AF:$AF,$B322,'A-methods'!$E:$E,$C322,'A-methods'!$A:$A,$D322)))</f>
        <v>424.11194999999992</v>
      </c>
      <c r="F322" s="243">
        <f>IF('A-baseline &amp; data'!AG158="",E322*(1+SUMIFS('A-methods'!L:L,'A-methods'!$AG:$AG,"rate",'A-methods'!$AF:$AF,$B322,'A-methods'!$E:$E,$C322,'A-methods'!$A:$A,$D322)),'A-baseline &amp; data'!AG158)</f>
        <v>438.95586824999987</v>
      </c>
      <c r="G322" s="243">
        <f>IF('A-baseline &amp; data'!AH158="",F322*(1+SUMIFS('A-methods'!M:M,'A-methods'!$AG:$AG,"rate",'A-methods'!$AF:$AF,$B322,'A-methods'!$E:$E,$C322,'A-methods'!$A:$A,$D322)),'A-baseline &amp; data'!AH158)</f>
        <v>454.31932363874984</v>
      </c>
      <c r="H322" s="243">
        <f>IF('A-baseline &amp; data'!AI158="",G322*(1+SUMIFS('A-methods'!N:N,'A-methods'!$AG:$AG,"rate",'A-methods'!$AF:$AF,$B322,'A-methods'!$E:$E,$C322,'A-methods'!$A:$A,$D322)),'A-baseline &amp; data'!AI158)</f>
        <v>470.22049996610605</v>
      </c>
      <c r="I322" s="243">
        <f>IF('A-baseline &amp; data'!AJ158="",H322*(1+SUMIFS('A-methods'!O:O,'A-methods'!$AG:$AG,"rate",'A-methods'!$AF:$AF,$B322,'A-methods'!$E:$E,$C322,'A-methods'!$A:$A,$D322)),'A-baseline &amp; data'!AJ158)</f>
        <v>486.67821746491973</v>
      </c>
      <c r="J322" s="243">
        <f>IF('A-baseline &amp; data'!AK158="",I322*(1+SUMIFS('A-methods'!P:P,'A-methods'!$AG:$AG,"rate",'A-methods'!$AF:$AF,$B322,'A-methods'!$E:$E,$C322,'A-methods'!$A:$A,$D322)),'A-baseline &amp; data'!AK158)</f>
        <v>503.71195507619188</v>
      </c>
      <c r="K322" s="243">
        <f>IF('A-baseline &amp; data'!AL158="",J322*(1+SUMIFS('A-methods'!Q:Q,'A-methods'!$AG:$AG,"rate",'A-methods'!$AF:$AF,$B322,'A-methods'!$E:$E,$C322,'A-methods'!$A:$A,$D322)),'A-baseline &amp; data'!AL158)</f>
        <v>521.34187350385855</v>
      </c>
      <c r="L322" s="243">
        <f>IF('A-baseline &amp; data'!AM158="",K322*(1+SUMIFS('A-methods'!R:R,'A-methods'!$AG:$AG,"rate",'A-methods'!$AF:$AF,$B322,'A-methods'!$E:$E,$C322,'A-methods'!$A:$A,$D322)),'A-baseline &amp; data'!AM158)</f>
        <v>539.58883907649351</v>
      </c>
      <c r="M322" s="243">
        <f>IF('A-baseline &amp; data'!AN158="",L322*(1+SUMIFS('A-methods'!S:S,'A-methods'!$AG:$AG,"rate",'A-methods'!$AF:$AF,$B322,'A-methods'!$E:$E,$C322,'A-methods'!$A:$A,$D322)),'A-baseline &amp; data'!AN158)</f>
        <v>558.47444844417078</v>
      </c>
      <c r="N322" s="243">
        <f>IF('A-baseline &amp; data'!AO158="",M322*(1+SUMIFS('A-methods'!T:T,'A-methods'!$AG:$AG,"rate",'A-methods'!$AF:$AF,$B322,'A-methods'!$E:$E,$C322,'A-methods'!$A:$A,$D322)),'A-baseline &amp; data'!AO158)</f>
        <v>578.02105413971674</v>
      </c>
      <c r="O322" s="243">
        <f>IF('A-baseline &amp; data'!AP158="",N322*(1+SUMIFS('A-methods'!U:U,'A-methods'!$AG:$AG,"rate",'A-methods'!$AF:$AF,$B322,'A-methods'!$E:$E,$C322,'A-methods'!$A:$A,$D322)),'A-baseline &amp; data'!AP158)</f>
        <v>598.25179103460675</v>
      </c>
      <c r="P322" s="243">
        <f>IF('A-baseline &amp; data'!AQ158="",O322*(1+SUMIFS('A-methods'!V:V,'A-methods'!$AG:$AG,"rate",'A-methods'!$AF:$AF,$B322,'A-methods'!$E:$E,$C322,'A-methods'!$A:$A,$D322)),'A-baseline &amp; data'!AQ158)</f>
        <v>619.19060372081799</v>
      </c>
      <c r="Q322" s="243">
        <f>IF('A-baseline &amp; data'!AR158="",P322*(1+SUMIFS('A-methods'!W:W,'A-methods'!$AG:$AG,"rate",'A-methods'!$AF:$AF,$B322,'A-methods'!$E:$E,$C322,'A-methods'!$A:$A,$D322)),'A-baseline &amp; data'!AR158)</f>
        <v>640.86227485104655</v>
      </c>
      <c r="R322" s="243">
        <f>IF('A-baseline &amp; data'!AS158="",Q322*(1+SUMIFS('A-methods'!X:X,'A-methods'!$AG:$AG,"rate",'A-methods'!$AF:$AF,$B322,'A-methods'!$E:$E,$C322,'A-methods'!$A:$A,$D322)),'A-baseline &amp; data'!AS158)</f>
        <v>663.29245447083315</v>
      </c>
      <c r="S322" s="243">
        <f>IF('A-baseline &amp; data'!AT158="",R322*(1+SUMIFS('A-methods'!Y:Y,'A-methods'!$AG:$AG,"rate",'A-methods'!$AF:$AF,$B322,'A-methods'!$E:$E,$C322,'A-methods'!$A:$A,$D322)),'A-baseline &amp; data'!AT158)</f>
        <v>686.5076903773122</v>
      </c>
      <c r="T322" s="243">
        <f>IF('A-baseline &amp; data'!AU158="",S322*(1+SUMIFS('A-methods'!Z:Z,'A-methods'!$AG:$AG,"rate",'A-methods'!$AF:$AF,$B322,'A-methods'!$E:$E,$C322,'A-methods'!$A:$A,$D322)),'A-baseline &amp; data'!AU158)</f>
        <v>710.5354595405181</v>
      </c>
      <c r="U322" s="243">
        <f>IF('A-baseline &amp; data'!AV158="",T322*(1+SUMIFS('A-methods'!AA:AA,'A-methods'!$AG:$AG,"rate",'A-methods'!$AF:$AF,$B322,'A-methods'!$E:$E,$C322,'A-methods'!$A:$A,$D322)),'A-baseline &amp; data'!AV158)</f>
        <v>735.40420062443616</v>
      </c>
      <c r="V322" s="243">
        <f>IF('A-baseline &amp; data'!AW158="",U322*(1+SUMIFS('A-methods'!AB:AB,'A-methods'!$AG:$AG,"rate",'A-methods'!$AF:$AF,$B322,'A-methods'!$E:$E,$C322,'A-methods'!$A:$A,$D322)),'A-baseline &amp; data'!AW158)</f>
        <v>761.14334764629132</v>
      </c>
      <c r="W322" s="243">
        <f>IF('A-baseline &amp; data'!AX158="",V322*(1+SUMIFS('A-methods'!AC:AC,'A-methods'!$AG:$AG,"rate",'A-methods'!$AF:$AF,$B322,'A-methods'!$E:$E,$C322,'A-methods'!$A:$A,$D322)),'A-baseline &amp; data'!AX158)</f>
        <v>787.78336481391148</v>
      </c>
      <c r="X322" s="243">
        <f>IF('A-baseline &amp; data'!AY158="",W322*(1+SUMIFS('A-methods'!AD:AD,'A-methods'!$AG:$AG,"rate",'A-methods'!$AF:$AF,$B322,'A-methods'!$E:$E,$C322,'A-methods'!$A:$A,$D322)),'A-baseline &amp; data'!AY158)</f>
        <v>815.35578258239832</v>
      </c>
      <c r="Y322" s="243">
        <f>IF('A-baseline &amp; data'!AZ158="",X322*(1+SUMIFS('A-methods'!AE:AE,'A-methods'!$AG:$AG,"rate",'A-methods'!$AF:$AF,$B322,'A-methods'!$E:$E,$C322,'A-methods'!$A:$A,$D322)),'A-baseline &amp; data'!AZ158)</f>
        <v>843.89323497278224</v>
      </c>
    </row>
    <row r="323" spans="1:25">
      <c r="A323" s="237" t="s">
        <v>75</v>
      </c>
      <c r="B323" s="221" t="s">
        <v>76</v>
      </c>
      <c r="C323" s="274" t="str">
        <f t="shared" si="41"/>
        <v>NT</v>
      </c>
      <c r="D323" s="272" t="str">
        <f t="shared" si="43"/>
        <v>High</v>
      </c>
      <c r="E323" s="336">
        <f>IF('A-baseline &amp; data'!AF159&lt;&gt;"",'A-baseline &amp; data'!AF159,'A-baseline &amp; data'!AE159*(1+SUMIFS('A-methods'!K:K,'A-methods'!$AG:$AG,"rate",'A-methods'!$AF:$AF,$B323,'A-methods'!$E:$E,$C323,'A-methods'!$A:$A,$D323)))</f>
        <v>0</v>
      </c>
      <c r="F323" s="243">
        <f>IF('A-baseline &amp; data'!AG159="",E323*(1+SUMIFS('A-methods'!L:L,'A-methods'!$AG:$AG,"rate",'A-methods'!$AF:$AF,$B323,'A-methods'!$E:$E,$C323,'A-methods'!$A:$A,$D323)),'A-baseline &amp; data'!AG159)</f>
        <v>0</v>
      </c>
      <c r="G323" s="243">
        <f>IF('A-baseline &amp; data'!AH159="",F323*(1+SUMIFS('A-methods'!M:M,'A-methods'!$AG:$AG,"rate",'A-methods'!$AF:$AF,$B323,'A-methods'!$E:$E,$C323,'A-methods'!$A:$A,$D323)),'A-baseline &amp; data'!AH159)</f>
        <v>0</v>
      </c>
      <c r="H323" s="243">
        <f>IF('A-baseline &amp; data'!AI159="",G323*(1+SUMIFS('A-methods'!N:N,'A-methods'!$AG:$AG,"rate",'A-methods'!$AF:$AF,$B323,'A-methods'!$E:$E,$C323,'A-methods'!$A:$A,$D323)),'A-baseline &amp; data'!AI159)</f>
        <v>0</v>
      </c>
      <c r="I323" s="243">
        <f>IF('A-baseline &amp; data'!AJ159="",H323*(1+SUMIFS('A-methods'!O:O,'A-methods'!$AG:$AG,"rate",'A-methods'!$AF:$AF,$B323,'A-methods'!$E:$E,$C323,'A-methods'!$A:$A,$D323)),'A-baseline &amp; data'!AJ159)</f>
        <v>0</v>
      </c>
      <c r="J323" s="243">
        <f>IF('A-baseline &amp; data'!AK159="",I323*(1+SUMIFS('A-methods'!P:P,'A-methods'!$AG:$AG,"rate",'A-methods'!$AF:$AF,$B323,'A-methods'!$E:$E,$C323,'A-methods'!$A:$A,$D323)),'A-baseline &amp; data'!AK159)</f>
        <v>0</v>
      </c>
      <c r="K323" s="243">
        <f>IF('A-baseline &amp; data'!AL159="",J323*(1+SUMIFS('A-methods'!Q:Q,'A-methods'!$AG:$AG,"rate",'A-methods'!$AF:$AF,$B323,'A-methods'!$E:$E,$C323,'A-methods'!$A:$A,$D323)),'A-baseline &amp; data'!AL159)</f>
        <v>0</v>
      </c>
      <c r="L323" s="243">
        <f>IF('A-baseline &amp; data'!AM159="",K323*(1+SUMIFS('A-methods'!R:R,'A-methods'!$AG:$AG,"rate",'A-methods'!$AF:$AF,$B323,'A-methods'!$E:$E,$C323,'A-methods'!$A:$A,$D323)),'A-baseline &amp; data'!AM159)</f>
        <v>0</v>
      </c>
      <c r="M323" s="243">
        <f>IF('A-baseline &amp; data'!AN159="",L323*(1+SUMIFS('A-methods'!S:S,'A-methods'!$AG:$AG,"rate",'A-methods'!$AF:$AF,$B323,'A-methods'!$E:$E,$C323,'A-methods'!$A:$A,$D323)),'A-baseline &amp; data'!AN159)</f>
        <v>0</v>
      </c>
      <c r="N323" s="243">
        <f>IF('A-baseline &amp; data'!AO159="",M323*(1+SUMIFS('A-methods'!T:T,'A-methods'!$AG:$AG,"rate",'A-methods'!$AF:$AF,$B323,'A-methods'!$E:$E,$C323,'A-methods'!$A:$A,$D323)),'A-baseline &amp; data'!AO159)</f>
        <v>0</v>
      </c>
      <c r="O323" s="243">
        <f>IF('A-baseline &amp; data'!AP159="",N323*(1+SUMIFS('A-methods'!U:U,'A-methods'!$AG:$AG,"rate",'A-methods'!$AF:$AF,$B323,'A-methods'!$E:$E,$C323,'A-methods'!$A:$A,$D323)),'A-baseline &amp; data'!AP159)</f>
        <v>0</v>
      </c>
      <c r="P323" s="243">
        <f>IF('A-baseline &amp; data'!AQ159="",O323*(1+SUMIFS('A-methods'!V:V,'A-methods'!$AG:$AG,"rate",'A-methods'!$AF:$AF,$B323,'A-methods'!$E:$E,$C323,'A-methods'!$A:$A,$D323)),'A-baseline &amp; data'!AQ159)</f>
        <v>0</v>
      </c>
      <c r="Q323" s="243">
        <f>IF('A-baseline &amp; data'!AR159="",P323*(1+SUMIFS('A-methods'!W:W,'A-methods'!$AG:$AG,"rate",'A-methods'!$AF:$AF,$B323,'A-methods'!$E:$E,$C323,'A-methods'!$A:$A,$D323)),'A-baseline &amp; data'!AR159)</f>
        <v>0</v>
      </c>
      <c r="R323" s="243">
        <f>IF('A-baseline &amp; data'!AS159="",Q323*(1+SUMIFS('A-methods'!X:X,'A-methods'!$AG:$AG,"rate",'A-methods'!$AF:$AF,$B323,'A-methods'!$E:$E,$C323,'A-methods'!$A:$A,$D323)),'A-baseline &amp; data'!AS159)</f>
        <v>0</v>
      </c>
      <c r="S323" s="243">
        <f>IF('A-baseline &amp; data'!AT159="",R323*(1+SUMIFS('A-methods'!Y:Y,'A-methods'!$AG:$AG,"rate",'A-methods'!$AF:$AF,$B323,'A-methods'!$E:$E,$C323,'A-methods'!$A:$A,$D323)),'A-baseline &amp; data'!AT159)</f>
        <v>0</v>
      </c>
      <c r="T323" s="243">
        <f>IF('A-baseline &amp; data'!AU159="",S323*(1+SUMIFS('A-methods'!Z:Z,'A-methods'!$AG:$AG,"rate",'A-methods'!$AF:$AF,$B323,'A-methods'!$E:$E,$C323,'A-methods'!$A:$A,$D323)),'A-baseline &amp; data'!AU159)</f>
        <v>0</v>
      </c>
      <c r="U323" s="243">
        <f>IF('A-baseline &amp; data'!AV159="",T323*(1+SUMIFS('A-methods'!AA:AA,'A-methods'!$AG:$AG,"rate",'A-methods'!$AF:$AF,$B323,'A-methods'!$E:$E,$C323,'A-methods'!$A:$A,$D323)),'A-baseline &amp; data'!AV159)</f>
        <v>0</v>
      </c>
      <c r="V323" s="243">
        <f>IF('A-baseline &amp; data'!AW159="",U323*(1+SUMIFS('A-methods'!AB:AB,'A-methods'!$AG:$AG,"rate",'A-methods'!$AF:$AF,$B323,'A-methods'!$E:$E,$C323,'A-methods'!$A:$A,$D323)),'A-baseline &amp; data'!AW159)</f>
        <v>0</v>
      </c>
      <c r="W323" s="243">
        <f>IF('A-baseline &amp; data'!AX159="",V323*(1+SUMIFS('A-methods'!AC:AC,'A-methods'!$AG:$AG,"rate",'A-methods'!$AF:$AF,$B323,'A-methods'!$E:$E,$C323,'A-methods'!$A:$A,$D323)),'A-baseline &amp; data'!AX159)</f>
        <v>0</v>
      </c>
      <c r="X323" s="243">
        <f>IF('A-baseline &amp; data'!AY159="",W323*(1+SUMIFS('A-methods'!AD:AD,'A-methods'!$AG:$AG,"rate",'A-methods'!$AF:$AF,$B323,'A-methods'!$E:$E,$C323,'A-methods'!$A:$A,$D323)),'A-baseline &amp; data'!AY159)</f>
        <v>0</v>
      </c>
      <c r="Y323" s="243">
        <f>IF('A-baseline &amp; data'!AZ159="",X323*(1+SUMIFS('A-methods'!AE:AE,'A-methods'!$AG:$AG,"rate",'A-methods'!$AF:$AF,$B323,'A-methods'!$E:$E,$C323,'A-methods'!$A:$A,$D323)),'A-baseline &amp; data'!AZ159)</f>
        <v>0</v>
      </c>
    </row>
    <row r="324" spans="1:25">
      <c r="A324" s="237" t="s">
        <v>253</v>
      </c>
      <c r="B324" s="221" t="s">
        <v>193</v>
      </c>
      <c r="C324" s="274" t="str">
        <f t="shared" si="41"/>
        <v>NT</v>
      </c>
      <c r="D324" s="272" t="str">
        <f t="shared" si="43"/>
        <v>High</v>
      </c>
      <c r="E324" s="336">
        <f>IF('A-baseline &amp; data'!AF160&lt;&gt;"",'A-baseline &amp; data'!AF160,'A-baseline &amp; data'!AE160*(1+SUMIFS('A-methods'!K:K,'A-methods'!$AG:$AG,"rate",'A-methods'!$AF:$AF,$B324,'A-methods'!$E:$E,$C324,'A-methods'!$A:$A,$D324)))</f>
        <v>27.85</v>
      </c>
      <c r="F324" s="243">
        <f>IF('A-baseline &amp; data'!AG160="",E324*(1+SUMIFS('A-methods'!L:L,'A-methods'!$AG:$AG,"rate",'A-methods'!$AF:$AF,$B324,'A-methods'!$E:$E,$C324,'A-methods'!$A:$A,$D324)),'A-baseline &amp; data'!AG160)</f>
        <v>27.85</v>
      </c>
      <c r="G324" s="243">
        <f>IF('A-baseline &amp; data'!AH160="",F324*(1+SUMIFS('A-methods'!M:M,'A-methods'!$AG:$AG,"rate",'A-methods'!$AF:$AF,$B324,'A-methods'!$E:$E,$C324,'A-methods'!$A:$A,$D324)),'A-baseline &amp; data'!AH160)</f>
        <v>27.85</v>
      </c>
      <c r="H324" s="243">
        <f>IF('A-baseline &amp; data'!AI160="",G324*(1+SUMIFS('A-methods'!N:N,'A-methods'!$AG:$AG,"rate",'A-methods'!$AF:$AF,$B324,'A-methods'!$E:$E,$C324,'A-methods'!$A:$A,$D324)),'A-baseline &amp; data'!AI160)</f>
        <v>27.85</v>
      </c>
      <c r="I324" s="243">
        <f>IF('A-baseline &amp; data'!AJ160="",H324*(1+SUMIFS('A-methods'!O:O,'A-methods'!$AG:$AG,"rate",'A-methods'!$AF:$AF,$B324,'A-methods'!$E:$E,$C324,'A-methods'!$A:$A,$D324)),'A-baseline &amp; data'!AJ160)</f>
        <v>27.85</v>
      </c>
      <c r="J324" s="243">
        <f>IF('A-baseline &amp; data'!AK160="",I324*(1+SUMIFS('A-methods'!P:P,'A-methods'!$AG:$AG,"rate",'A-methods'!$AF:$AF,$B324,'A-methods'!$E:$E,$C324,'A-methods'!$A:$A,$D324)),'A-baseline &amp; data'!AK160)</f>
        <v>27.85</v>
      </c>
      <c r="K324" s="243">
        <f>IF('A-baseline &amp; data'!AL160="",J324*(1+SUMIFS('A-methods'!Q:Q,'A-methods'!$AG:$AG,"rate",'A-methods'!$AF:$AF,$B324,'A-methods'!$E:$E,$C324,'A-methods'!$A:$A,$D324)),'A-baseline &amp; data'!AL160)</f>
        <v>27.85</v>
      </c>
      <c r="L324" s="243">
        <f>IF('A-baseline &amp; data'!AM160="",K324*(1+SUMIFS('A-methods'!R:R,'A-methods'!$AG:$AG,"rate",'A-methods'!$AF:$AF,$B324,'A-methods'!$E:$E,$C324,'A-methods'!$A:$A,$D324)),'A-baseline &amp; data'!AM160)</f>
        <v>27.85</v>
      </c>
      <c r="M324" s="243">
        <f>IF('A-baseline &amp; data'!AN160="",L324*(1+SUMIFS('A-methods'!S:S,'A-methods'!$AG:$AG,"rate",'A-methods'!$AF:$AF,$B324,'A-methods'!$E:$E,$C324,'A-methods'!$A:$A,$D324)),'A-baseline &amp; data'!AN160)</f>
        <v>27.85</v>
      </c>
      <c r="N324" s="243">
        <f>IF('A-baseline &amp; data'!AO160="",M324*(1+SUMIFS('A-methods'!T:T,'A-methods'!$AG:$AG,"rate",'A-methods'!$AF:$AF,$B324,'A-methods'!$E:$E,$C324,'A-methods'!$A:$A,$D324)),'A-baseline &amp; data'!AO160)</f>
        <v>27.85</v>
      </c>
      <c r="O324" s="243">
        <f>IF('A-baseline &amp; data'!AP160="",N324*(1+SUMIFS('A-methods'!U:U,'A-methods'!$AG:$AG,"rate",'A-methods'!$AF:$AF,$B324,'A-methods'!$E:$E,$C324,'A-methods'!$A:$A,$D324)),'A-baseline &amp; data'!AP160)</f>
        <v>27.85</v>
      </c>
      <c r="P324" s="243">
        <f>IF('A-baseline &amp; data'!AQ160="",O324*(1+SUMIFS('A-methods'!V:V,'A-methods'!$AG:$AG,"rate",'A-methods'!$AF:$AF,$B324,'A-methods'!$E:$E,$C324,'A-methods'!$A:$A,$D324)),'A-baseline &amp; data'!AQ160)</f>
        <v>27.85</v>
      </c>
      <c r="Q324" s="243">
        <f>IF('A-baseline &amp; data'!AR160="",P324*(1+SUMIFS('A-methods'!W:W,'A-methods'!$AG:$AG,"rate",'A-methods'!$AF:$AF,$B324,'A-methods'!$E:$E,$C324,'A-methods'!$A:$A,$D324)),'A-baseline &amp; data'!AR160)</f>
        <v>27.85</v>
      </c>
      <c r="R324" s="243">
        <f>IF('A-baseline &amp; data'!AS160="",Q324*(1+SUMIFS('A-methods'!X:X,'A-methods'!$AG:$AG,"rate",'A-methods'!$AF:$AF,$B324,'A-methods'!$E:$E,$C324,'A-methods'!$A:$A,$D324)),'A-baseline &amp; data'!AS160)</f>
        <v>27.85</v>
      </c>
      <c r="S324" s="243">
        <f>IF('A-baseline &amp; data'!AT160="",R324*(1+SUMIFS('A-methods'!Y:Y,'A-methods'!$AG:$AG,"rate",'A-methods'!$AF:$AF,$B324,'A-methods'!$E:$E,$C324,'A-methods'!$A:$A,$D324)),'A-baseline &amp; data'!AT160)</f>
        <v>27.85</v>
      </c>
      <c r="T324" s="243">
        <f>IF('A-baseline &amp; data'!AU160="",S324*(1+SUMIFS('A-methods'!Z:Z,'A-methods'!$AG:$AG,"rate",'A-methods'!$AF:$AF,$B324,'A-methods'!$E:$E,$C324,'A-methods'!$A:$A,$D324)),'A-baseline &amp; data'!AU160)</f>
        <v>27.85</v>
      </c>
      <c r="U324" s="243">
        <f>IF('A-baseline &amp; data'!AV160="",T324*(1+SUMIFS('A-methods'!AA:AA,'A-methods'!$AG:$AG,"rate",'A-methods'!$AF:$AF,$B324,'A-methods'!$E:$E,$C324,'A-methods'!$A:$A,$D324)),'A-baseline &amp; data'!AV160)</f>
        <v>27.85</v>
      </c>
      <c r="V324" s="243">
        <f>IF('A-baseline &amp; data'!AW160="",U324*(1+SUMIFS('A-methods'!AB:AB,'A-methods'!$AG:$AG,"rate",'A-methods'!$AF:$AF,$B324,'A-methods'!$E:$E,$C324,'A-methods'!$A:$A,$D324)),'A-baseline &amp; data'!AW160)</f>
        <v>27.85</v>
      </c>
      <c r="W324" s="243">
        <f>IF('A-baseline &amp; data'!AX160="",V324*(1+SUMIFS('A-methods'!AC:AC,'A-methods'!$AG:$AG,"rate",'A-methods'!$AF:$AF,$B324,'A-methods'!$E:$E,$C324,'A-methods'!$A:$A,$D324)),'A-baseline &amp; data'!AX160)</f>
        <v>27.85</v>
      </c>
      <c r="X324" s="243">
        <f>IF('A-baseline &amp; data'!AY160="",W324*(1+SUMIFS('A-methods'!AD:AD,'A-methods'!$AG:$AG,"rate",'A-methods'!$AF:$AF,$B324,'A-methods'!$E:$E,$C324,'A-methods'!$A:$A,$D324)),'A-baseline &amp; data'!AY160)</f>
        <v>27.85</v>
      </c>
      <c r="Y324" s="243">
        <f>IF('A-baseline &amp; data'!AZ160="",X324*(1+SUMIFS('A-methods'!AE:AE,'A-methods'!$AG:$AG,"rate",'A-methods'!$AF:$AF,$B324,'A-methods'!$E:$E,$C324,'A-methods'!$A:$A,$D324)),'A-baseline &amp; data'!AZ160)</f>
        <v>27.85</v>
      </c>
    </row>
    <row r="325" spans="1:25">
      <c r="A325" s="238" t="s">
        <v>87</v>
      </c>
      <c r="B325" s="221" t="s">
        <v>88</v>
      </c>
      <c r="C325" s="274" t="str">
        <f t="shared" si="41"/>
        <v>NT</v>
      </c>
      <c r="D325" s="272" t="str">
        <f t="shared" si="43"/>
        <v>High</v>
      </c>
      <c r="E325" s="336">
        <f>IF('A-baseline &amp; data'!AF161&lt;&gt;"",'A-baseline &amp; data'!AF161,'A-baseline &amp; data'!AE161*(1+SUMIFS('A-methods'!K:K,'A-methods'!$AG:$AG,"rate",'A-methods'!$AF:$AF,$B325,'A-methods'!$E:$E,$C325,'A-methods'!$A:$A,$D325)))</f>
        <v>0</v>
      </c>
      <c r="F325" s="243">
        <f>IF('A-baseline &amp; data'!AG161="",E325*(1+SUMIFS('A-methods'!L:L,'A-methods'!$AG:$AG,"rate",'A-methods'!$AF:$AF,$B325,'A-methods'!$E:$E,$C325,'A-methods'!$A:$A,$D325)),'A-baseline &amp; data'!AG161)</f>
        <v>0</v>
      </c>
      <c r="G325" s="243">
        <f>IF('A-baseline &amp; data'!AH161="",F325*(1+SUMIFS('A-methods'!M:M,'A-methods'!$AG:$AG,"rate",'A-methods'!$AF:$AF,$B325,'A-methods'!$E:$E,$C325,'A-methods'!$A:$A,$D325)),'A-baseline &amp; data'!AH161)</f>
        <v>0</v>
      </c>
      <c r="H325" s="243">
        <f>IF('A-baseline &amp; data'!AI161="",G325*(1+SUMIFS('A-methods'!N:N,'A-methods'!$AG:$AG,"rate",'A-methods'!$AF:$AF,$B325,'A-methods'!$E:$E,$C325,'A-methods'!$A:$A,$D325)),'A-baseline &amp; data'!AI161)</f>
        <v>0</v>
      </c>
      <c r="I325" s="243">
        <f>IF('A-baseline &amp; data'!AJ161="",H325*(1+SUMIFS('A-methods'!O:O,'A-methods'!$AG:$AG,"rate",'A-methods'!$AF:$AF,$B325,'A-methods'!$E:$E,$C325,'A-methods'!$A:$A,$D325)),'A-baseline &amp; data'!AJ161)</f>
        <v>0</v>
      </c>
      <c r="J325" s="243">
        <f>IF('A-baseline &amp; data'!AK161="",I325*(1+SUMIFS('A-methods'!P:P,'A-methods'!$AG:$AG,"rate",'A-methods'!$AF:$AF,$B325,'A-methods'!$E:$E,$C325,'A-methods'!$A:$A,$D325)),'A-baseline &amp; data'!AK161)</f>
        <v>0</v>
      </c>
      <c r="K325" s="243">
        <f>IF('A-baseline &amp; data'!AL161="",J325*(1+SUMIFS('A-methods'!Q:Q,'A-methods'!$AG:$AG,"rate",'A-methods'!$AF:$AF,$B325,'A-methods'!$E:$E,$C325,'A-methods'!$A:$A,$D325)),'A-baseline &amp; data'!AL161)</f>
        <v>0</v>
      </c>
      <c r="L325" s="243">
        <f>IF('A-baseline &amp; data'!AM161="",K325*(1+SUMIFS('A-methods'!R:R,'A-methods'!$AG:$AG,"rate",'A-methods'!$AF:$AF,$B325,'A-methods'!$E:$E,$C325,'A-methods'!$A:$A,$D325)),'A-baseline &amp; data'!AM161)</f>
        <v>0</v>
      </c>
      <c r="M325" s="243">
        <f>IF('A-baseline &amp; data'!AN161="",L325*(1+SUMIFS('A-methods'!S:S,'A-methods'!$AG:$AG,"rate",'A-methods'!$AF:$AF,$B325,'A-methods'!$E:$E,$C325,'A-methods'!$A:$A,$D325)),'A-baseline &amp; data'!AN161)</f>
        <v>0</v>
      </c>
      <c r="N325" s="243">
        <f>IF('A-baseline &amp; data'!AO161="",M325*(1+SUMIFS('A-methods'!T:T,'A-methods'!$AG:$AG,"rate",'A-methods'!$AF:$AF,$B325,'A-methods'!$E:$E,$C325,'A-methods'!$A:$A,$D325)),'A-baseline &amp; data'!AO161)</f>
        <v>0</v>
      </c>
      <c r="O325" s="243">
        <f>IF('A-baseline &amp; data'!AP161="",N325*(1+SUMIFS('A-methods'!U:U,'A-methods'!$AG:$AG,"rate",'A-methods'!$AF:$AF,$B325,'A-methods'!$E:$E,$C325,'A-methods'!$A:$A,$D325)),'A-baseline &amp; data'!AP161)</f>
        <v>0</v>
      </c>
      <c r="P325" s="243">
        <f>IF('A-baseline &amp; data'!AQ161="",O325*(1+SUMIFS('A-methods'!V:V,'A-methods'!$AG:$AG,"rate",'A-methods'!$AF:$AF,$B325,'A-methods'!$E:$E,$C325,'A-methods'!$A:$A,$D325)),'A-baseline &amp; data'!AQ161)</f>
        <v>0</v>
      </c>
      <c r="Q325" s="243">
        <f>IF('A-baseline &amp; data'!AR161="",P325*(1+SUMIFS('A-methods'!W:W,'A-methods'!$AG:$AG,"rate",'A-methods'!$AF:$AF,$B325,'A-methods'!$E:$E,$C325,'A-methods'!$A:$A,$D325)),'A-baseline &amp; data'!AR161)</f>
        <v>0</v>
      </c>
      <c r="R325" s="243">
        <f>IF('A-baseline &amp; data'!AS161="",Q325*(1+SUMIFS('A-methods'!X:X,'A-methods'!$AG:$AG,"rate",'A-methods'!$AF:$AF,$B325,'A-methods'!$E:$E,$C325,'A-methods'!$A:$A,$D325)),'A-baseline &amp; data'!AS161)</f>
        <v>0</v>
      </c>
      <c r="S325" s="243">
        <f>IF('A-baseline &amp; data'!AT161="",R325*(1+SUMIFS('A-methods'!Y:Y,'A-methods'!$AG:$AG,"rate",'A-methods'!$AF:$AF,$B325,'A-methods'!$E:$E,$C325,'A-methods'!$A:$A,$D325)),'A-baseline &amp; data'!AT161)</f>
        <v>0</v>
      </c>
      <c r="T325" s="243">
        <f>IF('A-baseline &amp; data'!AU161="",S325*(1+SUMIFS('A-methods'!Z:Z,'A-methods'!$AG:$AG,"rate",'A-methods'!$AF:$AF,$B325,'A-methods'!$E:$E,$C325,'A-methods'!$A:$A,$D325)),'A-baseline &amp; data'!AU161)</f>
        <v>0</v>
      </c>
      <c r="U325" s="243">
        <f>IF('A-baseline &amp; data'!AV161="",T325*(1+SUMIFS('A-methods'!AA:AA,'A-methods'!$AG:$AG,"rate",'A-methods'!$AF:$AF,$B325,'A-methods'!$E:$E,$C325,'A-methods'!$A:$A,$D325)),'A-baseline &amp; data'!AV161)</f>
        <v>0</v>
      </c>
      <c r="V325" s="243">
        <f>IF('A-baseline &amp; data'!AW161="",U325*(1+SUMIFS('A-methods'!AB:AB,'A-methods'!$AG:$AG,"rate",'A-methods'!$AF:$AF,$B325,'A-methods'!$E:$E,$C325,'A-methods'!$A:$A,$D325)),'A-baseline &amp; data'!AW161)</f>
        <v>0</v>
      </c>
      <c r="W325" s="243">
        <f>IF('A-baseline &amp; data'!AX161="",V325*(1+SUMIFS('A-methods'!AC:AC,'A-methods'!$AG:$AG,"rate",'A-methods'!$AF:$AF,$B325,'A-methods'!$E:$E,$C325,'A-methods'!$A:$A,$D325)),'A-baseline &amp; data'!AX161)</f>
        <v>0</v>
      </c>
      <c r="X325" s="243">
        <f>IF('A-baseline &amp; data'!AY161="",W325*(1+SUMIFS('A-methods'!AD:AD,'A-methods'!$AG:$AG,"rate",'A-methods'!$AF:$AF,$B325,'A-methods'!$E:$E,$C325,'A-methods'!$A:$A,$D325)),'A-baseline &amp; data'!AY161)</f>
        <v>0</v>
      </c>
      <c r="Y325" s="243">
        <f>IF('A-baseline &amp; data'!AZ161="",X325*(1+SUMIFS('A-methods'!AE:AE,'A-methods'!$AG:$AG,"rate",'A-methods'!$AF:$AF,$B325,'A-methods'!$E:$E,$C325,'A-methods'!$A:$A,$D325)),'A-baseline &amp; data'!AZ161)</f>
        <v>0</v>
      </c>
    </row>
    <row r="326" spans="1:25">
      <c r="A326" s="237" t="s">
        <v>91</v>
      </c>
      <c r="B326" s="221" t="s">
        <v>92</v>
      </c>
      <c r="C326" s="274" t="str">
        <f t="shared" si="41"/>
        <v>NT</v>
      </c>
      <c r="D326" s="272" t="str">
        <f t="shared" si="43"/>
        <v>High</v>
      </c>
      <c r="E326" s="336">
        <f>IF('A-baseline &amp; data'!AF162&lt;&gt;"",'A-baseline &amp; data'!AF162,'A-baseline &amp; data'!AE162*(1+SUMIFS('A-methods'!K:K,'A-methods'!$AG:$AG,"rate",'A-methods'!$AF:$AF,$B326,'A-methods'!$E:$E,$C326,'A-methods'!$A:$A,$D326)))</f>
        <v>38.260680000000001</v>
      </c>
      <c r="F326" s="243">
        <f>IF('A-baseline &amp; data'!AG162="",E326*(1+SUMIFS('A-methods'!L:L,'A-methods'!$AG:$AG,"rate",'A-methods'!$AF:$AF,$B326,'A-methods'!$E:$E,$C326,'A-methods'!$A:$A,$D326)),'A-baseline &amp; data'!AG162)</f>
        <v>39.714585840000005</v>
      </c>
      <c r="G326" s="243">
        <f>IF('A-baseline &amp; data'!AH162="",F326*(1+SUMIFS('A-methods'!M:M,'A-methods'!$AG:$AG,"rate",'A-methods'!$AF:$AF,$B326,'A-methods'!$E:$E,$C326,'A-methods'!$A:$A,$D326)),'A-baseline &amp; data'!AH162)</f>
        <v>41.223740101920008</v>
      </c>
      <c r="H326" s="243">
        <f>IF('A-baseline &amp; data'!AI162="",G326*(1+SUMIFS('A-methods'!N:N,'A-methods'!$AG:$AG,"rate",'A-methods'!$AF:$AF,$B326,'A-methods'!$E:$E,$C326,'A-methods'!$A:$A,$D326)),'A-baseline &amp; data'!AI162)</f>
        <v>42.790242225792973</v>
      </c>
      <c r="I326" s="243">
        <f>IF('A-baseline &amp; data'!AJ162="",H326*(1+SUMIFS('A-methods'!O:O,'A-methods'!$AG:$AG,"rate",'A-methods'!$AF:$AF,$B326,'A-methods'!$E:$E,$C326,'A-methods'!$A:$A,$D326)),'A-baseline &amp; data'!AJ162)</f>
        <v>44.416271430373108</v>
      </c>
      <c r="J326" s="243">
        <f>IF('A-baseline &amp; data'!AK162="",I326*(1+SUMIFS('A-methods'!P:P,'A-methods'!$AG:$AG,"rate",'A-methods'!$AF:$AF,$B326,'A-methods'!$E:$E,$C326,'A-methods'!$A:$A,$D326)),'A-baseline &amp; data'!AK162)</f>
        <v>46.10408974472729</v>
      </c>
      <c r="K326" s="243">
        <f>IF('A-baseline &amp; data'!AL162="",J326*(1+SUMIFS('A-methods'!Q:Q,'A-methods'!$AG:$AG,"rate",'A-methods'!$AF:$AF,$B326,'A-methods'!$E:$E,$C326,'A-methods'!$A:$A,$D326)),'A-baseline &amp; data'!AL162)</f>
        <v>47.856045155026926</v>
      </c>
      <c r="L326" s="243">
        <f>IF('A-baseline &amp; data'!AM162="",K326*(1+SUMIFS('A-methods'!R:R,'A-methods'!$AG:$AG,"rate",'A-methods'!$AF:$AF,$B326,'A-methods'!$E:$E,$C326,'A-methods'!$A:$A,$D326)),'A-baseline &amp; data'!AM162)</f>
        <v>49.674574870917951</v>
      </c>
      <c r="M326" s="243">
        <f>IF('A-baseline &amp; data'!AN162="",L326*(1+SUMIFS('A-methods'!S:S,'A-methods'!$AG:$AG,"rate",'A-methods'!$AF:$AF,$B326,'A-methods'!$E:$E,$C326,'A-methods'!$A:$A,$D326)),'A-baseline &amp; data'!AN162)</f>
        <v>51.562208716012833</v>
      </c>
      <c r="N326" s="243">
        <f>IF('A-baseline &amp; data'!AO162="",M326*(1+SUMIFS('A-methods'!T:T,'A-methods'!$AG:$AG,"rate",'A-methods'!$AF:$AF,$B326,'A-methods'!$E:$E,$C326,'A-methods'!$A:$A,$D326)),'A-baseline &amp; data'!AO162)</f>
        <v>53.521572647221319</v>
      </c>
      <c r="O326" s="243">
        <f>IF('A-baseline &amp; data'!AP162="",N326*(1+SUMIFS('A-methods'!U:U,'A-methods'!$AG:$AG,"rate",'A-methods'!$AF:$AF,$B326,'A-methods'!$E:$E,$C326,'A-methods'!$A:$A,$D326)),'A-baseline &amp; data'!AP162)</f>
        <v>55.555392407815731</v>
      </c>
      <c r="P326" s="243">
        <f>IF('A-baseline &amp; data'!AQ162="",O326*(1+SUMIFS('A-methods'!V:V,'A-methods'!$AG:$AG,"rate",'A-methods'!$AF:$AF,$B326,'A-methods'!$E:$E,$C326,'A-methods'!$A:$A,$D326)),'A-baseline &amp; data'!AQ162)</f>
        <v>57.666497319312732</v>
      </c>
      <c r="Q326" s="243">
        <f>IF('A-baseline &amp; data'!AR162="",P326*(1+SUMIFS('A-methods'!W:W,'A-methods'!$AG:$AG,"rate",'A-methods'!$AF:$AF,$B326,'A-methods'!$E:$E,$C326,'A-methods'!$A:$A,$D326)),'A-baseline &amp; data'!AR162)</f>
        <v>59.85782421744662</v>
      </c>
      <c r="R326" s="243">
        <f>IF('A-baseline &amp; data'!AS162="",Q326*(1+SUMIFS('A-methods'!X:X,'A-methods'!$AG:$AG,"rate",'A-methods'!$AF:$AF,$B326,'A-methods'!$E:$E,$C326,'A-methods'!$A:$A,$D326)),'A-baseline &amp; data'!AS162)</f>
        <v>62.132421537709597</v>
      </c>
      <c r="S326" s="243">
        <f>IF('A-baseline &amp; data'!AT162="",R326*(1+SUMIFS('A-methods'!Y:Y,'A-methods'!$AG:$AG,"rate",'A-methods'!$AF:$AF,$B326,'A-methods'!$E:$E,$C326,'A-methods'!$A:$A,$D326)),'A-baseline &amp; data'!AT162)</f>
        <v>64.493453556142569</v>
      </c>
      <c r="T326" s="243">
        <f>IF('A-baseline &amp; data'!AU162="",S326*(1+SUMIFS('A-methods'!Z:Z,'A-methods'!$AG:$AG,"rate",'A-methods'!$AF:$AF,$B326,'A-methods'!$E:$E,$C326,'A-methods'!$A:$A,$D326)),'A-baseline &amp; data'!AU162)</f>
        <v>66.944204791275993</v>
      </c>
      <c r="U326" s="243">
        <f>IF('A-baseline &amp; data'!AV162="",T326*(1+SUMIFS('A-methods'!AA:AA,'A-methods'!$AG:$AG,"rate",'A-methods'!$AF:$AF,$B326,'A-methods'!$E:$E,$C326,'A-methods'!$A:$A,$D326)),'A-baseline &amp; data'!AV162)</f>
        <v>69.48808457334448</v>
      </c>
      <c r="V326" s="243">
        <f>IF('A-baseline &amp; data'!AW162="",U326*(1+SUMIFS('A-methods'!AB:AB,'A-methods'!$AG:$AG,"rate",'A-methods'!$AF:$AF,$B326,'A-methods'!$E:$E,$C326,'A-methods'!$A:$A,$D326)),'A-baseline &amp; data'!AW162)</f>
        <v>72.128631787131567</v>
      </c>
      <c r="W326" s="243">
        <f>IF('A-baseline &amp; data'!AX162="",V326*(1+SUMIFS('A-methods'!AC:AC,'A-methods'!$AG:$AG,"rate",'A-methods'!$AF:$AF,$B326,'A-methods'!$E:$E,$C326,'A-methods'!$A:$A,$D326)),'A-baseline &amp; data'!AX162)</f>
        <v>74.869519795042564</v>
      </c>
      <c r="X326" s="243">
        <f>IF('A-baseline &amp; data'!AY162="",W326*(1+SUMIFS('A-methods'!AD:AD,'A-methods'!$AG:$AG,"rate",'A-methods'!$AF:$AF,$B326,'A-methods'!$E:$E,$C326,'A-methods'!$A:$A,$D326)),'A-baseline &amp; data'!AY162)</f>
        <v>77.714561547254178</v>
      </c>
      <c r="Y326" s="243">
        <f>IF('A-baseline &amp; data'!AZ162="",X326*(1+SUMIFS('A-methods'!AE:AE,'A-methods'!$AG:$AG,"rate",'A-methods'!$AF:$AF,$B326,'A-methods'!$E:$E,$C326,'A-methods'!$A:$A,$D326)),'A-baseline &amp; data'!AZ162)</f>
        <v>80.667714886049836</v>
      </c>
    </row>
    <row r="327" spans="1:25">
      <c r="A327" s="237" t="s">
        <v>97</v>
      </c>
      <c r="B327" s="221" t="s">
        <v>98</v>
      </c>
      <c r="C327" s="274" t="str">
        <f t="shared" si="41"/>
        <v>NT</v>
      </c>
      <c r="D327" s="272" t="str">
        <f t="shared" si="43"/>
        <v>High</v>
      </c>
      <c r="E327" s="336">
        <f>IF('A-baseline &amp; data'!AF163&lt;&gt;"",'A-baseline &amp; data'!AF163,'A-baseline &amp; data'!AE163*(1+SUMIFS('A-methods'!K:K,'A-methods'!$AG:$AG,"rate",'A-methods'!$AF:$AF,$B327,'A-methods'!$E:$E,$C327,'A-methods'!$A:$A,$D327)))</f>
        <v>8.1953599999999991</v>
      </c>
      <c r="F327" s="243">
        <f>IF('A-baseline &amp; data'!AG163="",E327*(1+SUMIFS('A-methods'!L:L,'A-methods'!$AG:$AG,"rate",'A-methods'!$AF:$AF,$B327,'A-methods'!$E:$E,$C327,'A-methods'!$A:$A,$D327)),'A-baseline &amp; data'!AG163)</f>
        <v>8.5887372800000001</v>
      </c>
      <c r="G327" s="243">
        <f>IF('A-baseline &amp; data'!AH163="",F327*(1+SUMIFS('A-methods'!M:M,'A-methods'!$AG:$AG,"rate",'A-methods'!$AF:$AF,$B327,'A-methods'!$E:$E,$C327,'A-methods'!$A:$A,$D327)),'A-baseline &amp; data'!AH163)</f>
        <v>9.000996669440001</v>
      </c>
      <c r="H327" s="243">
        <f>IF('A-baseline &amp; data'!AI163="",G327*(1+SUMIFS('A-methods'!N:N,'A-methods'!$AG:$AG,"rate",'A-methods'!$AF:$AF,$B327,'A-methods'!$E:$E,$C327,'A-methods'!$A:$A,$D327)),'A-baseline &amp; data'!AI163)</f>
        <v>9.4330445095731221</v>
      </c>
      <c r="I327" s="243">
        <f>IF('A-baseline &amp; data'!AJ163="",H327*(1+SUMIFS('A-methods'!O:O,'A-methods'!$AG:$AG,"rate",'A-methods'!$AF:$AF,$B327,'A-methods'!$E:$E,$C327,'A-methods'!$A:$A,$D327)),'A-baseline &amp; data'!AJ163)</f>
        <v>9.8858306460326322</v>
      </c>
      <c r="J327" s="243">
        <f>IF('A-baseline &amp; data'!AK163="",I327*(1+SUMIFS('A-methods'!P:P,'A-methods'!$AG:$AG,"rate",'A-methods'!$AF:$AF,$B327,'A-methods'!$E:$E,$C327,'A-methods'!$A:$A,$D327)),'A-baseline &amp; data'!AK163)</f>
        <v>10.3603505170422</v>
      </c>
      <c r="K327" s="243">
        <f>IF('A-baseline &amp; data'!AL163="",J327*(1+SUMIFS('A-methods'!Q:Q,'A-methods'!$AG:$AG,"rate",'A-methods'!$AF:$AF,$B327,'A-methods'!$E:$E,$C327,'A-methods'!$A:$A,$D327)),'A-baseline &amp; data'!AL163)</f>
        <v>10.857647341860226</v>
      </c>
      <c r="L327" s="243">
        <f>IF('A-baseline &amp; data'!AM163="",K327*(1+SUMIFS('A-methods'!R:R,'A-methods'!$AG:$AG,"rate",'A-methods'!$AF:$AF,$B327,'A-methods'!$E:$E,$C327,'A-methods'!$A:$A,$D327)),'A-baseline &amp; data'!AM163)</f>
        <v>11.378814414269517</v>
      </c>
      <c r="M327" s="243">
        <f>IF('A-baseline &amp; data'!AN163="",L327*(1+SUMIFS('A-methods'!S:S,'A-methods'!$AG:$AG,"rate",'A-methods'!$AF:$AF,$B327,'A-methods'!$E:$E,$C327,'A-methods'!$A:$A,$D327)),'A-baseline &amp; data'!AN163)</f>
        <v>11.924997506154455</v>
      </c>
      <c r="N327" s="243">
        <f>IF('A-baseline &amp; data'!AO163="",M327*(1+SUMIFS('A-methods'!T:T,'A-methods'!$AG:$AG,"rate",'A-methods'!$AF:$AF,$B327,'A-methods'!$E:$E,$C327,'A-methods'!$A:$A,$D327)),'A-baseline &amp; data'!AO163)</f>
        <v>12.497397386449869</v>
      </c>
      <c r="O327" s="243">
        <f>IF('A-baseline &amp; data'!AP163="",N327*(1+SUMIFS('A-methods'!U:U,'A-methods'!$AG:$AG,"rate",'A-methods'!$AF:$AF,$B327,'A-methods'!$E:$E,$C327,'A-methods'!$A:$A,$D327)),'A-baseline &amp; data'!AP163)</f>
        <v>13.097272460999463</v>
      </c>
      <c r="P327" s="243">
        <f>IF('A-baseline &amp; data'!AQ163="",O327*(1+SUMIFS('A-methods'!V:V,'A-methods'!$AG:$AG,"rate",'A-methods'!$AF:$AF,$B327,'A-methods'!$E:$E,$C327,'A-methods'!$A:$A,$D327)),'A-baseline &amp; data'!AQ163)</f>
        <v>13.725941539127438</v>
      </c>
      <c r="Q327" s="243">
        <f>IF('A-baseline &amp; data'!AR163="",P327*(1+SUMIFS('A-methods'!W:W,'A-methods'!$AG:$AG,"rate",'A-methods'!$AF:$AF,$B327,'A-methods'!$E:$E,$C327,'A-methods'!$A:$A,$D327)),'A-baseline &amp; data'!AR163)</f>
        <v>14.384786733005557</v>
      </c>
      <c r="R327" s="243">
        <f>IF('A-baseline &amp; data'!AS163="",Q327*(1+SUMIFS('A-methods'!X:X,'A-methods'!$AG:$AG,"rate",'A-methods'!$AF:$AF,$B327,'A-methods'!$E:$E,$C327,'A-methods'!$A:$A,$D327)),'A-baseline &amp; data'!AS163)</f>
        <v>15.075256496189825</v>
      </c>
      <c r="S327" s="243">
        <f>IF('A-baseline &amp; data'!AT163="",R327*(1+SUMIFS('A-methods'!Y:Y,'A-methods'!$AG:$AG,"rate",'A-methods'!$AF:$AF,$B327,'A-methods'!$E:$E,$C327,'A-methods'!$A:$A,$D327)),'A-baseline &amp; data'!AT163)</f>
        <v>15.798868808006937</v>
      </c>
      <c r="T327" s="243">
        <f>IF('A-baseline &amp; data'!AU163="",S327*(1+SUMIFS('A-methods'!Z:Z,'A-methods'!$AG:$AG,"rate",'A-methods'!$AF:$AF,$B327,'A-methods'!$E:$E,$C327,'A-methods'!$A:$A,$D327)),'A-baseline &amp; data'!AU163)</f>
        <v>16.557214510791269</v>
      </c>
      <c r="U327" s="243">
        <f>IF('A-baseline &amp; data'!AV163="",T327*(1+SUMIFS('A-methods'!AA:AA,'A-methods'!$AG:$AG,"rate",'A-methods'!$AF:$AF,$B327,'A-methods'!$E:$E,$C327,'A-methods'!$A:$A,$D327)),'A-baseline &amp; data'!AV163)</f>
        <v>17.351960807309251</v>
      </c>
      <c r="V327" s="243">
        <f>IF('A-baseline &amp; data'!AW163="",U327*(1+SUMIFS('A-methods'!AB:AB,'A-methods'!$AG:$AG,"rate",'A-methods'!$AF:$AF,$B327,'A-methods'!$E:$E,$C327,'A-methods'!$A:$A,$D327)),'A-baseline &amp; data'!AW163)</f>
        <v>18.184854926060094</v>
      </c>
      <c r="W327" s="243">
        <f>IF('A-baseline &amp; data'!AX163="",V327*(1+SUMIFS('A-methods'!AC:AC,'A-methods'!$AG:$AG,"rate",'A-methods'!$AF:$AF,$B327,'A-methods'!$E:$E,$C327,'A-methods'!$A:$A,$D327)),'A-baseline &amp; data'!AX163)</f>
        <v>19.057727962510981</v>
      </c>
      <c r="X327" s="243">
        <f>IF('A-baseline &amp; data'!AY163="",W327*(1+SUMIFS('A-methods'!AD:AD,'A-methods'!$AG:$AG,"rate",'A-methods'!$AF:$AF,$B327,'A-methods'!$E:$E,$C327,'A-methods'!$A:$A,$D327)),'A-baseline &amp; data'!AY163)</f>
        <v>19.972498904711507</v>
      </c>
      <c r="Y327" s="243">
        <f>IF('A-baseline &amp; data'!AZ163="",X327*(1+SUMIFS('A-methods'!AE:AE,'A-methods'!$AG:$AG,"rate",'A-methods'!$AF:$AF,$B327,'A-methods'!$E:$E,$C327,'A-methods'!$A:$A,$D327)),'A-baseline &amp; data'!AZ163)</f>
        <v>20.931178852137659</v>
      </c>
    </row>
    <row r="328" spans="1:25">
      <c r="A328" s="237" t="s">
        <v>107</v>
      </c>
      <c r="B328" s="221" t="s">
        <v>108</v>
      </c>
      <c r="C328" s="274" t="str">
        <f t="shared" si="41"/>
        <v>NT</v>
      </c>
      <c r="D328" s="272" t="str">
        <f t="shared" si="43"/>
        <v>High</v>
      </c>
      <c r="E328" s="336">
        <f>IF('A-baseline &amp; data'!AF164&lt;&gt;"",'A-baseline &amp; data'!AF164,'A-baseline &amp; data'!AE164*(1+SUMIFS('A-methods'!K:K,'A-methods'!$AG:$AG,"rate",'A-methods'!$AF:$AF,$B328,'A-methods'!$E:$E,$C328,'A-methods'!$A:$A,$D328)))</f>
        <v>0</v>
      </c>
      <c r="F328" s="243">
        <f>IF('A-baseline &amp; data'!AG164="",E328*(1+SUMIFS('A-methods'!L:L,'A-methods'!$AG:$AG,"rate",'A-methods'!$AF:$AF,$B328,'A-methods'!$E:$E,$C328,'A-methods'!$A:$A,$D328)),'A-baseline &amp; data'!AG164)</f>
        <v>0</v>
      </c>
      <c r="G328" s="243">
        <f>IF('A-baseline &amp; data'!AH164="",F328*(1+SUMIFS('A-methods'!M:M,'A-methods'!$AG:$AG,"rate",'A-methods'!$AF:$AF,$B328,'A-methods'!$E:$E,$C328,'A-methods'!$A:$A,$D328)),'A-baseline &amp; data'!AH164)</f>
        <v>0</v>
      </c>
      <c r="H328" s="243">
        <f>IF('A-baseline &amp; data'!AI164="",G328*(1+SUMIFS('A-methods'!N:N,'A-methods'!$AG:$AG,"rate",'A-methods'!$AF:$AF,$B328,'A-methods'!$E:$E,$C328,'A-methods'!$A:$A,$D328)),'A-baseline &amp; data'!AI164)</f>
        <v>0</v>
      </c>
      <c r="I328" s="243">
        <f>IF('A-baseline &amp; data'!AJ164="",H328*(1+SUMIFS('A-methods'!O:O,'A-methods'!$AG:$AG,"rate",'A-methods'!$AF:$AF,$B328,'A-methods'!$E:$E,$C328,'A-methods'!$A:$A,$D328)),'A-baseline &amp; data'!AJ164)</f>
        <v>0</v>
      </c>
      <c r="J328" s="243">
        <f>IF('A-baseline &amp; data'!AK164="",I328*(1+SUMIFS('A-methods'!P:P,'A-methods'!$AG:$AG,"rate",'A-methods'!$AF:$AF,$B328,'A-methods'!$E:$E,$C328,'A-methods'!$A:$A,$D328)),'A-baseline &amp; data'!AK164)</f>
        <v>0</v>
      </c>
      <c r="K328" s="243">
        <f>IF('A-baseline &amp; data'!AL164="",J328*(1+SUMIFS('A-methods'!Q:Q,'A-methods'!$AG:$AG,"rate",'A-methods'!$AF:$AF,$B328,'A-methods'!$E:$E,$C328,'A-methods'!$A:$A,$D328)),'A-baseline &amp; data'!AL164)</f>
        <v>0</v>
      </c>
      <c r="L328" s="243">
        <f>IF('A-baseline &amp; data'!AM164="",K328*(1+SUMIFS('A-methods'!R:R,'A-methods'!$AG:$AG,"rate",'A-methods'!$AF:$AF,$B328,'A-methods'!$E:$E,$C328,'A-methods'!$A:$A,$D328)),'A-baseline &amp; data'!AM164)</f>
        <v>0</v>
      </c>
      <c r="M328" s="243">
        <f>IF('A-baseline &amp; data'!AN164="",L328*(1+SUMIFS('A-methods'!S:S,'A-methods'!$AG:$AG,"rate",'A-methods'!$AF:$AF,$B328,'A-methods'!$E:$E,$C328,'A-methods'!$A:$A,$D328)),'A-baseline &amp; data'!AN164)</f>
        <v>0</v>
      </c>
      <c r="N328" s="243">
        <f>IF('A-baseline &amp; data'!AO164="",M328*(1+SUMIFS('A-methods'!T:T,'A-methods'!$AG:$AG,"rate",'A-methods'!$AF:$AF,$B328,'A-methods'!$E:$E,$C328,'A-methods'!$A:$A,$D328)),'A-baseline &amp; data'!AO164)</f>
        <v>0</v>
      </c>
      <c r="O328" s="243">
        <f>IF('A-baseline &amp; data'!AP164="",N328*(1+SUMIFS('A-methods'!U:U,'A-methods'!$AG:$AG,"rate",'A-methods'!$AF:$AF,$B328,'A-methods'!$E:$E,$C328,'A-methods'!$A:$A,$D328)),'A-baseline &amp; data'!AP164)</f>
        <v>0</v>
      </c>
      <c r="P328" s="243">
        <f>IF('A-baseline &amp; data'!AQ164="",O328*(1+SUMIFS('A-methods'!V:V,'A-methods'!$AG:$AG,"rate",'A-methods'!$AF:$AF,$B328,'A-methods'!$E:$E,$C328,'A-methods'!$A:$A,$D328)),'A-baseline &amp; data'!AQ164)</f>
        <v>0</v>
      </c>
      <c r="Q328" s="243">
        <f>IF('A-baseline &amp; data'!AR164="",P328*(1+SUMIFS('A-methods'!W:W,'A-methods'!$AG:$AG,"rate",'A-methods'!$AF:$AF,$B328,'A-methods'!$E:$E,$C328,'A-methods'!$A:$A,$D328)),'A-baseline &amp; data'!AR164)</f>
        <v>0</v>
      </c>
      <c r="R328" s="243">
        <f>IF('A-baseline &amp; data'!AS164="",Q328*(1+SUMIFS('A-methods'!X:X,'A-methods'!$AG:$AG,"rate",'A-methods'!$AF:$AF,$B328,'A-methods'!$E:$E,$C328,'A-methods'!$A:$A,$D328)),'A-baseline &amp; data'!AS164)</f>
        <v>0</v>
      </c>
      <c r="S328" s="243">
        <f>IF('A-baseline &amp; data'!AT164="",R328*(1+SUMIFS('A-methods'!Y:Y,'A-methods'!$AG:$AG,"rate",'A-methods'!$AF:$AF,$B328,'A-methods'!$E:$E,$C328,'A-methods'!$A:$A,$D328)),'A-baseline &amp; data'!AT164)</f>
        <v>0</v>
      </c>
      <c r="T328" s="243">
        <f>IF('A-baseline &amp; data'!AU164="",S328*(1+SUMIFS('A-methods'!Z:Z,'A-methods'!$AG:$AG,"rate",'A-methods'!$AF:$AF,$B328,'A-methods'!$E:$E,$C328,'A-methods'!$A:$A,$D328)),'A-baseline &amp; data'!AU164)</f>
        <v>0</v>
      </c>
      <c r="U328" s="243">
        <f>IF('A-baseline &amp; data'!AV164="",T328*(1+SUMIFS('A-methods'!AA:AA,'A-methods'!$AG:$AG,"rate",'A-methods'!$AF:$AF,$B328,'A-methods'!$E:$E,$C328,'A-methods'!$A:$A,$D328)),'A-baseline &amp; data'!AV164)</f>
        <v>0</v>
      </c>
      <c r="V328" s="243">
        <f>IF('A-baseline &amp; data'!AW164="",U328*(1+SUMIFS('A-methods'!AB:AB,'A-methods'!$AG:$AG,"rate",'A-methods'!$AF:$AF,$B328,'A-methods'!$E:$E,$C328,'A-methods'!$A:$A,$D328)),'A-baseline &amp; data'!AW164)</f>
        <v>0</v>
      </c>
      <c r="W328" s="243">
        <f>IF('A-baseline &amp; data'!AX164="",V328*(1+SUMIFS('A-methods'!AC:AC,'A-methods'!$AG:$AG,"rate",'A-methods'!$AF:$AF,$B328,'A-methods'!$E:$E,$C328,'A-methods'!$A:$A,$D328)),'A-baseline &amp; data'!AX164)</f>
        <v>0</v>
      </c>
      <c r="X328" s="243">
        <f>IF('A-baseline &amp; data'!AY164="",W328*(1+SUMIFS('A-methods'!AD:AD,'A-methods'!$AG:$AG,"rate",'A-methods'!$AF:$AF,$B328,'A-methods'!$E:$E,$C328,'A-methods'!$A:$A,$D328)),'A-baseline &amp; data'!AY164)</f>
        <v>0</v>
      </c>
      <c r="Y328" s="243">
        <f>IF('A-baseline &amp; data'!AZ164="",X328*(1+SUMIFS('A-methods'!AE:AE,'A-methods'!$AG:$AG,"rate",'A-methods'!$AF:$AF,$B328,'A-methods'!$E:$E,$C328,'A-methods'!$A:$A,$D328)),'A-baseline &amp; data'!AZ164)</f>
        <v>0</v>
      </c>
    </row>
    <row r="329" spans="1:25">
      <c r="A329" s="237" t="s">
        <v>115</v>
      </c>
      <c r="B329" s="221" t="s">
        <v>116</v>
      </c>
      <c r="C329" s="274" t="str">
        <f t="shared" si="41"/>
        <v>NT</v>
      </c>
      <c r="D329" s="272" t="str">
        <f t="shared" si="43"/>
        <v>High</v>
      </c>
      <c r="E329" s="336">
        <f>IF('A-baseline &amp; data'!AF165&lt;&gt;"",'A-baseline &amp; data'!AF165,'A-baseline &amp; data'!AE165*(1+SUMIFS('A-methods'!K:K,'A-methods'!$AG:$AG,"rate",'A-methods'!$AF:$AF,$B329,'A-methods'!$E:$E,$C329,'A-methods'!$A:$A,$D329)))</f>
        <v>811.2672</v>
      </c>
      <c r="F329" s="243">
        <f>IF('A-baseline &amp; data'!AG165="",E329*(1+SUMIFS('A-methods'!L:L,'A-methods'!$AG:$AG,"rate",'A-methods'!$AF:$AF,$B329,'A-methods'!$E:$E,$C329,'A-methods'!$A:$A,$D329)),'A-baseline &amp; data'!AG165)</f>
        <v>827.49254400000007</v>
      </c>
      <c r="G329" s="243">
        <f>IF('A-baseline &amp; data'!AH165="",F329*(1+SUMIFS('A-methods'!M:M,'A-methods'!$AG:$AG,"rate",'A-methods'!$AF:$AF,$B329,'A-methods'!$E:$E,$C329,'A-methods'!$A:$A,$D329)),'A-baseline &amp; data'!AH165)</f>
        <v>844.04239488000007</v>
      </c>
      <c r="H329" s="243">
        <f>IF('A-baseline &amp; data'!AI165="",G329*(1+SUMIFS('A-methods'!N:N,'A-methods'!$AG:$AG,"rate",'A-methods'!$AF:$AF,$B329,'A-methods'!$E:$E,$C329,'A-methods'!$A:$A,$D329)),'A-baseline &amp; data'!AI165)</f>
        <v>860.92324277760008</v>
      </c>
      <c r="I329" s="243">
        <f>IF('A-baseline &amp; data'!AJ165="",H329*(1+SUMIFS('A-methods'!O:O,'A-methods'!$AG:$AG,"rate",'A-methods'!$AF:$AF,$B329,'A-methods'!$E:$E,$C329,'A-methods'!$A:$A,$D329)),'A-baseline &amp; data'!AJ165)</f>
        <v>878.14170763315212</v>
      </c>
      <c r="J329" s="243">
        <f>IF('A-baseline &amp; data'!AK165="",I329*(1+SUMIFS('A-methods'!P:P,'A-methods'!$AG:$AG,"rate",'A-methods'!$AF:$AF,$B329,'A-methods'!$E:$E,$C329,'A-methods'!$A:$A,$D329)),'A-baseline &amp; data'!AK165)</f>
        <v>895.70454178581519</v>
      </c>
      <c r="K329" s="243">
        <f>IF('A-baseline &amp; data'!AL165="",J329*(1+SUMIFS('A-methods'!Q:Q,'A-methods'!$AG:$AG,"rate",'A-methods'!$AF:$AF,$B329,'A-methods'!$E:$E,$C329,'A-methods'!$A:$A,$D329)),'A-baseline &amp; data'!AL165)</f>
        <v>913.61863262153156</v>
      </c>
      <c r="L329" s="243">
        <f>IF('A-baseline &amp; data'!AM165="",K329*(1+SUMIFS('A-methods'!R:R,'A-methods'!$AG:$AG,"rate",'A-methods'!$AF:$AF,$B329,'A-methods'!$E:$E,$C329,'A-methods'!$A:$A,$D329)),'A-baseline &amp; data'!AM165)</f>
        <v>931.89100527396226</v>
      </c>
      <c r="M329" s="243">
        <f>IF('A-baseline &amp; data'!AN165="",L329*(1+SUMIFS('A-methods'!S:S,'A-methods'!$AG:$AG,"rate",'A-methods'!$AF:$AF,$B329,'A-methods'!$E:$E,$C329,'A-methods'!$A:$A,$D329)),'A-baseline &amp; data'!AN165)</f>
        <v>950.52882537944151</v>
      </c>
      <c r="N329" s="243">
        <f>IF('A-baseline &amp; data'!AO165="",M329*(1+SUMIFS('A-methods'!T:T,'A-methods'!$AG:$AG,"rate",'A-methods'!$AF:$AF,$B329,'A-methods'!$E:$E,$C329,'A-methods'!$A:$A,$D329)),'A-baseline &amp; data'!AO165)</f>
        <v>969.53940188703041</v>
      </c>
      <c r="O329" s="243">
        <f>IF('A-baseline &amp; data'!AP165="",N329*(1+SUMIFS('A-methods'!U:U,'A-methods'!$AG:$AG,"rate",'A-methods'!$AF:$AF,$B329,'A-methods'!$E:$E,$C329,'A-methods'!$A:$A,$D329)),'A-baseline &amp; data'!AP165)</f>
        <v>988.93018992477107</v>
      </c>
      <c r="P329" s="243">
        <f>IF('A-baseline &amp; data'!AQ165="",O329*(1+SUMIFS('A-methods'!V:V,'A-methods'!$AG:$AG,"rate",'A-methods'!$AF:$AF,$B329,'A-methods'!$E:$E,$C329,'A-methods'!$A:$A,$D329)),'A-baseline &amp; data'!AQ165)</f>
        <v>1008.7087937232665</v>
      </c>
      <c r="Q329" s="243">
        <f>IF('A-baseline &amp; data'!AR165="",P329*(1+SUMIFS('A-methods'!W:W,'A-methods'!$AG:$AG,"rate",'A-methods'!$AF:$AF,$B329,'A-methods'!$E:$E,$C329,'A-methods'!$A:$A,$D329)),'A-baseline &amp; data'!AR165)</f>
        <v>1028.8829695977317</v>
      </c>
      <c r="R329" s="243">
        <f>IF('A-baseline &amp; data'!AS165="",Q329*(1+SUMIFS('A-methods'!X:X,'A-methods'!$AG:$AG,"rate",'A-methods'!$AF:$AF,$B329,'A-methods'!$E:$E,$C329,'A-methods'!$A:$A,$D329)),'A-baseline &amp; data'!AS165)</f>
        <v>1049.4606289896865</v>
      </c>
      <c r="S329" s="243">
        <f>IF('A-baseline &amp; data'!AT165="",R329*(1+SUMIFS('A-methods'!Y:Y,'A-methods'!$AG:$AG,"rate",'A-methods'!$AF:$AF,$B329,'A-methods'!$E:$E,$C329,'A-methods'!$A:$A,$D329)),'A-baseline &amp; data'!AT165)</f>
        <v>1070.4498415694802</v>
      </c>
      <c r="T329" s="243">
        <f>IF('A-baseline &amp; data'!AU165="",S329*(1+SUMIFS('A-methods'!Z:Z,'A-methods'!$AG:$AG,"rate",'A-methods'!$AF:$AF,$B329,'A-methods'!$E:$E,$C329,'A-methods'!$A:$A,$D329)),'A-baseline &amp; data'!AU165)</f>
        <v>1091.8588384008699</v>
      </c>
      <c r="U329" s="243">
        <f>IF('A-baseline &amp; data'!AV165="",T329*(1+SUMIFS('A-methods'!AA:AA,'A-methods'!$AG:$AG,"rate",'A-methods'!$AF:$AF,$B329,'A-methods'!$E:$E,$C329,'A-methods'!$A:$A,$D329)),'A-baseline &amp; data'!AV165)</f>
        <v>1113.6960151688872</v>
      </c>
      <c r="V329" s="243">
        <f>IF('A-baseline &amp; data'!AW165="",U329*(1+SUMIFS('A-methods'!AB:AB,'A-methods'!$AG:$AG,"rate",'A-methods'!$AF:$AF,$B329,'A-methods'!$E:$E,$C329,'A-methods'!$A:$A,$D329)),'A-baseline &amp; data'!AW165)</f>
        <v>1135.969935472265</v>
      </c>
      <c r="W329" s="243">
        <f>IF('A-baseline &amp; data'!AX165="",V329*(1+SUMIFS('A-methods'!AC:AC,'A-methods'!$AG:$AG,"rate",'A-methods'!$AF:$AF,$B329,'A-methods'!$E:$E,$C329,'A-methods'!$A:$A,$D329)),'A-baseline &amp; data'!AX165)</f>
        <v>1158.6893341817104</v>
      </c>
      <c r="X329" s="243">
        <f>IF('A-baseline &amp; data'!AY165="",W329*(1+SUMIFS('A-methods'!AD:AD,'A-methods'!$AG:$AG,"rate",'A-methods'!$AF:$AF,$B329,'A-methods'!$E:$E,$C329,'A-methods'!$A:$A,$D329)),'A-baseline &amp; data'!AY165)</f>
        <v>1181.8631208653446</v>
      </c>
      <c r="Y329" s="243">
        <f>IF('A-baseline &amp; data'!AZ165="",X329*(1+SUMIFS('A-methods'!AE:AE,'A-methods'!$AG:$AG,"rate",'A-methods'!$AF:$AF,$B329,'A-methods'!$E:$E,$C329,'A-methods'!$A:$A,$D329)),'A-baseline &amp; data'!AZ165)</f>
        <v>1205.5003832826515</v>
      </c>
    </row>
    <row r="330" spans="1:25">
      <c r="A330" s="237" t="s">
        <v>125</v>
      </c>
      <c r="B330" s="221" t="s">
        <v>1208</v>
      </c>
      <c r="C330" s="274" t="str">
        <f t="shared" si="41"/>
        <v>NT</v>
      </c>
      <c r="D330" s="272" t="str">
        <f t="shared" si="43"/>
        <v>High</v>
      </c>
      <c r="E330" s="336">
        <f>IF('A-baseline &amp; data'!AF166&lt;&gt;"",'A-baseline &amp; data'!AF166,'A-baseline &amp; data'!AE166*(1+SUMIFS('A-methods'!K:K,'A-methods'!$AG:$AG,"rate",'A-methods'!$AF:$AF,$B330,'A-methods'!$E:$E,$C330,'A-methods'!$A:$A,$D330)))</f>
        <v>3225.1110298966573</v>
      </c>
      <c r="F330" s="243">
        <f>IF('A-baseline &amp; data'!AG166="",E330*(1+SUMIFS('A-methods'!L:L,'A-methods'!$AG:$AG,"rate",'A-methods'!$AF:$AF,$B330,'A-methods'!$E:$E,$C330,'A-methods'!$A:$A,$D330)),'A-baseline &amp; data'!AG166)</f>
        <v>3360.5656931523172</v>
      </c>
      <c r="G330" s="243">
        <f>IF('A-baseline &amp; data'!AH166="",F330*(1+SUMIFS('A-methods'!M:M,'A-methods'!$AG:$AG,"rate",'A-methods'!$AF:$AF,$B330,'A-methods'!$E:$E,$C330,'A-methods'!$A:$A,$D330)),'A-baseline &amp; data'!AH166)</f>
        <v>3501.7094522647144</v>
      </c>
      <c r="H330" s="243">
        <f>IF('A-baseline &amp; data'!AI166="",G330*(1+SUMIFS('A-methods'!N:N,'A-methods'!$AG:$AG,"rate",'A-methods'!$AF:$AF,$B330,'A-methods'!$E:$E,$C330,'A-methods'!$A:$A,$D330)),'A-baseline &amp; data'!AI166)</f>
        <v>3648.7812492598327</v>
      </c>
      <c r="I330" s="243">
        <f>IF('A-baseline &amp; data'!AJ166="",H330*(1+SUMIFS('A-methods'!O:O,'A-methods'!$AG:$AG,"rate",'A-methods'!$AF:$AF,$B330,'A-methods'!$E:$E,$C330,'A-methods'!$A:$A,$D330)),'A-baseline &amp; data'!AJ166)</f>
        <v>3802.0300617287457</v>
      </c>
      <c r="J330" s="243">
        <f>IF('A-baseline &amp; data'!AK166="",I330*(1+SUMIFS('A-methods'!P:P,'A-methods'!$AG:$AG,"rate",'A-methods'!$AF:$AF,$B330,'A-methods'!$E:$E,$C330,'A-methods'!$A:$A,$D330)),'A-baseline &amp; data'!AK166)</f>
        <v>3961.7153243213534</v>
      </c>
      <c r="K330" s="243">
        <f>IF('A-baseline &amp; data'!AL166="",J330*(1+SUMIFS('A-methods'!Q:Q,'A-methods'!$AG:$AG,"rate",'A-methods'!$AF:$AF,$B330,'A-methods'!$E:$E,$C330,'A-methods'!$A:$A,$D330)),'A-baseline &amp; data'!AL166)</f>
        <v>4128.10736794285</v>
      </c>
      <c r="L330" s="243">
        <f>IF('A-baseline &amp; data'!AM166="",K330*(1+SUMIFS('A-methods'!R:R,'A-methods'!$AG:$AG,"rate",'A-methods'!$AF:$AF,$B330,'A-methods'!$E:$E,$C330,'A-methods'!$A:$A,$D330)),'A-baseline &amp; data'!AM166)</f>
        <v>4301.4878773964501</v>
      </c>
      <c r="M330" s="243">
        <f>IF('A-baseline &amp; data'!AN166="",L330*(1+SUMIFS('A-methods'!S:S,'A-methods'!$AG:$AG,"rate",'A-methods'!$AF:$AF,$B330,'A-methods'!$E:$E,$C330,'A-methods'!$A:$A,$D330)),'A-baseline &amp; data'!AN166)</f>
        <v>4482.1503682471011</v>
      </c>
      <c r="N330" s="243">
        <f>IF('A-baseline &amp; data'!AO166="",M330*(1+SUMIFS('A-methods'!T:T,'A-methods'!$AG:$AG,"rate",'A-methods'!$AF:$AF,$B330,'A-methods'!$E:$E,$C330,'A-methods'!$A:$A,$D330)),'A-baseline &amp; data'!AO166)</f>
        <v>4670.4006837134793</v>
      </c>
      <c r="O330" s="243">
        <f>IF('A-baseline &amp; data'!AP166="",N330*(1+SUMIFS('A-methods'!U:U,'A-methods'!$AG:$AG,"rate",'A-methods'!$AF:$AF,$B330,'A-methods'!$E:$E,$C330,'A-methods'!$A:$A,$D330)),'A-baseline &amp; data'!AP166)</f>
        <v>4866.5575124294455</v>
      </c>
      <c r="P330" s="243">
        <f>IF('A-baseline &amp; data'!AQ166="",O330*(1+SUMIFS('A-methods'!V:V,'A-methods'!$AG:$AG,"rate",'A-methods'!$AF:$AF,$B330,'A-methods'!$E:$E,$C330,'A-methods'!$A:$A,$D330)),'A-baseline &amp; data'!AQ166)</f>
        <v>5070.9529279514827</v>
      </c>
      <c r="Q330" s="243">
        <f>IF('A-baseline &amp; data'!AR166="",P330*(1+SUMIFS('A-methods'!W:W,'A-methods'!$AG:$AG,"rate",'A-methods'!$AF:$AF,$B330,'A-methods'!$E:$E,$C330,'A-methods'!$A:$A,$D330)),'A-baseline &amp; data'!AR166)</f>
        <v>5283.9329509254449</v>
      </c>
      <c r="R330" s="243">
        <f>IF('A-baseline &amp; data'!AS166="",Q330*(1+SUMIFS('A-methods'!X:X,'A-methods'!$AG:$AG,"rate",'A-methods'!$AF:$AF,$B330,'A-methods'!$E:$E,$C330,'A-methods'!$A:$A,$D330)),'A-baseline &amp; data'!AS166)</f>
        <v>5505.8581348643138</v>
      </c>
      <c r="S330" s="243">
        <f>IF('A-baseline &amp; data'!AT166="",R330*(1+SUMIFS('A-methods'!Y:Y,'A-methods'!$AG:$AG,"rate",'A-methods'!$AF:$AF,$B330,'A-methods'!$E:$E,$C330,'A-methods'!$A:$A,$D330)),'A-baseline &amp; data'!AT166)</f>
        <v>5737.1041765286154</v>
      </c>
      <c r="T330" s="243">
        <f>IF('A-baseline &amp; data'!AU166="",S330*(1+SUMIFS('A-methods'!Z:Z,'A-methods'!$AG:$AG,"rate",'A-methods'!$AF:$AF,$B330,'A-methods'!$E:$E,$C330,'A-methods'!$A:$A,$D330)),'A-baseline &amp; data'!AU166)</f>
        <v>5978.0625519428177</v>
      </c>
      <c r="U330" s="243">
        <f>IF('A-baseline &amp; data'!AV166="",T330*(1+SUMIFS('A-methods'!AA:AA,'A-methods'!$AG:$AG,"rate",'A-methods'!$AF:$AF,$B330,'A-methods'!$E:$E,$C330,'A-methods'!$A:$A,$D330)),'A-baseline &amp; data'!AV166)</f>
        <v>6229.1411791244163</v>
      </c>
      <c r="V330" s="243">
        <f>IF('A-baseline &amp; data'!AW166="",U330*(1+SUMIFS('A-methods'!AB:AB,'A-methods'!$AG:$AG,"rate",'A-methods'!$AF:$AF,$B330,'A-methods'!$E:$E,$C330,'A-methods'!$A:$A,$D330)),'A-baseline &amp; data'!AW166)</f>
        <v>6490.7651086476417</v>
      </c>
      <c r="W330" s="243">
        <f>IF('A-baseline &amp; data'!AX166="",V330*(1+SUMIFS('A-methods'!AC:AC,'A-methods'!$AG:$AG,"rate",'A-methods'!$AF:$AF,$B330,'A-methods'!$E:$E,$C330,'A-methods'!$A:$A,$D330)),'A-baseline &amp; data'!AX166)</f>
        <v>6763.3772432108426</v>
      </c>
      <c r="X330" s="243">
        <f>IF('A-baseline &amp; data'!AY166="",W330*(1+SUMIFS('A-methods'!AD:AD,'A-methods'!$AG:$AG,"rate",'A-methods'!$AF:$AF,$B330,'A-methods'!$E:$E,$C330,'A-methods'!$A:$A,$D330)),'A-baseline &amp; data'!AY166)</f>
        <v>7047.4390874256978</v>
      </c>
      <c r="Y330" s="243">
        <f>IF('A-baseline &amp; data'!AZ166="",X330*(1+SUMIFS('A-methods'!AE:AE,'A-methods'!$AG:$AG,"rate",'A-methods'!$AF:$AF,$B330,'A-methods'!$E:$E,$C330,'A-methods'!$A:$A,$D330)),'A-baseline &amp; data'!AZ166)</f>
        <v>7343.4315290975774</v>
      </c>
    </row>
    <row r="331" spans="1:25">
      <c r="A331" s="237" t="s">
        <v>127</v>
      </c>
      <c r="B331" s="221" t="s">
        <v>128</v>
      </c>
      <c r="C331" s="274" t="str">
        <f t="shared" si="41"/>
        <v>NT</v>
      </c>
      <c r="D331" s="272" t="str">
        <f t="shared" si="43"/>
        <v>High</v>
      </c>
      <c r="E331" s="336">
        <f>IF('A-baseline &amp; data'!AF167&lt;&gt;"",'A-baseline &amp; data'!AF167,'A-baseline &amp; data'!AE167*(1+SUMIFS('A-methods'!K:K,'A-methods'!$AG:$AG,"rate",'A-methods'!$AF:$AF,$B331,'A-methods'!$E:$E,$C331,'A-methods'!$A:$A,$D331)))</f>
        <v>5816.1044546665044</v>
      </c>
      <c r="F331" s="243">
        <f>IF('A-baseline &amp; data'!AG167="",E331*(1+SUMIFS('A-methods'!L:L,'A-methods'!$AG:$AG,"rate",'A-methods'!$AF:$AF,$B331,'A-methods'!$E:$E,$C331,'A-methods'!$A:$A,$D331)),'A-baseline &amp; data'!AG167)</f>
        <v>6095.2774684904971</v>
      </c>
      <c r="G331" s="243">
        <f>IF('A-baseline &amp; data'!AH167="",F331*(1+SUMIFS('A-methods'!M:M,'A-methods'!$AG:$AG,"rate",'A-methods'!$AF:$AF,$B331,'A-methods'!$E:$E,$C331,'A-methods'!$A:$A,$D331)),'A-baseline &amp; data'!AH167)</f>
        <v>6387.8507869780415</v>
      </c>
      <c r="H331" s="243">
        <f>IF('A-baseline &amp; data'!AI167="",G331*(1+SUMIFS('A-methods'!N:N,'A-methods'!$AG:$AG,"rate",'A-methods'!$AF:$AF,$B331,'A-methods'!$E:$E,$C331,'A-methods'!$A:$A,$D331)),'A-baseline &amp; data'!AI167)</f>
        <v>6694.4676247529878</v>
      </c>
      <c r="I331" s="243">
        <f>IF('A-baseline &amp; data'!AJ167="",H331*(1+SUMIFS('A-methods'!O:O,'A-methods'!$AG:$AG,"rate",'A-methods'!$AF:$AF,$B331,'A-methods'!$E:$E,$C331,'A-methods'!$A:$A,$D331)),'A-baseline &amp; data'!AJ167)</f>
        <v>7015.8020707411315</v>
      </c>
      <c r="J331" s="243">
        <f>IF('A-baseline &amp; data'!AK167="",I331*(1+SUMIFS('A-methods'!P:P,'A-methods'!$AG:$AG,"rate",'A-methods'!$AF:$AF,$B331,'A-methods'!$E:$E,$C331,'A-methods'!$A:$A,$D331)),'A-baseline &amp; data'!AK167)</f>
        <v>7352.5605701367058</v>
      </c>
      <c r="K331" s="243">
        <f>IF('A-baseline &amp; data'!AL167="",J331*(1+SUMIFS('A-methods'!Q:Q,'A-methods'!$AG:$AG,"rate",'A-methods'!$AF:$AF,$B331,'A-methods'!$E:$E,$C331,'A-methods'!$A:$A,$D331)),'A-baseline &amp; data'!AL167)</f>
        <v>7705.4834775032677</v>
      </c>
      <c r="L331" s="243">
        <f>IF('A-baseline &amp; data'!AM167="",K331*(1+SUMIFS('A-methods'!R:R,'A-methods'!$AG:$AG,"rate",'A-methods'!$AF:$AF,$B331,'A-methods'!$E:$E,$C331,'A-methods'!$A:$A,$D331)),'A-baseline &amp; data'!AM167)</f>
        <v>8075.3466844234254</v>
      </c>
      <c r="M331" s="243">
        <f>IF('A-baseline &amp; data'!AN167="",L331*(1+SUMIFS('A-methods'!S:S,'A-methods'!$AG:$AG,"rate",'A-methods'!$AF:$AF,$B331,'A-methods'!$E:$E,$C331,'A-methods'!$A:$A,$D331)),'A-baseline &amp; data'!AN167)</f>
        <v>8462.9633252757503</v>
      </c>
      <c r="N331" s="243">
        <f>IF('A-baseline &amp; data'!AO167="",M331*(1+SUMIFS('A-methods'!T:T,'A-methods'!$AG:$AG,"rate",'A-methods'!$AF:$AF,$B331,'A-methods'!$E:$E,$C331,'A-methods'!$A:$A,$D331)),'A-baseline &amp; data'!AO167)</f>
        <v>8869.1855648889868</v>
      </c>
      <c r="O331" s="243">
        <f>IF('A-baseline &amp; data'!AP167="",N331*(1+SUMIFS('A-methods'!U:U,'A-methods'!$AG:$AG,"rate",'A-methods'!$AF:$AF,$B331,'A-methods'!$E:$E,$C331,'A-methods'!$A:$A,$D331)),'A-baseline &amp; data'!AP167)</f>
        <v>9294.9064720036586</v>
      </c>
      <c r="P331" s="243">
        <f>IF('A-baseline &amp; data'!AQ167="",O331*(1+SUMIFS('A-methods'!V:V,'A-methods'!$AG:$AG,"rate",'A-methods'!$AF:$AF,$B331,'A-methods'!$E:$E,$C331,'A-methods'!$A:$A,$D331)),'A-baseline &amp; data'!AQ167)</f>
        <v>9741.061982659834</v>
      </c>
      <c r="Q331" s="243">
        <f>IF('A-baseline &amp; data'!AR167="",P331*(1+SUMIFS('A-methods'!W:W,'A-methods'!$AG:$AG,"rate",'A-methods'!$AF:$AF,$B331,'A-methods'!$E:$E,$C331,'A-methods'!$A:$A,$D331)),'A-baseline &amp; data'!AR167)</f>
        <v>10208.632957827507</v>
      </c>
      <c r="R331" s="243">
        <f>IF('A-baseline &amp; data'!AS167="",Q331*(1+SUMIFS('A-methods'!X:X,'A-methods'!$AG:$AG,"rate",'A-methods'!$AF:$AF,$B331,'A-methods'!$E:$E,$C331,'A-methods'!$A:$A,$D331)),'A-baseline &amp; data'!AS167)</f>
        <v>10698.647339803229</v>
      </c>
      <c r="S331" s="243">
        <f>IF('A-baseline &amp; data'!AT167="",R331*(1+SUMIFS('A-methods'!Y:Y,'A-methods'!$AG:$AG,"rate",'A-methods'!$AF:$AF,$B331,'A-methods'!$E:$E,$C331,'A-methods'!$A:$A,$D331)),'A-baseline &amp; data'!AT167)</f>
        <v>11212.182412113783</v>
      </c>
      <c r="T331" s="243">
        <f>IF('A-baseline &amp; data'!AU167="",S331*(1+SUMIFS('A-methods'!Z:Z,'A-methods'!$AG:$AG,"rate",'A-methods'!$AF:$AF,$B331,'A-methods'!$E:$E,$C331,'A-methods'!$A:$A,$D331)),'A-baseline &amp; data'!AU167)</f>
        <v>11750.367167895245</v>
      </c>
      <c r="U331" s="243">
        <f>IF('A-baseline &amp; data'!AV167="",T331*(1+SUMIFS('A-methods'!AA:AA,'A-methods'!$AG:$AG,"rate",'A-methods'!$AF:$AF,$B331,'A-methods'!$E:$E,$C331,'A-methods'!$A:$A,$D331)),'A-baseline &amp; data'!AV167)</f>
        <v>12314.384791954217</v>
      </c>
      <c r="V331" s="243">
        <f>IF('A-baseline &amp; data'!AW167="",U331*(1+SUMIFS('A-methods'!AB:AB,'A-methods'!$AG:$AG,"rate",'A-methods'!$AF:$AF,$B331,'A-methods'!$E:$E,$C331,'A-methods'!$A:$A,$D331)),'A-baseline &amp; data'!AW167)</f>
        <v>12905.47526196802</v>
      </c>
      <c r="W331" s="243">
        <f>IF('A-baseline &amp; data'!AX167="",V331*(1+SUMIFS('A-methods'!AC:AC,'A-methods'!$AG:$AG,"rate",'A-methods'!$AF:$AF,$B331,'A-methods'!$E:$E,$C331,'A-methods'!$A:$A,$D331)),'A-baseline &amp; data'!AX167)</f>
        <v>13524.938074542486</v>
      </c>
      <c r="X331" s="243">
        <f>IF('A-baseline &amp; data'!AY167="",W331*(1+SUMIFS('A-methods'!AD:AD,'A-methods'!$AG:$AG,"rate",'A-methods'!$AF:$AF,$B331,'A-methods'!$E:$E,$C331,'A-methods'!$A:$A,$D331)),'A-baseline &amp; data'!AY167)</f>
        <v>14174.135102120526</v>
      </c>
      <c r="Y331" s="243">
        <f>IF('A-baseline &amp; data'!AZ167="",X331*(1+SUMIFS('A-methods'!AE:AE,'A-methods'!$AG:$AG,"rate",'A-methods'!$AF:$AF,$B331,'A-methods'!$E:$E,$C331,'A-methods'!$A:$A,$D331)),'A-baseline &amp; data'!AZ167)</f>
        <v>14854.493587022313</v>
      </c>
    </row>
    <row r="332" spans="1:25">
      <c r="A332" s="237" t="s">
        <v>254</v>
      </c>
      <c r="B332" s="221" t="s">
        <v>202</v>
      </c>
      <c r="C332" s="274" t="str">
        <f t="shared" si="41"/>
        <v>NT</v>
      </c>
      <c r="D332" s="272" t="str">
        <f t="shared" si="43"/>
        <v>High</v>
      </c>
      <c r="E332" s="336">
        <f>IF('A-baseline &amp; data'!AF168&lt;&gt;"",'A-baseline &amp; data'!AF168,'A-baseline &amp; data'!AE168*(1+SUMIFS('A-methods'!K:K,'A-methods'!$AG:$AG,"rate",'A-methods'!$AF:$AF,$B332,'A-methods'!$E:$E,$C332,'A-methods'!$A:$A,$D332)))</f>
        <v>0</v>
      </c>
      <c r="F332" s="243">
        <f>IF('A-baseline &amp; data'!AG168="",E332*(1+SUMIFS('A-methods'!L:L,'A-methods'!$AG:$AG,"rate",'A-methods'!$AF:$AF,$B332,'A-methods'!$E:$E,$C332,'A-methods'!$A:$A,$D332)),'A-baseline &amp; data'!AG168)</f>
        <v>0</v>
      </c>
      <c r="G332" s="243">
        <f>IF('A-baseline &amp; data'!AH168="",F332*(1+SUMIFS('A-methods'!M:M,'A-methods'!$AG:$AG,"rate",'A-methods'!$AF:$AF,$B332,'A-methods'!$E:$E,$C332,'A-methods'!$A:$A,$D332)),'A-baseline &amp; data'!AH168)</f>
        <v>0</v>
      </c>
      <c r="H332" s="243">
        <f>IF('A-baseline &amp; data'!AI168="",G332*(1+SUMIFS('A-methods'!N:N,'A-methods'!$AG:$AG,"rate",'A-methods'!$AF:$AF,$B332,'A-methods'!$E:$E,$C332,'A-methods'!$A:$A,$D332)),'A-baseline &amp; data'!AI168)</f>
        <v>0</v>
      </c>
      <c r="I332" s="243">
        <f>IF('A-baseline &amp; data'!AJ168="",H332*(1+SUMIFS('A-methods'!O:O,'A-methods'!$AG:$AG,"rate",'A-methods'!$AF:$AF,$B332,'A-methods'!$E:$E,$C332,'A-methods'!$A:$A,$D332)),'A-baseline &amp; data'!AJ168)</f>
        <v>0</v>
      </c>
      <c r="J332" s="243">
        <f>IF('A-baseline &amp; data'!AK168="",I332*(1+SUMIFS('A-methods'!P:P,'A-methods'!$AG:$AG,"rate",'A-methods'!$AF:$AF,$B332,'A-methods'!$E:$E,$C332,'A-methods'!$A:$A,$D332)),'A-baseline &amp; data'!AK168)</f>
        <v>0</v>
      </c>
      <c r="K332" s="243">
        <f>IF('A-baseline &amp; data'!AL168="",J332*(1+SUMIFS('A-methods'!Q:Q,'A-methods'!$AG:$AG,"rate",'A-methods'!$AF:$AF,$B332,'A-methods'!$E:$E,$C332,'A-methods'!$A:$A,$D332)),'A-baseline &amp; data'!AL168)</f>
        <v>0</v>
      </c>
      <c r="L332" s="243">
        <f>IF('A-baseline &amp; data'!AM168="",K332*(1+SUMIFS('A-methods'!R:R,'A-methods'!$AG:$AG,"rate",'A-methods'!$AF:$AF,$B332,'A-methods'!$E:$E,$C332,'A-methods'!$A:$A,$D332)),'A-baseline &amp; data'!AM168)</f>
        <v>0</v>
      </c>
      <c r="M332" s="243">
        <f>IF('A-baseline &amp; data'!AN168="",L332*(1+SUMIFS('A-methods'!S:S,'A-methods'!$AG:$AG,"rate",'A-methods'!$AF:$AF,$B332,'A-methods'!$E:$E,$C332,'A-methods'!$A:$A,$D332)),'A-baseline &amp; data'!AN168)</f>
        <v>0</v>
      </c>
      <c r="N332" s="243">
        <f>IF('A-baseline &amp; data'!AO168="",M332*(1+SUMIFS('A-methods'!T:T,'A-methods'!$AG:$AG,"rate",'A-methods'!$AF:$AF,$B332,'A-methods'!$E:$E,$C332,'A-methods'!$A:$A,$D332)),'A-baseline &amp; data'!AO168)</f>
        <v>0</v>
      </c>
      <c r="O332" s="243">
        <f>IF('A-baseline &amp; data'!AP168="",N332*(1+SUMIFS('A-methods'!U:U,'A-methods'!$AG:$AG,"rate",'A-methods'!$AF:$AF,$B332,'A-methods'!$E:$E,$C332,'A-methods'!$A:$A,$D332)),'A-baseline &amp; data'!AP168)</f>
        <v>0</v>
      </c>
      <c r="P332" s="243">
        <f>IF('A-baseline &amp; data'!AQ168="",O332*(1+SUMIFS('A-methods'!V:V,'A-methods'!$AG:$AG,"rate",'A-methods'!$AF:$AF,$B332,'A-methods'!$E:$E,$C332,'A-methods'!$A:$A,$D332)),'A-baseline &amp; data'!AQ168)</f>
        <v>0</v>
      </c>
      <c r="Q332" s="243">
        <f>IF('A-baseline &amp; data'!AR168="",P332*(1+SUMIFS('A-methods'!W:W,'A-methods'!$AG:$AG,"rate",'A-methods'!$AF:$AF,$B332,'A-methods'!$E:$E,$C332,'A-methods'!$A:$A,$D332)),'A-baseline &amp; data'!AR168)</f>
        <v>0</v>
      </c>
      <c r="R332" s="243">
        <f>IF('A-baseline &amp; data'!AS168="",Q332*(1+SUMIFS('A-methods'!X:X,'A-methods'!$AG:$AG,"rate",'A-methods'!$AF:$AF,$B332,'A-methods'!$E:$E,$C332,'A-methods'!$A:$A,$D332)),'A-baseline &amp; data'!AS168)</f>
        <v>0</v>
      </c>
      <c r="S332" s="243">
        <f>IF('A-baseline &amp; data'!AT168="",R332*(1+SUMIFS('A-methods'!Y:Y,'A-methods'!$AG:$AG,"rate",'A-methods'!$AF:$AF,$B332,'A-methods'!$E:$E,$C332,'A-methods'!$A:$A,$D332)),'A-baseline &amp; data'!AT168)</f>
        <v>0</v>
      </c>
      <c r="T332" s="243">
        <f>IF('A-baseline &amp; data'!AU168="",S332*(1+SUMIFS('A-methods'!Z:Z,'A-methods'!$AG:$AG,"rate",'A-methods'!$AF:$AF,$B332,'A-methods'!$E:$E,$C332,'A-methods'!$A:$A,$D332)),'A-baseline &amp; data'!AU168)</f>
        <v>0</v>
      </c>
      <c r="U332" s="243">
        <f>IF('A-baseline &amp; data'!AV168="",T332*(1+SUMIFS('A-methods'!AA:AA,'A-methods'!$AG:$AG,"rate",'A-methods'!$AF:$AF,$B332,'A-methods'!$E:$E,$C332,'A-methods'!$A:$A,$D332)),'A-baseline &amp; data'!AV168)</f>
        <v>0</v>
      </c>
      <c r="V332" s="243">
        <f>IF('A-baseline &amp; data'!AW168="",U332*(1+SUMIFS('A-methods'!AB:AB,'A-methods'!$AG:$AG,"rate",'A-methods'!$AF:$AF,$B332,'A-methods'!$E:$E,$C332,'A-methods'!$A:$A,$D332)),'A-baseline &amp; data'!AW168)</f>
        <v>0</v>
      </c>
      <c r="W332" s="243">
        <f>IF('A-baseline &amp; data'!AX168="",V332*(1+SUMIFS('A-methods'!AC:AC,'A-methods'!$AG:$AG,"rate",'A-methods'!$AF:$AF,$B332,'A-methods'!$E:$E,$C332,'A-methods'!$A:$A,$D332)),'A-baseline &amp; data'!AX168)</f>
        <v>0</v>
      </c>
      <c r="X332" s="243">
        <f>IF('A-baseline &amp; data'!AY168="",W332*(1+SUMIFS('A-methods'!AD:AD,'A-methods'!$AG:$AG,"rate",'A-methods'!$AF:$AF,$B332,'A-methods'!$E:$E,$C332,'A-methods'!$A:$A,$D332)),'A-baseline &amp; data'!AY168)</f>
        <v>0</v>
      </c>
      <c r="Y332" s="243">
        <f>IF('A-baseline &amp; data'!AZ168="",X332*(1+SUMIFS('A-methods'!AE:AE,'A-methods'!$AG:$AG,"rate",'A-methods'!$AF:$AF,$B332,'A-methods'!$E:$E,$C332,'A-methods'!$A:$A,$D332)),'A-baseline &amp; data'!AZ168)</f>
        <v>0</v>
      </c>
    </row>
    <row r="333" spans="1:25">
      <c r="A333" s="237" t="s">
        <v>255</v>
      </c>
      <c r="B333" s="221" t="s">
        <v>227</v>
      </c>
      <c r="C333" s="274" t="str">
        <f t="shared" si="41"/>
        <v>NT</v>
      </c>
      <c r="D333" s="272" t="str">
        <f t="shared" si="43"/>
        <v>High</v>
      </c>
      <c r="E333" s="336">
        <f>IF('A-baseline &amp; data'!AF169&lt;&gt;"",'A-baseline &amp; data'!AF169,'A-baseline &amp; data'!AE169*(1+SUMIFS('A-methods'!K:K,'A-methods'!$AG:$AG,"rate",'A-methods'!$AF:$AF,$B333,'A-methods'!$E:$E,$C333,'A-methods'!$A:$A,$D333)))</f>
        <v>0</v>
      </c>
      <c r="F333" s="243">
        <f>IF('A-baseline &amp; data'!AG169="",E333*(1+SUMIFS('A-methods'!L:L,'A-methods'!$AG:$AG,"rate",'A-methods'!$AF:$AF,$B333,'A-methods'!$E:$E,$C333,'A-methods'!$A:$A,$D333)),'A-baseline &amp; data'!AG169)</f>
        <v>0</v>
      </c>
      <c r="G333" s="243">
        <f>IF('A-baseline &amp; data'!AH169="",F333*(1+SUMIFS('A-methods'!M:M,'A-methods'!$AG:$AG,"rate",'A-methods'!$AF:$AF,$B333,'A-methods'!$E:$E,$C333,'A-methods'!$A:$A,$D333)),'A-baseline &amp; data'!AH169)</f>
        <v>0</v>
      </c>
      <c r="H333" s="243">
        <f>IF('A-baseline &amp; data'!AI169="",G333*(1+SUMIFS('A-methods'!N:N,'A-methods'!$AG:$AG,"rate",'A-methods'!$AF:$AF,$B333,'A-methods'!$E:$E,$C333,'A-methods'!$A:$A,$D333)),'A-baseline &amp; data'!AI169)</f>
        <v>0</v>
      </c>
      <c r="I333" s="243">
        <f>IF('A-baseline &amp; data'!AJ169="",H333*(1+SUMIFS('A-methods'!O:O,'A-methods'!$AG:$AG,"rate",'A-methods'!$AF:$AF,$B333,'A-methods'!$E:$E,$C333,'A-methods'!$A:$A,$D333)),'A-baseline &amp; data'!AJ169)</f>
        <v>0</v>
      </c>
      <c r="J333" s="243">
        <f>IF('A-baseline &amp; data'!AK169="",I333*(1+SUMIFS('A-methods'!P:P,'A-methods'!$AG:$AG,"rate",'A-methods'!$AF:$AF,$B333,'A-methods'!$E:$E,$C333,'A-methods'!$A:$A,$D333)),'A-baseline &amp; data'!AK169)</f>
        <v>0</v>
      </c>
      <c r="K333" s="243">
        <f>IF('A-baseline &amp; data'!AL169="",J333*(1+SUMIFS('A-methods'!Q:Q,'A-methods'!$AG:$AG,"rate",'A-methods'!$AF:$AF,$B333,'A-methods'!$E:$E,$C333,'A-methods'!$A:$A,$D333)),'A-baseline &amp; data'!AL169)</f>
        <v>0</v>
      </c>
      <c r="L333" s="243">
        <f>IF('A-baseline &amp; data'!AM169="",K333*(1+SUMIFS('A-methods'!R:R,'A-methods'!$AG:$AG,"rate",'A-methods'!$AF:$AF,$B333,'A-methods'!$E:$E,$C333,'A-methods'!$A:$A,$D333)),'A-baseline &amp; data'!AM169)</f>
        <v>0</v>
      </c>
      <c r="M333" s="243">
        <f>IF('A-baseline &amp; data'!AN169="",L333*(1+SUMIFS('A-methods'!S:S,'A-methods'!$AG:$AG,"rate",'A-methods'!$AF:$AF,$B333,'A-methods'!$E:$E,$C333,'A-methods'!$A:$A,$D333)),'A-baseline &amp; data'!AN169)</f>
        <v>0</v>
      </c>
      <c r="N333" s="243">
        <f>IF('A-baseline &amp; data'!AO169="",M333*(1+SUMIFS('A-methods'!T:T,'A-methods'!$AG:$AG,"rate",'A-methods'!$AF:$AF,$B333,'A-methods'!$E:$E,$C333,'A-methods'!$A:$A,$D333)),'A-baseline &amp; data'!AO169)</f>
        <v>0</v>
      </c>
      <c r="O333" s="243">
        <f>IF('A-baseline &amp; data'!AP169="",N333*(1+SUMIFS('A-methods'!U:U,'A-methods'!$AG:$AG,"rate",'A-methods'!$AF:$AF,$B333,'A-methods'!$E:$E,$C333,'A-methods'!$A:$A,$D333)),'A-baseline &amp; data'!AP169)</f>
        <v>0</v>
      </c>
      <c r="P333" s="243">
        <f>IF('A-baseline &amp; data'!AQ169="",O333*(1+SUMIFS('A-methods'!V:V,'A-methods'!$AG:$AG,"rate",'A-methods'!$AF:$AF,$B333,'A-methods'!$E:$E,$C333,'A-methods'!$A:$A,$D333)),'A-baseline &amp; data'!AQ169)</f>
        <v>0</v>
      </c>
      <c r="Q333" s="243">
        <f>IF('A-baseline &amp; data'!AR169="",P333*(1+SUMIFS('A-methods'!W:W,'A-methods'!$AG:$AG,"rate",'A-methods'!$AF:$AF,$B333,'A-methods'!$E:$E,$C333,'A-methods'!$A:$A,$D333)),'A-baseline &amp; data'!AR169)</f>
        <v>0</v>
      </c>
      <c r="R333" s="243">
        <f>IF('A-baseline &amp; data'!AS169="",Q333*(1+SUMIFS('A-methods'!X:X,'A-methods'!$AG:$AG,"rate",'A-methods'!$AF:$AF,$B333,'A-methods'!$E:$E,$C333,'A-methods'!$A:$A,$D333)),'A-baseline &amp; data'!AS169)</f>
        <v>0</v>
      </c>
      <c r="S333" s="243">
        <f>IF('A-baseline &amp; data'!AT169="",R333*(1+SUMIFS('A-methods'!Y:Y,'A-methods'!$AG:$AG,"rate",'A-methods'!$AF:$AF,$B333,'A-methods'!$E:$E,$C333,'A-methods'!$A:$A,$D333)),'A-baseline &amp; data'!AT169)</f>
        <v>0</v>
      </c>
      <c r="T333" s="243">
        <f>IF('A-baseline &amp; data'!AU169="",S333*(1+SUMIFS('A-methods'!Z:Z,'A-methods'!$AG:$AG,"rate",'A-methods'!$AF:$AF,$B333,'A-methods'!$E:$E,$C333,'A-methods'!$A:$A,$D333)),'A-baseline &amp; data'!AU169)</f>
        <v>0</v>
      </c>
      <c r="U333" s="243">
        <f>IF('A-baseline &amp; data'!AV169="",T333*(1+SUMIFS('A-methods'!AA:AA,'A-methods'!$AG:$AG,"rate",'A-methods'!$AF:$AF,$B333,'A-methods'!$E:$E,$C333,'A-methods'!$A:$A,$D333)),'A-baseline &amp; data'!AV169)</f>
        <v>0</v>
      </c>
      <c r="V333" s="243">
        <f>IF('A-baseline &amp; data'!AW169="",U333*(1+SUMIFS('A-methods'!AB:AB,'A-methods'!$AG:$AG,"rate",'A-methods'!$AF:$AF,$B333,'A-methods'!$E:$E,$C333,'A-methods'!$A:$A,$D333)),'A-baseline &amp; data'!AW169)</f>
        <v>0</v>
      </c>
      <c r="W333" s="243">
        <f>IF('A-baseline &amp; data'!AX169="",V333*(1+SUMIFS('A-methods'!AC:AC,'A-methods'!$AG:$AG,"rate",'A-methods'!$AF:$AF,$B333,'A-methods'!$E:$E,$C333,'A-methods'!$A:$A,$D333)),'A-baseline &amp; data'!AX169)</f>
        <v>0</v>
      </c>
      <c r="X333" s="243">
        <f>IF('A-baseline &amp; data'!AY169="",W333*(1+SUMIFS('A-methods'!AD:AD,'A-methods'!$AG:$AG,"rate",'A-methods'!$AF:$AF,$B333,'A-methods'!$E:$E,$C333,'A-methods'!$A:$A,$D333)),'A-baseline &amp; data'!AY169)</f>
        <v>0</v>
      </c>
      <c r="Y333" s="243">
        <f>IF('A-baseline &amp; data'!AZ169="",X333*(1+SUMIFS('A-methods'!AE:AE,'A-methods'!$AG:$AG,"rate",'A-methods'!$AF:$AF,$B333,'A-methods'!$E:$E,$C333,'A-methods'!$A:$A,$D333)),'A-baseline &amp; data'!AZ169)</f>
        <v>0</v>
      </c>
    </row>
    <row r="334" spans="1:25">
      <c r="A334" s="237" t="s">
        <v>256</v>
      </c>
      <c r="B334" s="221" t="s">
        <v>372</v>
      </c>
      <c r="C334" s="274" t="str">
        <f t="shared" si="41"/>
        <v>NT</v>
      </c>
      <c r="D334" s="272" t="str">
        <f t="shared" si="43"/>
        <v>High</v>
      </c>
      <c r="E334" s="336">
        <f>IF('A-baseline &amp; data'!AF170&lt;&gt;"",'A-baseline &amp; data'!AF170,'A-baseline &amp; data'!AE170*(1+SUMIFS('A-methods'!K:K,'A-methods'!$AG:$AG,"rate",'A-methods'!$AF:$AF,$B334,'A-methods'!$E:$E,$C334,'A-methods'!$A:$A,$D334)))</f>
        <v>0</v>
      </c>
      <c r="F334" s="243">
        <f>IF('A-baseline &amp; data'!AG170="",E334*(1+SUMIFS('A-methods'!L:L,'A-methods'!$AG:$AG,"rate",'A-methods'!$AF:$AF,$B334,'A-methods'!$E:$E,$C334,'A-methods'!$A:$A,$D334)),'A-baseline &amp; data'!AG170)</f>
        <v>0</v>
      </c>
      <c r="G334" s="243">
        <f>IF('A-baseline &amp; data'!AH170="",F334*(1+SUMIFS('A-methods'!M:M,'A-methods'!$AG:$AG,"rate",'A-methods'!$AF:$AF,$B334,'A-methods'!$E:$E,$C334,'A-methods'!$A:$A,$D334)),'A-baseline &amp; data'!AH170)</f>
        <v>0</v>
      </c>
      <c r="H334" s="243">
        <f>IF('A-baseline &amp; data'!AI170="",G334*(1+SUMIFS('A-methods'!N:N,'A-methods'!$AG:$AG,"rate",'A-methods'!$AF:$AF,$B334,'A-methods'!$E:$E,$C334,'A-methods'!$A:$A,$D334)),'A-baseline &amp; data'!AI170)</f>
        <v>0</v>
      </c>
      <c r="I334" s="243">
        <f>IF('A-baseline &amp; data'!AJ170="",H334*(1+SUMIFS('A-methods'!O:O,'A-methods'!$AG:$AG,"rate",'A-methods'!$AF:$AF,$B334,'A-methods'!$E:$E,$C334,'A-methods'!$A:$A,$D334)),'A-baseline &amp; data'!AJ170)</f>
        <v>0</v>
      </c>
      <c r="J334" s="243">
        <f>IF('A-baseline &amp; data'!AK170="",I334*(1+SUMIFS('A-methods'!P:P,'A-methods'!$AG:$AG,"rate",'A-methods'!$AF:$AF,$B334,'A-methods'!$E:$E,$C334,'A-methods'!$A:$A,$D334)),'A-baseline &amp; data'!AK170)</f>
        <v>0</v>
      </c>
      <c r="K334" s="243">
        <f>IF('A-baseline &amp; data'!AL170="",J334*(1+SUMIFS('A-methods'!Q:Q,'A-methods'!$AG:$AG,"rate",'A-methods'!$AF:$AF,$B334,'A-methods'!$E:$E,$C334,'A-methods'!$A:$A,$D334)),'A-baseline &amp; data'!AL170)</f>
        <v>0</v>
      </c>
      <c r="L334" s="243">
        <f>IF('A-baseline &amp; data'!AM170="",K334*(1+SUMIFS('A-methods'!R:R,'A-methods'!$AG:$AG,"rate",'A-methods'!$AF:$AF,$B334,'A-methods'!$E:$E,$C334,'A-methods'!$A:$A,$D334)),'A-baseline &amp; data'!AM170)</f>
        <v>0</v>
      </c>
      <c r="M334" s="243">
        <f>IF('A-baseline &amp; data'!AN170="",L334*(1+SUMIFS('A-methods'!S:S,'A-methods'!$AG:$AG,"rate",'A-methods'!$AF:$AF,$B334,'A-methods'!$E:$E,$C334,'A-methods'!$A:$A,$D334)),'A-baseline &amp; data'!AN170)</f>
        <v>0</v>
      </c>
      <c r="N334" s="243">
        <f>IF('A-baseline &amp; data'!AO170="",M334*(1+SUMIFS('A-methods'!T:T,'A-methods'!$AG:$AG,"rate",'A-methods'!$AF:$AF,$B334,'A-methods'!$E:$E,$C334,'A-methods'!$A:$A,$D334)),'A-baseline &amp; data'!AO170)</f>
        <v>0</v>
      </c>
      <c r="O334" s="243">
        <f>IF('A-baseline &amp; data'!AP170="",N334*(1+SUMIFS('A-methods'!U:U,'A-methods'!$AG:$AG,"rate",'A-methods'!$AF:$AF,$B334,'A-methods'!$E:$E,$C334,'A-methods'!$A:$A,$D334)),'A-baseline &amp; data'!AP170)</f>
        <v>0</v>
      </c>
      <c r="P334" s="243">
        <f>IF('A-baseline &amp; data'!AQ170="",O334*(1+SUMIFS('A-methods'!V:V,'A-methods'!$AG:$AG,"rate",'A-methods'!$AF:$AF,$B334,'A-methods'!$E:$E,$C334,'A-methods'!$A:$A,$D334)),'A-baseline &amp; data'!AQ170)</f>
        <v>0</v>
      </c>
      <c r="Q334" s="243">
        <f>IF('A-baseline &amp; data'!AR170="",P334*(1+SUMIFS('A-methods'!W:W,'A-methods'!$AG:$AG,"rate",'A-methods'!$AF:$AF,$B334,'A-methods'!$E:$E,$C334,'A-methods'!$A:$A,$D334)),'A-baseline &amp; data'!AR170)</f>
        <v>0</v>
      </c>
      <c r="R334" s="243">
        <f>IF('A-baseline &amp; data'!AS170="",Q334*(1+SUMIFS('A-methods'!X:X,'A-methods'!$AG:$AG,"rate",'A-methods'!$AF:$AF,$B334,'A-methods'!$E:$E,$C334,'A-methods'!$A:$A,$D334)),'A-baseline &amp; data'!AS170)</f>
        <v>0</v>
      </c>
      <c r="S334" s="243">
        <f>IF('A-baseline &amp; data'!AT170="",R334*(1+SUMIFS('A-methods'!Y:Y,'A-methods'!$AG:$AG,"rate",'A-methods'!$AF:$AF,$B334,'A-methods'!$E:$E,$C334,'A-methods'!$A:$A,$D334)),'A-baseline &amp; data'!AT170)</f>
        <v>0</v>
      </c>
      <c r="T334" s="243">
        <f>IF('A-baseline &amp; data'!AU170="",S334*(1+SUMIFS('A-methods'!Z:Z,'A-methods'!$AG:$AG,"rate",'A-methods'!$AF:$AF,$B334,'A-methods'!$E:$E,$C334,'A-methods'!$A:$A,$D334)),'A-baseline &amp; data'!AU170)</f>
        <v>0</v>
      </c>
      <c r="U334" s="243">
        <f>IF('A-baseline &amp; data'!AV170="",T334*(1+SUMIFS('A-methods'!AA:AA,'A-methods'!$AG:$AG,"rate",'A-methods'!$AF:$AF,$B334,'A-methods'!$E:$E,$C334,'A-methods'!$A:$A,$D334)),'A-baseline &amp; data'!AV170)</f>
        <v>0</v>
      </c>
      <c r="V334" s="243">
        <f>IF('A-baseline &amp; data'!AW170="",U334*(1+SUMIFS('A-methods'!AB:AB,'A-methods'!$AG:$AG,"rate",'A-methods'!$AF:$AF,$B334,'A-methods'!$E:$E,$C334,'A-methods'!$A:$A,$D334)),'A-baseline &amp; data'!AW170)</f>
        <v>0</v>
      </c>
      <c r="W334" s="243">
        <f>IF('A-baseline &amp; data'!AX170="",V334*(1+SUMIFS('A-methods'!AC:AC,'A-methods'!$AG:$AG,"rate",'A-methods'!$AF:$AF,$B334,'A-methods'!$E:$E,$C334,'A-methods'!$A:$A,$D334)),'A-baseline &amp; data'!AX170)</f>
        <v>0</v>
      </c>
      <c r="X334" s="243">
        <f>IF('A-baseline &amp; data'!AY170="",W334*(1+SUMIFS('A-methods'!AD:AD,'A-methods'!$AG:$AG,"rate",'A-methods'!$AF:$AF,$B334,'A-methods'!$E:$E,$C334,'A-methods'!$A:$A,$D334)),'A-baseline &amp; data'!AY170)</f>
        <v>0</v>
      </c>
      <c r="Y334" s="243">
        <f>IF('A-baseline &amp; data'!AZ170="",X334*(1+SUMIFS('A-methods'!AE:AE,'A-methods'!$AG:$AG,"rate",'A-methods'!$AF:$AF,$B334,'A-methods'!$E:$E,$C334,'A-methods'!$A:$A,$D334)),'A-baseline &amp; data'!AZ170)</f>
        <v>0</v>
      </c>
    </row>
    <row r="335" spans="1:25">
      <c r="A335" s="237" t="s">
        <v>370</v>
      </c>
      <c r="B335" s="221" t="s">
        <v>371</v>
      </c>
      <c r="C335" s="274" t="str">
        <f t="shared" si="41"/>
        <v>NT</v>
      </c>
      <c r="D335" s="272" t="str">
        <f t="shared" si="43"/>
        <v>High</v>
      </c>
      <c r="E335" s="336">
        <f>IF('A-baseline &amp; data'!AF171&lt;&gt;"",'A-baseline &amp; data'!AF171,'A-baseline &amp; data'!AE171*(1+SUMIFS('A-methods'!K:K,'A-methods'!$AG:$AG,"rate",'A-methods'!$AF:$AF,$B335,'A-methods'!$E:$E,$C335,'A-methods'!$A:$A,$D335)))</f>
        <v>0</v>
      </c>
      <c r="F335" s="243">
        <f>IF('A-baseline &amp; data'!AG171="",E335*(1+SUMIFS('A-methods'!L:L,'A-methods'!$AG:$AG,"rate",'A-methods'!$AF:$AF,$B335,'A-methods'!$E:$E,$C335,'A-methods'!$A:$A,$D335)),'A-baseline &amp; data'!AG171)</f>
        <v>0</v>
      </c>
      <c r="G335" s="243">
        <f>IF('A-baseline &amp; data'!AH171="",F335*(1+SUMIFS('A-methods'!M:M,'A-methods'!$AG:$AG,"rate",'A-methods'!$AF:$AF,$B335,'A-methods'!$E:$E,$C335,'A-methods'!$A:$A,$D335)),'A-baseline &amp; data'!AH171)</f>
        <v>0</v>
      </c>
      <c r="H335" s="243">
        <f>IF('A-baseline &amp; data'!AI171="",G335*(1+SUMIFS('A-methods'!N:N,'A-methods'!$AG:$AG,"rate",'A-methods'!$AF:$AF,$B335,'A-methods'!$E:$E,$C335,'A-methods'!$A:$A,$D335)),'A-baseline &amp; data'!AI171)</f>
        <v>0</v>
      </c>
      <c r="I335" s="243">
        <f>IF('A-baseline &amp; data'!AJ171="",H335*(1+SUMIFS('A-methods'!O:O,'A-methods'!$AG:$AG,"rate",'A-methods'!$AF:$AF,$B335,'A-methods'!$E:$E,$C335,'A-methods'!$A:$A,$D335)),'A-baseline &amp; data'!AJ171)</f>
        <v>0</v>
      </c>
      <c r="J335" s="243">
        <f>IF('A-baseline &amp; data'!AK171="",I335*(1+SUMIFS('A-methods'!P:P,'A-methods'!$AG:$AG,"rate",'A-methods'!$AF:$AF,$B335,'A-methods'!$E:$E,$C335,'A-methods'!$A:$A,$D335)),'A-baseline &amp; data'!AK171)</f>
        <v>0</v>
      </c>
      <c r="K335" s="243">
        <f>IF('A-baseline &amp; data'!AL171="",J335*(1+SUMIFS('A-methods'!Q:Q,'A-methods'!$AG:$AG,"rate",'A-methods'!$AF:$AF,$B335,'A-methods'!$E:$E,$C335,'A-methods'!$A:$A,$D335)),'A-baseline &amp; data'!AL171)</f>
        <v>0</v>
      </c>
      <c r="L335" s="243">
        <f>IF('A-baseline &amp; data'!AM171="",K335*(1+SUMIFS('A-methods'!R:R,'A-methods'!$AG:$AG,"rate",'A-methods'!$AF:$AF,$B335,'A-methods'!$E:$E,$C335,'A-methods'!$A:$A,$D335)),'A-baseline &amp; data'!AM171)</f>
        <v>0</v>
      </c>
      <c r="M335" s="243">
        <f>IF('A-baseline &amp; data'!AN171="",L335*(1+SUMIFS('A-methods'!S:S,'A-methods'!$AG:$AG,"rate",'A-methods'!$AF:$AF,$B335,'A-methods'!$E:$E,$C335,'A-methods'!$A:$A,$D335)),'A-baseline &amp; data'!AN171)</f>
        <v>0</v>
      </c>
      <c r="N335" s="243">
        <f>IF('A-baseline &amp; data'!AO171="",M335*(1+SUMIFS('A-methods'!T:T,'A-methods'!$AG:$AG,"rate",'A-methods'!$AF:$AF,$B335,'A-methods'!$E:$E,$C335,'A-methods'!$A:$A,$D335)),'A-baseline &amp; data'!AO171)</f>
        <v>0</v>
      </c>
      <c r="O335" s="243">
        <f>IF('A-baseline &amp; data'!AP171="",N335*(1+SUMIFS('A-methods'!U:U,'A-methods'!$AG:$AG,"rate",'A-methods'!$AF:$AF,$B335,'A-methods'!$E:$E,$C335,'A-methods'!$A:$A,$D335)),'A-baseline &amp; data'!AP171)</f>
        <v>0</v>
      </c>
      <c r="P335" s="243">
        <f>IF('A-baseline &amp; data'!AQ171="",O335*(1+SUMIFS('A-methods'!V:V,'A-methods'!$AG:$AG,"rate",'A-methods'!$AF:$AF,$B335,'A-methods'!$E:$E,$C335,'A-methods'!$A:$A,$D335)),'A-baseline &amp; data'!AQ171)</f>
        <v>0</v>
      </c>
      <c r="Q335" s="243">
        <f>IF('A-baseline &amp; data'!AR171="",P335*(1+SUMIFS('A-methods'!W:W,'A-methods'!$AG:$AG,"rate",'A-methods'!$AF:$AF,$B335,'A-methods'!$E:$E,$C335,'A-methods'!$A:$A,$D335)),'A-baseline &amp; data'!AR171)</f>
        <v>0</v>
      </c>
      <c r="R335" s="243">
        <f>IF('A-baseline &amp; data'!AS171="",Q335*(1+SUMIFS('A-methods'!X:X,'A-methods'!$AG:$AG,"rate",'A-methods'!$AF:$AF,$B335,'A-methods'!$E:$E,$C335,'A-methods'!$A:$A,$D335)),'A-baseline &amp; data'!AS171)</f>
        <v>0</v>
      </c>
      <c r="S335" s="243">
        <f>IF('A-baseline &amp; data'!AT171="",R335*(1+SUMIFS('A-methods'!Y:Y,'A-methods'!$AG:$AG,"rate",'A-methods'!$AF:$AF,$B335,'A-methods'!$E:$E,$C335,'A-methods'!$A:$A,$D335)),'A-baseline &amp; data'!AT171)</f>
        <v>0</v>
      </c>
      <c r="T335" s="243">
        <f>IF('A-baseline &amp; data'!AU171="",S335*(1+SUMIFS('A-methods'!Z:Z,'A-methods'!$AG:$AG,"rate",'A-methods'!$AF:$AF,$B335,'A-methods'!$E:$E,$C335,'A-methods'!$A:$A,$D335)),'A-baseline &amp; data'!AU171)</f>
        <v>0</v>
      </c>
      <c r="U335" s="243">
        <f>IF('A-baseline &amp; data'!AV171="",T335*(1+SUMIFS('A-methods'!AA:AA,'A-methods'!$AG:$AG,"rate",'A-methods'!$AF:$AF,$B335,'A-methods'!$E:$E,$C335,'A-methods'!$A:$A,$D335)),'A-baseline &amp; data'!AV171)</f>
        <v>0</v>
      </c>
      <c r="V335" s="243">
        <f>IF('A-baseline &amp; data'!AW171="",U335*(1+SUMIFS('A-methods'!AB:AB,'A-methods'!$AG:$AG,"rate",'A-methods'!$AF:$AF,$B335,'A-methods'!$E:$E,$C335,'A-methods'!$A:$A,$D335)),'A-baseline &amp; data'!AW171)</f>
        <v>0</v>
      </c>
      <c r="W335" s="243">
        <f>IF('A-baseline &amp; data'!AX171="",V335*(1+SUMIFS('A-methods'!AC:AC,'A-methods'!$AG:$AG,"rate",'A-methods'!$AF:$AF,$B335,'A-methods'!$E:$E,$C335,'A-methods'!$A:$A,$D335)),'A-baseline &amp; data'!AX171)</f>
        <v>0</v>
      </c>
      <c r="X335" s="243">
        <f>IF('A-baseline &amp; data'!AY171="",W335*(1+SUMIFS('A-methods'!AD:AD,'A-methods'!$AG:$AG,"rate",'A-methods'!$AF:$AF,$B335,'A-methods'!$E:$E,$C335,'A-methods'!$A:$A,$D335)),'A-baseline &amp; data'!AY171)</f>
        <v>0</v>
      </c>
      <c r="Y335" s="243">
        <f>IF('A-baseline &amp; data'!AZ171="",X335*(1+SUMIFS('A-methods'!AE:AE,'A-methods'!$AG:$AG,"rate",'A-methods'!$AF:$AF,$B335,'A-methods'!$E:$E,$C335,'A-methods'!$A:$A,$D335)),'A-baseline &amp; data'!AZ171)</f>
        <v>0</v>
      </c>
    </row>
    <row r="336" spans="1:25">
      <c r="A336" s="237" t="s">
        <v>381</v>
      </c>
      <c r="B336" s="221" t="s">
        <v>382</v>
      </c>
      <c r="C336" s="274" t="str">
        <f t="shared" si="41"/>
        <v>NT</v>
      </c>
      <c r="D336" s="272" t="str">
        <f t="shared" si="43"/>
        <v>High</v>
      </c>
      <c r="E336" s="336">
        <f>IF('A-baseline &amp; data'!AF172&lt;&gt;"",'A-baseline &amp; data'!AF172,'A-baseline &amp; data'!AE172*(1+SUMIFS('A-methods'!K:K,'A-methods'!$AG:$AG,"rate",'A-methods'!$AF:$AF,$B336,'A-methods'!$E:$E,$C336,'A-methods'!$A:$A,$D336)))</f>
        <v>0</v>
      </c>
      <c r="F336" s="243">
        <f>IF('A-baseline &amp; data'!AG172="",E336*(1+SUMIFS('A-methods'!L:L,'A-methods'!$AG:$AG,"rate",'A-methods'!$AF:$AF,$B336,'A-methods'!$E:$E,$C336,'A-methods'!$A:$A,$D336)),'A-baseline &amp; data'!AG172)</f>
        <v>0</v>
      </c>
      <c r="G336" s="243">
        <f>IF('A-baseline &amp; data'!AH172="",F336*(1+SUMIFS('A-methods'!M:M,'A-methods'!$AG:$AG,"rate",'A-methods'!$AF:$AF,$B336,'A-methods'!$E:$E,$C336,'A-methods'!$A:$A,$D336)),'A-baseline &amp; data'!AH172)</f>
        <v>0</v>
      </c>
      <c r="H336" s="243">
        <f>IF('A-baseline &amp; data'!AI172="",G336*(1+SUMIFS('A-methods'!N:N,'A-methods'!$AG:$AG,"rate",'A-methods'!$AF:$AF,$B336,'A-methods'!$E:$E,$C336,'A-methods'!$A:$A,$D336)),'A-baseline &amp; data'!AI172)</f>
        <v>0</v>
      </c>
      <c r="I336" s="243">
        <f>IF('A-baseline &amp; data'!AJ172="",H336*(1+SUMIFS('A-methods'!O:O,'A-methods'!$AG:$AG,"rate",'A-methods'!$AF:$AF,$B336,'A-methods'!$E:$E,$C336,'A-methods'!$A:$A,$D336)),'A-baseline &amp; data'!AJ172)</f>
        <v>0</v>
      </c>
      <c r="J336" s="243">
        <f>IF('A-baseline &amp; data'!AK172="",I336*(1+SUMIFS('A-methods'!P:P,'A-methods'!$AG:$AG,"rate",'A-methods'!$AF:$AF,$B336,'A-methods'!$E:$E,$C336,'A-methods'!$A:$A,$D336)),'A-baseline &amp; data'!AK172)</f>
        <v>0</v>
      </c>
      <c r="K336" s="243">
        <f>IF('A-baseline &amp; data'!AL172="",J336*(1+SUMIFS('A-methods'!Q:Q,'A-methods'!$AG:$AG,"rate",'A-methods'!$AF:$AF,$B336,'A-methods'!$E:$E,$C336,'A-methods'!$A:$A,$D336)),'A-baseline &amp; data'!AL172)</f>
        <v>0</v>
      </c>
      <c r="L336" s="243">
        <f>IF('A-baseline &amp; data'!AM172="",K336*(1+SUMIFS('A-methods'!R:R,'A-methods'!$AG:$AG,"rate",'A-methods'!$AF:$AF,$B336,'A-methods'!$E:$E,$C336,'A-methods'!$A:$A,$D336)),'A-baseline &amp; data'!AM172)</f>
        <v>0</v>
      </c>
      <c r="M336" s="243">
        <f>IF('A-baseline &amp; data'!AN172="",L336*(1+SUMIFS('A-methods'!S:S,'A-methods'!$AG:$AG,"rate",'A-methods'!$AF:$AF,$B336,'A-methods'!$E:$E,$C336,'A-methods'!$A:$A,$D336)),'A-baseline &amp; data'!AN172)</f>
        <v>0</v>
      </c>
      <c r="N336" s="243">
        <f>IF('A-baseline &amp; data'!AO172="",M336*(1+SUMIFS('A-methods'!T:T,'A-methods'!$AG:$AG,"rate",'A-methods'!$AF:$AF,$B336,'A-methods'!$E:$E,$C336,'A-methods'!$A:$A,$D336)),'A-baseline &amp; data'!AO172)</f>
        <v>0</v>
      </c>
      <c r="O336" s="243">
        <f>IF('A-baseline &amp; data'!AP172="",N336*(1+SUMIFS('A-methods'!U:U,'A-methods'!$AG:$AG,"rate",'A-methods'!$AF:$AF,$B336,'A-methods'!$E:$E,$C336,'A-methods'!$A:$A,$D336)),'A-baseline &amp; data'!AP172)</f>
        <v>0</v>
      </c>
      <c r="P336" s="243">
        <f>IF('A-baseline &amp; data'!AQ172="",O336*(1+SUMIFS('A-methods'!V:V,'A-methods'!$AG:$AG,"rate",'A-methods'!$AF:$AF,$B336,'A-methods'!$E:$E,$C336,'A-methods'!$A:$A,$D336)),'A-baseline &amp; data'!AQ172)</f>
        <v>0</v>
      </c>
      <c r="Q336" s="243">
        <f>IF('A-baseline &amp; data'!AR172="",P336*(1+SUMIFS('A-methods'!W:W,'A-methods'!$AG:$AG,"rate",'A-methods'!$AF:$AF,$B336,'A-methods'!$E:$E,$C336,'A-methods'!$A:$A,$D336)),'A-baseline &amp; data'!AR172)</f>
        <v>0</v>
      </c>
      <c r="R336" s="243">
        <f>IF('A-baseline &amp; data'!AS172="",Q336*(1+SUMIFS('A-methods'!X:X,'A-methods'!$AG:$AG,"rate",'A-methods'!$AF:$AF,$B336,'A-methods'!$E:$E,$C336,'A-methods'!$A:$A,$D336)),'A-baseline &amp; data'!AS172)</f>
        <v>0</v>
      </c>
      <c r="S336" s="243">
        <f>IF('A-baseline &amp; data'!AT172="",R336*(1+SUMIFS('A-methods'!Y:Y,'A-methods'!$AG:$AG,"rate",'A-methods'!$AF:$AF,$B336,'A-methods'!$E:$E,$C336,'A-methods'!$A:$A,$D336)),'A-baseline &amp; data'!AT172)</f>
        <v>0</v>
      </c>
      <c r="T336" s="243">
        <f>IF('A-baseline &amp; data'!AU172="",S336*(1+SUMIFS('A-methods'!Z:Z,'A-methods'!$AG:$AG,"rate",'A-methods'!$AF:$AF,$B336,'A-methods'!$E:$E,$C336,'A-methods'!$A:$A,$D336)),'A-baseline &amp; data'!AU172)</f>
        <v>0</v>
      </c>
      <c r="U336" s="243">
        <f>IF('A-baseline &amp; data'!AV172="",T336*(1+SUMIFS('A-methods'!AA:AA,'A-methods'!$AG:$AG,"rate",'A-methods'!$AF:$AF,$B336,'A-methods'!$E:$E,$C336,'A-methods'!$A:$A,$D336)),'A-baseline &amp; data'!AV172)</f>
        <v>0</v>
      </c>
      <c r="V336" s="243">
        <f>IF('A-baseline &amp; data'!AW172="",U336*(1+SUMIFS('A-methods'!AB:AB,'A-methods'!$AG:$AG,"rate",'A-methods'!$AF:$AF,$B336,'A-methods'!$E:$E,$C336,'A-methods'!$A:$A,$D336)),'A-baseline &amp; data'!AW172)</f>
        <v>0</v>
      </c>
      <c r="W336" s="243">
        <f>IF('A-baseline &amp; data'!AX172="",V336*(1+SUMIFS('A-methods'!AC:AC,'A-methods'!$AG:$AG,"rate",'A-methods'!$AF:$AF,$B336,'A-methods'!$E:$E,$C336,'A-methods'!$A:$A,$D336)),'A-baseline &amp; data'!AX172)</f>
        <v>0</v>
      </c>
      <c r="X336" s="243">
        <f>IF('A-baseline &amp; data'!AY172="",W336*(1+SUMIFS('A-methods'!AD:AD,'A-methods'!$AG:$AG,"rate",'A-methods'!$AF:$AF,$B336,'A-methods'!$E:$E,$C336,'A-methods'!$A:$A,$D336)),'A-baseline &amp; data'!AY172)</f>
        <v>0</v>
      </c>
      <c r="Y336" s="243">
        <f>IF('A-baseline &amp; data'!AZ172="",X336*(1+SUMIFS('A-methods'!AE:AE,'A-methods'!$AG:$AG,"rate",'A-methods'!$AF:$AF,$B336,'A-methods'!$E:$E,$C336,'A-methods'!$A:$A,$D336)),'A-baseline &amp; data'!AZ172)</f>
        <v>0</v>
      </c>
    </row>
    <row r="337" spans="1:27">
      <c r="A337" s="237" t="s">
        <v>257</v>
      </c>
      <c r="B337" s="221" t="s">
        <v>194</v>
      </c>
      <c r="C337" s="274" t="str">
        <f t="shared" si="41"/>
        <v>NT</v>
      </c>
      <c r="D337" s="272" t="str">
        <f t="shared" si="43"/>
        <v>High</v>
      </c>
      <c r="E337" s="336">
        <f>IF('A-baseline &amp; data'!AF173&lt;&gt;"",'A-baseline &amp; data'!AF173,'A-baseline &amp; data'!AE173*(1+SUMIFS('A-methods'!K:K,'A-methods'!$AG:$AG,"rate",'A-methods'!$AF:$AF,$B337,'A-methods'!$E:$E,$C337,'A-methods'!$A:$A,$D337)))</f>
        <v>82.910899999999998</v>
      </c>
      <c r="F337" s="243">
        <f>IF('A-baseline &amp; data'!AG173="",E337*(1+SUMIFS('A-methods'!L:L,'A-methods'!$AG:$AG,"rate",'A-methods'!$AF:$AF,$B337,'A-methods'!$E:$E,$C337,'A-methods'!$A:$A,$D337)),'A-baseline &amp; data'!AG173)</f>
        <v>83.740009000000001</v>
      </c>
      <c r="G337" s="243">
        <f>IF('A-baseline &amp; data'!AH173="",F337*(1+SUMIFS('A-methods'!M:M,'A-methods'!$AG:$AG,"rate",'A-methods'!$AF:$AF,$B337,'A-methods'!$E:$E,$C337,'A-methods'!$A:$A,$D337)),'A-baseline &amp; data'!AH173)</f>
        <v>84.577409090000003</v>
      </c>
      <c r="H337" s="243">
        <f>IF('A-baseline &amp; data'!AI173="",G337*(1+SUMIFS('A-methods'!N:N,'A-methods'!$AG:$AG,"rate",'A-methods'!$AF:$AF,$B337,'A-methods'!$E:$E,$C337,'A-methods'!$A:$A,$D337)),'A-baseline &amp; data'!AI173)</f>
        <v>85.423183180899997</v>
      </c>
      <c r="I337" s="243">
        <f>IF('A-baseline &amp; data'!AJ173="",H337*(1+SUMIFS('A-methods'!O:O,'A-methods'!$AG:$AG,"rate",'A-methods'!$AF:$AF,$B337,'A-methods'!$E:$E,$C337,'A-methods'!$A:$A,$D337)),'A-baseline &amp; data'!AJ173)</f>
        <v>86.277415012709</v>
      </c>
      <c r="J337" s="243">
        <f>IF('A-baseline &amp; data'!AK173="",I337*(1+SUMIFS('A-methods'!P:P,'A-methods'!$AG:$AG,"rate",'A-methods'!$AF:$AF,$B337,'A-methods'!$E:$E,$C337,'A-methods'!$A:$A,$D337)),'A-baseline &amp; data'!AK173)</f>
        <v>87.140189162836094</v>
      </c>
      <c r="K337" s="243">
        <f>IF('A-baseline &amp; data'!AL173="",J337*(1+SUMIFS('A-methods'!Q:Q,'A-methods'!$AG:$AG,"rate",'A-methods'!$AF:$AF,$B337,'A-methods'!$E:$E,$C337,'A-methods'!$A:$A,$D337)),'A-baseline &amp; data'!AL173)</f>
        <v>88.011591054464461</v>
      </c>
      <c r="L337" s="243">
        <f>IF('A-baseline &amp; data'!AM173="",K337*(1+SUMIFS('A-methods'!R:R,'A-methods'!$AG:$AG,"rate",'A-methods'!$AF:$AF,$B337,'A-methods'!$E:$E,$C337,'A-methods'!$A:$A,$D337)),'A-baseline &amp; data'!AM173)</f>
        <v>88.891706965009107</v>
      </c>
      <c r="M337" s="243">
        <f>IF('A-baseline &amp; data'!AN173="",L337*(1+SUMIFS('A-methods'!S:S,'A-methods'!$AG:$AG,"rate",'A-methods'!$AF:$AF,$B337,'A-methods'!$E:$E,$C337,'A-methods'!$A:$A,$D337)),'A-baseline &amp; data'!AN173)</f>
        <v>89.780624034659198</v>
      </c>
      <c r="N337" s="243">
        <f>IF('A-baseline &amp; data'!AO173="",M337*(1+SUMIFS('A-methods'!T:T,'A-methods'!$AG:$AG,"rate",'A-methods'!$AF:$AF,$B337,'A-methods'!$E:$E,$C337,'A-methods'!$A:$A,$D337)),'A-baseline &amp; data'!AO173)</f>
        <v>90.678430275005795</v>
      </c>
      <c r="O337" s="243">
        <f>IF('A-baseline &amp; data'!AP173="",N337*(1+SUMIFS('A-methods'!U:U,'A-methods'!$AG:$AG,"rate",'A-methods'!$AF:$AF,$B337,'A-methods'!$E:$E,$C337,'A-methods'!$A:$A,$D337)),'A-baseline &amp; data'!AP173)</f>
        <v>91.585214577755849</v>
      </c>
      <c r="P337" s="243">
        <f>IF('A-baseline &amp; data'!AQ173="",O337*(1+SUMIFS('A-methods'!V:V,'A-methods'!$AG:$AG,"rate",'A-methods'!$AF:$AF,$B337,'A-methods'!$E:$E,$C337,'A-methods'!$A:$A,$D337)),'A-baseline &amp; data'!AQ173)</f>
        <v>92.501066723533413</v>
      </c>
      <c r="Q337" s="243">
        <f>IF('A-baseline &amp; data'!AR173="",P337*(1+SUMIFS('A-methods'!W:W,'A-methods'!$AG:$AG,"rate",'A-methods'!$AF:$AF,$B337,'A-methods'!$E:$E,$C337,'A-methods'!$A:$A,$D337)),'A-baseline &amp; data'!AR173)</f>
        <v>93.426077390768754</v>
      </c>
      <c r="R337" s="243">
        <f>IF('A-baseline &amp; data'!AS173="",Q337*(1+SUMIFS('A-methods'!X:X,'A-methods'!$AG:$AG,"rate",'A-methods'!$AF:$AF,$B337,'A-methods'!$E:$E,$C337,'A-methods'!$A:$A,$D337)),'A-baseline &amp; data'!AS173)</f>
        <v>94.360338164676449</v>
      </c>
      <c r="S337" s="243">
        <f>IF('A-baseline &amp; data'!AT173="",R337*(1+SUMIFS('A-methods'!Y:Y,'A-methods'!$AG:$AG,"rate",'A-methods'!$AF:$AF,$B337,'A-methods'!$E:$E,$C337,'A-methods'!$A:$A,$D337)),'A-baseline &amp; data'!AT173)</f>
        <v>95.303941546323216</v>
      </c>
      <c r="T337" s="243">
        <f>IF('A-baseline &amp; data'!AU173="",S337*(1+SUMIFS('A-methods'!Z:Z,'A-methods'!$AG:$AG,"rate",'A-methods'!$AF:$AF,$B337,'A-methods'!$E:$E,$C337,'A-methods'!$A:$A,$D337)),'A-baseline &amp; data'!AU173)</f>
        <v>96.256980961786454</v>
      </c>
      <c r="U337" s="243">
        <f>IF('A-baseline &amp; data'!AV173="",T337*(1+SUMIFS('A-methods'!AA:AA,'A-methods'!$AG:$AG,"rate",'A-methods'!$AF:$AF,$B337,'A-methods'!$E:$E,$C337,'A-methods'!$A:$A,$D337)),'A-baseline &amp; data'!AV173)</f>
        <v>97.219550771404315</v>
      </c>
      <c r="V337" s="243">
        <f>IF('A-baseline &amp; data'!AW173="",U337*(1+SUMIFS('A-methods'!AB:AB,'A-methods'!$AG:$AG,"rate",'A-methods'!$AF:$AF,$B337,'A-methods'!$E:$E,$C337,'A-methods'!$A:$A,$D337)),'A-baseline &amp; data'!AW173)</f>
        <v>98.191746279118362</v>
      </c>
      <c r="W337" s="243">
        <f>IF('A-baseline &amp; data'!AX173="",V337*(1+SUMIFS('A-methods'!AC:AC,'A-methods'!$AG:$AG,"rate",'A-methods'!$AF:$AF,$B337,'A-methods'!$E:$E,$C337,'A-methods'!$A:$A,$D337)),'A-baseline &amp; data'!AX173)</f>
        <v>99.17366374190955</v>
      </c>
      <c r="X337" s="243">
        <f>IF('A-baseline &amp; data'!AY173="",W337*(1+SUMIFS('A-methods'!AD:AD,'A-methods'!$AG:$AG,"rate",'A-methods'!$AF:$AF,$B337,'A-methods'!$E:$E,$C337,'A-methods'!$A:$A,$D337)),'A-baseline &amp; data'!AY173)</f>
        <v>100.16540037932864</v>
      </c>
      <c r="Y337" s="243">
        <f>IF('A-baseline &amp; data'!AZ173="",X337*(1+SUMIFS('A-methods'!AE:AE,'A-methods'!$AG:$AG,"rate",'A-methods'!$AF:$AF,$B337,'A-methods'!$E:$E,$C337,'A-methods'!$A:$A,$D337)),'A-baseline &amp; data'!AZ173)</f>
        <v>101.16705438312194</v>
      </c>
    </row>
    <row r="338" spans="1:27">
      <c r="A338" s="237" t="s">
        <v>159</v>
      </c>
      <c r="B338" s="221" t="s">
        <v>203</v>
      </c>
      <c r="C338" s="274" t="str">
        <f t="shared" si="41"/>
        <v>NT</v>
      </c>
      <c r="D338" s="272" t="str">
        <f t="shared" si="43"/>
        <v>High</v>
      </c>
      <c r="E338" s="336">
        <f>IF('A-baseline &amp; data'!AF174&lt;&gt;"",'A-baseline &amp; data'!AF174,'A-baseline &amp; data'!AE174*(1+SUMIFS('A-methods'!K:K,'A-methods'!$AG:$AG,"rate",'A-methods'!$AF:$AF,$B338,'A-methods'!$E:$E,$C338,'A-methods'!$A:$A,$D338)))</f>
        <v>12380.565924510995</v>
      </c>
      <c r="F338" s="243">
        <f>IF('A-baseline &amp; data'!AG174="",E338*(1+SUMIFS('A-methods'!L:L,'A-methods'!$AG:$AG,"rate",'A-methods'!$AF:$AF,$B338,'A-methods'!$E:$E,$C338,'A-methods'!$A:$A,$D338)),'A-baseline &amp; data'!AG174)</f>
        <v>12380.565924510995</v>
      </c>
      <c r="G338" s="243">
        <f>IF('A-baseline &amp; data'!AH174="",F338*(1+SUMIFS('A-methods'!M:M,'A-methods'!$AG:$AG,"rate",'A-methods'!$AF:$AF,$B338,'A-methods'!$E:$E,$C338,'A-methods'!$A:$A,$D338)),'A-baseline &amp; data'!AH174)</f>
        <v>12380.565924510995</v>
      </c>
      <c r="H338" s="243">
        <f>IF('A-baseline &amp; data'!AI174="",G338*(1+SUMIFS('A-methods'!N:N,'A-methods'!$AG:$AG,"rate",'A-methods'!$AF:$AF,$B338,'A-methods'!$E:$E,$C338,'A-methods'!$A:$A,$D338)),'A-baseline &amp; data'!AI174)</f>
        <v>12380.565924510995</v>
      </c>
      <c r="I338" s="243">
        <f>IF('A-baseline &amp; data'!AJ174="",H338*(1+SUMIFS('A-methods'!O:O,'A-methods'!$AG:$AG,"rate",'A-methods'!$AF:$AF,$B338,'A-methods'!$E:$E,$C338,'A-methods'!$A:$A,$D338)),'A-baseline &amp; data'!AJ174)</f>
        <v>12380.565924510995</v>
      </c>
      <c r="J338" s="243">
        <f>IF('A-baseline &amp; data'!AK174="",I338*(1+SUMIFS('A-methods'!P:P,'A-methods'!$AG:$AG,"rate",'A-methods'!$AF:$AF,$B338,'A-methods'!$E:$E,$C338,'A-methods'!$A:$A,$D338)),'A-baseline &amp; data'!AK174)</f>
        <v>12380.565924510995</v>
      </c>
      <c r="K338" s="243">
        <f>IF('A-baseline &amp; data'!AL174="",J338*(1+SUMIFS('A-methods'!Q:Q,'A-methods'!$AG:$AG,"rate",'A-methods'!$AF:$AF,$B338,'A-methods'!$E:$E,$C338,'A-methods'!$A:$A,$D338)),'A-baseline &amp; data'!AL174)</f>
        <v>12380.565924510995</v>
      </c>
      <c r="L338" s="243">
        <f>IF('A-baseline &amp; data'!AM174="",K338*(1+SUMIFS('A-methods'!R:R,'A-methods'!$AG:$AG,"rate",'A-methods'!$AF:$AF,$B338,'A-methods'!$E:$E,$C338,'A-methods'!$A:$A,$D338)),'A-baseline &amp; data'!AM174)</f>
        <v>12380.565924510995</v>
      </c>
      <c r="M338" s="243">
        <f>IF('A-baseline &amp; data'!AN174="",L338*(1+SUMIFS('A-methods'!S:S,'A-methods'!$AG:$AG,"rate",'A-methods'!$AF:$AF,$B338,'A-methods'!$E:$E,$C338,'A-methods'!$A:$A,$D338)),'A-baseline &amp; data'!AN174)</f>
        <v>12380.565924510995</v>
      </c>
      <c r="N338" s="243">
        <f>IF('A-baseline &amp; data'!AO174="",M338*(1+SUMIFS('A-methods'!T:T,'A-methods'!$AG:$AG,"rate",'A-methods'!$AF:$AF,$B338,'A-methods'!$E:$E,$C338,'A-methods'!$A:$A,$D338)),'A-baseline &amp; data'!AO174)</f>
        <v>12380.565924510995</v>
      </c>
      <c r="O338" s="243">
        <f>IF('A-baseline &amp; data'!AP174="",N338*(1+SUMIFS('A-methods'!U:U,'A-methods'!$AG:$AG,"rate",'A-methods'!$AF:$AF,$B338,'A-methods'!$E:$E,$C338,'A-methods'!$A:$A,$D338)),'A-baseline &amp; data'!AP174)</f>
        <v>12380.565924510995</v>
      </c>
      <c r="P338" s="243">
        <f>IF('A-baseline &amp; data'!AQ174="",O338*(1+SUMIFS('A-methods'!V:V,'A-methods'!$AG:$AG,"rate",'A-methods'!$AF:$AF,$B338,'A-methods'!$E:$E,$C338,'A-methods'!$A:$A,$D338)),'A-baseline &amp; data'!AQ174)</f>
        <v>12380.565924510995</v>
      </c>
      <c r="Q338" s="243">
        <f>IF('A-baseline &amp; data'!AR174="",P338*(1+SUMIFS('A-methods'!W:W,'A-methods'!$AG:$AG,"rate",'A-methods'!$AF:$AF,$B338,'A-methods'!$E:$E,$C338,'A-methods'!$A:$A,$D338)),'A-baseline &amp; data'!AR174)</f>
        <v>12380.565924510995</v>
      </c>
      <c r="R338" s="243">
        <f>IF('A-baseline &amp; data'!AS174="",Q338*(1+SUMIFS('A-methods'!X:X,'A-methods'!$AG:$AG,"rate",'A-methods'!$AF:$AF,$B338,'A-methods'!$E:$E,$C338,'A-methods'!$A:$A,$D338)),'A-baseline &amp; data'!AS174)</f>
        <v>12380.565924510995</v>
      </c>
      <c r="S338" s="243">
        <f>IF('A-baseline &amp; data'!AT174="",R338*(1+SUMIFS('A-methods'!Y:Y,'A-methods'!$AG:$AG,"rate",'A-methods'!$AF:$AF,$B338,'A-methods'!$E:$E,$C338,'A-methods'!$A:$A,$D338)),'A-baseline &amp; data'!AT174)</f>
        <v>12380.565924510995</v>
      </c>
      <c r="T338" s="243">
        <f>IF('A-baseline &amp; data'!AU174="",S338*(1+SUMIFS('A-methods'!Z:Z,'A-methods'!$AG:$AG,"rate",'A-methods'!$AF:$AF,$B338,'A-methods'!$E:$E,$C338,'A-methods'!$A:$A,$D338)),'A-baseline &amp; data'!AU174)</f>
        <v>12380.565924510995</v>
      </c>
      <c r="U338" s="243">
        <f>IF('A-baseline &amp; data'!AV174="",T338*(1+SUMIFS('A-methods'!AA:AA,'A-methods'!$AG:$AG,"rate",'A-methods'!$AF:$AF,$B338,'A-methods'!$E:$E,$C338,'A-methods'!$A:$A,$D338)),'A-baseline &amp; data'!AV174)</f>
        <v>12380.565924510995</v>
      </c>
      <c r="V338" s="243">
        <f>IF('A-baseline &amp; data'!AW174="",U338*(1+SUMIFS('A-methods'!AB:AB,'A-methods'!$AG:$AG,"rate",'A-methods'!$AF:$AF,$B338,'A-methods'!$E:$E,$C338,'A-methods'!$A:$A,$D338)),'A-baseline &amp; data'!AW174)</f>
        <v>12380.565924510995</v>
      </c>
      <c r="W338" s="243">
        <f>IF('A-baseline &amp; data'!AX174="",V338*(1+SUMIFS('A-methods'!AC:AC,'A-methods'!$AG:$AG,"rate",'A-methods'!$AF:$AF,$B338,'A-methods'!$E:$E,$C338,'A-methods'!$A:$A,$D338)),'A-baseline &amp; data'!AX174)</f>
        <v>12380.565924510995</v>
      </c>
      <c r="X338" s="243">
        <f>IF('A-baseline &amp; data'!AY174="",W338*(1+SUMIFS('A-methods'!AD:AD,'A-methods'!$AG:$AG,"rate",'A-methods'!$AF:$AF,$B338,'A-methods'!$E:$E,$C338,'A-methods'!$A:$A,$D338)),'A-baseline &amp; data'!AY174)</f>
        <v>12380.565924510995</v>
      </c>
      <c r="Y338" s="243">
        <f>IF('A-baseline &amp; data'!AZ174="",X338*(1+SUMIFS('A-methods'!AE:AE,'A-methods'!$AG:$AG,"rate",'A-methods'!$AF:$AF,$B338,'A-methods'!$E:$E,$C338,'A-methods'!$A:$A,$D338)),'A-baseline &amp; data'!AZ174)</f>
        <v>12380.565924510995</v>
      </c>
    </row>
    <row r="339" spans="1:27">
      <c r="A339" s="237" t="s">
        <v>258</v>
      </c>
      <c r="B339" s="221" t="s">
        <v>766</v>
      </c>
      <c r="C339" s="274" t="str">
        <f t="shared" si="41"/>
        <v>NT</v>
      </c>
      <c r="D339" s="272" t="str">
        <f t="shared" si="43"/>
        <v>High</v>
      </c>
      <c r="E339" s="336">
        <f>IF('A-baseline &amp; data'!AF175&lt;&gt;"",'A-baseline &amp; data'!AF175,'A-baseline &amp; data'!AE175*(1+SUMIFS('A-methods'!K:K,'A-methods'!$AG:$AG,"rate",'A-methods'!$AF:$AF,$B339,'A-methods'!$E:$E,$C339,'A-methods'!$A:$A,$D339)))</f>
        <v>0</v>
      </c>
      <c r="F339" s="243">
        <f>IF('A-baseline &amp; data'!AG175="",E339*(1+SUMIFS('A-methods'!L:L,'A-methods'!$AG:$AG,"rate",'A-methods'!$AF:$AF,$B339,'A-methods'!$E:$E,$C339,'A-methods'!$A:$A,$D339)),'A-baseline &amp; data'!AG175)</f>
        <v>0</v>
      </c>
      <c r="G339" s="243">
        <f>IF('A-baseline &amp; data'!AH175="",F339*(1+SUMIFS('A-methods'!M:M,'A-methods'!$AG:$AG,"rate",'A-methods'!$AF:$AF,$B339,'A-methods'!$E:$E,$C339,'A-methods'!$A:$A,$D339)),'A-baseline &amp; data'!AH175)</f>
        <v>0</v>
      </c>
      <c r="H339" s="243">
        <f>IF('A-baseline &amp; data'!AI175="",G339*(1+SUMIFS('A-methods'!N:N,'A-methods'!$AG:$AG,"rate",'A-methods'!$AF:$AF,$B339,'A-methods'!$E:$E,$C339,'A-methods'!$A:$A,$D339)),'A-baseline &amp; data'!AI175)</f>
        <v>0</v>
      </c>
      <c r="I339" s="243">
        <f>IF('A-baseline &amp; data'!AJ175="",H339*(1+SUMIFS('A-methods'!O:O,'A-methods'!$AG:$AG,"rate",'A-methods'!$AF:$AF,$B339,'A-methods'!$E:$E,$C339,'A-methods'!$A:$A,$D339)),'A-baseline &amp; data'!AJ175)</f>
        <v>0</v>
      </c>
      <c r="J339" s="243">
        <f>IF('A-baseline &amp; data'!AK175="",I339*(1+SUMIFS('A-methods'!P:P,'A-methods'!$AG:$AG,"rate",'A-methods'!$AF:$AF,$B339,'A-methods'!$E:$E,$C339,'A-methods'!$A:$A,$D339)),'A-baseline &amp; data'!AK175)</f>
        <v>0</v>
      </c>
      <c r="K339" s="243">
        <f>IF('A-baseline &amp; data'!AL175="",J339*(1+SUMIFS('A-methods'!Q:Q,'A-methods'!$AG:$AG,"rate",'A-methods'!$AF:$AF,$B339,'A-methods'!$E:$E,$C339,'A-methods'!$A:$A,$D339)),'A-baseline &amp; data'!AL175)</f>
        <v>0</v>
      </c>
      <c r="L339" s="243">
        <f>IF('A-baseline &amp; data'!AM175="",K339*(1+SUMIFS('A-methods'!R:R,'A-methods'!$AG:$AG,"rate",'A-methods'!$AF:$AF,$B339,'A-methods'!$E:$E,$C339,'A-methods'!$A:$A,$D339)),'A-baseline &amp; data'!AM175)</f>
        <v>0</v>
      </c>
      <c r="M339" s="243">
        <f>IF('A-baseline &amp; data'!AN175="",L339*(1+SUMIFS('A-methods'!S:S,'A-methods'!$AG:$AG,"rate",'A-methods'!$AF:$AF,$B339,'A-methods'!$E:$E,$C339,'A-methods'!$A:$A,$D339)),'A-baseline &amp; data'!AN175)</f>
        <v>0</v>
      </c>
      <c r="N339" s="243">
        <f>IF('A-baseline &amp; data'!AO175="",M339*(1+SUMIFS('A-methods'!T:T,'A-methods'!$AG:$AG,"rate",'A-methods'!$AF:$AF,$B339,'A-methods'!$E:$E,$C339,'A-methods'!$A:$A,$D339)),'A-baseline &amp; data'!AO175)</f>
        <v>0</v>
      </c>
      <c r="O339" s="243">
        <f>IF('A-baseline &amp; data'!AP175="",N339*(1+SUMIFS('A-methods'!U:U,'A-methods'!$AG:$AG,"rate",'A-methods'!$AF:$AF,$B339,'A-methods'!$E:$E,$C339,'A-methods'!$A:$A,$D339)),'A-baseline &amp; data'!AP175)</f>
        <v>0</v>
      </c>
      <c r="P339" s="243">
        <f>IF('A-baseline &amp; data'!AQ175="",O339*(1+SUMIFS('A-methods'!V:V,'A-methods'!$AG:$AG,"rate",'A-methods'!$AF:$AF,$B339,'A-methods'!$E:$E,$C339,'A-methods'!$A:$A,$D339)),'A-baseline &amp; data'!AQ175)</f>
        <v>0</v>
      </c>
      <c r="Q339" s="243">
        <f>IF('A-baseline &amp; data'!AR175="",P339*(1+SUMIFS('A-methods'!W:W,'A-methods'!$AG:$AG,"rate",'A-methods'!$AF:$AF,$B339,'A-methods'!$E:$E,$C339,'A-methods'!$A:$A,$D339)),'A-baseline &amp; data'!AR175)</f>
        <v>0</v>
      </c>
      <c r="R339" s="243">
        <f>IF('A-baseline &amp; data'!AS175="",Q339*(1+SUMIFS('A-methods'!X:X,'A-methods'!$AG:$AG,"rate",'A-methods'!$AF:$AF,$B339,'A-methods'!$E:$E,$C339,'A-methods'!$A:$A,$D339)),'A-baseline &amp; data'!AS175)</f>
        <v>0</v>
      </c>
      <c r="S339" s="243">
        <f>IF('A-baseline &amp; data'!AT175="",R339*(1+SUMIFS('A-methods'!Y:Y,'A-methods'!$AG:$AG,"rate",'A-methods'!$AF:$AF,$B339,'A-methods'!$E:$E,$C339,'A-methods'!$A:$A,$D339)),'A-baseline &amp; data'!AT175)</f>
        <v>0</v>
      </c>
      <c r="T339" s="243">
        <f>IF('A-baseline &amp; data'!AU175="",S339*(1+SUMIFS('A-methods'!Z:Z,'A-methods'!$AG:$AG,"rate",'A-methods'!$AF:$AF,$B339,'A-methods'!$E:$E,$C339,'A-methods'!$A:$A,$D339)),'A-baseline &amp; data'!AU175)</f>
        <v>0</v>
      </c>
      <c r="U339" s="243">
        <f>IF('A-baseline &amp; data'!AV175="",T339*(1+SUMIFS('A-methods'!AA:AA,'A-methods'!$AG:$AG,"rate",'A-methods'!$AF:$AF,$B339,'A-methods'!$E:$E,$C339,'A-methods'!$A:$A,$D339)),'A-baseline &amp; data'!AV175)</f>
        <v>0</v>
      </c>
      <c r="V339" s="243">
        <f>IF('A-baseline &amp; data'!AW175="",U339*(1+SUMIFS('A-methods'!AB:AB,'A-methods'!$AG:$AG,"rate",'A-methods'!$AF:$AF,$B339,'A-methods'!$E:$E,$C339,'A-methods'!$A:$A,$D339)),'A-baseline &amp; data'!AW175)</f>
        <v>0</v>
      </c>
      <c r="W339" s="243">
        <f>IF('A-baseline &amp; data'!AX175="",V339*(1+SUMIFS('A-methods'!AC:AC,'A-methods'!$AG:$AG,"rate",'A-methods'!$AF:$AF,$B339,'A-methods'!$E:$E,$C339,'A-methods'!$A:$A,$D339)),'A-baseline &amp; data'!AX175)</f>
        <v>0</v>
      </c>
      <c r="X339" s="243">
        <f>IF('A-baseline &amp; data'!AY175="",W339*(1+SUMIFS('A-methods'!AD:AD,'A-methods'!$AG:$AG,"rate",'A-methods'!$AF:$AF,$B339,'A-methods'!$E:$E,$C339,'A-methods'!$A:$A,$D339)),'A-baseline &amp; data'!AY175)</f>
        <v>0</v>
      </c>
      <c r="Y339" s="243">
        <f>IF('A-baseline &amp; data'!AZ175="",X339*(1+SUMIFS('A-methods'!AE:AE,'A-methods'!$AG:$AG,"rate",'A-methods'!$AF:$AF,$B339,'A-methods'!$E:$E,$C339,'A-methods'!$A:$A,$D339)),'A-baseline &amp; data'!AZ175)</f>
        <v>0</v>
      </c>
    </row>
    <row r="340" spans="1:27">
      <c r="A340" s="237" t="s">
        <v>259</v>
      </c>
      <c r="B340" s="221" t="s">
        <v>263</v>
      </c>
      <c r="C340" s="274" t="str">
        <f t="shared" si="41"/>
        <v>NT</v>
      </c>
      <c r="D340" s="272" t="str">
        <f t="shared" si="43"/>
        <v>High</v>
      </c>
      <c r="E340" s="336">
        <f>IF('A-baseline &amp; data'!AF176&lt;&gt;"",'A-baseline &amp; data'!AF176,'A-baseline &amp; data'!AE176*(1+SUMIFS('A-methods'!K:K,'A-methods'!$AG:$AG,"rate",'A-methods'!$AF:$AF,$B340,'A-methods'!$E:$E,$C340,'A-methods'!$A:$A,$D340)))</f>
        <v>0</v>
      </c>
      <c r="F340" s="243">
        <f>IF('A-baseline &amp; data'!AG176="",E340*(1+SUMIFS('A-methods'!L:L,'A-methods'!$AG:$AG,"rate",'A-methods'!$AF:$AF,$B340,'A-methods'!$E:$E,$C340,'A-methods'!$A:$A,$D340)),'A-baseline &amp; data'!AG176)</f>
        <v>0</v>
      </c>
      <c r="G340" s="243">
        <f>IF('A-baseline &amp; data'!AH176="",F340*(1+SUMIFS('A-methods'!M:M,'A-methods'!$AG:$AG,"rate",'A-methods'!$AF:$AF,$B340,'A-methods'!$E:$E,$C340,'A-methods'!$A:$A,$D340)),'A-baseline &amp; data'!AH176)</f>
        <v>0</v>
      </c>
      <c r="H340" s="243">
        <f>IF('A-baseline &amp; data'!AI176="",G340*(1+SUMIFS('A-methods'!N:N,'A-methods'!$AG:$AG,"rate",'A-methods'!$AF:$AF,$B340,'A-methods'!$E:$E,$C340,'A-methods'!$A:$A,$D340)),'A-baseline &amp; data'!AI176)</f>
        <v>0</v>
      </c>
      <c r="I340" s="243">
        <f>IF('A-baseline &amp; data'!AJ176="",H340*(1+SUMIFS('A-methods'!O:O,'A-methods'!$AG:$AG,"rate",'A-methods'!$AF:$AF,$B340,'A-methods'!$E:$E,$C340,'A-methods'!$A:$A,$D340)),'A-baseline &amp; data'!AJ176)</f>
        <v>0</v>
      </c>
      <c r="J340" s="243">
        <f>IF('A-baseline &amp; data'!AK176="",I340*(1+SUMIFS('A-methods'!P:P,'A-methods'!$AG:$AG,"rate",'A-methods'!$AF:$AF,$B340,'A-methods'!$E:$E,$C340,'A-methods'!$A:$A,$D340)),'A-baseline &amp; data'!AK176)</f>
        <v>0</v>
      </c>
      <c r="K340" s="243">
        <f>IF('A-baseline &amp; data'!AL176="",J340*(1+SUMIFS('A-methods'!Q:Q,'A-methods'!$AG:$AG,"rate",'A-methods'!$AF:$AF,$B340,'A-methods'!$E:$E,$C340,'A-methods'!$A:$A,$D340)),'A-baseline &amp; data'!AL176)</f>
        <v>0</v>
      </c>
      <c r="L340" s="243">
        <f>IF('A-baseline &amp; data'!AM176="",K340*(1+SUMIFS('A-methods'!R:R,'A-methods'!$AG:$AG,"rate",'A-methods'!$AF:$AF,$B340,'A-methods'!$E:$E,$C340,'A-methods'!$A:$A,$D340)),'A-baseline &amp; data'!AM176)</f>
        <v>0</v>
      </c>
      <c r="M340" s="243">
        <f>IF('A-baseline &amp; data'!AN176="",L340*(1+SUMIFS('A-methods'!S:S,'A-methods'!$AG:$AG,"rate",'A-methods'!$AF:$AF,$B340,'A-methods'!$E:$E,$C340,'A-methods'!$A:$A,$D340)),'A-baseline &amp; data'!AN176)</f>
        <v>0</v>
      </c>
      <c r="N340" s="243">
        <f>IF('A-baseline &amp; data'!AO176="",M340*(1+SUMIFS('A-methods'!T:T,'A-methods'!$AG:$AG,"rate",'A-methods'!$AF:$AF,$B340,'A-methods'!$E:$E,$C340,'A-methods'!$A:$A,$D340)),'A-baseline &amp; data'!AO176)</f>
        <v>0</v>
      </c>
      <c r="O340" s="243">
        <f>IF('A-baseline &amp; data'!AP176="",N340*(1+SUMIFS('A-methods'!U:U,'A-methods'!$AG:$AG,"rate",'A-methods'!$AF:$AF,$B340,'A-methods'!$E:$E,$C340,'A-methods'!$A:$A,$D340)),'A-baseline &amp; data'!AP176)</f>
        <v>0</v>
      </c>
      <c r="P340" s="243">
        <f>IF('A-baseline &amp; data'!AQ176="",O340*(1+SUMIFS('A-methods'!V:V,'A-methods'!$AG:$AG,"rate",'A-methods'!$AF:$AF,$B340,'A-methods'!$E:$E,$C340,'A-methods'!$A:$A,$D340)),'A-baseline &amp; data'!AQ176)</f>
        <v>0</v>
      </c>
      <c r="Q340" s="243">
        <f>IF('A-baseline &amp; data'!AR176="",P340*(1+SUMIFS('A-methods'!W:W,'A-methods'!$AG:$AG,"rate",'A-methods'!$AF:$AF,$B340,'A-methods'!$E:$E,$C340,'A-methods'!$A:$A,$D340)),'A-baseline &amp; data'!AR176)</f>
        <v>0</v>
      </c>
      <c r="R340" s="243">
        <f>IF('A-baseline &amp; data'!AS176="",Q340*(1+SUMIFS('A-methods'!X:X,'A-methods'!$AG:$AG,"rate",'A-methods'!$AF:$AF,$B340,'A-methods'!$E:$E,$C340,'A-methods'!$A:$A,$D340)),'A-baseline &amp; data'!AS176)</f>
        <v>0</v>
      </c>
      <c r="S340" s="243">
        <f>IF('A-baseline &amp; data'!AT176="",R340*(1+SUMIFS('A-methods'!Y:Y,'A-methods'!$AG:$AG,"rate",'A-methods'!$AF:$AF,$B340,'A-methods'!$E:$E,$C340,'A-methods'!$A:$A,$D340)),'A-baseline &amp; data'!AT176)</f>
        <v>0</v>
      </c>
      <c r="T340" s="243">
        <f>IF('A-baseline &amp; data'!AU176="",S340*(1+SUMIFS('A-methods'!Z:Z,'A-methods'!$AG:$AG,"rate",'A-methods'!$AF:$AF,$B340,'A-methods'!$E:$E,$C340,'A-methods'!$A:$A,$D340)),'A-baseline &amp; data'!AU176)</f>
        <v>0</v>
      </c>
      <c r="U340" s="243">
        <f>IF('A-baseline &amp; data'!AV176="",T340*(1+SUMIFS('A-methods'!AA:AA,'A-methods'!$AG:$AG,"rate",'A-methods'!$AF:$AF,$B340,'A-methods'!$E:$E,$C340,'A-methods'!$A:$A,$D340)),'A-baseline &amp; data'!AV176)</f>
        <v>0</v>
      </c>
      <c r="V340" s="243">
        <f>IF('A-baseline &amp; data'!AW176="",U340*(1+SUMIFS('A-methods'!AB:AB,'A-methods'!$AG:$AG,"rate",'A-methods'!$AF:$AF,$B340,'A-methods'!$E:$E,$C340,'A-methods'!$A:$A,$D340)),'A-baseline &amp; data'!AW176)</f>
        <v>0</v>
      </c>
      <c r="W340" s="243">
        <f>IF('A-baseline &amp; data'!AX176="",V340*(1+SUMIFS('A-methods'!AC:AC,'A-methods'!$AG:$AG,"rate",'A-methods'!$AF:$AF,$B340,'A-methods'!$E:$E,$C340,'A-methods'!$A:$A,$D340)),'A-baseline &amp; data'!AX176)</f>
        <v>0</v>
      </c>
      <c r="X340" s="243">
        <f>IF('A-baseline &amp; data'!AY176="",W340*(1+SUMIFS('A-methods'!AD:AD,'A-methods'!$AG:$AG,"rate",'A-methods'!$AF:$AF,$B340,'A-methods'!$E:$E,$C340,'A-methods'!$A:$A,$D340)),'A-baseline &amp; data'!AY176)</f>
        <v>0</v>
      </c>
      <c r="Y340" s="243">
        <f>IF('A-baseline &amp; data'!AZ176="",X340*(1+SUMIFS('A-methods'!AE:AE,'A-methods'!$AG:$AG,"rate",'A-methods'!$AF:$AF,$B340,'A-methods'!$E:$E,$C340,'A-methods'!$A:$A,$D340)),'A-baseline &amp; data'!AZ176)</f>
        <v>0</v>
      </c>
    </row>
    <row r="341" spans="1:27">
      <c r="A341" s="237" t="s">
        <v>171</v>
      </c>
      <c r="B341" s="221" t="s">
        <v>172</v>
      </c>
      <c r="C341" s="274" t="str">
        <f t="shared" si="41"/>
        <v>NT</v>
      </c>
      <c r="D341" s="272" t="str">
        <f t="shared" si="43"/>
        <v>High</v>
      </c>
      <c r="E341" s="336">
        <f>IF('A-baseline &amp; data'!AF177&lt;&gt;"",'A-baseline &amp; data'!AF177,'A-baseline &amp; data'!AE177*(1+SUMIFS('A-methods'!K:K,'A-methods'!$AG:$AG,"rate",'A-methods'!$AF:$AF,$B341,'A-methods'!$E:$E,$C341,'A-methods'!$A:$A,$D341)))</f>
        <v>9104.9212471256451</v>
      </c>
      <c r="F341" s="243">
        <f>IF('A-baseline &amp; data'!AG177="",E341*(1+SUMIFS('A-methods'!L:L,'A-methods'!$AG:$AG,"rate",'A-methods'!$AF:$AF,$B341,'A-methods'!$E:$E,$C341,'A-methods'!$A:$A,$D341)),'A-baseline &amp; data'!AG177)</f>
        <v>9359.8590420451637</v>
      </c>
      <c r="G341" s="243">
        <f>IF('A-baseline &amp; data'!AH177="",F341*(1+SUMIFS('A-methods'!M:M,'A-methods'!$AG:$AG,"rate",'A-methods'!$AF:$AF,$B341,'A-methods'!$E:$E,$C341,'A-methods'!$A:$A,$D341)),'A-baseline &amp; data'!AH177)</f>
        <v>9621.9350952224286</v>
      </c>
      <c r="H341" s="243">
        <f>IF('A-baseline &amp; data'!AI177="",G341*(1+SUMIFS('A-methods'!N:N,'A-methods'!$AG:$AG,"rate",'A-methods'!$AF:$AF,$B341,'A-methods'!$E:$E,$C341,'A-methods'!$A:$A,$D341)),'A-baseline &amp; data'!AI177)</f>
        <v>9891.3492778886575</v>
      </c>
      <c r="I341" s="243">
        <f>IF('A-baseline &amp; data'!AJ177="",H341*(1+SUMIFS('A-methods'!O:O,'A-methods'!$AG:$AG,"rate",'A-methods'!$AF:$AF,$B341,'A-methods'!$E:$E,$C341,'A-methods'!$A:$A,$D341)),'A-baseline &amp; data'!AJ177)</f>
        <v>10168.307057669541</v>
      </c>
      <c r="J341" s="243">
        <f>IF('A-baseline &amp; data'!AK177="",I341*(1+SUMIFS('A-methods'!P:P,'A-methods'!$AG:$AG,"rate",'A-methods'!$AF:$AF,$B341,'A-methods'!$E:$E,$C341,'A-methods'!$A:$A,$D341)),'A-baseline &amp; data'!AK177)</f>
        <v>10453.019655284288</v>
      </c>
      <c r="K341" s="243">
        <f>IF('A-baseline &amp; data'!AL177="",J341*(1+SUMIFS('A-methods'!Q:Q,'A-methods'!$AG:$AG,"rate",'A-methods'!$AF:$AF,$B341,'A-methods'!$E:$E,$C341,'A-methods'!$A:$A,$D341)),'A-baseline &amp; data'!AL177)</f>
        <v>10745.704205632248</v>
      </c>
      <c r="L341" s="243">
        <f>IF('A-baseline &amp; data'!AM177="",K341*(1+SUMIFS('A-methods'!R:R,'A-methods'!$AG:$AG,"rate",'A-methods'!$AF:$AF,$B341,'A-methods'!$E:$E,$C341,'A-methods'!$A:$A,$D341)),'A-baseline &amp; data'!AM177)</f>
        <v>11046.583923389951</v>
      </c>
      <c r="M341" s="243">
        <f>IF('A-baseline &amp; data'!AN177="",L341*(1+SUMIFS('A-methods'!S:S,'A-methods'!$AG:$AG,"rate",'A-methods'!$AF:$AF,$B341,'A-methods'!$E:$E,$C341,'A-methods'!$A:$A,$D341)),'A-baseline &amp; data'!AN177)</f>
        <v>11355.888273244871</v>
      </c>
      <c r="N341" s="243">
        <f>IF('A-baseline &amp; data'!AO177="",M341*(1+SUMIFS('A-methods'!T:T,'A-methods'!$AG:$AG,"rate",'A-methods'!$AF:$AF,$B341,'A-methods'!$E:$E,$C341,'A-methods'!$A:$A,$D341)),'A-baseline &amp; data'!AO177)</f>
        <v>11673.853144895727</v>
      </c>
      <c r="O341" s="243">
        <f>IF('A-baseline &amp; data'!AP177="",N341*(1+SUMIFS('A-methods'!U:U,'A-methods'!$AG:$AG,"rate",'A-methods'!$AF:$AF,$B341,'A-methods'!$E:$E,$C341,'A-methods'!$A:$A,$D341)),'A-baseline &amp; data'!AP177)</f>
        <v>12000.721032952808</v>
      </c>
      <c r="P341" s="243">
        <f>IF('A-baseline &amp; data'!AQ177="",O341*(1+SUMIFS('A-methods'!V:V,'A-methods'!$AG:$AG,"rate",'A-methods'!$AF:$AF,$B341,'A-methods'!$E:$E,$C341,'A-methods'!$A:$A,$D341)),'A-baseline &amp; data'!AQ177)</f>
        <v>12336.741221875487</v>
      </c>
      <c r="Q341" s="243">
        <f>IF('A-baseline &amp; data'!AR177="",P341*(1+SUMIFS('A-methods'!W:W,'A-methods'!$AG:$AG,"rate",'A-methods'!$AF:$AF,$B341,'A-methods'!$E:$E,$C341,'A-methods'!$A:$A,$D341)),'A-baseline &amp; data'!AR177)</f>
        <v>12682.169976088002</v>
      </c>
      <c r="R341" s="243">
        <f>IF('A-baseline &amp; data'!AS177="",Q341*(1+SUMIFS('A-methods'!X:X,'A-methods'!$AG:$AG,"rate",'A-methods'!$AF:$AF,$B341,'A-methods'!$E:$E,$C341,'A-methods'!$A:$A,$D341)),'A-baseline &amp; data'!AS177)</f>
        <v>13037.270735418466</v>
      </c>
      <c r="S341" s="243">
        <f>IF('A-baseline &amp; data'!AT177="",R341*(1+SUMIFS('A-methods'!Y:Y,'A-methods'!$AG:$AG,"rate",'A-methods'!$AF:$AF,$B341,'A-methods'!$E:$E,$C341,'A-methods'!$A:$A,$D341)),'A-baseline &amp; data'!AT177)</f>
        <v>13402.314316010183</v>
      </c>
      <c r="T341" s="243">
        <f>IF('A-baseline &amp; data'!AU177="",S341*(1+SUMIFS('A-methods'!Z:Z,'A-methods'!$AG:$AG,"rate",'A-methods'!$AF:$AF,$B341,'A-methods'!$E:$E,$C341,'A-methods'!$A:$A,$D341)),'A-baseline &amp; data'!AU177)</f>
        <v>13777.579116858467</v>
      </c>
      <c r="U341" s="243">
        <f>IF('A-baseline &amp; data'!AV177="",T341*(1+SUMIFS('A-methods'!AA:AA,'A-methods'!$AG:$AG,"rate",'A-methods'!$AF:$AF,$B341,'A-methods'!$E:$E,$C341,'A-methods'!$A:$A,$D341)),'A-baseline &amp; data'!AV177)</f>
        <v>14163.351332130505</v>
      </c>
      <c r="V341" s="243">
        <f>IF('A-baseline &amp; data'!AW177="",U341*(1+SUMIFS('A-methods'!AB:AB,'A-methods'!$AG:$AG,"rate",'A-methods'!$AF:$AF,$B341,'A-methods'!$E:$E,$C341,'A-methods'!$A:$A,$D341)),'A-baseline &amp; data'!AW177)</f>
        <v>14559.92516943016</v>
      </c>
      <c r="W341" s="243">
        <f>IF('A-baseline &amp; data'!AX177="",V341*(1+SUMIFS('A-methods'!AC:AC,'A-methods'!$AG:$AG,"rate",'A-methods'!$AF:$AF,$B341,'A-methods'!$E:$E,$C341,'A-methods'!$A:$A,$D341)),'A-baseline &amp; data'!AX177)</f>
        <v>14967.603074174205</v>
      </c>
      <c r="X341" s="243">
        <f>IF('A-baseline &amp; data'!AY177="",W341*(1+SUMIFS('A-methods'!AD:AD,'A-methods'!$AG:$AG,"rate",'A-methods'!$AF:$AF,$B341,'A-methods'!$E:$E,$C341,'A-methods'!$A:$A,$D341)),'A-baseline &amp; data'!AY177)</f>
        <v>15386.695960251083</v>
      </c>
      <c r="Y341" s="243">
        <f>IF('A-baseline &amp; data'!AZ177="",X341*(1+SUMIFS('A-methods'!AE:AE,'A-methods'!$AG:$AG,"rate",'A-methods'!$AF:$AF,$B341,'A-methods'!$E:$E,$C341,'A-methods'!$A:$A,$D341)),'A-baseline &amp; data'!AZ177)</f>
        <v>15817.523447138114</v>
      </c>
    </row>
    <row r="342" spans="1:27">
      <c r="A342" s="237" t="s">
        <v>260</v>
      </c>
      <c r="B342" s="221" t="s">
        <v>264</v>
      </c>
      <c r="C342" s="274" t="str">
        <f t="shared" si="41"/>
        <v>NT</v>
      </c>
      <c r="D342" s="272" t="str">
        <f t="shared" si="43"/>
        <v>High</v>
      </c>
      <c r="E342" s="336">
        <f>IF('A-baseline &amp; data'!AF178&lt;&gt;"",'A-baseline &amp; data'!AF178,'A-baseline &amp; data'!AE178*(1+SUMIFS('A-methods'!K:K,'A-methods'!$AG:$AG,"rate",'A-methods'!$AF:$AF,$B342,'A-methods'!$E:$E,$C342,'A-methods'!$A:$A,$D342)))</f>
        <v>29.3506</v>
      </c>
      <c r="F342" s="243">
        <f>IF('A-baseline &amp; data'!AG178="",E342*(1+SUMIFS('A-methods'!L:L,'A-methods'!$AG:$AG,"rate",'A-methods'!$AF:$AF,$B342,'A-methods'!$E:$E,$C342,'A-methods'!$A:$A,$D342)),'A-baseline &amp; data'!AG178)</f>
        <v>29.644106000000001</v>
      </c>
      <c r="G342" s="243">
        <f>IF('A-baseline &amp; data'!AH178="",F342*(1+SUMIFS('A-methods'!M:M,'A-methods'!$AG:$AG,"rate",'A-methods'!$AF:$AF,$B342,'A-methods'!$E:$E,$C342,'A-methods'!$A:$A,$D342)),'A-baseline &amp; data'!AH178)</f>
        <v>29.94054706</v>
      </c>
      <c r="H342" s="243">
        <f>IF('A-baseline &amp; data'!AI178="",G342*(1+SUMIFS('A-methods'!N:N,'A-methods'!$AG:$AG,"rate",'A-methods'!$AF:$AF,$B342,'A-methods'!$E:$E,$C342,'A-methods'!$A:$A,$D342)),'A-baseline &amp; data'!AI178)</f>
        <v>30.2399525306</v>
      </c>
      <c r="I342" s="243">
        <f>IF('A-baseline &amp; data'!AJ178="",H342*(1+SUMIFS('A-methods'!O:O,'A-methods'!$AG:$AG,"rate",'A-methods'!$AF:$AF,$B342,'A-methods'!$E:$E,$C342,'A-methods'!$A:$A,$D342)),'A-baseline &amp; data'!AJ178)</f>
        <v>30.542352055906001</v>
      </c>
      <c r="J342" s="243">
        <f>IF('A-baseline &amp; data'!AK178="",I342*(1+SUMIFS('A-methods'!P:P,'A-methods'!$AG:$AG,"rate",'A-methods'!$AF:$AF,$B342,'A-methods'!$E:$E,$C342,'A-methods'!$A:$A,$D342)),'A-baseline &amp; data'!AK178)</f>
        <v>30.847775576465061</v>
      </c>
      <c r="K342" s="243">
        <f>IF('A-baseline &amp; data'!AL178="",J342*(1+SUMIFS('A-methods'!Q:Q,'A-methods'!$AG:$AG,"rate",'A-methods'!$AF:$AF,$B342,'A-methods'!$E:$E,$C342,'A-methods'!$A:$A,$D342)),'A-baseline &amp; data'!AL178)</f>
        <v>31.156253332229713</v>
      </c>
      <c r="L342" s="243">
        <f>IF('A-baseline &amp; data'!AM178="",K342*(1+SUMIFS('A-methods'!R:R,'A-methods'!$AG:$AG,"rate",'A-methods'!$AF:$AF,$B342,'A-methods'!$E:$E,$C342,'A-methods'!$A:$A,$D342)),'A-baseline &amp; data'!AM178)</f>
        <v>31.467815865552012</v>
      </c>
      <c r="M342" s="243">
        <f>IF('A-baseline &amp; data'!AN178="",L342*(1+SUMIFS('A-methods'!S:S,'A-methods'!$AG:$AG,"rate",'A-methods'!$AF:$AF,$B342,'A-methods'!$E:$E,$C342,'A-methods'!$A:$A,$D342)),'A-baseline &amp; data'!AN178)</f>
        <v>31.782494024207534</v>
      </c>
      <c r="N342" s="243">
        <f>IF('A-baseline &amp; data'!AO178="",M342*(1+SUMIFS('A-methods'!T:T,'A-methods'!$AG:$AG,"rate",'A-methods'!$AF:$AF,$B342,'A-methods'!$E:$E,$C342,'A-methods'!$A:$A,$D342)),'A-baseline &amp; data'!AO178)</f>
        <v>32.100318964449606</v>
      </c>
      <c r="O342" s="243">
        <f>IF('A-baseline &amp; data'!AP178="",N342*(1+SUMIFS('A-methods'!U:U,'A-methods'!$AG:$AG,"rate",'A-methods'!$AF:$AF,$B342,'A-methods'!$E:$E,$C342,'A-methods'!$A:$A,$D342)),'A-baseline &amp; data'!AP178)</f>
        <v>32.421322154094099</v>
      </c>
      <c r="P342" s="243">
        <f>IF('A-baseline &amp; data'!AQ178="",O342*(1+SUMIFS('A-methods'!V:V,'A-methods'!$AG:$AG,"rate",'A-methods'!$AF:$AF,$B342,'A-methods'!$E:$E,$C342,'A-methods'!$A:$A,$D342)),'A-baseline &amp; data'!AQ178)</f>
        <v>32.745535375635043</v>
      </c>
      <c r="Q342" s="243">
        <f>IF('A-baseline &amp; data'!AR178="",P342*(1+SUMIFS('A-methods'!W:W,'A-methods'!$AG:$AG,"rate",'A-methods'!$AF:$AF,$B342,'A-methods'!$E:$E,$C342,'A-methods'!$A:$A,$D342)),'A-baseline &amp; data'!AR178)</f>
        <v>33.072990729391393</v>
      </c>
      <c r="R342" s="243">
        <f>IF('A-baseline &amp; data'!AS178="",Q342*(1+SUMIFS('A-methods'!X:X,'A-methods'!$AG:$AG,"rate",'A-methods'!$AF:$AF,$B342,'A-methods'!$E:$E,$C342,'A-methods'!$A:$A,$D342)),'A-baseline &amp; data'!AS178)</f>
        <v>33.403720636685307</v>
      </c>
      <c r="S342" s="243">
        <f>IF('A-baseline &amp; data'!AT178="",R342*(1+SUMIFS('A-methods'!Y:Y,'A-methods'!$AG:$AG,"rate",'A-methods'!$AF:$AF,$B342,'A-methods'!$E:$E,$C342,'A-methods'!$A:$A,$D342)),'A-baseline &amp; data'!AT178)</f>
        <v>33.737757843052158</v>
      </c>
      <c r="T342" s="243">
        <f>IF('A-baseline &amp; data'!AU178="",S342*(1+SUMIFS('A-methods'!Z:Z,'A-methods'!$AG:$AG,"rate",'A-methods'!$AF:$AF,$B342,'A-methods'!$E:$E,$C342,'A-methods'!$A:$A,$D342)),'A-baseline &amp; data'!AU178)</f>
        <v>34.075135421482678</v>
      </c>
      <c r="U342" s="243">
        <f>IF('A-baseline &amp; data'!AV178="",T342*(1+SUMIFS('A-methods'!AA:AA,'A-methods'!$AG:$AG,"rate",'A-methods'!$AF:$AF,$B342,'A-methods'!$E:$E,$C342,'A-methods'!$A:$A,$D342)),'A-baseline &amp; data'!AV178)</f>
        <v>34.415886775697501</v>
      </c>
      <c r="V342" s="243">
        <f>IF('A-baseline &amp; data'!AW178="",U342*(1+SUMIFS('A-methods'!AB:AB,'A-methods'!$AG:$AG,"rate",'A-methods'!$AF:$AF,$B342,'A-methods'!$E:$E,$C342,'A-methods'!$A:$A,$D342)),'A-baseline &amp; data'!AW178)</f>
        <v>34.760045643454475</v>
      </c>
      <c r="W342" s="243">
        <f>IF('A-baseline &amp; data'!AX178="",V342*(1+SUMIFS('A-methods'!AC:AC,'A-methods'!$AG:$AG,"rate",'A-methods'!$AF:$AF,$B342,'A-methods'!$E:$E,$C342,'A-methods'!$A:$A,$D342)),'A-baseline &amp; data'!AX178)</f>
        <v>35.107646099889017</v>
      </c>
      <c r="X342" s="243">
        <f>IF('A-baseline &amp; data'!AY178="",W342*(1+SUMIFS('A-methods'!AD:AD,'A-methods'!$AG:$AG,"rate",'A-methods'!$AF:$AF,$B342,'A-methods'!$E:$E,$C342,'A-methods'!$A:$A,$D342)),'A-baseline &amp; data'!AY178)</f>
        <v>35.458722560887907</v>
      </c>
      <c r="Y342" s="243">
        <f>IF('A-baseline &amp; data'!AZ178="",X342*(1+SUMIFS('A-methods'!AE:AE,'A-methods'!$AG:$AG,"rate",'A-methods'!$AF:$AF,$B342,'A-methods'!$E:$E,$C342,'A-methods'!$A:$A,$D342)),'A-baseline &amp; data'!AZ178)</f>
        <v>35.813309786496788</v>
      </c>
    </row>
    <row r="343" spans="1:27">
      <c r="A343" s="237" t="s">
        <v>175</v>
      </c>
      <c r="B343" s="221" t="s">
        <v>373</v>
      </c>
      <c r="C343" s="274" t="str">
        <f t="shared" si="41"/>
        <v>NT</v>
      </c>
      <c r="D343" s="272" t="str">
        <f t="shared" si="43"/>
        <v>High</v>
      </c>
      <c r="E343" s="336">
        <f>IF('A-baseline &amp; data'!AF179&lt;&gt;"",'A-baseline &amp; data'!AF179,'A-baseline &amp; data'!AE179*(1+SUMIFS('A-methods'!K:K,'A-methods'!$AG:$AG,"rate",'A-methods'!$AF:$AF,$B343,'A-methods'!$E:$E,$C343,'A-methods'!$A:$A,$D343)))</f>
        <v>129.35480977689161</v>
      </c>
      <c r="F343" s="243">
        <f>IF('A-baseline &amp; data'!AG179="",E343*(1+SUMIFS('A-methods'!L:L,'A-methods'!$AG:$AG,"rate",'A-methods'!$AF:$AF,$B343,'A-methods'!$E:$E,$C343,'A-methods'!$A:$A,$D343)),'A-baseline &amp; data'!AG179)</f>
        <v>134.43132331016159</v>
      </c>
      <c r="G343" s="243">
        <f>IF('A-baseline &amp; data'!AH179="",F343*(1+SUMIFS('A-methods'!M:M,'A-methods'!$AG:$AG,"rate",'A-methods'!$AF:$AF,$B343,'A-methods'!$E:$E,$C343,'A-methods'!$A:$A,$D343)),'A-baseline &amp; data'!AH179)</f>
        <v>139.70706399005195</v>
      </c>
      <c r="H343" s="243">
        <f>IF('A-baseline &amp; data'!AI179="",G343*(1+SUMIFS('A-methods'!N:N,'A-methods'!$AG:$AG,"rate",'A-methods'!$AF:$AF,$B343,'A-methods'!$E:$E,$C343,'A-methods'!$A:$A,$D343)),'A-baseline &amp; data'!AI179)</f>
        <v>145.29534654965403</v>
      </c>
      <c r="I343" s="243">
        <f>IF('A-baseline &amp; data'!AJ179="",H343*(1+SUMIFS('A-methods'!O:O,'A-methods'!$AG:$AG,"rate",'A-methods'!$AF:$AF,$B343,'A-methods'!$E:$E,$C343,'A-methods'!$A:$A,$D343)),'A-baseline &amp; data'!AJ179)</f>
        <v>151.10716041164019</v>
      </c>
      <c r="J343" s="243">
        <f>IF('A-baseline &amp; data'!AK179="",I343*(1+SUMIFS('A-methods'!P:P,'A-methods'!$AG:$AG,"rate",'A-methods'!$AF:$AF,$B343,'A-methods'!$E:$E,$C343,'A-methods'!$A:$A,$D343)),'A-baseline &amp; data'!AK179)</f>
        <v>157.1514468281058</v>
      </c>
      <c r="K343" s="243">
        <f>IF('A-baseline &amp; data'!AL179="",J343*(1+SUMIFS('A-methods'!Q:Q,'A-methods'!$AG:$AG,"rate",'A-methods'!$AF:$AF,$B343,'A-methods'!$E:$E,$C343,'A-methods'!$A:$A,$D343)),'A-baseline &amp; data'!AL179)</f>
        <v>163.43750470123004</v>
      </c>
      <c r="L343" s="243">
        <f>IF('A-baseline &amp; data'!AM179="",K343*(1+SUMIFS('A-methods'!R:R,'A-methods'!$AG:$AG,"rate",'A-methods'!$AF:$AF,$B343,'A-methods'!$E:$E,$C343,'A-methods'!$A:$A,$D343)),'A-baseline &amp; data'!AM179)</f>
        <v>169.97500488927923</v>
      </c>
      <c r="M343" s="243">
        <f>IF('A-baseline &amp; data'!AN179="",L343*(1+SUMIFS('A-methods'!S:S,'A-methods'!$AG:$AG,"rate",'A-methods'!$AF:$AF,$B343,'A-methods'!$E:$E,$C343,'A-methods'!$A:$A,$D343)),'A-baseline &amp; data'!AN179)</f>
        <v>176.77400508485042</v>
      </c>
      <c r="N343" s="243">
        <f>IF('A-baseline &amp; data'!AO179="",M343*(1+SUMIFS('A-methods'!T:T,'A-methods'!$AG:$AG,"rate",'A-methods'!$AF:$AF,$B343,'A-methods'!$E:$E,$C343,'A-methods'!$A:$A,$D343)),'A-baseline &amp; data'!AO179)</f>
        <v>184.02173929332926</v>
      </c>
      <c r="O343" s="243">
        <f>IF('A-baseline &amp; data'!AP179="",N343*(1+SUMIFS('A-methods'!U:U,'A-methods'!$AG:$AG,"rate",'A-methods'!$AF:$AF,$B343,'A-methods'!$E:$E,$C343,'A-methods'!$A:$A,$D343)),'A-baseline &amp; data'!AP179)</f>
        <v>191.56663060435574</v>
      </c>
      <c r="P343" s="243">
        <f>IF('A-baseline &amp; data'!AQ179="",O343*(1+SUMIFS('A-methods'!V:V,'A-methods'!$AG:$AG,"rate",'A-methods'!$AF:$AF,$B343,'A-methods'!$E:$E,$C343,'A-methods'!$A:$A,$D343)),'A-baseline &amp; data'!AQ179)</f>
        <v>199.4208624591343</v>
      </c>
      <c r="Q343" s="243">
        <f>IF('A-baseline &amp; data'!AR179="",P343*(1+SUMIFS('A-methods'!W:W,'A-methods'!$AG:$AG,"rate",'A-methods'!$AF:$AF,$B343,'A-methods'!$E:$E,$C343,'A-methods'!$A:$A,$D343)),'A-baseline &amp; data'!AR179)</f>
        <v>207.59711781995878</v>
      </c>
      <c r="R343" s="243">
        <f>IF('A-baseline &amp; data'!AS179="",Q343*(1+SUMIFS('A-methods'!X:X,'A-methods'!$AG:$AG,"rate",'A-methods'!$AF:$AF,$B343,'A-methods'!$E:$E,$C343,'A-methods'!$A:$A,$D343)),'A-baseline &amp; data'!AS179)</f>
        <v>216.10859965057708</v>
      </c>
      <c r="S343" s="243">
        <f>IF('A-baseline &amp; data'!AT179="",R343*(1+SUMIFS('A-methods'!Y:Y,'A-methods'!$AG:$AG,"rate",'A-methods'!$AF:$AF,$B343,'A-methods'!$E:$E,$C343,'A-methods'!$A:$A,$D343)),'A-baseline &amp; data'!AT179)</f>
        <v>224.96905223625072</v>
      </c>
      <c r="T343" s="243">
        <f>IF('A-baseline &amp; data'!AU179="",S343*(1+SUMIFS('A-methods'!Z:Z,'A-methods'!$AG:$AG,"rate",'A-methods'!$AF:$AF,$B343,'A-methods'!$E:$E,$C343,'A-methods'!$A:$A,$D343)),'A-baseline &amp; data'!AU179)</f>
        <v>234.19278337793699</v>
      </c>
      <c r="U343" s="243">
        <f>IF('A-baseline &amp; data'!AV179="",T343*(1+SUMIFS('A-methods'!AA:AA,'A-methods'!$AG:$AG,"rate",'A-methods'!$AF:$AF,$B343,'A-methods'!$E:$E,$C343,'A-methods'!$A:$A,$D343)),'A-baseline &amp; data'!AV179)</f>
        <v>243.7946874964324</v>
      </c>
      <c r="V343" s="243">
        <f>IF('A-baseline &amp; data'!AW179="",U343*(1+SUMIFS('A-methods'!AB:AB,'A-methods'!$AG:$AG,"rate",'A-methods'!$AF:$AF,$B343,'A-methods'!$E:$E,$C343,'A-methods'!$A:$A,$D343)),'A-baseline &amp; data'!AW179)</f>
        <v>253.79026968378611</v>
      </c>
      <c r="W343" s="243">
        <f>IF('A-baseline &amp; data'!AX179="",V343*(1+SUMIFS('A-methods'!AC:AC,'A-methods'!$AG:$AG,"rate",'A-methods'!$AF:$AF,$B343,'A-methods'!$E:$E,$C343,'A-methods'!$A:$A,$D343)),'A-baseline &amp; data'!AX179)</f>
        <v>264.1956707408213</v>
      </c>
      <c r="X343" s="243">
        <f>IF('A-baseline &amp; data'!AY179="",W343*(1+SUMIFS('A-methods'!AD:AD,'A-methods'!$AG:$AG,"rate",'A-methods'!$AF:$AF,$B343,'A-methods'!$E:$E,$C343,'A-methods'!$A:$A,$D343)),'A-baseline &amp; data'!AY179)</f>
        <v>275.02769324119492</v>
      </c>
      <c r="Y343" s="243">
        <f>IF('A-baseline &amp; data'!AZ179="",X343*(1+SUMIFS('A-methods'!AE:AE,'A-methods'!$AG:$AG,"rate",'A-methods'!$AF:$AF,$B343,'A-methods'!$E:$E,$C343,'A-methods'!$A:$A,$D343)),'A-baseline &amp; data'!AZ179)</f>
        <v>286.30382866408388</v>
      </c>
    </row>
    <row r="344" spans="1:27" s="241" customFormat="1" ht="15">
      <c r="A344" s="237" t="s">
        <v>189</v>
      </c>
      <c r="B344" s="221" t="s">
        <v>190</v>
      </c>
      <c r="C344" s="274" t="str">
        <f t="shared" si="41"/>
        <v>NT</v>
      </c>
      <c r="D344" s="272" t="str">
        <f t="shared" si="43"/>
        <v>High</v>
      </c>
      <c r="E344" s="336">
        <f>IF('A-baseline &amp; data'!AF180&lt;&gt;"",'A-baseline &amp; data'!AF180,'A-baseline &amp; data'!AE180*(1+SUMIFS('A-methods'!K:K,'A-methods'!$AG:$AG,"rate",'A-methods'!$AF:$AF,$B344,'A-methods'!$E:$E,$C344,'A-methods'!$A:$A,$D344)))</f>
        <v>5859.7838785651247</v>
      </c>
      <c r="F344" s="243">
        <f>IF('A-baseline &amp; data'!AG180="",E344*(1+SUMIFS('A-methods'!L:L,'A-methods'!$AG:$AG,"rate",'A-methods'!$AF:$AF,$B344,'A-methods'!$E:$E,$C344,'A-methods'!$A:$A,$D344)),'A-baseline &amp; data'!AG180)</f>
        <v>6064.8763143149035</v>
      </c>
      <c r="G344" s="243">
        <f>IF('A-baseline &amp; data'!AH180="",F344*(1+SUMIFS('A-methods'!M:M,'A-methods'!$AG:$AG,"rate",'A-methods'!$AF:$AF,$B344,'A-methods'!$E:$E,$C344,'A-methods'!$A:$A,$D344)),'A-baseline &amp; data'!AH180)</f>
        <v>6277.1469853159251</v>
      </c>
      <c r="H344" s="243">
        <f>IF('A-baseline &amp; data'!AI180="",G344*(1+SUMIFS('A-methods'!N:N,'A-methods'!$AG:$AG,"rate",'A-methods'!$AF:$AF,$B344,'A-methods'!$E:$E,$C344,'A-methods'!$A:$A,$D344)),'A-baseline &amp; data'!AI180)</f>
        <v>6496.8471298019822</v>
      </c>
      <c r="I344" s="243">
        <f>IF('A-baseline &amp; data'!AJ180="",H344*(1+SUMIFS('A-methods'!O:O,'A-methods'!$AG:$AG,"rate",'A-methods'!$AF:$AF,$B344,'A-methods'!$E:$E,$C344,'A-methods'!$A:$A,$D344)),'A-baseline &amp; data'!AJ180)</f>
        <v>6724.2367793450512</v>
      </c>
      <c r="J344" s="243">
        <f>IF('A-baseline &amp; data'!AK180="",I344*(1+SUMIFS('A-methods'!P:P,'A-methods'!$AG:$AG,"rate",'A-methods'!$AF:$AF,$B344,'A-methods'!$E:$E,$C344,'A-methods'!$A:$A,$D344)),'A-baseline &amp; data'!AK180)</f>
        <v>6959.5850666221277</v>
      </c>
      <c r="K344" s="243">
        <f>IF('A-baseline &amp; data'!AL180="",J344*(1+SUMIFS('A-methods'!Q:Q,'A-methods'!$AG:$AG,"rate",'A-methods'!$AF:$AF,$B344,'A-methods'!$E:$E,$C344,'A-methods'!$A:$A,$D344)),'A-baseline &amp; data'!AL180)</f>
        <v>7203.1705439539019</v>
      </c>
      <c r="L344" s="243">
        <f>IF('A-baseline &amp; data'!AM180="",K344*(1+SUMIFS('A-methods'!R:R,'A-methods'!$AG:$AG,"rate",'A-methods'!$AF:$AF,$B344,'A-methods'!$E:$E,$C344,'A-methods'!$A:$A,$D344)),'A-baseline &amp; data'!AM180)</f>
        <v>7455.2815129922883</v>
      </c>
      <c r="M344" s="243">
        <f>IF('A-baseline &amp; data'!AN180="",L344*(1+SUMIFS('A-methods'!S:S,'A-methods'!$AG:$AG,"rate",'A-methods'!$AF:$AF,$B344,'A-methods'!$E:$E,$C344,'A-methods'!$A:$A,$D344)),'A-baseline &amp; data'!AN180)</f>
        <v>7716.2163659470179</v>
      </c>
      <c r="N344" s="243">
        <f>IF('A-baseline &amp; data'!AO180="",M344*(1+SUMIFS('A-methods'!T:T,'A-methods'!$AG:$AG,"rate",'A-methods'!$AF:$AF,$B344,'A-methods'!$E:$E,$C344,'A-methods'!$A:$A,$D344)),'A-baseline &amp; data'!AO180)</f>
        <v>7986.283938755163</v>
      </c>
      <c r="O344" s="243">
        <f>IF('A-baseline &amp; data'!AP180="",N344*(1+SUMIFS('A-methods'!U:U,'A-methods'!$AG:$AG,"rate",'A-methods'!$AF:$AF,$B344,'A-methods'!$E:$E,$C344,'A-methods'!$A:$A,$D344)),'A-baseline &amp; data'!AP180)</f>
        <v>8265.8038766115933</v>
      </c>
      <c r="P344" s="243">
        <f>IF('A-baseline &amp; data'!AQ180="",O344*(1+SUMIFS('A-methods'!V:V,'A-methods'!$AG:$AG,"rate",'A-methods'!$AF:$AF,$B344,'A-methods'!$E:$E,$C344,'A-methods'!$A:$A,$D344)),'A-baseline &amp; data'!AQ180)</f>
        <v>8555.1070122929978</v>
      </c>
      <c r="Q344" s="243">
        <f>IF('A-baseline &amp; data'!AR180="",P344*(1+SUMIFS('A-methods'!W:W,'A-methods'!$AG:$AG,"rate",'A-methods'!$AF:$AF,$B344,'A-methods'!$E:$E,$C344,'A-methods'!$A:$A,$D344)),'A-baseline &amp; data'!AR180)</f>
        <v>8854.5357577232517</v>
      </c>
      <c r="R344" s="243">
        <f>IF('A-baseline &amp; data'!AS180="",Q344*(1+SUMIFS('A-methods'!X:X,'A-methods'!$AG:$AG,"rate",'A-methods'!$AF:$AF,$B344,'A-methods'!$E:$E,$C344,'A-methods'!$A:$A,$D344)),'A-baseline &amp; data'!AS180)</f>
        <v>9164.4445092435653</v>
      </c>
      <c r="S344" s="243">
        <f>IF('A-baseline &amp; data'!AT180="",R344*(1+SUMIFS('A-methods'!Y:Y,'A-methods'!$AG:$AG,"rate",'A-methods'!$AF:$AF,$B344,'A-methods'!$E:$E,$C344,'A-methods'!$A:$A,$D344)),'A-baseline &amp; data'!AT180)</f>
        <v>9485.2000670670895</v>
      </c>
      <c r="T344" s="243">
        <f>IF('A-baseline &amp; data'!AU180="",S344*(1+SUMIFS('A-methods'!Z:Z,'A-methods'!$AG:$AG,"rate",'A-methods'!$AF:$AF,$B344,'A-methods'!$E:$E,$C344,'A-methods'!$A:$A,$D344)),'A-baseline &amp; data'!AU180)</f>
        <v>9817.1820694144371</v>
      </c>
      <c r="U344" s="243">
        <f>IF('A-baseline &amp; data'!AV180="",T344*(1+SUMIFS('A-methods'!AA:AA,'A-methods'!$AG:$AG,"rate",'A-methods'!$AF:$AF,$B344,'A-methods'!$E:$E,$C344,'A-methods'!$A:$A,$D344)),'A-baseline &amp; data'!AV180)</f>
        <v>10160.783441843942</v>
      </c>
      <c r="V344" s="243">
        <f>IF('A-baseline &amp; data'!AW180="",U344*(1+SUMIFS('A-methods'!AB:AB,'A-methods'!$AG:$AG,"rate",'A-methods'!$AF:$AF,$B344,'A-methods'!$E:$E,$C344,'A-methods'!$A:$A,$D344)),'A-baseline &amp; data'!AW180)</f>
        <v>10516.410862308479</v>
      </c>
      <c r="W344" s="243">
        <f>IF('A-baseline &amp; data'!AX180="",V344*(1+SUMIFS('A-methods'!AC:AC,'A-methods'!$AG:$AG,"rate",'A-methods'!$AF:$AF,$B344,'A-methods'!$E:$E,$C344,'A-methods'!$A:$A,$D344)),'A-baseline &amp; data'!AX180)</f>
        <v>10884.485242489276</v>
      </c>
      <c r="X344" s="243">
        <f>IF('A-baseline &amp; data'!AY180="",W344*(1+SUMIFS('A-methods'!AD:AD,'A-methods'!$AG:$AG,"rate",'A-methods'!$AF:$AF,$B344,'A-methods'!$E:$E,$C344,'A-methods'!$A:$A,$D344)),'A-baseline &amp; data'!AY180)</f>
        <v>11265.4422259764</v>
      </c>
      <c r="Y344" s="243">
        <f>IF('A-baseline &amp; data'!AZ180="",X344*(1+SUMIFS('A-methods'!AE:AE,'A-methods'!$AG:$AG,"rate",'A-methods'!$AF:$AF,$B344,'A-methods'!$E:$E,$C344,'A-methods'!$A:$A,$D344)),'A-baseline &amp; data'!AZ180)</f>
        <v>11659.732703885573</v>
      </c>
      <c r="AA344" s="356"/>
    </row>
    <row r="345" spans="1:27" ht="12.75" customHeight="1">
      <c r="A345" s="244" t="s">
        <v>262</v>
      </c>
      <c r="B345" s="245" t="s">
        <v>265</v>
      </c>
      <c r="C345" s="188" t="str">
        <f t="shared" si="41"/>
        <v>NT</v>
      </c>
      <c r="D345" s="275" t="str">
        <f t="shared" si="43"/>
        <v>High</v>
      </c>
      <c r="E345" s="337">
        <f>IF('A-baseline &amp; data'!AF181&lt;&gt;"",'A-baseline &amp; data'!AF181,'A-baseline &amp; data'!AE181*(1+SUMIFS('A-methods'!K:K,'A-methods'!$AG:$AG,"rate",'A-methods'!$AF:$AF,$B345,'A-methods'!$E:$E,$C345,'A-methods'!$A:$A,$D345)))</f>
        <v>128.58840000000001</v>
      </c>
      <c r="F345" s="196">
        <f>IF('A-baseline &amp; data'!AG181="",E345*(1+SUMIFS('A-methods'!L:L,'A-methods'!$AG:$AG,"rate",'A-methods'!$AF:$AF,$B345,'A-methods'!$E:$E,$C345,'A-methods'!$A:$A,$D345)),'A-baseline &amp; data'!AG181)</f>
        <v>133.08899399999999</v>
      </c>
      <c r="G345" s="196">
        <f>IF('A-baseline &amp; data'!AH181="",F345*(1+SUMIFS('A-methods'!M:M,'A-methods'!$AG:$AG,"rate",'A-methods'!$AF:$AF,$B345,'A-methods'!$E:$E,$C345,'A-methods'!$A:$A,$D345)),'A-baseline &amp; data'!AH181)</f>
        <v>137.74710878999997</v>
      </c>
      <c r="H345" s="196">
        <f>IF('A-baseline &amp; data'!AI181="",G345*(1+SUMIFS('A-methods'!N:N,'A-methods'!$AG:$AG,"rate",'A-methods'!$AF:$AF,$B345,'A-methods'!$E:$E,$C345,'A-methods'!$A:$A,$D345)),'A-baseline &amp; data'!AI181)</f>
        <v>142.56825759764996</v>
      </c>
      <c r="I345" s="196">
        <f>IF('A-baseline &amp; data'!AJ181="",H345*(1+SUMIFS('A-methods'!O:O,'A-methods'!$AG:$AG,"rate",'A-methods'!$AF:$AF,$B345,'A-methods'!$E:$E,$C345,'A-methods'!$A:$A,$D345)),'A-baseline &amp; data'!AJ181)</f>
        <v>147.55814661356769</v>
      </c>
      <c r="J345" s="196">
        <f>IF('A-baseline &amp; data'!AK181="",I345*(1+SUMIFS('A-methods'!P:P,'A-methods'!$AG:$AG,"rate",'A-methods'!$AF:$AF,$B345,'A-methods'!$E:$E,$C345,'A-methods'!$A:$A,$D345)),'A-baseline &amp; data'!AK181)</f>
        <v>152.72268174504254</v>
      </c>
      <c r="K345" s="196">
        <f>IF('A-baseline &amp; data'!AL181="",J345*(1+SUMIFS('A-methods'!Q:Q,'A-methods'!$AG:$AG,"rate",'A-methods'!$AF:$AF,$B345,'A-methods'!$E:$E,$C345,'A-methods'!$A:$A,$D345)),'A-baseline &amp; data'!AL181)</f>
        <v>158.06797560611901</v>
      </c>
      <c r="L345" s="196">
        <f>IF('A-baseline &amp; data'!AM181="",K345*(1+SUMIFS('A-methods'!R:R,'A-methods'!$AG:$AG,"rate",'A-methods'!$AF:$AF,$B345,'A-methods'!$E:$E,$C345,'A-methods'!$A:$A,$D345)),'A-baseline &amp; data'!AM181)</f>
        <v>163.60035475233315</v>
      </c>
      <c r="M345" s="196">
        <f>IF('A-baseline &amp; data'!AN181="",L345*(1+SUMIFS('A-methods'!S:S,'A-methods'!$AG:$AG,"rate",'A-methods'!$AF:$AF,$B345,'A-methods'!$E:$E,$C345,'A-methods'!$A:$A,$D345)),'A-baseline &amp; data'!AN181)</f>
        <v>169.3263671686648</v>
      </c>
      <c r="N345" s="196">
        <f>IF('A-baseline &amp; data'!AO181="",M345*(1+SUMIFS('A-methods'!T:T,'A-methods'!$AG:$AG,"rate",'A-methods'!$AF:$AF,$B345,'A-methods'!$E:$E,$C345,'A-methods'!$A:$A,$D345)),'A-baseline &amp; data'!AO181)</f>
        <v>175.25279001956807</v>
      </c>
      <c r="O345" s="196">
        <f>IF('A-baseline &amp; data'!AP181="",N345*(1+SUMIFS('A-methods'!U:U,'A-methods'!$AG:$AG,"rate",'A-methods'!$AF:$AF,$B345,'A-methods'!$E:$E,$C345,'A-methods'!$A:$A,$D345)),'A-baseline &amp; data'!AP181)</f>
        <v>181.38663767025292</v>
      </c>
      <c r="P345" s="196">
        <f>IF('A-baseline &amp; data'!AQ181="",O345*(1+SUMIFS('A-methods'!V:V,'A-methods'!$AG:$AG,"rate",'A-methods'!$AF:$AF,$B345,'A-methods'!$E:$E,$C345,'A-methods'!$A:$A,$D345)),'A-baseline &amp; data'!AQ181)</f>
        <v>187.73516998871176</v>
      </c>
      <c r="Q345" s="196">
        <f>IF('A-baseline &amp; data'!AR181="",P345*(1+SUMIFS('A-methods'!W:W,'A-methods'!$AG:$AG,"rate",'A-methods'!$AF:$AF,$B345,'A-methods'!$E:$E,$C345,'A-methods'!$A:$A,$D345)),'A-baseline &amp; data'!AR181)</f>
        <v>194.30590093831665</v>
      </c>
      <c r="R345" s="196">
        <f>IF('A-baseline &amp; data'!AS181="",Q345*(1+SUMIFS('A-methods'!X:X,'A-methods'!$AG:$AG,"rate",'A-methods'!$AF:$AF,$B345,'A-methods'!$E:$E,$C345,'A-methods'!$A:$A,$D345)),'A-baseline &amp; data'!AS181)</f>
        <v>201.10660747115773</v>
      </c>
      <c r="S345" s="196">
        <f>IF('A-baseline &amp; data'!AT181="",R345*(1+SUMIFS('A-methods'!Y:Y,'A-methods'!$AG:$AG,"rate",'A-methods'!$AF:$AF,$B345,'A-methods'!$E:$E,$C345,'A-methods'!$A:$A,$D345)),'A-baseline &amp; data'!AT181)</f>
        <v>208.14533873264824</v>
      </c>
      <c r="T345" s="196">
        <f>IF('A-baseline &amp; data'!AU181="",S345*(1+SUMIFS('A-methods'!Z:Z,'A-methods'!$AG:$AG,"rate",'A-methods'!$AF:$AF,$B345,'A-methods'!$E:$E,$C345,'A-methods'!$A:$A,$D345)),'A-baseline &amp; data'!AU181)</f>
        <v>215.43042558829092</v>
      </c>
      <c r="U345" s="196">
        <f>IF('A-baseline &amp; data'!AV181="",T345*(1+SUMIFS('A-methods'!AA:AA,'A-methods'!$AG:$AG,"rate",'A-methods'!$AF:$AF,$B345,'A-methods'!$E:$E,$C345,'A-methods'!$A:$A,$D345)),'A-baseline &amp; data'!AV181)</f>
        <v>222.97049048388109</v>
      </c>
      <c r="V345" s="196">
        <f>IF('A-baseline &amp; data'!AW181="",U345*(1+SUMIFS('A-methods'!AB:AB,'A-methods'!$AG:$AG,"rate",'A-methods'!$AF:$AF,$B345,'A-methods'!$E:$E,$C345,'A-methods'!$A:$A,$D345)),'A-baseline &amp; data'!AW181)</f>
        <v>230.77445765081691</v>
      </c>
      <c r="W345" s="196">
        <f>IF('A-baseline &amp; data'!AX181="",V345*(1+SUMIFS('A-methods'!AC:AC,'A-methods'!$AG:$AG,"rate",'A-methods'!$AF:$AF,$B345,'A-methods'!$E:$E,$C345,'A-methods'!$A:$A,$D345)),'A-baseline &amp; data'!AX181)</f>
        <v>238.85156366859547</v>
      </c>
      <c r="X345" s="196">
        <f>IF('A-baseline &amp; data'!AY181="",W345*(1+SUMIFS('A-methods'!AD:AD,'A-methods'!$AG:$AG,"rate",'A-methods'!$AF:$AF,$B345,'A-methods'!$E:$E,$C345,'A-methods'!$A:$A,$D345)),'A-baseline &amp; data'!AY181)</f>
        <v>247.21136839699631</v>
      </c>
      <c r="Y345" s="196">
        <f>IF('A-baseline &amp; data'!AZ181="",X345*(1+SUMIFS('A-methods'!AE:AE,'A-methods'!$AG:$AG,"rate",'A-methods'!$AF:$AF,$B345,'A-methods'!$E:$E,$C345,'A-methods'!$A:$A,$D345)),'A-baseline &amp; data'!AZ181)</f>
        <v>255.86376629089116</v>
      </c>
    </row>
    <row r="346" spans="1:27">
      <c r="A346" s="222"/>
      <c r="B346" s="213"/>
      <c r="C346" s="250" t="str">
        <f t="shared" si="41"/>
        <v>NT</v>
      </c>
      <c r="D346" s="250"/>
      <c r="E346" s="324">
        <f t="shared" ref="E346:Y346" si="44">SUM(E318:E345)</f>
        <v>38232.73775454182</v>
      </c>
      <c r="F346" s="324">
        <f t="shared" si="44"/>
        <v>39155.557101554041</v>
      </c>
      <c r="G346" s="324">
        <f t="shared" si="44"/>
        <v>40113.206503806337</v>
      </c>
      <c r="H346" s="324">
        <f t="shared" si="44"/>
        <v>41107.170141617687</v>
      </c>
      <c r="I346" s="324">
        <f t="shared" si="44"/>
        <v>42138.786390636509</v>
      </c>
      <c r="J346" s="324">
        <f t="shared" si="44"/>
        <v>43210.074398938516</v>
      </c>
      <c r="K346" s="324">
        <f t="shared" si="44"/>
        <v>44322.119724354605</v>
      </c>
      <c r="L346" s="324">
        <f t="shared" si="44"/>
        <v>45476.547849214156</v>
      </c>
      <c r="M346" s="324">
        <f t="shared" si="44"/>
        <v>46675.051724273442</v>
      </c>
      <c r="N346" s="324">
        <f t="shared" si="44"/>
        <v>47919.571435955615</v>
      </c>
      <c r="O346" s="324">
        <f t="shared" si="44"/>
        <v>49209.677971626872</v>
      </c>
      <c r="P346" s="324">
        <f t="shared" si="44"/>
        <v>50549.262488505032</v>
      </c>
      <c r="Q346" s="324">
        <f t="shared" si="44"/>
        <v>51940.31139068881</v>
      </c>
      <c r="R346" s="324">
        <f t="shared" si="44"/>
        <v>53384.893943688468</v>
      </c>
      <c r="S346" s="324">
        <f t="shared" si="44"/>
        <v>54885.165839375353</v>
      </c>
      <c r="T346" s="324">
        <f t="shared" si="44"/>
        <v>56443.372918064721</v>
      </c>
      <c r="U346" s="324">
        <f t="shared" si="44"/>
        <v>58061.855054788124</v>
      </c>
      <c r="V346" s="324">
        <f t="shared" si="44"/>
        <v>59743.050217132542</v>
      </c>
      <c r="W346" s="324">
        <f t="shared" si="44"/>
        <v>61489.498702360543</v>
      </c>
      <c r="X346" s="324">
        <f t="shared" si="44"/>
        <v>63303.847561876188</v>
      </c>
      <c r="Y346" s="324">
        <f t="shared" si="44"/>
        <v>65188.85522147036</v>
      </c>
    </row>
    <row r="347" spans="1:27" ht="15.75">
      <c r="A347" s="242" t="str">
        <f>A268</f>
        <v>K100</v>
      </c>
      <c r="B347" s="242" t="s">
        <v>212</v>
      </c>
      <c r="C347" s="250" t="str">
        <f t="shared" si="41"/>
        <v>NT</v>
      </c>
      <c r="D347" s="250"/>
      <c r="E347" s="217" t="str">
        <f>""</f>
        <v/>
      </c>
      <c r="F347" s="217" t="str">
        <f>""</f>
        <v/>
      </c>
      <c r="G347" s="217" t="str">
        <f>""</f>
        <v/>
      </c>
      <c r="H347" s="217" t="str">
        <f>""</f>
        <v/>
      </c>
      <c r="I347" s="217" t="str">
        <f>""</f>
        <v/>
      </c>
      <c r="J347" s="217" t="str">
        <f>""</f>
        <v/>
      </c>
      <c r="K347" s="217" t="str">
        <f>""</f>
        <v/>
      </c>
      <c r="L347" s="217" t="str">
        <f>""</f>
        <v/>
      </c>
      <c r="M347" s="217" t="str">
        <f>""</f>
        <v/>
      </c>
      <c r="N347" s="217" t="str">
        <f>""</f>
        <v/>
      </c>
      <c r="O347" s="217" t="str">
        <f>""</f>
        <v/>
      </c>
      <c r="P347" s="217" t="str">
        <f>""</f>
        <v/>
      </c>
      <c r="Q347" s="217" t="str">
        <f>""</f>
        <v/>
      </c>
      <c r="R347" s="217" t="str">
        <f>""</f>
        <v/>
      </c>
      <c r="S347" s="217" t="str">
        <f>""</f>
        <v/>
      </c>
      <c r="T347" s="217" t="str">
        <f>""</f>
        <v/>
      </c>
      <c r="U347" s="217" t="str">
        <f>""</f>
        <v/>
      </c>
      <c r="V347" s="217" t="str">
        <f>""</f>
        <v/>
      </c>
      <c r="W347" s="217" t="str">
        <f>""</f>
        <v/>
      </c>
      <c r="X347" s="217" t="str">
        <f>""</f>
        <v/>
      </c>
      <c r="Y347" s="217" t="str">
        <f>""</f>
        <v/>
      </c>
    </row>
    <row r="348" spans="1:27">
      <c r="A348" s="246" t="s">
        <v>21</v>
      </c>
      <c r="B348" s="247" t="s">
        <v>198</v>
      </c>
      <c r="C348" s="273" t="str">
        <f t="shared" ref="C348:C375" si="45">C347</f>
        <v>NT</v>
      </c>
      <c r="D348" s="271" t="s">
        <v>216</v>
      </c>
      <c r="E348" s="335">
        <f>IF('A-baseline &amp; data'!AF154&lt;&gt;"",'A-baseline &amp; data'!AF154,'A-baseline &amp; data'!AE154*(1+SUMIFS('A-methods'!K:K,'A-methods'!$AG:$AG,"rate",'A-methods'!$AF:$AF,$B348,'A-methods'!$E:$E,$C348,'A-methods'!$A:$A,$D348)))</f>
        <v>0</v>
      </c>
      <c r="F348" s="248">
        <f>IF('A-baseline &amp; data'!AG154="",E348*(1+SUMIFS('A-methods'!L:L,'A-methods'!$AG:$AG,"rate",'A-methods'!$AF:$AF,$B348,'A-methods'!$E:$E,$C348,'A-methods'!$A:$A,$D348)),'A-baseline &amp; data'!AG154)</f>
        <v>0</v>
      </c>
      <c r="G348" s="248">
        <f>IF('A-baseline &amp; data'!AH154="",F348*(1+SUMIFS('A-methods'!M:M,'A-methods'!$AG:$AG,"rate",'A-methods'!$AF:$AF,$B348,'A-methods'!$E:$E,$C348,'A-methods'!$A:$A,$D348)),'A-baseline &amp; data'!AH154)</f>
        <v>0</v>
      </c>
      <c r="H348" s="248">
        <f>IF('A-baseline &amp; data'!AI154="",G348*(1+SUMIFS('A-methods'!N:N,'A-methods'!$AG:$AG,"rate",'A-methods'!$AF:$AF,$B348,'A-methods'!$E:$E,$C348,'A-methods'!$A:$A,$D348)),'A-baseline &amp; data'!AI154)</f>
        <v>0</v>
      </c>
      <c r="I348" s="248">
        <f>IF('A-baseline &amp; data'!AJ154="",H348*(1+SUMIFS('A-methods'!O:O,'A-methods'!$AG:$AG,"rate",'A-methods'!$AF:$AF,$B348,'A-methods'!$E:$E,$C348,'A-methods'!$A:$A,$D348)),'A-baseline &amp; data'!AJ154)</f>
        <v>0</v>
      </c>
      <c r="J348" s="248">
        <f>IF('A-baseline &amp; data'!AK154="",I348*(1+SUMIFS('A-methods'!P:P,'A-methods'!$AG:$AG,"rate",'A-methods'!$AF:$AF,$B348,'A-methods'!$E:$E,$C348,'A-methods'!$A:$A,$D348)),'A-baseline &amp; data'!AK154)</f>
        <v>0</v>
      </c>
      <c r="K348" s="248">
        <f>IF('A-baseline &amp; data'!AL154="",J348*(1+SUMIFS('A-methods'!Q:Q,'A-methods'!$AG:$AG,"rate",'A-methods'!$AF:$AF,$B348,'A-methods'!$E:$E,$C348,'A-methods'!$A:$A,$D348)),'A-baseline &amp; data'!AL154)</f>
        <v>0</v>
      </c>
      <c r="L348" s="248">
        <f>IF('A-baseline &amp; data'!AM154="",K348*(1+SUMIFS('A-methods'!R:R,'A-methods'!$AG:$AG,"rate",'A-methods'!$AF:$AF,$B348,'A-methods'!$E:$E,$C348,'A-methods'!$A:$A,$D348)),'A-baseline &amp; data'!AM154)</f>
        <v>0</v>
      </c>
      <c r="M348" s="248">
        <f>IF('A-baseline &amp; data'!AN154="",L348*(1+SUMIFS('A-methods'!S:S,'A-methods'!$AG:$AG,"rate",'A-methods'!$AF:$AF,$B348,'A-methods'!$E:$E,$C348,'A-methods'!$A:$A,$D348)),'A-baseline &amp; data'!AN154)</f>
        <v>0</v>
      </c>
      <c r="N348" s="248">
        <f>IF('A-baseline &amp; data'!AO154="",M348*(1+SUMIFS('A-methods'!T:T,'A-methods'!$AG:$AG,"rate",'A-methods'!$AF:$AF,$B348,'A-methods'!$E:$E,$C348,'A-methods'!$A:$A,$D348)),'A-baseline &amp; data'!AO154)</f>
        <v>0</v>
      </c>
      <c r="O348" s="248">
        <f>IF('A-baseline &amp; data'!AP154="",N348*(1+SUMIFS('A-methods'!U:U,'A-methods'!$AG:$AG,"rate",'A-methods'!$AF:$AF,$B348,'A-methods'!$E:$E,$C348,'A-methods'!$A:$A,$D348)),'A-baseline &amp; data'!AP154)</f>
        <v>0</v>
      </c>
      <c r="P348" s="248">
        <f>IF('A-baseline &amp; data'!AQ154="",O348*(1+SUMIFS('A-methods'!V:V,'A-methods'!$AG:$AG,"rate",'A-methods'!$AF:$AF,$B348,'A-methods'!$E:$E,$C348,'A-methods'!$A:$A,$D348)),'A-baseline &amp; data'!AQ154)</f>
        <v>0</v>
      </c>
      <c r="Q348" s="248">
        <f>IF('A-baseline &amp; data'!AR154="",P348*(1+SUMIFS('A-methods'!W:W,'A-methods'!$AG:$AG,"rate",'A-methods'!$AF:$AF,$B348,'A-methods'!$E:$E,$C348,'A-methods'!$A:$A,$D348)),'A-baseline &amp; data'!AR154)</f>
        <v>0</v>
      </c>
      <c r="R348" s="248">
        <f>IF('A-baseline &amp; data'!AS154="",Q348*(1+SUMIFS('A-methods'!X:X,'A-methods'!$AG:$AG,"rate",'A-methods'!$AF:$AF,$B348,'A-methods'!$E:$E,$C348,'A-methods'!$A:$A,$D348)),'A-baseline &amp; data'!AS154)</f>
        <v>0</v>
      </c>
      <c r="S348" s="248">
        <f>IF('A-baseline &amp; data'!AT154="",R348*(1+SUMIFS('A-methods'!Y:Y,'A-methods'!$AG:$AG,"rate",'A-methods'!$AF:$AF,$B348,'A-methods'!$E:$E,$C348,'A-methods'!$A:$A,$D348)),'A-baseline &amp; data'!AT154)</f>
        <v>0</v>
      </c>
      <c r="T348" s="248">
        <f>IF('A-baseline &amp; data'!AU154="",S348*(1+SUMIFS('A-methods'!Z:Z,'A-methods'!$AG:$AG,"rate",'A-methods'!$AF:$AF,$B348,'A-methods'!$E:$E,$C348,'A-methods'!$A:$A,$D348)),'A-baseline &amp; data'!AU154)</f>
        <v>0</v>
      </c>
      <c r="U348" s="248">
        <f>IF('A-baseline &amp; data'!AV154="",T348*(1+SUMIFS('A-methods'!AA:AA,'A-methods'!$AG:$AG,"rate",'A-methods'!$AF:$AF,$B348,'A-methods'!$E:$E,$C348,'A-methods'!$A:$A,$D348)),'A-baseline &amp; data'!AV154)</f>
        <v>0</v>
      </c>
      <c r="V348" s="248">
        <f>IF('A-baseline &amp; data'!AW154="",U348*(1+SUMIFS('A-methods'!AB:AB,'A-methods'!$AG:$AG,"rate",'A-methods'!$AF:$AF,$B348,'A-methods'!$E:$E,$C348,'A-methods'!$A:$A,$D348)),'A-baseline &amp; data'!AW154)</f>
        <v>0</v>
      </c>
      <c r="W348" s="248">
        <f>IF('A-baseline &amp; data'!AX154="",V348*(1+SUMIFS('A-methods'!AC:AC,'A-methods'!$AG:$AG,"rate",'A-methods'!$AF:$AF,$B348,'A-methods'!$E:$E,$C348,'A-methods'!$A:$A,$D348)),'A-baseline &amp; data'!AX154)</f>
        <v>0</v>
      </c>
      <c r="X348" s="248">
        <f>IF('A-baseline &amp; data'!AY154="",W348*(1+SUMIFS('A-methods'!AD:AD,'A-methods'!$AG:$AG,"rate",'A-methods'!$AF:$AF,$B348,'A-methods'!$E:$E,$C348,'A-methods'!$A:$A,$D348)),'A-baseline &amp; data'!AY154)</f>
        <v>0</v>
      </c>
      <c r="Y348" s="248">
        <f>IF('A-baseline &amp; data'!AZ154="",X348*(1+SUMIFS('A-methods'!AE:AE,'A-methods'!$AG:$AG,"rate",'A-methods'!$AF:$AF,$B348,'A-methods'!$E:$E,$C348,'A-methods'!$A:$A,$D348)),'A-baseline &amp; data'!AZ154)</f>
        <v>0</v>
      </c>
    </row>
    <row r="349" spans="1:27">
      <c r="A349" s="237" t="s">
        <v>29</v>
      </c>
      <c r="B349" s="221" t="s">
        <v>30</v>
      </c>
      <c r="C349" s="274" t="str">
        <f t="shared" si="45"/>
        <v>NT</v>
      </c>
      <c r="D349" s="272" t="str">
        <f t="shared" ref="D349:D375" si="46">D348</f>
        <v>Low</v>
      </c>
      <c r="E349" s="336">
        <f>IF('A-baseline &amp; data'!AF155&lt;&gt;"",'A-baseline &amp; data'!AF155,'A-baseline &amp; data'!AE155*(1+SUMIFS('A-methods'!K:K,'A-methods'!$AG:$AG,"rate",'A-methods'!$AF:$AF,$B349,'A-methods'!$E:$E,$C349,'A-methods'!$A:$A,$D349)))</f>
        <v>12.266999999999999</v>
      </c>
      <c r="F349" s="243">
        <f>IF('A-baseline &amp; data'!AG155="",E349*(1+SUMIFS('A-methods'!L:L,'A-methods'!$AG:$AG,"rate",'A-methods'!$AF:$AF,$B349,'A-methods'!$E:$E,$C349,'A-methods'!$A:$A,$D349)),'A-baseline &amp; data'!AG155)</f>
        <v>11.0403</v>
      </c>
      <c r="G349" s="243">
        <f>IF('A-baseline &amp; data'!AH155="",F349*(1+SUMIFS('A-methods'!M:M,'A-methods'!$AG:$AG,"rate",'A-methods'!$AF:$AF,$B349,'A-methods'!$E:$E,$C349,'A-methods'!$A:$A,$D349)),'A-baseline &amp; data'!AH155)</f>
        <v>9.9362700000000004</v>
      </c>
      <c r="H349" s="243">
        <f>IF('A-baseline &amp; data'!AI155="",G349*(1+SUMIFS('A-methods'!N:N,'A-methods'!$AG:$AG,"rate",'A-methods'!$AF:$AF,$B349,'A-methods'!$E:$E,$C349,'A-methods'!$A:$A,$D349)),'A-baseline &amp; data'!AI155)</f>
        <v>8.9426430000000003</v>
      </c>
      <c r="I349" s="243">
        <f>IF('A-baseline &amp; data'!AJ155="",H349*(1+SUMIFS('A-methods'!O:O,'A-methods'!$AG:$AG,"rate",'A-methods'!$AF:$AF,$B349,'A-methods'!$E:$E,$C349,'A-methods'!$A:$A,$D349)),'A-baseline &amp; data'!AJ155)</f>
        <v>8.0483787000000007</v>
      </c>
      <c r="J349" s="243">
        <f>IF('A-baseline &amp; data'!AK155="",I349*(1+SUMIFS('A-methods'!P:P,'A-methods'!$AG:$AG,"rate",'A-methods'!$AF:$AF,$B349,'A-methods'!$E:$E,$C349,'A-methods'!$A:$A,$D349)),'A-baseline &amp; data'!AK155)</f>
        <v>7.2435408300000006</v>
      </c>
      <c r="K349" s="243">
        <f>IF('A-baseline &amp; data'!AL155="",J349*(1+SUMIFS('A-methods'!Q:Q,'A-methods'!$AG:$AG,"rate",'A-methods'!$AF:$AF,$B349,'A-methods'!$E:$E,$C349,'A-methods'!$A:$A,$D349)),'A-baseline &amp; data'!AL155)</f>
        <v>6.5191867470000009</v>
      </c>
      <c r="L349" s="243">
        <f>IF('A-baseline &amp; data'!AM155="",K349*(1+SUMIFS('A-methods'!R:R,'A-methods'!$AG:$AG,"rate",'A-methods'!$AF:$AF,$B349,'A-methods'!$E:$E,$C349,'A-methods'!$A:$A,$D349)),'A-baseline &amp; data'!AM155)</f>
        <v>6.4539948795300006</v>
      </c>
      <c r="M349" s="243">
        <f>IF('A-baseline &amp; data'!AN155="",L349*(1+SUMIFS('A-methods'!S:S,'A-methods'!$AG:$AG,"rate",'A-methods'!$AF:$AF,$B349,'A-methods'!$E:$E,$C349,'A-methods'!$A:$A,$D349)),'A-baseline &amp; data'!AN155)</f>
        <v>6.3894549307347006</v>
      </c>
      <c r="N349" s="243">
        <f>IF('A-baseline &amp; data'!AO155="",M349*(1+SUMIFS('A-methods'!T:T,'A-methods'!$AG:$AG,"rate",'A-methods'!$AF:$AF,$B349,'A-methods'!$E:$E,$C349,'A-methods'!$A:$A,$D349)),'A-baseline &amp; data'!AO155)</f>
        <v>6.3255603814273531</v>
      </c>
      <c r="O349" s="243">
        <f>IF('A-baseline &amp; data'!AP155="",N349*(1+SUMIFS('A-methods'!U:U,'A-methods'!$AG:$AG,"rate",'A-methods'!$AF:$AF,$B349,'A-methods'!$E:$E,$C349,'A-methods'!$A:$A,$D349)),'A-baseline &amp; data'!AP155)</f>
        <v>6.2623047776130791</v>
      </c>
      <c r="P349" s="243">
        <f>IF('A-baseline &amp; data'!AQ155="",O349*(1+SUMIFS('A-methods'!V:V,'A-methods'!$AG:$AG,"rate",'A-methods'!$AF:$AF,$B349,'A-methods'!$E:$E,$C349,'A-methods'!$A:$A,$D349)),'A-baseline &amp; data'!AQ155)</f>
        <v>6.1996817298369482</v>
      </c>
      <c r="Q349" s="243">
        <f>IF('A-baseline &amp; data'!AR155="",P349*(1+SUMIFS('A-methods'!W:W,'A-methods'!$AG:$AG,"rate",'A-methods'!$AF:$AF,$B349,'A-methods'!$E:$E,$C349,'A-methods'!$A:$A,$D349)),'A-baseline &amp; data'!AR155)</f>
        <v>6.1376849125385791</v>
      </c>
      <c r="R349" s="243">
        <f>IF('A-baseline &amp; data'!AS155="",Q349*(1+SUMIFS('A-methods'!X:X,'A-methods'!$AG:$AG,"rate",'A-methods'!$AF:$AF,$B349,'A-methods'!$E:$E,$C349,'A-methods'!$A:$A,$D349)),'A-baseline &amp; data'!AS155)</f>
        <v>6.076308063413193</v>
      </c>
      <c r="S349" s="243">
        <f>IF('A-baseline &amp; data'!AT155="",R349*(1+SUMIFS('A-methods'!Y:Y,'A-methods'!$AG:$AG,"rate",'A-methods'!$AF:$AF,$B349,'A-methods'!$E:$E,$C349,'A-methods'!$A:$A,$D349)),'A-baseline &amp; data'!AT155)</f>
        <v>6.015544982779061</v>
      </c>
      <c r="T349" s="243">
        <f>IF('A-baseline &amp; data'!AU155="",S349*(1+SUMIFS('A-methods'!Z:Z,'A-methods'!$AG:$AG,"rate",'A-methods'!$AF:$AF,$B349,'A-methods'!$E:$E,$C349,'A-methods'!$A:$A,$D349)),'A-baseline &amp; data'!AU155)</f>
        <v>5.95538953295127</v>
      </c>
      <c r="U349" s="243">
        <f>IF('A-baseline &amp; data'!AV155="",T349*(1+SUMIFS('A-methods'!AA:AA,'A-methods'!$AG:$AG,"rate",'A-methods'!$AF:$AF,$B349,'A-methods'!$E:$E,$C349,'A-methods'!$A:$A,$D349)),'A-baseline &amp; data'!AV155)</f>
        <v>5.8958356376217571</v>
      </c>
      <c r="V349" s="243">
        <f>IF('A-baseline &amp; data'!AW155="",U349*(1+SUMIFS('A-methods'!AB:AB,'A-methods'!$AG:$AG,"rate",'A-methods'!$AF:$AF,$B349,'A-methods'!$E:$E,$C349,'A-methods'!$A:$A,$D349)),'A-baseline &amp; data'!AW155)</f>
        <v>5.8368772812455392</v>
      </c>
      <c r="W349" s="243">
        <f>IF('A-baseline &amp; data'!AX155="",V349*(1+SUMIFS('A-methods'!AC:AC,'A-methods'!$AG:$AG,"rate",'A-methods'!$AF:$AF,$B349,'A-methods'!$E:$E,$C349,'A-methods'!$A:$A,$D349)),'A-baseline &amp; data'!AX155)</f>
        <v>5.7785085084330836</v>
      </c>
      <c r="X349" s="243">
        <f>IF('A-baseline &amp; data'!AY155="",W349*(1+SUMIFS('A-methods'!AD:AD,'A-methods'!$AG:$AG,"rate",'A-methods'!$AF:$AF,$B349,'A-methods'!$E:$E,$C349,'A-methods'!$A:$A,$D349)),'A-baseline &amp; data'!AY155)</f>
        <v>5.7207234233487529</v>
      </c>
      <c r="Y349" s="243">
        <f>IF('A-baseline &amp; data'!AZ155="",X349*(1+SUMIFS('A-methods'!AE:AE,'A-methods'!$AG:$AG,"rate",'A-methods'!$AF:$AF,$B349,'A-methods'!$E:$E,$C349,'A-methods'!$A:$A,$D349)),'A-baseline &amp; data'!AZ155)</f>
        <v>5.6635161891152652</v>
      </c>
    </row>
    <row r="350" spans="1:27">
      <c r="A350" s="237" t="s">
        <v>33</v>
      </c>
      <c r="B350" s="221" t="s">
        <v>34</v>
      </c>
      <c r="C350" s="274" t="str">
        <f t="shared" si="45"/>
        <v>NT</v>
      </c>
      <c r="D350" s="272" t="str">
        <f t="shared" si="46"/>
        <v>Low</v>
      </c>
      <c r="E350" s="336">
        <f>IF('A-baseline &amp; data'!AF156&lt;&gt;"",'A-baseline &amp; data'!AF156,'A-baseline &amp; data'!AE156*(1+SUMIFS('A-methods'!K:K,'A-methods'!$AG:$AG,"rate",'A-methods'!$AF:$AF,$B350,'A-methods'!$E:$E,$C350,'A-methods'!$A:$A,$D350)))</f>
        <v>121.21124</v>
      </c>
      <c r="F350" s="243">
        <f>IF('A-baseline &amp; data'!AG156="",E350*(1+SUMIFS('A-methods'!L:L,'A-methods'!$AG:$AG,"rate",'A-methods'!$AF:$AF,$B350,'A-methods'!$E:$E,$C350,'A-methods'!$A:$A,$D350)),'A-baseline &amp; data'!AG156)</f>
        <v>115.87794544</v>
      </c>
      <c r="G350" s="243">
        <f>IF('A-baseline &amp; data'!AH156="",F350*(1+SUMIFS('A-methods'!M:M,'A-methods'!$AG:$AG,"rate",'A-methods'!$AF:$AF,$B350,'A-methods'!$E:$E,$C350,'A-methods'!$A:$A,$D350)),'A-baseline &amp; data'!AH156)</f>
        <v>110.77931584064</v>
      </c>
      <c r="H350" s="243">
        <f>IF('A-baseline &amp; data'!AI156="",G350*(1+SUMIFS('A-methods'!N:N,'A-methods'!$AG:$AG,"rate",'A-methods'!$AF:$AF,$B350,'A-methods'!$E:$E,$C350,'A-methods'!$A:$A,$D350)),'A-baseline &amp; data'!AI156)</f>
        <v>105.90502594365184</v>
      </c>
      <c r="I350" s="243">
        <f>IF('A-baseline &amp; data'!AJ156="",H350*(1+SUMIFS('A-methods'!O:O,'A-methods'!$AG:$AG,"rate",'A-methods'!$AF:$AF,$B350,'A-methods'!$E:$E,$C350,'A-methods'!$A:$A,$D350)),'A-baseline &amp; data'!AJ156)</f>
        <v>101.24520480213116</v>
      </c>
      <c r="J350" s="243">
        <f>IF('A-baseline &amp; data'!AK156="",I350*(1+SUMIFS('A-methods'!P:P,'A-methods'!$AG:$AG,"rate",'A-methods'!$AF:$AF,$B350,'A-methods'!$E:$E,$C350,'A-methods'!$A:$A,$D350)),'A-baseline &amp; data'!AK156)</f>
        <v>96.790415790837386</v>
      </c>
      <c r="K350" s="243">
        <f>IF('A-baseline &amp; data'!AL156="",J350*(1+SUMIFS('A-methods'!Q:Q,'A-methods'!$AG:$AG,"rate",'A-methods'!$AF:$AF,$B350,'A-methods'!$E:$E,$C350,'A-methods'!$A:$A,$D350)),'A-baseline &amp; data'!AL156)</f>
        <v>92.531637496040531</v>
      </c>
      <c r="L350" s="243">
        <f>IF('A-baseline &amp; data'!AM156="",K350*(1+SUMIFS('A-methods'!R:R,'A-methods'!$AG:$AG,"rate",'A-methods'!$AF:$AF,$B350,'A-methods'!$E:$E,$C350,'A-methods'!$A:$A,$D350)),'A-baseline &amp; data'!AM156)</f>
        <v>88.460245446214742</v>
      </c>
      <c r="M350" s="243">
        <f>IF('A-baseline &amp; data'!AN156="",L350*(1+SUMIFS('A-methods'!S:S,'A-methods'!$AG:$AG,"rate",'A-methods'!$AF:$AF,$B350,'A-methods'!$E:$E,$C350,'A-methods'!$A:$A,$D350)),'A-baseline &amp; data'!AN156)</f>
        <v>84.567994646581283</v>
      </c>
      <c r="N350" s="243">
        <f>IF('A-baseline &amp; data'!AO156="",M350*(1+SUMIFS('A-methods'!T:T,'A-methods'!$AG:$AG,"rate",'A-methods'!$AF:$AF,$B350,'A-methods'!$E:$E,$C350,'A-methods'!$A:$A,$D350)),'A-baseline &amp; data'!AO156)</f>
        <v>80.847002882131704</v>
      </c>
      <c r="O350" s="243">
        <f>IF('A-baseline &amp; data'!AP156="",N350*(1+SUMIFS('A-methods'!U:U,'A-methods'!$AG:$AG,"rate",'A-methods'!$AF:$AF,$B350,'A-methods'!$E:$E,$C350,'A-methods'!$A:$A,$D350)),'A-baseline &amp; data'!AP156)</f>
        <v>77.289734755317909</v>
      </c>
      <c r="P350" s="243">
        <f>IF('A-baseline &amp; data'!AQ156="",O350*(1+SUMIFS('A-methods'!V:V,'A-methods'!$AG:$AG,"rate",'A-methods'!$AF:$AF,$B350,'A-methods'!$E:$E,$C350,'A-methods'!$A:$A,$D350)),'A-baseline &amp; data'!AQ156)</f>
        <v>73.888986426083918</v>
      </c>
      <c r="Q350" s="243">
        <f>IF('A-baseline &amp; data'!AR156="",P350*(1+SUMIFS('A-methods'!W:W,'A-methods'!$AG:$AG,"rate",'A-methods'!$AF:$AF,$B350,'A-methods'!$E:$E,$C350,'A-methods'!$A:$A,$D350)),'A-baseline &amp; data'!AR156)</f>
        <v>70.637871023336217</v>
      </c>
      <c r="R350" s="243">
        <f>IF('A-baseline &amp; data'!AS156="",Q350*(1+SUMIFS('A-methods'!X:X,'A-methods'!$AG:$AG,"rate",'A-methods'!$AF:$AF,$B350,'A-methods'!$E:$E,$C350,'A-methods'!$A:$A,$D350)),'A-baseline &amp; data'!AS156)</f>
        <v>67.52980469830942</v>
      </c>
      <c r="S350" s="243">
        <f>IF('A-baseline &amp; data'!AT156="",R350*(1+SUMIFS('A-methods'!Y:Y,'A-methods'!$AG:$AG,"rate",'A-methods'!$AF:$AF,$B350,'A-methods'!$E:$E,$C350,'A-methods'!$A:$A,$D350)),'A-baseline &amp; data'!AT156)</f>
        <v>64.558493291583801</v>
      </c>
      <c r="T350" s="243">
        <f>IF('A-baseline &amp; data'!AU156="",S350*(1+SUMIFS('A-methods'!Z:Z,'A-methods'!$AG:$AG,"rate",'A-methods'!$AF:$AF,$B350,'A-methods'!$E:$E,$C350,'A-methods'!$A:$A,$D350)),'A-baseline &amp; data'!AU156)</f>
        <v>61.717919586754114</v>
      </c>
      <c r="U350" s="243">
        <f>IF('A-baseline &amp; data'!AV156="",T350*(1+SUMIFS('A-methods'!AA:AA,'A-methods'!$AG:$AG,"rate",'A-methods'!$AF:$AF,$B350,'A-methods'!$E:$E,$C350,'A-methods'!$A:$A,$D350)),'A-baseline &amp; data'!AV156)</f>
        <v>59.00233112493693</v>
      </c>
      <c r="V350" s="243">
        <f>IF('A-baseline &amp; data'!AW156="",U350*(1+SUMIFS('A-methods'!AB:AB,'A-methods'!$AG:$AG,"rate",'A-methods'!$AF:$AF,$B350,'A-methods'!$E:$E,$C350,'A-methods'!$A:$A,$D350)),'A-baseline &amp; data'!AW156)</f>
        <v>56.406228555439704</v>
      </c>
      <c r="W350" s="243">
        <f>IF('A-baseline &amp; data'!AX156="",V350*(1+SUMIFS('A-methods'!AC:AC,'A-methods'!$AG:$AG,"rate",'A-methods'!$AF:$AF,$B350,'A-methods'!$E:$E,$C350,'A-methods'!$A:$A,$D350)),'A-baseline &amp; data'!AX156)</f>
        <v>53.924354499000351</v>
      </c>
      <c r="X350" s="243">
        <f>IF('A-baseline &amp; data'!AY156="",W350*(1+SUMIFS('A-methods'!AD:AD,'A-methods'!$AG:$AG,"rate",'A-methods'!$AF:$AF,$B350,'A-methods'!$E:$E,$C350,'A-methods'!$A:$A,$D350)),'A-baseline &amp; data'!AY156)</f>
        <v>51.55168290104433</v>
      </c>
      <c r="Y350" s="243">
        <f>IF('A-baseline &amp; data'!AZ156="",X350*(1+SUMIFS('A-methods'!AE:AE,'A-methods'!$AG:$AG,"rate",'A-methods'!$AF:$AF,$B350,'A-methods'!$E:$E,$C350,'A-methods'!$A:$A,$D350)),'A-baseline &amp; data'!AZ156)</f>
        <v>49.283408853398377</v>
      </c>
    </row>
    <row r="351" spans="1:27">
      <c r="A351" s="237" t="s">
        <v>43</v>
      </c>
      <c r="B351" s="221" t="s">
        <v>44</v>
      </c>
      <c r="C351" s="274" t="str">
        <f t="shared" si="45"/>
        <v>NT</v>
      </c>
      <c r="D351" s="272" t="str">
        <f t="shared" si="46"/>
        <v>Low</v>
      </c>
      <c r="E351" s="336">
        <f>IF('A-baseline &amp; data'!AF157&lt;&gt;"",'A-baseline &amp; data'!AF157,'A-baseline &amp; data'!AE157*(1+SUMIFS('A-methods'!K:K,'A-methods'!$AG:$AG,"rate",'A-methods'!$AF:$AF,$B351,'A-methods'!$E:$E,$C351,'A-methods'!$A:$A,$D351)))</f>
        <v>21.53</v>
      </c>
      <c r="F351" s="243">
        <f>IF('A-baseline &amp; data'!AG157="",E351*(1+SUMIFS('A-methods'!L:L,'A-methods'!$AG:$AG,"rate",'A-methods'!$AF:$AF,$B351,'A-methods'!$E:$E,$C351,'A-methods'!$A:$A,$D351)),'A-baseline &amp; data'!AG157)</f>
        <v>21.53</v>
      </c>
      <c r="G351" s="243">
        <f>IF('A-baseline &amp; data'!AH157="",F351*(1+SUMIFS('A-methods'!M:M,'A-methods'!$AG:$AG,"rate",'A-methods'!$AF:$AF,$B351,'A-methods'!$E:$E,$C351,'A-methods'!$A:$A,$D351)),'A-baseline &amp; data'!AH157)</f>
        <v>21.53</v>
      </c>
      <c r="H351" s="243">
        <f>IF('A-baseline &amp; data'!AI157="",G351*(1+SUMIFS('A-methods'!N:N,'A-methods'!$AG:$AG,"rate",'A-methods'!$AF:$AF,$B351,'A-methods'!$E:$E,$C351,'A-methods'!$A:$A,$D351)),'A-baseline &amp; data'!AI157)</f>
        <v>21.53</v>
      </c>
      <c r="I351" s="243">
        <f>IF('A-baseline &amp; data'!AJ157="",H351*(1+SUMIFS('A-methods'!O:O,'A-methods'!$AG:$AG,"rate",'A-methods'!$AF:$AF,$B351,'A-methods'!$E:$E,$C351,'A-methods'!$A:$A,$D351)),'A-baseline &amp; data'!AJ157)</f>
        <v>21.53</v>
      </c>
      <c r="J351" s="243">
        <f>IF('A-baseline &amp; data'!AK157="",I351*(1+SUMIFS('A-methods'!P:P,'A-methods'!$AG:$AG,"rate",'A-methods'!$AF:$AF,$B351,'A-methods'!$E:$E,$C351,'A-methods'!$A:$A,$D351)),'A-baseline &amp; data'!AK157)</f>
        <v>21.53</v>
      </c>
      <c r="K351" s="243">
        <f>IF('A-baseline &amp; data'!AL157="",J351*(1+SUMIFS('A-methods'!Q:Q,'A-methods'!$AG:$AG,"rate",'A-methods'!$AF:$AF,$B351,'A-methods'!$E:$E,$C351,'A-methods'!$A:$A,$D351)),'A-baseline &amp; data'!AL157)</f>
        <v>21.53</v>
      </c>
      <c r="L351" s="243">
        <f>IF('A-baseline &amp; data'!AM157="",K351*(1+SUMIFS('A-methods'!R:R,'A-methods'!$AG:$AG,"rate",'A-methods'!$AF:$AF,$B351,'A-methods'!$E:$E,$C351,'A-methods'!$A:$A,$D351)),'A-baseline &amp; data'!AM157)</f>
        <v>21.53</v>
      </c>
      <c r="M351" s="243">
        <f>IF('A-baseline &amp; data'!AN157="",L351*(1+SUMIFS('A-methods'!S:S,'A-methods'!$AG:$AG,"rate",'A-methods'!$AF:$AF,$B351,'A-methods'!$E:$E,$C351,'A-methods'!$A:$A,$D351)),'A-baseline &amp; data'!AN157)</f>
        <v>21.53</v>
      </c>
      <c r="N351" s="243">
        <f>IF('A-baseline &amp; data'!AO157="",M351*(1+SUMIFS('A-methods'!T:T,'A-methods'!$AG:$AG,"rate",'A-methods'!$AF:$AF,$B351,'A-methods'!$E:$E,$C351,'A-methods'!$A:$A,$D351)),'A-baseline &amp; data'!AO157)</f>
        <v>21.53</v>
      </c>
      <c r="O351" s="243">
        <f>IF('A-baseline &amp; data'!AP157="",N351*(1+SUMIFS('A-methods'!U:U,'A-methods'!$AG:$AG,"rate",'A-methods'!$AF:$AF,$B351,'A-methods'!$E:$E,$C351,'A-methods'!$A:$A,$D351)),'A-baseline &amp; data'!AP157)</f>
        <v>20.8841</v>
      </c>
      <c r="P351" s="243">
        <f>IF('A-baseline &amp; data'!AQ157="",O351*(1+SUMIFS('A-methods'!V:V,'A-methods'!$AG:$AG,"rate",'A-methods'!$AF:$AF,$B351,'A-methods'!$E:$E,$C351,'A-methods'!$A:$A,$D351)),'A-baseline &amp; data'!AQ157)</f>
        <v>20.257577000000001</v>
      </c>
      <c r="Q351" s="243">
        <f>IF('A-baseline &amp; data'!AR157="",P351*(1+SUMIFS('A-methods'!W:W,'A-methods'!$AG:$AG,"rate",'A-methods'!$AF:$AF,$B351,'A-methods'!$E:$E,$C351,'A-methods'!$A:$A,$D351)),'A-baseline &amp; data'!AR157)</f>
        <v>19.64984969</v>
      </c>
      <c r="R351" s="243">
        <f>IF('A-baseline &amp; data'!AS157="",Q351*(1+SUMIFS('A-methods'!X:X,'A-methods'!$AG:$AG,"rate",'A-methods'!$AF:$AF,$B351,'A-methods'!$E:$E,$C351,'A-methods'!$A:$A,$D351)),'A-baseline &amp; data'!AS157)</f>
        <v>19.060354199300001</v>
      </c>
      <c r="S351" s="243">
        <f>IF('A-baseline &amp; data'!AT157="",R351*(1+SUMIFS('A-methods'!Y:Y,'A-methods'!$AG:$AG,"rate",'A-methods'!$AF:$AF,$B351,'A-methods'!$E:$E,$C351,'A-methods'!$A:$A,$D351)),'A-baseline &amp; data'!AT157)</f>
        <v>18.488543573321</v>
      </c>
      <c r="T351" s="243">
        <f>IF('A-baseline &amp; data'!AU157="",S351*(1+SUMIFS('A-methods'!Z:Z,'A-methods'!$AG:$AG,"rate",'A-methods'!$AF:$AF,$B351,'A-methods'!$E:$E,$C351,'A-methods'!$A:$A,$D351)),'A-baseline &amp; data'!AU157)</f>
        <v>17.933887266121371</v>
      </c>
      <c r="U351" s="243">
        <f>IF('A-baseline &amp; data'!AV157="",T351*(1+SUMIFS('A-methods'!AA:AA,'A-methods'!$AG:$AG,"rate",'A-methods'!$AF:$AF,$B351,'A-methods'!$E:$E,$C351,'A-methods'!$A:$A,$D351)),'A-baseline &amp; data'!AV157)</f>
        <v>17.395870648137731</v>
      </c>
      <c r="V351" s="243">
        <f>IF('A-baseline &amp; data'!AW157="",U351*(1+SUMIFS('A-methods'!AB:AB,'A-methods'!$AG:$AG,"rate",'A-methods'!$AF:$AF,$B351,'A-methods'!$E:$E,$C351,'A-methods'!$A:$A,$D351)),'A-baseline &amp; data'!AW157)</f>
        <v>16.873994528693597</v>
      </c>
      <c r="W351" s="243">
        <f>IF('A-baseline &amp; data'!AX157="",V351*(1+SUMIFS('A-methods'!AC:AC,'A-methods'!$AG:$AG,"rate",'A-methods'!$AF:$AF,$B351,'A-methods'!$E:$E,$C351,'A-methods'!$A:$A,$D351)),'A-baseline &amp; data'!AX157)</f>
        <v>16.367774692832789</v>
      </c>
      <c r="X351" s="243">
        <f>IF('A-baseline &amp; data'!AY157="",W351*(1+SUMIFS('A-methods'!AD:AD,'A-methods'!$AG:$AG,"rate",'A-methods'!$AF:$AF,$B351,'A-methods'!$E:$E,$C351,'A-methods'!$A:$A,$D351)),'A-baseline &amp; data'!AY157)</f>
        <v>15.876741452047805</v>
      </c>
      <c r="Y351" s="243">
        <f>IF('A-baseline &amp; data'!AZ157="",X351*(1+SUMIFS('A-methods'!AE:AE,'A-methods'!$AG:$AG,"rate",'A-methods'!$AF:$AF,$B351,'A-methods'!$E:$E,$C351,'A-methods'!$A:$A,$D351)),'A-baseline &amp; data'!AZ157)</f>
        <v>15.40043920848637</v>
      </c>
    </row>
    <row r="352" spans="1:27">
      <c r="A352" s="237" t="s">
        <v>63</v>
      </c>
      <c r="B352" s="221" t="s">
        <v>64</v>
      </c>
      <c r="C352" s="274" t="str">
        <f t="shared" si="45"/>
        <v>NT</v>
      </c>
      <c r="D352" s="272" t="str">
        <f t="shared" si="46"/>
        <v>Low</v>
      </c>
      <c r="E352" s="336">
        <f>IF('A-baseline &amp; data'!AF158&lt;&gt;"",'A-baseline &amp; data'!AF158,'A-baseline &amp; data'!AE158*(1+SUMIFS('A-methods'!K:K,'A-methods'!$AG:$AG,"rate",'A-methods'!$AF:$AF,$B352,'A-methods'!$E:$E,$C352,'A-methods'!$A:$A,$D352)))</f>
        <v>409.77</v>
      </c>
      <c r="F352" s="243">
        <f>IF('A-baseline &amp; data'!AG158="",E352*(1+SUMIFS('A-methods'!L:L,'A-methods'!$AG:$AG,"rate",'A-methods'!$AF:$AF,$B352,'A-methods'!$E:$E,$C352,'A-methods'!$A:$A,$D352)),'A-baseline &amp; data'!AG158)</f>
        <v>409.77</v>
      </c>
      <c r="G352" s="243">
        <f>IF('A-baseline &amp; data'!AH158="",F352*(1+SUMIFS('A-methods'!M:M,'A-methods'!$AG:$AG,"rate",'A-methods'!$AF:$AF,$B352,'A-methods'!$E:$E,$C352,'A-methods'!$A:$A,$D352)),'A-baseline &amp; data'!AH158)</f>
        <v>409.77</v>
      </c>
      <c r="H352" s="243">
        <f>IF('A-baseline &amp; data'!AI158="",G352*(1+SUMIFS('A-methods'!N:N,'A-methods'!$AG:$AG,"rate",'A-methods'!$AF:$AF,$B352,'A-methods'!$E:$E,$C352,'A-methods'!$A:$A,$D352)),'A-baseline &amp; data'!AI158)</f>
        <v>409.77</v>
      </c>
      <c r="I352" s="243">
        <f>IF('A-baseline &amp; data'!AJ158="",H352*(1+SUMIFS('A-methods'!O:O,'A-methods'!$AG:$AG,"rate",'A-methods'!$AF:$AF,$B352,'A-methods'!$E:$E,$C352,'A-methods'!$A:$A,$D352)),'A-baseline &amp; data'!AJ158)</f>
        <v>409.77</v>
      </c>
      <c r="J352" s="243">
        <f>IF('A-baseline &amp; data'!AK158="",I352*(1+SUMIFS('A-methods'!P:P,'A-methods'!$AG:$AG,"rate",'A-methods'!$AF:$AF,$B352,'A-methods'!$E:$E,$C352,'A-methods'!$A:$A,$D352)),'A-baseline &amp; data'!AK158)</f>
        <v>409.77</v>
      </c>
      <c r="K352" s="243">
        <f>IF('A-baseline &amp; data'!AL158="",J352*(1+SUMIFS('A-methods'!Q:Q,'A-methods'!$AG:$AG,"rate",'A-methods'!$AF:$AF,$B352,'A-methods'!$E:$E,$C352,'A-methods'!$A:$A,$D352)),'A-baseline &amp; data'!AL158)</f>
        <v>409.77</v>
      </c>
      <c r="L352" s="243">
        <f>IF('A-baseline &amp; data'!AM158="",K352*(1+SUMIFS('A-methods'!R:R,'A-methods'!$AG:$AG,"rate",'A-methods'!$AF:$AF,$B352,'A-methods'!$E:$E,$C352,'A-methods'!$A:$A,$D352)),'A-baseline &amp; data'!AM158)</f>
        <v>409.77</v>
      </c>
      <c r="M352" s="243">
        <f>IF('A-baseline &amp; data'!AN158="",L352*(1+SUMIFS('A-methods'!S:S,'A-methods'!$AG:$AG,"rate",'A-methods'!$AF:$AF,$B352,'A-methods'!$E:$E,$C352,'A-methods'!$A:$A,$D352)),'A-baseline &amp; data'!AN158)</f>
        <v>409.77</v>
      </c>
      <c r="N352" s="243">
        <f>IF('A-baseline &amp; data'!AO158="",M352*(1+SUMIFS('A-methods'!T:T,'A-methods'!$AG:$AG,"rate",'A-methods'!$AF:$AF,$B352,'A-methods'!$E:$E,$C352,'A-methods'!$A:$A,$D352)),'A-baseline &amp; data'!AO158)</f>
        <v>409.77</v>
      </c>
      <c r="O352" s="243">
        <f>IF('A-baseline &amp; data'!AP158="",N352*(1+SUMIFS('A-methods'!U:U,'A-methods'!$AG:$AG,"rate",'A-methods'!$AF:$AF,$B352,'A-methods'!$E:$E,$C352,'A-methods'!$A:$A,$D352)),'A-baseline &amp; data'!AP158)</f>
        <v>409.77</v>
      </c>
      <c r="P352" s="243">
        <f>IF('A-baseline &amp; data'!AQ158="",O352*(1+SUMIFS('A-methods'!V:V,'A-methods'!$AG:$AG,"rate",'A-methods'!$AF:$AF,$B352,'A-methods'!$E:$E,$C352,'A-methods'!$A:$A,$D352)),'A-baseline &amp; data'!AQ158)</f>
        <v>409.77</v>
      </c>
      <c r="Q352" s="243">
        <f>IF('A-baseline &amp; data'!AR158="",P352*(1+SUMIFS('A-methods'!W:W,'A-methods'!$AG:$AG,"rate",'A-methods'!$AF:$AF,$B352,'A-methods'!$E:$E,$C352,'A-methods'!$A:$A,$D352)),'A-baseline &amp; data'!AR158)</f>
        <v>409.77</v>
      </c>
      <c r="R352" s="243">
        <f>IF('A-baseline &amp; data'!AS158="",Q352*(1+SUMIFS('A-methods'!X:X,'A-methods'!$AG:$AG,"rate",'A-methods'!$AF:$AF,$B352,'A-methods'!$E:$E,$C352,'A-methods'!$A:$A,$D352)),'A-baseline &amp; data'!AS158)</f>
        <v>409.77</v>
      </c>
      <c r="S352" s="243">
        <f>IF('A-baseline &amp; data'!AT158="",R352*(1+SUMIFS('A-methods'!Y:Y,'A-methods'!$AG:$AG,"rate",'A-methods'!$AF:$AF,$B352,'A-methods'!$E:$E,$C352,'A-methods'!$A:$A,$D352)),'A-baseline &amp; data'!AT158)</f>
        <v>409.77</v>
      </c>
      <c r="T352" s="243">
        <f>IF('A-baseline &amp; data'!AU158="",S352*(1+SUMIFS('A-methods'!Z:Z,'A-methods'!$AG:$AG,"rate",'A-methods'!$AF:$AF,$B352,'A-methods'!$E:$E,$C352,'A-methods'!$A:$A,$D352)),'A-baseline &amp; data'!AU158)</f>
        <v>409.77</v>
      </c>
      <c r="U352" s="243">
        <f>IF('A-baseline &amp; data'!AV158="",T352*(1+SUMIFS('A-methods'!AA:AA,'A-methods'!$AG:$AG,"rate",'A-methods'!$AF:$AF,$B352,'A-methods'!$E:$E,$C352,'A-methods'!$A:$A,$D352)),'A-baseline &amp; data'!AV158)</f>
        <v>409.77</v>
      </c>
      <c r="V352" s="243">
        <f>IF('A-baseline &amp; data'!AW158="",U352*(1+SUMIFS('A-methods'!AB:AB,'A-methods'!$AG:$AG,"rate",'A-methods'!$AF:$AF,$B352,'A-methods'!$E:$E,$C352,'A-methods'!$A:$A,$D352)),'A-baseline &amp; data'!AW158)</f>
        <v>409.77</v>
      </c>
      <c r="W352" s="243">
        <f>IF('A-baseline &amp; data'!AX158="",V352*(1+SUMIFS('A-methods'!AC:AC,'A-methods'!$AG:$AG,"rate",'A-methods'!$AF:$AF,$B352,'A-methods'!$E:$E,$C352,'A-methods'!$A:$A,$D352)),'A-baseline &amp; data'!AX158)</f>
        <v>409.77</v>
      </c>
      <c r="X352" s="243">
        <f>IF('A-baseline &amp; data'!AY158="",W352*(1+SUMIFS('A-methods'!AD:AD,'A-methods'!$AG:$AG,"rate",'A-methods'!$AF:$AF,$B352,'A-methods'!$E:$E,$C352,'A-methods'!$A:$A,$D352)),'A-baseline &amp; data'!AY158)</f>
        <v>409.77</v>
      </c>
      <c r="Y352" s="243">
        <f>IF('A-baseline &amp; data'!AZ158="",X352*(1+SUMIFS('A-methods'!AE:AE,'A-methods'!$AG:$AG,"rate",'A-methods'!$AF:$AF,$B352,'A-methods'!$E:$E,$C352,'A-methods'!$A:$A,$D352)),'A-baseline &amp; data'!AZ158)</f>
        <v>409.77</v>
      </c>
    </row>
    <row r="353" spans="1:25">
      <c r="A353" s="237" t="s">
        <v>75</v>
      </c>
      <c r="B353" s="221" t="s">
        <v>76</v>
      </c>
      <c r="C353" s="274" t="str">
        <f t="shared" si="45"/>
        <v>NT</v>
      </c>
      <c r="D353" s="272" t="str">
        <f t="shared" si="46"/>
        <v>Low</v>
      </c>
      <c r="E353" s="336">
        <f>IF('A-baseline &amp; data'!AF159&lt;&gt;"",'A-baseline &amp; data'!AF159,'A-baseline &amp; data'!AE159*(1+SUMIFS('A-methods'!K:K,'A-methods'!$AG:$AG,"rate",'A-methods'!$AF:$AF,$B353,'A-methods'!$E:$E,$C353,'A-methods'!$A:$A,$D353)))</f>
        <v>0</v>
      </c>
      <c r="F353" s="243">
        <f>IF('A-baseline &amp; data'!AG159="",E353*(1+SUMIFS('A-methods'!L:L,'A-methods'!$AG:$AG,"rate",'A-methods'!$AF:$AF,$B353,'A-methods'!$E:$E,$C353,'A-methods'!$A:$A,$D353)),'A-baseline &amp; data'!AG159)</f>
        <v>0</v>
      </c>
      <c r="G353" s="243">
        <f>IF('A-baseline &amp; data'!AH159="",F353*(1+SUMIFS('A-methods'!M:M,'A-methods'!$AG:$AG,"rate",'A-methods'!$AF:$AF,$B353,'A-methods'!$E:$E,$C353,'A-methods'!$A:$A,$D353)),'A-baseline &amp; data'!AH159)</f>
        <v>0</v>
      </c>
      <c r="H353" s="243">
        <f>IF('A-baseline &amp; data'!AI159="",G353*(1+SUMIFS('A-methods'!N:N,'A-methods'!$AG:$AG,"rate",'A-methods'!$AF:$AF,$B353,'A-methods'!$E:$E,$C353,'A-methods'!$A:$A,$D353)),'A-baseline &amp; data'!AI159)</f>
        <v>0</v>
      </c>
      <c r="I353" s="243">
        <f>IF('A-baseline &amp; data'!AJ159="",H353*(1+SUMIFS('A-methods'!O:O,'A-methods'!$AG:$AG,"rate",'A-methods'!$AF:$AF,$B353,'A-methods'!$E:$E,$C353,'A-methods'!$A:$A,$D353)),'A-baseline &amp; data'!AJ159)</f>
        <v>0</v>
      </c>
      <c r="J353" s="243">
        <f>IF('A-baseline &amp; data'!AK159="",I353*(1+SUMIFS('A-methods'!P:P,'A-methods'!$AG:$AG,"rate",'A-methods'!$AF:$AF,$B353,'A-methods'!$E:$E,$C353,'A-methods'!$A:$A,$D353)),'A-baseline &amp; data'!AK159)</f>
        <v>0</v>
      </c>
      <c r="K353" s="243">
        <f>IF('A-baseline &amp; data'!AL159="",J353*(1+SUMIFS('A-methods'!Q:Q,'A-methods'!$AG:$AG,"rate",'A-methods'!$AF:$AF,$B353,'A-methods'!$E:$E,$C353,'A-methods'!$A:$A,$D353)),'A-baseline &amp; data'!AL159)</f>
        <v>0</v>
      </c>
      <c r="L353" s="243">
        <f>IF('A-baseline &amp; data'!AM159="",K353*(1+SUMIFS('A-methods'!R:R,'A-methods'!$AG:$AG,"rate",'A-methods'!$AF:$AF,$B353,'A-methods'!$E:$E,$C353,'A-methods'!$A:$A,$D353)),'A-baseline &amp; data'!AM159)</f>
        <v>0</v>
      </c>
      <c r="M353" s="243">
        <f>IF('A-baseline &amp; data'!AN159="",L353*(1+SUMIFS('A-methods'!S:S,'A-methods'!$AG:$AG,"rate",'A-methods'!$AF:$AF,$B353,'A-methods'!$E:$E,$C353,'A-methods'!$A:$A,$D353)),'A-baseline &amp; data'!AN159)</f>
        <v>0</v>
      </c>
      <c r="N353" s="243">
        <f>IF('A-baseline &amp; data'!AO159="",M353*(1+SUMIFS('A-methods'!T:T,'A-methods'!$AG:$AG,"rate",'A-methods'!$AF:$AF,$B353,'A-methods'!$E:$E,$C353,'A-methods'!$A:$A,$D353)),'A-baseline &amp; data'!AO159)</f>
        <v>0</v>
      </c>
      <c r="O353" s="243">
        <f>IF('A-baseline &amp; data'!AP159="",N353*(1+SUMIFS('A-methods'!U:U,'A-methods'!$AG:$AG,"rate",'A-methods'!$AF:$AF,$B353,'A-methods'!$E:$E,$C353,'A-methods'!$A:$A,$D353)),'A-baseline &amp; data'!AP159)</f>
        <v>0</v>
      </c>
      <c r="P353" s="243">
        <f>IF('A-baseline &amp; data'!AQ159="",O353*(1+SUMIFS('A-methods'!V:V,'A-methods'!$AG:$AG,"rate",'A-methods'!$AF:$AF,$B353,'A-methods'!$E:$E,$C353,'A-methods'!$A:$A,$D353)),'A-baseline &amp; data'!AQ159)</f>
        <v>0</v>
      </c>
      <c r="Q353" s="243">
        <f>IF('A-baseline &amp; data'!AR159="",P353*(1+SUMIFS('A-methods'!W:W,'A-methods'!$AG:$AG,"rate",'A-methods'!$AF:$AF,$B353,'A-methods'!$E:$E,$C353,'A-methods'!$A:$A,$D353)),'A-baseline &amp; data'!AR159)</f>
        <v>0</v>
      </c>
      <c r="R353" s="243">
        <f>IF('A-baseline &amp; data'!AS159="",Q353*(1+SUMIFS('A-methods'!X:X,'A-methods'!$AG:$AG,"rate",'A-methods'!$AF:$AF,$B353,'A-methods'!$E:$E,$C353,'A-methods'!$A:$A,$D353)),'A-baseline &amp; data'!AS159)</f>
        <v>0</v>
      </c>
      <c r="S353" s="243">
        <f>IF('A-baseline &amp; data'!AT159="",R353*(1+SUMIFS('A-methods'!Y:Y,'A-methods'!$AG:$AG,"rate",'A-methods'!$AF:$AF,$B353,'A-methods'!$E:$E,$C353,'A-methods'!$A:$A,$D353)),'A-baseline &amp; data'!AT159)</f>
        <v>0</v>
      </c>
      <c r="T353" s="243">
        <f>IF('A-baseline &amp; data'!AU159="",S353*(1+SUMIFS('A-methods'!Z:Z,'A-methods'!$AG:$AG,"rate",'A-methods'!$AF:$AF,$B353,'A-methods'!$E:$E,$C353,'A-methods'!$A:$A,$D353)),'A-baseline &amp; data'!AU159)</f>
        <v>0</v>
      </c>
      <c r="U353" s="243">
        <f>IF('A-baseline &amp; data'!AV159="",T353*(1+SUMIFS('A-methods'!AA:AA,'A-methods'!$AG:$AG,"rate",'A-methods'!$AF:$AF,$B353,'A-methods'!$E:$E,$C353,'A-methods'!$A:$A,$D353)),'A-baseline &amp; data'!AV159)</f>
        <v>0</v>
      </c>
      <c r="V353" s="243">
        <f>IF('A-baseline &amp; data'!AW159="",U353*(1+SUMIFS('A-methods'!AB:AB,'A-methods'!$AG:$AG,"rate",'A-methods'!$AF:$AF,$B353,'A-methods'!$E:$E,$C353,'A-methods'!$A:$A,$D353)),'A-baseline &amp; data'!AW159)</f>
        <v>0</v>
      </c>
      <c r="W353" s="243">
        <f>IF('A-baseline &amp; data'!AX159="",V353*(1+SUMIFS('A-methods'!AC:AC,'A-methods'!$AG:$AG,"rate",'A-methods'!$AF:$AF,$B353,'A-methods'!$E:$E,$C353,'A-methods'!$A:$A,$D353)),'A-baseline &amp; data'!AX159)</f>
        <v>0</v>
      </c>
      <c r="X353" s="243">
        <f>IF('A-baseline &amp; data'!AY159="",W353*(1+SUMIFS('A-methods'!AD:AD,'A-methods'!$AG:$AG,"rate",'A-methods'!$AF:$AF,$B353,'A-methods'!$E:$E,$C353,'A-methods'!$A:$A,$D353)),'A-baseline &amp; data'!AY159)</f>
        <v>0</v>
      </c>
      <c r="Y353" s="243">
        <f>IF('A-baseline &amp; data'!AZ159="",X353*(1+SUMIFS('A-methods'!AE:AE,'A-methods'!$AG:$AG,"rate",'A-methods'!$AF:$AF,$B353,'A-methods'!$E:$E,$C353,'A-methods'!$A:$A,$D353)),'A-baseline &amp; data'!AZ159)</f>
        <v>0</v>
      </c>
    </row>
    <row r="354" spans="1:25">
      <c r="A354" s="237" t="s">
        <v>253</v>
      </c>
      <c r="B354" s="221" t="s">
        <v>193</v>
      </c>
      <c r="C354" s="274" t="str">
        <f t="shared" si="45"/>
        <v>NT</v>
      </c>
      <c r="D354" s="272" t="str">
        <f t="shared" si="46"/>
        <v>Low</v>
      </c>
      <c r="E354" s="336">
        <f>IF('A-baseline &amp; data'!AF160&lt;&gt;"",'A-baseline &amp; data'!AF160,'A-baseline &amp; data'!AE160*(1+SUMIFS('A-methods'!K:K,'A-methods'!$AG:$AG,"rate",'A-methods'!$AF:$AF,$B354,'A-methods'!$E:$E,$C354,'A-methods'!$A:$A,$D354)))</f>
        <v>26.736000000000001</v>
      </c>
      <c r="F354" s="243">
        <f>IF('A-baseline &amp; data'!AG160="",E354*(1+SUMIFS('A-methods'!L:L,'A-methods'!$AG:$AG,"rate",'A-methods'!$AF:$AF,$B354,'A-methods'!$E:$E,$C354,'A-methods'!$A:$A,$D354)),'A-baseline &amp; data'!AG160)</f>
        <v>25.66656</v>
      </c>
      <c r="G354" s="243">
        <f>IF('A-baseline &amp; data'!AH160="",F354*(1+SUMIFS('A-methods'!M:M,'A-methods'!$AG:$AG,"rate",'A-methods'!$AF:$AF,$B354,'A-methods'!$E:$E,$C354,'A-methods'!$A:$A,$D354)),'A-baseline &amp; data'!AH160)</f>
        <v>24.639897600000001</v>
      </c>
      <c r="H354" s="243">
        <f>IF('A-baseline &amp; data'!AI160="",G354*(1+SUMIFS('A-methods'!N:N,'A-methods'!$AG:$AG,"rate",'A-methods'!$AF:$AF,$B354,'A-methods'!$E:$E,$C354,'A-methods'!$A:$A,$D354)),'A-baseline &amp; data'!AI160)</f>
        <v>23.654301696000001</v>
      </c>
      <c r="I354" s="243">
        <f>IF('A-baseline &amp; data'!AJ160="",H354*(1+SUMIFS('A-methods'!O:O,'A-methods'!$AG:$AG,"rate",'A-methods'!$AF:$AF,$B354,'A-methods'!$E:$E,$C354,'A-methods'!$A:$A,$D354)),'A-baseline &amp; data'!AJ160)</f>
        <v>22.708129628160002</v>
      </c>
      <c r="J354" s="243">
        <f>IF('A-baseline &amp; data'!AK160="",I354*(1+SUMIFS('A-methods'!P:P,'A-methods'!$AG:$AG,"rate",'A-methods'!$AF:$AF,$B354,'A-methods'!$E:$E,$C354,'A-methods'!$A:$A,$D354)),'A-baseline &amp; data'!AK160)</f>
        <v>21.799804443033601</v>
      </c>
      <c r="K354" s="243">
        <f>IF('A-baseline &amp; data'!AL160="",J354*(1+SUMIFS('A-methods'!Q:Q,'A-methods'!$AG:$AG,"rate",'A-methods'!$AF:$AF,$B354,'A-methods'!$E:$E,$C354,'A-methods'!$A:$A,$D354)),'A-baseline &amp; data'!AL160)</f>
        <v>20.927812265312255</v>
      </c>
      <c r="L354" s="243">
        <f>IF('A-baseline &amp; data'!AM160="",K354*(1+SUMIFS('A-methods'!R:R,'A-methods'!$AG:$AG,"rate",'A-methods'!$AF:$AF,$B354,'A-methods'!$E:$E,$C354,'A-methods'!$A:$A,$D354)),'A-baseline &amp; data'!AM160)</f>
        <v>20.090699774699765</v>
      </c>
      <c r="M354" s="243">
        <f>IF('A-baseline &amp; data'!AN160="",L354*(1+SUMIFS('A-methods'!S:S,'A-methods'!$AG:$AG,"rate",'A-methods'!$AF:$AF,$B354,'A-methods'!$E:$E,$C354,'A-methods'!$A:$A,$D354)),'A-baseline &amp; data'!AN160)</f>
        <v>19.287071783711774</v>
      </c>
      <c r="N354" s="243">
        <f>IF('A-baseline &amp; data'!AO160="",M354*(1+SUMIFS('A-methods'!T:T,'A-methods'!$AG:$AG,"rate",'A-methods'!$AF:$AF,$B354,'A-methods'!$E:$E,$C354,'A-methods'!$A:$A,$D354)),'A-baseline &amp; data'!AO160)</f>
        <v>18.515588912363302</v>
      </c>
      <c r="O354" s="243">
        <f>IF('A-baseline &amp; data'!AP160="",N354*(1+SUMIFS('A-methods'!U:U,'A-methods'!$AG:$AG,"rate",'A-methods'!$AF:$AF,$B354,'A-methods'!$E:$E,$C354,'A-methods'!$A:$A,$D354)),'A-baseline &amp; data'!AP160)</f>
        <v>17.774965355868769</v>
      </c>
      <c r="P354" s="243">
        <f>IF('A-baseline &amp; data'!AQ160="",O354*(1+SUMIFS('A-methods'!V:V,'A-methods'!$AG:$AG,"rate",'A-methods'!$AF:$AF,$B354,'A-methods'!$E:$E,$C354,'A-methods'!$A:$A,$D354)),'A-baseline &amp; data'!AQ160)</f>
        <v>17.063966741634019</v>
      </c>
      <c r="Q354" s="243">
        <f>IF('A-baseline &amp; data'!AR160="",P354*(1+SUMIFS('A-methods'!W:W,'A-methods'!$AG:$AG,"rate",'A-methods'!$AF:$AF,$B354,'A-methods'!$E:$E,$C354,'A-methods'!$A:$A,$D354)),'A-baseline &amp; data'!AR160)</f>
        <v>16.381408071968657</v>
      </c>
      <c r="R354" s="243">
        <f>IF('A-baseline &amp; data'!AS160="",Q354*(1+SUMIFS('A-methods'!X:X,'A-methods'!$AG:$AG,"rate",'A-methods'!$AF:$AF,$B354,'A-methods'!$E:$E,$C354,'A-methods'!$A:$A,$D354)),'A-baseline &amp; data'!AS160)</f>
        <v>15.72615174908991</v>
      </c>
      <c r="S354" s="243">
        <f>IF('A-baseline &amp; data'!AT160="",R354*(1+SUMIFS('A-methods'!Y:Y,'A-methods'!$AG:$AG,"rate",'A-methods'!$AF:$AF,$B354,'A-methods'!$E:$E,$C354,'A-methods'!$A:$A,$D354)),'A-baseline &amp; data'!AT160)</f>
        <v>15.097105679126313</v>
      </c>
      <c r="T354" s="243">
        <f>IF('A-baseline &amp; data'!AU160="",S354*(1+SUMIFS('A-methods'!Z:Z,'A-methods'!$AG:$AG,"rate",'A-methods'!$AF:$AF,$B354,'A-methods'!$E:$E,$C354,'A-methods'!$A:$A,$D354)),'A-baseline &amp; data'!AU160)</f>
        <v>14.49322145196126</v>
      </c>
      <c r="U354" s="243">
        <f>IF('A-baseline &amp; data'!AV160="",T354*(1+SUMIFS('A-methods'!AA:AA,'A-methods'!$AG:$AG,"rate",'A-methods'!$AF:$AF,$B354,'A-methods'!$E:$E,$C354,'A-methods'!$A:$A,$D354)),'A-baseline &amp; data'!AV160)</f>
        <v>13.913492593882809</v>
      </c>
      <c r="V354" s="243">
        <f>IF('A-baseline &amp; data'!AW160="",U354*(1+SUMIFS('A-methods'!AB:AB,'A-methods'!$AG:$AG,"rate",'A-methods'!$AF:$AF,$B354,'A-methods'!$E:$E,$C354,'A-methods'!$A:$A,$D354)),'A-baseline &amp; data'!AW160)</f>
        <v>13.356952890127497</v>
      </c>
      <c r="W354" s="243">
        <f>IF('A-baseline &amp; data'!AX160="",V354*(1+SUMIFS('A-methods'!AC:AC,'A-methods'!$AG:$AG,"rate",'A-methods'!$AF:$AF,$B354,'A-methods'!$E:$E,$C354,'A-methods'!$A:$A,$D354)),'A-baseline &amp; data'!AX160)</f>
        <v>12.822674774522396</v>
      </c>
      <c r="X354" s="243">
        <f>IF('A-baseline &amp; data'!AY160="",W354*(1+SUMIFS('A-methods'!AD:AD,'A-methods'!$AG:$AG,"rate",'A-methods'!$AF:$AF,$B354,'A-methods'!$E:$E,$C354,'A-methods'!$A:$A,$D354)),'A-baseline &amp; data'!AY160)</f>
        <v>12.309767783541499</v>
      </c>
      <c r="Y354" s="243">
        <f>IF('A-baseline &amp; data'!AZ160="",X354*(1+SUMIFS('A-methods'!AE:AE,'A-methods'!$AG:$AG,"rate",'A-methods'!$AF:$AF,$B354,'A-methods'!$E:$E,$C354,'A-methods'!$A:$A,$D354)),'A-baseline &amp; data'!AZ160)</f>
        <v>11.817377072199839</v>
      </c>
    </row>
    <row r="355" spans="1:25">
      <c r="A355" s="238" t="s">
        <v>87</v>
      </c>
      <c r="B355" s="221" t="s">
        <v>88</v>
      </c>
      <c r="C355" s="274" t="str">
        <f t="shared" si="45"/>
        <v>NT</v>
      </c>
      <c r="D355" s="272" t="str">
        <f t="shared" si="46"/>
        <v>Low</v>
      </c>
      <c r="E355" s="336">
        <f>IF('A-baseline &amp; data'!AF161&lt;&gt;"",'A-baseline &amp; data'!AF161,'A-baseline &amp; data'!AE161*(1+SUMIFS('A-methods'!K:K,'A-methods'!$AG:$AG,"rate",'A-methods'!$AF:$AF,$B355,'A-methods'!$E:$E,$C355,'A-methods'!$A:$A,$D355)))</f>
        <v>0</v>
      </c>
      <c r="F355" s="243">
        <f>IF('A-baseline &amp; data'!AG161="",E355*(1+SUMIFS('A-methods'!L:L,'A-methods'!$AG:$AG,"rate",'A-methods'!$AF:$AF,$B355,'A-methods'!$E:$E,$C355,'A-methods'!$A:$A,$D355)),'A-baseline &amp; data'!AG161)</f>
        <v>0</v>
      </c>
      <c r="G355" s="243">
        <f>IF('A-baseline &amp; data'!AH161="",F355*(1+SUMIFS('A-methods'!M:M,'A-methods'!$AG:$AG,"rate",'A-methods'!$AF:$AF,$B355,'A-methods'!$E:$E,$C355,'A-methods'!$A:$A,$D355)),'A-baseline &amp; data'!AH161)</f>
        <v>0</v>
      </c>
      <c r="H355" s="243">
        <f>IF('A-baseline &amp; data'!AI161="",G355*(1+SUMIFS('A-methods'!N:N,'A-methods'!$AG:$AG,"rate",'A-methods'!$AF:$AF,$B355,'A-methods'!$E:$E,$C355,'A-methods'!$A:$A,$D355)),'A-baseline &amp; data'!AI161)</f>
        <v>0</v>
      </c>
      <c r="I355" s="243">
        <f>IF('A-baseline &amp; data'!AJ161="",H355*(1+SUMIFS('A-methods'!O:O,'A-methods'!$AG:$AG,"rate",'A-methods'!$AF:$AF,$B355,'A-methods'!$E:$E,$C355,'A-methods'!$A:$A,$D355)),'A-baseline &amp; data'!AJ161)</f>
        <v>0</v>
      </c>
      <c r="J355" s="243">
        <f>IF('A-baseline &amp; data'!AK161="",I355*(1+SUMIFS('A-methods'!P:P,'A-methods'!$AG:$AG,"rate",'A-methods'!$AF:$AF,$B355,'A-methods'!$E:$E,$C355,'A-methods'!$A:$A,$D355)),'A-baseline &amp; data'!AK161)</f>
        <v>0</v>
      </c>
      <c r="K355" s="243">
        <f>IF('A-baseline &amp; data'!AL161="",J355*(1+SUMIFS('A-methods'!Q:Q,'A-methods'!$AG:$AG,"rate",'A-methods'!$AF:$AF,$B355,'A-methods'!$E:$E,$C355,'A-methods'!$A:$A,$D355)),'A-baseline &amp; data'!AL161)</f>
        <v>0</v>
      </c>
      <c r="L355" s="243">
        <f>IF('A-baseline &amp; data'!AM161="",K355*(1+SUMIFS('A-methods'!R:R,'A-methods'!$AG:$AG,"rate",'A-methods'!$AF:$AF,$B355,'A-methods'!$E:$E,$C355,'A-methods'!$A:$A,$D355)),'A-baseline &amp; data'!AM161)</f>
        <v>0</v>
      </c>
      <c r="M355" s="243">
        <f>IF('A-baseline &amp; data'!AN161="",L355*(1+SUMIFS('A-methods'!S:S,'A-methods'!$AG:$AG,"rate",'A-methods'!$AF:$AF,$B355,'A-methods'!$E:$E,$C355,'A-methods'!$A:$A,$D355)),'A-baseline &amp; data'!AN161)</f>
        <v>0</v>
      </c>
      <c r="N355" s="243">
        <f>IF('A-baseline &amp; data'!AO161="",M355*(1+SUMIFS('A-methods'!T:T,'A-methods'!$AG:$AG,"rate",'A-methods'!$AF:$AF,$B355,'A-methods'!$E:$E,$C355,'A-methods'!$A:$A,$D355)),'A-baseline &amp; data'!AO161)</f>
        <v>0</v>
      </c>
      <c r="O355" s="243">
        <f>IF('A-baseline &amp; data'!AP161="",N355*(1+SUMIFS('A-methods'!U:U,'A-methods'!$AG:$AG,"rate",'A-methods'!$AF:$AF,$B355,'A-methods'!$E:$E,$C355,'A-methods'!$A:$A,$D355)),'A-baseline &amp; data'!AP161)</f>
        <v>0</v>
      </c>
      <c r="P355" s="243">
        <f>IF('A-baseline &amp; data'!AQ161="",O355*(1+SUMIFS('A-methods'!V:V,'A-methods'!$AG:$AG,"rate",'A-methods'!$AF:$AF,$B355,'A-methods'!$E:$E,$C355,'A-methods'!$A:$A,$D355)),'A-baseline &amp; data'!AQ161)</f>
        <v>0</v>
      </c>
      <c r="Q355" s="243">
        <f>IF('A-baseline &amp; data'!AR161="",P355*(1+SUMIFS('A-methods'!W:W,'A-methods'!$AG:$AG,"rate",'A-methods'!$AF:$AF,$B355,'A-methods'!$E:$E,$C355,'A-methods'!$A:$A,$D355)),'A-baseline &amp; data'!AR161)</f>
        <v>0</v>
      </c>
      <c r="R355" s="243">
        <f>IF('A-baseline &amp; data'!AS161="",Q355*(1+SUMIFS('A-methods'!X:X,'A-methods'!$AG:$AG,"rate",'A-methods'!$AF:$AF,$B355,'A-methods'!$E:$E,$C355,'A-methods'!$A:$A,$D355)),'A-baseline &amp; data'!AS161)</f>
        <v>0</v>
      </c>
      <c r="S355" s="243">
        <f>IF('A-baseline &amp; data'!AT161="",R355*(1+SUMIFS('A-methods'!Y:Y,'A-methods'!$AG:$AG,"rate",'A-methods'!$AF:$AF,$B355,'A-methods'!$E:$E,$C355,'A-methods'!$A:$A,$D355)),'A-baseline &amp; data'!AT161)</f>
        <v>0</v>
      </c>
      <c r="T355" s="243">
        <f>IF('A-baseline &amp; data'!AU161="",S355*(1+SUMIFS('A-methods'!Z:Z,'A-methods'!$AG:$AG,"rate",'A-methods'!$AF:$AF,$B355,'A-methods'!$E:$E,$C355,'A-methods'!$A:$A,$D355)),'A-baseline &amp; data'!AU161)</f>
        <v>0</v>
      </c>
      <c r="U355" s="243">
        <f>IF('A-baseline &amp; data'!AV161="",T355*(1+SUMIFS('A-methods'!AA:AA,'A-methods'!$AG:$AG,"rate",'A-methods'!$AF:$AF,$B355,'A-methods'!$E:$E,$C355,'A-methods'!$A:$A,$D355)),'A-baseline &amp; data'!AV161)</f>
        <v>0</v>
      </c>
      <c r="V355" s="243">
        <f>IF('A-baseline &amp; data'!AW161="",U355*(1+SUMIFS('A-methods'!AB:AB,'A-methods'!$AG:$AG,"rate",'A-methods'!$AF:$AF,$B355,'A-methods'!$E:$E,$C355,'A-methods'!$A:$A,$D355)),'A-baseline &amp; data'!AW161)</f>
        <v>0</v>
      </c>
      <c r="W355" s="243">
        <f>IF('A-baseline &amp; data'!AX161="",V355*(1+SUMIFS('A-methods'!AC:AC,'A-methods'!$AG:$AG,"rate",'A-methods'!$AF:$AF,$B355,'A-methods'!$E:$E,$C355,'A-methods'!$A:$A,$D355)),'A-baseline &amp; data'!AX161)</f>
        <v>0</v>
      </c>
      <c r="X355" s="243">
        <f>IF('A-baseline &amp; data'!AY161="",W355*(1+SUMIFS('A-methods'!AD:AD,'A-methods'!$AG:$AG,"rate",'A-methods'!$AF:$AF,$B355,'A-methods'!$E:$E,$C355,'A-methods'!$A:$A,$D355)),'A-baseline &amp; data'!AY161)</f>
        <v>0</v>
      </c>
      <c r="Y355" s="243">
        <f>IF('A-baseline &amp; data'!AZ161="",X355*(1+SUMIFS('A-methods'!AE:AE,'A-methods'!$AG:$AG,"rate",'A-methods'!$AF:$AF,$B355,'A-methods'!$E:$E,$C355,'A-methods'!$A:$A,$D355)),'A-baseline &amp; data'!AZ161)</f>
        <v>0</v>
      </c>
    </row>
    <row r="356" spans="1:25">
      <c r="A356" s="237" t="s">
        <v>91</v>
      </c>
      <c r="B356" s="221" t="s">
        <v>92</v>
      </c>
      <c r="C356" s="274" t="str">
        <f t="shared" si="45"/>
        <v>NT</v>
      </c>
      <c r="D356" s="272" t="str">
        <f t="shared" si="46"/>
        <v>Low</v>
      </c>
      <c r="E356" s="336">
        <f>IF('A-baseline &amp; data'!AF162&lt;&gt;"",'A-baseline &amp; data'!AF162,'A-baseline &amp; data'!AE162*(1+SUMIFS('A-methods'!K:K,'A-methods'!$AG:$AG,"rate",'A-methods'!$AF:$AF,$B356,'A-methods'!$E:$E,$C356,'A-methods'!$A:$A,$D356)))</f>
        <v>36.675699999999999</v>
      </c>
      <c r="F356" s="243">
        <f>IF('A-baseline &amp; data'!AG162="",E356*(1+SUMIFS('A-methods'!L:L,'A-methods'!$AG:$AG,"rate",'A-methods'!$AF:$AF,$B356,'A-methods'!$E:$E,$C356,'A-methods'!$A:$A,$D356)),'A-baseline &amp; data'!AG162)</f>
        <v>36.492321499999996</v>
      </c>
      <c r="G356" s="243">
        <f>IF('A-baseline &amp; data'!AH162="",F356*(1+SUMIFS('A-methods'!M:M,'A-methods'!$AG:$AG,"rate",'A-methods'!$AF:$AF,$B356,'A-methods'!$E:$E,$C356,'A-methods'!$A:$A,$D356)),'A-baseline &amp; data'!AH162)</f>
        <v>36.309859892499993</v>
      </c>
      <c r="H356" s="243">
        <f>IF('A-baseline &amp; data'!AI162="",G356*(1+SUMIFS('A-methods'!N:N,'A-methods'!$AG:$AG,"rate",'A-methods'!$AF:$AF,$B356,'A-methods'!$E:$E,$C356,'A-methods'!$A:$A,$D356)),'A-baseline &amp; data'!AI162)</f>
        <v>36.12831059303749</v>
      </c>
      <c r="I356" s="243">
        <f>IF('A-baseline &amp; data'!AJ162="",H356*(1+SUMIFS('A-methods'!O:O,'A-methods'!$AG:$AG,"rate",'A-methods'!$AF:$AF,$B356,'A-methods'!$E:$E,$C356,'A-methods'!$A:$A,$D356)),'A-baseline &amp; data'!AJ162)</f>
        <v>35.947669040072306</v>
      </c>
      <c r="J356" s="243">
        <f>IF('A-baseline &amp; data'!AK162="",I356*(1+SUMIFS('A-methods'!P:P,'A-methods'!$AG:$AG,"rate",'A-methods'!$AF:$AF,$B356,'A-methods'!$E:$E,$C356,'A-methods'!$A:$A,$D356)),'A-baseline &amp; data'!AK162)</f>
        <v>35.767930694871943</v>
      </c>
      <c r="K356" s="243">
        <f>IF('A-baseline &amp; data'!AL162="",J356*(1+SUMIFS('A-methods'!Q:Q,'A-methods'!$AG:$AG,"rate",'A-methods'!$AF:$AF,$B356,'A-methods'!$E:$E,$C356,'A-methods'!$A:$A,$D356)),'A-baseline &amp; data'!AL162)</f>
        <v>35.58909104139758</v>
      </c>
      <c r="L356" s="243">
        <f>IF('A-baseline &amp; data'!AM162="",K356*(1+SUMIFS('A-methods'!R:R,'A-methods'!$AG:$AG,"rate",'A-methods'!$AF:$AF,$B356,'A-methods'!$E:$E,$C356,'A-methods'!$A:$A,$D356)),'A-baseline &amp; data'!AM162)</f>
        <v>35.411145586190592</v>
      </c>
      <c r="M356" s="243">
        <f>IF('A-baseline &amp; data'!AN162="",L356*(1+SUMIFS('A-methods'!S:S,'A-methods'!$AG:$AG,"rate",'A-methods'!$AF:$AF,$B356,'A-methods'!$E:$E,$C356,'A-methods'!$A:$A,$D356)),'A-baseline &amp; data'!AN162)</f>
        <v>35.234089858259637</v>
      </c>
      <c r="N356" s="243">
        <f>IF('A-baseline &amp; data'!AO162="",M356*(1+SUMIFS('A-methods'!T:T,'A-methods'!$AG:$AG,"rate",'A-methods'!$AF:$AF,$B356,'A-methods'!$E:$E,$C356,'A-methods'!$A:$A,$D356)),'A-baseline &amp; data'!AO162)</f>
        <v>35.057919408968338</v>
      </c>
      <c r="O356" s="243">
        <f>IF('A-baseline &amp; data'!AP162="",N356*(1+SUMIFS('A-methods'!U:U,'A-methods'!$AG:$AG,"rate",'A-methods'!$AF:$AF,$B356,'A-methods'!$E:$E,$C356,'A-methods'!$A:$A,$D356)),'A-baseline &amp; data'!AP162)</f>
        <v>34.882629811923493</v>
      </c>
      <c r="P356" s="243">
        <f>IF('A-baseline &amp; data'!AQ162="",O356*(1+SUMIFS('A-methods'!V:V,'A-methods'!$AG:$AG,"rate",'A-methods'!$AF:$AF,$B356,'A-methods'!$E:$E,$C356,'A-methods'!$A:$A,$D356)),'A-baseline &amp; data'!AQ162)</f>
        <v>34.708216662863876</v>
      </c>
      <c r="Q356" s="243">
        <f>IF('A-baseline &amp; data'!AR162="",P356*(1+SUMIFS('A-methods'!W:W,'A-methods'!$AG:$AG,"rate",'A-methods'!$AF:$AF,$B356,'A-methods'!$E:$E,$C356,'A-methods'!$A:$A,$D356)),'A-baseline &amp; data'!AR162)</f>
        <v>34.534675579549557</v>
      </c>
      <c r="R356" s="243">
        <f>IF('A-baseline &amp; data'!AS162="",Q356*(1+SUMIFS('A-methods'!X:X,'A-methods'!$AG:$AG,"rate",'A-methods'!$AF:$AF,$B356,'A-methods'!$E:$E,$C356,'A-methods'!$A:$A,$D356)),'A-baseline &amp; data'!AS162)</f>
        <v>34.362002201651812</v>
      </c>
      <c r="S356" s="243">
        <f>IF('A-baseline &amp; data'!AT162="",R356*(1+SUMIFS('A-methods'!Y:Y,'A-methods'!$AG:$AG,"rate",'A-methods'!$AF:$AF,$B356,'A-methods'!$E:$E,$C356,'A-methods'!$A:$A,$D356)),'A-baseline &amp; data'!AT162)</f>
        <v>34.19019219064355</v>
      </c>
      <c r="T356" s="243">
        <f>IF('A-baseline &amp; data'!AU162="",S356*(1+SUMIFS('A-methods'!Z:Z,'A-methods'!$AG:$AG,"rate",'A-methods'!$AF:$AF,$B356,'A-methods'!$E:$E,$C356,'A-methods'!$A:$A,$D356)),'A-baseline &amp; data'!AU162)</f>
        <v>34.01924122969033</v>
      </c>
      <c r="U356" s="243">
        <f>IF('A-baseline &amp; data'!AV162="",T356*(1+SUMIFS('A-methods'!AA:AA,'A-methods'!$AG:$AG,"rate",'A-methods'!$AF:$AF,$B356,'A-methods'!$E:$E,$C356,'A-methods'!$A:$A,$D356)),'A-baseline &amp; data'!AV162)</f>
        <v>33.84914502354188</v>
      </c>
      <c r="V356" s="243">
        <f>IF('A-baseline &amp; data'!AW162="",U356*(1+SUMIFS('A-methods'!AB:AB,'A-methods'!$AG:$AG,"rate",'A-methods'!$AF:$AF,$B356,'A-methods'!$E:$E,$C356,'A-methods'!$A:$A,$D356)),'A-baseline &amp; data'!AW162)</f>
        <v>33.679899298424168</v>
      </c>
      <c r="W356" s="243">
        <f>IF('A-baseline &amp; data'!AX162="",V356*(1+SUMIFS('A-methods'!AC:AC,'A-methods'!$AG:$AG,"rate",'A-methods'!$AF:$AF,$B356,'A-methods'!$E:$E,$C356,'A-methods'!$A:$A,$D356)),'A-baseline &amp; data'!AX162)</f>
        <v>33.511499801932047</v>
      </c>
      <c r="X356" s="243">
        <f>IF('A-baseline &amp; data'!AY162="",W356*(1+SUMIFS('A-methods'!AD:AD,'A-methods'!$AG:$AG,"rate",'A-methods'!$AF:$AF,$B356,'A-methods'!$E:$E,$C356,'A-methods'!$A:$A,$D356)),'A-baseline &amp; data'!AY162)</f>
        <v>33.343942302922386</v>
      </c>
      <c r="Y356" s="243">
        <f>IF('A-baseline &amp; data'!AZ162="",X356*(1+SUMIFS('A-methods'!AE:AE,'A-methods'!$AG:$AG,"rate",'A-methods'!$AF:$AF,$B356,'A-methods'!$E:$E,$C356,'A-methods'!$A:$A,$D356)),'A-baseline &amp; data'!AZ162)</f>
        <v>33.177222591407777</v>
      </c>
    </row>
    <row r="357" spans="1:25">
      <c r="A357" s="237" t="s">
        <v>97</v>
      </c>
      <c r="B357" s="221" t="s">
        <v>98</v>
      </c>
      <c r="C357" s="274" t="str">
        <f t="shared" si="45"/>
        <v>NT</v>
      </c>
      <c r="D357" s="272" t="str">
        <f t="shared" si="46"/>
        <v>Low</v>
      </c>
      <c r="E357" s="336">
        <f>IF('A-baseline &amp; data'!AF163&lt;&gt;"",'A-baseline &amp; data'!AF163,'A-baseline &amp; data'!AE163*(1+SUMIFS('A-methods'!K:K,'A-methods'!$AG:$AG,"rate",'A-methods'!$AF:$AF,$B357,'A-methods'!$E:$E,$C357,'A-methods'!$A:$A,$D357)))</f>
        <v>7.8825599999999998</v>
      </c>
      <c r="F357" s="243">
        <f>IF('A-baseline &amp; data'!AG163="",E357*(1+SUMIFS('A-methods'!L:L,'A-methods'!$AG:$AG,"rate",'A-methods'!$AF:$AF,$B357,'A-methods'!$E:$E,$C357,'A-methods'!$A:$A,$D357)),'A-baseline &amp; data'!AG163)</f>
        <v>7.9456204799999997</v>
      </c>
      <c r="G357" s="243">
        <f>IF('A-baseline &amp; data'!AH163="",F357*(1+SUMIFS('A-methods'!M:M,'A-methods'!$AG:$AG,"rate",'A-methods'!$AF:$AF,$B357,'A-methods'!$E:$E,$C357,'A-methods'!$A:$A,$D357)),'A-baseline &amp; data'!AH163)</f>
        <v>8.0091854438399999</v>
      </c>
      <c r="H357" s="243">
        <f>IF('A-baseline &amp; data'!AI163="",G357*(1+SUMIFS('A-methods'!N:N,'A-methods'!$AG:$AG,"rate",'A-methods'!$AF:$AF,$B357,'A-methods'!$E:$E,$C357,'A-methods'!$A:$A,$D357)),'A-baseline &amp; data'!AI163)</f>
        <v>8.0732589273907198</v>
      </c>
      <c r="I357" s="243">
        <f>IF('A-baseline &amp; data'!AJ163="",H357*(1+SUMIFS('A-methods'!O:O,'A-methods'!$AG:$AG,"rate",'A-methods'!$AF:$AF,$B357,'A-methods'!$E:$E,$C357,'A-methods'!$A:$A,$D357)),'A-baseline &amp; data'!AJ163)</f>
        <v>8.1378449988098449</v>
      </c>
      <c r="J357" s="243">
        <f>IF('A-baseline &amp; data'!AK163="",I357*(1+SUMIFS('A-methods'!P:P,'A-methods'!$AG:$AG,"rate",'A-methods'!$AF:$AF,$B357,'A-methods'!$E:$E,$C357,'A-methods'!$A:$A,$D357)),'A-baseline &amp; data'!AK163)</f>
        <v>8.2029477588003239</v>
      </c>
      <c r="K357" s="243">
        <f>IF('A-baseline &amp; data'!AL163="",J357*(1+SUMIFS('A-methods'!Q:Q,'A-methods'!$AG:$AG,"rate",'A-methods'!$AF:$AF,$B357,'A-methods'!$E:$E,$C357,'A-methods'!$A:$A,$D357)),'A-baseline &amp; data'!AL163)</f>
        <v>8.2685713408707269</v>
      </c>
      <c r="L357" s="243">
        <f>IF('A-baseline &amp; data'!AM163="",K357*(1+SUMIFS('A-methods'!R:R,'A-methods'!$AG:$AG,"rate",'A-methods'!$AF:$AF,$B357,'A-methods'!$E:$E,$C357,'A-methods'!$A:$A,$D357)),'A-baseline &amp; data'!AM163)</f>
        <v>8.3347199115976931</v>
      </c>
      <c r="M357" s="243">
        <f>IF('A-baseline &amp; data'!AN163="",L357*(1+SUMIFS('A-methods'!S:S,'A-methods'!$AG:$AG,"rate",'A-methods'!$AF:$AF,$B357,'A-methods'!$E:$E,$C357,'A-methods'!$A:$A,$D357)),'A-baseline &amp; data'!AN163)</f>
        <v>8.401397670890475</v>
      </c>
      <c r="N357" s="243">
        <f>IF('A-baseline &amp; data'!AO163="",M357*(1+SUMIFS('A-methods'!T:T,'A-methods'!$AG:$AG,"rate",'A-methods'!$AF:$AF,$B357,'A-methods'!$E:$E,$C357,'A-methods'!$A:$A,$D357)),'A-baseline &amp; data'!AO163)</f>
        <v>8.4686088522575993</v>
      </c>
      <c r="O357" s="243">
        <f>IF('A-baseline &amp; data'!AP163="",N357*(1+SUMIFS('A-methods'!U:U,'A-methods'!$AG:$AG,"rate",'A-methods'!$AF:$AF,$B357,'A-methods'!$E:$E,$C357,'A-methods'!$A:$A,$D357)),'A-baseline &amp; data'!AP163)</f>
        <v>8.5363577230756604</v>
      </c>
      <c r="P357" s="243">
        <f>IF('A-baseline &amp; data'!AQ163="",O357*(1+SUMIFS('A-methods'!V:V,'A-methods'!$AG:$AG,"rate",'A-methods'!$AF:$AF,$B357,'A-methods'!$E:$E,$C357,'A-methods'!$A:$A,$D357)),'A-baseline &amp; data'!AQ163)</f>
        <v>8.6046485848602661</v>
      </c>
      <c r="Q357" s="243">
        <f>IF('A-baseline &amp; data'!AR163="",P357*(1+SUMIFS('A-methods'!W:W,'A-methods'!$AG:$AG,"rate",'A-methods'!$AF:$AF,$B357,'A-methods'!$E:$E,$C357,'A-methods'!$A:$A,$D357)),'A-baseline &amp; data'!AR163)</f>
        <v>8.6734857735391486</v>
      </c>
      <c r="R357" s="243">
        <f>IF('A-baseline &amp; data'!AS163="",Q357*(1+SUMIFS('A-methods'!X:X,'A-methods'!$AG:$AG,"rate",'A-methods'!$AF:$AF,$B357,'A-methods'!$E:$E,$C357,'A-methods'!$A:$A,$D357)),'A-baseline &amp; data'!AS163)</f>
        <v>8.7428736597274614</v>
      </c>
      <c r="S357" s="243">
        <f>IF('A-baseline &amp; data'!AT163="",R357*(1+SUMIFS('A-methods'!Y:Y,'A-methods'!$AG:$AG,"rate",'A-methods'!$AF:$AF,$B357,'A-methods'!$E:$E,$C357,'A-methods'!$A:$A,$D357)),'A-baseline &amp; data'!AT163)</f>
        <v>8.8128166490052813</v>
      </c>
      <c r="T357" s="243">
        <f>IF('A-baseline &amp; data'!AU163="",S357*(1+SUMIFS('A-methods'!Z:Z,'A-methods'!$AG:$AG,"rate",'A-methods'!$AF:$AF,$B357,'A-methods'!$E:$E,$C357,'A-methods'!$A:$A,$D357)),'A-baseline &amp; data'!AU163)</f>
        <v>8.8833191821973241</v>
      </c>
      <c r="U357" s="243">
        <f>IF('A-baseline &amp; data'!AV163="",T357*(1+SUMIFS('A-methods'!AA:AA,'A-methods'!$AG:$AG,"rate",'A-methods'!$AF:$AF,$B357,'A-methods'!$E:$E,$C357,'A-methods'!$A:$A,$D357)),'A-baseline &amp; data'!AV163)</f>
        <v>8.9543857356549026</v>
      </c>
      <c r="V357" s="243">
        <f>IF('A-baseline &amp; data'!AW163="",U357*(1+SUMIFS('A-methods'!AB:AB,'A-methods'!$AG:$AG,"rate",'A-methods'!$AF:$AF,$B357,'A-methods'!$E:$E,$C357,'A-methods'!$A:$A,$D357)),'A-baseline &amp; data'!AW163)</f>
        <v>9.0260208215401416</v>
      </c>
      <c r="W357" s="243">
        <f>IF('A-baseline &amp; data'!AX163="",V357*(1+SUMIFS('A-methods'!AC:AC,'A-methods'!$AG:$AG,"rate",'A-methods'!$AF:$AF,$B357,'A-methods'!$E:$E,$C357,'A-methods'!$A:$A,$D357)),'A-baseline &amp; data'!AX163)</f>
        <v>9.0982289881124636</v>
      </c>
      <c r="X357" s="243">
        <f>IF('A-baseline &amp; data'!AY163="",W357*(1+SUMIFS('A-methods'!AD:AD,'A-methods'!$AG:$AG,"rate",'A-methods'!$AF:$AF,$B357,'A-methods'!$E:$E,$C357,'A-methods'!$A:$A,$D357)),'A-baseline &amp; data'!AY163)</f>
        <v>9.1710148200173638</v>
      </c>
      <c r="Y357" s="243">
        <f>IF('A-baseline &amp; data'!AZ163="",X357*(1+SUMIFS('A-methods'!AE:AE,'A-methods'!$AG:$AG,"rate",'A-methods'!$AF:$AF,$B357,'A-methods'!$E:$E,$C357,'A-methods'!$A:$A,$D357)),'A-baseline &amp; data'!AZ163)</f>
        <v>9.2443829385775036</v>
      </c>
    </row>
    <row r="358" spans="1:25">
      <c r="A358" s="237" t="s">
        <v>107</v>
      </c>
      <c r="B358" s="221" t="s">
        <v>108</v>
      </c>
      <c r="C358" s="274" t="str">
        <f t="shared" si="45"/>
        <v>NT</v>
      </c>
      <c r="D358" s="272" t="str">
        <f t="shared" si="46"/>
        <v>Low</v>
      </c>
      <c r="E358" s="336">
        <f>IF('A-baseline &amp; data'!AF164&lt;&gt;"",'A-baseline &amp; data'!AF164,'A-baseline &amp; data'!AE164*(1+SUMIFS('A-methods'!K:K,'A-methods'!$AG:$AG,"rate",'A-methods'!$AF:$AF,$B358,'A-methods'!$E:$E,$C358,'A-methods'!$A:$A,$D358)))</f>
        <v>0</v>
      </c>
      <c r="F358" s="243">
        <f>IF('A-baseline &amp; data'!AG164="",E358*(1+SUMIFS('A-methods'!L:L,'A-methods'!$AG:$AG,"rate",'A-methods'!$AF:$AF,$B358,'A-methods'!$E:$E,$C358,'A-methods'!$A:$A,$D358)),'A-baseline &amp; data'!AG164)</f>
        <v>0</v>
      </c>
      <c r="G358" s="243">
        <f>IF('A-baseline &amp; data'!AH164="",F358*(1+SUMIFS('A-methods'!M:M,'A-methods'!$AG:$AG,"rate",'A-methods'!$AF:$AF,$B358,'A-methods'!$E:$E,$C358,'A-methods'!$A:$A,$D358)),'A-baseline &amp; data'!AH164)</f>
        <v>0</v>
      </c>
      <c r="H358" s="243">
        <f>IF('A-baseline &amp; data'!AI164="",G358*(1+SUMIFS('A-methods'!N:N,'A-methods'!$AG:$AG,"rate",'A-methods'!$AF:$AF,$B358,'A-methods'!$E:$E,$C358,'A-methods'!$A:$A,$D358)),'A-baseline &amp; data'!AI164)</f>
        <v>0</v>
      </c>
      <c r="I358" s="243">
        <f>IF('A-baseline &amp; data'!AJ164="",H358*(1+SUMIFS('A-methods'!O:O,'A-methods'!$AG:$AG,"rate",'A-methods'!$AF:$AF,$B358,'A-methods'!$E:$E,$C358,'A-methods'!$A:$A,$D358)),'A-baseline &amp; data'!AJ164)</f>
        <v>0</v>
      </c>
      <c r="J358" s="243">
        <f>IF('A-baseline &amp; data'!AK164="",I358*(1+SUMIFS('A-methods'!P:P,'A-methods'!$AG:$AG,"rate",'A-methods'!$AF:$AF,$B358,'A-methods'!$E:$E,$C358,'A-methods'!$A:$A,$D358)),'A-baseline &amp; data'!AK164)</f>
        <v>0</v>
      </c>
      <c r="K358" s="243">
        <f>IF('A-baseline &amp; data'!AL164="",J358*(1+SUMIFS('A-methods'!Q:Q,'A-methods'!$AG:$AG,"rate",'A-methods'!$AF:$AF,$B358,'A-methods'!$E:$E,$C358,'A-methods'!$A:$A,$D358)),'A-baseline &amp; data'!AL164)</f>
        <v>0</v>
      </c>
      <c r="L358" s="243">
        <f>IF('A-baseline &amp; data'!AM164="",K358*(1+SUMIFS('A-methods'!R:R,'A-methods'!$AG:$AG,"rate",'A-methods'!$AF:$AF,$B358,'A-methods'!$E:$E,$C358,'A-methods'!$A:$A,$D358)),'A-baseline &amp; data'!AM164)</f>
        <v>0</v>
      </c>
      <c r="M358" s="243">
        <f>IF('A-baseline &amp; data'!AN164="",L358*(1+SUMIFS('A-methods'!S:S,'A-methods'!$AG:$AG,"rate",'A-methods'!$AF:$AF,$B358,'A-methods'!$E:$E,$C358,'A-methods'!$A:$A,$D358)),'A-baseline &amp; data'!AN164)</f>
        <v>0</v>
      </c>
      <c r="N358" s="243">
        <f>IF('A-baseline &amp; data'!AO164="",M358*(1+SUMIFS('A-methods'!T:T,'A-methods'!$AG:$AG,"rate",'A-methods'!$AF:$AF,$B358,'A-methods'!$E:$E,$C358,'A-methods'!$A:$A,$D358)),'A-baseline &amp; data'!AO164)</f>
        <v>0</v>
      </c>
      <c r="O358" s="243">
        <f>IF('A-baseline &amp; data'!AP164="",N358*(1+SUMIFS('A-methods'!U:U,'A-methods'!$AG:$AG,"rate",'A-methods'!$AF:$AF,$B358,'A-methods'!$E:$E,$C358,'A-methods'!$A:$A,$D358)),'A-baseline &amp; data'!AP164)</f>
        <v>0</v>
      </c>
      <c r="P358" s="243">
        <f>IF('A-baseline &amp; data'!AQ164="",O358*(1+SUMIFS('A-methods'!V:V,'A-methods'!$AG:$AG,"rate",'A-methods'!$AF:$AF,$B358,'A-methods'!$E:$E,$C358,'A-methods'!$A:$A,$D358)),'A-baseline &amp; data'!AQ164)</f>
        <v>0</v>
      </c>
      <c r="Q358" s="243">
        <f>IF('A-baseline &amp; data'!AR164="",P358*(1+SUMIFS('A-methods'!W:W,'A-methods'!$AG:$AG,"rate",'A-methods'!$AF:$AF,$B358,'A-methods'!$E:$E,$C358,'A-methods'!$A:$A,$D358)),'A-baseline &amp; data'!AR164)</f>
        <v>0</v>
      </c>
      <c r="R358" s="243">
        <f>IF('A-baseline &amp; data'!AS164="",Q358*(1+SUMIFS('A-methods'!X:X,'A-methods'!$AG:$AG,"rate",'A-methods'!$AF:$AF,$B358,'A-methods'!$E:$E,$C358,'A-methods'!$A:$A,$D358)),'A-baseline &amp; data'!AS164)</f>
        <v>0</v>
      </c>
      <c r="S358" s="243">
        <f>IF('A-baseline &amp; data'!AT164="",R358*(1+SUMIFS('A-methods'!Y:Y,'A-methods'!$AG:$AG,"rate",'A-methods'!$AF:$AF,$B358,'A-methods'!$E:$E,$C358,'A-methods'!$A:$A,$D358)),'A-baseline &amp; data'!AT164)</f>
        <v>0</v>
      </c>
      <c r="T358" s="243">
        <f>IF('A-baseline &amp; data'!AU164="",S358*(1+SUMIFS('A-methods'!Z:Z,'A-methods'!$AG:$AG,"rate",'A-methods'!$AF:$AF,$B358,'A-methods'!$E:$E,$C358,'A-methods'!$A:$A,$D358)),'A-baseline &amp; data'!AU164)</f>
        <v>0</v>
      </c>
      <c r="U358" s="243">
        <f>IF('A-baseline &amp; data'!AV164="",T358*(1+SUMIFS('A-methods'!AA:AA,'A-methods'!$AG:$AG,"rate",'A-methods'!$AF:$AF,$B358,'A-methods'!$E:$E,$C358,'A-methods'!$A:$A,$D358)),'A-baseline &amp; data'!AV164)</f>
        <v>0</v>
      </c>
      <c r="V358" s="243">
        <f>IF('A-baseline &amp; data'!AW164="",U358*(1+SUMIFS('A-methods'!AB:AB,'A-methods'!$AG:$AG,"rate",'A-methods'!$AF:$AF,$B358,'A-methods'!$E:$E,$C358,'A-methods'!$A:$A,$D358)),'A-baseline &amp; data'!AW164)</f>
        <v>0</v>
      </c>
      <c r="W358" s="243">
        <f>IF('A-baseline &amp; data'!AX164="",V358*(1+SUMIFS('A-methods'!AC:AC,'A-methods'!$AG:$AG,"rate",'A-methods'!$AF:$AF,$B358,'A-methods'!$E:$E,$C358,'A-methods'!$A:$A,$D358)),'A-baseline &amp; data'!AX164)</f>
        <v>0</v>
      </c>
      <c r="X358" s="243">
        <f>IF('A-baseline &amp; data'!AY164="",W358*(1+SUMIFS('A-methods'!AD:AD,'A-methods'!$AG:$AG,"rate",'A-methods'!$AF:$AF,$B358,'A-methods'!$E:$E,$C358,'A-methods'!$A:$A,$D358)),'A-baseline &amp; data'!AY164)</f>
        <v>0</v>
      </c>
      <c r="Y358" s="243">
        <f>IF('A-baseline &amp; data'!AZ164="",X358*(1+SUMIFS('A-methods'!AE:AE,'A-methods'!$AG:$AG,"rate",'A-methods'!$AF:$AF,$B358,'A-methods'!$E:$E,$C358,'A-methods'!$A:$A,$D358)),'A-baseline &amp; data'!AZ164)</f>
        <v>0</v>
      </c>
    </row>
    <row r="359" spans="1:25">
      <c r="A359" s="237" t="s">
        <v>115</v>
      </c>
      <c r="B359" s="221" t="s">
        <v>116</v>
      </c>
      <c r="C359" s="274" t="str">
        <f t="shared" si="45"/>
        <v>NT</v>
      </c>
      <c r="D359" s="272" t="str">
        <f t="shared" si="46"/>
        <v>Low</v>
      </c>
      <c r="E359" s="336">
        <f>IF('A-baseline &amp; data'!AF165&lt;&gt;"",'A-baseline &amp; data'!AF165,'A-baseline &amp; data'!AE165*(1+SUMIFS('A-methods'!K:K,'A-methods'!$AG:$AG,"rate",'A-methods'!$AF:$AF,$B359,'A-methods'!$E:$E,$C359,'A-methods'!$A:$A,$D359)))</f>
        <v>779.45280000000002</v>
      </c>
      <c r="F359" s="243">
        <f>IF('A-baseline &amp; data'!AG165="",E359*(1+SUMIFS('A-methods'!L:L,'A-methods'!$AG:$AG,"rate",'A-methods'!$AF:$AF,$B359,'A-methods'!$E:$E,$C359,'A-methods'!$A:$A,$D359)),'A-baseline &amp; data'!AG165)</f>
        <v>763.863744</v>
      </c>
      <c r="G359" s="243">
        <f>IF('A-baseline &amp; data'!AH165="",F359*(1+SUMIFS('A-methods'!M:M,'A-methods'!$AG:$AG,"rate",'A-methods'!$AF:$AF,$B359,'A-methods'!$E:$E,$C359,'A-methods'!$A:$A,$D359)),'A-baseline &amp; data'!AH165)</f>
        <v>748.58646911999995</v>
      </c>
      <c r="H359" s="243">
        <f>IF('A-baseline &amp; data'!AI165="",G359*(1+SUMIFS('A-methods'!N:N,'A-methods'!$AG:$AG,"rate",'A-methods'!$AF:$AF,$B359,'A-methods'!$E:$E,$C359,'A-methods'!$A:$A,$D359)),'A-baseline &amp; data'!AI165)</f>
        <v>733.61473973759996</v>
      </c>
      <c r="I359" s="243">
        <f>IF('A-baseline &amp; data'!AJ165="",H359*(1+SUMIFS('A-methods'!O:O,'A-methods'!$AG:$AG,"rate",'A-methods'!$AF:$AF,$B359,'A-methods'!$E:$E,$C359,'A-methods'!$A:$A,$D359)),'A-baseline &amp; data'!AJ165)</f>
        <v>718.94244494284794</v>
      </c>
      <c r="J359" s="243">
        <f>IF('A-baseline &amp; data'!AK165="",I359*(1+SUMIFS('A-methods'!P:P,'A-methods'!$AG:$AG,"rate",'A-methods'!$AF:$AF,$B359,'A-methods'!$E:$E,$C359,'A-methods'!$A:$A,$D359)),'A-baseline &amp; data'!AK165)</f>
        <v>704.56359604399097</v>
      </c>
      <c r="K359" s="243">
        <f>IF('A-baseline &amp; data'!AL165="",J359*(1+SUMIFS('A-methods'!Q:Q,'A-methods'!$AG:$AG,"rate",'A-methods'!$AF:$AF,$B359,'A-methods'!$E:$E,$C359,'A-methods'!$A:$A,$D359)),'A-baseline &amp; data'!AL165)</f>
        <v>690.47232412311109</v>
      </c>
      <c r="L359" s="243">
        <f>IF('A-baseline &amp; data'!AM165="",K359*(1+SUMIFS('A-methods'!R:R,'A-methods'!$AG:$AG,"rate",'A-methods'!$AF:$AF,$B359,'A-methods'!$E:$E,$C359,'A-methods'!$A:$A,$D359)),'A-baseline &amp; data'!AM165)</f>
        <v>676.66287764064884</v>
      </c>
      <c r="M359" s="243">
        <f>IF('A-baseline &amp; data'!AN165="",L359*(1+SUMIFS('A-methods'!S:S,'A-methods'!$AG:$AG,"rate",'A-methods'!$AF:$AF,$B359,'A-methods'!$E:$E,$C359,'A-methods'!$A:$A,$D359)),'A-baseline &amp; data'!AN165)</f>
        <v>663.12962008783586</v>
      </c>
      <c r="N359" s="243">
        <f>IF('A-baseline &amp; data'!AO165="",M359*(1+SUMIFS('A-methods'!T:T,'A-methods'!$AG:$AG,"rate",'A-methods'!$AF:$AF,$B359,'A-methods'!$E:$E,$C359,'A-methods'!$A:$A,$D359)),'A-baseline &amp; data'!AO165)</f>
        <v>649.86702768607915</v>
      </c>
      <c r="O359" s="243">
        <f>IF('A-baseline &amp; data'!AP165="",N359*(1+SUMIFS('A-methods'!U:U,'A-methods'!$AG:$AG,"rate",'A-methods'!$AF:$AF,$B359,'A-methods'!$E:$E,$C359,'A-methods'!$A:$A,$D359)),'A-baseline &amp; data'!AP165)</f>
        <v>636.86968713235751</v>
      </c>
      <c r="P359" s="243">
        <f>IF('A-baseline &amp; data'!AQ165="",O359*(1+SUMIFS('A-methods'!V:V,'A-methods'!$AG:$AG,"rate",'A-methods'!$AF:$AF,$B359,'A-methods'!$E:$E,$C359,'A-methods'!$A:$A,$D359)),'A-baseline &amp; data'!AQ165)</f>
        <v>624.1322933897103</v>
      </c>
      <c r="Q359" s="243">
        <f>IF('A-baseline &amp; data'!AR165="",P359*(1+SUMIFS('A-methods'!W:W,'A-methods'!$AG:$AG,"rate",'A-methods'!$AF:$AF,$B359,'A-methods'!$E:$E,$C359,'A-methods'!$A:$A,$D359)),'A-baseline &amp; data'!AR165)</f>
        <v>611.64964752191611</v>
      </c>
      <c r="R359" s="243">
        <f>IF('A-baseline &amp; data'!AS165="",Q359*(1+SUMIFS('A-methods'!X:X,'A-methods'!$AG:$AG,"rate",'A-methods'!$AF:$AF,$B359,'A-methods'!$E:$E,$C359,'A-methods'!$A:$A,$D359)),'A-baseline &amp; data'!AS165)</f>
        <v>599.41665457147781</v>
      </c>
      <c r="S359" s="243">
        <f>IF('A-baseline &amp; data'!AT165="",R359*(1+SUMIFS('A-methods'!Y:Y,'A-methods'!$AG:$AG,"rate",'A-methods'!$AF:$AF,$B359,'A-methods'!$E:$E,$C359,'A-methods'!$A:$A,$D359)),'A-baseline &amp; data'!AT165)</f>
        <v>587.42832148004823</v>
      </c>
      <c r="T359" s="243">
        <f>IF('A-baseline &amp; data'!AU165="",S359*(1+SUMIFS('A-methods'!Z:Z,'A-methods'!$AG:$AG,"rate",'A-methods'!$AF:$AF,$B359,'A-methods'!$E:$E,$C359,'A-methods'!$A:$A,$D359)),'A-baseline &amp; data'!AU165)</f>
        <v>575.67975505044728</v>
      </c>
      <c r="U359" s="243">
        <f>IF('A-baseline &amp; data'!AV165="",T359*(1+SUMIFS('A-methods'!AA:AA,'A-methods'!$AG:$AG,"rate",'A-methods'!$AF:$AF,$B359,'A-methods'!$E:$E,$C359,'A-methods'!$A:$A,$D359)),'A-baseline &amp; data'!AV165)</f>
        <v>564.16615994943834</v>
      </c>
      <c r="V359" s="243">
        <f>IF('A-baseline &amp; data'!AW165="",U359*(1+SUMIFS('A-methods'!AB:AB,'A-methods'!$AG:$AG,"rate",'A-methods'!$AF:$AF,$B359,'A-methods'!$E:$E,$C359,'A-methods'!$A:$A,$D359)),'A-baseline &amp; data'!AW165)</f>
        <v>552.88283675044954</v>
      </c>
      <c r="W359" s="243">
        <f>IF('A-baseline &amp; data'!AX165="",V359*(1+SUMIFS('A-methods'!AC:AC,'A-methods'!$AG:$AG,"rate",'A-methods'!$AF:$AF,$B359,'A-methods'!$E:$E,$C359,'A-methods'!$A:$A,$D359)),'A-baseline &amp; data'!AX165)</f>
        <v>541.82518001544054</v>
      </c>
      <c r="X359" s="243">
        <f>IF('A-baseline &amp; data'!AY165="",W359*(1+SUMIFS('A-methods'!AD:AD,'A-methods'!$AG:$AG,"rate",'A-methods'!$AF:$AF,$B359,'A-methods'!$E:$E,$C359,'A-methods'!$A:$A,$D359)),'A-baseline &amp; data'!AY165)</f>
        <v>530.98867641513175</v>
      </c>
      <c r="Y359" s="243">
        <f>IF('A-baseline &amp; data'!AZ165="",X359*(1+SUMIFS('A-methods'!AE:AE,'A-methods'!$AG:$AG,"rate",'A-methods'!$AF:$AF,$B359,'A-methods'!$E:$E,$C359,'A-methods'!$A:$A,$D359)),'A-baseline &amp; data'!AZ165)</f>
        <v>520.36890288682912</v>
      </c>
    </row>
    <row r="360" spans="1:25">
      <c r="A360" s="237" t="s">
        <v>125</v>
      </c>
      <c r="B360" s="221" t="s">
        <v>1208</v>
      </c>
      <c r="C360" s="274" t="str">
        <f t="shared" si="45"/>
        <v>NT</v>
      </c>
      <c r="D360" s="272" t="str">
        <f t="shared" si="46"/>
        <v>Low</v>
      </c>
      <c r="E360" s="336">
        <f>IF('A-baseline &amp; data'!AF166&lt;&gt;"",'A-baseline &amp; data'!AF166,'A-baseline &amp; data'!AE166*(1+SUMIFS('A-methods'!K:K,'A-methods'!$AG:$AG,"rate",'A-methods'!$AF:$AF,$B360,'A-methods'!$E:$E,$C360,'A-methods'!$A:$A,$D360)))</f>
        <v>3101.3063838353651</v>
      </c>
      <c r="F360" s="243">
        <f>IF('A-baseline &amp; data'!AG166="",E360*(1+SUMIFS('A-methods'!L:L,'A-methods'!$AG:$AG,"rate",'A-methods'!$AF:$AF,$B360,'A-methods'!$E:$E,$C360,'A-methods'!$A:$A,$D360)),'A-baseline &amp; data'!AG166)</f>
        <v>3107.5089966030359</v>
      </c>
      <c r="G360" s="243">
        <f>IF('A-baseline &amp; data'!AH166="",F360*(1+SUMIFS('A-methods'!M:M,'A-methods'!$AG:$AG,"rate",'A-methods'!$AF:$AF,$B360,'A-methods'!$E:$E,$C360,'A-methods'!$A:$A,$D360)),'A-baseline &amp; data'!AH166)</f>
        <v>3113.7240145962419</v>
      </c>
      <c r="H360" s="243">
        <f>IF('A-baseline &amp; data'!AI166="",G360*(1+SUMIFS('A-methods'!N:N,'A-methods'!$AG:$AG,"rate",'A-methods'!$AF:$AF,$B360,'A-methods'!$E:$E,$C360,'A-methods'!$A:$A,$D360)),'A-baseline &amp; data'!AI166)</f>
        <v>3119.9514626254345</v>
      </c>
      <c r="I360" s="243">
        <f>IF('A-baseline &amp; data'!AJ166="",H360*(1+SUMIFS('A-methods'!O:O,'A-methods'!$AG:$AG,"rate",'A-methods'!$AF:$AF,$B360,'A-methods'!$E:$E,$C360,'A-methods'!$A:$A,$D360)),'A-baseline &amp; data'!AJ166)</f>
        <v>3126.1913655506855</v>
      </c>
      <c r="J360" s="243">
        <f>IF('A-baseline &amp; data'!AK166="",I360*(1+SUMIFS('A-methods'!P:P,'A-methods'!$AG:$AG,"rate",'A-methods'!$AF:$AF,$B360,'A-methods'!$E:$E,$C360,'A-methods'!$A:$A,$D360)),'A-baseline &amp; data'!AK166)</f>
        <v>3132.4437482817871</v>
      </c>
      <c r="K360" s="243">
        <f>IF('A-baseline &amp; data'!AL166="",J360*(1+SUMIFS('A-methods'!Q:Q,'A-methods'!$AG:$AG,"rate",'A-methods'!$AF:$AF,$B360,'A-methods'!$E:$E,$C360,'A-methods'!$A:$A,$D360)),'A-baseline &amp; data'!AL166)</f>
        <v>3138.7086357783505</v>
      </c>
      <c r="L360" s="243">
        <f>IF('A-baseline &amp; data'!AM166="",K360*(1+SUMIFS('A-methods'!R:R,'A-methods'!$AG:$AG,"rate",'A-methods'!$AF:$AF,$B360,'A-methods'!$E:$E,$C360,'A-methods'!$A:$A,$D360)),'A-baseline &amp; data'!AM166)</f>
        <v>3144.9860530499072</v>
      </c>
      <c r="M360" s="243">
        <f>IF('A-baseline &amp; data'!AN166="",L360*(1+SUMIFS('A-methods'!S:S,'A-methods'!$AG:$AG,"rate",'A-methods'!$AF:$AF,$B360,'A-methods'!$E:$E,$C360,'A-methods'!$A:$A,$D360)),'A-baseline &amp; data'!AN166)</f>
        <v>3151.2760251560071</v>
      </c>
      <c r="N360" s="243">
        <f>IF('A-baseline &amp; data'!AO166="",M360*(1+SUMIFS('A-methods'!T:T,'A-methods'!$AG:$AG,"rate",'A-methods'!$AF:$AF,$B360,'A-methods'!$E:$E,$C360,'A-methods'!$A:$A,$D360)),'A-baseline &amp; data'!AO166)</f>
        <v>3157.5785772063191</v>
      </c>
      <c r="O360" s="243">
        <f>IF('A-baseline &amp; data'!AP166="",N360*(1+SUMIFS('A-methods'!U:U,'A-methods'!$AG:$AG,"rate",'A-methods'!$AF:$AF,$B360,'A-methods'!$E:$E,$C360,'A-methods'!$A:$A,$D360)),'A-baseline &amp; data'!AP166)</f>
        <v>3163.8937343607317</v>
      </c>
      <c r="P360" s="243">
        <f>IF('A-baseline &amp; data'!AQ166="",O360*(1+SUMIFS('A-methods'!V:V,'A-methods'!$AG:$AG,"rate",'A-methods'!$AF:$AF,$B360,'A-methods'!$E:$E,$C360,'A-methods'!$A:$A,$D360)),'A-baseline &amp; data'!AQ166)</f>
        <v>3170.2215218294532</v>
      </c>
      <c r="Q360" s="243">
        <f>IF('A-baseline &amp; data'!AR166="",P360*(1+SUMIFS('A-methods'!W:W,'A-methods'!$AG:$AG,"rate",'A-methods'!$AF:$AF,$B360,'A-methods'!$E:$E,$C360,'A-methods'!$A:$A,$D360)),'A-baseline &amp; data'!AR166)</f>
        <v>3176.5619648731122</v>
      </c>
      <c r="R360" s="243">
        <f>IF('A-baseline &amp; data'!AS166="",Q360*(1+SUMIFS('A-methods'!X:X,'A-methods'!$AG:$AG,"rate",'A-methods'!$AF:$AF,$B360,'A-methods'!$E:$E,$C360,'A-methods'!$A:$A,$D360)),'A-baseline &amp; data'!AS166)</f>
        <v>3182.9150888028585</v>
      </c>
      <c r="S360" s="243">
        <f>IF('A-baseline &amp; data'!AT166="",R360*(1+SUMIFS('A-methods'!Y:Y,'A-methods'!$AG:$AG,"rate",'A-methods'!$AF:$AF,$B360,'A-methods'!$E:$E,$C360,'A-methods'!$A:$A,$D360)),'A-baseline &amp; data'!AT166)</f>
        <v>3189.2809189804643</v>
      </c>
      <c r="T360" s="243">
        <f>IF('A-baseline &amp; data'!AU166="",S360*(1+SUMIFS('A-methods'!Z:Z,'A-methods'!$AG:$AG,"rate",'A-methods'!$AF:$AF,$B360,'A-methods'!$E:$E,$C360,'A-methods'!$A:$A,$D360)),'A-baseline &amp; data'!AU166)</f>
        <v>3195.6594808184254</v>
      </c>
      <c r="U360" s="243">
        <f>IF('A-baseline &amp; data'!AV166="",T360*(1+SUMIFS('A-methods'!AA:AA,'A-methods'!$AG:$AG,"rate",'A-methods'!$AF:$AF,$B360,'A-methods'!$E:$E,$C360,'A-methods'!$A:$A,$D360)),'A-baseline &amp; data'!AV166)</f>
        <v>3202.0507997800623</v>
      </c>
      <c r="V360" s="243">
        <f>IF('A-baseline &amp; data'!AW166="",U360*(1+SUMIFS('A-methods'!AB:AB,'A-methods'!$AG:$AG,"rate",'A-methods'!$AF:$AF,$B360,'A-methods'!$E:$E,$C360,'A-methods'!$A:$A,$D360)),'A-baseline &amp; data'!AW166)</f>
        <v>3208.4549013796222</v>
      </c>
      <c r="W360" s="243">
        <f>IF('A-baseline &amp; data'!AX166="",V360*(1+SUMIFS('A-methods'!AC:AC,'A-methods'!$AG:$AG,"rate",'A-methods'!$AF:$AF,$B360,'A-methods'!$E:$E,$C360,'A-methods'!$A:$A,$D360)),'A-baseline &amp; data'!AX166)</f>
        <v>3214.8718111823814</v>
      </c>
      <c r="X360" s="243">
        <f>IF('A-baseline &amp; data'!AY166="",W360*(1+SUMIFS('A-methods'!AD:AD,'A-methods'!$AG:$AG,"rate",'A-methods'!$AF:$AF,$B360,'A-methods'!$E:$E,$C360,'A-methods'!$A:$A,$D360)),'A-baseline &amp; data'!AY166)</f>
        <v>3221.301554804746</v>
      </c>
      <c r="Y360" s="243">
        <f>IF('A-baseline &amp; data'!AZ166="",X360*(1+SUMIFS('A-methods'!AE:AE,'A-methods'!$AG:$AG,"rate",'A-methods'!$AF:$AF,$B360,'A-methods'!$E:$E,$C360,'A-methods'!$A:$A,$D360)),'A-baseline &amp; data'!AZ166)</f>
        <v>3227.7441579143556</v>
      </c>
    </row>
    <row r="361" spans="1:25">
      <c r="A361" s="237" t="s">
        <v>127</v>
      </c>
      <c r="B361" s="221" t="s">
        <v>128</v>
      </c>
      <c r="C361" s="274" t="str">
        <f t="shared" si="45"/>
        <v>NT</v>
      </c>
      <c r="D361" s="272" t="str">
        <f t="shared" si="46"/>
        <v>Low</v>
      </c>
      <c r="E361" s="336">
        <f>IF('A-baseline &amp; data'!AF167&lt;&gt;"",'A-baseline &amp; data'!AF167,'A-baseline &amp; data'!AE167*(1+SUMIFS('A-methods'!K:K,'A-methods'!$AG:$AG,"rate",'A-methods'!$AF:$AF,$B361,'A-methods'!$E:$E,$C361,'A-methods'!$A:$A,$D361)))</f>
        <v>5594.115735022744</v>
      </c>
      <c r="F361" s="243">
        <f>IF('A-baseline &amp; data'!AG167="",E361*(1+SUMIFS('A-methods'!L:L,'A-methods'!$AG:$AG,"rate",'A-methods'!$AF:$AF,$B361,'A-methods'!$E:$E,$C361,'A-methods'!$A:$A,$D361)),'A-baseline &amp; data'!AG167)</f>
        <v>5638.8686609029264</v>
      </c>
      <c r="G361" s="243">
        <f>IF('A-baseline &amp; data'!AH167="",F361*(1+SUMIFS('A-methods'!M:M,'A-methods'!$AG:$AG,"rate",'A-methods'!$AF:$AF,$B361,'A-methods'!$E:$E,$C361,'A-methods'!$A:$A,$D361)),'A-baseline &amp; data'!AH167)</f>
        <v>5683.9796101901502</v>
      </c>
      <c r="H361" s="243">
        <f>IF('A-baseline &amp; data'!AI167="",G361*(1+SUMIFS('A-methods'!N:N,'A-methods'!$AG:$AG,"rate",'A-methods'!$AF:$AF,$B361,'A-methods'!$E:$E,$C361,'A-methods'!$A:$A,$D361)),'A-baseline &amp; data'!AI167)</f>
        <v>5729.4514470716713</v>
      </c>
      <c r="I361" s="243">
        <f>IF('A-baseline &amp; data'!AJ167="",H361*(1+SUMIFS('A-methods'!O:O,'A-methods'!$AG:$AG,"rate",'A-methods'!$AF:$AF,$B361,'A-methods'!$E:$E,$C361,'A-methods'!$A:$A,$D361)),'A-baseline &amp; data'!AJ167)</f>
        <v>5775.287058648245</v>
      </c>
      <c r="J361" s="243">
        <f>IF('A-baseline &amp; data'!AK167="",I361*(1+SUMIFS('A-methods'!P:P,'A-methods'!$AG:$AG,"rate",'A-methods'!$AF:$AF,$B361,'A-methods'!$E:$E,$C361,'A-methods'!$A:$A,$D361)),'A-baseline &amp; data'!AK167)</f>
        <v>5821.4893551174309</v>
      </c>
      <c r="K361" s="243">
        <f>IF('A-baseline &amp; data'!AL167="",J361*(1+SUMIFS('A-methods'!Q:Q,'A-methods'!$AG:$AG,"rate",'A-methods'!$AF:$AF,$B361,'A-methods'!$E:$E,$C361,'A-methods'!$A:$A,$D361)),'A-baseline &amp; data'!AL167)</f>
        <v>5868.0612699583708</v>
      </c>
      <c r="L361" s="243">
        <f>IF('A-baseline &amp; data'!AM167="",K361*(1+SUMIFS('A-methods'!R:R,'A-methods'!$AG:$AG,"rate",'A-methods'!$AF:$AF,$B361,'A-methods'!$E:$E,$C361,'A-methods'!$A:$A,$D361)),'A-baseline &amp; data'!AM167)</f>
        <v>5915.0057601180379</v>
      </c>
      <c r="M361" s="243">
        <f>IF('A-baseline &amp; data'!AN167="",L361*(1+SUMIFS('A-methods'!S:S,'A-methods'!$AG:$AG,"rate",'A-methods'!$AF:$AF,$B361,'A-methods'!$E:$E,$C361,'A-methods'!$A:$A,$D361)),'A-baseline &amp; data'!AN167)</f>
        <v>5962.3258061989818</v>
      </c>
      <c r="N361" s="243">
        <f>IF('A-baseline &amp; data'!AO167="",M361*(1+SUMIFS('A-methods'!T:T,'A-methods'!$AG:$AG,"rate",'A-methods'!$AF:$AF,$B361,'A-methods'!$E:$E,$C361,'A-methods'!$A:$A,$D361)),'A-baseline &amp; data'!AO167)</f>
        <v>6010.0244126485741</v>
      </c>
      <c r="O361" s="243">
        <f>IF('A-baseline &amp; data'!AP167="",N361*(1+SUMIFS('A-methods'!U:U,'A-methods'!$AG:$AG,"rate",'A-methods'!$AF:$AF,$B361,'A-methods'!$E:$E,$C361,'A-methods'!$A:$A,$D361)),'A-baseline &amp; data'!AP167)</f>
        <v>6058.1046079497628</v>
      </c>
      <c r="P361" s="243">
        <f>IF('A-baseline &amp; data'!AQ167="",O361*(1+SUMIFS('A-methods'!V:V,'A-methods'!$AG:$AG,"rate",'A-methods'!$AF:$AF,$B361,'A-methods'!$E:$E,$C361,'A-methods'!$A:$A,$D361)),'A-baseline &amp; data'!AQ167)</f>
        <v>6106.5694448133609</v>
      </c>
      <c r="Q361" s="243">
        <f>IF('A-baseline &amp; data'!AR167="",P361*(1+SUMIFS('A-methods'!W:W,'A-methods'!$AG:$AG,"rate",'A-methods'!$AF:$AF,$B361,'A-methods'!$E:$E,$C361,'A-methods'!$A:$A,$D361)),'A-baseline &amp; data'!AR167)</f>
        <v>6155.4220003718674</v>
      </c>
      <c r="R361" s="243">
        <f>IF('A-baseline &amp; data'!AS167="",Q361*(1+SUMIFS('A-methods'!X:X,'A-methods'!$AG:$AG,"rate",'A-methods'!$AF:$AF,$B361,'A-methods'!$E:$E,$C361,'A-methods'!$A:$A,$D361)),'A-baseline &amp; data'!AS167)</f>
        <v>6204.6653763748427</v>
      </c>
      <c r="S361" s="243">
        <f>IF('A-baseline &amp; data'!AT167="",R361*(1+SUMIFS('A-methods'!Y:Y,'A-methods'!$AG:$AG,"rate",'A-methods'!$AF:$AF,$B361,'A-methods'!$E:$E,$C361,'A-methods'!$A:$A,$D361)),'A-baseline &amp; data'!AT167)</f>
        <v>6254.3026993858412</v>
      </c>
      <c r="T361" s="243">
        <f>IF('A-baseline &amp; data'!AU167="",S361*(1+SUMIFS('A-methods'!Z:Z,'A-methods'!$AG:$AG,"rate",'A-methods'!$AF:$AF,$B361,'A-methods'!$E:$E,$C361,'A-methods'!$A:$A,$D361)),'A-baseline &amp; data'!AU167)</f>
        <v>6304.3371209809284</v>
      </c>
      <c r="U361" s="243">
        <f>IF('A-baseline &amp; data'!AV167="",T361*(1+SUMIFS('A-methods'!AA:AA,'A-methods'!$AG:$AG,"rate",'A-methods'!$AF:$AF,$B361,'A-methods'!$E:$E,$C361,'A-methods'!$A:$A,$D361)),'A-baseline &amp; data'!AV167)</f>
        <v>6354.7718179487756</v>
      </c>
      <c r="V361" s="243">
        <f>IF('A-baseline &amp; data'!AW167="",U361*(1+SUMIFS('A-methods'!AB:AB,'A-methods'!$AG:$AG,"rate",'A-methods'!$AF:$AF,$B361,'A-methods'!$E:$E,$C361,'A-methods'!$A:$A,$D361)),'A-baseline &amp; data'!AW167)</f>
        <v>6405.6099924923656</v>
      </c>
      <c r="W361" s="243">
        <f>IF('A-baseline &amp; data'!AX167="",V361*(1+SUMIFS('A-methods'!AC:AC,'A-methods'!$AG:$AG,"rate",'A-methods'!$AF:$AF,$B361,'A-methods'!$E:$E,$C361,'A-methods'!$A:$A,$D361)),'A-baseline &amp; data'!AX167)</f>
        <v>6456.8548724323045</v>
      </c>
      <c r="X361" s="243">
        <f>IF('A-baseline &amp; data'!AY167="",W361*(1+SUMIFS('A-methods'!AD:AD,'A-methods'!$AG:$AG,"rate",'A-methods'!$AF:$AF,$B361,'A-methods'!$E:$E,$C361,'A-methods'!$A:$A,$D361)),'A-baseline &amp; data'!AY167)</f>
        <v>6508.5097114117634</v>
      </c>
      <c r="Y361" s="243">
        <f>IF('A-baseline &amp; data'!AZ167="",X361*(1+SUMIFS('A-methods'!AE:AE,'A-methods'!$AG:$AG,"rate",'A-methods'!$AF:$AF,$B361,'A-methods'!$E:$E,$C361,'A-methods'!$A:$A,$D361)),'A-baseline &amp; data'!AZ167)</f>
        <v>6560.5777891030575</v>
      </c>
    </row>
    <row r="362" spans="1:25">
      <c r="A362" s="237" t="s">
        <v>254</v>
      </c>
      <c r="B362" s="221" t="s">
        <v>202</v>
      </c>
      <c r="C362" s="274" t="str">
        <f t="shared" si="45"/>
        <v>NT</v>
      </c>
      <c r="D362" s="272" t="str">
        <f t="shared" si="46"/>
        <v>Low</v>
      </c>
      <c r="E362" s="336">
        <f>IF('A-baseline &amp; data'!AF168&lt;&gt;"",'A-baseline &amp; data'!AF168,'A-baseline &amp; data'!AE168*(1+SUMIFS('A-methods'!K:K,'A-methods'!$AG:$AG,"rate",'A-methods'!$AF:$AF,$B362,'A-methods'!$E:$E,$C362,'A-methods'!$A:$A,$D362)))</f>
        <v>0</v>
      </c>
      <c r="F362" s="243">
        <f>IF('A-baseline &amp; data'!AG168="",E362*(1+SUMIFS('A-methods'!L:L,'A-methods'!$AG:$AG,"rate",'A-methods'!$AF:$AF,$B362,'A-methods'!$E:$E,$C362,'A-methods'!$A:$A,$D362)),'A-baseline &amp; data'!AG168)</f>
        <v>0</v>
      </c>
      <c r="G362" s="243">
        <f>IF('A-baseline &amp; data'!AH168="",F362*(1+SUMIFS('A-methods'!M:M,'A-methods'!$AG:$AG,"rate",'A-methods'!$AF:$AF,$B362,'A-methods'!$E:$E,$C362,'A-methods'!$A:$A,$D362)),'A-baseline &amp; data'!AH168)</f>
        <v>0</v>
      </c>
      <c r="H362" s="243">
        <f>IF('A-baseline &amp; data'!AI168="",G362*(1+SUMIFS('A-methods'!N:N,'A-methods'!$AG:$AG,"rate",'A-methods'!$AF:$AF,$B362,'A-methods'!$E:$E,$C362,'A-methods'!$A:$A,$D362)),'A-baseline &amp; data'!AI168)</f>
        <v>0</v>
      </c>
      <c r="I362" s="243">
        <f>IF('A-baseline &amp; data'!AJ168="",H362*(1+SUMIFS('A-methods'!O:O,'A-methods'!$AG:$AG,"rate",'A-methods'!$AF:$AF,$B362,'A-methods'!$E:$E,$C362,'A-methods'!$A:$A,$D362)),'A-baseline &amp; data'!AJ168)</f>
        <v>0</v>
      </c>
      <c r="J362" s="243">
        <f>IF('A-baseline &amp; data'!AK168="",I362*(1+SUMIFS('A-methods'!P:P,'A-methods'!$AG:$AG,"rate",'A-methods'!$AF:$AF,$B362,'A-methods'!$E:$E,$C362,'A-methods'!$A:$A,$D362)),'A-baseline &amp; data'!AK168)</f>
        <v>0</v>
      </c>
      <c r="K362" s="243">
        <f>IF('A-baseline &amp; data'!AL168="",J362*(1+SUMIFS('A-methods'!Q:Q,'A-methods'!$AG:$AG,"rate",'A-methods'!$AF:$AF,$B362,'A-methods'!$E:$E,$C362,'A-methods'!$A:$A,$D362)),'A-baseline &amp; data'!AL168)</f>
        <v>0</v>
      </c>
      <c r="L362" s="243">
        <f>IF('A-baseline &amp; data'!AM168="",K362*(1+SUMIFS('A-methods'!R:R,'A-methods'!$AG:$AG,"rate",'A-methods'!$AF:$AF,$B362,'A-methods'!$E:$E,$C362,'A-methods'!$A:$A,$D362)),'A-baseline &amp; data'!AM168)</f>
        <v>0</v>
      </c>
      <c r="M362" s="243">
        <f>IF('A-baseline &amp; data'!AN168="",L362*(1+SUMIFS('A-methods'!S:S,'A-methods'!$AG:$AG,"rate",'A-methods'!$AF:$AF,$B362,'A-methods'!$E:$E,$C362,'A-methods'!$A:$A,$D362)),'A-baseline &amp; data'!AN168)</f>
        <v>0</v>
      </c>
      <c r="N362" s="243">
        <f>IF('A-baseline &amp; data'!AO168="",M362*(1+SUMIFS('A-methods'!T:T,'A-methods'!$AG:$AG,"rate",'A-methods'!$AF:$AF,$B362,'A-methods'!$E:$E,$C362,'A-methods'!$A:$A,$D362)),'A-baseline &amp; data'!AO168)</f>
        <v>0</v>
      </c>
      <c r="O362" s="243">
        <f>IF('A-baseline &amp; data'!AP168="",N362*(1+SUMIFS('A-methods'!U:U,'A-methods'!$AG:$AG,"rate",'A-methods'!$AF:$AF,$B362,'A-methods'!$E:$E,$C362,'A-methods'!$A:$A,$D362)),'A-baseline &amp; data'!AP168)</f>
        <v>0</v>
      </c>
      <c r="P362" s="243">
        <f>IF('A-baseline &amp; data'!AQ168="",O362*(1+SUMIFS('A-methods'!V:V,'A-methods'!$AG:$AG,"rate",'A-methods'!$AF:$AF,$B362,'A-methods'!$E:$E,$C362,'A-methods'!$A:$A,$D362)),'A-baseline &amp; data'!AQ168)</f>
        <v>0</v>
      </c>
      <c r="Q362" s="243">
        <f>IF('A-baseline &amp; data'!AR168="",P362*(1+SUMIFS('A-methods'!W:W,'A-methods'!$AG:$AG,"rate",'A-methods'!$AF:$AF,$B362,'A-methods'!$E:$E,$C362,'A-methods'!$A:$A,$D362)),'A-baseline &amp; data'!AR168)</f>
        <v>0</v>
      </c>
      <c r="R362" s="243">
        <f>IF('A-baseline &amp; data'!AS168="",Q362*(1+SUMIFS('A-methods'!X:X,'A-methods'!$AG:$AG,"rate",'A-methods'!$AF:$AF,$B362,'A-methods'!$E:$E,$C362,'A-methods'!$A:$A,$D362)),'A-baseline &amp; data'!AS168)</f>
        <v>0</v>
      </c>
      <c r="S362" s="243">
        <f>IF('A-baseline &amp; data'!AT168="",R362*(1+SUMIFS('A-methods'!Y:Y,'A-methods'!$AG:$AG,"rate",'A-methods'!$AF:$AF,$B362,'A-methods'!$E:$E,$C362,'A-methods'!$A:$A,$D362)),'A-baseline &amp; data'!AT168)</f>
        <v>0</v>
      </c>
      <c r="T362" s="243">
        <f>IF('A-baseline &amp; data'!AU168="",S362*(1+SUMIFS('A-methods'!Z:Z,'A-methods'!$AG:$AG,"rate",'A-methods'!$AF:$AF,$B362,'A-methods'!$E:$E,$C362,'A-methods'!$A:$A,$D362)),'A-baseline &amp; data'!AU168)</f>
        <v>0</v>
      </c>
      <c r="U362" s="243">
        <f>IF('A-baseline &amp; data'!AV168="",T362*(1+SUMIFS('A-methods'!AA:AA,'A-methods'!$AG:$AG,"rate",'A-methods'!$AF:$AF,$B362,'A-methods'!$E:$E,$C362,'A-methods'!$A:$A,$D362)),'A-baseline &amp; data'!AV168)</f>
        <v>0</v>
      </c>
      <c r="V362" s="243">
        <f>IF('A-baseline &amp; data'!AW168="",U362*(1+SUMIFS('A-methods'!AB:AB,'A-methods'!$AG:$AG,"rate",'A-methods'!$AF:$AF,$B362,'A-methods'!$E:$E,$C362,'A-methods'!$A:$A,$D362)),'A-baseline &amp; data'!AW168)</f>
        <v>0</v>
      </c>
      <c r="W362" s="243">
        <f>IF('A-baseline &amp; data'!AX168="",V362*(1+SUMIFS('A-methods'!AC:AC,'A-methods'!$AG:$AG,"rate",'A-methods'!$AF:$AF,$B362,'A-methods'!$E:$E,$C362,'A-methods'!$A:$A,$D362)),'A-baseline &amp; data'!AX168)</f>
        <v>0</v>
      </c>
      <c r="X362" s="243">
        <f>IF('A-baseline &amp; data'!AY168="",W362*(1+SUMIFS('A-methods'!AD:AD,'A-methods'!$AG:$AG,"rate",'A-methods'!$AF:$AF,$B362,'A-methods'!$E:$E,$C362,'A-methods'!$A:$A,$D362)),'A-baseline &amp; data'!AY168)</f>
        <v>0</v>
      </c>
      <c r="Y362" s="243">
        <f>IF('A-baseline &amp; data'!AZ168="",X362*(1+SUMIFS('A-methods'!AE:AE,'A-methods'!$AG:$AG,"rate",'A-methods'!$AF:$AF,$B362,'A-methods'!$E:$E,$C362,'A-methods'!$A:$A,$D362)),'A-baseline &amp; data'!AZ168)</f>
        <v>0</v>
      </c>
    </row>
    <row r="363" spans="1:25">
      <c r="A363" s="237" t="s">
        <v>255</v>
      </c>
      <c r="B363" s="221" t="s">
        <v>227</v>
      </c>
      <c r="C363" s="274" t="str">
        <f t="shared" si="45"/>
        <v>NT</v>
      </c>
      <c r="D363" s="272" t="str">
        <f t="shared" si="46"/>
        <v>Low</v>
      </c>
      <c r="E363" s="336">
        <f>IF('A-baseline &amp; data'!AF169&lt;&gt;"",'A-baseline &amp; data'!AF169,'A-baseline &amp; data'!AE169*(1+SUMIFS('A-methods'!K:K,'A-methods'!$AG:$AG,"rate",'A-methods'!$AF:$AF,$B363,'A-methods'!$E:$E,$C363,'A-methods'!$A:$A,$D363)))</f>
        <v>0</v>
      </c>
      <c r="F363" s="243">
        <f>IF('A-baseline &amp; data'!AG169="",E363*(1+SUMIFS('A-methods'!L:L,'A-methods'!$AG:$AG,"rate",'A-methods'!$AF:$AF,$B363,'A-methods'!$E:$E,$C363,'A-methods'!$A:$A,$D363)),'A-baseline &amp; data'!AG169)</f>
        <v>0</v>
      </c>
      <c r="G363" s="243">
        <f>IF('A-baseline &amp; data'!AH169="",F363*(1+SUMIFS('A-methods'!M:M,'A-methods'!$AG:$AG,"rate",'A-methods'!$AF:$AF,$B363,'A-methods'!$E:$E,$C363,'A-methods'!$A:$A,$D363)),'A-baseline &amp; data'!AH169)</f>
        <v>0</v>
      </c>
      <c r="H363" s="243">
        <f>IF('A-baseline &amp; data'!AI169="",G363*(1+SUMIFS('A-methods'!N:N,'A-methods'!$AG:$AG,"rate",'A-methods'!$AF:$AF,$B363,'A-methods'!$E:$E,$C363,'A-methods'!$A:$A,$D363)),'A-baseline &amp; data'!AI169)</f>
        <v>0</v>
      </c>
      <c r="I363" s="243">
        <f>IF('A-baseline &amp; data'!AJ169="",H363*(1+SUMIFS('A-methods'!O:O,'A-methods'!$AG:$AG,"rate",'A-methods'!$AF:$AF,$B363,'A-methods'!$E:$E,$C363,'A-methods'!$A:$A,$D363)),'A-baseline &amp; data'!AJ169)</f>
        <v>0</v>
      </c>
      <c r="J363" s="243">
        <f>IF('A-baseline &amp; data'!AK169="",I363*(1+SUMIFS('A-methods'!P:P,'A-methods'!$AG:$AG,"rate",'A-methods'!$AF:$AF,$B363,'A-methods'!$E:$E,$C363,'A-methods'!$A:$A,$D363)),'A-baseline &amp; data'!AK169)</f>
        <v>0</v>
      </c>
      <c r="K363" s="243">
        <f>IF('A-baseline &amp; data'!AL169="",J363*(1+SUMIFS('A-methods'!Q:Q,'A-methods'!$AG:$AG,"rate",'A-methods'!$AF:$AF,$B363,'A-methods'!$E:$E,$C363,'A-methods'!$A:$A,$D363)),'A-baseline &amp; data'!AL169)</f>
        <v>0</v>
      </c>
      <c r="L363" s="243">
        <f>IF('A-baseline &amp; data'!AM169="",K363*(1+SUMIFS('A-methods'!R:R,'A-methods'!$AG:$AG,"rate",'A-methods'!$AF:$AF,$B363,'A-methods'!$E:$E,$C363,'A-methods'!$A:$A,$D363)),'A-baseline &amp; data'!AM169)</f>
        <v>0</v>
      </c>
      <c r="M363" s="243">
        <f>IF('A-baseline &amp; data'!AN169="",L363*(1+SUMIFS('A-methods'!S:S,'A-methods'!$AG:$AG,"rate",'A-methods'!$AF:$AF,$B363,'A-methods'!$E:$E,$C363,'A-methods'!$A:$A,$D363)),'A-baseline &amp; data'!AN169)</f>
        <v>0</v>
      </c>
      <c r="N363" s="243">
        <f>IF('A-baseline &amp; data'!AO169="",M363*(1+SUMIFS('A-methods'!T:T,'A-methods'!$AG:$AG,"rate",'A-methods'!$AF:$AF,$B363,'A-methods'!$E:$E,$C363,'A-methods'!$A:$A,$D363)),'A-baseline &amp; data'!AO169)</f>
        <v>0</v>
      </c>
      <c r="O363" s="243">
        <f>IF('A-baseline &amp; data'!AP169="",N363*(1+SUMIFS('A-methods'!U:U,'A-methods'!$AG:$AG,"rate",'A-methods'!$AF:$AF,$B363,'A-methods'!$E:$E,$C363,'A-methods'!$A:$A,$D363)),'A-baseline &amp; data'!AP169)</f>
        <v>0</v>
      </c>
      <c r="P363" s="243">
        <f>IF('A-baseline &amp; data'!AQ169="",O363*(1+SUMIFS('A-methods'!V:V,'A-methods'!$AG:$AG,"rate",'A-methods'!$AF:$AF,$B363,'A-methods'!$E:$E,$C363,'A-methods'!$A:$A,$D363)),'A-baseline &amp; data'!AQ169)</f>
        <v>0</v>
      </c>
      <c r="Q363" s="243">
        <f>IF('A-baseline &amp; data'!AR169="",P363*(1+SUMIFS('A-methods'!W:W,'A-methods'!$AG:$AG,"rate",'A-methods'!$AF:$AF,$B363,'A-methods'!$E:$E,$C363,'A-methods'!$A:$A,$D363)),'A-baseline &amp; data'!AR169)</f>
        <v>0</v>
      </c>
      <c r="R363" s="243">
        <f>IF('A-baseline &amp; data'!AS169="",Q363*(1+SUMIFS('A-methods'!X:X,'A-methods'!$AG:$AG,"rate",'A-methods'!$AF:$AF,$B363,'A-methods'!$E:$E,$C363,'A-methods'!$A:$A,$D363)),'A-baseline &amp; data'!AS169)</f>
        <v>0</v>
      </c>
      <c r="S363" s="243">
        <f>IF('A-baseline &amp; data'!AT169="",R363*(1+SUMIFS('A-methods'!Y:Y,'A-methods'!$AG:$AG,"rate",'A-methods'!$AF:$AF,$B363,'A-methods'!$E:$E,$C363,'A-methods'!$A:$A,$D363)),'A-baseline &amp; data'!AT169)</f>
        <v>0</v>
      </c>
      <c r="T363" s="243">
        <f>IF('A-baseline &amp; data'!AU169="",S363*(1+SUMIFS('A-methods'!Z:Z,'A-methods'!$AG:$AG,"rate",'A-methods'!$AF:$AF,$B363,'A-methods'!$E:$E,$C363,'A-methods'!$A:$A,$D363)),'A-baseline &amp; data'!AU169)</f>
        <v>0</v>
      </c>
      <c r="U363" s="243">
        <f>IF('A-baseline &amp; data'!AV169="",T363*(1+SUMIFS('A-methods'!AA:AA,'A-methods'!$AG:$AG,"rate",'A-methods'!$AF:$AF,$B363,'A-methods'!$E:$E,$C363,'A-methods'!$A:$A,$D363)),'A-baseline &amp; data'!AV169)</f>
        <v>0</v>
      </c>
      <c r="V363" s="243">
        <f>IF('A-baseline &amp; data'!AW169="",U363*(1+SUMIFS('A-methods'!AB:AB,'A-methods'!$AG:$AG,"rate",'A-methods'!$AF:$AF,$B363,'A-methods'!$E:$E,$C363,'A-methods'!$A:$A,$D363)),'A-baseline &amp; data'!AW169)</f>
        <v>0</v>
      </c>
      <c r="W363" s="243">
        <f>IF('A-baseline &amp; data'!AX169="",V363*(1+SUMIFS('A-methods'!AC:AC,'A-methods'!$AG:$AG,"rate",'A-methods'!$AF:$AF,$B363,'A-methods'!$E:$E,$C363,'A-methods'!$A:$A,$D363)),'A-baseline &amp; data'!AX169)</f>
        <v>0</v>
      </c>
      <c r="X363" s="243">
        <f>IF('A-baseline &amp; data'!AY169="",W363*(1+SUMIFS('A-methods'!AD:AD,'A-methods'!$AG:$AG,"rate",'A-methods'!$AF:$AF,$B363,'A-methods'!$E:$E,$C363,'A-methods'!$A:$A,$D363)),'A-baseline &amp; data'!AY169)</f>
        <v>0</v>
      </c>
      <c r="Y363" s="243">
        <f>IF('A-baseline &amp; data'!AZ169="",X363*(1+SUMIFS('A-methods'!AE:AE,'A-methods'!$AG:$AG,"rate",'A-methods'!$AF:$AF,$B363,'A-methods'!$E:$E,$C363,'A-methods'!$A:$A,$D363)),'A-baseline &amp; data'!AZ169)</f>
        <v>0</v>
      </c>
    </row>
    <row r="364" spans="1:25">
      <c r="A364" s="237" t="s">
        <v>256</v>
      </c>
      <c r="B364" s="221" t="s">
        <v>372</v>
      </c>
      <c r="C364" s="274" t="str">
        <f t="shared" si="45"/>
        <v>NT</v>
      </c>
      <c r="D364" s="272" t="str">
        <f t="shared" si="46"/>
        <v>Low</v>
      </c>
      <c r="E364" s="336">
        <f>IF('A-baseline &amp; data'!AF170&lt;&gt;"",'A-baseline &amp; data'!AF170,'A-baseline &amp; data'!AE170*(1+SUMIFS('A-methods'!K:K,'A-methods'!$AG:$AG,"rate",'A-methods'!$AF:$AF,$B364,'A-methods'!$E:$E,$C364,'A-methods'!$A:$A,$D364)))</f>
        <v>0</v>
      </c>
      <c r="F364" s="243">
        <f>IF('A-baseline &amp; data'!AG170="",E364*(1+SUMIFS('A-methods'!L:L,'A-methods'!$AG:$AG,"rate",'A-methods'!$AF:$AF,$B364,'A-methods'!$E:$E,$C364,'A-methods'!$A:$A,$D364)),'A-baseline &amp; data'!AG170)</f>
        <v>0</v>
      </c>
      <c r="G364" s="243">
        <f>IF('A-baseline &amp; data'!AH170="",F364*(1+SUMIFS('A-methods'!M:M,'A-methods'!$AG:$AG,"rate",'A-methods'!$AF:$AF,$B364,'A-methods'!$E:$E,$C364,'A-methods'!$A:$A,$D364)),'A-baseline &amp; data'!AH170)</f>
        <v>0</v>
      </c>
      <c r="H364" s="243">
        <f>IF('A-baseline &amp; data'!AI170="",G364*(1+SUMIFS('A-methods'!N:N,'A-methods'!$AG:$AG,"rate",'A-methods'!$AF:$AF,$B364,'A-methods'!$E:$E,$C364,'A-methods'!$A:$A,$D364)),'A-baseline &amp; data'!AI170)</f>
        <v>0</v>
      </c>
      <c r="I364" s="243">
        <f>IF('A-baseline &amp; data'!AJ170="",H364*(1+SUMIFS('A-methods'!O:O,'A-methods'!$AG:$AG,"rate",'A-methods'!$AF:$AF,$B364,'A-methods'!$E:$E,$C364,'A-methods'!$A:$A,$D364)),'A-baseline &amp; data'!AJ170)</f>
        <v>0</v>
      </c>
      <c r="J364" s="243">
        <f>IF('A-baseline &amp; data'!AK170="",I364*(1+SUMIFS('A-methods'!P:P,'A-methods'!$AG:$AG,"rate",'A-methods'!$AF:$AF,$B364,'A-methods'!$E:$E,$C364,'A-methods'!$A:$A,$D364)),'A-baseline &amp; data'!AK170)</f>
        <v>0</v>
      </c>
      <c r="K364" s="243">
        <f>IF('A-baseline &amp; data'!AL170="",J364*(1+SUMIFS('A-methods'!Q:Q,'A-methods'!$AG:$AG,"rate",'A-methods'!$AF:$AF,$B364,'A-methods'!$E:$E,$C364,'A-methods'!$A:$A,$D364)),'A-baseline &amp; data'!AL170)</f>
        <v>0</v>
      </c>
      <c r="L364" s="243">
        <f>IF('A-baseline &amp; data'!AM170="",K364*(1+SUMIFS('A-methods'!R:R,'A-methods'!$AG:$AG,"rate",'A-methods'!$AF:$AF,$B364,'A-methods'!$E:$E,$C364,'A-methods'!$A:$A,$D364)),'A-baseline &amp; data'!AM170)</f>
        <v>0</v>
      </c>
      <c r="M364" s="243">
        <f>IF('A-baseline &amp; data'!AN170="",L364*(1+SUMIFS('A-methods'!S:S,'A-methods'!$AG:$AG,"rate",'A-methods'!$AF:$AF,$B364,'A-methods'!$E:$E,$C364,'A-methods'!$A:$A,$D364)),'A-baseline &amp; data'!AN170)</f>
        <v>0</v>
      </c>
      <c r="N364" s="243">
        <f>IF('A-baseline &amp; data'!AO170="",M364*(1+SUMIFS('A-methods'!T:T,'A-methods'!$AG:$AG,"rate",'A-methods'!$AF:$AF,$B364,'A-methods'!$E:$E,$C364,'A-methods'!$A:$A,$D364)),'A-baseline &amp; data'!AO170)</f>
        <v>0</v>
      </c>
      <c r="O364" s="243">
        <f>IF('A-baseline &amp; data'!AP170="",N364*(1+SUMIFS('A-methods'!U:U,'A-methods'!$AG:$AG,"rate",'A-methods'!$AF:$AF,$B364,'A-methods'!$E:$E,$C364,'A-methods'!$A:$A,$D364)),'A-baseline &amp; data'!AP170)</f>
        <v>0</v>
      </c>
      <c r="P364" s="243">
        <f>IF('A-baseline &amp; data'!AQ170="",O364*(1+SUMIFS('A-methods'!V:V,'A-methods'!$AG:$AG,"rate",'A-methods'!$AF:$AF,$B364,'A-methods'!$E:$E,$C364,'A-methods'!$A:$A,$D364)),'A-baseline &amp; data'!AQ170)</f>
        <v>0</v>
      </c>
      <c r="Q364" s="243">
        <f>IF('A-baseline &amp; data'!AR170="",P364*(1+SUMIFS('A-methods'!W:W,'A-methods'!$AG:$AG,"rate",'A-methods'!$AF:$AF,$B364,'A-methods'!$E:$E,$C364,'A-methods'!$A:$A,$D364)),'A-baseline &amp; data'!AR170)</f>
        <v>0</v>
      </c>
      <c r="R364" s="243">
        <f>IF('A-baseline &amp; data'!AS170="",Q364*(1+SUMIFS('A-methods'!X:X,'A-methods'!$AG:$AG,"rate",'A-methods'!$AF:$AF,$B364,'A-methods'!$E:$E,$C364,'A-methods'!$A:$A,$D364)),'A-baseline &amp; data'!AS170)</f>
        <v>0</v>
      </c>
      <c r="S364" s="243">
        <f>IF('A-baseline &amp; data'!AT170="",R364*(1+SUMIFS('A-methods'!Y:Y,'A-methods'!$AG:$AG,"rate",'A-methods'!$AF:$AF,$B364,'A-methods'!$E:$E,$C364,'A-methods'!$A:$A,$D364)),'A-baseline &amp; data'!AT170)</f>
        <v>0</v>
      </c>
      <c r="T364" s="243">
        <f>IF('A-baseline &amp; data'!AU170="",S364*(1+SUMIFS('A-methods'!Z:Z,'A-methods'!$AG:$AG,"rate",'A-methods'!$AF:$AF,$B364,'A-methods'!$E:$E,$C364,'A-methods'!$A:$A,$D364)),'A-baseline &amp; data'!AU170)</f>
        <v>0</v>
      </c>
      <c r="U364" s="243">
        <f>IF('A-baseline &amp; data'!AV170="",T364*(1+SUMIFS('A-methods'!AA:AA,'A-methods'!$AG:$AG,"rate",'A-methods'!$AF:$AF,$B364,'A-methods'!$E:$E,$C364,'A-methods'!$A:$A,$D364)),'A-baseline &amp; data'!AV170)</f>
        <v>0</v>
      </c>
      <c r="V364" s="243">
        <f>IF('A-baseline &amp; data'!AW170="",U364*(1+SUMIFS('A-methods'!AB:AB,'A-methods'!$AG:$AG,"rate",'A-methods'!$AF:$AF,$B364,'A-methods'!$E:$E,$C364,'A-methods'!$A:$A,$D364)),'A-baseline &amp; data'!AW170)</f>
        <v>0</v>
      </c>
      <c r="W364" s="243">
        <f>IF('A-baseline &amp; data'!AX170="",V364*(1+SUMIFS('A-methods'!AC:AC,'A-methods'!$AG:$AG,"rate",'A-methods'!$AF:$AF,$B364,'A-methods'!$E:$E,$C364,'A-methods'!$A:$A,$D364)),'A-baseline &amp; data'!AX170)</f>
        <v>0</v>
      </c>
      <c r="X364" s="243">
        <f>IF('A-baseline &amp; data'!AY170="",W364*(1+SUMIFS('A-methods'!AD:AD,'A-methods'!$AG:$AG,"rate",'A-methods'!$AF:$AF,$B364,'A-methods'!$E:$E,$C364,'A-methods'!$A:$A,$D364)),'A-baseline &amp; data'!AY170)</f>
        <v>0</v>
      </c>
      <c r="Y364" s="243">
        <f>IF('A-baseline &amp; data'!AZ170="",X364*(1+SUMIFS('A-methods'!AE:AE,'A-methods'!$AG:$AG,"rate",'A-methods'!$AF:$AF,$B364,'A-methods'!$E:$E,$C364,'A-methods'!$A:$A,$D364)),'A-baseline &amp; data'!AZ170)</f>
        <v>0</v>
      </c>
    </row>
    <row r="365" spans="1:25">
      <c r="A365" s="237" t="s">
        <v>370</v>
      </c>
      <c r="B365" s="221" t="s">
        <v>371</v>
      </c>
      <c r="C365" s="274" t="str">
        <f t="shared" si="45"/>
        <v>NT</v>
      </c>
      <c r="D365" s="272" t="str">
        <f t="shared" si="46"/>
        <v>Low</v>
      </c>
      <c r="E365" s="336">
        <f>IF('A-baseline &amp; data'!AF171&lt;&gt;"",'A-baseline &amp; data'!AF171,'A-baseline &amp; data'!AE171*(1+SUMIFS('A-methods'!K:K,'A-methods'!$AG:$AG,"rate",'A-methods'!$AF:$AF,$B365,'A-methods'!$E:$E,$C365,'A-methods'!$A:$A,$D365)))</f>
        <v>0</v>
      </c>
      <c r="F365" s="243">
        <f>IF('A-baseline &amp; data'!AG171="",E365*(1+SUMIFS('A-methods'!L:L,'A-methods'!$AG:$AG,"rate",'A-methods'!$AF:$AF,$B365,'A-methods'!$E:$E,$C365,'A-methods'!$A:$A,$D365)),'A-baseline &amp; data'!AG171)</f>
        <v>0</v>
      </c>
      <c r="G365" s="243">
        <f>IF('A-baseline &amp; data'!AH171="",F365*(1+SUMIFS('A-methods'!M:M,'A-methods'!$AG:$AG,"rate",'A-methods'!$AF:$AF,$B365,'A-methods'!$E:$E,$C365,'A-methods'!$A:$A,$D365)),'A-baseline &amp; data'!AH171)</f>
        <v>0</v>
      </c>
      <c r="H365" s="243">
        <f>IF('A-baseline &amp; data'!AI171="",G365*(1+SUMIFS('A-methods'!N:N,'A-methods'!$AG:$AG,"rate",'A-methods'!$AF:$AF,$B365,'A-methods'!$E:$E,$C365,'A-methods'!$A:$A,$D365)),'A-baseline &amp; data'!AI171)</f>
        <v>0</v>
      </c>
      <c r="I365" s="243">
        <f>IF('A-baseline &amp; data'!AJ171="",H365*(1+SUMIFS('A-methods'!O:O,'A-methods'!$AG:$AG,"rate",'A-methods'!$AF:$AF,$B365,'A-methods'!$E:$E,$C365,'A-methods'!$A:$A,$D365)),'A-baseline &amp; data'!AJ171)</f>
        <v>0</v>
      </c>
      <c r="J365" s="243">
        <f>IF('A-baseline &amp; data'!AK171="",I365*(1+SUMIFS('A-methods'!P:P,'A-methods'!$AG:$AG,"rate",'A-methods'!$AF:$AF,$B365,'A-methods'!$E:$E,$C365,'A-methods'!$A:$A,$D365)),'A-baseline &amp; data'!AK171)</f>
        <v>0</v>
      </c>
      <c r="K365" s="243">
        <f>IF('A-baseline &amp; data'!AL171="",J365*(1+SUMIFS('A-methods'!Q:Q,'A-methods'!$AG:$AG,"rate",'A-methods'!$AF:$AF,$B365,'A-methods'!$E:$E,$C365,'A-methods'!$A:$A,$D365)),'A-baseline &amp; data'!AL171)</f>
        <v>0</v>
      </c>
      <c r="L365" s="243">
        <f>IF('A-baseline &amp; data'!AM171="",K365*(1+SUMIFS('A-methods'!R:R,'A-methods'!$AG:$AG,"rate",'A-methods'!$AF:$AF,$B365,'A-methods'!$E:$E,$C365,'A-methods'!$A:$A,$D365)),'A-baseline &amp; data'!AM171)</f>
        <v>0</v>
      </c>
      <c r="M365" s="243">
        <f>IF('A-baseline &amp; data'!AN171="",L365*(1+SUMIFS('A-methods'!S:S,'A-methods'!$AG:$AG,"rate",'A-methods'!$AF:$AF,$B365,'A-methods'!$E:$E,$C365,'A-methods'!$A:$A,$D365)),'A-baseline &amp; data'!AN171)</f>
        <v>0</v>
      </c>
      <c r="N365" s="243">
        <f>IF('A-baseline &amp; data'!AO171="",M365*(1+SUMIFS('A-methods'!T:T,'A-methods'!$AG:$AG,"rate",'A-methods'!$AF:$AF,$B365,'A-methods'!$E:$E,$C365,'A-methods'!$A:$A,$D365)),'A-baseline &amp; data'!AO171)</f>
        <v>0</v>
      </c>
      <c r="O365" s="243">
        <f>IF('A-baseline &amp; data'!AP171="",N365*(1+SUMIFS('A-methods'!U:U,'A-methods'!$AG:$AG,"rate",'A-methods'!$AF:$AF,$B365,'A-methods'!$E:$E,$C365,'A-methods'!$A:$A,$D365)),'A-baseline &amp; data'!AP171)</f>
        <v>0</v>
      </c>
      <c r="P365" s="243">
        <f>IF('A-baseline &amp; data'!AQ171="",O365*(1+SUMIFS('A-methods'!V:V,'A-methods'!$AG:$AG,"rate",'A-methods'!$AF:$AF,$B365,'A-methods'!$E:$E,$C365,'A-methods'!$A:$A,$D365)),'A-baseline &amp; data'!AQ171)</f>
        <v>0</v>
      </c>
      <c r="Q365" s="243">
        <f>IF('A-baseline &amp; data'!AR171="",P365*(1+SUMIFS('A-methods'!W:W,'A-methods'!$AG:$AG,"rate",'A-methods'!$AF:$AF,$B365,'A-methods'!$E:$E,$C365,'A-methods'!$A:$A,$D365)),'A-baseline &amp; data'!AR171)</f>
        <v>0</v>
      </c>
      <c r="R365" s="243">
        <f>IF('A-baseline &amp; data'!AS171="",Q365*(1+SUMIFS('A-methods'!X:X,'A-methods'!$AG:$AG,"rate",'A-methods'!$AF:$AF,$B365,'A-methods'!$E:$E,$C365,'A-methods'!$A:$A,$D365)),'A-baseline &amp; data'!AS171)</f>
        <v>0</v>
      </c>
      <c r="S365" s="243">
        <f>IF('A-baseline &amp; data'!AT171="",R365*(1+SUMIFS('A-methods'!Y:Y,'A-methods'!$AG:$AG,"rate",'A-methods'!$AF:$AF,$B365,'A-methods'!$E:$E,$C365,'A-methods'!$A:$A,$D365)),'A-baseline &amp; data'!AT171)</f>
        <v>0</v>
      </c>
      <c r="T365" s="243">
        <f>IF('A-baseline &amp; data'!AU171="",S365*(1+SUMIFS('A-methods'!Z:Z,'A-methods'!$AG:$AG,"rate",'A-methods'!$AF:$AF,$B365,'A-methods'!$E:$E,$C365,'A-methods'!$A:$A,$D365)),'A-baseline &amp; data'!AU171)</f>
        <v>0</v>
      </c>
      <c r="U365" s="243">
        <f>IF('A-baseline &amp; data'!AV171="",T365*(1+SUMIFS('A-methods'!AA:AA,'A-methods'!$AG:$AG,"rate",'A-methods'!$AF:$AF,$B365,'A-methods'!$E:$E,$C365,'A-methods'!$A:$A,$D365)),'A-baseline &amp; data'!AV171)</f>
        <v>0</v>
      </c>
      <c r="V365" s="243">
        <f>IF('A-baseline &amp; data'!AW171="",U365*(1+SUMIFS('A-methods'!AB:AB,'A-methods'!$AG:$AG,"rate",'A-methods'!$AF:$AF,$B365,'A-methods'!$E:$E,$C365,'A-methods'!$A:$A,$D365)),'A-baseline &amp; data'!AW171)</f>
        <v>0</v>
      </c>
      <c r="W365" s="243">
        <f>IF('A-baseline &amp; data'!AX171="",V365*(1+SUMIFS('A-methods'!AC:AC,'A-methods'!$AG:$AG,"rate",'A-methods'!$AF:$AF,$B365,'A-methods'!$E:$E,$C365,'A-methods'!$A:$A,$D365)),'A-baseline &amp; data'!AX171)</f>
        <v>0</v>
      </c>
      <c r="X365" s="243">
        <f>IF('A-baseline &amp; data'!AY171="",W365*(1+SUMIFS('A-methods'!AD:AD,'A-methods'!$AG:$AG,"rate",'A-methods'!$AF:$AF,$B365,'A-methods'!$E:$E,$C365,'A-methods'!$A:$A,$D365)),'A-baseline &amp; data'!AY171)</f>
        <v>0</v>
      </c>
      <c r="Y365" s="243">
        <f>IF('A-baseline &amp; data'!AZ171="",X365*(1+SUMIFS('A-methods'!AE:AE,'A-methods'!$AG:$AG,"rate",'A-methods'!$AF:$AF,$B365,'A-methods'!$E:$E,$C365,'A-methods'!$A:$A,$D365)),'A-baseline &amp; data'!AZ171)</f>
        <v>0</v>
      </c>
    </row>
    <row r="366" spans="1:25">
      <c r="A366" s="237" t="s">
        <v>381</v>
      </c>
      <c r="B366" s="221" t="s">
        <v>382</v>
      </c>
      <c r="C366" s="274" t="str">
        <f t="shared" si="45"/>
        <v>NT</v>
      </c>
      <c r="D366" s="272" t="str">
        <f t="shared" si="46"/>
        <v>Low</v>
      </c>
      <c r="E366" s="336">
        <f>IF('A-baseline &amp; data'!AF172&lt;&gt;"",'A-baseline &amp; data'!AF172,'A-baseline &amp; data'!AE172*(1+SUMIFS('A-methods'!K:K,'A-methods'!$AG:$AG,"rate",'A-methods'!$AF:$AF,$B366,'A-methods'!$E:$E,$C366,'A-methods'!$A:$A,$D366)))</f>
        <v>0</v>
      </c>
      <c r="F366" s="243">
        <f>IF('A-baseline &amp; data'!AG172="",E366*(1+SUMIFS('A-methods'!L:L,'A-methods'!$AG:$AG,"rate",'A-methods'!$AF:$AF,$B366,'A-methods'!$E:$E,$C366,'A-methods'!$A:$A,$D366)),'A-baseline &amp; data'!AG172)</f>
        <v>0</v>
      </c>
      <c r="G366" s="243">
        <f>IF('A-baseline &amp; data'!AH172="",F366*(1+SUMIFS('A-methods'!M:M,'A-methods'!$AG:$AG,"rate",'A-methods'!$AF:$AF,$B366,'A-methods'!$E:$E,$C366,'A-methods'!$A:$A,$D366)),'A-baseline &amp; data'!AH172)</f>
        <v>0</v>
      </c>
      <c r="H366" s="243">
        <f>IF('A-baseline &amp; data'!AI172="",G366*(1+SUMIFS('A-methods'!N:N,'A-methods'!$AG:$AG,"rate",'A-methods'!$AF:$AF,$B366,'A-methods'!$E:$E,$C366,'A-methods'!$A:$A,$D366)),'A-baseline &amp; data'!AI172)</f>
        <v>0</v>
      </c>
      <c r="I366" s="243">
        <f>IF('A-baseline &amp; data'!AJ172="",H366*(1+SUMIFS('A-methods'!O:O,'A-methods'!$AG:$AG,"rate",'A-methods'!$AF:$AF,$B366,'A-methods'!$E:$E,$C366,'A-methods'!$A:$A,$D366)),'A-baseline &amp; data'!AJ172)</f>
        <v>0</v>
      </c>
      <c r="J366" s="243">
        <f>IF('A-baseline &amp; data'!AK172="",I366*(1+SUMIFS('A-methods'!P:P,'A-methods'!$AG:$AG,"rate",'A-methods'!$AF:$AF,$B366,'A-methods'!$E:$E,$C366,'A-methods'!$A:$A,$D366)),'A-baseline &amp; data'!AK172)</f>
        <v>0</v>
      </c>
      <c r="K366" s="243">
        <f>IF('A-baseline &amp; data'!AL172="",J366*(1+SUMIFS('A-methods'!Q:Q,'A-methods'!$AG:$AG,"rate",'A-methods'!$AF:$AF,$B366,'A-methods'!$E:$E,$C366,'A-methods'!$A:$A,$D366)),'A-baseline &amp; data'!AL172)</f>
        <v>0</v>
      </c>
      <c r="L366" s="243">
        <f>IF('A-baseline &amp; data'!AM172="",K366*(1+SUMIFS('A-methods'!R:R,'A-methods'!$AG:$AG,"rate",'A-methods'!$AF:$AF,$B366,'A-methods'!$E:$E,$C366,'A-methods'!$A:$A,$D366)),'A-baseline &amp; data'!AM172)</f>
        <v>0</v>
      </c>
      <c r="M366" s="243">
        <f>IF('A-baseline &amp; data'!AN172="",L366*(1+SUMIFS('A-methods'!S:S,'A-methods'!$AG:$AG,"rate",'A-methods'!$AF:$AF,$B366,'A-methods'!$E:$E,$C366,'A-methods'!$A:$A,$D366)),'A-baseline &amp; data'!AN172)</f>
        <v>0</v>
      </c>
      <c r="N366" s="243">
        <f>IF('A-baseline &amp; data'!AO172="",M366*(1+SUMIFS('A-methods'!T:T,'A-methods'!$AG:$AG,"rate",'A-methods'!$AF:$AF,$B366,'A-methods'!$E:$E,$C366,'A-methods'!$A:$A,$D366)),'A-baseline &amp; data'!AO172)</f>
        <v>0</v>
      </c>
      <c r="O366" s="243">
        <f>IF('A-baseline &amp; data'!AP172="",N366*(1+SUMIFS('A-methods'!U:U,'A-methods'!$AG:$AG,"rate",'A-methods'!$AF:$AF,$B366,'A-methods'!$E:$E,$C366,'A-methods'!$A:$A,$D366)),'A-baseline &amp; data'!AP172)</f>
        <v>0</v>
      </c>
      <c r="P366" s="243">
        <f>IF('A-baseline &amp; data'!AQ172="",O366*(1+SUMIFS('A-methods'!V:V,'A-methods'!$AG:$AG,"rate",'A-methods'!$AF:$AF,$B366,'A-methods'!$E:$E,$C366,'A-methods'!$A:$A,$D366)),'A-baseline &amp; data'!AQ172)</f>
        <v>0</v>
      </c>
      <c r="Q366" s="243">
        <f>IF('A-baseline &amp; data'!AR172="",P366*(1+SUMIFS('A-methods'!W:W,'A-methods'!$AG:$AG,"rate",'A-methods'!$AF:$AF,$B366,'A-methods'!$E:$E,$C366,'A-methods'!$A:$A,$D366)),'A-baseline &amp; data'!AR172)</f>
        <v>0</v>
      </c>
      <c r="R366" s="243">
        <f>IF('A-baseline &amp; data'!AS172="",Q366*(1+SUMIFS('A-methods'!X:X,'A-methods'!$AG:$AG,"rate",'A-methods'!$AF:$AF,$B366,'A-methods'!$E:$E,$C366,'A-methods'!$A:$A,$D366)),'A-baseline &amp; data'!AS172)</f>
        <v>0</v>
      </c>
      <c r="S366" s="243">
        <f>IF('A-baseline &amp; data'!AT172="",R366*(1+SUMIFS('A-methods'!Y:Y,'A-methods'!$AG:$AG,"rate",'A-methods'!$AF:$AF,$B366,'A-methods'!$E:$E,$C366,'A-methods'!$A:$A,$D366)),'A-baseline &amp; data'!AT172)</f>
        <v>0</v>
      </c>
      <c r="T366" s="243">
        <f>IF('A-baseline &amp; data'!AU172="",S366*(1+SUMIFS('A-methods'!Z:Z,'A-methods'!$AG:$AG,"rate",'A-methods'!$AF:$AF,$B366,'A-methods'!$E:$E,$C366,'A-methods'!$A:$A,$D366)),'A-baseline &amp; data'!AU172)</f>
        <v>0</v>
      </c>
      <c r="U366" s="243">
        <f>IF('A-baseline &amp; data'!AV172="",T366*(1+SUMIFS('A-methods'!AA:AA,'A-methods'!$AG:$AG,"rate",'A-methods'!$AF:$AF,$B366,'A-methods'!$E:$E,$C366,'A-methods'!$A:$A,$D366)),'A-baseline &amp; data'!AV172)</f>
        <v>0</v>
      </c>
      <c r="V366" s="243">
        <f>IF('A-baseline &amp; data'!AW172="",U366*(1+SUMIFS('A-methods'!AB:AB,'A-methods'!$AG:$AG,"rate",'A-methods'!$AF:$AF,$B366,'A-methods'!$E:$E,$C366,'A-methods'!$A:$A,$D366)),'A-baseline &amp; data'!AW172)</f>
        <v>0</v>
      </c>
      <c r="W366" s="243">
        <f>IF('A-baseline &amp; data'!AX172="",V366*(1+SUMIFS('A-methods'!AC:AC,'A-methods'!$AG:$AG,"rate",'A-methods'!$AF:$AF,$B366,'A-methods'!$E:$E,$C366,'A-methods'!$A:$A,$D366)),'A-baseline &amp; data'!AX172)</f>
        <v>0</v>
      </c>
      <c r="X366" s="243">
        <f>IF('A-baseline &amp; data'!AY172="",W366*(1+SUMIFS('A-methods'!AD:AD,'A-methods'!$AG:$AG,"rate",'A-methods'!$AF:$AF,$B366,'A-methods'!$E:$E,$C366,'A-methods'!$A:$A,$D366)),'A-baseline &amp; data'!AY172)</f>
        <v>0</v>
      </c>
      <c r="Y366" s="243">
        <f>IF('A-baseline &amp; data'!AZ172="",X366*(1+SUMIFS('A-methods'!AE:AE,'A-methods'!$AG:$AG,"rate",'A-methods'!$AF:$AF,$B366,'A-methods'!$E:$E,$C366,'A-methods'!$A:$A,$D366)),'A-baseline &amp; data'!AZ172)</f>
        <v>0</v>
      </c>
    </row>
    <row r="367" spans="1:25">
      <c r="A367" s="237" t="s">
        <v>257</v>
      </c>
      <c r="B367" s="221" t="s">
        <v>194</v>
      </c>
      <c r="C367" s="274" t="str">
        <f t="shared" si="45"/>
        <v>NT</v>
      </c>
      <c r="D367" s="272" t="str">
        <f t="shared" si="46"/>
        <v>Low</v>
      </c>
      <c r="E367" s="336">
        <f>IF('A-baseline &amp; data'!AF173&lt;&gt;"",'A-baseline &amp; data'!AF173,'A-baseline &amp; data'!AE173*(1+SUMIFS('A-methods'!K:K,'A-methods'!$AG:$AG,"rate",'A-methods'!$AF:$AF,$B367,'A-methods'!$E:$E,$C367,'A-methods'!$A:$A,$D367)))</f>
        <v>77.985500000000002</v>
      </c>
      <c r="F367" s="243">
        <f>IF('A-baseline &amp; data'!AG173="",E367*(1+SUMIFS('A-methods'!L:L,'A-methods'!$AG:$AG,"rate",'A-methods'!$AF:$AF,$B367,'A-methods'!$E:$E,$C367,'A-methods'!$A:$A,$D367)),'A-baseline &amp; data'!AG173)</f>
        <v>74.086224999999999</v>
      </c>
      <c r="G367" s="243">
        <f>IF('A-baseline &amp; data'!AH173="",F367*(1+SUMIFS('A-methods'!M:M,'A-methods'!$AG:$AG,"rate",'A-methods'!$AF:$AF,$B367,'A-methods'!$E:$E,$C367,'A-methods'!$A:$A,$D367)),'A-baseline &amp; data'!AH173)</f>
        <v>70.381913749999995</v>
      </c>
      <c r="H367" s="243">
        <f>IF('A-baseline &amp; data'!AI173="",G367*(1+SUMIFS('A-methods'!N:N,'A-methods'!$AG:$AG,"rate",'A-methods'!$AF:$AF,$B367,'A-methods'!$E:$E,$C367,'A-methods'!$A:$A,$D367)),'A-baseline &amp; data'!AI173)</f>
        <v>66.862818062499997</v>
      </c>
      <c r="I367" s="243">
        <f>IF('A-baseline &amp; data'!AJ173="",H367*(1+SUMIFS('A-methods'!O:O,'A-methods'!$AG:$AG,"rate",'A-methods'!$AF:$AF,$B367,'A-methods'!$E:$E,$C367,'A-methods'!$A:$A,$D367)),'A-baseline &amp; data'!AJ173)</f>
        <v>63.519677159374993</v>
      </c>
      <c r="J367" s="243">
        <f>IF('A-baseline &amp; data'!AK173="",I367*(1+SUMIFS('A-methods'!P:P,'A-methods'!$AG:$AG,"rate",'A-methods'!$AF:$AF,$B367,'A-methods'!$E:$E,$C367,'A-methods'!$A:$A,$D367)),'A-baseline &amp; data'!AK173)</f>
        <v>60.34369330140624</v>
      </c>
      <c r="K367" s="243">
        <f>IF('A-baseline &amp; data'!AL173="",J367*(1+SUMIFS('A-methods'!Q:Q,'A-methods'!$AG:$AG,"rate",'A-methods'!$AF:$AF,$B367,'A-methods'!$E:$E,$C367,'A-methods'!$A:$A,$D367)),'A-baseline &amp; data'!AL173)</f>
        <v>57.326508636335923</v>
      </c>
      <c r="L367" s="243">
        <f>IF('A-baseline &amp; data'!AM173="",K367*(1+SUMIFS('A-methods'!R:R,'A-methods'!$AG:$AG,"rate",'A-methods'!$AF:$AF,$B367,'A-methods'!$E:$E,$C367,'A-methods'!$A:$A,$D367)),'A-baseline &amp; data'!AM173)</f>
        <v>54.460183204519126</v>
      </c>
      <c r="M367" s="243">
        <f>IF('A-baseline &amp; data'!AN173="",L367*(1+SUMIFS('A-methods'!S:S,'A-methods'!$AG:$AG,"rate",'A-methods'!$AF:$AF,$B367,'A-methods'!$E:$E,$C367,'A-methods'!$A:$A,$D367)),'A-baseline &amp; data'!AN173)</f>
        <v>51.73717404429317</v>
      </c>
      <c r="N367" s="243">
        <f>IF('A-baseline &amp; data'!AO173="",M367*(1+SUMIFS('A-methods'!T:T,'A-methods'!$AG:$AG,"rate",'A-methods'!$AF:$AF,$B367,'A-methods'!$E:$E,$C367,'A-methods'!$A:$A,$D367)),'A-baseline &amp; data'!AO173)</f>
        <v>49.150315342078507</v>
      </c>
      <c r="O367" s="243">
        <f>IF('A-baseline &amp; data'!AP173="",N367*(1+SUMIFS('A-methods'!U:U,'A-methods'!$AG:$AG,"rate",'A-methods'!$AF:$AF,$B367,'A-methods'!$E:$E,$C367,'A-methods'!$A:$A,$D367)),'A-baseline &amp; data'!AP173)</f>
        <v>46.692799574974579</v>
      </c>
      <c r="P367" s="243">
        <f>IF('A-baseline &amp; data'!AQ173="",O367*(1+SUMIFS('A-methods'!V:V,'A-methods'!$AG:$AG,"rate",'A-methods'!$AF:$AF,$B367,'A-methods'!$E:$E,$C367,'A-methods'!$A:$A,$D367)),'A-baseline &amp; data'!AQ173)</f>
        <v>44.358159596225846</v>
      </c>
      <c r="Q367" s="243">
        <f>IF('A-baseline &amp; data'!AR173="",P367*(1+SUMIFS('A-methods'!W:W,'A-methods'!$AG:$AG,"rate",'A-methods'!$AF:$AF,$B367,'A-methods'!$E:$E,$C367,'A-methods'!$A:$A,$D367)),'A-baseline &amp; data'!AR173)</f>
        <v>42.140251616414552</v>
      </c>
      <c r="R367" s="243">
        <f>IF('A-baseline &amp; data'!AS173="",Q367*(1+SUMIFS('A-methods'!X:X,'A-methods'!$AG:$AG,"rate",'A-methods'!$AF:$AF,$B367,'A-methods'!$E:$E,$C367,'A-methods'!$A:$A,$D367)),'A-baseline &amp; data'!AS173)</f>
        <v>40.033239035593823</v>
      </c>
      <c r="S367" s="243">
        <f>IF('A-baseline &amp; data'!AT173="",R367*(1+SUMIFS('A-methods'!Y:Y,'A-methods'!$AG:$AG,"rate",'A-methods'!$AF:$AF,$B367,'A-methods'!$E:$E,$C367,'A-methods'!$A:$A,$D367)),'A-baseline &amp; data'!AT173)</f>
        <v>38.031577083814128</v>
      </c>
      <c r="T367" s="243">
        <f>IF('A-baseline &amp; data'!AU173="",S367*(1+SUMIFS('A-methods'!Z:Z,'A-methods'!$AG:$AG,"rate",'A-methods'!$AF:$AF,$B367,'A-methods'!$E:$E,$C367,'A-methods'!$A:$A,$D367)),'A-baseline &amp; data'!AU173)</f>
        <v>36.129998229623418</v>
      </c>
      <c r="U367" s="243">
        <f>IF('A-baseline &amp; data'!AV173="",T367*(1+SUMIFS('A-methods'!AA:AA,'A-methods'!$AG:$AG,"rate",'A-methods'!$AF:$AF,$B367,'A-methods'!$E:$E,$C367,'A-methods'!$A:$A,$D367)),'A-baseline &amp; data'!AV173)</f>
        <v>34.323498318142242</v>
      </c>
      <c r="V367" s="243">
        <f>IF('A-baseline &amp; data'!AW173="",U367*(1+SUMIFS('A-methods'!AB:AB,'A-methods'!$AG:$AG,"rate",'A-methods'!$AF:$AF,$B367,'A-methods'!$E:$E,$C367,'A-methods'!$A:$A,$D367)),'A-baseline &amp; data'!AW173)</f>
        <v>32.607323402235131</v>
      </c>
      <c r="W367" s="243">
        <f>IF('A-baseline &amp; data'!AX173="",V367*(1+SUMIFS('A-methods'!AC:AC,'A-methods'!$AG:$AG,"rate",'A-methods'!$AF:$AF,$B367,'A-methods'!$E:$E,$C367,'A-methods'!$A:$A,$D367)),'A-baseline &amp; data'!AX173)</f>
        <v>30.976957232123372</v>
      </c>
      <c r="X367" s="243">
        <f>IF('A-baseline &amp; data'!AY173="",W367*(1+SUMIFS('A-methods'!AD:AD,'A-methods'!$AG:$AG,"rate",'A-methods'!$AF:$AF,$B367,'A-methods'!$E:$E,$C367,'A-methods'!$A:$A,$D367)),'A-baseline &amp; data'!AY173)</f>
        <v>29.428109370517202</v>
      </c>
      <c r="Y367" s="243">
        <f>IF('A-baseline &amp; data'!AZ173="",X367*(1+SUMIFS('A-methods'!AE:AE,'A-methods'!$AG:$AG,"rate",'A-methods'!$AF:$AF,$B367,'A-methods'!$E:$E,$C367,'A-methods'!$A:$A,$D367)),'A-baseline &amp; data'!AZ173)</f>
        <v>27.956703901991339</v>
      </c>
    </row>
    <row r="368" spans="1:25">
      <c r="A368" s="237" t="s">
        <v>159</v>
      </c>
      <c r="B368" s="221" t="s">
        <v>203</v>
      </c>
      <c r="C368" s="274" t="str">
        <f t="shared" si="45"/>
        <v>NT</v>
      </c>
      <c r="D368" s="272" t="str">
        <f t="shared" si="46"/>
        <v>Low</v>
      </c>
      <c r="E368" s="336">
        <f>IF('A-baseline &amp; data'!AF174&lt;&gt;"",'A-baseline &amp; data'!AF174,'A-baseline &amp; data'!AE174*(1+SUMIFS('A-methods'!K:K,'A-methods'!$AG:$AG,"rate",'A-methods'!$AF:$AF,$B368,'A-methods'!$E:$E,$C368,'A-methods'!$A:$A,$D368)))</f>
        <v>12380.565924510995</v>
      </c>
      <c r="F368" s="243">
        <f>IF('A-baseline &amp; data'!AG174="",E368*(1+SUMIFS('A-methods'!L:L,'A-methods'!$AG:$AG,"rate",'A-methods'!$AF:$AF,$B368,'A-methods'!$E:$E,$C368,'A-methods'!$A:$A,$D368)),'A-baseline &amp; data'!AG174)</f>
        <v>12380.565924510995</v>
      </c>
      <c r="G368" s="243">
        <f>IF('A-baseline &amp; data'!AH174="",F368*(1+SUMIFS('A-methods'!M:M,'A-methods'!$AG:$AG,"rate",'A-methods'!$AF:$AF,$B368,'A-methods'!$E:$E,$C368,'A-methods'!$A:$A,$D368)),'A-baseline &amp; data'!AH174)</f>
        <v>12380.565924510995</v>
      </c>
      <c r="H368" s="243">
        <f>IF('A-baseline &amp; data'!AI174="",G368*(1+SUMIFS('A-methods'!N:N,'A-methods'!$AG:$AG,"rate",'A-methods'!$AF:$AF,$B368,'A-methods'!$E:$E,$C368,'A-methods'!$A:$A,$D368)),'A-baseline &amp; data'!AI174)</f>
        <v>12380.565924510995</v>
      </c>
      <c r="I368" s="243">
        <f>IF('A-baseline &amp; data'!AJ174="",H368*(1+SUMIFS('A-methods'!O:O,'A-methods'!$AG:$AG,"rate",'A-methods'!$AF:$AF,$B368,'A-methods'!$E:$E,$C368,'A-methods'!$A:$A,$D368)),'A-baseline &amp; data'!AJ174)</f>
        <v>12380.565924510995</v>
      </c>
      <c r="J368" s="243">
        <f>IF('A-baseline &amp; data'!AK174="",I368*(1+SUMIFS('A-methods'!P:P,'A-methods'!$AG:$AG,"rate",'A-methods'!$AF:$AF,$B368,'A-methods'!$E:$E,$C368,'A-methods'!$A:$A,$D368)),'A-baseline &amp; data'!AK174)</f>
        <v>12380.565924510995</v>
      </c>
      <c r="K368" s="243">
        <f>IF('A-baseline &amp; data'!AL174="",J368*(1+SUMIFS('A-methods'!Q:Q,'A-methods'!$AG:$AG,"rate",'A-methods'!$AF:$AF,$B368,'A-methods'!$E:$E,$C368,'A-methods'!$A:$A,$D368)),'A-baseline &amp; data'!AL174)</f>
        <v>12380.565924510995</v>
      </c>
      <c r="L368" s="243">
        <f>IF('A-baseline &amp; data'!AM174="",K368*(1+SUMIFS('A-methods'!R:R,'A-methods'!$AG:$AG,"rate",'A-methods'!$AF:$AF,$B368,'A-methods'!$E:$E,$C368,'A-methods'!$A:$A,$D368)),'A-baseline &amp; data'!AM174)</f>
        <v>12380.565924510995</v>
      </c>
      <c r="M368" s="243">
        <f>IF('A-baseline &amp; data'!AN174="",L368*(1+SUMIFS('A-methods'!S:S,'A-methods'!$AG:$AG,"rate",'A-methods'!$AF:$AF,$B368,'A-methods'!$E:$E,$C368,'A-methods'!$A:$A,$D368)),'A-baseline &amp; data'!AN174)</f>
        <v>12380.565924510995</v>
      </c>
      <c r="N368" s="243">
        <f>IF('A-baseline &amp; data'!AO174="",M368*(1+SUMIFS('A-methods'!T:T,'A-methods'!$AG:$AG,"rate",'A-methods'!$AF:$AF,$B368,'A-methods'!$E:$E,$C368,'A-methods'!$A:$A,$D368)),'A-baseline &amp; data'!AO174)</f>
        <v>12380.565924510995</v>
      </c>
      <c r="O368" s="243">
        <f>IF('A-baseline &amp; data'!AP174="",N368*(1+SUMIFS('A-methods'!U:U,'A-methods'!$AG:$AG,"rate",'A-methods'!$AF:$AF,$B368,'A-methods'!$E:$E,$C368,'A-methods'!$A:$A,$D368)),'A-baseline &amp; data'!AP174)</f>
        <v>12380.565924510995</v>
      </c>
      <c r="P368" s="243">
        <f>IF('A-baseline &amp; data'!AQ174="",O368*(1+SUMIFS('A-methods'!V:V,'A-methods'!$AG:$AG,"rate",'A-methods'!$AF:$AF,$B368,'A-methods'!$E:$E,$C368,'A-methods'!$A:$A,$D368)),'A-baseline &amp; data'!AQ174)</f>
        <v>12380.565924510995</v>
      </c>
      <c r="Q368" s="243">
        <f>IF('A-baseline &amp; data'!AR174="",P368*(1+SUMIFS('A-methods'!W:W,'A-methods'!$AG:$AG,"rate",'A-methods'!$AF:$AF,$B368,'A-methods'!$E:$E,$C368,'A-methods'!$A:$A,$D368)),'A-baseline &amp; data'!AR174)</f>
        <v>12380.565924510995</v>
      </c>
      <c r="R368" s="243">
        <f>IF('A-baseline &amp; data'!AS174="",Q368*(1+SUMIFS('A-methods'!X:X,'A-methods'!$AG:$AG,"rate",'A-methods'!$AF:$AF,$B368,'A-methods'!$E:$E,$C368,'A-methods'!$A:$A,$D368)),'A-baseline &amp; data'!AS174)</f>
        <v>12380.565924510995</v>
      </c>
      <c r="S368" s="243">
        <f>IF('A-baseline &amp; data'!AT174="",R368*(1+SUMIFS('A-methods'!Y:Y,'A-methods'!$AG:$AG,"rate",'A-methods'!$AF:$AF,$B368,'A-methods'!$E:$E,$C368,'A-methods'!$A:$A,$D368)),'A-baseline &amp; data'!AT174)</f>
        <v>12380.565924510995</v>
      </c>
      <c r="T368" s="243">
        <f>IF('A-baseline &amp; data'!AU174="",S368*(1+SUMIFS('A-methods'!Z:Z,'A-methods'!$AG:$AG,"rate",'A-methods'!$AF:$AF,$B368,'A-methods'!$E:$E,$C368,'A-methods'!$A:$A,$D368)),'A-baseline &amp; data'!AU174)</f>
        <v>12380.565924510995</v>
      </c>
      <c r="U368" s="243">
        <f>IF('A-baseline &amp; data'!AV174="",T368*(1+SUMIFS('A-methods'!AA:AA,'A-methods'!$AG:$AG,"rate",'A-methods'!$AF:$AF,$B368,'A-methods'!$E:$E,$C368,'A-methods'!$A:$A,$D368)),'A-baseline &amp; data'!AV174)</f>
        <v>12380.565924510995</v>
      </c>
      <c r="V368" s="243">
        <f>IF('A-baseline &amp; data'!AW174="",U368*(1+SUMIFS('A-methods'!AB:AB,'A-methods'!$AG:$AG,"rate",'A-methods'!$AF:$AF,$B368,'A-methods'!$E:$E,$C368,'A-methods'!$A:$A,$D368)),'A-baseline &amp; data'!AW174)</f>
        <v>12380.565924510995</v>
      </c>
      <c r="W368" s="243">
        <f>IF('A-baseline &amp; data'!AX174="",V368*(1+SUMIFS('A-methods'!AC:AC,'A-methods'!$AG:$AG,"rate",'A-methods'!$AF:$AF,$B368,'A-methods'!$E:$E,$C368,'A-methods'!$A:$A,$D368)),'A-baseline &amp; data'!AX174)</f>
        <v>12380.565924510995</v>
      </c>
      <c r="X368" s="243">
        <f>IF('A-baseline &amp; data'!AY174="",W368*(1+SUMIFS('A-methods'!AD:AD,'A-methods'!$AG:$AG,"rate",'A-methods'!$AF:$AF,$B368,'A-methods'!$E:$E,$C368,'A-methods'!$A:$A,$D368)),'A-baseline &amp; data'!AY174)</f>
        <v>12380.565924510995</v>
      </c>
      <c r="Y368" s="243">
        <f>IF('A-baseline &amp; data'!AZ174="",X368*(1+SUMIFS('A-methods'!AE:AE,'A-methods'!$AG:$AG,"rate",'A-methods'!$AF:$AF,$B368,'A-methods'!$E:$E,$C368,'A-methods'!$A:$A,$D368)),'A-baseline &amp; data'!AZ174)</f>
        <v>12380.565924510995</v>
      </c>
    </row>
    <row r="369" spans="1:27">
      <c r="A369" s="237" t="s">
        <v>258</v>
      </c>
      <c r="B369" s="221" t="s">
        <v>766</v>
      </c>
      <c r="C369" s="274" t="str">
        <f t="shared" si="45"/>
        <v>NT</v>
      </c>
      <c r="D369" s="272" t="str">
        <f t="shared" si="46"/>
        <v>Low</v>
      </c>
      <c r="E369" s="336">
        <f>IF('A-baseline &amp; data'!AF175&lt;&gt;"",'A-baseline &amp; data'!AF175,'A-baseline &amp; data'!AE175*(1+SUMIFS('A-methods'!K:K,'A-methods'!$AG:$AG,"rate",'A-methods'!$AF:$AF,$B369,'A-methods'!$E:$E,$C369,'A-methods'!$A:$A,$D369)))</f>
        <v>0</v>
      </c>
      <c r="F369" s="243">
        <f>IF('A-baseline &amp; data'!AG175="",E369*(1+SUMIFS('A-methods'!L:L,'A-methods'!$AG:$AG,"rate",'A-methods'!$AF:$AF,$B369,'A-methods'!$E:$E,$C369,'A-methods'!$A:$A,$D369)),'A-baseline &amp; data'!AG175)</f>
        <v>0</v>
      </c>
      <c r="G369" s="243">
        <f>IF('A-baseline &amp; data'!AH175="",F369*(1+SUMIFS('A-methods'!M:M,'A-methods'!$AG:$AG,"rate",'A-methods'!$AF:$AF,$B369,'A-methods'!$E:$E,$C369,'A-methods'!$A:$A,$D369)),'A-baseline &amp; data'!AH175)</f>
        <v>0</v>
      </c>
      <c r="H369" s="243">
        <f>IF('A-baseline &amp; data'!AI175="",G369*(1+SUMIFS('A-methods'!N:N,'A-methods'!$AG:$AG,"rate",'A-methods'!$AF:$AF,$B369,'A-methods'!$E:$E,$C369,'A-methods'!$A:$A,$D369)),'A-baseline &amp; data'!AI175)</f>
        <v>0</v>
      </c>
      <c r="I369" s="243">
        <f>IF('A-baseline &amp; data'!AJ175="",H369*(1+SUMIFS('A-methods'!O:O,'A-methods'!$AG:$AG,"rate",'A-methods'!$AF:$AF,$B369,'A-methods'!$E:$E,$C369,'A-methods'!$A:$A,$D369)),'A-baseline &amp; data'!AJ175)</f>
        <v>0</v>
      </c>
      <c r="J369" s="243">
        <f>IF('A-baseline &amp; data'!AK175="",I369*(1+SUMIFS('A-methods'!P:P,'A-methods'!$AG:$AG,"rate",'A-methods'!$AF:$AF,$B369,'A-methods'!$E:$E,$C369,'A-methods'!$A:$A,$D369)),'A-baseline &amp; data'!AK175)</f>
        <v>0</v>
      </c>
      <c r="K369" s="243">
        <f>IF('A-baseline &amp; data'!AL175="",J369*(1+SUMIFS('A-methods'!Q:Q,'A-methods'!$AG:$AG,"rate",'A-methods'!$AF:$AF,$B369,'A-methods'!$E:$E,$C369,'A-methods'!$A:$A,$D369)),'A-baseline &amp; data'!AL175)</f>
        <v>0</v>
      </c>
      <c r="L369" s="243">
        <f>IF('A-baseline &amp; data'!AM175="",K369*(1+SUMIFS('A-methods'!R:R,'A-methods'!$AG:$AG,"rate",'A-methods'!$AF:$AF,$B369,'A-methods'!$E:$E,$C369,'A-methods'!$A:$A,$D369)),'A-baseline &amp; data'!AM175)</f>
        <v>0</v>
      </c>
      <c r="M369" s="243">
        <f>IF('A-baseline &amp; data'!AN175="",L369*(1+SUMIFS('A-methods'!S:S,'A-methods'!$AG:$AG,"rate",'A-methods'!$AF:$AF,$B369,'A-methods'!$E:$E,$C369,'A-methods'!$A:$A,$D369)),'A-baseline &amp; data'!AN175)</f>
        <v>0</v>
      </c>
      <c r="N369" s="243">
        <f>IF('A-baseline &amp; data'!AO175="",M369*(1+SUMIFS('A-methods'!T:T,'A-methods'!$AG:$AG,"rate",'A-methods'!$AF:$AF,$B369,'A-methods'!$E:$E,$C369,'A-methods'!$A:$A,$D369)),'A-baseline &amp; data'!AO175)</f>
        <v>0</v>
      </c>
      <c r="O369" s="243">
        <f>IF('A-baseline &amp; data'!AP175="",N369*(1+SUMIFS('A-methods'!U:U,'A-methods'!$AG:$AG,"rate",'A-methods'!$AF:$AF,$B369,'A-methods'!$E:$E,$C369,'A-methods'!$A:$A,$D369)),'A-baseline &amp; data'!AP175)</f>
        <v>0</v>
      </c>
      <c r="P369" s="243">
        <f>IF('A-baseline &amp; data'!AQ175="",O369*(1+SUMIFS('A-methods'!V:V,'A-methods'!$AG:$AG,"rate",'A-methods'!$AF:$AF,$B369,'A-methods'!$E:$E,$C369,'A-methods'!$A:$A,$D369)),'A-baseline &amp; data'!AQ175)</f>
        <v>0</v>
      </c>
      <c r="Q369" s="243">
        <f>IF('A-baseline &amp; data'!AR175="",P369*(1+SUMIFS('A-methods'!W:W,'A-methods'!$AG:$AG,"rate",'A-methods'!$AF:$AF,$B369,'A-methods'!$E:$E,$C369,'A-methods'!$A:$A,$D369)),'A-baseline &amp; data'!AR175)</f>
        <v>0</v>
      </c>
      <c r="R369" s="243">
        <f>IF('A-baseline &amp; data'!AS175="",Q369*(1+SUMIFS('A-methods'!X:X,'A-methods'!$AG:$AG,"rate",'A-methods'!$AF:$AF,$B369,'A-methods'!$E:$E,$C369,'A-methods'!$A:$A,$D369)),'A-baseline &amp; data'!AS175)</f>
        <v>0</v>
      </c>
      <c r="S369" s="243">
        <f>IF('A-baseline &amp; data'!AT175="",R369*(1+SUMIFS('A-methods'!Y:Y,'A-methods'!$AG:$AG,"rate",'A-methods'!$AF:$AF,$B369,'A-methods'!$E:$E,$C369,'A-methods'!$A:$A,$D369)),'A-baseline &amp; data'!AT175)</f>
        <v>0</v>
      </c>
      <c r="T369" s="243">
        <f>IF('A-baseline &amp; data'!AU175="",S369*(1+SUMIFS('A-methods'!Z:Z,'A-methods'!$AG:$AG,"rate",'A-methods'!$AF:$AF,$B369,'A-methods'!$E:$E,$C369,'A-methods'!$A:$A,$D369)),'A-baseline &amp; data'!AU175)</f>
        <v>0</v>
      </c>
      <c r="U369" s="243">
        <f>IF('A-baseline &amp; data'!AV175="",T369*(1+SUMIFS('A-methods'!AA:AA,'A-methods'!$AG:$AG,"rate",'A-methods'!$AF:$AF,$B369,'A-methods'!$E:$E,$C369,'A-methods'!$A:$A,$D369)),'A-baseline &amp; data'!AV175)</f>
        <v>0</v>
      </c>
      <c r="V369" s="243">
        <f>IF('A-baseline &amp; data'!AW175="",U369*(1+SUMIFS('A-methods'!AB:AB,'A-methods'!$AG:$AG,"rate",'A-methods'!$AF:$AF,$B369,'A-methods'!$E:$E,$C369,'A-methods'!$A:$A,$D369)),'A-baseline &amp; data'!AW175)</f>
        <v>0</v>
      </c>
      <c r="W369" s="243">
        <f>IF('A-baseline &amp; data'!AX175="",V369*(1+SUMIFS('A-methods'!AC:AC,'A-methods'!$AG:$AG,"rate",'A-methods'!$AF:$AF,$B369,'A-methods'!$E:$E,$C369,'A-methods'!$A:$A,$D369)),'A-baseline &amp; data'!AX175)</f>
        <v>0</v>
      </c>
      <c r="X369" s="243">
        <f>IF('A-baseline &amp; data'!AY175="",W369*(1+SUMIFS('A-methods'!AD:AD,'A-methods'!$AG:$AG,"rate",'A-methods'!$AF:$AF,$B369,'A-methods'!$E:$E,$C369,'A-methods'!$A:$A,$D369)),'A-baseline &amp; data'!AY175)</f>
        <v>0</v>
      </c>
      <c r="Y369" s="243">
        <f>IF('A-baseline &amp; data'!AZ175="",X369*(1+SUMIFS('A-methods'!AE:AE,'A-methods'!$AG:$AG,"rate",'A-methods'!$AF:$AF,$B369,'A-methods'!$E:$E,$C369,'A-methods'!$A:$A,$D369)),'A-baseline &amp; data'!AZ175)</f>
        <v>0</v>
      </c>
    </row>
    <row r="370" spans="1:27">
      <c r="A370" s="237" t="s">
        <v>259</v>
      </c>
      <c r="B370" s="221" t="s">
        <v>263</v>
      </c>
      <c r="C370" s="274" t="str">
        <f t="shared" si="45"/>
        <v>NT</v>
      </c>
      <c r="D370" s="272" t="str">
        <f t="shared" si="46"/>
        <v>Low</v>
      </c>
      <c r="E370" s="336">
        <f>IF('A-baseline &amp; data'!AF176&lt;&gt;"",'A-baseline &amp; data'!AF176,'A-baseline &amp; data'!AE176*(1+SUMIFS('A-methods'!K:K,'A-methods'!$AG:$AG,"rate",'A-methods'!$AF:$AF,$B370,'A-methods'!$E:$E,$C370,'A-methods'!$A:$A,$D370)))</f>
        <v>0</v>
      </c>
      <c r="F370" s="243">
        <f>IF('A-baseline &amp; data'!AG176="",E370*(1+SUMIFS('A-methods'!L:L,'A-methods'!$AG:$AG,"rate",'A-methods'!$AF:$AF,$B370,'A-methods'!$E:$E,$C370,'A-methods'!$A:$A,$D370)),'A-baseline &amp; data'!AG176)</f>
        <v>0</v>
      </c>
      <c r="G370" s="243">
        <f>IF('A-baseline &amp; data'!AH176="",F370*(1+SUMIFS('A-methods'!M:M,'A-methods'!$AG:$AG,"rate",'A-methods'!$AF:$AF,$B370,'A-methods'!$E:$E,$C370,'A-methods'!$A:$A,$D370)),'A-baseline &amp; data'!AH176)</f>
        <v>0</v>
      </c>
      <c r="H370" s="243">
        <f>IF('A-baseline &amp; data'!AI176="",G370*(1+SUMIFS('A-methods'!N:N,'A-methods'!$AG:$AG,"rate",'A-methods'!$AF:$AF,$B370,'A-methods'!$E:$E,$C370,'A-methods'!$A:$A,$D370)),'A-baseline &amp; data'!AI176)</f>
        <v>0</v>
      </c>
      <c r="I370" s="243">
        <f>IF('A-baseline &amp; data'!AJ176="",H370*(1+SUMIFS('A-methods'!O:O,'A-methods'!$AG:$AG,"rate",'A-methods'!$AF:$AF,$B370,'A-methods'!$E:$E,$C370,'A-methods'!$A:$A,$D370)),'A-baseline &amp; data'!AJ176)</f>
        <v>0</v>
      </c>
      <c r="J370" s="243">
        <f>IF('A-baseline &amp; data'!AK176="",I370*(1+SUMIFS('A-methods'!P:P,'A-methods'!$AG:$AG,"rate",'A-methods'!$AF:$AF,$B370,'A-methods'!$E:$E,$C370,'A-methods'!$A:$A,$D370)),'A-baseline &amp; data'!AK176)</f>
        <v>0</v>
      </c>
      <c r="K370" s="243">
        <f>IF('A-baseline &amp; data'!AL176="",J370*(1+SUMIFS('A-methods'!Q:Q,'A-methods'!$AG:$AG,"rate",'A-methods'!$AF:$AF,$B370,'A-methods'!$E:$E,$C370,'A-methods'!$A:$A,$D370)),'A-baseline &amp; data'!AL176)</f>
        <v>0</v>
      </c>
      <c r="L370" s="243">
        <f>IF('A-baseline &amp; data'!AM176="",K370*(1+SUMIFS('A-methods'!R:R,'A-methods'!$AG:$AG,"rate",'A-methods'!$AF:$AF,$B370,'A-methods'!$E:$E,$C370,'A-methods'!$A:$A,$D370)),'A-baseline &amp; data'!AM176)</f>
        <v>0</v>
      </c>
      <c r="M370" s="243">
        <f>IF('A-baseline &amp; data'!AN176="",L370*(1+SUMIFS('A-methods'!S:S,'A-methods'!$AG:$AG,"rate",'A-methods'!$AF:$AF,$B370,'A-methods'!$E:$E,$C370,'A-methods'!$A:$A,$D370)),'A-baseline &amp; data'!AN176)</f>
        <v>0</v>
      </c>
      <c r="N370" s="243">
        <f>IF('A-baseline &amp; data'!AO176="",M370*(1+SUMIFS('A-methods'!T:T,'A-methods'!$AG:$AG,"rate",'A-methods'!$AF:$AF,$B370,'A-methods'!$E:$E,$C370,'A-methods'!$A:$A,$D370)),'A-baseline &amp; data'!AO176)</f>
        <v>0</v>
      </c>
      <c r="O370" s="243">
        <f>IF('A-baseline &amp; data'!AP176="",N370*(1+SUMIFS('A-methods'!U:U,'A-methods'!$AG:$AG,"rate",'A-methods'!$AF:$AF,$B370,'A-methods'!$E:$E,$C370,'A-methods'!$A:$A,$D370)),'A-baseline &amp; data'!AP176)</f>
        <v>0</v>
      </c>
      <c r="P370" s="243">
        <f>IF('A-baseline &amp; data'!AQ176="",O370*(1+SUMIFS('A-methods'!V:V,'A-methods'!$AG:$AG,"rate",'A-methods'!$AF:$AF,$B370,'A-methods'!$E:$E,$C370,'A-methods'!$A:$A,$D370)),'A-baseline &amp; data'!AQ176)</f>
        <v>0</v>
      </c>
      <c r="Q370" s="243">
        <f>IF('A-baseline &amp; data'!AR176="",P370*(1+SUMIFS('A-methods'!W:W,'A-methods'!$AG:$AG,"rate",'A-methods'!$AF:$AF,$B370,'A-methods'!$E:$E,$C370,'A-methods'!$A:$A,$D370)),'A-baseline &amp; data'!AR176)</f>
        <v>0</v>
      </c>
      <c r="R370" s="243">
        <f>IF('A-baseline &amp; data'!AS176="",Q370*(1+SUMIFS('A-methods'!X:X,'A-methods'!$AG:$AG,"rate",'A-methods'!$AF:$AF,$B370,'A-methods'!$E:$E,$C370,'A-methods'!$A:$A,$D370)),'A-baseline &amp; data'!AS176)</f>
        <v>0</v>
      </c>
      <c r="S370" s="243">
        <f>IF('A-baseline &amp; data'!AT176="",R370*(1+SUMIFS('A-methods'!Y:Y,'A-methods'!$AG:$AG,"rate",'A-methods'!$AF:$AF,$B370,'A-methods'!$E:$E,$C370,'A-methods'!$A:$A,$D370)),'A-baseline &amp; data'!AT176)</f>
        <v>0</v>
      </c>
      <c r="T370" s="243">
        <f>IF('A-baseline &amp; data'!AU176="",S370*(1+SUMIFS('A-methods'!Z:Z,'A-methods'!$AG:$AG,"rate",'A-methods'!$AF:$AF,$B370,'A-methods'!$E:$E,$C370,'A-methods'!$A:$A,$D370)),'A-baseline &amp; data'!AU176)</f>
        <v>0</v>
      </c>
      <c r="U370" s="243">
        <f>IF('A-baseline &amp; data'!AV176="",T370*(1+SUMIFS('A-methods'!AA:AA,'A-methods'!$AG:$AG,"rate",'A-methods'!$AF:$AF,$B370,'A-methods'!$E:$E,$C370,'A-methods'!$A:$A,$D370)),'A-baseline &amp; data'!AV176)</f>
        <v>0</v>
      </c>
      <c r="V370" s="243">
        <f>IF('A-baseline &amp; data'!AW176="",U370*(1+SUMIFS('A-methods'!AB:AB,'A-methods'!$AG:$AG,"rate",'A-methods'!$AF:$AF,$B370,'A-methods'!$E:$E,$C370,'A-methods'!$A:$A,$D370)),'A-baseline &amp; data'!AW176)</f>
        <v>0</v>
      </c>
      <c r="W370" s="243">
        <f>IF('A-baseline &amp; data'!AX176="",V370*(1+SUMIFS('A-methods'!AC:AC,'A-methods'!$AG:$AG,"rate",'A-methods'!$AF:$AF,$B370,'A-methods'!$E:$E,$C370,'A-methods'!$A:$A,$D370)),'A-baseline &amp; data'!AX176)</f>
        <v>0</v>
      </c>
      <c r="X370" s="243">
        <f>IF('A-baseline &amp; data'!AY176="",W370*(1+SUMIFS('A-methods'!AD:AD,'A-methods'!$AG:$AG,"rate",'A-methods'!$AF:$AF,$B370,'A-methods'!$E:$E,$C370,'A-methods'!$A:$A,$D370)),'A-baseline &amp; data'!AY176)</f>
        <v>0</v>
      </c>
      <c r="Y370" s="243">
        <f>IF('A-baseline &amp; data'!AZ176="",X370*(1+SUMIFS('A-methods'!AE:AE,'A-methods'!$AG:$AG,"rate",'A-methods'!$AF:$AF,$B370,'A-methods'!$E:$E,$C370,'A-methods'!$A:$A,$D370)),'A-baseline &amp; data'!AZ176)</f>
        <v>0</v>
      </c>
    </row>
    <row r="371" spans="1:27">
      <c r="A371" s="237" t="s">
        <v>171</v>
      </c>
      <c r="B371" s="221" t="s">
        <v>172</v>
      </c>
      <c r="C371" s="274" t="str">
        <f t="shared" si="45"/>
        <v>NT</v>
      </c>
      <c r="D371" s="272" t="str">
        <f t="shared" si="46"/>
        <v>Low</v>
      </c>
      <c r="E371" s="336">
        <f>IF('A-baseline &amp; data'!AF177&lt;&gt;"",'A-baseline &amp; data'!AF177,'A-baseline &amp; data'!AE177*(1+SUMIFS('A-methods'!K:K,'A-methods'!$AG:$AG,"rate",'A-methods'!$AF:$AF,$B371,'A-methods'!$E:$E,$C371,'A-methods'!$A:$A,$D371)))</f>
        <v>9104.9212471256451</v>
      </c>
      <c r="F371" s="243">
        <f>IF('A-baseline &amp; data'!AG177="",E371*(1+SUMIFS('A-methods'!L:L,'A-methods'!$AG:$AG,"rate",'A-methods'!$AF:$AF,$B371,'A-methods'!$E:$E,$C371,'A-methods'!$A:$A,$D371)),'A-baseline &amp; data'!AG177)</f>
        <v>9359.8590420451637</v>
      </c>
      <c r="G371" s="243">
        <f>IF('A-baseline &amp; data'!AH177="",F371*(1+SUMIFS('A-methods'!M:M,'A-methods'!$AG:$AG,"rate",'A-methods'!$AF:$AF,$B371,'A-methods'!$E:$E,$C371,'A-methods'!$A:$A,$D371)),'A-baseline &amp; data'!AH177)</f>
        <v>9621.9350952224286</v>
      </c>
      <c r="H371" s="243">
        <f>IF('A-baseline &amp; data'!AI177="",G371*(1+SUMIFS('A-methods'!N:N,'A-methods'!$AG:$AG,"rate",'A-methods'!$AF:$AF,$B371,'A-methods'!$E:$E,$C371,'A-methods'!$A:$A,$D371)),'A-baseline &amp; data'!AI177)</f>
        <v>9891.3492778886575</v>
      </c>
      <c r="I371" s="243">
        <f>IF('A-baseline &amp; data'!AJ177="",H371*(1+SUMIFS('A-methods'!O:O,'A-methods'!$AG:$AG,"rate",'A-methods'!$AF:$AF,$B371,'A-methods'!$E:$E,$C371,'A-methods'!$A:$A,$D371)),'A-baseline &amp; data'!AJ177)</f>
        <v>10168.307057669541</v>
      </c>
      <c r="J371" s="243">
        <f>IF('A-baseline &amp; data'!AK177="",I371*(1+SUMIFS('A-methods'!P:P,'A-methods'!$AG:$AG,"rate",'A-methods'!$AF:$AF,$B371,'A-methods'!$E:$E,$C371,'A-methods'!$A:$A,$D371)),'A-baseline &amp; data'!AK177)</f>
        <v>10453.019655284288</v>
      </c>
      <c r="K371" s="243">
        <f>IF('A-baseline &amp; data'!AL177="",J371*(1+SUMIFS('A-methods'!Q:Q,'A-methods'!$AG:$AG,"rate",'A-methods'!$AF:$AF,$B371,'A-methods'!$E:$E,$C371,'A-methods'!$A:$A,$D371)),'A-baseline &amp; data'!AL177)</f>
        <v>10745.704205632248</v>
      </c>
      <c r="L371" s="243">
        <f>IF('A-baseline &amp; data'!AM177="",K371*(1+SUMIFS('A-methods'!R:R,'A-methods'!$AG:$AG,"rate",'A-methods'!$AF:$AF,$B371,'A-methods'!$E:$E,$C371,'A-methods'!$A:$A,$D371)),'A-baseline &amp; data'!AM177)</f>
        <v>11046.583923389951</v>
      </c>
      <c r="M371" s="243">
        <f>IF('A-baseline &amp; data'!AN177="",L371*(1+SUMIFS('A-methods'!S:S,'A-methods'!$AG:$AG,"rate",'A-methods'!$AF:$AF,$B371,'A-methods'!$E:$E,$C371,'A-methods'!$A:$A,$D371)),'A-baseline &amp; data'!AN177)</f>
        <v>11355.888273244871</v>
      </c>
      <c r="N371" s="243">
        <f>IF('A-baseline &amp; data'!AO177="",M371*(1+SUMIFS('A-methods'!T:T,'A-methods'!$AG:$AG,"rate",'A-methods'!$AF:$AF,$B371,'A-methods'!$E:$E,$C371,'A-methods'!$A:$A,$D371)),'A-baseline &amp; data'!AO177)</f>
        <v>11673.853144895727</v>
      </c>
      <c r="O371" s="243">
        <f>IF('A-baseline &amp; data'!AP177="",N371*(1+SUMIFS('A-methods'!U:U,'A-methods'!$AG:$AG,"rate",'A-methods'!$AF:$AF,$B371,'A-methods'!$E:$E,$C371,'A-methods'!$A:$A,$D371)),'A-baseline &amp; data'!AP177)</f>
        <v>12000.721032952808</v>
      </c>
      <c r="P371" s="243">
        <f>IF('A-baseline &amp; data'!AQ177="",O371*(1+SUMIFS('A-methods'!V:V,'A-methods'!$AG:$AG,"rate",'A-methods'!$AF:$AF,$B371,'A-methods'!$E:$E,$C371,'A-methods'!$A:$A,$D371)),'A-baseline &amp; data'!AQ177)</f>
        <v>12336.741221875487</v>
      </c>
      <c r="Q371" s="243">
        <f>IF('A-baseline &amp; data'!AR177="",P371*(1+SUMIFS('A-methods'!W:W,'A-methods'!$AG:$AG,"rate",'A-methods'!$AF:$AF,$B371,'A-methods'!$E:$E,$C371,'A-methods'!$A:$A,$D371)),'A-baseline &amp; data'!AR177)</f>
        <v>12682.169976088002</v>
      </c>
      <c r="R371" s="243">
        <f>IF('A-baseline &amp; data'!AS177="",Q371*(1+SUMIFS('A-methods'!X:X,'A-methods'!$AG:$AG,"rate",'A-methods'!$AF:$AF,$B371,'A-methods'!$E:$E,$C371,'A-methods'!$A:$A,$D371)),'A-baseline &amp; data'!AS177)</f>
        <v>13037.270735418466</v>
      </c>
      <c r="S371" s="243">
        <f>IF('A-baseline &amp; data'!AT177="",R371*(1+SUMIFS('A-methods'!Y:Y,'A-methods'!$AG:$AG,"rate",'A-methods'!$AF:$AF,$B371,'A-methods'!$E:$E,$C371,'A-methods'!$A:$A,$D371)),'A-baseline &amp; data'!AT177)</f>
        <v>13402.314316010183</v>
      </c>
      <c r="T371" s="243">
        <f>IF('A-baseline &amp; data'!AU177="",S371*(1+SUMIFS('A-methods'!Z:Z,'A-methods'!$AG:$AG,"rate",'A-methods'!$AF:$AF,$B371,'A-methods'!$E:$E,$C371,'A-methods'!$A:$A,$D371)),'A-baseline &amp; data'!AU177)</f>
        <v>13777.579116858467</v>
      </c>
      <c r="U371" s="243">
        <f>IF('A-baseline &amp; data'!AV177="",T371*(1+SUMIFS('A-methods'!AA:AA,'A-methods'!$AG:$AG,"rate",'A-methods'!$AF:$AF,$B371,'A-methods'!$E:$E,$C371,'A-methods'!$A:$A,$D371)),'A-baseline &amp; data'!AV177)</f>
        <v>14163.351332130505</v>
      </c>
      <c r="V371" s="243">
        <f>IF('A-baseline &amp; data'!AW177="",U371*(1+SUMIFS('A-methods'!AB:AB,'A-methods'!$AG:$AG,"rate",'A-methods'!$AF:$AF,$B371,'A-methods'!$E:$E,$C371,'A-methods'!$A:$A,$D371)),'A-baseline &amp; data'!AW177)</f>
        <v>14559.92516943016</v>
      </c>
      <c r="W371" s="243">
        <f>IF('A-baseline &amp; data'!AX177="",V371*(1+SUMIFS('A-methods'!AC:AC,'A-methods'!$AG:$AG,"rate",'A-methods'!$AF:$AF,$B371,'A-methods'!$E:$E,$C371,'A-methods'!$A:$A,$D371)),'A-baseline &amp; data'!AX177)</f>
        <v>14967.603074174205</v>
      </c>
      <c r="X371" s="243">
        <f>IF('A-baseline &amp; data'!AY177="",W371*(1+SUMIFS('A-methods'!AD:AD,'A-methods'!$AG:$AG,"rate",'A-methods'!$AF:$AF,$B371,'A-methods'!$E:$E,$C371,'A-methods'!$A:$A,$D371)),'A-baseline &amp; data'!AY177)</f>
        <v>15386.695960251083</v>
      </c>
      <c r="Y371" s="243">
        <f>IF('A-baseline &amp; data'!AZ177="",X371*(1+SUMIFS('A-methods'!AE:AE,'A-methods'!$AG:$AG,"rate",'A-methods'!$AF:$AF,$B371,'A-methods'!$E:$E,$C371,'A-methods'!$A:$A,$D371)),'A-baseline &amp; data'!AZ177)</f>
        <v>15817.523447138114</v>
      </c>
    </row>
    <row r="372" spans="1:27">
      <c r="A372" s="237" t="s">
        <v>260</v>
      </c>
      <c r="B372" s="221" t="s">
        <v>264</v>
      </c>
      <c r="C372" s="274" t="str">
        <f t="shared" si="45"/>
        <v>NT</v>
      </c>
      <c r="D372" s="272" t="str">
        <f t="shared" si="46"/>
        <v>Low</v>
      </c>
      <c r="E372" s="336">
        <f>IF('A-baseline &amp; data'!AF178&lt;&gt;"",'A-baseline &amp; data'!AF178,'A-baseline &amp; data'!AE178*(1+SUMIFS('A-methods'!K:K,'A-methods'!$AG:$AG,"rate",'A-methods'!$AF:$AF,$B372,'A-methods'!$E:$E,$C372,'A-methods'!$A:$A,$D372)))</f>
        <v>28.188199999999998</v>
      </c>
      <c r="F372" s="243">
        <f>IF('A-baseline &amp; data'!AG178="",E372*(1+SUMIFS('A-methods'!L:L,'A-methods'!$AG:$AG,"rate",'A-methods'!$AF:$AF,$B372,'A-methods'!$E:$E,$C372,'A-methods'!$A:$A,$D372)),'A-baseline &amp; data'!AG178)</f>
        <v>27.342553999999996</v>
      </c>
      <c r="G372" s="243">
        <f>IF('A-baseline &amp; data'!AH178="",F372*(1+SUMIFS('A-methods'!M:M,'A-methods'!$AG:$AG,"rate",'A-methods'!$AF:$AF,$B372,'A-methods'!$E:$E,$C372,'A-methods'!$A:$A,$D372)),'A-baseline &amp; data'!AH178)</f>
        <v>26.522277379999995</v>
      </c>
      <c r="H372" s="243">
        <f>IF('A-baseline &amp; data'!AI178="",G372*(1+SUMIFS('A-methods'!N:N,'A-methods'!$AG:$AG,"rate",'A-methods'!$AF:$AF,$B372,'A-methods'!$E:$E,$C372,'A-methods'!$A:$A,$D372)),'A-baseline &amp; data'!AI178)</f>
        <v>25.726609058599994</v>
      </c>
      <c r="I372" s="243">
        <f>IF('A-baseline &amp; data'!AJ178="",H372*(1+SUMIFS('A-methods'!O:O,'A-methods'!$AG:$AG,"rate",'A-methods'!$AF:$AF,$B372,'A-methods'!$E:$E,$C372,'A-methods'!$A:$A,$D372)),'A-baseline &amp; data'!AJ178)</f>
        <v>24.954810786841993</v>
      </c>
      <c r="J372" s="243">
        <f>IF('A-baseline &amp; data'!AK178="",I372*(1+SUMIFS('A-methods'!P:P,'A-methods'!$AG:$AG,"rate",'A-methods'!$AF:$AF,$B372,'A-methods'!$E:$E,$C372,'A-methods'!$A:$A,$D372)),'A-baseline &amp; data'!AK178)</f>
        <v>24.206166463236734</v>
      </c>
      <c r="K372" s="243">
        <f>IF('A-baseline &amp; data'!AL178="",J372*(1+SUMIFS('A-methods'!Q:Q,'A-methods'!$AG:$AG,"rate",'A-methods'!$AF:$AF,$B372,'A-methods'!$E:$E,$C372,'A-methods'!$A:$A,$D372)),'A-baseline &amp; data'!AL178)</f>
        <v>23.479981469339631</v>
      </c>
      <c r="L372" s="243">
        <f>IF('A-baseline &amp; data'!AM178="",K372*(1+SUMIFS('A-methods'!R:R,'A-methods'!$AG:$AG,"rate",'A-methods'!$AF:$AF,$B372,'A-methods'!$E:$E,$C372,'A-methods'!$A:$A,$D372)),'A-baseline &amp; data'!AM178)</f>
        <v>22.775582025259443</v>
      </c>
      <c r="M372" s="243">
        <f>IF('A-baseline &amp; data'!AN178="",L372*(1+SUMIFS('A-methods'!S:S,'A-methods'!$AG:$AG,"rate",'A-methods'!$AF:$AF,$B372,'A-methods'!$E:$E,$C372,'A-methods'!$A:$A,$D372)),'A-baseline &amp; data'!AN178)</f>
        <v>22.09231456450166</v>
      </c>
      <c r="N372" s="243">
        <f>IF('A-baseline &amp; data'!AO178="",M372*(1+SUMIFS('A-methods'!T:T,'A-methods'!$AG:$AG,"rate",'A-methods'!$AF:$AF,$B372,'A-methods'!$E:$E,$C372,'A-methods'!$A:$A,$D372)),'A-baseline &amp; data'!AO178)</f>
        <v>21.429545127566609</v>
      </c>
      <c r="O372" s="243">
        <f>IF('A-baseline &amp; data'!AP178="",N372*(1+SUMIFS('A-methods'!U:U,'A-methods'!$AG:$AG,"rate",'A-methods'!$AF:$AF,$B372,'A-methods'!$E:$E,$C372,'A-methods'!$A:$A,$D372)),'A-baseline &amp; data'!AP178)</f>
        <v>20.78665877373961</v>
      </c>
      <c r="P372" s="243">
        <f>IF('A-baseline &amp; data'!AQ178="",O372*(1+SUMIFS('A-methods'!V:V,'A-methods'!$AG:$AG,"rate",'A-methods'!$AF:$AF,$B372,'A-methods'!$E:$E,$C372,'A-methods'!$A:$A,$D372)),'A-baseline &amp; data'!AQ178)</f>
        <v>20.163059010527423</v>
      </c>
      <c r="Q372" s="243">
        <f>IF('A-baseline &amp; data'!AR178="",P372*(1+SUMIFS('A-methods'!W:W,'A-methods'!$AG:$AG,"rate",'A-methods'!$AF:$AF,$B372,'A-methods'!$E:$E,$C372,'A-methods'!$A:$A,$D372)),'A-baseline &amp; data'!AR178)</f>
        <v>19.558167240211599</v>
      </c>
      <c r="R372" s="243">
        <f>IF('A-baseline &amp; data'!AS178="",Q372*(1+SUMIFS('A-methods'!X:X,'A-methods'!$AG:$AG,"rate",'A-methods'!$AF:$AF,$B372,'A-methods'!$E:$E,$C372,'A-methods'!$A:$A,$D372)),'A-baseline &amp; data'!AS178)</f>
        <v>18.971422223005252</v>
      </c>
      <c r="S372" s="243">
        <f>IF('A-baseline &amp; data'!AT178="",R372*(1+SUMIFS('A-methods'!Y:Y,'A-methods'!$AG:$AG,"rate",'A-methods'!$AF:$AF,$B372,'A-methods'!$E:$E,$C372,'A-methods'!$A:$A,$D372)),'A-baseline &amp; data'!AT178)</f>
        <v>18.402279556315094</v>
      </c>
      <c r="T372" s="243">
        <f>IF('A-baseline &amp; data'!AU178="",S372*(1+SUMIFS('A-methods'!Z:Z,'A-methods'!$AG:$AG,"rate",'A-methods'!$AF:$AF,$B372,'A-methods'!$E:$E,$C372,'A-methods'!$A:$A,$D372)),'A-baseline &amp; data'!AU178)</f>
        <v>17.850211169625641</v>
      </c>
      <c r="U372" s="243">
        <f>IF('A-baseline &amp; data'!AV178="",T372*(1+SUMIFS('A-methods'!AA:AA,'A-methods'!$AG:$AG,"rate",'A-methods'!$AF:$AF,$B372,'A-methods'!$E:$E,$C372,'A-methods'!$A:$A,$D372)),'A-baseline &amp; data'!AV178)</f>
        <v>17.314704834536872</v>
      </c>
      <c r="V372" s="243">
        <f>IF('A-baseline &amp; data'!AW178="",U372*(1+SUMIFS('A-methods'!AB:AB,'A-methods'!$AG:$AG,"rate",'A-methods'!$AF:$AF,$B372,'A-methods'!$E:$E,$C372,'A-methods'!$A:$A,$D372)),'A-baseline &amp; data'!AW178)</f>
        <v>16.795263689500764</v>
      </c>
      <c r="W372" s="243">
        <f>IF('A-baseline &amp; data'!AX178="",V372*(1+SUMIFS('A-methods'!AC:AC,'A-methods'!$AG:$AG,"rate",'A-methods'!$AF:$AF,$B372,'A-methods'!$E:$E,$C372,'A-methods'!$A:$A,$D372)),'A-baseline &amp; data'!AX178)</f>
        <v>16.29140577881574</v>
      </c>
      <c r="X372" s="243">
        <f>IF('A-baseline &amp; data'!AY178="",W372*(1+SUMIFS('A-methods'!AD:AD,'A-methods'!$AG:$AG,"rate",'A-methods'!$AF:$AF,$B372,'A-methods'!$E:$E,$C372,'A-methods'!$A:$A,$D372)),'A-baseline &amp; data'!AY178)</f>
        <v>15.802663605451267</v>
      </c>
      <c r="Y372" s="243">
        <f>IF('A-baseline &amp; data'!AZ178="",X372*(1+SUMIFS('A-methods'!AE:AE,'A-methods'!$AG:$AG,"rate",'A-methods'!$AF:$AF,$B372,'A-methods'!$E:$E,$C372,'A-methods'!$A:$A,$D372)),'A-baseline &amp; data'!AZ178)</f>
        <v>15.328583697287728</v>
      </c>
    </row>
    <row r="373" spans="1:27">
      <c r="A373" s="237" t="s">
        <v>175</v>
      </c>
      <c r="B373" s="221" t="s">
        <v>373</v>
      </c>
      <c r="C373" s="274" t="str">
        <f t="shared" si="45"/>
        <v>NT</v>
      </c>
      <c r="D373" s="272" t="str">
        <f t="shared" si="46"/>
        <v>Low</v>
      </c>
      <c r="E373" s="336">
        <f>IF('A-baseline &amp; data'!AF179&lt;&gt;"",'A-baseline &amp; data'!AF179,'A-baseline &amp; data'!AE179*(1+SUMIFS('A-methods'!K:K,'A-methods'!$AG:$AG,"rate",'A-methods'!$AF:$AF,$B373,'A-methods'!$E:$E,$C373,'A-methods'!$A:$A,$D373)))</f>
        <v>124.37600977689159</v>
      </c>
      <c r="F373" s="243">
        <f>IF('A-baseline &amp; data'!AG179="",E373*(1+SUMIFS('A-methods'!L:L,'A-methods'!$AG:$AG,"rate",'A-methods'!$AF:$AF,$B373,'A-methods'!$E:$E,$C373,'A-methods'!$A:$A,$D373)),'A-baseline &amp; data'!AG179)</f>
        <v>124.28209052801023</v>
      </c>
      <c r="G373" s="243">
        <f>IF('A-baseline &amp; data'!AH179="",F373*(1+SUMIFS('A-methods'!M:M,'A-methods'!$AG:$AG,"rate",'A-methods'!$AF:$AF,$B373,'A-methods'!$E:$E,$C373,'A-methods'!$A:$A,$D373)),'A-baseline &amp; data'!AH179)</f>
        <v>124.1882421997616</v>
      </c>
      <c r="H373" s="243">
        <f>IF('A-baseline &amp; data'!AI179="",G373*(1+SUMIFS('A-methods'!N:N,'A-methods'!$AG:$AG,"rate",'A-methods'!$AF:$AF,$B373,'A-methods'!$E:$E,$C373,'A-methods'!$A:$A,$D373)),'A-baseline &amp; data'!AI179)</f>
        <v>124.1882421997616</v>
      </c>
      <c r="I373" s="243">
        <f>IF('A-baseline &amp; data'!AJ179="",H373*(1+SUMIFS('A-methods'!O:O,'A-methods'!$AG:$AG,"rate",'A-methods'!$AF:$AF,$B373,'A-methods'!$E:$E,$C373,'A-methods'!$A:$A,$D373)),'A-baseline &amp; data'!AJ179)</f>
        <v>124.1882421997616</v>
      </c>
      <c r="J373" s="243">
        <f>IF('A-baseline &amp; data'!AK179="",I373*(1+SUMIFS('A-methods'!P:P,'A-methods'!$AG:$AG,"rate",'A-methods'!$AF:$AF,$B373,'A-methods'!$E:$E,$C373,'A-methods'!$A:$A,$D373)),'A-baseline &amp; data'!AK179)</f>
        <v>124.1882421997616</v>
      </c>
      <c r="K373" s="243">
        <f>IF('A-baseline &amp; data'!AL179="",J373*(1+SUMIFS('A-methods'!Q:Q,'A-methods'!$AG:$AG,"rate",'A-methods'!$AF:$AF,$B373,'A-methods'!$E:$E,$C373,'A-methods'!$A:$A,$D373)),'A-baseline &amp; data'!AL179)</f>
        <v>124.1882421997616</v>
      </c>
      <c r="L373" s="243">
        <f>IF('A-baseline &amp; data'!AM179="",K373*(1+SUMIFS('A-methods'!R:R,'A-methods'!$AG:$AG,"rate",'A-methods'!$AF:$AF,$B373,'A-methods'!$E:$E,$C373,'A-methods'!$A:$A,$D373)),'A-baseline &amp; data'!AM179)</f>
        <v>124.1882421997616</v>
      </c>
      <c r="M373" s="243">
        <f>IF('A-baseline &amp; data'!AN179="",L373*(1+SUMIFS('A-methods'!S:S,'A-methods'!$AG:$AG,"rate",'A-methods'!$AF:$AF,$B373,'A-methods'!$E:$E,$C373,'A-methods'!$A:$A,$D373)),'A-baseline &amp; data'!AN179)</f>
        <v>124.1882421997616</v>
      </c>
      <c r="N373" s="243">
        <f>IF('A-baseline &amp; data'!AO179="",M373*(1+SUMIFS('A-methods'!T:T,'A-methods'!$AG:$AG,"rate",'A-methods'!$AF:$AF,$B373,'A-methods'!$E:$E,$C373,'A-methods'!$A:$A,$D373)),'A-baseline &amp; data'!AO179)</f>
        <v>124.31243044196135</v>
      </c>
      <c r="O373" s="243">
        <f>IF('A-baseline &amp; data'!AP179="",N373*(1+SUMIFS('A-methods'!U:U,'A-methods'!$AG:$AG,"rate",'A-methods'!$AF:$AF,$B373,'A-methods'!$E:$E,$C373,'A-methods'!$A:$A,$D373)),'A-baseline &amp; data'!AP179)</f>
        <v>124.4367428724033</v>
      </c>
      <c r="P373" s="243">
        <f>IF('A-baseline &amp; data'!AQ179="",O373*(1+SUMIFS('A-methods'!V:V,'A-methods'!$AG:$AG,"rate",'A-methods'!$AF:$AF,$B373,'A-methods'!$E:$E,$C373,'A-methods'!$A:$A,$D373)),'A-baseline &amp; data'!AQ179)</f>
        <v>124.56117961527569</v>
      </c>
      <c r="Q373" s="243">
        <f>IF('A-baseline &amp; data'!AR179="",P373*(1+SUMIFS('A-methods'!W:W,'A-methods'!$AG:$AG,"rate",'A-methods'!$AF:$AF,$B373,'A-methods'!$E:$E,$C373,'A-methods'!$A:$A,$D373)),'A-baseline &amp; data'!AR179)</f>
        <v>124.68574079489095</v>
      </c>
      <c r="R373" s="243">
        <f>IF('A-baseline &amp; data'!AS179="",Q373*(1+SUMIFS('A-methods'!X:X,'A-methods'!$AG:$AG,"rate",'A-methods'!$AF:$AF,$B373,'A-methods'!$E:$E,$C373,'A-methods'!$A:$A,$D373)),'A-baseline &amp; data'!AS179)</f>
        <v>124.81042653568582</v>
      </c>
      <c r="S373" s="243">
        <f>IF('A-baseline &amp; data'!AT179="",R373*(1+SUMIFS('A-methods'!Y:Y,'A-methods'!$AG:$AG,"rate",'A-methods'!$AF:$AF,$B373,'A-methods'!$E:$E,$C373,'A-methods'!$A:$A,$D373)),'A-baseline &amp; data'!AT179)</f>
        <v>124.9352369622215</v>
      </c>
      <c r="T373" s="243">
        <f>IF('A-baseline &amp; data'!AU179="",S373*(1+SUMIFS('A-methods'!Z:Z,'A-methods'!$AG:$AG,"rate",'A-methods'!$AF:$AF,$B373,'A-methods'!$E:$E,$C373,'A-methods'!$A:$A,$D373)),'A-baseline &amp; data'!AU179)</f>
        <v>125.0601721991837</v>
      </c>
      <c r="U373" s="243">
        <f>IF('A-baseline &amp; data'!AV179="",T373*(1+SUMIFS('A-methods'!AA:AA,'A-methods'!$AG:$AG,"rate",'A-methods'!$AF:$AF,$B373,'A-methods'!$E:$E,$C373,'A-methods'!$A:$A,$D373)),'A-baseline &amp; data'!AV179)</f>
        <v>125.18523237138287</v>
      </c>
      <c r="V373" s="243">
        <f>IF('A-baseline &amp; data'!AW179="",U373*(1+SUMIFS('A-methods'!AB:AB,'A-methods'!$AG:$AG,"rate",'A-methods'!$AF:$AF,$B373,'A-methods'!$E:$E,$C373,'A-methods'!$A:$A,$D373)),'A-baseline &amp; data'!AW179)</f>
        <v>125.31041760375423</v>
      </c>
      <c r="W373" s="243">
        <f>IF('A-baseline &amp; data'!AX179="",V373*(1+SUMIFS('A-methods'!AC:AC,'A-methods'!$AG:$AG,"rate",'A-methods'!$AF:$AF,$B373,'A-methods'!$E:$E,$C373,'A-methods'!$A:$A,$D373)),'A-baseline &amp; data'!AX179)</f>
        <v>125.43572802135797</v>
      </c>
      <c r="X373" s="243">
        <f>IF('A-baseline &amp; data'!AY179="",W373*(1+SUMIFS('A-methods'!AD:AD,'A-methods'!$AG:$AG,"rate",'A-methods'!$AF:$AF,$B373,'A-methods'!$E:$E,$C373,'A-methods'!$A:$A,$D373)),'A-baseline &amp; data'!AY179)</f>
        <v>125.56116374937932</v>
      </c>
      <c r="Y373" s="243">
        <f>IF('A-baseline &amp; data'!AZ179="",X373*(1+SUMIFS('A-methods'!AE:AE,'A-methods'!$AG:$AG,"rate",'A-methods'!$AF:$AF,$B373,'A-methods'!$E:$E,$C373,'A-methods'!$A:$A,$D373)),'A-baseline &amp; data'!AZ179)</f>
        <v>125.68672491312869</v>
      </c>
    </row>
    <row r="374" spans="1:27">
      <c r="A374" s="237" t="s">
        <v>189</v>
      </c>
      <c r="B374" s="221" t="s">
        <v>190</v>
      </c>
      <c r="C374" s="274" t="str">
        <f t="shared" si="45"/>
        <v>NT</v>
      </c>
      <c r="D374" s="272" t="str">
        <f t="shared" si="46"/>
        <v>Low</v>
      </c>
      <c r="E374" s="336">
        <f>IF('A-baseline &amp; data'!AF180&lt;&gt;"",'A-baseline &amp; data'!AF180,'A-baseline &amp; data'!AE180*(1+SUMIFS('A-methods'!K:K,'A-methods'!$AG:$AG,"rate",'A-methods'!$AF:$AF,$B374,'A-methods'!$E:$E,$C374,'A-methods'!$A:$A,$D374)))</f>
        <v>5633.3188011326565</v>
      </c>
      <c r="F374" s="243">
        <f>IF('A-baseline &amp; data'!AG180="",E374*(1+SUMIFS('A-methods'!L:L,'A-methods'!$AG:$AG,"rate",'A-methods'!$AF:$AF,$B374,'A-methods'!$E:$E,$C374,'A-methods'!$A:$A,$D374)),'A-baseline &amp; data'!AG180)</f>
        <v>5605.1522071269928</v>
      </c>
      <c r="G374" s="243">
        <f>IF('A-baseline &amp; data'!AH180="",F374*(1+SUMIFS('A-methods'!M:M,'A-methods'!$AG:$AG,"rate",'A-methods'!$AF:$AF,$B374,'A-methods'!$E:$E,$C374,'A-methods'!$A:$A,$D374)),'A-baseline &amp; data'!AH180)</f>
        <v>5577.126446091358</v>
      </c>
      <c r="H374" s="243">
        <f>IF('A-baseline &amp; data'!AI180="",G374*(1+SUMIFS('A-methods'!N:N,'A-methods'!$AG:$AG,"rate",'A-methods'!$AF:$AF,$B374,'A-methods'!$E:$E,$C374,'A-methods'!$A:$A,$D374)),'A-baseline &amp; data'!AI180)</f>
        <v>5549.2408138609017</v>
      </c>
      <c r="I374" s="243">
        <f>IF('A-baseline &amp; data'!AJ180="",H374*(1+SUMIFS('A-methods'!O:O,'A-methods'!$AG:$AG,"rate",'A-methods'!$AF:$AF,$B374,'A-methods'!$E:$E,$C374,'A-methods'!$A:$A,$D374)),'A-baseline &amp; data'!AJ180)</f>
        <v>5521.4946097915972</v>
      </c>
      <c r="J374" s="243">
        <f>IF('A-baseline &amp; data'!AK180="",I374*(1+SUMIFS('A-methods'!P:P,'A-methods'!$AG:$AG,"rate",'A-methods'!$AF:$AF,$B374,'A-methods'!$E:$E,$C374,'A-methods'!$A:$A,$D374)),'A-baseline &amp; data'!AK180)</f>
        <v>5493.8871367426391</v>
      </c>
      <c r="K374" s="243">
        <f>IF('A-baseline &amp; data'!AL180="",J374*(1+SUMIFS('A-methods'!Q:Q,'A-methods'!$AG:$AG,"rate",'A-methods'!$AF:$AF,$B374,'A-methods'!$E:$E,$C374,'A-methods'!$A:$A,$D374)),'A-baseline &amp; data'!AL180)</f>
        <v>5466.4177010589256</v>
      </c>
      <c r="L374" s="243">
        <f>IF('A-baseline &amp; data'!AM180="",K374*(1+SUMIFS('A-methods'!R:R,'A-methods'!$AG:$AG,"rate",'A-methods'!$AF:$AF,$B374,'A-methods'!$E:$E,$C374,'A-methods'!$A:$A,$D374)),'A-baseline &amp; data'!AM180)</f>
        <v>5439.0856125536311</v>
      </c>
      <c r="M374" s="243">
        <f>IF('A-baseline &amp; data'!AN180="",L374*(1+SUMIFS('A-methods'!S:S,'A-methods'!$AG:$AG,"rate",'A-methods'!$AF:$AF,$B374,'A-methods'!$E:$E,$C374,'A-methods'!$A:$A,$D374)),'A-baseline &amp; data'!AN180)</f>
        <v>5411.8901844908632</v>
      </c>
      <c r="N374" s="243">
        <f>IF('A-baseline &amp; data'!AO180="",M374*(1+SUMIFS('A-methods'!T:T,'A-methods'!$AG:$AG,"rate",'A-methods'!$AF:$AF,$B374,'A-methods'!$E:$E,$C374,'A-methods'!$A:$A,$D374)),'A-baseline &amp; data'!AO180)</f>
        <v>5384.8307335684085</v>
      </c>
      <c r="O374" s="243">
        <f>IF('A-baseline &amp; data'!AP180="",N374*(1+SUMIFS('A-methods'!U:U,'A-methods'!$AG:$AG,"rate",'A-methods'!$AF:$AF,$B374,'A-methods'!$E:$E,$C374,'A-methods'!$A:$A,$D374)),'A-baseline &amp; data'!AP180)</f>
        <v>5357.9065799005666</v>
      </c>
      <c r="P374" s="243">
        <f>IF('A-baseline &amp; data'!AQ180="",O374*(1+SUMIFS('A-methods'!V:V,'A-methods'!$AG:$AG,"rate",'A-methods'!$AF:$AF,$B374,'A-methods'!$E:$E,$C374,'A-methods'!$A:$A,$D374)),'A-baseline &amp; data'!AQ180)</f>
        <v>5331.1170470010638</v>
      </c>
      <c r="Q374" s="243">
        <f>IF('A-baseline &amp; data'!AR180="",P374*(1+SUMIFS('A-methods'!W:W,'A-methods'!$AG:$AG,"rate",'A-methods'!$AF:$AF,$B374,'A-methods'!$E:$E,$C374,'A-methods'!$A:$A,$D374)),'A-baseline &amp; data'!AR180)</f>
        <v>5304.4614617660582</v>
      </c>
      <c r="R374" s="243">
        <f>IF('A-baseline &amp; data'!AS180="",Q374*(1+SUMIFS('A-methods'!X:X,'A-methods'!$AG:$AG,"rate",'A-methods'!$AF:$AF,$B374,'A-methods'!$E:$E,$C374,'A-methods'!$A:$A,$D374)),'A-baseline &amp; data'!AS180)</f>
        <v>5277.9391544572281</v>
      </c>
      <c r="S374" s="243">
        <f>IF('A-baseline &amp; data'!AT180="",R374*(1+SUMIFS('A-methods'!Y:Y,'A-methods'!$AG:$AG,"rate",'A-methods'!$AF:$AF,$B374,'A-methods'!$E:$E,$C374,'A-methods'!$A:$A,$D374)),'A-baseline &amp; data'!AT180)</f>
        <v>5251.5494586849418</v>
      </c>
      <c r="T374" s="243">
        <f>IF('A-baseline &amp; data'!AU180="",S374*(1+SUMIFS('A-methods'!Z:Z,'A-methods'!$AG:$AG,"rate",'A-methods'!$AF:$AF,$B374,'A-methods'!$E:$E,$C374,'A-methods'!$A:$A,$D374)),'A-baseline &amp; data'!AU180)</f>
        <v>5225.2917113915173</v>
      </c>
      <c r="U374" s="243">
        <f>IF('A-baseline &amp; data'!AV180="",T374*(1+SUMIFS('A-methods'!AA:AA,'A-methods'!$AG:$AG,"rate",'A-methods'!$AF:$AF,$B374,'A-methods'!$E:$E,$C374,'A-methods'!$A:$A,$D374)),'A-baseline &amp; data'!AV180)</f>
        <v>5199.1652528345594</v>
      </c>
      <c r="V374" s="243">
        <f>IF('A-baseline &amp; data'!AW180="",U374*(1+SUMIFS('A-methods'!AB:AB,'A-methods'!$AG:$AG,"rate",'A-methods'!$AF:$AF,$B374,'A-methods'!$E:$E,$C374,'A-methods'!$A:$A,$D374)),'A-baseline &amp; data'!AW180)</f>
        <v>5173.1694265703863</v>
      </c>
      <c r="W374" s="243">
        <f>IF('A-baseline &amp; data'!AX180="",V374*(1+SUMIFS('A-methods'!AC:AC,'A-methods'!$AG:$AG,"rate",'A-methods'!$AF:$AF,$B374,'A-methods'!$E:$E,$C374,'A-methods'!$A:$A,$D374)),'A-baseline &amp; data'!AX180)</f>
        <v>5147.3035794375346</v>
      </c>
      <c r="X374" s="243">
        <f>IF('A-baseline &amp; data'!AY180="",W374*(1+SUMIFS('A-methods'!AD:AD,'A-methods'!$AG:$AG,"rate",'A-methods'!$AF:$AF,$B374,'A-methods'!$E:$E,$C374,'A-methods'!$A:$A,$D374)),'A-baseline &amp; data'!AY180)</f>
        <v>5121.5670615403469</v>
      </c>
      <c r="Y374" s="243">
        <f>IF('A-baseline &amp; data'!AZ180="",X374*(1+SUMIFS('A-methods'!AE:AE,'A-methods'!$AG:$AG,"rate",'A-methods'!$AF:$AF,$B374,'A-methods'!$E:$E,$C374,'A-methods'!$A:$A,$D374)),'A-baseline &amp; data'!AZ180)</f>
        <v>5095.9592262326451</v>
      </c>
    </row>
    <row r="375" spans="1:27">
      <c r="A375" s="244" t="s">
        <v>262</v>
      </c>
      <c r="B375" s="245" t="s">
        <v>265</v>
      </c>
      <c r="C375" s="188" t="str">
        <f t="shared" si="45"/>
        <v>NT</v>
      </c>
      <c r="D375" s="275" t="str">
        <f t="shared" si="46"/>
        <v>Low</v>
      </c>
      <c r="E375" s="337">
        <f>IF('A-baseline &amp; data'!AF181&lt;&gt;"",'A-baseline &amp; data'!AF181,'A-baseline &amp; data'!AE181*(1+SUMIFS('A-methods'!K:K,'A-methods'!$AG:$AG,"rate",'A-methods'!$AF:$AF,$B375,'A-methods'!$E:$E,$C375,'A-methods'!$A:$A,$D375)))</f>
        <v>123.61880000000001</v>
      </c>
      <c r="F375" s="196">
        <f>IF('A-baseline &amp; data'!AG181="",E375*(1+SUMIFS('A-methods'!L:L,'A-methods'!$AG:$AG,"rate",'A-methods'!$AF:$AF,$B375,'A-methods'!$E:$E,$C375,'A-methods'!$A:$A,$D375)),'A-baseline &amp; data'!AG181)</f>
        <v>123.00070600000001</v>
      </c>
      <c r="G375" s="196">
        <f>IF('A-baseline &amp; data'!AH181="",F375*(1+SUMIFS('A-methods'!M:M,'A-methods'!$AG:$AG,"rate",'A-methods'!$AF:$AF,$B375,'A-methods'!$E:$E,$C375,'A-methods'!$A:$A,$D375)),'A-baseline &amp; data'!AH181)</f>
        <v>122.38570247000001</v>
      </c>
      <c r="H375" s="196">
        <f>IF('A-baseline &amp; data'!AI181="",G375*(1+SUMIFS('A-methods'!N:N,'A-methods'!$AG:$AG,"rate",'A-methods'!$AF:$AF,$B375,'A-methods'!$E:$E,$C375,'A-methods'!$A:$A,$D375)),'A-baseline &amp; data'!AI181)</f>
        <v>121.77377395765001</v>
      </c>
      <c r="I375" s="196">
        <f>IF('A-baseline &amp; data'!AJ181="",H375*(1+SUMIFS('A-methods'!O:O,'A-methods'!$AG:$AG,"rate",'A-methods'!$AF:$AF,$B375,'A-methods'!$E:$E,$C375,'A-methods'!$A:$A,$D375)),'A-baseline &amp; data'!AJ181)</f>
        <v>121.16490508786175</v>
      </c>
      <c r="J375" s="196">
        <f>IF('A-baseline &amp; data'!AK181="",I375*(1+SUMIFS('A-methods'!P:P,'A-methods'!$AG:$AG,"rate",'A-methods'!$AF:$AF,$B375,'A-methods'!$E:$E,$C375,'A-methods'!$A:$A,$D375)),'A-baseline &amp; data'!AK181)</f>
        <v>120.55908056242245</v>
      </c>
      <c r="K375" s="196">
        <f>IF('A-baseline &amp; data'!AL181="",J375*(1+SUMIFS('A-methods'!Q:Q,'A-methods'!$AG:$AG,"rate",'A-methods'!$AF:$AF,$B375,'A-methods'!$E:$E,$C375,'A-methods'!$A:$A,$D375)),'A-baseline &amp; data'!AL181)</f>
        <v>119.95628515961035</v>
      </c>
      <c r="L375" s="196">
        <f>IF('A-baseline &amp; data'!AM181="",K375*(1+SUMIFS('A-methods'!R:R,'A-methods'!$AG:$AG,"rate",'A-methods'!$AF:$AF,$B375,'A-methods'!$E:$E,$C375,'A-methods'!$A:$A,$D375)),'A-baseline &amp; data'!AM181)</f>
        <v>119.35650373381229</v>
      </c>
      <c r="M375" s="196">
        <f>IF('A-baseline &amp; data'!AN181="",L375*(1+SUMIFS('A-methods'!S:S,'A-methods'!$AG:$AG,"rate",'A-methods'!$AF:$AF,$B375,'A-methods'!$E:$E,$C375,'A-methods'!$A:$A,$D375)),'A-baseline &amp; data'!AN181)</f>
        <v>118.75972121514323</v>
      </c>
      <c r="N375" s="196">
        <f>IF('A-baseline &amp; data'!AO181="",M375*(1+SUMIFS('A-methods'!T:T,'A-methods'!$AG:$AG,"rate",'A-methods'!$AF:$AF,$B375,'A-methods'!$E:$E,$C375,'A-methods'!$A:$A,$D375)),'A-baseline &amp; data'!AO181)</f>
        <v>118.16592260906751</v>
      </c>
      <c r="O375" s="196">
        <f>IF('A-baseline &amp; data'!AP181="",N375*(1+SUMIFS('A-methods'!U:U,'A-methods'!$AG:$AG,"rate",'A-methods'!$AF:$AF,$B375,'A-methods'!$E:$E,$C375,'A-methods'!$A:$A,$D375)),'A-baseline &amp; data'!AP181)</f>
        <v>117.57509299602216</v>
      </c>
      <c r="P375" s="196">
        <f>IF('A-baseline &amp; data'!AQ181="",O375*(1+SUMIFS('A-methods'!V:V,'A-methods'!$AG:$AG,"rate",'A-methods'!$AF:$AF,$B375,'A-methods'!$E:$E,$C375,'A-methods'!$A:$A,$D375)),'A-baseline &amp; data'!AQ181)</f>
        <v>116.98721753104205</v>
      </c>
      <c r="Q375" s="196">
        <f>IF('A-baseline &amp; data'!AR181="",P375*(1+SUMIFS('A-methods'!W:W,'A-methods'!$AG:$AG,"rate",'A-methods'!$AF:$AF,$B375,'A-methods'!$E:$E,$C375,'A-methods'!$A:$A,$D375)),'A-baseline &amp; data'!AR181)</f>
        <v>116.40228144338684</v>
      </c>
      <c r="R375" s="196">
        <f>IF('A-baseline &amp; data'!AS181="",Q375*(1+SUMIFS('A-methods'!X:X,'A-methods'!$AG:$AG,"rate",'A-methods'!$AF:$AF,$B375,'A-methods'!$E:$E,$C375,'A-methods'!$A:$A,$D375)),'A-baseline &amp; data'!AS181)</f>
        <v>115.8202700361699</v>
      </c>
      <c r="S375" s="196">
        <f>IF('A-baseline &amp; data'!AT181="",R375*(1+SUMIFS('A-methods'!Y:Y,'A-methods'!$AG:$AG,"rate",'A-methods'!$AF:$AF,$B375,'A-methods'!$E:$E,$C375,'A-methods'!$A:$A,$D375)),'A-baseline &amp; data'!AT181)</f>
        <v>115.24116868598905</v>
      </c>
      <c r="T375" s="196">
        <f>IF('A-baseline &amp; data'!AU181="",S375*(1+SUMIFS('A-methods'!Z:Z,'A-methods'!$AG:$AG,"rate",'A-methods'!$AF:$AF,$B375,'A-methods'!$E:$E,$C375,'A-methods'!$A:$A,$D375)),'A-baseline &amp; data'!AU181)</f>
        <v>114.66496284255911</v>
      </c>
      <c r="U375" s="196">
        <f>IF('A-baseline &amp; data'!AV181="",T375*(1+SUMIFS('A-methods'!AA:AA,'A-methods'!$AG:$AG,"rate",'A-methods'!$AF:$AF,$B375,'A-methods'!$E:$E,$C375,'A-methods'!$A:$A,$D375)),'A-baseline &amp; data'!AV181)</f>
        <v>114.09163802834631</v>
      </c>
      <c r="V375" s="196">
        <f>IF('A-baseline &amp; data'!AW181="",U375*(1+SUMIFS('A-methods'!AB:AB,'A-methods'!$AG:$AG,"rate",'A-methods'!$AF:$AF,$B375,'A-methods'!$E:$E,$C375,'A-methods'!$A:$A,$D375)),'A-baseline &amp; data'!AW181)</f>
        <v>113.52117983820457</v>
      </c>
      <c r="W375" s="196">
        <f>IF('A-baseline &amp; data'!AX181="",V375*(1+SUMIFS('A-methods'!AC:AC,'A-methods'!$AG:$AG,"rate",'A-methods'!$AF:$AF,$B375,'A-methods'!$E:$E,$C375,'A-methods'!$A:$A,$D375)),'A-baseline &amp; data'!AX181)</f>
        <v>112.95357393901355</v>
      </c>
      <c r="X375" s="196">
        <f>IF('A-baseline &amp; data'!AY181="",W375*(1+SUMIFS('A-methods'!AD:AD,'A-methods'!$AG:$AG,"rate",'A-methods'!$AF:$AF,$B375,'A-methods'!$E:$E,$C375,'A-methods'!$A:$A,$D375)),'A-baseline &amp; data'!AY181)</f>
        <v>112.38880606931848</v>
      </c>
      <c r="Y375" s="196">
        <f>IF('A-baseline &amp; data'!AZ181="",X375*(1+SUMIFS('A-methods'!AE:AE,'A-methods'!$AG:$AG,"rate",'A-methods'!$AF:$AF,$B375,'A-methods'!$E:$E,$C375,'A-methods'!$A:$A,$D375)),'A-baseline &amp; data'!AZ181)</f>
        <v>111.82686203897188</v>
      </c>
    </row>
    <row r="376" spans="1:27">
      <c r="C376" s="250"/>
      <c r="D376" s="250"/>
      <c r="E376" s="324">
        <f t="shared" ref="E376:Y376" si="47">SUM(E348:E375)</f>
        <v>37583.92190140429</v>
      </c>
      <c r="F376" s="324">
        <f t="shared" si="47"/>
        <v>37832.85289813712</v>
      </c>
      <c r="G376" s="324">
        <f t="shared" si="47"/>
        <v>38090.37022430791</v>
      </c>
      <c r="H376" s="324">
        <f t="shared" si="47"/>
        <v>38356.728649133853</v>
      </c>
      <c r="I376" s="324">
        <f t="shared" si="47"/>
        <v>38632.003323516925</v>
      </c>
      <c r="J376" s="324">
        <f t="shared" si="47"/>
        <v>38916.371238025502</v>
      </c>
      <c r="K376" s="324">
        <f t="shared" si="47"/>
        <v>39210.017377417673</v>
      </c>
      <c r="L376" s="324">
        <f t="shared" si="47"/>
        <v>39513.721468024756</v>
      </c>
      <c r="M376" s="324">
        <f t="shared" si="47"/>
        <v>39827.033294603432</v>
      </c>
      <c r="N376" s="324">
        <f t="shared" si="47"/>
        <v>40150.29271447393</v>
      </c>
      <c r="O376" s="324">
        <f t="shared" si="47"/>
        <v>40482.952953448155</v>
      </c>
      <c r="P376" s="324">
        <f t="shared" si="47"/>
        <v>40825.910146318412</v>
      </c>
      <c r="Q376" s="324">
        <f t="shared" si="47"/>
        <v>41179.402391277785</v>
      </c>
      <c r="R376" s="324">
        <f t="shared" si="47"/>
        <v>41543.675786537817</v>
      </c>
      <c r="S376" s="324">
        <f t="shared" si="47"/>
        <v>41918.984597707276</v>
      </c>
      <c r="T376" s="324">
        <f t="shared" si="47"/>
        <v>42305.591432301451</v>
      </c>
      <c r="U376" s="324">
        <f t="shared" si="47"/>
        <v>42703.767421470518</v>
      </c>
      <c r="V376" s="324">
        <f t="shared" si="47"/>
        <v>43113.792409043141</v>
      </c>
      <c r="W376" s="324">
        <f t="shared" si="47"/>
        <v>43535.955147989</v>
      </c>
      <c r="X376" s="324">
        <f t="shared" si="47"/>
        <v>43970.553504411648</v>
      </c>
      <c r="Y376" s="324">
        <f t="shared" si="47"/>
        <v>44417.894669190566</v>
      </c>
    </row>
    <row r="377" spans="1:27">
      <c r="C377" s="250"/>
      <c r="D377" s="250"/>
    </row>
    <row r="378" spans="1:27" s="349" customFormat="1" ht="21">
      <c r="A378" s="347" t="s">
        <v>414</v>
      </c>
      <c r="B378" s="348"/>
      <c r="C378" s="348"/>
      <c r="D378" s="348"/>
      <c r="AA378" s="353" t="b">
        <f>AND(Y438&gt;Y408,Y468&lt;Y408)</f>
        <v>1</v>
      </c>
    </row>
    <row r="379" spans="1:27" s="224" customFormat="1" ht="15.75">
      <c r="B379" s="242" t="s">
        <v>211</v>
      </c>
      <c r="C379" s="274"/>
      <c r="D379" s="250"/>
      <c r="AA379" s="354"/>
    </row>
    <row r="380" spans="1:27">
      <c r="A380" s="246" t="s">
        <v>21</v>
      </c>
      <c r="B380" s="247" t="s">
        <v>198</v>
      </c>
      <c r="C380" s="273" t="str">
        <f>A378</f>
        <v>Qld</v>
      </c>
      <c r="D380" s="271" t="s">
        <v>214</v>
      </c>
      <c r="E380" s="335">
        <f>IF('A-baseline &amp; data'!AF228&lt;&gt;"",'A-baseline &amp; data'!AF228,'A-baseline &amp; data'!AE228*(1+SUMIFS('A-methods'!K:K,'A-methods'!$AG:$AG,"rate",'A-methods'!$AF:$AF,$B380,'A-methods'!$F:$F,$C380,'A-methods'!$A:$A,$D380)))</f>
        <v>4994.8934399999989</v>
      </c>
      <c r="F380" s="248">
        <f>IF('A-baseline &amp; data'!AG228="",E380*(1+SUMIFS('A-methods'!L:L,'A-methods'!$AG:$AG,"rate",'A-methods'!$AF:$AF,$B380,'A-methods'!$F:$F,$C380,'A-methods'!$A:$A,$D380)),'A-baseline &amp; data'!AG228)</f>
        <v>5169.7147103999987</v>
      </c>
      <c r="G380" s="248">
        <f>IF('A-baseline &amp; data'!AH228="",F380*(1+SUMIFS('A-methods'!M:M,'A-methods'!$AG:$AG,"rate",'A-methods'!$AF:$AF,$B380,'A-methods'!$F:$F,$C380,'A-methods'!$A:$A,$D380)),'A-baseline &amp; data'!AH228)</f>
        <v>5350.6547252639984</v>
      </c>
      <c r="H380" s="248">
        <f>IF('A-baseline &amp; data'!AI228="",G380*(1+SUMIFS('A-methods'!N:N,'A-methods'!$AG:$AG,"rate",'A-methods'!$AF:$AF,$B380,'A-methods'!$F:$F,$C380,'A-methods'!$A:$A,$D380)),'A-baseline &amp; data'!AI228)</f>
        <v>5537.9276406482377</v>
      </c>
      <c r="I380" s="248">
        <f>IF('A-baseline &amp; data'!AJ228="",H380*(1+SUMIFS('A-methods'!O:O,'A-methods'!$AG:$AG,"rate",'A-methods'!$AF:$AF,$B380,'A-methods'!$F:$F,$C380,'A-methods'!$A:$A,$D380)),'A-baseline &amp; data'!AJ228)</f>
        <v>5731.7551080709254</v>
      </c>
      <c r="J380" s="248">
        <f>IF('A-baseline &amp; data'!AK228="",I380*(1+SUMIFS('A-methods'!P:P,'A-methods'!$AG:$AG,"rate",'A-methods'!$AF:$AF,$B380,'A-methods'!$F:$F,$C380,'A-methods'!$A:$A,$D380)),'A-baseline &amp; data'!AK228)</f>
        <v>5932.3665368534075</v>
      </c>
      <c r="K380" s="248">
        <f>IF('A-baseline &amp; data'!AL228="",J380*(1+SUMIFS('A-methods'!Q:Q,'A-methods'!$AG:$AG,"rate",'A-methods'!$AF:$AF,$B380,'A-methods'!$F:$F,$C380,'A-methods'!$A:$A,$D380)),'A-baseline &amp; data'!AL228)</f>
        <v>6139.9993656432762</v>
      </c>
      <c r="L380" s="248">
        <f>IF('A-baseline &amp; data'!AM228="",K380*(1+SUMIFS('A-methods'!R:R,'A-methods'!$AG:$AG,"rate",'A-methods'!$AF:$AF,$B380,'A-methods'!$F:$F,$C380,'A-methods'!$A:$A,$D380)),'A-baseline &amp; data'!AM228)</f>
        <v>6354.8993434407903</v>
      </c>
      <c r="M380" s="248">
        <f>IF('A-baseline &amp; data'!AN228="",L380*(1+SUMIFS('A-methods'!S:S,'A-methods'!$AG:$AG,"rate",'A-methods'!$AF:$AF,$B380,'A-methods'!$F:$F,$C380,'A-methods'!$A:$A,$D380)),'A-baseline &amp; data'!AN228)</f>
        <v>6577.3208204612174</v>
      </c>
      <c r="N380" s="248">
        <f>IF('A-baseline &amp; data'!AO228="",M380*(1+SUMIFS('A-methods'!T:T,'A-methods'!$AG:$AG,"rate",'A-methods'!$AF:$AF,$B380,'A-methods'!$F:$F,$C380,'A-methods'!$A:$A,$D380)),'A-baseline &amp; data'!AO228)</f>
        <v>6807.5270491773599</v>
      </c>
      <c r="O380" s="248">
        <f>IF('A-baseline &amp; data'!AP228="",N380*(1+SUMIFS('A-methods'!U:U,'A-methods'!$AG:$AG,"rate",'A-methods'!$AF:$AF,$B380,'A-methods'!$F:$F,$C380,'A-methods'!$A:$A,$D380)),'A-baseline &amp; data'!AP228)</f>
        <v>7045.7904958985673</v>
      </c>
      <c r="P380" s="248">
        <f>IF('A-baseline &amp; data'!AQ228="",O380*(1+SUMIFS('A-methods'!V:V,'A-methods'!$AG:$AG,"rate",'A-methods'!$AF:$AF,$B380,'A-methods'!$F:$F,$C380,'A-methods'!$A:$A,$D380)),'A-baseline &amp; data'!AQ228)</f>
        <v>7292.3931632550166</v>
      </c>
      <c r="Q380" s="248">
        <f>IF('A-baseline &amp; data'!AR228="",P380*(1+SUMIFS('A-methods'!W:W,'A-methods'!$AG:$AG,"rate",'A-methods'!$AF:$AF,$B380,'A-methods'!$F:$F,$C380,'A-methods'!$A:$A,$D380)),'A-baseline &amp; data'!AR228)</f>
        <v>7547.6269239689418</v>
      </c>
      <c r="R380" s="248">
        <f>IF('A-baseline &amp; data'!AS228="",Q380*(1+SUMIFS('A-methods'!X:X,'A-methods'!$AG:$AG,"rate",'A-methods'!$AF:$AF,$B380,'A-methods'!$F:$F,$C380,'A-methods'!$A:$A,$D380)),'A-baseline &amp; data'!AS228)</f>
        <v>7811.7938663078539</v>
      </c>
      <c r="S380" s="248">
        <f>IF('A-baseline &amp; data'!AT228="",R380*(1+SUMIFS('A-methods'!Y:Y,'A-methods'!$AG:$AG,"rate",'A-methods'!$AF:$AF,$B380,'A-methods'!$F:$F,$C380,'A-methods'!$A:$A,$D380)),'A-baseline &amp; data'!AT228)</f>
        <v>8085.2066516286286</v>
      </c>
      <c r="T380" s="248">
        <f>IF('A-baseline &amp; data'!AU228="",S380*(1+SUMIFS('A-methods'!Z:Z,'A-methods'!$AG:$AG,"rate",'A-methods'!$AF:$AF,$B380,'A-methods'!$F:$F,$C380,'A-methods'!$A:$A,$D380)),'A-baseline &amp; data'!AU228)</f>
        <v>8368.1888844356308</v>
      </c>
      <c r="U380" s="248">
        <f>IF('A-baseline &amp; data'!AV228="",T380*(1+SUMIFS('A-methods'!AA:AA,'A-methods'!$AG:$AG,"rate",'A-methods'!$AF:$AF,$B380,'A-methods'!$F:$F,$C380,'A-methods'!$A:$A,$D380)),'A-baseline &amp; data'!AV228)</f>
        <v>8661.0754953908781</v>
      </c>
      <c r="V380" s="248">
        <f>IF('A-baseline &amp; data'!AW228="",U380*(1+SUMIFS('A-methods'!AB:AB,'A-methods'!$AG:$AG,"rate",'A-methods'!$AF:$AF,$B380,'A-methods'!$F:$F,$C380,'A-methods'!$A:$A,$D380)),'A-baseline &amp; data'!AW228)</f>
        <v>8964.2131377295573</v>
      </c>
      <c r="W380" s="248">
        <f>IF('A-baseline &amp; data'!AX228="",V380*(1+SUMIFS('A-methods'!AC:AC,'A-methods'!$AG:$AG,"rate",'A-methods'!$AF:$AF,$B380,'A-methods'!$F:$F,$C380,'A-methods'!$A:$A,$D380)),'A-baseline &amp; data'!AX228)</f>
        <v>9277.9605975500908</v>
      </c>
      <c r="X380" s="248">
        <f>IF('A-baseline &amp; data'!AY228="",W380*(1+SUMIFS('A-methods'!AD:AD,'A-methods'!$AG:$AG,"rate",'A-methods'!$AF:$AF,$B380,'A-methods'!$F:$F,$C380,'A-methods'!$A:$A,$D380)),'A-baseline &amp; data'!AY228)</f>
        <v>9602.6892184643439</v>
      </c>
      <c r="Y380" s="248">
        <f>IF('A-baseline &amp; data'!AZ228="",X380*(1+SUMIFS('A-methods'!AE:AE,'A-methods'!$AG:$AG,"rate",'A-methods'!$AF:$AF,$B380,'A-methods'!$F:$F,$C380,'A-methods'!$A:$A,$D380)),'A-baseline &amp; data'!AZ228)</f>
        <v>9938.7833411105948</v>
      </c>
    </row>
    <row r="381" spans="1:27">
      <c r="A381" s="237" t="s">
        <v>29</v>
      </c>
      <c r="B381" s="221" t="s">
        <v>30</v>
      </c>
      <c r="C381" s="274" t="str">
        <f t="shared" ref="C381:C407" si="48">C380</f>
        <v>Qld</v>
      </c>
      <c r="D381" s="272" t="str">
        <f t="shared" ref="D381:D407" si="49">D380</f>
        <v>Best</v>
      </c>
      <c r="E381" s="336">
        <f>IF('A-baseline &amp; data'!AF229&lt;&gt;"",'A-baseline &amp; data'!AF229,'A-baseline &amp; data'!AE229*(1+SUMIFS('A-methods'!K:K,'A-methods'!$AG:$AG,"rate",'A-methods'!$AF:$AF,$B381,'A-methods'!$F:$F,$C381,'A-methods'!$A:$A,$D381)))</f>
        <v>12628.460069999999</v>
      </c>
      <c r="F381" s="243">
        <f>IF('A-baseline &amp; data'!AG229="",E381*(1+SUMIFS('A-methods'!L:L,'A-methods'!$AG:$AG,"rate",'A-methods'!$AF:$AF,$B381,'A-methods'!$F:$F,$C381,'A-methods'!$A:$A,$D381)),'A-baseline &amp; data'!AG229)</f>
        <v>12249.606267899999</v>
      </c>
      <c r="G381" s="243">
        <f>IF('A-baseline &amp; data'!AH229="",F381*(1+SUMIFS('A-methods'!M:M,'A-methods'!$AG:$AG,"rate",'A-methods'!$AF:$AF,$B381,'A-methods'!$F:$F,$C381,'A-methods'!$A:$A,$D381)),'A-baseline &amp; data'!AH229)</f>
        <v>11882.118079862999</v>
      </c>
      <c r="H381" s="243">
        <f>IF('A-baseline &amp; data'!AI229="",G381*(1+SUMIFS('A-methods'!N:N,'A-methods'!$AG:$AG,"rate",'A-methods'!$AF:$AF,$B381,'A-methods'!$F:$F,$C381,'A-methods'!$A:$A,$D381)),'A-baseline &amp; data'!AI229)</f>
        <v>11525.65453746711</v>
      </c>
      <c r="I381" s="243">
        <f>IF('A-baseline &amp; data'!AJ229="",H381*(1+SUMIFS('A-methods'!O:O,'A-methods'!$AG:$AG,"rate",'A-methods'!$AF:$AF,$B381,'A-methods'!$F:$F,$C381,'A-methods'!$A:$A,$D381)),'A-baseline &amp; data'!AJ229)</f>
        <v>11179.884901343095</v>
      </c>
      <c r="J381" s="243">
        <f>IF('A-baseline &amp; data'!AK229="",I381*(1+SUMIFS('A-methods'!P:P,'A-methods'!$AG:$AG,"rate",'A-methods'!$AF:$AF,$B381,'A-methods'!$F:$F,$C381,'A-methods'!$A:$A,$D381)),'A-baseline &amp; data'!AK229)</f>
        <v>10844.488354302803</v>
      </c>
      <c r="K381" s="243">
        <f>IF('A-baseline &amp; data'!AL229="",J381*(1+SUMIFS('A-methods'!Q:Q,'A-methods'!$AG:$AG,"rate",'A-methods'!$AF:$AF,$B381,'A-methods'!$F:$F,$C381,'A-methods'!$A:$A,$D381)),'A-baseline &amp; data'!AL229)</f>
        <v>10519.153703673719</v>
      </c>
      <c r="L381" s="243">
        <f>IF('A-baseline &amp; data'!AM229="",K381*(1+SUMIFS('A-methods'!R:R,'A-methods'!$AG:$AG,"rate",'A-methods'!$AF:$AF,$B381,'A-methods'!$F:$F,$C381,'A-methods'!$A:$A,$D381)),'A-baseline &amp; data'!AM229)</f>
        <v>10519.153703673719</v>
      </c>
      <c r="M381" s="243">
        <f>IF('A-baseline &amp; data'!AN229="",L381*(1+SUMIFS('A-methods'!S:S,'A-methods'!$AG:$AG,"rate",'A-methods'!$AF:$AF,$B381,'A-methods'!$F:$F,$C381,'A-methods'!$A:$A,$D381)),'A-baseline &amp; data'!AN229)</f>
        <v>10519.153703673719</v>
      </c>
      <c r="N381" s="243">
        <f>IF('A-baseline &amp; data'!AO229="",M381*(1+SUMIFS('A-methods'!T:T,'A-methods'!$AG:$AG,"rate",'A-methods'!$AF:$AF,$B381,'A-methods'!$F:$F,$C381,'A-methods'!$A:$A,$D381)),'A-baseline &amp; data'!AO229)</f>
        <v>10519.153703673719</v>
      </c>
      <c r="O381" s="243">
        <f>IF('A-baseline &amp; data'!AP229="",N381*(1+SUMIFS('A-methods'!U:U,'A-methods'!$AG:$AG,"rate",'A-methods'!$AF:$AF,$B381,'A-methods'!$F:$F,$C381,'A-methods'!$A:$A,$D381)),'A-baseline &amp; data'!AP229)</f>
        <v>10519.153703673719</v>
      </c>
      <c r="P381" s="243">
        <f>IF('A-baseline &amp; data'!AQ229="",O381*(1+SUMIFS('A-methods'!V:V,'A-methods'!$AG:$AG,"rate",'A-methods'!$AF:$AF,$B381,'A-methods'!$F:$F,$C381,'A-methods'!$A:$A,$D381)),'A-baseline &amp; data'!AQ229)</f>
        <v>10519.153703673719</v>
      </c>
      <c r="Q381" s="243">
        <f>IF('A-baseline &amp; data'!AR229="",P381*(1+SUMIFS('A-methods'!W:W,'A-methods'!$AG:$AG,"rate",'A-methods'!$AF:$AF,$B381,'A-methods'!$F:$F,$C381,'A-methods'!$A:$A,$D381)),'A-baseline &amp; data'!AR229)</f>
        <v>10519.153703673719</v>
      </c>
      <c r="R381" s="243">
        <f>IF('A-baseline &amp; data'!AS229="",Q381*(1+SUMIFS('A-methods'!X:X,'A-methods'!$AG:$AG,"rate",'A-methods'!$AF:$AF,$B381,'A-methods'!$F:$F,$C381,'A-methods'!$A:$A,$D381)),'A-baseline &amp; data'!AS229)</f>
        <v>10519.153703673719</v>
      </c>
      <c r="S381" s="243">
        <f>IF('A-baseline &amp; data'!AT229="",R381*(1+SUMIFS('A-methods'!Y:Y,'A-methods'!$AG:$AG,"rate",'A-methods'!$AF:$AF,$B381,'A-methods'!$F:$F,$C381,'A-methods'!$A:$A,$D381)),'A-baseline &amp; data'!AT229)</f>
        <v>10519.153703673719</v>
      </c>
      <c r="T381" s="243">
        <f>IF('A-baseline &amp; data'!AU229="",S381*(1+SUMIFS('A-methods'!Z:Z,'A-methods'!$AG:$AG,"rate",'A-methods'!$AF:$AF,$B381,'A-methods'!$F:$F,$C381,'A-methods'!$A:$A,$D381)),'A-baseline &amp; data'!AU229)</f>
        <v>10519.153703673719</v>
      </c>
      <c r="U381" s="243">
        <f>IF('A-baseline &amp; data'!AV229="",T381*(1+SUMIFS('A-methods'!AA:AA,'A-methods'!$AG:$AG,"rate",'A-methods'!$AF:$AF,$B381,'A-methods'!$F:$F,$C381,'A-methods'!$A:$A,$D381)),'A-baseline &amp; data'!AV229)</f>
        <v>10519.153703673719</v>
      </c>
      <c r="V381" s="243">
        <f>IF('A-baseline &amp; data'!AW229="",U381*(1+SUMIFS('A-methods'!AB:AB,'A-methods'!$AG:$AG,"rate",'A-methods'!$AF:$AF,$B381,'A-methods'!$F:$F,$C381,'A-methods'!$A:$A,$D381)),'A-baseline &amp; data'!AW229)</f>
        <v>10519.153703673719</v>
      </c>
      <c r="W381" s="243">
        <f>IF('A-baseline &amp; data'!AX229="",V381*(1+SUMIFS('A-methods'!AC:AC,'A-methods'!$AG:$AG,"rate",'A-methods'!$AF:$AF,$B381,'A-methods'!$F:$F,$C381,'A-methods'!$A:$A,$D381)),'A-baseline &amp; data'!AX229)</f>
        <v>10519.153703673719</v>
      </c>
      <c r="X381" s="243">
        <f>IF('A-baseline &amp; data'!AY229="",W381*(1+SUMIFS('A-methods'!AD:AD,'A-methods'!$AG:$AG,"rate",'A-methods'!$AF:$AF,$B381,'A-methods'!$F:$F,$C381,'A-methods'!$A:$A,$D381)),'A-baseline &amp; data'!AY229)</f>
        <v>10519.153703673719</v>
      </c>
      <c r="Y381" s="243">
        <f>IF('A-baseline &amp; data'!AZ229="",X381*(1+SUMIFS('A-methods'!AE:AE,'A-methods'!$AG:$AG,"rate",'A-methods'!$AF:$AF,$B381,'A-methods'!$F:$F,$C381,'A-methods'!$A:$A,$D381)),'A-baseline &amp; data'!AZ229)</f>
        <v>10519.153703673719</v>
      </c>
    </row>
    <row r="382" spans="1:27">
      <c r="A382" s="237" t="s">
        <v>33</v>
      </c>
      <c r="B382" s="221" t="s">
        <v>34</v>
      </c>
      <c r="C382" s="274" t="str">
        <f t="shared" si="48"/>
        <v>Qld</v>
      </c>
      <c r="D382" s="272" t="str">
        <f t="shared" si="49"/>
        <v>Best</v>
      </c>
      <c r="E382" s="336">
        <f>IF('A-baseline &amp; data'!AF230&lt;&gt;"",'A-baseline &amp; data'!AF230,'A-baseline &amp; data'!AE230*(1+SUMIFS('A-methods'!K:K,'A-methods'!$AG:$AG,"rate",'A-methods'!$AF:$AF,$B382,'A-methods'!$F:$F,$C382,'A-methods'!$A:$A,$D382)))</f>
        <v>180276.62936699996</v>
      </c>
      <c r="F382" s="243">
        <f>IF('A-baseline &amp; data'!AG230="",E382*(1+SUMIFS('A-methods'!L:L,'A-methods'!$AG:$AG,"rate",'A-methods'!$AF:$AF,$B382,'A-methods'!$F:$F,$C382,'A-methods'!$A:$A,$D382)),'A-baseline &amp; data'!AG230)</f>
        <v>194157.92982825896</v>
      </c>
      <c r="G382" s="243">
        <f>IF('A-baseline &amp; data'!AH230="",F382*(1+SUMIFS('A-methods'!M:M,'A-methods'!$AG:$AG,"rate",'A-methods'!$AF:$AF,$B382,'A-methods'!$F:$F,$C382,'A-methods'!$A:$A,$D382)),'A-baseline &amp; data'!AH230)</f>
        <v>209108.0904250349</v>
      </c>
      <c r="H382" s="243">
        <f>IF('A-baseline &amp; data'!AI230="",G382*(1+SUMIFS('A-methods'!N:N,'A-methods'!$AG:$AG,"rate",'A-methods'!$AF:$AF,$B382,'A-methods'!$F:$F,$C382,'A-methods'!$A:$A,$D382)),'A-baseline &amp; data'!AI230)</f>
        <v>225209.41338776259</v>
      </c>
      <c r="I382" s="243">
        <f>IF('A-baseline &amp; data'!AJ230="",H382*(1+SUMIFS('A-methods'!O:O,'A-methods'!$AG:$AG,"rate",'A-methods'!$AF:$AF,$B382,'A-methods'!$F:$F,$C382,'A-methods'!$A:$A,$D382)),'A-baseline &amp; data'!AJ230)</f>
        <v>242550.53821862029</v>
      </c>
      <c r="J382" s="243">
        <f>IF('A-baseline &amp; data'!AK230="",I382*(1+SUMIFS('A-methods'!P:P,'A-methods'!$AG:$AG,"rate",'A-methods'!$AF:$AF,$B382,'A-methods'!$F:$F,$C382,'A-methods'!$A:$A,$D382)),'A-baseline &amp; data'!AK230)</f>
        <v>261226.92966145405</v>
      </c>
      <c r="K382" s="243">
        <f>IF('A-baseline &amp; data'!AL230="",J382*(1+SUMIFS('A-methods'!Q:Q,'A-methods'!$AG:$AG,"rate",'A-methods'!$AF:$AF,$B382,'A-methods'!$F:$F,$C382,'A-methods'!$A:$A,$D382)),'A-baseline &amp; data'!AL230)</f>
        <v>281341.40324538603</v>
      </c>
      <c r="L382" s="243">
        <f>IF('A-baseline &amp; data'!AM230="",K382*(1+SUMIFS('A-methods'!R:R,'A-methods'!$AG:$AG,"rate",'A-methods'!$AF:$AF,$B382,'A-methods'!$F:$F,$C382,'A-methods'!$A:$A,$D382)),'A-baseline &amp; data'!AM230)</f>
        <v>303004.69129528076</v>
      </c>
      <c r="M382" s="243">
        <f>IF('A-baseline &amp; data'!AN230="",L382*(1+SUMIFS('A-methods'!S:S,'A-methods'!$AG:$AG,"rate",'A-methods'!$AF:$AF,$B382,'A-methods'!$F:$F,$C382,'A-methods'!$A:$A,$D382)),'A-baseline &amp; data'!AN230)</f>
        <v>326336.05252501735</v>
      </c>
      <c r="N382" s="243">
        <f>IF('A-baseline &amp; data'!AO230="",M382*(1+SUMIFS('A-methods'!T:T,'A-methods'!$AG:$AG,"rate",'A-methods'!$AF:$AF,$B382,'A-methods'!$F:$F,$C382,'A-methods'!$A:$A,$D382)),'A-baseline &amp; data'!AO230)</f>
        <v>351463.9285694437</v>
      </c>
      <c r="O382" s="243">
        <f>IF('A-baseline &amp; data'!AP230="",N382*(1+SUMIFS('A-methods'!U:U,'A-methods'!$AG:$AG,"rate",'A-methods'!$AF:$AF,$B382,'A-methods'!$F:$F,$C382,'A-methods'!$A:$A,$D382)),'A-baseline &amp; data'!AP230)</f>
        <v>378526.65106929082</v>
      </c>
      <c r="P382" s="243">
        <f>IF('A-baseline &amp; data'!AQ230="",O382*(1+SUMIFS('A-methods'!V:V,'A-methods'!$AG:$AG,"rate",'A-methods'!$AF:$AF,$B382,'A-methods'!$F:$F,$C382,'A-methods'!$A:$A,$D382)),'A-baseline &amp; data'!AQ230)</f>
        <v>407673.20320162619</v>
      </c>
      <c r="Q382" s="243">
        <f>IF('A-baseline &amp; data'!AR230="",P382*(1+SUMIFS('A-methods'!W:W,'A-methods'!$AG:$AG,"rate",'A-methods'!$AF:$AF,$B382,'A-methods'!$F:$F,$C382,'A-methods'!$A:$A,$D382)),'A-baseline &amp; data'!AR230)</f>
        <v>439064.03984815138</v>
      </c>
      <c r="R382" s="243">
        <f>IF('A-baseline &amp; data'!AS230="",Q382*(1+SUMIFS('A-methods'!X:X,'A-methods'!$AG:$AG,"rate",'A-methods'!$AF:$AF,$B382,'A-methods'!$F:$F,$C382,'A-methods'!$A:$A,$D382)),'A-baseline &amp; data'!AS230)</f>
        <v>472871.97091645905</v>
      </c>
      <c r="S382" s="243">
        <f>IF('A-baseline &amp; data'!AT230="",R382*(1+SUMIFS('A-methods'!Y:Y,'A-methods'!$AG:$AG,"rate",'A-methods'!$AF:$AF,$B382,'A-methods'!$F:$F,$C382,'A-methods'!$A:$A,$D382)),'A-baseline &amp; data'!AT230)</f>
        <v>509283.11267702637</v>
      </c>
      <c r="T382" s="243">
        <f>IF('A-baseline &amp; data'!AU230="",S382*(1+SUMIFS('A-methods'!Z:Z,'A-methods'!$AG:$AG,"rate",'A-methods'!$AF:$AF,$B382,'A-methods'!$F:$F,$C382,'A-methods'!$A:$A,$D382)),'A-baseline &amp; data'!AU230)</f>
        <v>548497.91235315742</v>
      </c>
      <c r="U382" s="243">
        <f>IF('A-baseline &amp; data'!AV230="",T382*(1+SUMIFS('A-methods'!AA:AA,'A-methods'!$AG:$AG,"rate",'A-methods'!$AF:$AF,$B382,'A-methods'!$F:$F,$C382,'A-methods'!$A:$A,$D382)),'A-baseline &amp; data'!AV230)</f>
        <v>590732.25160435052</v>
      </c>
      <c r="V382" s="243">
        <f>IF('A-baseline &amp; data'!AW230="",U382*(1+SUMIFS('A-methods'!AB:AB,'A-methods'!$AG:$AG,"rate",'A-methods'!$AF:$AF,$B382,'A-methods'!$F:$F,$C382,'A-methods'!$A:$A,$D382)),'A-baseline &amp; data'!AW230)</f>
        <v>636218.63497788552</v>
      </c>
      <c r="W382" s="243">
        <f>IF('A-baseline &amp; data'!AX230="",V382*(1+SUMIFS('A-methods'!AC:AC,'A-methods'!$AG:$AG,"rate",'A-methods'!$AF:$AF,$B382,'A-methods'!$F:$F,$C382,'A-methods'!$A:$A,$D382)),'A-baseline &amp; data'!AX230)</f>
        <v>685207.46987118269</v>
      </c>
      <c r="X382" s="243">
        <f>IF('A-baseline &amp; data'!AY230="",W382*(1+SUMIFS('A-methods'!AD:AD,'A-methods'!$AG:$AG,"rate",'A-methods'!$AF:$AF,$B382,'A-methods'!$F:$F,$C382,'A-methods'!$A:$A,$D382)),'A-baseline &amp; data'!AY230)</f>
        <v>737968.44505126378</v>
      </c>
      <c r="Y382" s="243">
        <f>IF('A-baseline &amp; data'!AZ230="",X382*(1+SUMIFS('A-methods'!AE:AE,'A-methods'!$AG:$AG,"rate",'A-methods'!$AF:$AF,$B382,'A-methods'!$F:$F,$C382,'A-methods'!$A:$A,$D382)),'A-baseline &amp; data'!AZ230)</f>
        <v>794792.01532021107</v>
      </c>
    </row>
    <row r="383" spans="1:27">
      <c r="A383" s="237" t="s">
        <v>43</v>
      </c>
      <c r="B383" s="221" t="s">
        <v>44</v>
      </c>
      <c r="C383" s="274" t="str">
        <f t="shared" si="48"/>
        <v>Qld</v>
      </c>
      <c r="D383" s="272" t="str">
        <f t="shared" si="49"/>
        <v>Best</v>
      </c>
      <c r="E383" s="336">
        <f>IF('A-baseline &amp; data'!AF231&lt;&gt;"",'A-baseline &amp; data'!AF231,'A-baseline &amp; data'!AE231*(1+SUMIFS('A-methods'!K:K,'A-methods'!$AG:$AG,"rate",'A-methods'!$AF:$AF,$B383,'A-methods'!$F:$F,$C383,'A-methods'!$A:$A,$D383)))</f>
        <v>318.15808000000004</v>
      </c>
      <c r="F383" s="243">
        <f>IF('A-baseline &amp; data'!AG231="",E383*(1+SUMIFS('A-methods'!L:L,'A-methods'!$AG:$AG,"rate",'A-methods'!$AF:$AF,$B383,'A-methods'!$F:$F,$C383,'A-methods'!$A:$A,$D383)),'A-baseline &amp; data'!AG231)</f>
        <v>321.33966080000005</v>
      </c>
      <c r="G383" s="243">
        <f>IF('A-baseline &amp; data'!AH231="",F383*(1+SUMIFS('A-methods'!M:M,'A-methods'!$AG:$AG,"rate",'A-methods'!$AF:$AF,$B383,'A-methods'!$F:$F,$C383,'A-methods'!$A:$A,$D383)),'A-baseline &amp; data'!AH231)</f>
        <v>324.55305740800003</v>
      </c>
      <c r="H383" s="243">
        <f>IF('A-baseline &amp; data'!AI231="",G383*(1+SUMIFS('A-methods'!N:N,'A-methods'!$AG:$AG,"rate",'A-methods'!$AF:$AF,$B383,'A-methods'!$F:$F,$C383,'A-methods'!$A:$A,$D383)),'A-baseline &amp; data'!AI231)</f>
        <v>327.79858798208005</v>
      </c>
      <c r="I383" s="243">
        <f>IF('A-baseline &amp; data'!AJ231="",H383*(1+SUMIFS('A-methods'!O:O,'A-methods'!$AG:$AG,"rate",'A-methods'!$AF:$AF,$B383,'A-methods'!$F:$F,$C383,'A-methods'!$A:$A,$D383)),'A-baseline &amp; data'!AJ231)</f>
        <v>331.07657386190084</v>
      </c>
      <c r="J383" s="243">
        <f>IF('A-baseline &amp; data'!AK231="",I383*(1+SUMIFS('A-methods'!P:P,'A-methods'!$AG:$AG,"rate",'A-methods'!$AF:$AF,$B383,'A-methods'!$F:$F,$C383,'A-methods'!$A:$A,$D383)),'A-baseline &amp; data'!AK231)</f>
        <v>334.38733960051985</v>
      </c>
      <c r="K383" s="243">
        <f>IF('A-baseline &amp; data'!AL231="",J383*(1+SUMIFS('A-methods'!Q:Q,'A-methods'!$AG:$AG,"rate",'A-methods'!$AF:$AF,$B383,'A-methods'!$F:$F,$C383,'A-methods'!$A:$A,$D383)),'A-baseline &amp; data'!AL231)</f>
        <v>337.73121299652507</v>
      </c>
      <c r="L383" s="243">
        <f>IF('A-baseline &amp; data'!AM231="",K383*(1+SUMIFS('A-methods'!R:R,'A-methods'!$AG:$AG,"rate",'A-methods'!$AF:$AF,$B383,'A-methods'!$F:$F,$C383,'A-methods'!$A:$A,$D383)),'A-baseline &amp; data'!AM231)</f>
        <v>341.10852512649035</v>
      </c>
      <c r="M383" s="243">
        <f>IF('A-baseline &amp; data'!AN231="",L383*(1+SUMIFS('A-methods'!S:S,'A-methods'!$AG:$AG,"rate",'A-methods'!$AF:$AF,$B383,'A-methods'!$F:$F,$C383,'A-methods'!$A:$A,$D383)),'A-baseline &amp; data'!AN231)</f>
        <v>344.51961037775527</v>
      </c>
      <c r="N383" s="243">
        <f>IF('A-baseline &amp; data'!AO231="",M383*(1+SUMIFS('A-methods'!T:T,'A-methods'!$AG:$AG,"rate",'A-methods'!$AF:$AF,$B383,'A-methods'!$F:$F,$C383,'A-methods'!$A:$A,$D383)),'A-baseline &amp; data'!AO231)</f>
        <v>347.96480648153283</v>
      </c>
      <c r="O383" s="243">
        <f>IF('A-baseline &amp; data'!AP231="",N383*(1+SUMIFS('A-methods'!U:U,'A-methods'!$AG:$AG,"rate",'A-methods'!$AF:$AF,$B383,'A-methods'!$F:$F,$C383,'A-methods'!$A:$A,$D383)),'A-baseline &amp; data'!AP231)</f>
        <v>344.48515841671752</v>
      </c>
      <c r="P383" s="243">
        <f>IF('A-baseline &amp; data'!AQ231="",O383*(1+SUMIFS('A-methods'!V:V,'A-methods'!$AG:$AG,"rate",'A-methods'!$AF:$AF,$B383,'A-methods'!$F:$F,$C383,'A-methods'!$A:$A,$D383)),'A-baseline &amp; data'!AQ231)</f>
        <v>341.04030683255036</v>
      </c>
      <c r="Q383" s="243">
        <f>IF('A-baseline &amp; data'!AR231="",P383*(1+SUMIFS('A-methods'!W:W,'A-methods'!$AG:$AG,"rate",'A-methods'!$AF:$AF,$B383,'A-methods'!$F:$F,$C383,'A-methods'!$A:$A,$D383)),'A-baseline &amp; data'!AR231)</f>
        <v>337.62990376422488</v>
      </c>
      <c r="R383" s="243">
        <f>IF('A-baseline &amp; data'!AS231="",Q383*(1+SUMIFS('A-methods'!X:X,'A-methods'!$AG:$AG,"rate",'A-methods'!$AF:$AF,$B383,'A-methods'!$F:$F,$C383,'A-methods'!$A:$A,$D383)),'A-baseline &amp; data'!AS231)</f>
        <v>334.25360472658264</v>
      </c>
      <c r="S383" s="243">
        <f>IF('A-baseline &amp; data'!AT231="",R383*(1+SUMIFS('A-methods'!Y:Y,'A-methods'!$AG:$AG,"rate",'A-methods'!$AF:$AF,$B383,'A-methods'!$F:$F,$C383,'A-methods'!$A:$A,$D383)),'A-baseline &amp; data'!AT231)</f>
        <v>330.91106867931683</v>
      </c>
      <c r="T383" s="243">
        <f>IF('A-baseline &amp; data'!AU231="",S383*(1+SUMIFS('A-methods'!Z:Z,'A-methods'!$AG:$AG,"rate",'A-methods'!$AF:$AF,$B383,'A-methods'!$F:$F,$C383,'A-methods'!$A:$A,$D383)),'A-baseline &amp; data'!AU231)</f>
        <v>327.60195799252364</v>
      </c>
      <c r="U383" s="243">
        <f>IF('A-baseline &amp; data'!AV231="",T383*(1+SUMIFS('A-methods'!AA:AA,'A-methods'!$AG:$AG,"rate",'A-methods'!$AF:$AF,$B383,'A-methods'!$F:$F,$C383,'A-methods'!$A:$A,$D383)),'A-baseline &amp; data'!AV231)</f>
        <v>324.32593841259842</v>
      </c>
      <c r="V383" s="243">
        <f>IF('A-baseline &amp; data'!AW231="",U383*(1+SUMIFS('A-methods'!AB:AB,'A-methods'!$AG:$AG,"rate",'A-methods'!$AF:$AF,$B383,'A-methods'!$F:$F,$C383,'A-methods'!$A:$A,$D383)),'A-baseline &amp; data'!AW231)</f>
        <v>321.08267902847246</v>
      </c>
      <c r="W383" s="243">
        <f>IF('A-baseline &amp; data'!AX231="",V383*(1+SUMIFS('A-methods'!AC:AC,'A-methods'!$AG:$AG,"rate",'A-methods'!$AF:$AF,$B383,'A-methods'!$F:$F,$C383,'A-methods'!$A:$A,$D383)),'A-baseline &amp; data'!AX231)</f>
        <v>317.87185223818773</v>
      </c>
      <c r="X383" s="243">
        <f>IF('A-baseline &amp; data'!AY231="",W383*(1+SUMIFS('A-methods'!AD:AD,'A-methods'!$AG:$AG,"rate",'A-methods'!$AF:$AF,$B383,'A-methods'!$F:$F,$C383,'A-methods'!$A:$A,$D383)),'A-baseline &amp; data'!AY231)</f>
        <v>314.69313371580586</v>
      </c>
      <c r="Y383" s="243">
        <f>IF('A-baseline &amp; data'!AZ231="",X383*(1+SUMIFS('A-methods'!AE:AE,'A-methods'!$AG:$AG,"rate",'A-methods'!$AF:$AF,$B383,'A-methods'!$F:$F,$C383,'A-methods'!$A:$A,$D383)),'A-baseline &amp; data'!AZ231)</f>
        <v>311.54620237864782</v>
      </c>
    </row>
    <row r="384" spans="1:27">
      <c r="A384" s="237" t="s">
        <v>63</v>
      </c>
      <c r="B384" s="221" t="s">
        <v>64</v>
      </c>
      <c r="C384" s="274" t="str">
        <f t="shared" si="48"/>
        <v>Qld</v>
      </c>
      <c r="D384" s="272" t="str">
        <f t="shared" si="49"/>
        <v>Best</v>
      </c>
      <c r="E384" s="336">
        <f>IF('A-baseline &amp; data'!AF232&lt;&gt;"",'A-baseline &amp; data'!AF232,'A-baseline &amp; data'!AE232*(1+SUMIFS('A-methods'!K:K,'A-methods'!$AG:$AG,"rate",'A-methods'!$AF:$AF,$B384,'A-methods'!$F:$F,$C384,'A-methods'!$A:$A,$D384)))</f>
        <v>7640.7799299999997</v>
      </c>
      <c r="F384" s="243">
        <f>IF('A-baseline &amp; data'!AG232="",E384*(1+SUMIFS('A-methods'!L:L,'A-methods'!$AG:$AG,"rate",'A-methods'!$AF:$AF,$B384,'A-methods'!$F:$F,$C384,'A-methods'!$A:$A,$D384)),'A-baseline &amp; data'!AG232)</f>
        <v>7755.3916289499994</v>
      </c>
      <c r="G384" s="243">
        <f>IF('A-baseline &amp; data'!AH232="",F384*(1+SUMIFS('A-methods'!M:M,'A-methods'!$AG:$AG,"rate",'A-methods'!$AF:$AF,$B384,'A-methods'!$F:$F,$C384,'A-methods'!$A:$A,$D384)),'A-baseline &amp; data'!AH232)</f>
        <v>7871.7225033842487</v>
      </c>
      <c r="H384" s="243">
        <f>IF('A-baseline &amp; data'!AI232="",G384*(1+SUMIFS('A-methods'!N:N,'A-methods'!$AG:$AG,"rate",'A-methods'!$AF:$AF,$B384,'A-methods'!$F:$F,$C384,'A-methods'!$A:$A,$D384)),'A-baseline &amp; data'!AI232)</f>
        <v>7989.7983409350118</v>
      </c>
      <c r="I384" s="243">
        <f>IF('A-baseline &amp; data'!AJ232="",H384*(1+SUMIFS('A-methods'!O:O,'A-methods'!$AG:$AG,"rate",'A-methods'!$AF:$AF,$B384,'A-methods'!$F:$F,$C384,'A-methods'!$A:$A,$D384)),'A-baseline &amp; data'!AJ232)</f>
        <v>8109.6453160490364</v>
      </c>
      <c r="J384" s="243">
        <f>IF('A-baseline &amp; data'!AK232="",I384*(1+SUMIFS('A-methods'!P:P,'A-methods'!$AG:$AG,"rate",'A-methods'!$AF:$AF,$B384,'A-methods'!$F:$F,$C384,'A-methods'!$A:$A,$D384)),'A-baseline &amp; data'!AK232)</f>
        <v>8231.2899957897716</v>
      </c>
      <c r="K384" s="243">
        <f>IF('A-baseline &amp; data'!AL232="",J384*(1+SUMIFS('A-methods'!Q:Q,'A-methods'!$AG:$AG,"rate",'A-methods'!$AF:$AF,$B384,'A-methods'!$F:$F,$C384,'A-methods'!$A:$A,$D384)),'A-baseline &amp; data'!AL232)</f>
        <v>8354.7593457266175</v>
      </c>
      <c r="L384" s="243">
        <f>IF('A-baseline &amp; data'!AM232="",K384*(1+SUMIFS('A-methods'!R:R,'A-methods'!$AG:$AG,"rate",'A-methods'!$AF:$AF,$B384,'A-methods'!$F:$F,$C384,'A-methods'!$A:$A,$D384)),'A-baseline &amp; data'!AM232)</f>
        <v>8480.0807359125156</v>
      </c>
      <c r="M384" s="243">
        <f>IF('A-baseline &amp; data'!AN232="",L384*(1+SUMIFS('A-methods'!S:S,'A-methods'!$AG:$AG,"rate",'A-methods'!$AF:$AF,$B384,'A-methods'!$F:$F,$C384,'A-methods'!$A:$A,$D384)),'A-baseline &amp; data'!AN232)</f>
        <v>8607.2819469512033</v>
      </c>
      <c r="N384" s="243">
        <f>IF('A-baseline &amp; data'!AO232="",M384*(1+SUMIFS('A-methods'!T:T,'A-methods'!$AG:$AG,"rate",'A-methods'!$AF:$AF,$B384,'A-methods'!$F:$F,$C384,'A-methods'!$A:$A,$D384)),'A-baseline &amp; data'!AO232)</f>
        <v>8736.39117615547</v>
      </c>
      <c r="O384" s="243">
        <f>IF('A-baseline &amp; data'!AP232="",N384*(1+SUMIFS('A-methods'!U:U,'A-methods'!$AG:$AG,"rate",'A-methods'!$AF:$AF,$B384,'A-methods'!$F:$F,$C384,'A-methods'!$A:$A,$D384)),'A-baseline &amp; data'!AP232)</f>
        <v>8867.4370437978014</v>
      </c>
      <c r="P384" s="243">
        <f>IF('A-baseline &amp; data'!AQ232="",O384*(1+SUMIFS('A-methods'!V:V,'A-methods'!$AG:$AG,"rate",'A-methods'!$AF:$AF,$B384,'A-methods'!$F:$F,$C384,'A-methods'!$A:$A,$D384)),'A-baseline &amp; data'!AQ232)</f>
        <v>9000.4485994547667</v>
      </c>
      <c r="Q384" s="243">
        <f>IF('A-baseline &amp; data'!AR232="",P384*(1+SUMIFS('A-methods'!W:W,'A-methods'!$AG:$AG,"rate",'A-methods'!$AF:$AF,$B384,'A-methods'!$F:$F,$C384,'A-methods'!$A:$A,$D384)),'A-baseline &amp; data'!AR232)</f>
        <v>9135.4553284465874</v>
      </c>
      <c r="R384" s="243">
        <f>IF('A-baseline &amp; data'!AS232="",Q384*(1+SUMIFS('A-methods'!X:X,'A-methods'!$AG:$AG,"rate",'A-methods'!$AF:$AF,$B384,'A-methods'!$F:$F,$C384,'A-methods'!$A:$A,$D384)),'A-baseline &amp; data'!AS232)</f>
        <v>9272.4871583732856</v>
      </c>
      <c r="S384" s="243">
        <f>IF('A-baseline &amp; data'!AT232="",R384*(1+SUMIFS('A-methods'!Y:Y,'A-methods'!$AG:$AG,"rate",'A-methods'!$AF:$AF,$B384,'A-methods'!$F:$F,$C384,'A-methods'!$A:$A,$D384)),'A-baseline &amp; data'!AT232)</f>
        <v>9411.5744657488849</v>
      </c>
      <c r="T384" s="243">
        <f>IF('A-baseline &amp; data'!AU232="",S384*(1+SUMIFS('A-methods'!Z:Z,'A-methods'!$AG:$AG,"rate",'A-methods'!$AF:$AF,$B384,'A-methods'!$F:$F,$C384,'A-methods'!$A:$A,$D384)),'A-baseline &amp; data'!AU232)</f>
        <v>9552.7480827351174</v>
      </c>
      <c r="U384" s="243">
        <f>IF('A-baseline &amp; data'!AV232="",T384*(1+SUMIFS('A-methods'!AA:AA,'A-methods'!$AG:$AG,"rate",'A-methods'!$AF:$AF,$B384,'A-methods'!$F:$F,$C384,'A-methods'!$A:$A,$D384)),'A-baseline &amp; data'!AV232)</f>
        <v>9696.0393039761439</v>
      </c>
      <c r="V384" s="243">
        <f>IF('A-baseline &amp; data'!AW232="",U384*(1+SUMIFS('A-methods'!AB:AB,'A-methods'!$AG:$AG,"rate",'A-methods'!$AF:$AF,$B384,'A-methods'!$F:$F,$C384,'A-methods'!$A:$A,$D384)),'A-baseline &amp; data'!AW232)</f>
        <v>9841.4798935357849</v>
      </c>
      <c r="W384" s="243">
        <f>IF('A-baseline &amp; data'!AX232="",V384*(1+SUMIFS('A-methods'!AC:AC,'A-methods'!$AG:$AG,"rate",'A-methods'!$AF:$AF,$B384,'A-methods'!$F:$F,$C384,'A-methods'!$A:$A,$D384)),'A-baseline &amp; data'!AX232)</f>
        <v>9989.1020919388211</v>
      </c>
      <c r="X384" s="243">
        <f>IF('A-baseline &amp; data'!AY232="",W384*(1+SUMIFS('A-methods'!AD:AD,'A-methods'!$AG:$AG,"rate",'A-methods'!$AF:$AF,$B384,'A-methods'!$F:$F,$C384,'A-methods'!$A:$A,$D384)),'A-baseline &amp; data'!AY232)</f>
        <v>10138.938623317903</v>
      </c>
      <c r="Y384" s="243">
        <f>IF('A-baseline &amp; data'!AZ232="",X384*(1+SUMIFS('A-methods'!AE:AE,'A-methods'!$AG:$AG,"rate",'A-methods'!$AF:$AF,$B384,'A-methods'!$F:$F,$C384,'A-methods'!$A:$A,$D384)),'A-baseline &amp; data'!AZ232)</f>
        <v>10291.022702667671</v>
      </c>
    </row>
    <row r="385" spans="1:32">
      <c r="A385" s="237" t="s">
        <v>75</v>
      </c>
      <c r="B385" s="221" t="s">
        <v>76</v>
      </c>
      <c r="C385" s="274" t="str">
        <f t="shared" si="48"/>
        <v>Qld</v>
      </c>
      <c r="D385" s="272" t="str">
        <f t="shared" si="49"/>
        <v>Best</v>
      </c>
      <c r="E385" s="336">
        <f>IF('A-baseline &amp; data'!AF233&lt;&gt;"",'A-baseline &amp; data'!AF233,'A-baseline &amp; data'!AE233*(1+SUMIFS('A-methods'!K:K,'A-methods'!$AG:$AG,"rate",'A-methods'!$AF:$AF,$B385,'A-methods'!$F:$F,$C385,'A-methods'!$A:$A,$D385)))</f>
        <v>44468.609900000003</v>
      </c>
      <c r="F385" s="243">
        <f>IF('A-baseline &amp; data'!AG233="",E385*(1+SUMIFS('A-methods'!L:L,'A-methods'!$AG:$AG,"rate",'A-methods'!$AF:$AF,$B385,'A-methods'!$F:$F,$C385,'A-methods'!$A:$A,$D385)),'A-baseline &amp; data'!AG233)</f>
        <v>48915.470890000004</v>
      </c>
      <c r="G385" s="243">
        <f>IF('A-baseline &amp; data'!AH233="",F385*(1+SUMIFS('A-methods'!M:M,'A-methods'!$AG:$AG,"rate",'A-methods'!$AF:$AF,$B385,'A-methods'!$F:$F,$C385,'A-methods'!$A:$A,$D385)),'A-baseline &amp; data'!AH233)</f>
        <v>53807.017979000011</v>
      </c>
      <c r="H385" s="243">
        <f>IF('A-baseline &amp; data'!AI233="",G385*(1+SUMIFS('A-methods'!N:N,'A-methods'!$AG:$AG,"rate",'A-methods'!$AF:$AF,$B385,'A-methods'!$F:$F,$C385,'A-methods'!$A:$A,$D385)),'A-baseline &amp; data'!AI233)</f>
        <v>59187.719776900019</v>
      </c>
      <c r="I385" s="243">
        <f>IF('A-baseline &amp; data'!AJ233="",H385*(1+SUMIFS('A-methods'!O:O,'A-methods'!$AG:$AG,"rate",'A-methods'!$AF:$AF,$B385,'A-methods'!$F:$F,$C385,'A-methods'!$A:$A,$D385)),'A-baseline &amp; data'!AJ233)</f>
        <v>65106.491754590024</v>
      </c>
      <c r="J385" s="243">
        <f>IF('A-baseline &amp; data'!AK233="",I385*(1+SUMIFS('A-methods'!P:P,'A-methods'!$AG:$AG,"rate",'A-methods'!$AF:$AF,$B385,'A-methods'!$F:$F,$C385,'A-methods'!$A:$A,$D385)),'A-baseline &amp; data'!AK233)</f>
        <v>71617.140930049034</v>
      </c>
      <c r="K385" s="243">
        <f>IF('A-baseline &amp; data'!AL233="",J385*(1+SUMIFS('A-methods'!Q:Q,'A-methods'!$AG:$AG,"rate",'A-methods'!$AF:$AF,$B385,'A-methods'!$F:$F,$C385,'A-methods'!$A:$A,$D385)),'A-baseline &amp; data'!AL233)</f>
        <v>78778.85502305394</v>
      </c>
      <c r="L385" s="243">
        <f>IF('A-baseline &amp; data'!AM233="",K385*(1+SUMIFS('A-methods'!R:R,'A-methods'!$AG:$AG,"rate",'A-methods'!$AF:$AF,$B385,'A-methods'!$F:$F,$C385,'A-methods'!$A:$A,$D385)),'A-baseline &amp; data'!AM233)</f>
        <v>86656.740525359346</v>
      </c>
      <c r="M385" s="243">
        <f>IF('A-baseline &amp; data'!AN233="",L385*(1+SUMIFS('A-methods'!S:S,'A-methods'!$AG:$AG,"rate",'A-methods'!$AF:$AF,$B385,'A-methods'!$F:$F,$C385,'A-methods'!$A:$A,$D385)),'A-baseline &amp; data'!AN233)</f>
        <v>95322.414577895295</v>
      </c>
      <c r="N385" s="243">
        <f>IF('A-baseline &amp; data'!AO233="",M385*(1+SUMIFS('A-methods'!T:T,'A-methods'!$AG:$AG,"rate",'A-methods'!$AF:$AF,$B385,'A-methods'!$F:$F,$C385,'A-methods'!$A:$A,$D385)),'A-baseline &amp; data'!AO233)</f>
        <v>104854.65603568483</v>
      </c>
      <c r="O385" s="243">
        <f>IF('A-baseline &amp; data'!AP233="",N385*(1+SUMIFS('A-methods'!U:U,'A-methods'!$AG:$AG,"rate",'A-methods'!$AF:$AF,$B385,'A-methods'!$F:$F,$C385,'A-methods'!$A:$A,$D385)),'A-baseline &amp; data'!AP233)</f>
        <v>115340.12163925332</v>
      </c>
      <c r="P385" s="243">
        <f>IF('A-baseline &amp; data'!AQ233="",O385*(1+SUMIFS('A-methods'!V:V,'A-methods'!$AG:$AG,"rate",'A-methods'!$AF:$AF,$B385,'A-methods'!$F:$F,$C385,'A-methods'!$A:$A,$D385)),'A-baseline &amp; data'!AQ233)</f>
        <v>126874.13380317867</v>
      </c>
      <c r="Q385" s="243">
        <f>IF('A-baseline &amp; data'!AR233="",P385*(1+SUMIFS('A-methods'!W:W,'A-methods'!$AG:$AG,"rate",'A-methods'!$AF:$AF,$B385,'A-methods'!$F:$F,$C385,'A-methods'!$A:$A,$D385)),'A-baseline &amp; data'!AR233)</f>
        <v>139561.54718349656</v>
      </c>
      <c r="R385" s="243">
        <f>IF('A-baseline &amp; data'!AS233="",Q385*(1+SUMIFS('A-methods'!X:X,'A-methods'!$AG:$AG,"rate",'A-methods'!$AF:$AF,$B385,'A-methods'!$F:$F,$C385,'A-methods'!$A:$A,$D385)),'A-baseline &amp; data'!AS233)</f>
        <v>153517.70190184622</v>
      </c>
      <c r="S385" s="243">
        <f>IF('A-baseline &amp; data'!AT233="",R385*(1+SUMIFS('A-methods'!Y:Y,'A-methods'!$AG:$AG,"rate",'A-methods'!$AF:$AF,$B385,'A-methods'!$F:$F,$C385,'A-methods'!$A:$A,$D385)),'A-baseline &amp; data'!AT233)</f>
        <v>168869.47209203086</v>
      </c>
      <c r="T385" s="243">
        <f>IF('A-baseline &amp; data'!AU233="",S385*(1+SUMIFS('A-methods'!Z:Z,'A-methods'!$AG:$AG,"rate",'A-methods'!$AF:$AF,$B385,'A-methods'!$F:$F,$C385,'A-methods'!$A:$A,$D385)),'A-baseline &amp; data'!AU233)</f>
        <v>185756.41930123395</v>
      </c>
      <c r="U385" s="243">
        <f>IF('A-baseline &amp; data'!AV233="",T385*(1+SUMIFS('A-methods'!AA:AA,'A-methods'!$AG:$AG,"rate",'A-methods'!$AF:$AF,$B385,'A-methods'!$F:$F,$C385,'A-methods'!$A:$A,$D385)),'A-baseline &amp; data'!AV233)</f>
        <v>204332.06123135737</v>
      </c>
      <c r="V385" s="243">
        <f>IF('A-baseline &amp; data'!AW233="",U385*(1+SUMIFS('A-methods'!AB:AB,'A-methods'!$AG:$AG,"rate",'A-methods'!$AF:$AF,$B385,'A-methods'!$F:$F,$C385,'A-methods'!$A:$A,$D385)),'A-baseline &amp; data'!AW233)</f>
        <v>224765.26735449312</v>
      </c>
      <c r="W385" s="243">
        <f>IF('A-baseline &amp; data'!AX233="",V385*(1+SUMIFS('A-methods'!AC:AC,'A-methods'!$AG:$AG,"rate",'A-methods'!$AF:$AF,$B385,'A-methods'!$F:$F,$C385,'A-methods'!$A:$A,$D385)),'A-baseline &amp; data'!AX233)</f>
        <v>247241.79408994244</v>
      </c>
      <c r="X385" s="243">
        <f>IF('A-baseline &amp; data'!AY233="",W385*(1+SUMIFS('A-methods'!AD:AD,'A-methods'!$AG:$AG,"rate",'A-methods'!$AF:$AF,$B385,'A-methods'!$F:$F,$C385,'A-methods'!$A:$A,$D385)),'A-baseline &amp; data'!AY233)</f>
        <v>271965.97349893668</v>
      </c>
      <c r="Y385" s="243">
        <f>IF('A-baseline &amp; data'!AZ233="",X385*(1+SUMIFS('A-methods'!AE:AE,'A-methods'!$AG:$AG,"rate",'A-methods'!$AF:$AF,$B385,'A-methods'!$F:$F,$C385,'A-methods'!$A:$A,$D385)),'A-baseline &amp; data'!AZ233)</f>
        <v>299162.57084883039</v>
      </c>
    </row>
    <row r="386" spans="1:32">
      <c r="A386" s="237" t="s">
        <v>253</v>
      </c>
      <c r="B386" s="221" t="s">
        <v>193</v>
      </c>
      <c r="C386" s="274" t="str">
        <f t="shared" si="48"/>
        <v>Qld</v>
      </c>
      <c r="D386" s="272" t="str">
        <f t="shared" si="49"/>
        <v>Best</v>
      </c>
      <c r="E386" s="336">
        <f>IF('A-baseline &amp; data'!AF234&lt;&gt;"",'A-baseline &amp; data'!AF234,'A-baseline &amp; data'!AE234*(1+SUMIFS('A-methods'!K:K,'A-methods'!$AG:$AG,"rate",'A-methods'!$AF:$AF,$B386,'A-methods'!$F:$F,$C386,'A-methods'!$A:$A,$D386)))</f>
        <v>4287.2491199999995</v>
      </c>
      <c r="F386" s="243">
        <f>IF('A-baseline &amp; data'!AG234="",E386*(1+SUMIFS('A-methods'!L:L,'A-methods'!$AG:$AG,"rate",'A-methods'!$AF:$AF,$B386,'A-methods'!$F:$F,$C386,'A-methods'!$A:$A,$D386)),'A-baseline &amp; data'!AG234)</f>
        <v>4201.504137599999</v>
      </c>
      <c r="G386" s="243">
        <f>IF('A-baseline &amp; data'!AH234="",F386*(1+SUMIFS('A-methods'!M:M,'A-methods'!$AG:$AG,"rate",'A-methods'!$AF:$AF,$B386,'A-methods'!$F:$F,$C386,'A-methods'!$A:$A,$D386)),'A-baseline &amp; data'!AH234)</f>
        <v>4117.4740548479986</v>
      </c>
      <c r="H386" s="243">
        <f>IF('A-baseline &amp; data'!AI234="",G386*(1+SUMIFS('A-methods'!N:N,'A-methods'!$AG:$AG,"rate",'A-methods'!$AF:$AF,$B386,'A-methods'!$F:$F,$C386,'A-methods'!$A:$A,$D386)),'A-baseline &amp; data'!AI234)</f>
        <v>4035.1245737510385</v>
      </c>
      <c r="I386" s="243">
        <f>IF('A-baseline &amp; data'!AJ234="",H386*(1+SUMIFS('A-methods'!O:O,'A-methods'!$AG:$AG,"rate",'A-methods'!$AF:$AF,$B386,'A-methods'!$F:$F,$C386,'A-methods'!$A:$A,$D386)),'A-baseline &amp; data'!AJ234)</f>
        <v>3954.4220822760176</v>
      </c>
      <c r="J386" s="243">
        <f>IF('A-baseline &amp; data'!AK234="",I386*(1+SUMIFS('A-methods'!P:P,'A-methods'!$AG:$AG,"rate",'A-methods'!$AF:$AF,$B386,'A-methods'!$F:$F,$C386,'A-methods'!$A:$A,$D386)),'A-baseline &amp; data'!AK234)</f>
        <v>3875.333640630497</v>
      </c>
      <c r="K386" s="243">
        <f>IF('A-baseline &amp; data'!AL234="",J386*(1+SUMIFS('A-methods'!Q:Q,'A-methods'!$AG:$AG,"rate",'A-methods'!$AF:$AF,$B386,'A-methods'!$F:$F,$C386,'A-methods'!$A:$A,$D386)),'A-baseline &amp; data'!AL234)</f>
        <v>3797.8269678178872</v>
      </c>
      <c r="L386" s="243">
        <f>IF('A-baseline &amp; data'!AM234="",K386*(1+SUMIFS('A-methods'!R:R,'A-methods'!$AG:$AG,"rate",'A-methods'!$AF:$AF,$B386,'A-methods'!$F:$F,$C386,'A-methods'!$A:$A,$D386)),'A-baseline &amp; data'!AM234)</f>
        <v>3721.8704284615292</v>
      </c>
      <c r="M386" s="243">
        <f>IF('A-baseline &amp; data'!AN234="",L386*(1+SUMIFS('A-methods'!S:S,'A-methods'!$AG:$AG,"rate",'A-methods'!$AF:$AF,$B386,'A-methods'!$F:$F,$C386,'A-methods'!$A:$A,$D386)),'A-baseline &amp; data'!AN234)</f>
        <v>3647.4330198922985</v>
      </c>
      <c r="N386" s="243">
        <f>IF('A-baseline &amp; data'!AO234="",M386*(1+SUMIFS('A-methods'!T:T,'A-methods'!$AG:$AG,"rate",'A-methods'!$AF:$AF,$B386,'A-methods'!$F:$F,$C386,'A-methods'!$A:$A,$D386)),'A-baseline &amp; data'!AO234)</f>
        <v>3574.4843594944523</v>
      </c>
      <c r="O386" s="243">
        <f>IF('A-baseline &amp; data'!AP234="",N386*(1+SUMIFS('A-methods'!U:U,'A-methods'!$AG:$AG,"rate",'A-methods'!$AF:$AF,$B386,'A-methods'!$F:$F,$C386,'A-methods'!$A:$A,$D386)),'A-baseline &amp; data'!AP234)</f>
        <v>3502.9946723045632</v>
      </c>
      <c r="P386" s="243">
        <f>IF('A-baseline &amp; data'!AQ234="",O386*(1+SUMIFS('A-methods'!V:V,'A-methods'!$AG:$AG,"rate",'A-methods'!$AF:$AF,$B386,'A-methods'!$F:$F,$C386,'A-methods'!$A:$A,$D386)),'A-baseline &amp; data'!AQ234)</f>
        <v>3432.9347788584719</v>
      </c>
      <c r="Q386" s="243">
        <f>IF('A-baseline &amp; data'!AR234="",P386*(1+SUMIFS('A-methods'!W:W,'A-methods'!$AG:$AG,"rate",'A-methods'!$AF:$AF,$B386,'A-methods'!$F:$F,$C386,'A-methods'!$A:$A,$D386)),'A-baseline &amp; data'!AR234)</f>
        <v>3364.2760832813024</v>
      </c>
      <c r="R386" s="243">
        <f>IF('A-baseline &amp; data'!AS234="",Q386*(1+SUMIFS('A-methods'!X:X,'A-methods'!$AG:$AG,"rate",'A-methods'!$AF:$AF,$B386,'A-methods'!$F:$F,$C386,'A-methods'!$A:$A,$D386)),'A-baseline &amp; data'!AS234)</f>
        <v>3296.9905616156761</v>
      </c>
      <c r="S386" s="243">
        <f>IF('A-baseline &amp; data'!AT234="",R386*(1+SUMIFS('A-methods'!Y:Y,'A-methods'!$AG:$AG,"rate",'A-methods'!$AF:$AF,$B386,'A-methods'!$F:$F,$C386,'A-methods'!$A:$A,$D386)),'A-baseline &amp; data'!AT234)</f>
        <v>3231.0507503833624</v>
      </c>
      <c r="T386" s="243">
        <f>IF('A-baseline &amp; data'!AU234="",S386*(1+SUMIFS('A-methods'!Z:Z,'A-methods'!$AG:$AG,"rate",'A-methods'!$AF:$AF,$B386,'A-methods'!$F:$F,$C386,'A-methods'!$A:$A,$D386)),'A-baseline &amp; data'!AU234)</f>
        <v>3166.4297353756951</v>
      </c>
      <c r="U386" s="243">
        <f>IF('A-baseline &amp; data'!AV234="",T386*(1+SUMIFS('A-methods'!AA:AA,'A-methods'!$AG:$AG,"rate",'A-methods'!$AF:$AF,$B386,'A-methods'!$F:$F,$C386,'A-methods'!$A:$A,$D386)),'A-baseline &amp; data'!AV234)</f>
        <v>3103.101140668181</v>
      </c>
      <c r="V386" s="243">
        <f>IF('A-baseline &amp; data'!AW234="",U386*(1+SUMIFS('A-methods'!AB:AB,'A-methods'!$AG:$AG,"rate",'A-methods'!$AF:$AF,$B386,'A-methods'!$F:$F,$C386,'A-methods'!$A:$A,$D386)),'A-baseline &amp; data'!AW234)</f>
        <v>3041.0391178548175</v>
      </c>
      <c r="W386" s="243">
        <f>IF('A-baseline &amp; data'!AX234="",V386*(1+SUMIFS('A-methods'!AC:AC,'A-methods'!$AG:$AG,"rate",'A-methods'!$AF:$AF,$B386,'A-methods'!$F:$F,$C386,'A-methods'!$A:$A,$D386)),'A-baseline &amp; data'!AX234)</f>
        <v>2980.218335497721</v>
      </c>
      <c r="X386" s="243">
        <f>IF('A-baseline &amp; data'!AY234="",W386*(1+SUMIFS('A-methods'!AD:AD,'A-methods'!$AG:$AG,"rate",'A-methods'!$AF:$AF,$B386,'A-methods'!$F:$F,$C386,'A-methods'!$A:$A,$D386)),'A-baseline &amp; data'!AY234)</f>
        <v>2920.6139687877667</v>
      </c>
      <c r="Y386" s="243">
        <f>IF('A-baseline &amp; data'!AZ234="",X386*(1+SUMIFS('A-methods'!AE:AE,'A-methods'!$AG:$AG,"rate",'A-methods'!$AF:$AF,$B386,'A-methods'!$F:$F,$C386,'A-methods'!$A:$A,$D386)),'A-baseline &amp; data'!AZ234)</f>
        <v>2862.2016894120111</v>
      </c>
    </row>
    <row r="387" spans="1:32">
      <c r="A387" s="238" t="s">
        <v>87</v>
      </c>
      <c r="B387" s="221" t="s">
        <v>88</v>
      </c>
      <c r="C387" s="274" t="str">
        <f t="shared" si="48"/>
        <v>Qld</v>
      </c>
      <c r="D387" s="272" t="str">
        <f t="shared" si="49"/>
        <v>Best</v>
      </c>
      <c r="E387" s="336">
        <f>IF('A-baseline &amp; data'!AF235&lt;&gt;"",'A-baseline &amp; data'!AF235,'A-baseline &amp; data'!AE235*(1+SUMIFS('A-methods'!K:K,'A-methods'!$AG:$AG,"rate",'A-methods'!$AF:$AF,$B387,'A-methods'!$F:$F,$C387,'A-methods'!$A:$A,$D387)))</f>
        <v>48.08</v>
      </c>
      <c r="F387" s="243">
        <f>IF('A-baseline &amp; data'!AG235="",E387*(1+SUMIFS('A-methods'!L:L,'A-methods'!$AG:$AG,"rate",'A-methods'!$AF:$AF,$B387,'A-methods'!$F:$F,$C387,'A-methods'!$A:$A,$D387)),'A-baseline &amp; data'!AG235)</f>
        <v>48.08</v>
      </c>
      <c r="G387" s="243">
        <f>IF('A-baseline &amp; data'!AH235="",F387*(1+SUMIFS('A-methods'!M:M,'A-methods'!$AG:$AG,"rate",'A-methods'!$AF:$AF,$B387,'A-methods'!$F:$F,$C387,'A-methods'!$A:$A,$D387)),'A-baseline &amp; data'!AH235)</f>
        <v>48.08</v>
      </c>
      <c r="H387" s="243">
        <f>IF('A-baseline &amp; data'!AI235="",G387*(1+SUMIFS('A-methods'!N:N,'A-methods'!$AG:$AG,"rate",'A-methods'!$AF:$AF,$B387,'A-methods'!$F:$F,$C387,'A-methods'!$A:$A,$D387)),'A-baseline &amp; data'!AI235)</f>
        <v>48.08</v>
      </c>
      <c r="I387" s="243">
        <f>IF('A-baseline &amp; data'!AJ235="",H387*(1+SUMIFS('A-methods'!O:O,'A-methods'!$AG:$AG,"rate",'A-methods'!$AF:$AF,$B387,'A-methods'!$F:$F,$C387,'A-methods'!$A:$A,$D387)),'A-baseline &amp; data'!AJ235)</f>
        <v>48.08</v>
      </c>
      <c r="J387" s="243">
        <f>IF('A-baseline &amp; data'!AK235="",I387*(1+SUMIFS('A-methods'!P:P,'A-methods'!$AG:$AG,"rate",'A-methods'!$AF:$AF,$B387,'A-methods'!$F:$F,$C387,'A-methods'!$A:$A,$D387)),'A-baseline &amp; data'!AK235)</f>
        <v>48.08</v>
      </c>
      <c r="K387" s="243">
        <f>IF('A-baseline &amp; data'!AL235="",J387*(1+SUMIFS('A-methods'!Q:Q,'A-methods'!$AG:$AG,"rate",'A-methods'!$AF:$AF,$B387,'A-methods'!$F:$F,$C387,'A-methods'!$A:$A,$D387)),'A-baseline &amp; data'!AL235)</f>
        <v>48.08</v>
      </c>
      <c r="L387" s="243">
        <f>IF('A-baseline &amp; data'!AM235="",K387*(1+SUMIFS('A-methods'!R:R,'A-methods'!$AG:$AG,"rate",'A-methods'!$AF:$AF,$B387,'A-methods'!$F:$F,$C387,'A-methods'!$A:$A,$D387)),'A-baseline &amp; data'!AM235)</f>
        <v>48.08</v>
      </c>
      <c r="M387" s="243">
        <f>IF('A-baseline &amp; data'!AN235="",L387*(1+SUMIFS('A-methods'!S:S,'A-methods'!$AG:$AG,"rate",'A-methods'!$AF:$AF,$B387,'A-methods'!$F:$F,$C387,'A-methods'!$A:$A,$D387)),'A-baseline &amp; data'!AN235)</f>
        <v>48.08</v>
      </c>
      <c r="N387" s="243">
        <f>IF('A-baseline &amp; data'!AO235="",M387*(1+SUMIFS('A-methods'!T:T,'A-methods'!$AG:$AG,"rate",'A-methods'!$AF:$AF,$B387,'A-methods'!$F:$F,$C387,'A-methods'!$A:$A,$D387)),'A-baseline &amp; data'!AO235)</f>
        <v>48.08</v>
      </c>
      <c r="O387" s="243">
        <f>IF('A-baseline &amp; data'!AP235="",N387*(1+SUMIFS('A-methods'!U:U,'A-methods'!$AG:$AG,"rate",'A-methods'!$AF:$AF,$B387,'A-methods'!$F:$F,$C387,'A-methods'!$A:$A,$D387)),'A-baseline &amp; data'!AP235)</f>
        <v>48.08</v>
      </c>
      <c r="P387" s="243">
        <f>IF('A-baseline &amp; data'!AQ235="",O387*(1+SUMIFS('A-methods'!V:V,'A-methods'!$AG:$AG,"rate",'A-methods'!$AF:$AF,$B387,'A-methods'!$F:$F,$C387,'A-methods'!$A:$A,$D387)),'A-baseline &amp; data'!AQ235)</f>
        <v>48.08</v>
      </c>
      <c r="Q387" s="243">
        <f>IF('A-baseline &amp; data'!AR235="",P387*(1+SUMIFS('A-methods'!W:W,'A-methods'!$AG:$AG,"rate",'A-methods'!$AF:$AF,$B387,'A-methods'!$F:$F,$C387,'A-methods'!$A:$A,$D387)),'A-baseline &amp; data'!AR235)</f>
        <v>48.08</v>
      </c>
      <c r="R387" s="243">
        <f>IF('A-baseline &amp; data'!AS235="",Q387*(1+SUMIFS('A-methods'!X:X,'A-methods'!$AG:$AG,"rate",'A-methods'!$AF:$AF,$B387,'A-methods'!$F:$F,$C387,'A-methods'!$A:$A,$D387)),'A-baseline &amp; data'!AS235)</f>
        <v>48.08</v>
      </c>
      <c r="S387" s="243">
        <f>IF('A-baseline &amp; data'!AT235="",R387*(1+SUMIFS('A-methods'!Y:Y,'A-methods'!$AG:$AG,"rate",'A-methods'!$AF:$AF,$B387,'A-methods'!$F:$F,$C387,'A-methods'!$A:$A,$D387)),'A-baseline &amp; data'!AT235)</f>
        <v>48.08</v>
      </c>
      <c r="T387" s="243">
        <f>IF('A-baseline &amp; data'!AU235="",S387*(1+SUMIFS('A-methods'!Z:Z,'A-methods'!$AG:$AG,"rate",'A-methods'!$AF:$AF,$B387,'A-methods'!$F:$F,$C387,'A-methods'!$A:$A,$D387)),'A-baseline &amp; data'!AU235)</f>
        <v>48.08</v>
      </c>
      <c r="U387" s="243">
        <f>IF('A-baseline &amp; data'!AV235="",T387*(1+SUMIFS('A-methods'!AA:AA,'A-methods'!$AG:$AG,"rate",'A-methods'!$AF:$AF,$B387,'A-methods'!$F:$F,$C387,'A-methods'!$A:$A,$D387)),'A-baseline &amp; data'!AV235)</f>
        <v>48.08</v>
      </c>
      <c r="V387" s="243">
        <f>IF('A-baseline &amp; data'!AW235="",U387*(1+SUMIFS('A-methods'!AB:AB,'A-methods'!$AG:$AG,"rate",'A-methods'!$AF:$AF,$B387,'A-methods'!$F:$F,$C387,'A-methods'!$A:$A,$D387)),'A-baseline &amp; data'!AW235)</f>
        <v>48.08</v>
      </c>
      <c r="W387" s="243">
        <f>IF('A-baseline &amp; data'!AX235="",V387*(1+SUMIFS('A-methods'!AC:AC,'A-methods'!$AG:$AG,"rate",'A-methods'!$AF:$AF,$B387,'A-methods'!$F:$F,$C387,'A-methods'!$A:$A,$D387)),'A-baseline &amp; data'!AX235)</f>
        <v>48.08</v>
      </c>
      <c r="X387" s="243">
        <f>IF('A-baseline &amp; data'!AY235="",W387*(1+SUMIFS('A-methods'!AD:AD,'A-methods'!$AG:$AG,"rate",'A-methods'!$AF:$AF,$B387,'A-methods'!$F:$F,$C387,'A-methods'!$A:$A,$D387)),'A-baseline &amp; data'!AY235)</f>
        <v>48.08</v>
      </c>
      <c r="Y387" s="243">
        <f>IF('A-baseline &amp; data'!AZ235="",X387*(1+SUMIFS('A-methods'!AE:AE,'A-methods'!$AG:$AG,"rate",'A-methods'!$AF:$AF,$B387,'A-methods'!$F:$F,$C387,'A-methods'!$A:$A,$D387)),'A-baseline &amp; data'!AZ235)</f>
        <v>48.08</v>
      </c>
    </row>
    <row r="388" spans="1:32">
      <c r="A388" s="237" t="s">
        <v>91</v>
      </c>
      <c r="B388" s="221" t="s">
        <v>92</v>
      </c>
      <c r="C388" s="274" t="str">
        <f t="shared" si="48"/>
        <v>Qld</v>
      </c>
      <c r="D388" s="272" t="str">
        <f t="shared" si="49"/>
        <v>Best</v>
      </c>
      <c r="E388" s="336">
        <f>IF('A-baseline &amp; data'!AF236&lt;&gt;"",'A-baseline &amp; data'!AF236,'A-baseline &amp; data'!AE236*(1+SUMIFS('A-methods'!K:K,'A-methods'!$AG:$AG,"rate",'A-methods'!$AF:$AF,$B388,'A-methods'!$F:$F,$C388,'A-methods'!$A:$A,$D388)))</f>
        <v>11840.672304999998</v>
      </c>
      <c r="F388" s="243">
        <f>IF('A-baseline &amp; data'!AG236="",E388*(1+SUMIFS('A-methods'!L:L,'A-methods'!$AG:$AG,"rate",'A-methods'!$AF:$AF,$B388,'A-methods'!$F:$F,$C388,'A-methods'!$A:$A,$D388)),'A-baseline &amp; data'!AG236)</f>
        <v>12018.282389574997</v>
      </c>
      <c r="G388" s="243">
        <f>IF('A-baseline &amp; data'!AH236="",F388*(1+SUMIFS('A-methods'!M:M,'A-methods'!$AG:$AG,"rate",'A-methods'!$AF:$AF,$B388,'A-methods'!$F:$F,$C388,'A-methods'!$A:$A,$D388)),'A-baseline &amp; data'!AH236)</f>
        <v>12198.556625418621</v>
      </c>
      <c r="H388" s="243">
        <f>IF('A-baseline &amp; data'!AI236="",G388*(1+SUMIFS('A-methods'!N:N,'A-methods'!$AG:$AG,"rate",'A-methods'!$AF:$AF,$B388,'A-methods'!$F:$F,$C388,'A-methods'!$A:$A,$D388)),'A-baseline &amp; data'!AI236)</f>
        <v>12381.534974799899</v>
      </c>
      <c r="I388" s="243">
        <f>IF('A-baseline &amp; data'!AJ236="",H388*(1+SUMIFS('A-methods'!O:O,'A-methods'!$AG:$AG,"rate",'A-methods'!$AF:$AF,$B388,'A-methods'!$F:$F,$C388,'A-methods'!$A:$A,$D388)),'A-baseline &amp; data'!AJ236)</f>
        <v>12567.257999421896</v>
      </c>
      <c r="J388" s="243">
        <f>IF('A-baseline &amp; data'!AK236="",I388*(1+SUMIFS('A-methods'!P:P,'A-methods'!$AG:$AG,"rate",'A-methods'!$AF:$AF,$B388,'A-methods'!$F:$F,$C388,'A-methods'!$A:$A,$D388)),'A-baseline &amp; data'!AK236)</f>
        <v>12755.766869413223</v>
      </c>
      <c r="K388" s="243">
        <f>IF('A-baseline &amp; data'!AL236="",J388*(1+SUMIFS('A-methods'!Q:Q,'A-methods'!$AG:$AG,"rate",'A-methods'!$AF:$AF,$B388,'A-methods'!$F:$F,$C388,'A-methods'!$A:$A,$D388)),'A-baseline &amp; data'!AL236)</f>
        <v>12947.10337245442</v>
      </c>
      <c r="L388" s="243">
        <f>IF('A-baseline &amp; data'!AM236="",K388*(1+SUMIFS('A-methods'!R:R,'A-methods'!$AG:$AG,"rate",'A-methods'!$AF:$AF,$B388,'A-methods'!$F:$F,$C388,'A-methods'!$A:$A,$D388)),'A-baseline &amp; data'!AM236)</f>
        <v>13141.309923041235</v>
      </c>
      <c r="M388" s="243">
        <f>IF('A-baseline &amp; data'!AN236="",L388*(1+SUMIFS('A-methods'!S:S,'A-methods'!$AG:$AG,"rate",'A-methods'!$AF:$AF,$B388,'A-methods'!$F:$F,$C388,'A-methods'!$A:$A,$D388)),'A-baseline &amp; data'!AN236)</f>
        <v>13338.429571886853</v>
      </c>
      <c r="N388" s="243">
        <f>IF('A-baseline &amp; data'!AO236="",M388*(1+SUMIFS('A-methods'!T:T,'A-methods'!$AG:$AG,"rate",'A-methods'!$AF:$AF,$B388,'A-methods'!$F:$F,$C388,'A-methods'!$A:$A,$D388)),'A-baseline &amp; data'!AO236)</f>
        <v>13538.506015465155</v>
      </c>
      <c r="O388" s="243">
        <f>IF('A-baseline &amp; data'!AP236="",N388*(1+SUMIFS('A-methods'!U:U,'A-methods'!$AG:$AG,"rate",'A-methods'!$AF:$AF,$B388,'A-methods'!$F:$F,$C388,'A-methods'!$A:$A,$D388)),'A-baseline &amp; data'!AP236)</f>
        <v>13741.583605697131</v>
      </c>
      <c r="P388" s="243">
        <f>IF('A-baseline &amp; data'!AQ236="",O388*(1+SUMIFS('A-methods'!V:V,'A-methods'!$AG:$AG,"rate",'A-methods'!$AF:$AF,$B388,'A-methods'!$F:$F,$C388,'A-methods'!$A:$A,$D388)),'A-baseline &amp; data'!AQ236)</f>
        <v>13947.707359782587</v>
      </c>
      <c r="Q388" s="243">
        <f>IF('A-baseline &amp; data'!AR236="",P388*(1+SUMIFS('A-methods'!W:W,'A-methods'!$AG:$AG,"rate",'A-methods'!$AF:$AF,$B388,'A-methods'!$F:$F,$C388,'A-methods'!$A:$A,$D388)),'A-baseline &amp; data'!AR236)</f>
        <v>14156.922970179325</v>
      </c>
      <c r="R388" s="243">
        <f>IF('A-baseline &amp; data'!AS236="",Q388*(1+SUMIFS('A-methods'!X:X,'A-methods'!$AG:$AG,"rate",'A-methods'!$AF:$AF,$B388,'A-methods'!$F:$F,$C388,'A-methods'!$A:$A,$D388)),'A-baseline &amp; data'!AS236)</f>
        <v>14369.276814732013</v>
      </c>
      <c r="S388" s="243">
        <f>IF('A-baseline &amp; data'!AT236="",R388*(1+SUMIFS('A-methods'!Y:Y,'A-methods'!$AG:$AG,"rate",'A-methods'!$AF:$AF,$B388,'A-methods'!$F:$F,$C388,'A-methods'!$A:$A,$D388)),'A-baseline &amp; data'!AT236)</f>
        <v>14584.815966952992</v>
      </c>
      <c r="T388" s="243">
        <f>IF('A-baseline &amp; data'!AU236="",S388*(1+SUMIFS('A-methods'!Z:Z,'A-methods'!$AG:$AG,"rate",'A-methods'!$AF:$AF,$B388,'A-methods'!$F:$F,$C388,'A-methods'!$A:$A,$D388)),'A-baseline &amp; data'!AU236)</f>
        <v>14803.588206457285</v>
      </c>
      <c r="U388" s="243">
        <f>IF('A-baseline &amp; data'!AV236="",T388*(1+SUMIFS('A-methods'!AA:AA,'A-methods'!$AG:$AG,"rate",'A-methods'!$AF:$AF,$B388,'A-methods'!$F:$F,$C388,'A-methods'!$A:$A,$D388)),'A-baseline &amp; data'!AV236)</f>
        <v>15025.642029554143</v>
      </c>
      <c r="V388" s="243">
        <f>IF('A-baseline &amp; data'!AW236="",U388*(1+SUMIFS('A-methods'!AB:AB,'A-methods'!$AG:$AG,"rate",'A-methods'!$AF:$AF,$B388,'A-methods'!$F:$F,$C388,'A-methods'!$A:$A,$D388)),'A-baseline &amp; data'!AW236)</f>
        <v>15251.026659997453</v>
      </c>
      <c r="W388" s="243">
        <f>IF('A-baseline &amp; data'!AX236="",V388*(1+SUMIFS('A-methods'!AC:AC,'A-methods'!$AG:$AG,"rate",'A-methods'!$AF:$AF,$B388,'A-methods'!$F:$F,$C388,'A-methods'!$A:$A,$D388)),'A-baseline &amp; data'!AX236)</f>
        <v>15479.792059897412</v>
      </c>
      <c r="X388" s="243">
        <f>IF('A-baseline &amp; data'!AY236="",W388*(1+SUMIFS('A-methods'!AD:AD,'A-methods'!$AG:$AG,"rate",'A-methods'!$AF:$AF,$B388,'A-methods'!$F:$F,$C388,'A-methods'!$A:$A,$D388)),'A-baseline &amp; data'!AY236)</f>
        <v>15711.988940795873</v>
      </c>
      <c r="Y388" s="243">
        <f>IF('A-baseline &amp; data'!AZ236="",X388*(1+SUMIFS('A-methods'!AE:AE,'A-methods'!$AG:$AG,"rate",'A-methods'!$AF:$AF,$B388,'A-methods'!$F:$F,$C388,'A-methods'!$A:$A,$D388)),'A-baseline &amp; data'!AZ236)</f>
        <v>15947.66877490781</v>
      </c>
    </row>
    <row r="389" spans="1:32">
      <c r="A389" s="237" t="s">
        <v>97</v>
      </c>
      <c r="B389" s="221" t="s">
        <v>98</v>
      </c>
      <c r="C389" s="274" t="str">
        <f t="shared" si="48"/>
        <v>Qld</v>
      </c>
      <c r="D389" s="272" t="str">
        <f t="shared" si="49"/>
        <v>Best</v>
      </c>
      <c r="E389" s="336">
        <f>IF('A-baseline &amp; data'!AF237&lt;&gt;"",'A-baseline &amp; data'!AF237,'A-baseline &amp; data'!AE237*(1+SUMIFS('A-methods'!K:K,'A-methods'!$AG:$AG,"rate",'A-methods'!$AF:$AF,$B389,'A-methods'!$F:$F,$C389,'A-methods'!$A:$A,$D389)))</f>
        <v>13320.28944</v>
      </c>
      <c r="F389" s="243">
        <f>IF('A-baseline &amp; data'!AG237="",E389*(1+SUMIFS('A-methods'!L:L,'A-methods'!$AG:$AG,"rate",'A-methods'!$AF:$AF,$B389,'A-methods'!$F:$F,$C389,'A-methods'!$A:$A,$D389)),'A-baseline &amp; data'!AG237)</f>
        <v>13693.25754432</v>
      </c>
      <c r="G389" s="243">
        <f>IF('A-baseline &amp; data'!AH237="",F389*(1+SUMIFS('A-methods'!M:M,'A-methods'!$AG:$AG,"rate",'A-methods'!$AF:$AF,$B389,'A-methods'!$F:$F,$C389,'A-methods'!$A:$A,$D389)),'A-baseline &amp; data'!AH237)</f>
        <v>14076.668755560961</v>
      </c>
      <c r="H389" s="243">
        <f>IF('A-baseline &amp; data'!AI237="",G389*(1+SUMIFS('A-methods'!N:N,'A-methods'!$AG:$AG,"rate",'A-methods'!$AF:$AF,$B389,'A-methods'!$F:$F,$C389,'A-methods'!$A:$A,$D389)),'A-baseline &amp; data'!AI237)</f>
        <v>14470.815480716668</v>
      </c>
      <c r="I389" s="243">
        <f>IF('A-baseline &amp; data'!AJ237="",H389*(1+SUMIFS('A-methods'!O:O,'A-methods'!$AG:$AG,"rate",'A-methods'!$AF:$AF,$B389,'A-methods'!$F:$F,$C389,'A-methods'!$A:$A,$D389)),'A-baseline &amp; data'!AJ237)</f>
        <v>14875.998314176735</v>
      </c>
      <c r="J389" s="243">
        <f>IF('A-baseline &amp; data'!AK237="",I389*(1+SUMIFS('A-methods'!P:P,'A-methods'!$AG:$AG,"rate",'A-methods'!$AF:$AF,$B389,'A-methods'!$F:$F,$C389,'A-methods'!$A:$A,$D389)),'A-baseline &amp; data'!AK237)</f>
        <v>15292.526266973684</v>
      </c>
      <c r="K389" s="243">
        <f>IF('A-baseline &amp; data'!AL237="",J389*(1+SUMIFS('A-methods'!Q:Q,'A-methods'!$AG:$AG,"rate",'A-methods'!$AF:$AF,$B389,'A-methods'!$F:$F,$C389,'A-methods'!$A:$A,$D389)),'A-baseline &amp; data'!AL237)</f>
        <v>15720.717002448948</v>
      </c>
      <c r="L389" s="243">
        <f>IF('A-baseline &amp; data'!AM237="",K389*(1+SUMIFS('A-methods'!R:R,'A-methods'!$AG:$AG,"rate",'A-methods'!$AF:$AF,$B389,'A-methods'!$F:$F,$C389,'A-methods'!$A:$A,$D389)),'A-baseline &amp; data'!AM237)</f>
        <v>16160.897078517519</v>
      </c>
      <c r="M389" s="243">
        <f>IF('A-baseline &amp; data'!AN237="",L389*(1+SUMIFS('A-methods'!S:S,'A-methods'!$AG:$AG,"rate",'A-methods'!$AF:$AF,$B389,'A-methods'!$F:$F,$C389,'A-methods'!$A:$A,$D389)),'A-baseline &amp; data'!AN237)</f>
        <v>16613.402196716012</v>
      </c>
      <c r="N389" s="243">
        <f>IF('A-baseline &amp; data'!AO237="",M389*(1+SUMIFS('A-methods'!T:T,'A-methods'!$AG:$AG,"rate",'A-methods'!$AF:$AF,$B389,'A-methods'!$F:$F,$C389,'A-methods'!$A:$A,$D389)),'A-baseline &amp; data'!AO237)</f>
        <v>17078.577458224059</v>
      </c>
      <c r="O389" s="243">
        <f>IF('A-baseline &amp; data'!AP237="",N389*(1+SUMIFS('A-methods'!U:U,'A-methods'!$AG:$AG,"rate",'A-methods'!$AF:$AF,$B389,'A-methods'!$F:$F,$C389,'A-methods'!$A:$A,$D389)),'A-baseline &amp; data'!AP237)</f>
        <v>17556.777627054333</v>
      </c>
      <c r="P389" s="243">
        <f>IF('A-baseline &amp; data'!AQ237="",O389*(1+SUMIFS('A-methods'!V:V,'A-methods'!$AG:$AG,"rate",'A-methods'!$AF:$AF,$B389,'A-methods'!$F:$F,$C389,'A-methods'!$A:$A,$D389)),'A-baseline &amp; data'!AQ237)</f>
        <v>18048.367400611853</v>
      </c>
      <c r="Q389" s="243">
        <f>IF('A-baseline &amp; data'!AR237="",P389*(1+SUMIFS('A-methods'!W:W,'A-methods'!$AG:$AG,"rate",'A-methods'!$AF:$AF,$B389,'A-methods'!$F:$F,$C389,'A-methods'!$A:$A,$D389)),'A-baseline &amp; data'!AR237)</f>
        <v>18553.721687828984</v>
      </c>
      <c r="R389" s="243">
        <f>IF('A-baseline &amp; data'!AS237="",Q389*(1+SUMIFS('A-methods'!X:X,'A-methods'!$AG:$AG,"rate",'A-methods'!$AF:$AF,$B389,'A-methods'!$F:$F,$C389,'A-methods'!$A:$A,$D389)),'A-baseline &amp; data'!AS237)</f>
        <v>19073.225895088195</v>
      </c>
      <c r="S389" s="243">
        <f>IF('A-baseline &amp; data'!AT237="",R389*(1+SUMIFS('A-methods'!Y:Y,'A-methods'!$AG:$AG,"rate",'A-methods'!$AF:$AF,$B389,'A-methods'!$F:$F,$C389,'A-methods'!$A:$A,$D389)),'A-baseline &amp; data'!AT237)</f>
        <v>19607.276220150667</v>
      </c>
      <c r="T389" s="243">
        <f>IF('A-baseline &amp; data'!AU237="",S389*(1+SUMIFS('A-methods'!Z:Z,'A-methods'!$AG:$AG,"rate",'A-methods'!$AF:$AF,$B389,'A-methods'!$F:$F,$C389,'A-methods'!$A:$A,$D389)),'A-baseline &amp; data'!AU237)</f>
        <v>20156.279954314887</v>
      </c>
      <c r="U389" s="243">
        <f>IF('A-baseline &amp; data'!AV237="",T389*(1+SUMIFS('A-methods'!AA:AA,'A-methods'!$AG:$AG,"rate",'A-methods'!$AF:$AF,$B389,'A-methods'!$F:$F,$C389,'A-methods'!$A:$A,$D389)),'A-baseline &amp; data'!AV237)</f>
        <v>20720.655793035705</v>
      </c>
      <c r="V389" s="243">
        <f>IF('A-baseline &amp; data'!AW237="",U389*(1+SUMIFS('A-methods'!AB:AB,'A-methods'!$AG:$AG,"rate",'A-methods'!$AF:$AF,$B389,'A-methods'!$F:$F,$C389,'A-methods'!$A:$A,$D389)),'A-baseline &amp; data'!AW237)</f>
        <v>21300.834155240704</v>
      </c>
      <c r="W389" s="243">
        <f>IF('A-baseline &amp; data'!AX237="",V389*(1+SUMIFS('A-methods'!AC:AC,'A-methods'!$AG:$AG,"rate",'A-methods'!$AF:$AF,$B389,'A-methods'!$F:$F,$C389,'A-methods'!$A:$A,$D389)),'A-baseline &amp; data'!AX237)</f>
        <v>21897.257511587442</v>
      </c>
      <c r="X389" s="243">
        <f>IF('A-baseline &amp; data'!AY237="",W389*(1+SUMIFS('A-methods'!AD:AD,'A-methods'!$AG:$AG,"rate",'A-methods'!$AF:$AF,$B389,'A-methods'!$F:$F,$C389,'A-methods'!$A:$A,$D389)),'A-baseline &amp; data'!AY237)</f>
        <v>22510.38072191189</v>
      </c>
      <c r="Y389" s="243">
        <f>IF('A-baseline &amp; data'!AZ237="",X389*(1+SUMIFS('A-methods'!AE:AE,'A-methods'!$AG:$AG,"rate",'A-methods'!$AF:$AF,$B389,'A-methods'!$F:$F,$C389,'A-methods'!$A:$A,$D389)),'A-baseline &amp; data'!AZ237)</f>
        <v>23140.671382125423</v>
      </c>
    </row>
    <row r="390" spans="1:32">
      <c r="A390" s="237" t="s">
        <v>107</v>
      </c>
      <c r="B390" s="221" t="s">
        <v>108</v>
      </c>
      <c r="C390" s="274" t="str">
        <f t="shared" si="48"/>
        <v>Qld</v>
      </c>
      <c r="D390" s="272" t="str">
        <f t="shared" si="49"/>
        <v>Best</v>
      </c>
      <c r="E390" s="336">
        <f>IF('A-baseline &amp; data'!AF238&lt;&gt;"",'A-baseline &amp; data'!AF238,'A-baseline &amp; data'!AE238*(1+SUMIFS('A-methods'!K:K,'A-methods'!$AG:$AG,"rate",'A-methods'!$AF:$AF,$B390,'A-methods'!$F:$F,$C390,'A-methods'!$A:$A,$D390)))</f>
        <v>1182.594752</v>
      </c>
      <c r="F390" s="243">
        <f>IF('A-baseline &amp; data'!AG238="",E390*(1+SUMIFS('A-methods'!L:L,'A-methods'!$AG:$AG,"rate",'A-methods'!$AF:$AF,$B390,'A-methods'!$F:$F,$C390,'A-methods'!$A:$A,$D390)),'A-baseline &amp; data'!AG238)</f>
        <v>1215.707405056</v>
      </c>
      <c r="G390" s="243">
        <f>IF('A-baseline &amp; data'!AH238="",F390*(1+SUMIFS('A-methods'!M:M,'A-methods'!$AG:$AG,"rate",'A-methods'!$AF:$AF,$B390,'A-methods'!$F:$F,$C390,'A-methods'!$A:$A,$D390)),'A-baseline &amp; data'!AH238)</f>
        <v>1249.7472123975681</v>
      </c>
      <c r="H390" s="243">
        <f>IF('A-baseline &amp; data'!AI238="",G390*(1+SUMIFS('A-methods'!N:N,'A-methods'!$AG:$AG,"rate",'A-methods'!$AF:$AF,$B390,'A-methods'!$F:$F,$C390,'A-methods'!$A:$A,$D390)),'A-baseline &amp; data'!AI238)</f>
        <v>1284.7401343447</v>
      </c>
      <c r="I390" s="243">
        <f>IF('A-baseline &amp; data'!AJ238="",H390*(1+SUMIFS('A-methods'!O:O,'A-methods'!$AG:$AG,"rate",'A-methods'!$AF:$AF,$B390,'A-methods'!$F:$F,$C390,'A-methods'!$A:$A,$D390)),'A-baseline &amp; data'!AJ238)</f>
        <v>1320.7128581063516</v>
      </c>
      <c r="J390" s="243">
        <f>IF('A-baseline &amp; data'!AK238="",I390*(1+SUMIFS('A-methods'!P:P,'A-methods'!$AG:$AG,"rate",'A-methods'!$AF:$AF,$B390,'A-methods'!$F:$F,$C390,'A-methods'!$A:$A,$D390)),'A-baseline &amp; data'!AK238)</f>
        <v>1357.6928181333294</v>
      </c>
      <c r="K390" s="243">
        <f>IF('A-baseline &amp; data'!AL238="",J390*(1+SUMIFS('A-methods'!Q:Q,'A-methods'!$AG:$AG,"rate",'A-methods'!$AF:$AF,$B390,'A-methods'!$F:$F,$C390,'A-methods'!$A:$A,$D390)),'A-baseline &amp; data'!AL238)</f>
        <v>1395.7082170410627</v>
      </c>
      <c r="L390" s="243">
        <f>IF('A-baseline &amp; data'!AM238="",K390*(1+SUMIFS('A-methods'!R:R,'A-methods'!$AG:$AG,"rate",'A-methods'!$AF:$AF,$B390,'A-methods'!$F:$F,$C390,'A-methods'!$A:$A,$D390)),'A-baseline &amp; data'!AM238)</f>
        <v>1434.7880471182125</v>
      </c>
      <c r="M390" s="243">
        <f>IF('A-baseline &amp; data'!AN238="",L390*(1+SUMIFS('A-methods'!S:S,'A-methods'!$AG:$AG,"rate",'A-methods'!$AF:$AF,$B390,'A-methods'!$F:$F,$C390,'A-methods'!$A:$A,$D390)),'A-baseline &amp; data'!AN238)</f>
        <v>1474.9621124375224</v>
      </c>
      <c r="N390" s="243">
        <f>IF('A-baseline &amp; data'!AO238="",M390*(1+SUMIFS('A-methods'!T:T,'A-methods'!$AG:$AG,"rate",'A-methods'!$AF:$AF,$B390,'A-methods'!$F:$F,$C390,'A-methods'!$A:$A,$D390)),'A-baseline &amp; data'!AO238)</f>
        <v>1516.261051585773</v>
      </c>
      <c r="O390" s="243">
        <f>IF('A-baseline &amp; data'!AP238="",N390*(1+SUMIFS('A-methods'!U:U,'A-methods'!$AG:$AG,"rate",'A-methods'!$AF:$AF,$B390,'A-methods'!$F:$F,$C390,'A-methods'!$A:$A,$D390)),'A-baseline &amp; data'!AP238)</f>
        <v>1558.7163610301748</v>
      </c>
      <c r="P390" s="243">
        <f>IF('A-baseline &amp; data'!AQ238="",O390*(1+SUMIFS('A-methods'!V:V,'A-methods'!$AG:$AG,"rate",'A-methods'!$AF:$AF,$B390,'A-methods'!$F:$F,$C390,'A-methods'!$A:$A,$D390)),'A-baseline &amp; data'!AQ238)</f>
        <v>1602.3604191390198</v>
      </c>
      <c r="Q390" s="243">
        <f>IF('A-baseline &amp; data'!AR238="",P390*(1+SUMIFS('A-methods'!W:W,'A-methods'!$AG:$AG,"rate",'A-methods'!$AF:$AF,$B390,'A-methods'!$F:$F,$C390,'A-methods'!$A:$A,$D390)),'A-baseline &amp; data'!AR238)</f>
        <v>1647.2265108749123</v>
      </c>
      <c r="R390" s="243">
        <f>IF('A-baseline &amp; data'!AS238="",Q390*(1+SUMIFS('A-methods'!X:X,'A-methods'!$AG:$AG,"rate",'A-methods'!$AF:$AF,$B390,'A-methods'!$F:$F,$C390,'A-methods'!$A:$A,$D390)),'A-baseline &amp; data'!AS238)</f>
        <v>1693.3488531794098</v>
      </c>
      <c r="S390" s="243">
        <f>IF('A-baseline &amp; data'!AT238="",R390*(1+SUMIFS('A-methods'!Y:Y,'A-methods'!$AG:$AG,"rate",'A-methods'!$AF:$AF,$B390,'A-methods'!$F:$F,$C390,'A-methods'!$A:$A,$D390)),'A-baseline &amp; data'!AT238)</f>
        <v>1740.7626210684334</v>
      </c>
      <c r="T390" s="243">
        <f>IF('A-baseline &amp; data'!AU238="",S390*(1+SUMIFS('A-methods'!Z:Z,'A-methods'!$AG:$AG,"rate",'A-methods'!$AF:$AF,$B390,'A-methods'!$F:$F,$C390,'A-methods'!$A:$A,$D390)),'A-baseline &amp; data'!AU238)</f>
        <v>1789.5039744583496</v>
      </c>
      <c r="U390" s="243">
        <f>IF('A-baseline &amp; data'!AV238="",T390*(1+SUMIFS('A-methods'!AA:AA,'A-methods'!$AG:$AG,"rate",'A-methods'!$AF:$AF,$B390,'A-methods'!$F:$F,$C390,'A-methods'!$A:$A,$D390)),'A-baseline &amp; data'!AV238)</f>
        <v>1839.6100857431834</v>
      </c>
      <c r="V390" s="243">
        <f>IF('A-baseline &amp; data'!AW238="",U390*(1+SUMIFS('A-methods'!AB:AB,'A-methods'!$AG:$AG,"rate",'A-methods'!$AF:$AF,$B390,'A-methods'!$F:$F,$C390,'A-methods'!$A:$A,$D390)),'A-baseline &amp; data'!AW238)</f>
        <v>1891.1191681439925</v>
      </c>
      <c r="W390" s="243">
        <f>IF('A-baseline &amp; data'!AX238="",V390*(1+SUMIFS('A-methods'!AC:AC,'A-methods'!$AG:$AG,"rate",'A-methods'!$AF:$AF,$B390,'A-methods'!$F:$F,$C390,'A-methods'!$A:$A,$D390)),'A-baseline &amp; data'!AX238)</f>
        <v>1944.0705048520244</v>
      </c>
      <c r="X390" s="243">
        <f>IF('A-baseline &amp; data'!AY238="",W390*(1+SUMIFS('A-methods'!AD:AD,'A-methods'!$AG:$AG,"rate",'A-methods'!$AF:$AF,$B390,'A-methods'!$F:$F,$C390,'A-methods'!$A:$A,$D390)),'A-baseline &amp; data'!AY238)</f>
        <v>1998.5044789878812</v>
      </c>
      <c r="Y390" s="243">
        <f>IF('A-baseline &amp; data'!AZ238="",X390*(1+SUMIFS('A-methods'!AE:AE,'A-methods'!$AG:$AG,"rate",'A-methods'!$AF:$AF,$B390,'A-methods'!$F:$F,$C390,'A-methods'!$A:$A,$D390)),'A-baseline &amp; data'!AZ238)</f>
        <v>2054.4626043995418</v>
      </c>
    </row>
    <row r="391" spans="1:32">
      <c r="A391" s="237" t="s">
        <v>115</v>
      </c>
      <c r="B391" s="221" t="s">
        <v>116</v>
      </c>
      <c r="C391" s="274" t="str">
        <f t="shared" si="48"/>
        <v>Qld</v>
      </c>
      <c r="D391" s="272" t="str">
        <f t="shared" si="49"/>
        <v>Best</v>
      </c>
      <c r="E391" s="336">
        <f>IF('A-baseline &amp; data'!AF239&lt;&gt;"",'A-baseline &amp; data'!AF239,'A-baseline &amp; data'!AE239*(1+SUMIFS('A-methods'!K:K,'A-methods'!$AG:$AG,"rate",'A-methods'!$AF:$AF,$B391,'A-methods'!$F:$F,$C391,'A-methods'!$A:$A,$D391)))</f>
        <v>270305.425536</v>
      </c>
      <c r="F391" s="243">
        <f>IF('A-baseline &amp; data'!AG239="",E391*(1+SUMIFS('A-methods'!L:L,'A-methods'!$AG:$AG,"rate",'A-methods'!$AF:$AF,$B391,'A-methods'!$F:$F,$C391,'A-methods'!$A:$A,$D391)),'A-baseline &amp; data'!AG239)</f>
        <v>291118.943302272</v>
      </c>
      <c r="G391" s="243">
        <f>IF('A-baseline &amp; data'!AH239="",F391*(1+SUMIFS('A-methods'!M:M,'A-methods'!$AG:$AG,"rate",'A-methods'!$AF:$AF,$B391,'A-methods'!$F:$F,$C391,'A-methods'!$A:$A,$D391)),'A-baseline &amp; data'!AH239)</f>
        <v>313535.10193654691</v>
      </c>
      <c r="H391" s="243">
        <f>IF('A-baseline &amp; data'!AI239="",G391*(1+SUMIFS('A-methods'!N:N,'A-methods'!$AG:$AG,"rate",'A-methods'!$AF:$AF,$B391,'A-methods'!$F:$F,$C391,'A-methods'!$A:$A,$D391)),'A-baseline &amp; data'!AI239)</f>
        <v>337677.30478566099</v>
      </c>
      <c r="I391" s="243">
        <f>IF('A-baseline &amp; data'!AJ239="",H391*(1+SUMIFS('A-methods'!O:O,'A-methods'!$AG:$AG,"rate",'A-methods'!$AF:$AF,$B391,'A-methods'!$F:$F,$C391,'A-methods'!$A:$A,$D391)),'A-baseline &amp; data'!AJ239)</f>
        <v>363678.45725415688</v>
      </c>
      <c r="J391" s="243">
        <f>IF('A-baseline &amp; data'!AK239="",I391*(1+SUMIFS('A-methods'!P:P,'A-methods'!$AG:$AG,"rate",'A-methods'!$AF:$AF,$B391,'A-methods'!$F:$F,$C391,'A-methods'!$A:$A,$D391)),'A-baseline &amp; data'!AK239)</f>
        <v>391681.69846272696</v>
      </c>
      <c r="K391" s="243">
        <f>IF('A-baseline &amp; data'!AL239="",J391*(1+SUMIFS('A-methods'!Q:Q,'A-methods'!$AG:$AG,"rate",'A-methods'!$AF:$AF,$B391,'A-methods'!$F:$F,$C391,'A-methods'!$A:$A,$D391)),'A-baseline &amp; data'!AL239)</f>
        <v>421841.18924435694</v>
      </c>
      <c r="L391" s="243">
        <f>IF('A-baseline &amp; data'!AM239="",K391*(1+SUMIFS('A-methods'!R:R,'A-methods'!$AG:$AG,"rate",'A-methods'!$AF:$AF,$B391,'A-methods'!$F:$F,$C391,'A-methods'!$A:$A,$D391)),'A-baseline &amp; data'!AM239)</f>
        <v>454322.96081617242</v>
      </c>
      <c r="M391" s="243">
        <f>IF('A-baseline &amp; data'!AN239="",L391*(1+SUMIFS('A-methods'!S:S,'A-methods'!$AG:$AG,"rate",'A-methods'!$AF:$AF,$B391,'A-methods'!$F:$F,$C391,'A-methods'!$A:$A,$D391)),'A-baseline &amp; data'!AN239)</f>
        <v>489305.82879901765</v>
      </c>
      <c r="N391" s="243">
        <f>IF('A-baseline &amp; data'!AO239="",M391*(1+SUMIFS('A-methods'!T:T,'A-methods'!$AG:$AG,"rate",'A-methods'!$AF:$AF,$B391,'A-methods'!$F:$F,$C391,'A-methods'!$A:$A,$D391)),'A-baseline &amp; data'!AO239)</f>
        <v>526982.37761654204</v>
      </c>
      <c r="O391" s="243">
        <f>IF('A-baseline &amp; data'!AP239="",N391*(1+SUMIFS('A-methods'!U:U,'A-methods'!$AG:$AG,"rate",'A-methods'!$AF:$AF,$B391,'A-methods'!$F:$F,$C391,'A-methods'!$A:$A,$D391)),'A-baseline &amp; data'!AP239)</f>
        <v>567560.02069301577</v>
      </c>
      <c r="P391" s="243">
        <f>IF('A-baseline &amp; data'!AQ239="",O391*(1+SUMIFS('A-methods'!V:V,'A-methods'!$AG:$AG,"rate",'A-methods'!$AF:$AF,$B391,'A-methods'!$F:$F,$C391,'A-methods'!$A:$A,$D391)),'A-baseline &amp; data'!AQ239)</f>
        <v>611262.14228637796</v>
      </c>
      <c r="Q391" s="243">
        <f>IF('A-baseline &amp; data'!AR239="",P391*(1+SUMIFS('A-methods'!W:W,'A-methods'!$AG:$AG,"rate",'A-methods'!$AF:$AF,$B391,'A-methods'!$F:$F,$C391,'A-methods'!$A:$A,$D391)),'A-baseline &amp; data'!AR239)</f>
        <v>658329.32724242902</v>
      </c>
      <c r="R391" s="243">
        <f>IF('A-baseline &amp; data'!AS239="",Q391*(1+SUMIFS('A-methods'!X:X,'A-methods'!$AG:$AG,"rate",'A-methods'!$AF:$AF,$B391,'A-methods'!$F:$F,$C391,'A-methods'!$A:$A,$D391)),'A-baseline &amp; data'!AS239)</f>
        <v>709020.68544009607</v>
      </c>
      <c r="S391" s="243">
        <f>IF('A-baseline &amp; data'!AT239="",R391*(1+SUMIFS('A-methods'!Y:Y,'A-methods'!$AG:$AG,"rate",'A-methods'!$AF:$AF,$B391,'A-methods'!$F:$F,$C391,'A-methods'!$A:$A,$D391)),'A-baseline &amp; data'!AT239)</f>
        <v>763615.27821898344</v>
      </c>
      <c r="T391" s="243">
        <f>IF('A-baseline &amp; data'!AU239="",S391*(1+SUMIFS('A-methods'!Z:Z,'A-methods'!$AG:$AG,"rate",'A-methods'!$AF:$AF,$B391,'A-methods'!$F:$F,$C391,'A-methods'!$A:$A,$D391)),'A-baseline &amp; data'!AU239)</f>
        <v>822413.65464184515</v>
      </c>
      <c r="U391" s="243">
        <f>IF('A-baseline &amp; data'!AV239="",T391*(1+SUMIFS('A-methods'!AA:AA,'A-methods'!$AG:$AG,"rate",'A-methods'!$AF:$AF,$B391,'A-methods'!$F:$F,$C391,'A-methods'!$A:$A,$D391)),'A-baseline &amp; data'!AV239)</f>
        <v>885739.50604926713</v>
      </c>
      <c r="V391" s="243">
        <f>IF('A-baseline &amp; data'!AW239="",U391*(1+SUMIFS('A-methods'!AB:AB,'A-methods'!$AG:$AG,"rate",'A-methods'!$AF:$AF,$B391,'A-methods'!$F:$F,$C391,'A-methods'!$A:$A,$D391)),'A-baseline &amp; data'!AW239)</f>
        <v>953941.44801506063</v>
      </c>
      <c r="W391" s="243">
        <f>IF('A-baseline &amp; data'!AX239="",V391*(1+SUMIFS('A-methods'!AC:AC,'A-methods'!$AG:$AG,"rate",'A-methods'!$AF:$AF,$B391,'A-methods'!$F:$F,$C391,'A-methods'!$A:$A,$D391)),'A-baseline &amp; data'!AX239)</f>
        <v>1027394.9395122202</v>
      </c>
      <c r="X391" s="243">
        <f>IF('A-baseline &amp; data'!AY239="",W391*(1+SUMIFS('A-methods'!AD:AD,'A-methods'!$AG:$AG,"rate",'A-methods'!$AF:$AF,$B391,'A-methods'!$F:$F,$C391,'A-methods'!$A:$A,$D391)),'A-baseline &amp; data'!AY239)</f>
        <v>1106504.3498546612</v>
      </c>
      <c r="Y391" s="243">
        <f>IF('A-baseline &amp; data'!AZ239="",X391*(1+SUMIFS('A-methods'!AE:AE,'A-methods'!$AG:$AG,"rate",'A-methods'!$AF:$AF,$B391,'A-methods'!$F:$F,$C391,'A-methods'!$A:$A,$D391)),'A-baseline &amp; data'!AZ239)</f>
        <v>1191705.18479347</v>
      </c>
    </row>
    <row r="392" spans="1:32">
      <c r="A392" s="237" t="s">
        <v>125</v>
      </c>
      <c r="B392" s="221" t="s">
        <v>1208</v>
      </c>
      <c r="C392" s="274" t="str">
        <f t="shared" si="48"/>
        <v>Qld</v>
      </c>
      <c r="D392" s="272" t="str">
        <f t="shared" si="49"/>
        <v>Best</v>
      </c>
      <c r="E392" s="336">
        <f>IF('A-baseline &amp; data'!AF240&lt;&gt;"",'A-baseline &amp; data'!AF240,'A-baseline &amp; data'!AE240*(1+SUMIFS('A-methods'!K:K,'A-methods'!$AG:$AG,"rate",'A-methods'!$AF:$AF,$B392,'A-methods'!$F:$F,$C392,'A-methods'!$A:$A,$D392)))</f>
        <v>112138.15386200001</v>
      </c>
      <c r="F392" s="243">
        <f>IF('A-baseline &amp; data'!AG240="",E392*(1+SUMIFS('A-methods'!L:L,'A-methods'!$AG:$AG,"rate",'A-methods'!$AF:$AF,$B392,'A-methods'!$F:$F,$C392,'A-methods'!$A:$A,$D392)),'A-baseline &amp; data'!AG240)</f>
        <v>114605.19324696402</v>
      </c>
      <c r="G392" s="243">
        <f>IF('A-baseline &amp; data'!AH240="",F392*(1+SUMIFS('A-methods'!M:M,'A-methods'!$AG:$AG,"rate",'A-methods'!$AF:$AF,$B392,'A-methods'!$F:$F,$C392,'A-methods'!$A:$A,$D392)),'A-baseline &amp; data'!AH240)</f>
        <v>117126.50749839723</v>
      </c>
      <c r="H392" s="243">
        <f>IF('A-baseline &amp; data'!AI240="",G392*(1+SUMIFS('A-methods'!N:N,'A-methods'!$AG:$AG,"rate",'A-methods'!$AF:$AF,$B392,'A-methods'!$F:$F,$C392,'A-methods'!$A:$A,$D392)),'A-baseline &amp; data'!AI240)</f>
        <v>119703.29066336197</v>
      </c>
      <c r="I392" s="243">
        <f>IF('A-baseline &amp; data'!AJ240="",H392*(1+SUMIFS('A-methods'!O:O,'A-methods'!$AG:$AG,"rate",'A-methods'!$AF:$AF,$B392,'A-methods'!$F:$F,$C392,'A-methods'!$A:$A,$D392)),'A-baseline &amp; data'!AJ240)</f>
        <v>122336.76305795593</v>
      </c>
      <c r="J392" s="243">
        <f>IF('A-baseline &amp; data'!AK240="",I392*(1+SUMIFS('A-methods'!P:P,'A-methods'!$AG:$AG,"rate",'A-methods'!$AF:$AF,$B392,'A-methods'!$F:$F,$C392,'A-methods'!$A:$A,$D392)),'A-baseline &amp; data'!AK240)</f>
        <v>125028.17184523097</v>
      </c>
      <c r="K392" s="243">
        <f>IF('A-baseline &amp; data'!AL240="",J392*(1+SUMIFS('A-methods'!Q:Q,'A-methods'!$AG:$AG,"rate",'A-methods'!$AF:$AF,$B392,'A-methods'!$F:$F,$C392,'A-methods'!$A:$A,$D392)),'A-baseline &amp; data'!AL240)</f>
        <v>127778.79162582605</v>
      </c>
      <c r="L392" s="243">
        <f>IF('A-baseline &amp; data'!AM240="",K392*(1+SUMIFS('A-methods'!R:R,'A-methods'!$AG:$AG,"rate",'A-methods'!$AF:$AF,$B392,'A-methods'!$F:$F,$C392,'A-methods'!$A:$A,$D392)),'A-baseline &amp; data'!AM240)</f>
        <v>130589.92504159422</v>
      </c>
      <c r="M392" s="243">
        <f>IF('A-baseline &amp; data'!AN240="",L392*(1+SUMIFS('A-methods'!S:S,'A-methods'!$AG:$AG,"rate",'A-methods'!$AF:$AF,$B392,'A-methods'!$F:$F,$C392,'A-methods'!$A:$A,$D392)),'A-baseline &amp; data'!AN240)</f>
        <v>133462.9033925093</v>
      </c>
      <c r="N392" s="243">
        <f>IF('A-baseline &amp; data'!AO240="",M392*(1+SUMIFS('A-methods'!T:T,'A-methods'!$AG:$AG,"rate",'A-methods'!$AF:$AF,$B392,'A-methods'!$F:$F,$C392,'A-methods'!$A:$A,$D392)),'A-baseline &amp; data'!AO240)</f>
        <v>136399.0872671445</v>
      </c>
      <c r="O392" s="243">
        <f>IF('A-baseline &amp; data'!AP240="",N392*(1+SUMIFS('A-methods'!U:U,'A-methods'!$AG:$AG,"rate",'A-methods'!$AF:$AF,$B392,'A-methods'!$F:$F,$C392,'A-methods'!$A:$A,$D392)),'A-baseline &amp; data'!AP240)</f>
        <v>139399.86718702168</v>
      </c>
      <c r="P392" s="243">
        <f>IF('A-baseline &amp; data'!AQ240="",O392*(1+SUMIFS('A-methods'!V:V,'A-methods'!$AG:$AG,"rate",'A-methods'!$AF:$AF,$B392,'A-methods'!$F:$F,$C392,'A-methods'!$A:$A,$D392)),'A-baseline &amp; data'!AQ240)</f>
        <v>142466.66426513615</v>
      </c>
      <c r="Q392" s="243">
        <f>IF('A-baseline &amp; data'!AR240="",P392*(1+SUMIFS('A-methods'!W:W,'A-methods'!$AG:$AG,"rate",'A-methods'!$AF:$AF,$B392,'A-methods'!$F:$F,$C392,'A-methods'!$A:$A,$D392)),'A-baseline &amp; data'!AR240)</f>
        <v>145600.93087896914</v>
      </c>
      <c r="R392" s="243">
        <f>IF('A-baseline &amp; data'!AS240="",Q392*(1+SUMIFS('A-methods'!X:X,'A-methods'!$AG:$AG,"rate",'A-methods'!$AF:$AF,$B392,'A-methods'!$F:$F,$C392,'A-methods'!$A:$A,$D392)),'A-baseline &amp; data'!AS240)</f>
        <v>148804.15135830647</v>
      </c>
      <c r="S392" s="243">
        <f>IF('A-baseline &amp; data'!AT240="",R392*(1+SUMIFS('A-methods'!Y:Y,'A-methods'!$AG:$AG,"rate",'A-methods'!$AF:$AF,$B392,'A-methods'!$F:$F,$C392,'A-methods'!$A:$A,$D392)),'A-baseline &amp; data'!AT240)</f>
        <v>152077.84268818921</v>
      </c>
      <c r="T392" s="243">
        <f>IF('A-baseline &amp; data'!AU240="",S392*(1+SUMIFS('A-methods'!Z:Z,'A-methods'!$AG:$AG,"rate",'A-methods'!$AF:$AF,$B392,'A-methods'!$F:$F,$C392,'A-methods'!$A:$A,$D392)),'A-baseline &amp; data'!AU240)</f>
        <v>155423.55522732937</v>
      </c>
      <c r="U392" s="243">
        <f>IF('A-baseline &amp; data'!AV240="",T392*(1+SUMIFS('A-methods'!AA:AA,'A-methods'!$AG:$AG,"rate",'A-methods'!$AF:$AF,$B392,'A-methods'!$F:$F,$C392,'A-methods'!$A:$A,$D392)),'A-baseline &amp; data'!AV240)</f>
        <v>158842.87344233063</v>
      </c>
      <c r="V392" s="243">
        <f>IF('A-baseline &amp; data'!AW240="",U392*(1+SUMIFS('A-methods'!AB:AB,'A-methods'!$AG:$AG,"rate",'A-methods'!$AF:$AF,$B392,'A-methods'!$F:$F,$C392,'A-methods'!$A:$A,$D392)),'A-baseline &amp; data'!AW240)</f>
        <v>162337.41665806191</v>
      </c>
      <c r="W392" s="243">
        <f>IF('A-baseline &amp; data'!AX240="",V392*(1+SUMIFS('A-methods'!AC:AC,'A-methods'!$AG:$AG,"rate",'A-methods'!$AF:$AF,$B392,'A-methods'!$F:$F,$C392,'A-methods'!$A:$A,$D392)),'A-baseline &amp; data'!AX240)</f>
        <v>165908.83982453926</v>
      </c>
      <c r="X392" s="243">
        <f>IF('A-baseline &amp; data'!AY240="",W392*(1+SUMIFS('A-methods'!AD:AD,'A-methods'!$AG:$AG,"rate",'A-methods'!$AF:$AF,$B392,'A-methods'!$F:$F,$C392,'A-methods'!$A:$A,$D392)),'A-baseline &amp; data'!AY240)</f>
        <v>169558.83430067913</v>
      </c>
      <c r="Y392" s="243">
        <f>IF('A-baseline &amp; data'!AZ240="",X392*(1+SUMIFS('A-methods'!AE:AE,'A-methods'!$AG:$AG,"rate",'A-methods'!$AF:$AF,$B392,'A-methods'!$F:$F,$C392,'A-methods'!$A:$A,$D392)),'A-baseline &amp; data'!AZ240)</f>
        <v>173289.12865529407</v>
      </c>
    </row>
    <row r="393" spans="1:32">
      <c r="A393" s="237" t="s">
        <v>127</v>
      </c>
      <c r="B393" s="221" t="s">
        <v>128</v>
      </c>
      <c r="C393" s="274" t="str">
        <f t="shared" si="48"/>
        <v>Qld</v>
      </c>
      <c r="D393" s="272" t="str">
        <f t="shared" si="49"/>
        <v>Best</v>
      </c>
      <c r="E393" s="336">
        <f>IF('A-baseline &amp; data'!AF241&lt;&gt;"",'A-baseline &amp; data'!AF241,'A-baseline &amp; data'!AE241*(1+SUMIFS('A-methods'!K:K,'A-methods'!$AG:$AG,"rate",'A-methods'!$AF:$AF,$B393,'A-methods'!$F:$F,$C393,'A-methods'!$A:$A,$D393)))</f>
        <v>136909.58175599997</v>
      </c>
      <c r="F393" s="243">
        <f>IF('A-baseline &amp; data'!AG241="",E393*(1+SUMIFS('A-methods'!L:L,'A-methods'!$AG:$AG,"rate",'A-methods'!$AF:$AF,$B393,'A-methods'!$F:$F,$C393,'A-methods'!$A:$A,$D393)),'A-baseline &amp; data'!AG241)</f>
        <v>140743.05004516797</v>
      </c>
      <c r="G393" s="243">
        <f>IF('A-baseline &amp; data'!AH241="",F393*(1+SUMIFS('A-methods'!M:M,'A-methods'!$AG:$AG,"rate",'A-methods'!$AF:$AF,$B393,'A-methods'!$F:$F,$C393,'A-methods'!$A:$A,$D393)),'A-baseline &amp; data'!AH241)</f>
        <v>144683.85544643269</v>
      </c>
      <c r="H393" s="243">
        <f>IF('A-baseline &amp; data'!AI241="",G393*(1+SUMIFS('A-methods'!N:N,'A-methods'!$AG:$AG,"rate",'A-methods'!$AF:$AF,$B393,'A-methods'!$F:$F,$C393,'A-methods'!$A:$A,$D393)),'A-baseline &amp; data'!AI241)</f>
        <v>148735.00339893281</v>
      </c>
      <c r="I393" s="243">
        <f>IF('A-baseline &amp; data'!AJ241="",H393*(1+SUMIFS('A-methods'!O:O,'A-methods'!$AG:$AG,"rate",'A-methods'!$AF:$AF,$B393,'A-methods'!$F:$F,$C393,'A-methods'!$A:$A,$D393)),'A-baseline &amp; data'!AJ241)</f>
        <v>152899.58349410293</v>
      </c>
      <c r="J393" s="243">
        <f>IF('A-baseline &amp; data'!AK241="",I393*(1+SUMIFS('A-methods'!P:P,'A-methods'!$AG:$AG,"rate",'A-methods'!$AF:$AF,$B393,'A-methods'!$F:$F,$C393,'A-methods'!$A:$A,$D393)),'A-baseline &amp; data'!AK241)</f>
        <v>157180.7718319378</v>
      </c>
      <c r="K393" s="243">
        <f>IF('A-baseline &amp; data'!AL241="",J393*(1+SUMIFS('A-methods'!Q:Q,'A-methods'!$AG:$AG,"rate",'A-methods'!$AF:$AF,$B393,'A-methods'!$F:$F,$C393,'A-methods'!$A:$A,$D393)),'A-baseline &amp; data'!AL241)</f>
        <v>161581.83344323206</v>
      </c>
      <c r="L393" s="243">
        <f>IF('A-baseline &amp; data'!AM241="",K393*(1+SUMIFS('A-methods'!R:R,'A-methods'!$AG:$AG,"rate",'A-methods'!$AF:$AF,$B393,'A-methods'!$F:$F,$C393,'A-methods'!$A:$A,$D393)),'A-baseline &amp; data'!AM241)</f>
        <v>166106.12477964256</v>
      </c>
      <c r="M393" s="243">
        <f>IF('A-baseline &amp; data'!AN241="",L393*(1+SUMIFS('A-methods'!S:S,'A-methods'!$AG:$AG,"rate",'A-methods'!$AF:$AF,$B393,'A-methods'!$F:$F,$C393,'A-methods'!$A:$A,$D393)),'A-baseline &amp; data'!AN241)</f>
        <v>170757.09627347256</v>
      </c>
      <c r="N393" s="243">
        <f>IF('A-baseline &amp; data'!AO241="",M393*(1+SUMIFS('A-methods'!T:T,'A-methods'!$AG:$AG,"rate",'A-methods'!$AF:$AF,$B393,'A-methods'!$F:$F,$C393,'A-methods'!$A:$A,$D393)),'A-baseline &amp; data'!AO241)</f>
        <v>175538.29496912978</v>
      </c>
      <c r="O393" s="243">
        <f>IF('A-baseline &amp; data'!AP241="",N393*(1+SUMIFS('A-methods'!U:U,'A-methods'!$AG:$AG,"rate",'A-methods'!$AF:$AF,$B393,'A-methods'!$F:$F,$C393,'A-methods'!$A:$A,$D393)),'A-baseline &amp; data'!AP241)</f>
        <v>180453.36722826542</v>
      </c>
      <c r="P393" s="243">
        <f>IF('A-baseline &amp; data'!AQ241="",O393*(1+SUMIFS('A-methods'!V:V,'A-methods'!$AG:$AG,"rate",'A-methods'!$AF:$AF,$B393,'A-methods'!$F:$F,$C393,'A-methods'!$A:$A,$D393)),'A-baseline &amp; data'!AQ241)</f>
        <v>185506.06151065684</v>
      </c>
      <c r="Q393" s="243">
        <f>IF('A-baseline &amp; data'!AR241="",P393*(1+SUMIFS('A-methods'!W:W,'A-methods'!$AG:$AG,"rate",'A-methods'!$AF:$AF,$B393,'A-methods'!$F:$F,$C393,'A-methods'!$A:$A,$D393)),'A-baseline &amp; data'!AR241)</f>
        <v>190700.23123295524</v>
      </c>
      <c r="R393" s="243">
        <f>IF('A-baseline &amp; data'!AS241="",Q393*(1+SUMIFS('A-methods'!X:X,'A-methods'!$AG:$AG,"rate",'A-methods'!$AF:$AF,$B393,'A-methods'!$F:$F,$C393,'A-methods'!$A:$A,$D393)),'A-baseline &amp; data'!AS241)</f>
        <v>196039.837707478</v>
      </c>
      <c r="S393" s="243">
        <f>IF('A-baseline &amp; data'!AT241="",R393*(1+SUMIFS('A-methods'!Y:Y,'A-methods'!$AG:$AG,"rate",'A-methods'!$AF:$AF,$B393,'A-methods'!$F:$F,$C393,'A-methods'!$A:$A,$D393)),'A-baseline &amp; data'!AT241)</f>
        <v>201528.9531632874</v>
      </c>
      <c r="T393" s="243">
        <f>IF('A-baseline &amp; data'!AU241="",S393*(1+SUMIFS('A-methods'!Z:Z,'A-methods'!$AG:$AG,"rate",'A-methods'!$AF:$AF,$B393,'A-methods'!$F:$F,$C393,'A-methods'!$A:$A,$D393)),'A-baseline &amp; data'!AU241)</f>
        <v>207171.76385185946</v>
      </c>
      <c r="U393" s="243">
        <f>IF('A-baseline &amp; data'!AV241="",T393*(1+SUMIFS('A-methods'!AA:AA,'A-methods'!$AG:$AG,"rate",'A-methods'!$AF:$AF,$B393,'A-methods'!$F:$F,$C393,'A-methods'!$A:$A,$D393)),'A-baseline &amp; data'!AV241)</f>
        <v>212972.57323971152</v>
      </c>
      <c r="V393" s="243">
        <f>IF('A-baseline &amp; data'!AW241="",U393*(1+SUMIFS('A-methods'!AB:AB,'A-methods'!$AG:$AG,"rate",'A-methods'!$AF:$AF,$B393,'A-methods'!$F:$F,$C393,'A-methods'!$A:$A,$D393)),'A-baseline &amp; data'!AW241)</f>
        <v>218935.80529042345</v>
      </c>
      <c r="W393" s="243">
        <f>IF('A-baseline &amp; data'!AX241="",V393*(1+SUMIFS('A-methods'!AC:AC,'A-methods'!$AG:$AG,"rate",'A-methods'!$AF:$AF,$B393,'A-methods'!$F:$F,$C393,'A-methods'!$A:$A,$D393)),'A-baseline &amp; data'!AX241)</f>
        <v>225066.00783855532</v>
      </c>
      <c r="X393" s="243">
        <f>IF('A-baseline &amp; data'!AY241="",W393*(1+SUMIFS('A-methods'!AD:AD,'A-methods'!$AG:$AG,"rate",'A-methods'!$AF:$AF,$B393,'A-methods'!$F:$F,$C393,'A-methods'!$A:$A,$D393)),'A-baseline &amp; data'!AY241)</f>
        <v>231367.85605803487</v>
      </c>
      <c r="Y393" s="243">
        <f>IF('A-baseline &amp; data'!AZ241="",X393*(1+SUMIFS('A-methods'!AE:AE,'A-methods'!$AG:$AG,"rate",'A-methods'!$AF:$AF,$B393,'A-methods'!$F:$F,$C393,'A-methods'!$A:$A,$D393)),'A-baseline &amp; data'!AZ241)</f>
        <v>237846.15602765986</v>
      </c>
    </row>
    <row r="394" spans="1:32">
      <c r="A394" s="237" t="s">
        <v>254</v>
      </c>
      <c r="B394" s="221" t="s">
        <v>202</v>
      </c>
      <c r="C394" s="274" t="str">
        <f t="shared" si="48"/>
        <v>Qld</v>
      </c>
      <c r="D394" s="272" t="str">
        <f t="shared" si="49"/>
        <v>Best</v>
      </c>
      <c r="E394" s="842" t="s">
        <v>1255</v>
      </c>
      <c r="F394" s="843"/>
      <c r="G394" s="843"/>
      <c r="H394" s="843"/>
      <c r="I394" s="843"/>
      <c r="J394" s="843"/>
      <c r="K394" s="843"/>
      <c r="L394" s="843"/>
      <c r="M394" s="843"/>
      <c r="N394" s="843"/>
      <c r="O394" s="843"/>
      <c r="P394" s="843"/>
      <c r="Q394" s="843"/>
      <c r="R394" s="843"/>
      <c r="S394" s="843"/>
      <c r="T394" s="843"/>
      <c r="U394" s="843"/>
      <c r="V394" s="843"/>
      <c r="W394" s="843"/>
      <c r="X394" s="843"/>
      <c r="Y394" s="843"/>
    </row>
    <row r="395" spans="1:32">
      <c r="A395" s="237" t="s">
        <v>255</v>
      </c>
      <c r="B395" s="221" t="s">
        <v>227</v>
      </c>
      <c r="C395" s="274" t="str">
        <f t="shared" si="48"/>
        <v>Qld</v>
      </c>
      <c r="D395" s="272" t="str">
        <f t="shared" si="49"/>
        <v>Best</v>
      </c>
      <c r="E395" s="336">
        <f>IF('A-baseline &amp; data'!AF243&lt;&gt;"",'A-baseline &amp; data'!AF243,'A-baseline &amp; data'!AE243*(1+SUMIFS('A-methods'!K:K,'A-methods'!$AG:$AG,"rate",'A-methods'!$AF:$AF,$B395,'A-methods'!$F:$F,$C395,'A-methods'!$A:$A,$D395)))</f>
        <v>0</v>
      </c>
      <c r="F395" s="243">
        <f>IF('A-baseline &amp; data'!AG243="",E395*(1+SUMIFS('A-methods'!L:L,'A-methods'!$AG:$AG,"rate",'A-methods'!$AF:$AF,$B395,'A-methods'!$F:$F,$C395,'A-methods'!$A:$A,$D395)),'A-baseline &amp; data'!AG243)</f>
        <v>0</v>
      </c>
      <c r="G395" s="243">
        <f>IF('A-baseline &amp; data'!AH243="",F395*(1+SUMIFS('A-methods'!M:M,'A-methods'!$AG:$AG,"rate",'A-methods'!$AF:$AF,$B395,'A-methods'!$F:$F,$C395,'A-methods'!$A:$A,$D395)),'A-baseline &amp; data'!AH243)</f>
        <v>0</v>
      </c>
      <c r="H395" s="243">
        <f>IF('A-baseline &amp; data'!AI243="",G395*(1+SUMIFS('A-methods'!N:N,'A-methods'!$AG:$AG,"rate",'A-methods'!$AF:$AF,$B395,'A-methods'!$F:$F,$C395,'A-methods'!$A:$A,$D395)),'A-baseline &amp; data'!AI243)</f>
        <v>0</v>
      </c>
      <c r="I395" s="243">
        <f>IF('A-baseline &amp; data'!AJ243="",H395*(1+SUMIFS('A-methods'!O:O,'A-methods'!$AG:$AG,"rate",'A-methods'!$AF:$AF,$B395,'A-methods'!$F:$F,$C395,'A-methods'!$A:$A,$D395)),'A-baseline &amp; data'!AJ243)</f>
        <v>0</v>
      </c>
      <c r="J395" s="243">
        <f>IF('A-baseline &amp; data'!AK243="",I395*(1+SUMIFS('A-methods'!P:P,'A-methods'!$AG:$AG,"rate",'A-methods'!$AF:$AF,$B395,'A-methods'!$F:$F,$C395,'A-methods'!$A:$A,$D395)),'A-baseline &amp; data'!AK243)</f>
        <v>0</v>
      </c>
      <c r="K395" s="243">
        <f>IF('A-baseline &amp; data'!AL243="",J395*(1+SUMIFS('A-methods'!Q:Q,'A-methods'!$AG:$AG,"rate",'A-methods'!$AF:$AF,$B395,'A-methods'!$F:$F,$C395,'A-methods'!$A:$A,$D395)),'A-baseline &amp; data'!AL243)</f>
        <v>0</v>
      </c>
      <c r="L395" s="243">
        <f>IF('A-baseline &amp; data'!AM243="",K395*(1+SUMIFS('A-methods'!R:R,'A-methods'!$AG:$AG,"rate",'A-methods'!$AF:$AF,$B395,'A-methods'!$F:$F,$C395,'A-methods'!$A:$A,$D395)),'A-baseline &amp; data'!AM243)</f>
        <v>0</v>
      </c>
      <c r="M395" s="243">
        <f>IF('A-baseline &amp; data'!AN243="",L395*(1+SUMIFS('A-methods'!S:S,'A-methods'!$AG:$AG,"rate",'A-methods'!$AF:$AF,$B395,'A-methods'!$F:$F,$C395,'A-methods'!$A:$A,$D395)),'A-baseline &amp; data'!AN243)</f>
        <v>0</v>
      </c>
      <c r="N395" s="243">
        <f>IF('A-baseline &amp; data'!AO243="",M395*(1+SUMIFS('A-methods'!T:T,'A-methods'!$AG:$AG,"rate",'A-methods'!$AF:$AF,$B395,'A-methods'!$F:$F,$C395,'A-methods'!$A:$A,$D395)),'A-baseline &amp; data'!AO243)</f>
        <v>0</v>
      </c>
      <c r="O395" s="243">
        <f>IF('A-baseline &amp; data'!AP243="",N395*(1+SUMIFS('A-methods'!U:U,'A-methods'!$AG:$AG,"rate",'A-methods'!$AF:$AF,$B395,'A-methods'!$F:$F,$C395,'A-methods'!$A:$A,$D395)),'A-baseline &amp; data'!AP243)</f>
        <v>0</v>
      </c>
      <c r="P395" s="243">
        <f>IF('A-baseline &amp; data'!AQ243="",O395*(1+SUMIFS('A-methods'!V:V,'A-methods'!$AG:$AG,"rate",'A-methods'!$AF:$AF,$B395,'A-methods'!$F:$F,$C395,'A-methods'!$A:$A,$D395)),'A-baseline &amp; data'!AQ243)</f>
        <v>0</v>
      </c>
      <c r="Q395" s="243">
        <f>IF('A-baseline &amp; data'!AR243="",P395*(1+SUMIFS('A-methods'!W:W,'A-methods'!$AG:$AG,"rate",'A-methods'!$AF:$AF,$B395,'A-methods'!$F:$F,$C395,'A-methods'!$A:$A,$D395)),'A-baseline &amp; data'!AR243)</f>
        <v>0</v>
      </c>
      <c r="R395" s="243">
        <f>IF('A-baseline &amp; data'!AS243="",Q395*(1+SUMIFS('A-methods'!X:X,'A-methods'!$AG:$AG,"rate",'A-methods'!$AF:$AF,$B395,'A-methods'!$F:$F,$C395,'A-methods'!$A:$A,$D395)),'A-baseline &amp; data'!AS243)</f>
        <v>0</v>
      </c>
      <c r="S395" s="243">
        <f>IF('A-baseline &amp; data'!AT243="",R395*(1+SUMIFS('A-methods'!Y:Y,'A-methods'!$AG:$AG,"rate",'A-methods'!$AF:$AF,$B395,'A-methods'!$F:$F,$C395,'A-methods'!$A:$A,$D395)),'A-baseline &amp; data'!AT243)</f>
        <v>0</v>
      </c>
      <c r="T395" s="243">
        <f>IF('A-baseline &amp; data'!AU243="",S395*(1+SUMIFS('A-methods'!Z:Z,'A-methods'!$AG:$AG,"rate",'A-methods'!$AF:$AF,$B395,'A-methods'!$F:$F,$C395,'A-methods'!$A:$A,$D395)),'A-baseline &amp; data'!AU243)</f>
        <v>0</v>
      </c>
      <c r="U395" s="243">
        <f>IF('A-baseline &amp; data'!AV243="",T395*(1+SUMIFS('A-methods'!AA:AA,'A-methods'!$AG:$AG,"rate",'A-methods'!$AF:$AF,$B395,'A-methods'!$F:$F,$C395,'A-methods'!$A:$A,$D395)),'A-baseline &amp; data'!AV243)</f>
        <v>0</v>
      </c>
      <c r="V395" s="243">
        <f>IF('A-baseline &amp; data'!AW243="",U395*(1+SUMIFS('A-methods'!AB:AB,'A-methods'!$AG:$AG,"rate",'A-methods'!$AF:$AF,$B395,'A-methods'!$F:$F,$C395,'A-methods'!$A:$A,$D395)),'A-baseline &amp; data'!AW243)</f>
        <v>0</v>
      </c>
      <c r="W395" s="243">
        <f>IF('A-baseline &amp; data'!AX243="",V395*(1+SUMIFS('A-methods'!AC:AC,'A-methods'!$AG:$AG,"rate",'A-methods'!$AF:$AF,$B395,'A-methods'!$F:$F,$C395,'A-methods'!$A:$A,$D395)),'A-baseline &amp; data'!AX243)</f>
        <v>0</v>
      </c>
      <c r="X395" s="243">
        <f>IF('A-baseline &amp; data'!AY243="",W395*(1+SUMIFS('A-methods'!AD:AD,'A-methods'!$AG:$AG,"rate",'A-methods'!$AF:$AF,$B395,'A-methods'!$F:$F,$C395,'A-methods'!$A:$A,$D395)),'A-baseline &amp; data'!AY243)</f>
        <v>0</v>
      </c>
      <c r="Y395" s="243">
        <f>IF('A-baseline &amp; data'!AZ243="",X395*(1+SUMIFS('A-methods'!AE:AE,'A-methods'!$AG:$AG,"rate",'A-methods'!$AF:$AF,$B395,'A-methods'!$F:$F,$C395,'A-methods'!$A:$A,$D395)),'A-baseline &amp; data'!AZ243)</f>
        <v>0</v>
      </c>
    </row>
    <row r="396" spans="1:32">
      <c r="A396" s="237" t="s">
        <v>256</v>
      </c>
      <c r="B396" s="221" t="s">
        <v>372</v>
      </c>
      <c r="C396" s="274" t="str">
        <f t="shared" si="48"/>
        <v>Qld</v>
      </c>
      <c r="D396" s="272" t="str">
        <f t="shared" si="49"/>
        <v>Best</v>
      </c>
      <c r="E396" s="336">
        <f>IF('A-baseline &amp; data'!AF244&lt;&gt;"",'A-baseline &amp; data'!AF244,'A-baseline &amp; data'!AE244*(1+SUMIFS('A-methods'!K:K,'A-methods'!$AG:$AG,"rate",'A-methods'!$AF:$AF,$B396,'A-methods'!$F:$F,$C396,'A-methods'!$A:$A,$D396)))</f>
        <v>0</v>
      </c>
      <c r="F396" s="243">
        <f>IF('A-baseline &amp; data'!AG244="",E396*(1+SUMIFS('A-methods'!L:L,'A-methods'!$AG:$AG,"rate",'A-methods'!$AF:$AF,$B396,'A-methods'!$F:$F,$C396,'A-methods'!$A:$A,$D396)),'A-baseline &amp; data'!AG244)</f>
        <v>0</v>
      </c>
      <c r="G396" s="243">
        <f>IF('A-baseline &amp; data'!AH244="",F396*(1+SUMIFS('A-methods'!M:M,'A-methods'!$AG:$AG,"rate",'A-methods'!$AF:$AF,$B396,'A-methods'!$F:$F,$C396,'A-methods'!$A:$A,$D396)),'A-baseline &amp; data'!AH244)</f>
        <v>0</v>
      </c>
      <c r="H396" s="243">
        <f>IF('A-baseline &amp; data'!AI244="",G396*(1+SUMIFS('A-methods'!N:N,'A-methods'!$AG:$AG,"rate",'A-methods'!$AF:$AF,$B396,'A-methods'!$F:$F,$C396,'A-methods'!$A:$A,$D396)),'A-baseline &amp; data'!AI244)</f>
        <v>0</v>
      </c>
      <c r="I396" s="243">
        <f>IF('A-baseline &amp; data'!AJ244="",H396*(1+SUMIFS('A-methods'!O:O,'A-methods'!$AG:$AG,"rate",'A-methods'!$AF:$AF,$B396,'A-methods'!$F:$F,$C396,'A-methods'!$A:$A,$D396)),'A-baseline &amp; data'!AJ244)</f>
        <v>0</v>
      </c>
      <c r="J396" s="243">
        <f>IF('A-baseline &amp; data'!AK244="",I396*(1+SUMIFS('A-methods'!P:P,'A-methods'!$AG:$AG,"rate",'A-methods'!$AF:$AF,$B396,'A-methods'!$F:$F,$C396,'A-methods'!$A:$A,$D396)),'A-baseline &amp; data'!AK244)</f>
        <v>0</v>
      </c>
      <c r="K396" s="243">
        <f>IF('A-baseline &amp; data'!AL244="",J396*(1+SUMIFS('A-methods'!Q:Q,'A-methods'!$AG:$AG,"rate",'A-methods'!$AF:$AF,$B396,'A-methods'!$F:$F,$C396,'A-methods'!$A:$A,$D396)),'A-baseline &amp; data'!AL244)</f>
        <v>0</v>
      </c>
      <c r="L396" s="243">
        <f>IF('A-baseline &amp; data'!AM244="",K396*(1+SUMIFS('A-methods'!R:R,'A-methods'!$AG:$AG,"rate",'A-methods'!$AF:$AF,$B396,'A-methods'!$F:$F,$C396,'A-methods'!$A:$A,$D396)),'A-baseline &amp; data'!AM244)</f>
        <v>0</v>
      </c>
      <c r="M396" s="243">
        <f>IF('A-baseline &amp; data'!AN244="",L396*(1+SUMIFS('A-methods'!S:S,'A-methods'!$AG:$AG,"rate",'A-methods'!$AF:$AF,$B396,'A-methods'!$F:$F,$C396,'A-methods'!$A:$A,$D396)),'A-baseline &amp; data'!AN244)</f>
        <v>0</v>
      </c>
      <c r="N396" s="243">
        <f>IF('A-baseline &amp; data'!AO244="",M396*(1+SUMIFS('A-methods'!T:T,'A-methods'!$AG:$AG,"rate",'A-methods'!$AF:$AF,$B396,'A-methods'!$F:$F,$C396,'A-methods'!$A:$A,$D396)),'A-baseline &amp; data'!AO244)</f>
        <v>0</v>
      </c>
      <c r="O396" s="243">
        <f>IF('A-baseline &amp; data'!AP244="",N396*(1+SUMIFS('A-methods'!U:U,'A-methods'!$AG:$AG,"rate",'A-methods'!$AF:$AF,$B396,'A-methods'!$F:$F,$C396,'A-methods'!$A:$A,$D396)),'A-baseline &amp; data'!AP244)</f>
        <v>0</v>
      </c>
      <c r="P396" s="243">
        <f>IF('A-baseline &amp; data'!AQ244="",O396*(1+SUMIFS('A-methods'!V:V,'A-methods'!$AG:$AG,"rate",'A-methods'!$AF:$AF,$B396,'A-methods'!$F:$F,$C396,'A-methods'!$A:$A,$D396)),'A-baseline &amp; data'!AQ244)</f>
        <v>0</v>
      </c>
      <c r="Q396" s="243">
        <f>IF('A-baseline &amp; data'!AR244="",P396*(1+SUMIFS('A-methods'!W:W,'A-methods'!$AG:$AG,"rate",'A-methods'!$AF:$AF,$B396,'A-methods'!$F:$F,$C396,'A-methods'!$A:$A,$D396)),'A-baseline &amp; data'!AR244)</f>
        <v>0</v>
      </c>
      <c r="R396" s="243">
        <f>IF('A-baseline &amp; data'!AS244="",Q396*(1+SUMIFS('A-methods'!X:X,'A-methods'!$AG:$AG,"rate",'A-methods'!$AF:$AF,$B396,'A-methods'!$F:$F,$C396,'A-methods'!$A:$A,$D396)),'A-baseline &amp; data'!AS244)</f>
        <v>0</v>
      </c>
      <c r="S396" s="243">
        <f>IF('A-baseline &amp; data'!AT244="",R396*(1+SUMIFS('A-methods'!Y:Y,'A-methods'!$AG:$AG,"rate",'A-methods'!$AF:$AF,$B396,'A-methods'!$F:$F,$C396,'A-methods'!$A:$A,$D396)),'A-baseline &amp; data'!AT244)</f>
        <v>0</v>
      </c>
      <c r="T396" s="243">
        <f>IF('A-baseline &amp; data'!AU244="",S396*(1+SUMIFS('A-methods'!Z:Z,'A-methods'!$AG:$AG,"rate",'A-methods'!$AF:$AF,$B396,'A-methods'!$F:$F,$C396,'A-methods'!$A:$A,$D396)),'A-baseline &amp; data'!AU244)</f>
        <v>0</v>
      </c>
      <c r="U396" s="243">
        <f>IF('A-baseline &amp; data'!AV244="",T396*(1+SUMIFS('A-methods'!AA:AA,'A-methods'!$AG:$AG,"rate",'A-methods'!$AF:$AF,$B396,'A-methods'!$F:$F,$C396,'A-methods'!$A:$A,$D396)),'A-baseline &amp; data'!AV244)</f>
        <v>0</v>
      </c>
      <c r="V396" s="243">
        <f>IF('A-baseline &amp; data'!AW244="",U396*(1+SUMIFS('A-methods'!AB:AB,'A-methods'!$AG:$AG,"rate",'A-methods'!$AF:$AF,$B396,'A-methods'!$F:$F,$C396,'A-methods'!$A:$A,$D396)),'A-baseline &amp; data'!AW244)</f>
        <v>0</v>
      </c>
      <c r="W396" s="243">
        <f>IF('A-baseline &amp; data'!AX244="",V396*(1+SUMIFS('A-methods'!AC:AC,'A-methods'!$AG:$AG,"rate",'A-methods'!$AF:$AF,$B396,'A-methods'!$F:$F,$C396,'A-methods'!$A:$A,$D396)),'A-baseline &amp; data'!AX244)</f>
        <v>0</v>
      </c>
      <c r="X396" s="243">
        <f>IF('A-baseline &amp; data'!AY244="",W396*(1+SUMIFS('A-methods'!AD:AD,'A-methods'!$AG:$AG,"rate",'A-methods'!$AF:$AF,$B396,'A-methods'!$F:$F,$C396,'A-methods'!$A:$A,$D396)),'A-baseline &amp; data'!AY244)</f>
        <v>0</v>
      </c>
      <c r="Y396" s="243">
        <f>IF('A-baseline &amp; data'!AZ244="",X396*(1+SUMIFS('A-methods'!AE:AE,'A-methods'!$AG:$AG,"rate",'A-methods'!$AF:$AF,$B396,'A-methods'!$F:$F,$C396,'A-methods'!$A:$A,$D396)),'A-baseline &amp; data'!AZ244)</f>
        <v>0</v>
      </c>
    </row>
    <row r="397" spans="1:32">
      <c r="A397" s="237" t="s">
        <v>370</v>
      </c>
      <c r="B397" s="221" t="s">
        <v>371</v>
      </c>
      <c r="C397" s="274" t="str">
        <f t="shared" si="48"/>
        <v>Qld</v>
      </c>
      <c r="D397" s="272" t="str">
        <f t="shared" si="49"/>
        <v>Best</v>
      </c>
      <c r="E397" s="336">
        <f>IF('A-baseline &amp; data'!AF245&lt;&gt;"",'A-baseline &amp; data'!AF245,'A-baseline &amp; data'!AE245*(1+SUMIFS('A-methods'!K:K,'A-methods'!$AG:$AG,"rate",'A-methods'!$AF:$AF,$B397,'A-methods'!$F:$F,$C397,'A-methods'!$A:$A,$D397)))</f>
        <v>0</v>
      </c>
      <c r="F397" s="243">
        <f>IF('A-baseline &amp; data'!AG245="",E397*(1+SUMIFS('A-methods'!L:L,'A-methods'!$AG:$AG,"rate",'A-methods'!$AF:$AF,$B397,'A-methods'!$F:$F,$C397,'A-methods'!$A:$A,$D397)),'A-baseline &amp; data'!AG245)</f>
        <v>0</v>
      </c>
      <c r="G397" s="243">
        <f>IF('A-baseline &amp; data'!AH245="",F397*(1+SUMIFS('A-methods'!M:M,'A-methods'!$AG:$AG,"rate",'A-methods'!$AF:$AF,$B397,'A-methods'!$F:$F,$C397,'A-methods'!$A:$A,$D397)),'A-baseline &amp; data'!AH245)</f>
        <v>0</v>
      </c>
      <c r="H397" s="243">
        <f>IF('A-baseline &amp; data'!AI245="",G397*(1+SUMIFS('A-methods'!N:N,'A-methods'!$AG:$AG,"rate",'A-methods'!$AF:$AF,$B397,'A-methods'!$F:$F,$C397,'A-methods'!$A:$A,$D397)),'A-baseline &amp; data'!AI245)</f>
        <v>0</v>
      </c>
      <c r="I397" s="243">
        <f>IF('A-baseline &amp; data'!AJ245="",H397*(1+SUMIFS('A-methods'!O:O,'A-methods'!$AG:$AG,"rate",'A-methods'!$AF:$AF,$B397,'A-methods'!$F:$F,$C397,'A-methods'!$A:$A,$D397)),'A-baseline &amp; data'!AJ245)</f>
        <v>0</v>
      </c>
      <c r="J397" s="243">
        <f>IF('A-baseline &amp; data'!AK245="",I397*(1+SUMIFS('A-methods'!P:P,'A-methods'!$AG:$AG,"rate",'A-methods'!$AF:$AF,$B397,'A-methods'!$F:$F,$C397,'A-methods'!$A:$A,$D397)),'A-baseline &amp; data'!AK245)</f>
        <v>0</v>
      </c>
      <c r="K397" s="243">
        <f>IF('A-baseline &amp; data'!AL245="",J397*(1+SUMIFS('A-methods'!Q:Q,'A-methods'!$AG:$AG,"rate",'A-methods'!$AF:$AF,$B397,'A-methods'!$F:$F,$C397,'A-methods'!$A:$A,$D397)),'A-baseline &amp; data'!AL245)</f>
        <v>0</v>
      </c>
      <c r="L397" s="243">
        <f>IF('A-baseline &amp; data'!AM245="",K397*(1+SUMIFS('A-methods'!R:R,'A-methods'!$AG:$AG,"rate",'A-methods'!$AF:$AF,$B397,'A-methods'!$F:$F,$C397,'A-methods'!$A:$A,$D397)),'A-baseline &amp; data'!AM245)</f>
        <v>0</v>
      </c>
      <c r="M397" s="243">
        <f>IF('A-baseline &amp; data'!AN245="",L397*(1+SUMIFS('A-methods'!S:S,'A-methods'!$AG:$AG,"rate",'A-methods'!$AF:$AF,$B397,'A-methods'!$F:$F,$C397,'A-methods'!$A:$A,$D397)),'A-baseline &amp; data'!AN245)</f>
        <v>0</v>
      </c>
      <c r="N397" s="243">
        <f>IF('A-baseline &amp; data'!AO245="",M397*(1+SUMIFS('A-methods'!T:T,'A-methods'!$AG:$AG,"rate",'A-methods'!$AF:$AF,$B397,'A-methods'!$F:$F,$C397,'A-methods'!$A:$A,$D397)),'A-baseline &amp; data'!AO245)</f>
        <v>0</v>
      </c>
      <c r="O397" s="243">
        <f>IF('A-baseline &amp; data'!AP245="",N397*(1+SUMIFS('A-methods'!U:U,'A-methods'!$AG:$AG,"rate",'A-methods'!$AF:$AF,$B397,'A-methods'!$F:$F,$C397,'A-methods'!$A:$A,$D397)),'A-baseline &amp; data'!AP245)</f>
        <v>0</v>
      </c>
      <c r="P397" s="243">
        <f>IF('A-baseline &amp; data'!AQ245="",O397*(1+SUMIFS('A-methods'!V:V,'A-methods'!$AG:$AG,"rate",'A-methods'!$AF:$AF,$B397,'A-methods'!$F:$F,$C397,'A-methods'!$A:$A,$D397)),'A-baseline &amp; data'!AQ245)</f>
        <v>0</v>
      </c>
      <c r="Q397" s="243">
        <f>IF('A-baseline &amp; data'!AR245="",P397*(1+SUMIFS('A-methods'!W:W,'A-methods'!$AG:$AG,"rate",'A-methods'!$AF:$AF,$B397,'A-methods'!$F:$F,$C397,'A-methods'!$A:$A,$D397)),'A-baseline &amp; data'!AR245)</f>
        <v>0</v>
      </c>
      <c r="R397" s="243">
        <f>IF('A-baseline &amp; data'!AS245="",Q397*(1+SUMIFS('A-methods'!X:X,'A-methods'!$AG:$AG,"rate",'A-methods'!$AF:$AF,$B397,'A-methods'!$F:$F,$C397,'A-methods'!$A:$A,$D397)),'A-baseline &amp; data'!AS245)</f>
        <v>0</v>
      </c>
      <c r="S397" s="243">
        <f>IF('A-baseline &amp; data'!AT245="",R397*(1+SUMIFS('A-methods'!Y:Y,'A-methods'!$AG:$AG,"rate",'A-methods'!$AF:$AF,$B397,'A-methods'!$F:$F,$C397,'A-methods'!$A:$A,$D397)),'A-baseline &amp; data'!AT245)</f>
        <v>0</v>
      </c>
      <c r="T397" s="243">
        <f>IF('A-baseline &amp; data'!AU245="",S397*(1+SUMIFS('A-methods'!Z:Z,'A-methods'!$AG:$AG,"rate",'A-methods'!$AF:$AF,$B397,'A-methods'!$F:$F,$C397,'A-methods'!$A:$A,$D397)),'A-baseline &amp; data'!AU245)</f>
        <v>0</v>
      </c>
      <c r="U397" s="243">
        <f>IF('A-baseline &amp; data'!AV245="",T397*(1+SUMIFS('A-methods'!AA:AA,'A-methods'!$AG:$AG,"rate",'A-methods'!$AF:$AF,$B397,'A-methods'!$F:$F,$C397,'A-methods'!$A:$A,$D397)),'A-baseline &amp; data'!AV245)</f>
        <v>0</v>
      </c>
      <c r="V397" s="243">
        <f>IF('A-baseline &amp; data'!AW245="",U397*(1+SUMIFS('A-methods'!AB:AB,'A-methods'!$AG:$AG,"rate",'A-methods'!$AF:$AF,$B397,'A-methods'!$F:$F,$C397,'A-methods'!$A:$A,$D397)),'A-baseline &amp; data'!AW245)</f>
        <v>0</v>
      </c>
      <c r="W397" s="243">
        <f>IF('A-baseline &amp; data'!AX245="",V397*(1+SUMIFS('A-methods'!AC:AC,'A-methods'!$AG:$AG,"rate",'A-methods'!$AF:$AF,$B397,'A-methods'!$F:$F,$C397,'A-methods'!$A:$A,$D397)),'A-baseline &amp; data'!AX245)</f>
        <v>0</v>
      </c>
      <c r="X397" s="243">
        <f>IF('A-baseline &amp; data'!AY245="",W397*(1+SUMIFS('A-methods'!AD:AD,'A-methods'!$AG:$AG,"rate",'A-methods'!$AF:$AF,$B397,'A-methods'!$F:$F,$C397,'A-methods'!$A:$A,$D397)),'A-baseline &amp; data'!AY245)</f>
        <v>0</v>
      </c>
      <c r="Y397" s="243">
        <f>IF('A-baseline &amp; data'!AZ245="",X397*(1+SUMIFS('A-methods'!AE:AE,'A-methods'!$AG:$AG,"rate",'A-methods'!$AF:$AF,$B397,'A-methods'!$F:$F,$C397,'A-methods'!$A:$A,$D397)),'A-baseline &amp; data'!AZ245)</f>
        <v>0</v>
      </c>
    </row>
    <row r="398" spans="1:32">
      <c r="A398" s="237" t="s">
        <v>381</v>
      </c>
      <c r="B398" s="221" t="s">
        <v>382</v>
      </c>
      <c r="C398" s="274" t="str">
        <f t="shared" si="48"/>
        <v>Qld</v>
      </c>
      <c r="D398" s="272" t="str">
        <f t="shared" si="49"/>
        <v>Best</v>
      </c>
      <c r="E398" s="336">
        <f>IF('A-baseline &amp; data'!AF246&lt;&gt;"",'A-baseline &amp; data'!AF246,'A-baseline &amp; data'!AE246*(1+SUMIFS('A-methods'!K:K,'A-methods'!$AG:$AG,"rate",'A-methods'!$AF:$AF,$B398,'A-methods'!$F:$F,$C398,'A-methods'!$A:$A,$D398)))</f>
        <v>0</v>
      </c>
      <c r="F398" s="243">
        <f>IF('A-baseline &amp; data'!AG246="",E398*(1+SUMIFS('A-methods'!L:L,'A-methods'!$AG:$AG,"rate",'A-methods'!$AF:$AF,$B398,'A-methods'!$F:$F,$C398,'A-methods'!$A:$A,$D398)),'A-baseline &amp; data'!AG246)</f>
        <v>0</v>
      </c>
      <c r="G398" s="243">
        <f>IF('A-baseline &amp; data'!AH246="",F398*(1+SUMIFS('A-methods'!M:M,'A-methods'!$AG:$AG,"rate",'A-methods'!$AF:$AF,$B398,'A-methods'!$F:$F,$C398,'A-methods'!$A:$A,$D398)),'A-baseline &amp; data'!AH246)</f>
        <v>0</v>
      </c>
      <c r="H398" s="243">
        <f>IF('A-baseline &amp; data'!AI246="",G398*(1+SUMIFS('A-methods'!N:N,'A-methods'!$AG:$AG,"rate",'A-methods'!$AF:$AF,$B398,'A-methods'!$F:$F,$C398,'A-methods'!$A:$A,$D398)),'A-baseline &amp; data'!AI246)</f>
        <v>0</v>
      </c>
      <c r="I398" s="243">
        <f>IF('A-baseline &amp; data'!AJ246="",H398*(1+SUMIFS('A-methods'!O:O,'A-methods'!$AG:$AG,"rate",'A-methods'!$AF:$AF,$B398,'A-methods'!$F:$F,$C398,'A-methods'!$A:$A,$D398)),'A-baseline &amp; data'!AJ246)</f>
        <v>0</v>
      </c>
      <c r="J398" s="243">
        <f>IF('A-baseline &amp; data'!AK246="",I398*(1+SUMIFS('A-methods'!P:P,'A-methods'!$AG:$AG,"rate",'A-methods'!$AF:$AF,$B398,'A-methods'!$F:$F,$C398,'A-methods'!$A:$A,$D398)),'A-baseline &amp; data'!AK246)</f>
        <v>0</v>
      </c>
      <c r="K398" s="243">
        <f>IF('A-baseline &amp; data'!AL246="",J398*(1+SUMIFS('A-methods'!Q:Q,'A-methods'!$AG:$AG,"rate",'A-methods'!$AF:$AF,$B398,'A-methods'!$F:$F,$C398,'A-methods'!$A:$A,$D398)),'A-baseline &amp; data'!AL246)</f>
        <v>0</v>
      </c>
      <c r="L398" s="243">
        <f>IF('A-baseline &amp; data'!AM246="",K398*(1+SUMIFS('A-methods'!R:R,'A-methods'!$AG:$AG,"rate",'A-methods'!$AF:$AF,$B398,'A-methods'!$F:$F,$C398,'A-methods'!$A:$A,$D398)),'A-baseline &amp; data'!AM246)</f>
        <v>0</v>
      </c>
      <c r="M398" s="243">
        <f>IF('A-baseline &amp; data'!AN246="",L398*(1+SUMIFS('A-methods'!S:S,'A-methods'!$AG:$AG,"rate",'A-methods'!$AF:$AF,$B398,'A-methods'!$F:$F,$C398,'A-methods'!$A:$A,$D398)),'A-baseline &amp; data'!AN246)</f>
        <v>0</v>
      </c>
      <c r="N398" s="243">
        <f>IF('A-baseline &amp; data'!AO246="",M398*(1+SUMIFS('A-methods'!T:T,'A-methods'!$AG:$AG,"rate",'A-methods'!$AF:$AF,$B398,'A-methods'!$F:$F,$C398,'A-methods'!$A:$A,$D398)),'A-baseline &amp; data'!AO246)</f>
        <v>0</v>
      </c>
      <c r="O398" s="243">
        <f>IF('A-baseline &amp; data'!AP246="",N398*(1+SUMIFS('A-methods'!U:U,'A-methods'!$AG:$AG,"rate",'A-methods'!$AF:$AF,$B398,'A-methods'!$F:$F,$C398,'A-methods'!$A:$A,$D398)),'A-baseline &amp; data'!AP246)</f>
        <v>0</v>
      </c>
      <c r="P398" s="243">
        <f>IF('A-baseline &amp; data'!AQ246="",O398*(1+SUMIFS('A-methods'!V:V,'A-methods'!$AG:$AG,"rate",'A-methods'!$AF:$AF,$B398,'A-methods'!$F:$F,$C398,'A-methods'!$A:$A,$D398)),'A-baseline &amp; data'!AQ246)</f>
        <v>0</v>
      </c>
      <c r="Q398" s="243">
        <f>IF('A-baseline &amp; data'!AR246="",P398*(1+SUMIFS('A-methods'!W:W,'A-methods'!$AG:$AG,"rate",'A-methods'!$AF:$AF,$B398,'A-methods'!$F:$F,$C398,'A-methods'!$A:$A,$D398)),'A-baseline &amp; data'!AR246)</f>
        <v>0</v>
      </c>
      <c r="R398" s="243">
        <f>IF('A-baseline &amp; data'!AS246="",Q398*(1+SUMIFS('A-methods'!X:X,'A-methods'!$AG:$AG,"rate",'A-methods'!$AF:$AF,$B398,'A-methods'!$F:$F,$C398,'A-methods'!$A:$A,$D398)),'A-baseline &amp; data'!AS246)</f>
        <v>0</v>
      </c>
      <c r="S398" s="243">
        <f>IF('A-baseline &amp; data'!AT246="",R398*(1+SUMIFS('A-methods'!Y:Y,'A-methods'!$AG:$AG,"rate",'A-methods'!$AF:$AF,$B398,'A-methods'!$F:$F,$C398,'A-methods'!$A:$A,$D398)),'A-baseline &amp; data'!AT246)</f>
        <v>0</v>
      </c>
      <c r="T398" s="243">
        <f>IF('A-baseline &amp; data'!AU246="",S398*(1+SUMIFS('A-methods'!Z:Z,'A-methods'!$AG:$AG,"rate",'A-methods'!$AF:$AF,$B398,'A-methods'!$F:$F,$C398,'A-methods'!$A:$A,$D398)),'A-baseline &amp; data'!AU246)</f>
        <v>0</v>
      </c>
      <c r="U398" s="243">
        <f>IF('A-baseline &amp; data'!AV246="",T398*(1+SUMIFS('A-methods'!AA:AA,'A-methods'!$AG:$AG,"rate",'A-methods'!$AF:$AF,$B398,'A-methods'!$F:$F,$C398,'A-methods'!$A:$A,$D398)),'A-baseline &amp; data'!AV246)</f>
        <v>0</v>
      </c>
      <c r="V398" s="243">
        <f>IF('A-baseline &amp; data'!AW246="",U398*(1+SUMIFS('A-methods'!AB:AB,'A-methods'!$AG:$AG,"rate",'A-methods'!$AF:$AF,$B398,'A-methods'!$F:$F,$C398,'A-methods'!$A:$A,$D398)),'A-baseline &amp; data'!AW246)</f>
        <v>0</v>
      </c>
      <c r="W398" s="243">
        <f>IF('A-baseline &amp; data'!AX246="",V398*(1+SUMIFS('A-methods'!AC:AC,'A-methods'!$AG:$AG,"rate",'A-methods'!$AF:$AF,$B398,'A-methods'!$F:$F,$C398,'A-methods'!$A:$A,$D398)),'A-baseline &amp; data'!AX246)</f>
        <v>0</v>
      </c>
      <c r="X398" s="243">
        <f>IF('A-baseline &amp; data'!AY246="",W398*(1+SUMIFS('A-methods'!AD:AD,'A-methods'!$AG:$AG,"rate",'A-methods'!$AF:$AF,$B398,'A-methods'!$F:$F,$C398,'A-methods'!$A:$A,$D398)),'A-baseline &amp; data'!AY246)</f>
        <v>0</v>
      </c>
      <c r="Y398" s="243">
        <f>IF('A-baseline &amp; data'!AZ246="",X398*(1+SUMIFS('A-methods'!AE:AE,'A-methods'!$AG:$AG,"rate",'A-methods'!$AF:$AF,$B398,'A-methods'!$F:$F,$C398,'A-methods'!$A:$A,$D398)),'A-baseline &amp; data'!AZ246)</f>
        <v>0</v>
      </c>
    </row>
    <row r="399" spans="1:32">
      <c r="A399" s="237" t="s">
        <v>257</v>
      </c>
      <c r="B399" s="221" t="s">
        <v>194</v>
      </c>
      <c r="C399" s="274" t="str">
        <f t="shared" si="48"/>
        <v>Qld</v>
      </c>
      <c r="D399" s="272" t="str">
        <f t="shared" si="49"/>
        <v>Best</v>
      </c>
      <c r="E399" s="336">
        <f>IF('A-baseline &amp; data'!AF247&lt;&gt;"",'A-baseline &amp; data'!AF247,'A-baseline &amp; data'!AE247*(1+SUMIFS('A-methods'!K:K,'A-methods'!$AG:$AG,"rate",'A-methods'!$AF:$AF,$B399,'A-methods'!$F:$F,$C399,'A-methods'!$A:$A,$D399)))</f>
        <v>3500.2738399999998</v>
      </c>
      <c r="F399" s="243">
        <f>IF('A-baseline &amp; data'!AG247="",E399*(1+SUMIFS('A-methods'!L:L,'A-methods'!$AG:$AG,"rate",'A-methods'!$AF:$AF,$B399,'A-methods'!$F:$F,$C399,'A-methods'!$A:$A,$D399)),'A-baseline &amp; data'!AG247)</f>
        <v>3430.2683631999998</v>
      </c>
      <c r="G399" s="243">
        <f>IF('A-baseline &amp; data'!AH247="",F399*(1+SUMIFS('A-methods'!M:M,'A-methods'!$AG:$AG,"rate",'A-methods'!$AF:$AF,$B399,'A-methods'!$F:$F,$C399,'A-methods'!$A:$A,$D399)),'A-baseline &amp; data'!AH247)</f>
        <v>3361.6629959359998</v>
      </c>
      <c r="H399" s="243">
        <f>IF('A-baseline &amp; data'!AI247="",G399*(1+SUMIFS('A-methods'!N:N,'A-methods'!$AG:$AG,"rate",'A-methods'!$AF:$AF,$B399,'A-methods'!$F:$F,$C399,'A-methods'!$A:$A,$D399)),'A-baseline &amp; data'!AI247)</f>
        <v>3294.4297360172795</v>
      </c>
      <c r="I399" s="243">
        <f>IF('A-baseline &amp; data'!AJ247="",H399*(1+SUMIFS('A-methods'!O:O,'A-methods'!$AG:$AG,"rate",'A-methods'!$AF:$AF,$B399,'A-methods'!$F:$F,$C399,'A-methods'!$A:$A,$D399)),'A-baseline &amp; data'!AJ247)</f>
        <v>3228.5411412969338</v>
      </c>
      <c r="J399" s="243">
        <f>IF('A-baseline &amp; data'!AK247="",I399*(1+SUMIFS('A-methods'!P:P,'A-methods'!$AG:$AG,"rate",'A-methods'!$AF:$AF,$B399,'A-methods'!$F:$F,$C399,'A-methods'!$A:$A,$D399)),'A-baseline &amp; data'!AK247)</f>
        <v>3163.9703184709952</v>
      </c>
      <c r="K399" s="243">
        <f>IF('A-baseline &amp; data'!AL247="",J399*(1+SUMIFS('A-methods'!Q:Q,'A-methods'!$AG:$AG,"rate",'A-methods'!$AF:$AF,$B399,'A-methods'!$F:$F,$C399,'A-methods'!$A:$A,$D399)),'A-baseline &amp; data'!AL247)</f>
        <v>3100.6909121015751</v>
      </c>
      <c r="L399" s="243">
        <f>IF('A-baseline &amp; data'!AM247="",K399*(1+SUMIFS('A-methods'!R:R,'A-methods'!$AG:$AG,"rate",'A-methods'!$AF:$AF,$B399,'A-methods'!$F:$F,$C399,'A-methods'!$A:$A,$D399)),'A-baseline &amp; data'!AM247)</f>
        <v>3038.6770938595437</v>
      </c>
      <c r="M399" s="243">
        <f>IF('A-baseline &amp; data'!AN247="",L399*(1+SUMIFS('A-methods'!S:S,'A-methods'!$AG:$AG,"rate",'A-methods'!$AF:$AF,$B399,'A-methods'!$F:$F,$C399,'A-methods'!$A:$A,$D399)),'A-baseline &amp; data'!AN247)</f>
        <v>2977.9035519823528</v>
      </c>
      <c r="N399" s="243">
        <f>IF('A-baseline &amp; data'!AO247="",M399*(1+SUMIFS('A-methods'!T:T,'A-methods'!$AG:$AG,"rate",'A-methods'!$AF:$AF,$B399,'A-methods'!$F:$F,$C399,'A-methods'!$A:$A,$D399)),'A-baseline &amp; data'!AO247)</f>
        <v>2918.3454809427058</v>
      </c>
      <c r="O399" s="243">
        <f>IF('A-baseline &amp; data'!AP247="",N399*(1+SUMIFS('A-methods'!U:U,'A-methods'!$AG:$AG,"rate",'A-methods'!$AF:$AF,$B399,'A-methods'!$F:$F,$C399,'A-methods'!$A:$A,$D399)),'A-baseline &amp; data'!AP247)</f>
        <v>2859.9785713238516</v>
      </c>
      <c r="P399" s="243">
        <f>IF('A-baseline &amp; data'!AQ247="",O399*(1+SUMIFS('A-methods'!V:V,'A-methods'!$AG:$AG,"rate",'A-methods'!$AF:$AF,$B399,'A-methods'!$F:$F,$C399,'A-methods'!$A:$A,$D399)),'A-baseline &amp; data'!AQ247)</f>
        <v>2802.7789998973744</v>
      </c>
      <c r="Q399" s="243">
        <f>IF('A-baseline &amp; data'!AR247="",P399*(1+SUMIFS('A-methods'!W:W,'A-methods'!$AG:$AG,"rate",'A-methods'!$AF:$AF,$B399,'A-methods'!$F:$F,$C399,'A-methods'!$A:$A,$D399)),'A-baseline &amp; data'!AR247)</f>
        <v>2746.723419899427</v>
      </c>
      <c r="R399" s="243">
        <f>IF('A-baseline &amp; data'!AS247="",Q399*(1+SUMIFS('A-methods'!X:X,'A-methods'!$AG:$AG,"rate",'A-methods'!$AF:$AF,$B399,'A-methods'!$F:$F,$C399,'A-methods'!$A:$A,$D399)),'A-baseline &amp; data'!AS247)</f>
        <v>2691.7889515014385</v>
      </c>
      <c r="S399" s="243">
        <f>IF('A-baseline &amp; data'!AT247="",R399*(1+SUMIFS('A-methods'!Y:Y,'A-methods'!$AG:$AG,"rate",'A-methods'!$AF:$AF,$B399,'A-methods'!$F:$F,$C399,'A-methods'!$A:$A,$D399)),'A-baseline &amp; data'!AT247)</f>
        <v>2637.9531724714097</v>
      </c>
      <c r="T399" s="243">
        <f>IF('A-baseline &amp; data'!AU247="",S399*(1+SUMIFS('A-methods'!Z:Z,'A-methods'!$AG:$AG,"rate",'A-methods'!$AF:$AF,$B399,'A-methods'!$F:$F,$C399,'A-methods'!$A:$A,$D399)),'A-baseline &amp; data'!AU247)</f>
        <v>2585.1941090219816</v>
      </c>
      <c r="U399" s="243">
        <f>IF('A-baseline &amp; data'!AV247="",T399*(1+SUMIFS('A-methods'!AA:AA,'A-methods'!$AG:$AG,"rate",'A-methods'!$AF:$AF,$B399,'A-methods'!$F:$F,$C399,'A-methods'!$A:$A,$D399)),'A-baseline &amp; data'!AV247)</f>
        <v>2533.4902268415417</v>
      </c>
      <c r="V399" s="243">
        <f>IF('A-baseline &amp; data'!AW247="",U399*(1+SUMIFS('A-methods'!AB:AB,'A-methods'!$AG:$AG,"rate",'A-methods'!$AF:$AF,$B399,'A-methods'!$F:$F,$C399,'A-methods'!$A:$A,$D399)),'A-baseline &amp; data'!AW247)</f>
        <v>2482.820422304711</v>
      </c>
      <c r="W399" s="243">
        <f>IF('A-baseline &amp; data'!AX247="",V399*(1+SUMIFS('A-methods'!AC:AC,'A-methods'!$AG:$AG,"rate",'A-methods'!$AF:$AF,$B399,'A-methods'!$F:$F,$C399,'A-methods'!$A:$A,$D399)),'A-baseline &amp; data'!AX247)</f>
        <v>2433.1640138586167</v>
      </c>
      <c r="X399" s="243">
        <f>IF('A-baseline &amp; data'!AY247="",W399*(1+SUMIFS('A-methods'!AD:AD,'A-methods'!$AG:$AG,"rate",'A-methods'!$AF:$AF,$B399,'A-methods'!$F:$F,$C399,'A-methods'!$A:$A,$D399)),'A-baseline &amp; data'!AY247)</f>
        <v>2384.5007335814444</v>
      </c>
      <c r="Y399" s="243">
        <f>IF('A-baseline &amp; data'!AZ247="",X399*(1+SUMIFS('A-methods'!AE:AE,'A-methods'!$AG:$AG,"rate",'A-methods'!$AF:$AF,$B399,'A-methods'!$F:$F,$C399,'A-methods'!$A:$A,$D399)),'A-baseline &amp; data'!AZ247)</f>
        <v>2336.8107189098155</v>
      </c>
      <c r="Z399" s="217" t="str">
        <f>""</f>
        <v/>
      </c>
      <c r="AA399" s="355" t="str">
        <f>""</f>
        <v/>
      </c>
      <c r="AB399" s="217" t="str">
        <f>""</f>
        <v/>
      </c>
      <c r="AC399" s="217" t="str">
        <f>""</f>
        <v/>
      </c>
      <c r="AD399" s="217" t="str">
        <f>""</f>
        <v/>
      </c>
      <c r="AE399" s="217" t="str">
        <f>""</f>
        <v/>
      </c>
      <c r="AF399" s="217" t="str">
        <f>""</f>
        <v/>
      </c>
    </row>
    <row r="400" spans="1:32">
      <c r="A400" s="237" t="s">
        <v>159</v>
      </c>
      <c r="B400" s="221" t="s">
        <v>203</v>
      </c>
      <c r="C400" s="274" t="str">
        <f t="shared" si="48"/>
        <v>Qld</v>
      </c>
      <c r="D400" s="272" t="str">
        <f t="shared" si="49"/>
        <v>Best</v>
      </c>
      <c r="E400" s="336">
        <f>IF('A-baseline &amp; data'!AF248&lt;&gt;"",'A-baseline &amp; data'!AF248,'A-baseline &amp; data'!AE248*(1+SUMIFS('A-methods'!K:K,'A-methods'!$AG:$AG,"rate",'A-methods'!$AF:$AF,$B400,'A-methods'!$F:$F,$C400,'A-methods'!$A:$A,$D400)))</f>
        <v>327585</v>
      </c>
      <c r="F400" s="243">
        <f>IF('A-baseline &amp; data'!AG248="",E400*(1+SUMIFS('A-methods'!L:L,'A-methods'!$AG:$AG,"rate",'A-methods'!$AF:$AF,$B400,'A-methods'!$F:$F,$C400,'A-methods'!$A:$A,$D400)),'A-baseline &amp; data'!AG248)</f>
        <v>327585</v>
      </c>
      <c r="G400" s="243">
        <f>IF('A-baseline &amp; data'!AH248="",F400*(1+SUMIFS('A-methods'!M:M,'A-methods'!$AG:$AG,"rate",'A-methods'!$AF:$AF,$B400,'A-methods'!$F:$F,$C400,'A-methods'!$A:$A,$D400)),'A-baseline &amp; data'!AH248)</f>
        <v>327585</v>
      </c>
      <c r="H400" s="243">
        <f>IF('A-baseline &amp; data'!AI248="",G400*(1+SUMIFS('A-methods'!N:N,'A-methods'!$AG:$AG,"rate",'A-methods'!$AF:$AF,$B400,'A-methods'!$F:$F,$C400,'A-methods'!$A:$A,$D400)),'A-baseline &amp; data'!AI248)</f>
        <v>327585</v>
      </c>
      <c r="I400" s="243">
        <f>IF('A-baseline &amp; data'!AJ248="",H400*(1+SUMIFS('A-methods'!O:O,'A-methods'!$AG:$AG,"rate",'A-methods'!$AF:$AF,$B400,'A-methods'!$F:$F,$C400,'A-methods'!$A:$A,$D400)),'A-baseline &amp; data'!AJ248)</f>
        <v>327585</v>
      </c>
      <c r="J400" s="243">
        <f>IF('A-baseline &amp; data'!AK248="",I400*(1+SUMIFS('A-methods'!P:P,'A-methods'!$AG:$AG,"rate",'A-methods'!$AF:$AF,$B400,'A-methods'!$F:$F,$C400,'A-methods'!$A:$A,$D400)),'A-baseline &amp; data'!AK248)</f>
        <v>327585</v>
      </c>
      <c r="K400" s="243">
        <f>IF('A-baseline &amp; data'!AL248="",J400*(1+SUMIFS('A-methods'!Q:Q,'A-methods'!$AG:$AG,"rate",'A-methods'!$AF:$AF,$B400,'A-methods'!$F:$F,$C400,'A-methods'!$A:$A,$D400)),'A-baseline &amp; data'!AL248)</f>
        <v>327585</v>
      </c>
      <c r="L400" s="243">
        <f>IF('A-baseline &amp; data'!AM248="",K400*(1+SUMIFS('A-methods'!R:R,'A-methods'!$AG:$AG,"rate",'A-methods'!$AF:$AF,$B400,'A-methods'!$F:$F,$C400,'A-methods'!$A:$A,$D400)),'A-baseline &amp; data'!AM248)</f>
        <v>327585</v>
      </c>
      <c r="M400" s="243">
        <f>IF('A-baseline &amp; data'!AN248="",L400*(1+SUMIFS('A-methods'!S:S,'A-methods'!$AG:$AG,"rate",'A-methods'!$AF:$AF,$B400,'A-methods'!$F:$F,$C400,'A-methods'!$A:$A,$D400)),'A-baseline &amp; data'!AN248)</f>
        <v>327585</v>
      </c>
      <c r="N400" s="243">
        <f>IF('A-baseline &amp; data'!AO248="",M400*(1+SUMIFS('A-methods'!T:T,'A-methods'!$AG:$AG,"rate",'A-methods'!$AF:$AF,$B400,'A-methods'!$F:$F,$C400,'A-methods'!$A:$A,$D400)),'A-baseline &amp; data'!AO248)</f>
        <v>327585</v>
      </c>
      <c r="O400" s="243">
        <f>IF('A-baseline &amp; data'!AP248="",N400*(1+SUMIFS('A-methods'!U:U,'A-methods'!$AG:$AG,"rate",'A-methods'!$AF:$AF,$B400,'A-methods'!$F:$F,$C400,'A-methods'!$A:$A,$D400)),'A-baseline &amp; data'!AP248)</f>
        <v>327585</v>
      </c>
      <c r="P400" s="243">
        <f>IF('A-baseline &amp; data'!AQ248="",O400*(1+SUMIFS('A-methods'!V:V,'A-methods'!$AG:$AG,"rate",'A-methods'!$AF:$AF,$B400,'A-methods'!$F:$F,$C400,'A-methods'!$A:$A,$D400)),'A-baseline &amp; data'!AQ248)</f>
        <v>327585</v>
      </c>
      <c r="Q400" s="243">
        <f>IF('A-baseline &amp; data'!AR248="",P400*(1+SUMIFS('A-methods'!W:W,'A-methods'!$AG:$AG,"rate",'A-methods'!$AF:$AF,$B400,'A-methods'!$F:$F,$C400,'A-methods'!$A:$A,$D400)),'A-baseline &amp; data'!AR248)</f>
        <v>327585</v>
      </c>
      <c r="R400" s="243">
        <f>IF('A-baseline &amp; data'!AS248="",Q400*(1+SUMIFS('A-methods'!X:X,'A-methods'!$AG:$AG,"rate",'A-methods'!$AF:$AF,$B400,'A-methods'!$F:$F,$C400,'A-methods'!$A:$A,$D400)),'A-baseline &amp; data'!AS248)</f>
        <v>327585</v>
      </c>
      <c r="S400" s="243">
        <f>IF('A-baseline &amp; data'!AT248="",R400*(1+SUMIFS('A-methods'!Y:Y,'A-methods'!$AG:$AG,"rate",'A-methods'!$AF:$AF,$B400,'A-methods'!$F:$F,$C400,'A-methods'!$A:$A,$D400)),'A-baseline &amp; data'!AT248)</f>
        <v>327585</v>
      </c>
      <c r="T400" s="243">
        <f>IF('A-baseline &amp; data'!AU248="",S400*(1+SUMIFS('A-methods'!Z:Z,'A-methods'!$AG:$AG,"rate",'A-methods'!$AF:$AF,$B400,'A-methods'!$F:$F,$C400,'A-methods'!$A:$A,$D400)),'A-baseline &amp; data'!AU248)</f>
        <v>327585</v>
      </c>
      <c r="U400" s="243">
        <f>IF('A-baseline &amp; data'!AV248="",T400*(1+SUMIFS('A-methods'!AA:AA,'A-methods'!$AG:$AG,"rate",'A-methods'!$AF:$AF,$B400,'A-methods'!$F:$F,$C400,'A-methods'!$A:$A,$D400)),'A-baseline &amp; data'!AV248)</f>
        <v>327585</v>
      </c>
      <c r="V400" s="243">
        <f>IF('A-baseline &amp; data'!AW248="",U400*(1+SUMIFS('A-methods'!AB:AB,'A-methods'!$AG:$AG,"rate",'A-methods'!$AF:$AF,$B400,'A-methods'!$F:$F,$C400,'A-methods'!$A:$A,$D400)),'A-baseline &amp; data'!AW248)</f>
        <v>327585</v>
      </c>
      <c r="W400" s="243">
        <f>IF('A-baseline &amp; data'!AX248="",V400*(1+SUMIFS('A-methods'!AC:AC,'A-methods'!$AG:$AG,"rate",'A-methods'!$AF:$AF,$B400,'A-methods'!$F:$F,$C400,'A-methods'!$A:$A,$D400)),'A-baseline &amp; data'!AX248)</f>
        <v>327585</v>
      </c>
      <c r="X400" s="243">
        <f>IF('A-baseline &amp; data'!AY248="",W400*(1+SUMIFS('A-methods'!AD:AD,'A-methods'!$AG:$AG,"rate",'A-methods'!$AF:$AF,$B400,'A-methods'!$F:$F,$C400,'A-methods'!$A:$A,$D400)),'A-baseline &amp; data'!AY248)</f>
        <v>327585</v>
      </c>
      <c r="Y400" s="243">
        <f>IF('A-baseline &amp; data'!AZ248="",X400*(1+SUMIFS('A-methods'!AE:AE,'A-methods'!$AG:$AG,"rate",'A-methods'!$AF:$AF,$B400,'A-methods'!$F:$F,$C400,'A-methods'!$A:$A,$D400)),'A-baseline &amp; data'!AZ248)</f>
        <v>327585</v>
      </c>
    </row>
    <row r="401" spans="1:27">
      <c r="A401" s="237" t="s">
        <v>258</v>
      </c>
      <c r="B401" s="221" t="s">
        <v>766</v>
      </c>
      <c r="C401" s="274" t="str">
        <f t="shared" si="48"/>
        <v>Qld</v>
      </c>
      <c r="D401" s="272" t="str">
        <f t="shared" si="49"/>
        <v>Best</v>
      </c>
      <c r="E401" s="336">
        <f>IF('A-baseline &amp; data'!AF249&lt;&gt;"",'A-baseline &amp; data'!AF249,'A-baseline &amp; data'!AE249*(1+SUMIFS('A-methods'!K:K,'A-methods'!$AG:$AG,"rate",'A-methods'!$AF:$AF,$B401,'A-methods'!$F:$F,$C401,'A-methods'!$A:$A,$D401)))</f>
        <v>0</v>
      </c>
      <c r="F401" s="243">
        <f>IF('A-baseline &amp; data'!AG249="",E401*(1+SUMIFS('A-methods'!L:L,'A-methods'!$AG:$AG,"rate",'A-methods'!$AF:$AF,$B401,'A-methods'!$F:$F,$C401,'A-methods'!$A:$A,$D401)),'A-baseline &amp; data'!AG249)</f>
        <v>0</v>
      </c>
      <c r="G401" s="243">
        <f>IF('A-baseline &amp; data'!AH249="",F401*(1+SUMIFS('A-methods'!M:M,'A-methods'!$AG:$AG,"rate",'A-methods'!$AF:$AF,$B401,'A-methods'!$F:$F,$C401,'A-methods'!$A:$A,$D401)),'A-baseline &amp; data'!AH249)</f>
        <v>0</v>
      </c>
      <c r="H401" s="243">
        <f>IF('A-baseline &amp; data'!AI249="",G401*(1+SUMIFS('A-methods'!N:N,'A-methods'!$AG:$AG,"rate",'A-methods'!$AF:$AF,$B401,'A-methods'!$F:$F,$C401,'A-methods'!$A:$A,$D401)),'A-baseline &amp; data'!AI249)</f>
        <v>0</v>
      </c>
      <c r="I401" s="243">
        <f>IF('A-baseline &amp; data'!AJ249="",H401*(1+SUMIFS('A-methods'!O:O,'A-methods'!$AG:$AG,"rate",'A-methods'!$AF:$AF,$B401,'A-methods'!$F:$F,$C401,'A-methods'!$A:$A,$D401)),'A-baseline &amp; data'!AJ249)</f>
        <v>0</v>
      </c>
      <c r="J401" s="243">
        <f>IF('A-baseline &amp; data'!AK249="",I401*(1+SUMIFS('A-methods'!P:P,'A-methods'!$AG:$AG,"rate",'A-methods'!$AF:$AF,$B401,'A-methods'!$F:$F,$C401,'A-methods'!$A:$A,$D401)),'A-baseline &amp; data'!AK249)</f>
        <v>0</v>
      </c>
      <c r="K401" s="243">
        <f>IF('A-baseline &amp; data'!AL249="",J401*(1+SUMIFS('A-methods'!Q:Q,'A-methods'!$AG:$AG,"rate",'A-methods'!$AF:$AF,$B401,'A-methods'!$F:$F,$C401,'A-methods'!$A:$A,$D401)),'A-baseline &amp; data'!AL249)</f>
        <v>0</v>
      </c>
      <c r="L401" s="243">
        <f>IF('A-baseline &amp; data'!AM249="",K401*(1+SUMIFS('A-methods'!R:R,'A-methods'!$AG:$AG,"rate",'A-methods'!$AF:$AF,$B401,'A-methods'!$F:$F,$C401,'A-methods'!$A:$A,$D401)),'A-baseline &amp; data'!AM249)</f>
        <v>0</v>
      </c>
      <c r="M401" s="243">
        <f>IF('A-baseline &amp; data'!AN249="",L401*(1+SUMIFS('A-methods'!S:S,'A-methods'!$AG:$AG,"rate",'A-methods'!$AF:$AF,$B401,'A-methods'!$F:$F,$C401,'A-methods'!$A:$A,$D401)),'A-baseline &amp; data'!AN249)</f>
        <v>0</v>
      </c>
      <c r="N401" s="243">
        <f>IF('A-baseline &amp; data'!AO249="",M401*(1+SUMIFS('A-methods'!T:T,'A-methods'!$AG:$AG,"rate",'A-methods'!$AF:$AF,$B401,'A-methods'!$F:$F,$C401,'A-methods'!$A:$A,$D401)),'A-baseline &amp; data'!AO249)</f>
        <v>0</v>
      </c>
      <c r="O401" s="243">
        <f>IF('A-baseline &amp; data'!AP249="",N401*(1+SUMIFS('A-methods'!U:U,'A-methods'!$AG:$AG,"rate",'A-methods'!$AF:$AF,$B401,'A-methods'!$F:$F,$C401,'A-methods'!$A:$A,$D401)),'A-baseline &amp; data'!AP249)</f>
        <v>0</v>
      </c>
      <c r="P401" s="243">
        <f>IF('A-baseline &amp; data'!AQ249="",O401*(1+SUMIFS('A-methods'!V:V,'A-methods'!$AG:$AG,"rate",'A-methods'!$AF:$AF,$B401,'A-methods'!$F:$F,$C401,'A-methods'!$A:$A,$D401)),'A-baseline &amp; data'!AQ249)</f>
        <v>0</v>
      </c>
      <c r="Q401" s="243">
        <f>IF('A-baseline &amp; data'!AR249="",P401*(1+SUMIFS('A-methods'!W:W,'A-methods'!$AG:$AG,"rate",'A-methods'!$AF:$AF,$B401,'A-methods'!$F:$F,$C401,'A-methods'!$A:$A,$D401)),'A-baseline &amp; data'!AR249)</f>
        <v>0</v>
      </c>
      <c r="R401" s="243">
        <f>IF('A-baseline &amp; data'!AS249="",Q401*(1+SUMIFS('A-methods'!X:X,'A-methods'!$AG:$AG,"rate",'A-methods'!$AF:$AF,$B401,'A-methods'!$F:$F,$C401,'A-methods'!$A:$A,$D401)),'A-baseline &amp; data'!AS249)</f>
        <v>0</v>
      </c>
      <c r="S401" s="243">
        <f>IF('A-baseline &amp; data'!AT249="",R401*(1+SUMIFS('A-methods'!Y:Y,'A-methods'!$AG:$AG,"rate",'A-methods'!$AF:$AF,$B401,'A-methods'!$F:$F,$C401,'A-methods'!$A:$A,$D401)),'A-baseline &amp; data'!AT249)</f>
        <v>0</v>
      </c>
      <c r="T401" s="243">
        <f>IF('A-baseline &amp; data'!AU249="",S401*(1+SUMIFS('A-methods'!Z:Z,'A-methods'!$AG:$AG,"rate",'A-methods'!$AF:$AF,$B401,'A-methods'!$F:$F,$C401,'A-methods'!$A:$A,$D401)),'A-baseline &amp; data'!AU249)</f>
        <v>0</v>
      </c>
      <c r="U401" s="243">
        <f>IF('A-baseline &amp; data'!AV249="",T401*(1+SUMIFS('A-methods'!AA:AA,'A-methods'!$AG:$AG,"rate",'A-methods'!$AF:$AF,$B401,'A-methods'!$F:$F,$C401,'A-methods'!$A:$A,$D401)),'A-baseline &amp; data'!AV249)</f>
        <v>0</v>
      </c>
      <c r="V401" s="243">
        <f>IF('A-baseline &amp; data'!AW249="",U401*(1+SUMIFS('A-methods'!AB:AB,'A-methods'!$AG:$AG,"rate",'A-methods'!$AF:$AF,$B401,'A-methods'!$F:$F,$C401,'A-methods'!$A:$A,$D401)),'A-baseline &amp; data'!AW249)</f>
        <v>0</v>
      </c>
      <c r="W401" s="243">
        <f>IF('A-baseline &amp; data'!AX249="",V401*(1+SUMIFS('A-methods'!AC:AC,'A-methods'!$AG:$AG,"rate",'A-methods'!$AF:$AF,$B401,'A-methods'!$F:$F,$C401,'A-methods'!$A:$A,$D401)),'A-baseline &amp; data'!AX249)</f>
        <v>0</v>
      </c>
      <c r="X401" s="243">
        <f>IF('A-baseline &amp; data'!AY249="",W401*(1+SUMIFS('A-methods'!AD:AD,'A-methods'!$AG:$AG,"rate",'A-methods'!$AF:$AF,$B401,'A-methods'!$F:$F,$C401,'A-methods'!$A:$A,$D401)),'A-baseline &amp; data'!AY249)</f>
        <v>0</v>
      </c>
      <c r="Y401" s="243">
        <f>IF('A-baseline &amp; data'!AZ249="",X401*(1+SUMIFS('A-methods'!AE:AE,'A-methods'!$AG:$AG,"rate",'A-methods'!$AF:$AF,$B401,'A-methods'!$F:$F,$C401,'A-methods'!$A:$A,$D401)),'A-baseline &amp; data'!AZ249)</f>
        <v>0</v>
      </c>
    </row>
    <row r="402" spans="1:27">
      <c r="A402" s="237" t="s">
        <v>259</v>
      </c>
      <c r="B402" s="221" t="s">
        <v>263</v>
      </c>
      <c r="C402" s="274" t="str">
        <f t="shared" si="48"/>
        <v>Qld</v>
      </c>
      <c r="D402" s="272" t="str">
        <f t="shared" si="49"/>
        <v>Best</v>
      </c>
      <c r="E402" s="336">
        <f>IF('A-baseline &amp; data'!AF250&lt;&gt;"",'A-baseline &amp; data'!AF250,'A-baseline &amp; data'!AE250*(1+SUMIFS('A-methods'!K:K,'A-methods'!$AG:$AG,"rate",'A-methods'!$AF:$AF,$B402,'A-methods'!$F:$F,$C402,'A-methods'!$A:$A,$D402)))</f>
        <v>132488.52606333332</v>
      </c>
      <c r="F402" s="243">
        <f>IF('A-baseline &amp; data'!AG250="",E402*(1+SUMIFS('A-methods'!L:L,'A-methods'!$AG:$AG,"rate",'A-methods'!$AF:$AF,$B402,'A-methods'!$F:$F,$C402,'A-methods'!$A:$A,$D402)),'A-baseline &amp; data'!AG250)</f>
        <v>136198.20479310665</v>
      </c>
      <c r="G402" s="243">
        <f>IF('A-baseline &amp; data'!AH250="",F402*(1+SUMIFS('A-methods'!M:M,'A-methods'!$AG:$AG,"rate",'A-methods'!$AF:$AF,$B402,'A-methods'!$F:$F,$C402,'A-methods'!$A:$A,$D402)),'A-baseline &amp; data'!AH250)</f>
        <v>140011.75452731363</v>
      </c>
      <c r="H402" s="243">
        <f>IF('A-baseline &amp; data'!AI250="",G402*(1+SUMIFS('A-methods'!N:N,'A-methods'!$AG:$AG,"rate",'A-methods'!$AF:$AF,$B402,'A-methods'!$F:$F,$C402,'A-methods'!$A:$A,$D402)),'A-baseline &amp; data'!AI250)</f>
        <v>143932.08365407842</v>
      </c>
      <c r="I402" s="243">
        <f>IF('A-baseline &amp; data'!AJ250="",H402*(1+SUMIFS('A-methods'!O:O,'A-methods'!$AG:$AG,"rate",'A-methods'!$AF:$AF,$B402,'A-methods'!$F:$F,$C402,'A-methods'!$A:$A,$D402)),'A-baseline &amp; data'!AJ250)</f>
        <v>147962.18199639261</v>
      </c>
      <c r="J402" s="243">
        <f>IF('A-baseline &amp; data'!AK250="",I402*(1+SUMIFS('A-methods'!P:P,'A-methods'!$AG:$AG,"rate",'A-methods'!$AF:$AF,$B402,'A-methods'!$F:$F,$C402,'A-methods'!$A:$A,$D402)),'A-baseline &amp; data'!AK250)</f>
        <v>152105.12309229161</v>
      </c>
      <c r="K402" s="243">
        <f>IF('A-baseline &amp; data'!AL250="",J402*(1+SUMIFS('A-methods'!Q:Q,'A-methods'!$AG:$AG,"rate",'A-methods'!$AF:$AF,$B402,'A-methods'!$F:$F,$C402,'A-methods'!$A:$A,$D402)),'A-baseline &amp; data'!AL250)</f>
        <v>156364.06653887578</v>
      </c>
      <c r="L402" s="243">
        <f>IF('A-baseline &amp; data'!AM250="",K402*(1+SUMIFS('A-methods'!R:R,'A-methods'!$AG:$AG,"rate",'A-methods'!$AF:$AF,$B402,'A-methods'!$F:$F,$C402,'A-methods'!$A:$A,$D402)),'A-baseline &amp; data'!AM250)</f>
        <v>160742.2604019643</v>
      </c>
      <c r="M402" s="243">
        <f>IF('A-baseline &amp; data'!AN250="",L402*(1+SUMIFS('A-methods'!S:S,'A-methods'!$AG:$AG,"rate",'A-methods'!$AF:$AF,$B402,'A-methods'!$F:$F,$C402,'A-methods'!$A:$A,$D402)),'A-baseline &amp; data'!AN250)</f>
        <v>165243.04369321931</v>
      </c>
      <c r="N402" s="243">
        <f>IF('A-baseline &amp; data'!AO250="",M402*(1+SUMIFS('A-methods'!T:T,'A-methods'!$AG:$AG,"rate",'A-methods'!$AF:$AF,$B402,'A-methods'!$F:$F,$C402,'A-methods'!$A:$A,$D402)),'A-baseline &amp; data'!AO250)</f>
        <v>169869.84891662945</v>
      </c>
      <c r="O402" s="243">
        <f>IF('A-baseline &amp; data'!AP250="",N402*(1+SUMIFS('A-methods'!U:U,'A-methods'!$AG:$AG,"rate",'A-methods'!$AF:$AF,$B402,'A-methods'!$F:$F,$C402,'A-methods'!$A:$A,$D402)),'A-baseline &amp; data'!AP250)</f>
        <v>174626.20468629507</v>
      </c>
      <c r="P402" s="243">
        <f>IF('A-baseline &amp; data'!AQ250="",O402*(1+SUMIFS('A-methods'!V:V,'A-methods'!$AG:$AG,"rate",'A-methods'!$AF:$AF,$B402,'A-methods'!$F:$F,$C402,'A-methods'!$A:$A,$D402)),'A-baseline &amp; data'!AQ250)</f>
        <v>179515.73841751134</v>
      </c>
      <c r="Q402" s="243">
        <f>IF('A-baseline &amp; data'!AR250="",P402*(1+SUMIFS('A-methods'!W:W,'A-methods'!$AG:$AG,"rate",'A-methods'!$AF:$AF,$B402,'A-methods'!$F:$F,$C402,'A-methods'!$A:$A,$D402)),'A-baseline &amp; data'!AR250)</f>
        <v>184542.17909320167</v>
      </c>
      <c r="R402" s="243">
        <f>IF('A-baseline &amp; data'!AS250="",Q402*(1+SUMIFS('A-methods'!X:X,'A-methods'!$AG:$AG,"rate",'A-methods'!$AF:$AF,$B402,'A-methods'!$F:$F,$C402,'A-methods'!$A:$A,$D402)),'A-baseline &amp; data'!AS250)</f>
        <v>189709.36010781131</v>
      </c>
      <c r="S402" s="243">
        <f>IF('A-baseline &amp; data'!AT250="",R402*(1+SUMIFS('A-methods'!Y:Y,'A-methods'!$AG:$AG,"rate",'A-methods'!$AF:$AF,$B402,'A-methods'!$F:$F,$C402,'A-methods'!$A:$A,$D402)),'A-baseline &amp; data'!AT250)</f>
        <v>195021.22219083004</v>
      </c>
      <c r="T402" s="243">
        <f>IF('A-baseline &amp; data'!AU250="",S402*(1+SUMIFS('A-methods'!Z:Z,'A-methods'!$AG:$AG,"rate",'A-methods'!$AF:$AF,$B402,'A-methods'!$F:$F,$C402,'A-methods'!$A:$A,$D402)),'A-baseline &amp; data'!AU250)</f>
        <v>200481.8164121733</v>
      </c>
      <c r="U402" s="243">
        <f>IF('A-baseline &amp; data'!AV250="",T402*(1+SUMIFS('A-methods'!AA:AA,'A-methods'!$AG:$AG,"rate",'A-methods'!$AF:$AF,$B402,'A-methods'!$F:$F,$C402,'A-methods'!$A:$A,$D402)),'A-baseline &amp; data'!AV250)</f>
        <v>206095.30727171415</v>
      </c>
      <c r="V402" s="243">
        <f>IF('A-baseline &amp; data'!AW250="",U402*(1+SUMIFS('A-methods'!AB:AB,'A-methods'!$AG:$AG,"rate",'A-methods'!$AF:$AF,$B402,'A-methods'!$F:$F,$C402,'A-methods'!$A:$A,$D402)),'A-baseline &amp; data'!AW250)</f>
        <v>211865.97587532215</v>
      </c>
      <c r="W402" s="243">
        <f>IF('A-baseline &amp; data'!AX250="",V402*(1+SUMIFS('A-methods'!AC:AC,'A-methods'!$AG:$AG,"rate",'A-methods'!$AF:$AF,$B402,'A-methods'!$F:$F,$C402,'A-methods'!$A:$A,$D402)),'A-baseline &amp; data'!AX250)</f>
        <v>217798.22319983118</v>
      </c>
      <c r="X402" s="243">
        <f>IF('A-baseline &amp; data'!AY250="",W402*(1+SUMIFS('A-methods'!AD:AD,'A-methods'!$AG:$AG,"rate",'A-methods'!$AF:$AF,$B402,'A-methods'!$F:$F,$C402,'A-methods'!$A:$A,$D402)),'A-baseline &amp; data'!AY250)</f>
        <v>223896.57344942645</v>
      </c>
      <c r="Y402" s="243">
        <f>IF('A-baseline &amp; data'!AZ250="",X402*(1+SUMIFS('A-methods'!AE:AE,'A-methods'!$AG:$AG,"rate",'A-methods'!$AF:$AF,$B402,'A-methods'!$F:$F,$C402,'A-methods'!$A:$A,$D402)),'A-baseline &amp; data'!AZ250)</f>
        <v>230165.6775060104</v>
      </c>
    </row>
    <row r="403" spans="1:27">
      <c r="A403" s="237" t="s">
        <v>171</v>
      </c>
      <c r="B403" s="221" t="s">
        <v>172</v>
      </c>
      <c r="C403" s="274" t="str">
        <f t="shared" si="48"/>
        <v>Qld</v>
      </c>
      <c r="D403" s="272" t="str">
        <f t="shared" si="49"/>
        <v>Best</v>
      </c>
      <c r="E403" s="336">
        <f>IF('A-baseline &amp; data'!AF251&lt;&gt;"",'A-baseline &amp; data'!AF251,'A-baseline &amp; data'!AE251*(1+SUMIFS('A-methods'!K:K,'A-methods'!$AG:$AG,"rate",'A-methods'!$AF:$AF,$B403,'A-methods'!$F:$F,$C403,'A-methods'!$A:$A,$D403)))</f>
        <v>116583.836228</v>
      </c>
      <c r="F403" s="243">
        <f>IF('A-baseline &amp; data'!AG251="",E403*(1+SUMIFS('A-methods'!L:L,'A-methods'!$AG:$AG,"rate",'A-methods'!$AF:$AF,$B403,'A-methods'!$F:$F,$C403,'A-methods'!$A:$A,$D403)),'A-baseline &amp; data'!AG251)</f>
        <v>119848.183642384</v>
      </c>
      <c r="G403" s="243">
        <f>IF('A-baseline &amp; data'!AH251="",F403*(1+SUMIFS('A-methods'!M:M,'A-methods'!$AG:$AG,"rate",'A-methods'!$AF:$AF,$B403,'A-methods'!$F:$F,$C403,'A-methods'!$A:$A,$D403)),'A-baseline &amp; data'!AH251)</f>
        <v>123203.93278437076</v>
      </c>
      <c r="H403" s="243">
        <f>IF('A-baseline &amp; data'!AI251="",G403*(1+SUMIFS('A-methods'!N:N,'A-methods'!$AG:$AG,"rate",'A-methods'!$AF:$AF,$B403,'A-methods'!$F:$F,$C403,'A-methods'!$A:$A,$D403)),'A-baseline &amp; data'!AI251)</f>
        <v>126653.64290233314</v>
      </c>
      <c r="I403" s="243">
        <f>IF('A-baseline &amp; data'!AJ251="",H403*(1+SUMIFS('A-methods'!O:O,'A-methods'!$AG:$AG,"rate",'A-methods'!$AF:$AF,$B403,'A-methods'!$F:$F,$C403,'A-methods'!$A:$A,$D403)),'A-baseline &amp; data'!AJ251)</f>
        <v>130199.94490359847</v>
      </c>
      <c r="J403" s="243">
        <f>IF('A-baseline &amp; data'!AK251="",I403*(1+SUMIFS('A-methods'!P:P,'A-methods'!$AG:$AG,"rate",'A-methods'!$AF:$AF,$B403,'A-methods'!$F:$F,$C403,'A-methods'!$A:$A,$D403)),'A-baseline &amp; data'!AK251)</f>
        <v>133845.54336089923</v>
      </c>
      <c r="K403" s="243">
        <f>IF('A-baseline &amp; data'!AL251="",J403*(1+SUMIFS('A-methods'!Q:Q,'A-methods'!$AG:$AG,"rate",'A-methods'!$AF:$AF,$B403,'A-methods'!$F:$F,$C403,'A-methods'!$A:$A,$D403)),'A-baseline &amp; data'!AL251)</f>
        <v>137593.2185750044</v>
      </c>
      <c r="L403" s="243">
        <f>IF('A-baseline &amp; data'!AM251="",K403*(1+SUMIFS('A-methods'!R:R,'A-methods'!$AG:$AG,"rate",'A-methods'!$AF:$AF,$B403,'A-methods'!$F:$F,$C403,'A-methods'!$A:$A,$D403)),'A-baseline &amp; data'!AM251)</f>
        <v>141445.82869510452</v>
      </c>
      <c r="M403" s="243">
        <f>IF('A-baseline &amp; data'!AN251="",L403*(1+SUMIFS('A-methods'!S:S,'A-methods'!$AG:$AG,"rate",'A-methods'!$AF:$AF,$B403,'A-methods'!$F:$F,$C403,'A-methods'!$A:$A,$D403)),'A-baseline &amp; data'!AN251)</f>
        <v>145406.31189856745</v>
      </c>
      <c r="N403" s="243">
        <f>IF('A-baseline &amp; data'!AO251="",M403*(1+SUMIFS('A-methods'!T:T,'A-methods'!$AG:$AG,"rate",'A-methods'!$AF:$AF,$B403,'A-methods'!$F:$F,$C403,'A-methods'!$A:$A,$D403)),'A-baseline &amp; data'!AO251)</f>
        <v>149477.68863172733</v>
      </c>
      <c r="O403" s="243">
        <f>IF('A-baseline &amp; data'!AP251="",N403*(1+SUMIFS('A-methods'!U:U,'A-methods'!$AG:$AG,"rate",'A-methods'!$AF:$AF,$B403,'A-methods'!$F:$F,$C403,'A-methods'!$A:$A,$D403)),'A-baseline &amp; data'!AP251)</f>
        <v>153663.06391341571</v>
      </c>
      <c r="P403" s="243">
        <f>IF('A-baseline &amp; data'!AQ251="",O403*(1+SUMIFS('A-methods'!V:V,'A-methods'!$AG:$AG,"rate",'A-methods'!$AF:$AF,$B403,'A-methods'!$F:$F,$C403,'A-methods'!$A:$A,$D403)),'A-baseline &amp; data'!AQ251)</f>
        <v>157965.62970299134</v>
      </c>
      <c r="Q403" s="243">
        <f>IF('A-baseline &amp; data'!AR251="",P403*(1+SUMIFS('A-methods'!W:W,'A-methods'!$AG:$AG,"rate",'A-methods'!$AF:$AF,$B403,'A-methods'!$F:$F,$C403,'A-methods'!$A:$A,$D403)),'A-baseline &amp; data'!AR251)</f>
        <v>162388.66733467509</v>
      </c>
      <c r="R403" s="243">
        <f>IF('A-baseline &amp; data'!AS251="",Q403*(1+SUMIFS('A-methods'!X:X,'A-methods'!$AG:$AG,"rate",'A-methods'!$AF:$AF,$B403,'A-methods'!$F:$F,$C403,'A-methods'!$A:$A,$D403)),'A-baseline &amp; data'!AS251)</f>
        <v>166935.55002004601</v>
      </c>
      <c r="S403" s="243">
        <f>IF('A-baseline &amp; data'!AT251="",R403*(1+SUMIFS('A-methods'!Y:Y,'A-methods'!$AG:$AG,"rate",'A-methods'!$AF:$AF,$B403,'A-methods'!$F:$F,$C403,'A-methods'!$A:$A,$D403)),'A-baseline &amp; data'!AT251)</f>
        <v>171609.7454206073</v>
      </c>
      <c r="T403" s="243">
        <f>IF('A-baseline &amp; data'!AU251="",S403*(1+SUMIFS('A-methods'!Z:Z,'A-methods'!$AG:$AG,"rate",'A-methods'!$AF:$AF,$B403,'A-methods'!$F:$F,$C403,'A-methods'!$A:$A,$D403)),'A-baseline &amp; data'!AU251)</f>
        <v>176414.8182923843</v>
      </c>
      <c r="U403" s="243">
        <f>IF('A-baseline &amp; data'!AV251="",T403*(1+SUMIFS('A-methods'!AA:AA,'A-methods'!$AG:$AG,"rate",'A-methods'!$AF:$AF,$B403,'A-methods'!$F:$F,$C403,'A-methods'!$A:$A,$D403)),'A-baseline &amp; data'!AV251)</f>
        <v>181354.43320457108</v>
      </c>
      <c r="V403" s="243">
        <f>IF('A-baseline &amp; data'!AW251="",U403*(1+SUMIFS('A-methods'!AB:AB,'A-methods'!$AG:$AG,"rate",'A-methods'!$AF:$AF,$B403,'A-methods'!$F:$F,$C403,'A-methods'!$A:$A,$D403)),'A-baseline &amp; data'!AW251)</f>
        <v>186432.35733429907</v>
      </c>
      <c r="W403" s="243">
        <f>IF('A-baseline &amp; data'!AX251="",V403*(1+SUMIFS('A-methods'!AC:AC,'A-methods'!$AG:$AG,"rate",'A-methods'!$AF:$AF,$B403,'A-methods'!$F:$F,$C403,'A-methods'!$A:$A,$D403)),'A-baseline &amp; data'!AX251)</f>
        <v>191652.46333965944</v>
      </c>
      <c r="X403" s="243">
        <f>IF('A-baseline &amp; data'!AY251="",W403*(1+SUMIFS('A-methods'!AD:AD,'A-methods'!$AG:$AG,"rate",'A-methods'!$AF:$AF,$B403,'A-methods'!$F:$F,$C403,'A-methods'!$A:$A,$D403)),'A-baseline &amp; data'!AY251)</f>
        <v>197018.73231316992</v>
      </c>
      <c r="Y403" s="243">
        <f>IF('A-baseline &amp; data'!AZ251="",X403*(1+SUMIFS('A-methods'!AE:AE,'A-methods'!$AG:$AG,"rate",'A-methods'!$AF:$AF,$B403,'A-methods'!$F:$F,$C403,'A-methods'!$A:$A,$D403)),'A-baseline &amp; data'!AZ251)</f>
        <v>202535.25681793867</v>
      </c>
    </row>
    <row r="404" spans="1:27">
      <c r="A404" s="237" t="s">
        <v>260</v>
      </c>
      <c r="B404" s="221" t="s">
        <v>264</v>
      </c>
      <c r="C404" s="274" t="str">
        <f t="shared" si="48"/>
        <v>Qld</v>
      </c>
      <c r="D404" s="272" t="str">
        <f t="shared" si="49"/>
        <v>Best</v>
      </c>
      <c r="E404" s="336">
        <f>IF('A-baseline &amp; data'!AF252&lt;&gt;"",'A-baseline &amp; data'!AF252,'A-baseline &amp; data'!AE252*(1+SUMIFS('A-methods'!K:K,'A-methods'!$AG:$AG,"rate",'A-methods'!$AF:$AF,$B404,'A-methods'!$F:$F,$C404,'A-methods'!$A:$A,$D404)))</f>
        <v>24428.051009999999</v>
      </c>
      <c r="F404" s="243">
        <f>IF('A-baseline &amp; data'!AG252="",E404*(1+SUMIFS('A-methods'!L:L,'A-methods'!$AG:$AG,"rate",'A-methods'!$AF:$AF,$B404,'A-methods'!$F:$F,$C404,'A-methods'!$A:$A,$D404)),'A-baseline &amp; data'!AG252)</f>
        <v>24183.770499899998</v>
      </c>
      <c r="G404" s="243">
        <f>IF('A-baseline &amp; data'!AH252="",F404*(1+SUMIFS('A-methods'!M:M,'A-methods'!$AG:$AG,"rate",'A-methods'!$AF:$AF,$B404,'A-methods'!$F:$F,$C404,'A-methods'!$A:$A,$D404)),'A-baseline &amp; data'!AH252)</f>
        <v>23941.932794900997</v>
      </c>
      <c r="H404" s="243">
        <f>IF('A-baseline &amp; data'!AI252="",G404*(1+SUMIFS('A-methods'!N:N,'A-methods'!$AG:$AG,"rate",'A-methods'!$AF:$AF,$B404,'A-methods'!$F:$F,$C404,'A-methods'!$A:$A,$D404)),'A-baseline &amp; data'!AI252)</f>
        <v>23702.513466951987</v>
      </c>
      <c r="I404" s="243">
        <f>IF('A-baseline &amp; data'!AJ252="",H404*(1+SUMIFS('A-methods'!O:O,'A-methods'!$AG:$AG,"rate",'A-methods'!$AF:$AF,$B404,'A-methods'!$F:$F,$C404,'A-methods'!$A:$A,$D404)),'A-baseline &amp; data'!AJ252)</f>
        <v>23465.488332282468</v>
      </c>
      <c r="J404" s="243">
        <f>IF('A-baseline &amp; data'!AK252="",I404*(1+SUMIFS('A-methods'!P:P,'A-methods'!$AG:$AG,"rate",'A-methods'!$AF:$AF,$B404,'A-methods'!$F:$F,$C404,'A-methods'!$A:$A,$D404)),'A-baseline &amp; data'!AK252)</f>
        <v>23230.833448959642</v>
      </c>
      <c r="K404" s="243">
        <f>IF('A-baseline &amp; data'!AL252="",J404*(1+SUMIFS('A-methods'!Q:Q,'A-methods'!$AG:$AG,"rate",'A-methods'!$AF:$AF,$B404,'A-methods'!$F:$F,$C404,'A-methods'!$A:$A,$D404)),'A-baseline &amp; data'!AL252)</f>
        <v>22998.525114470045</v>
      </c>
      <c r="L404" s="243">
        <f>IF('A-baseline &amp; data'!AM252="",K404*(1+SUMIFS('A-methods'!R:R,'A-methods'!$AG:$AG,"rate",'A-methods'!$AF:$AF,$B404,'A-methods'!$F:$F,$C404,'A-methods'!$A:$A,$D404)),'A-baseline &amp; data'!AM252)</f>
        <v>22768.539863325346</v>
      </c>
      <c r="M404" s="243">
        <f>IF('A-baseline &amp; data'!AN252="",L404*(1+SUMIFS('A-methods'!S:S,'A-methods'!$AG:$AG,"rate",'A-methods'!$AF:$AF,$B404,'A-methods'!$F:$F,$C404,'A-methods'!$A:$A,$D404)),'A-baseline &amp; data'!AN252)</f>
        <v>22540.854464692093</v>
      </c>
      <c r="N404" s="243">
        <f>IF('A-baseline &amp; data'!AO252="",M404*(1+SUMIFS('A-methods'!T:T,'A-methods'!$AG:$AG,"rate",'A-methods'!$AF:$AF,$B404,'A-methods'!$F:$F,$C404,'A-methods'!$A:$A,$D404)),'A-baseline &amp; data'!AO252)</f>
        <v>22315.445920045171</v>
      </c>
      <c r="O404" s="243">
        <f>IF('A-baseline &amp; data'!AP252="",N404*(1+SUMIFS('A-methods'!U:U,'A-methods'!$AG:$AG,"rate",'A-methods'!$AF:$AF,$B404,'A-methods'!$F:$F,$C404,'A-methods'!$A:$A,$D404)),'A-baseline &amp; data'!AP252)</f>
        <v>22092.291460844721</v>
      </c>
      <c r="P404" s="243">
        <f>IF('A-baseline &amp; data'!AQ252="",O404*(1+SUMIFS('A-methods'!V:V,'A-methods'!$AG:$AG,"rate",'A-methods'!$AF:$AF,$B404,'A-methods'!$F:$F,$C404,'A-methods'!$A:$A,$D404)),'A-baseline &amp; data'!AQ252)</f>
        <v>21871.368546236274</v>
      </c>
      <c r="Q404" s="243">
        <f>IF('A-baseline &amp; data'!AR252="",P404*(1+SUMIFS('A-methods'!W:W,'A-methods'!$AG:$AG,"rate",'A-methods'!$AF:$AF,$B404,'A-methods'!$F:$F,$C404,'A-methods'!$A:$A,$D404)),'A-baseline &amp; data'!AR252)</f>
        <v>21652.65486077391</v>
      </c>
      <c r="R404" s="243">
        <f>IF('A-baseline &amp; data'!AS252="",Q404*(1+SUMIFS('A-methods'!X:X,'A-methods'!$AG:$AG,"rate",'A-methods'!$AF:$AF,$B404,'A-methods'!$F:$F,$C404,'A-methods'!$A:$A,$D404)),'A-baseline &amp; data'!AS252)</f>
        <v>21436.128312166169</v>
      </c>
      <c r="S404" s="243">
        <f>IF('A-baseline &amp; data'!AT252="",R404*(1+SUMIFS('A-methods'!Y:Y,'A-methods'!$AG:$AG,"rate",'A-methods'!$AF:$AF,$B404,'A-methods'!$F:$F,$C404,'A-methods'!$A:$A,$D404)),'A-baseline &amp; data'!AT252)</f>
        <v>21221.767029044506</v>
      </c>
      <c r="T404" s="243">
        <f>IF('A-baseline &amp; data'!AU252="",S404*(1+SUMIFS('A-methods'!Z:Z,'A-methods'!$AG:$AG,"rate",'A-methods'!$AF:$AF,$B404,'A-methods'!$F:$F,$C404,'A-methods'!$A:$A,$D404)),'A-baseline &amp; data'!AU252)</f>
        <v>21009.549358754062</v>
      </c>
      <c r="U404" s="243">
        <f>IF('A-baseline &amp; data'!AV252="",T404*(1+SUMIFS('A-methods'!AA:AA,'A-methods'!$AG:$AG,"rate",'A-methods'!$AF:$AF,$B404,'A-methods'!$F:$F,$C404,'A-methods'!$A:$A,$D404)),'A-baseline &amp; data'!AV252)</f>
        <v>20799.453865166521</v>
      </c>
      <c r="V404" s="243">
        <f>IF('A-baseline &amp; data'!AW252="",U404*(1+SUMIFS('A-methods'!AB:AB,'A-methods'!$AG:$AG,"rate",'A-methods'!$AF:$AF,$B404,'A-methods'!$F:$F,$C404,'A-methods'!$A:$A,$D404)),'A-baseline &amp; data'!AW252)</f>
        <v>20591.459326514854</v>
      </c>
      <c r="W404" s="243">
        <f>IF('A-baseline &amp; data'!AX252="",V404*(1+SUMIFS('A-methods'!AC:AC,'A-methods'!$AG:$AG,"rate",'A-methods'!$AF:$AF,$B404,'A-methods'!$F:$F,$C404,'A-methods'!$A:$A,$D404)),'A-baseline &amp; data'!AX252)</f>
        <v>20385.544733249706</v>
      </c>
      <c r="X404" s="243">
        <f>IF('A-baseline &amp; data'!AY252="",W404*(1+SUMIFS('A-methods'!AD:AD,'A-methods'!$AG:$AG,"rate",'A-methods'!$AF:$AF,$B404,'A-methods'!$F:$F,$C404,'A-methods'!$A:$A,$D404)),'A-baseline &amp; data'!AY252)</f>
        <v>20181.689285917208</v>
      </c>
      <c r="Y404" s="243">
        <f>IF('A-baseline &amp; data'!AZ252="",X404*(1+SUMIFS('A-methods'!AE:AE,'A-methods'!$AG:$AG,"rate",'A-methods'!$AF:$AF,$B404,'A-methods'!$F:$F,$C404,'A-methods'!$A:$A,$D404)),'A-baseline &amp; data'!AZ252)</f>
        <v>19979.872393058035</v>
      </c>
    </row>
    <row r="405" spans="1:27">
      <c r="A405" s="237" t="s">
        <v>175</v>
      </c>
      <c r="B405" s="221" t="s">
        <v>373</v>
      </c>
      <c r="C405" s="274" t="str">
        <f t="shared" si="48"/>
        <v>Qld</v>
      </c>
      <c r="D405" s="272" t="str">
        <f t="shared" si="49"/>
        <v>Best</v>
      </c>
      <c r="E405" s="336">
        <f>IF('A-baseline &amp; data'!AF253&lt;&gt;"",'A-baseline &amp; data'!AF253,'A-baseline &amp; data'!AE253*(1+SUMIFS('A-methods'!K:K,'A-methods'!$AG:$AG,"rate",'A-methods'!$AF:$AF,$B405,'A-methods'!$F:$F,$C405,'A-methods'!$A:$A,$D405)))</f>
        <v>26762.838652392446</v>
      </c>
      <c r="F405" s="243">
        <f>IF('A-baseline &amp; data'!AG253="",E405*(1+SUMIFS('A-methods'!L:L,'A-methods'!$AG:$AG,"rate",'A-methods'!$AF:$AF,$B405,'A-methods'!$F:$F,$C405,'A-methods'!$A:$A,$D405)),'A-baseline &amp; data'!AG253)</f>
        <v>27277.88617681852</v>
      </c>
      <c r="G405" s="243">
        <f>IF('A-baseline &amp; data'!AH253="",F405*(1+SUMIFS('A-methods'!M:M,'A-methods'!$AG:$AG,"rate",'A-methods'!$AF:$AF,$B405,'A-methods'!$F:$F,$C405,'A-methods'!$A:$A,$D405)),'A-baseline &amp; data'!AH253)</f>
        <v>27802.845727239401</v>
      </c>
      <c r="H405" s="243">
        <f>IF('A-baseline &amp; data'!AI253="",G405*(1+SUMIFS('A-methods'!N:N,'A-methods'!$AG:$AG,"rate",'A-methods'!$AF:$AF,$B405,'A-methods'!$F:$F,$C405,'A-methods'!$A:$A,$D405)),'A-baseline &amp; data'!AI253)</f>
        <v>28358.902641784189</v>
      </c>
      <c r="I405" s="243">
        <f>IF('A-baseline &amp; data'!AJ253="",H405*(1+SUMIFS('A-methods'!O:O,'A-methods'!$AG:$AG,"rate",'A-methods'!$AF:$AF,$B405,'A-methods'!$F:$F,$C405,'A-methods'!$A:$A,$D405)),'A-baseline &amp; data'!AJ253)</f>
        <v>28926.080694619872</v>
      </c>
      <c r="J405" s="243">
        <f>IF('A-baseline &amp; data'!AK253="",I405*(1+SUMIFS('A-methods'!P:P,'A-methods'!$AG:$AG,"rate",'A-methods'!$AF:$AF,$B405,'A-methods'!$F:$F,$C405,'A-methods'!$A:$A,$D405)),'A-baseline &amp; data'!AK253)</f>
        <v>29504.602308512269</v>
      </c>
      <c r="K405" s="243">
        <f>IF('A-baseline &amp; data'!AL253="",J405*(1+SUMIFS('A-methods'!Q:Q,'A-methods'!$AG:$AG,"rate",'A-methods'!$AF:$AF,$B405,'A-methods'!$F:$F,$C405,'A-methods'!$A:$A,$D405)),'A-baseline &amp; data'!AL253)</f>
        <v>30094.694354682513</v>
      </c>
      <c r="L405" s="243">
        <f>IF('A-baseline &amp; data'!AM253="",K405*(1+SUMIFS('A-methods'!R:R,'A-methods'!$AG:$AG,"rate",'A-methods'!$AF:$AF,$B405,'A-methods'!$F:$F,$C405,'A-methods'!$A:$A,$D405)),'A-baseline &amp; data'!AM253)</f>
        <v>30696.588241776164</v>
      </c>
      <c r="M405" s="243">
        <f>IF('A-baseline &amp; data'!AN253="",L405*(1+SUMIFS('A-methods'!S:S,'A-methods'!$AG:$AG,"rate",'A-methods'!$AF:$AF,$B405,'A-methods'!$F:$F,$C405,'A-methods'!$A:$A,$D405)),'A-baseline &amp; data'!AN253)</f>
        <v>31310.520006611689</v>
      </c>
      <c r="N405" s="243">
        <f>IF('A-baseline &amp; data'!AO253="",M405*(1+SUMIFS('A-methods'!T:T,'A-methods'!$AG:$AG,"rate",'A-methods'!$AF:$AF,$B405,'A-methods'!$F:$F,$C405,'A-methods'!$A:$A,$D405)),'A-baseline &amp; data'!AO253)</f>
        <v>31968.040926750531</v>
      </c>
      <c r="O405" s="243">
        <f>IF('A-baseline &amp; data'!AP253="",N405*(1+SUMIFS('A-methods'!U:U,'A-methods'!$AG:$AG,"rate",'A-methods'!$AF:$AF,$B405,'A-methods'!$F:$F,$C405,'A-methods'!$A:$A,$D405)),'A-baseline &amp; data'!AP253)</f>
        <v>32639.36978621229</v>
      </c>
      <c r="P405" s="243">
        <f>IF('A-baseline &amp; data'!AQ253="",O405*(1+SUMIFS('A-methods'!V:V,'A-methods'!$AG:$AG,"rate",'A-methods'!$AF:$AF,$B405,'A-methods'!$F:$F,$C405,'A-methods'!$A:$A,$D405)),'A-baseline &amp; data'!AQ253)</f>
        <v>33324.796551722742</v>
      </c>
      <c r="Q405" s="243">
        <f>IF('A-baseline &amp; data'!AR253="",P405*(1+SUMIFS('A-methods'!W:W,'A-methods'!$AG:$AG,"rate",'A-methods'!$AF:$AF,$B405,'A-methods'!$F:$F,$C405,'A-methods'!$A:$A,$D405)),'A-baseline &amp; data'!AR253)</f>
        <v>34024.617279308914</v>
      </c>
      <c r="R405" s="243">
        <f>IF('A-baseline &amp; data'!AS253="",Q405*(1+SUMIFS('A-methods'!X:X,'A-methods'!$AG:$AG,"rate",'A-methods'!$AF:$AF,$B405,'A-methods'!$F:$F,$C405,'A-methods'!$A:$A,$D405)),'A-baseline &amp; data'!AS253)</f>
        <v>34739.134242174398</v>
      </c>
      <c r="S405" s="243">
        <f>IF('A-baseline &amp; data'!AT253="",R405*(1+SUMIFS('A-methods'!Y:Y,'A-methods'!$AG:$AG,"rate",'A-methods'!$AF:$AF,$B405,'A-methods'!$F:$F,$C405,'A-methods'!$A:$A,$D405)),'A-baseline &amp; data'!AT253)</f>
        <v>35468.656061260059</v>
      </c>
      <c r="T405" s="243">
        <f>IF('A-baseline &amp; data'!AU253="",S405*(1+SUMIFS('A-methods'!Z:Z,'A-methods'!$AG:$AG,"rate",'A-methods'!$AF:$AF,$B405,'A-methods'!$F:$F,$C405,'A-methods'!$A:$A,$D405)),'A-baseline &amp; data'!AU253)</f>
        <v>36213.497838546515</v>
      </c>
      <c r="U405" s="243">
        <f>IF('A-baseline &amp; data'!AV253="",T405*(1+SUMIFS('A-methods'!AA:AA,'A-methods'!$AG:$AG,"rate",'A-methods'!$AF:$AF,$B405,'A-methods'!$F:$F,$C405,'A-methods'!$A:$A,$D405)),'A-baseline &amp; data'!AV253)</f>
        <v>36973.981293155986</v>
      </c>
      <c r="V405" s="243">
        <f>IF('A-baseline &amp; data'!AW253="",U405*(1+SUMIFS('A-methods'!AB:AB,'A-methods'!$AG:$AG,"rate",'A-methods'!$AF:$AF,$B405,'A-methods'!$F:$F,$C405,'A-methods'!$A:$A,$D405)),'A-baseline &amp; data'!AW253)</f>
        <v>37750.434900312255</v>
      </c>
      <c r="W405" s="243">
        <f>IF('A-baseline &amp; data'!AX253="",V405*(1+SUMIFS('A-methods'!AC:AC,'A-methods'!$AG:$AG,"rate",'A-methods'!$AF:$AF,$B405,'A-methods'!$F:$F,$C405,'A-methods'!$A:$A,$D405)),'A-baseline &amp; data'!AX253)</f>
        <v>38543.19403321881</v>
      </c>
      <c r="X405" s="243">
        <f>IF('A-baseline &amp; data'!AY253="",W405*(1+SUMIFS('A-methods'!AD:AD,'A-methods'!$AG:$AG,"rate",'A-methods'!$AF:$AF,$B405,'A-methods'!$F:$F,$C405,'A-methods'!$A:$A,$D405)),'A-baseline &amp; data'!AY253)</f>
        <v>39352.601107916402</v>
      </c>
      <c r="Y405" s="243">
        <f>IF('A-baseline &amp; data'!AZ253="",X405*(1+SUMIFS('A-methods'!AE:AE,'A-methods'!$AG:$AG,"rate",'A-methods'!$AF:$AF,$B405,'A-methods'!$F:$F,$C405,'A-methods'!$A:$A,$D405)),'A-baseline &amp; data'!AZ253)</f>
        <v>40179.005731182646</v>
      </c>
    </row>
    <row r="406" spans="1:27">
      <c r="A406" s="237" t="s">
        <v>189</v>
      </c>
      <c r="B406" s="221" t="s">
        <v>190</v>
      </c>
      <c r="C406" s="274" t="str">
        <f t="shared" si="48"/>
        <v>Qld</v>
      </c>
      <c r="D406" s="272" t="str">
        <f t="shared" si="49"/>
        <v>Best</v>
      </c>
      <c r="E406" s="336">
        <f>IF('A-baseline &amp; data'!AF254&lt;&gt;"",'A-baseline &amp; data'!AF254,'A-baseline &amp; data'!AE254*(1+SUMIFS('A-methods'!K:K,'A-methods'!$AG:$AG,"rate",'A-methods'!$AF:$AF,$B406,'A-methods'!$F:$F,$C406,'A-methods'!$A:$A,$D406)))</f>
        <v>94316.777269752172</v>
      </c>
      <c r="F406" s="243">
        <f>IF('A-baseline &amp; data'!AG254="",E406*(1+SUMIFS('A-methods'!L:L,'A-methods'!$AG:$AG,"rate",'A-methods'!$AF:$AF,$B406,'A-methods'!$F:$F,$C406,'A-methods'!$A:$A,$D406)),'A-baseline &amp; data'!AG254)</f>
        <v>95731.528928798449</v>
      </c>
      <c r="G406" s="243">
        <f>IF('A-baseline &amp; data'!AH254="",F406*(1+SUMIFS('A-methods'!M:M,'A-methods'!$AG:$AG,"rate",'A-methods'!$AF:$AF,$B406,'A-methods'!$F:$F,$C406,'A-methods'!$A:$A,$D406)),'A-baseline &amp; data'!AH254)</f>
        <v>97167.501862730409</v>
      </c>
      <c r="H406" s="243">
        <f>IF('A-baseline &amp; data'!AI254="",G406*(1+SUMIFS('A-methods'!N:N,'A-methods'!$AG:$AG,"rate",'A-methods'!$AF:$AF,$B406,'A-methods'!$F:$F,$C406,'A-methods'!$A:$A,$D406)),'A-baseline &amp; data'!AI254)</f>
        <v>98625.014390671349</v>
      </c>
      <c r="I406" s="243">
        <f>IF('A-baseline &amp; data'!AJ254="",H406*(1+SUMIFS('A-methods'!O:O,'A-methods'!$AG:$AG,"rate",'A-methods'!$AF:$AF,$B406,'A-methods'!$F:$F,$C406,'A-methods'!$A:$A,$D406)),'A-baseline &amp; data'!AJ254)</f>
        <v>100104.3896065314</v>
      </c>
      <c r="J406" s="243">
        <f>IF('A-baseline &amp; data'!AK254="",I406*(1+SUMIFS('A-methods'!P:P,'A-methods'!$AG:$AG,"rate",'A-methods'!$AF:$AF,$B406,'A-methods'!$F:$F,$C406,'A-methods'!$A:$A,$D406)),'A-baseline &amp; data'!AK254)</f>
        <v>101605.95545062936</v>
      </c>
      <c r="K406" s="243">
        <f>IF('A-baseline &amp; data'!AL254="",J406*(1+SUMIFS('A-methods'!Q:Q,'A-methods'!$AG:$AG,"rate",'A-methods'!$AF:$AF,$B406,'A-methods'!$F:$F,$C406,'A-methods'!$A:$A,$D406)),'A-baseline &amp; data'!AL254)</f>
        <v>103130.0447823888</v>
      </c>
      <c r="L406" s="243">
        <f>IF('A-baseline &amp; data'!AM254="",K406*(1+SUMIFS('A-methods'!R:R,'A-methods'!$AG:$AG,"rate",'A-methods'!$AF:$AF,$B406,'A-methods'!$F:$F,$C406,'A-methods'!$A:$A,$D406)),'A-baseline &amp; data'!AM254)</f>
        <v>104676.99545412461</v>
      </c>
      <c r="M406" s="243">
        <f>IF('A-baseline &amp; data'!AN254="",L406*(1+SUMIFS('A-methods'!S:S,'A-methods'!$AG:$AG,"rate",'A-methods'!$AF:$AF,$B406,'A-methods'!$F:$F,$C406,'A-methods'!$A:$A,$D406)),'A-baseline &amp; data'!AN254)</f>
        <v>106247.15038593647</v>
      </c>
      <c r="N406" s="243">
        <f>IF('A-baseline &amp; data'!AO254="",M406*(1+SUMIFS('A-methods'!T:T,'A-methods'!$AG:$AG,"rate",'A-methods'!$AF:$AF,$B406,'A-methods'!$F:$F,$C406,'A-methods'!$A:$A,$D406)),'A-baseline &amp; data'!AO254)</f>
        <v>107840.85764172551</v>
      </c>
      <c r="O406" s="243">
        <f>IF('A-baseline &amp; data'!AP254="",N406*(1+SUMIFS('A-methods'!U:U,'A-methods'!$AG:$AG,"rate",'A-methods'!$AF:$AF,$B406,'A-methods'!$F:$F,$C406,'A-methods'!$A:$A,$D406)),'A-baseline &amp; data'!AP254)</f>
        <v>109458.47050635138</v>
      </c>
      <c r="P406" s="243">
        <f>IF('A-baseline &amp; data'!AQ254="",O406*(1+SUMIFS('A-methods'!V:V,'A-methods'!$AG:$AG,"rate",'A-methods'!$AF:$AF,$B406,'A-methods'!$F:$F,$C406,'A-methods'!$A:$A,$D406)),'A-baseline &amp; data'!AQ254)</f>
        <v>111100.34756394665</v>
      </c>
      <c r="Q406" s="243">
        <f>IF('A-baseline &amp; data'!AR254="",P406*(1+SUMIFS('A-methods'!W:W,'A-methods'!$AG:$AG,"rate",'A-methods'!$AF:$AF,$B406,'A-methods'!$F:$F,$C406,'A-methods'!$A:$A,$D406)),'A-baseline &amp; data'!AR254)</f>
        <v>112766.85277740583</v>
      </c>
      <c r="R406" s="243">
        <f>IF('A-baseline &amp; data'!AS254="",Q406*(1+SUMIFS('A-methods'!X:X,'A-methods'!$AG:$AG,"rate",'A-methods'!$AF:$AF,$B406,'A-methods'!$F:$F,$C406,'A-methods'!$A:$A,$D406)),'A-baseline &amp; data'!AS254)</f>
        <v>114458.3555690669</v>
      </c>
      <c r="S406" s="243">
        <f>IF('A-baseline &amp; data'!AT254="",R406*(1+SUMIFS('A-methods'!Y:Y,'A-methods'!$AG:$AG,"rate",'A-methods'!$AF:$AF,$B406,'A-methods'!$F:$F,$C406,'A-methods'!$A:$A,$D406)),'A-baseline &amp; data'!AT254)</f>
        <v>116175.2309026029</v>
      </c>
      <c r="T406" s="243">
        <f>IF('A-baseline &amp; data'!AU254="",S406*(1+SUMIFS('A-methods'!Z:Z,'A-methods'!$AG:$AG,"rate",'A-methods'!$AF:$AF,$B406,'A-methods'!$F:$F,$C406,'A-methods'!$A:$A,$D406)),'A-baseline &amp; data'!AU254)</f>
        <v>117917.85936614193</v>
      </c>
      <c r="U406" s="243">
        <f>IF('A-baseline &amp; data'!AV254="",T406*(1+SUMIFS('A-methods'!AA:AA,'A-methods'!$AG:$AG,"rate",'A-methods'!$AF:$AF,$B406,'A-methods'!$F:$F,$C406,'A-methods'!$A:$A,$D406)),'A-baseline &amp; data'!AV254)</f>
        <v>119686.62725663405</v>
      </c>
      <c r="V406" s="243">
        <f>IF('A-baseline &amp; data'!AW254="",U406*(1+SUMIFS('A-methods'!AB:AB,'A-methods'!$AG:$AG,"rate",'A-methods'!$AF:$AF,$B406,'A-methods'!$F:$F,$C406,'A-methods'!$A:$A,$D406)),'A-baseline &amp; data'!AW254)</f>
        <v>121481.92666548355</v>
      </c>
      <c r="W406" s="243">
        <f>IF('A-baseline &amp; data'!AX254="",V406*(1+SUMIFS('A-methods'!AC:AC,'A-methods'!$AG:$AG,"rate",'A-methods'!$AF:$AF,$B406,'A-methods'!$F:$F,$C406,'A-methods'!$A:$A,$D406)),'A-baseline &amp; data'!AX254)</f>
        <v>123304.1555654658</v>
      </c>
      <c r="X406" s="243">
        <f>IF('A-baseline &amp; data'!AY254="",W406*(1+SUMIFS('A-methods'!AD:AD,'A-methods'!$AG:$AG,"rate",'A-methods'!$AF:$AF,$B406,'A-methods'!$F:$F,$C406,'A-methods'!$A:$A,$D406)),'A-baseline &amp; data'!AY254)</f>
        <v>125153.71789894777</v>
      </c>
      <c r="Y406" s="243">
        <f>IF('A-baseline &amp; data'!AZ254="",X406*(1+SUMIFS('A-methods'!AE:AE,'A-methods'!$AG:$AG,"rate",'A-methods'!$AF:$AF,$B406,'A-methods'!$F:$F,$C406,'A-methods'!$A:$A,$D406)),'A-baseline &amp; data'!AZ254)</f>
        <v>127031.02366743197</v>
      </c>
    </row>
    <row r="407" spans="1:27">
      <c r="A407" s="244" t="s">
        <v>262</v>
      </c>
      <c r="B407" s="245" t="s">
        <v>265</v>
      </c>
      <c r="C407" s="188" t="str">
        <f t="shared" si="48"/>
        <v>Qld</v>
      </c>
      <c r="D407" s="275" t="str">
        <f t="shared" si="49"/>
        <v>Best</v>
      </c>
      <c r="E407" s="337">
        <f>IF('A-baseline &amp; data'!AF255&lt;&gt;"",'A-baseline &amp; data'!AF255,'A-baseline &amp; data'!AE255*(1+SUMIFS('A-methods'!K:K,'A-methods'!$AG:$AG,"rate",'A-methods'!$AF:$AF,$B407,'A-methods'!$F:$F,$C407,'A-methods'!$A:$A,$D407)))</f>
        <v>2770.2608149999996</v>
      </c>
      <c r="F407" s="196">
        <f>IF('A-baseline &amp; data'!AG255="",E407*(1+SUMIFS('A-methods'!L:L,'A-methods'!$AG:$AG,"rate",'A-methods'!$AF:$AF,$B407,'A-methods'!$F:$F,$C407,'A-methods'!$A:$A,$D407)),'A-baseline &amp; data'!AG255)</f>
        <v>2811.8147272249994</v>
      </c>
      <c r="G407" s="196">
        <f>IF('A-baseline &amp; data'!AH255="",F407*(1+SUMIFS('A-methods'!M:M,'A-methods'!$AG:$AG,"rate",'A-methods'!$AF:$AF,$B407,'A-methods'!$F:$F,$C407,'A-methods'!$A:$A,$D407)),'A-baseline &amp; data'!AH255)</f>
        <v>2853.9919481333741</v>
      </c>
      <c r="H407" s="196">
        <f>IF('A-baseline &amp; data'!AI255="",G407*(1+SUMIFS('A-methods'!N:N,'A-methods'!$AG:$AG,"rate",'A-methods'!$AF:$AF,$B407,'A-methods'!$F:$F,$C407,'A-methods'!$A:$A,$D407)),'A-baseline &amp; data'!AI255)</f>
        <v>2896.8018273553744</v>
      </c>
      <c r="I407" s="196">
        <f>IF('A-baseline &amp; data'!AJ255="",H407*(1+SUMIFS('A-methods'!O:O,'A-methods'!$AG:$AG,"rate",'A-methods'!$AF:$AF,$B407,'A-methods'!$F:$F,$C407,'A-methods'!$A:$A,$D407)),'A-baseline &amp; data'!AJ255)</f>
        <v>2940.2538547657045</v>
      </c>
      <c r="J407" s="196">
        <f>IF('A-baseline &amp; data'!AK255="",I407*(1+SUMIFS('A-methods'!P:P,'A-methods'!$AG:$AG,"rate",'A-methods'!$AF:$AF,$B407,'A-methods'!$F:$F,$C407,'A-methods'!$A:$A,$D407)),'A-baseline &amp; data'!AK255)</f>
        <v>2984.3576625871897</v>
      </c>
      <c r="K407" s="196">
        <f>IF('A-baseline &amp; data'!AL255="",J407*(1+SUMIFS('A-methods'!Q:Q,'A-methods'!$AG:$AG,"rate",'A-methods'!$AF:$AF,$B407,'A-methods'!$F:$F,$C407,'A-methods'!$A:$A,$D407)),'A-baseline &amp; data'!AL255)</f>
        <v>3029.1230275259973</v>
      </c>
      <c r="L407" s="196">
        <f>IF('A-baseline &amp; data'!AM255="",K407*(1+SUMIFS('A-methods'!R:R,'A-methods'!$AG:$AG,"rate",'A-methods'!$AF:$AF,$B407,'A-methods'!$F:$F,$C407,'A-methods'!$A:$A,$D407)),'A-baseline &amp; data'!AM255)</f>
        <v>3074.5598729388871</v>
      </c>
      <c r="M407" s="196">
        <f>IF('A-baseline &amp; data'!AN255="",L407*(1+SUMIFS('A-methods'!S:S,'A-methods'!$AG:$AG,"rate",'A-methods'!$AF:$AF,$B407,'A-methods'!$F:$F,$C407,'A-methods'!$A:$A,$D407)),'A-baseline &amp; data'!AN255)</f>
        <v>3120.6782710329703</v>
      </c>
      <c r="N407" s="196">
        <f>IF('A-baseline &amp; data'!AO255="",M407*(1+SUMIFS('A-methods'!T:T,'A-methods'!$AG:$AG,"rate",'A-methods'!$AF:$AF,$B407,'A-methods'!$F:$F,$C407,'A-methods'!$A:$A,$D407)),'A-baseline &amp; data'!AO255)</f>
        <v>3167.4884450984646</v>
      </c>
      <c r="O407" s="196">
        <f>IF('A-baseline &amp; data'!AP255="",N407*(1+SUMIFS('A-methods'!U:U,'A-methods'!$AG:$AG,"rate",'A-methods'!$AF:$AF,$B407,'A-methods'!$F:$F,$C407,'A-methods'!$A:$A,$D407)),'A-baseline &amp; data'!AP255)</f>
        <v>3215.0007717749413</v>
      </c>
      <c r="P407" s="196">
        <f>IF('A-baseline &amp; data'!AQ255="",O407*(1+SUMIFS('A-methods'!V:V,'A-methods'!$AG:$AG,"rate",'A-methods'!$AF:$AF,$B407,'A-methods'!$F:$F,$C407,'A-methods'!$A:$A,$D407)),'A-baseline &amp; data'!AQ255)</f>
        <v>3263.225783351565</v>
      </c>
      <c r="Q407" s="196">
        <f>IF('A-baseline &amp; data'!AR255="",P407*(1+SUMIFS('A-methods'!W:W,'A-methods'!$AG:$AG,"rate",'A-methods'!$AF:$AF,$B407,'A-methods'!$F:$F,$C407,'A-methods'!$A:$A,$D407)),'A-baseline &amp; data'!AR255)</f>
        <v>3312.1741701018382</v>
      </c>
      <c r="R407" s="196">
        <f>IF('A-baseline &amp; data'!AS255="",Q407*(1+SUMIFS('A-methods'!X:X,'A-methods'!$AG:$AG,"rate",'A-methods'!$AF:$AF,$B407,'A-methods'!$F:$F,$C407,'A-methods'!$A:$A,$D407)),'A-baseline &amp; data'!AS255)</f>
        <v>3361.8567826533654</v>
      </c>
      <c r="S407" s="196">
        <f>IF('A-baseline &amp; data'!AT255="",R407*(1+SUMIFS('A-methods'!Y:Y,'A-methods'!$AG:$AG,"rate",'A-methods'!$AF:$AF,$B407,'A-methods'!$F:$F,$C407,'A-methods'!$A:$A,$D407)),'A-baseline &amp; data'!AT255)</f>
        <v>3412.2846343931656</v>
      </c>
      <c r="T407" s="196">
        <f>IF('A-baseline &amp; data'!AU255="",S407*(1+SUMIFS('A-methods'!Z:Z,'A-methods'!$AG:$AG,"rate",'A-methods'!$AF:$AF,$B407,'A-methods'!$F:$F,$C407,'A-methods'!$A:$A,$D407)),'A-baseline &amp; data'!AU255)</f>
        <v>3463.4689039090626</v>
      </c>
      <c r="U407" s="196">
        <f>IF('A-baseline &amp; data'!AV255="",T407*(1+SUMIFS('A-methods'!AA:AA,'A-methods'!$AG:$AG,"rate",'A-methods'!$AF:$AF,$B407,'A-methods'!$F:$F,$C407,'A-methods'!$A:$A,$D407)),'A-baseline &amp; data'!AV255)</f>
        <v>3515.4209374676984</v>
      </c>
      <c r="V407" s="196">
        <f>IF('A-baseline &amp; data'!AW255="",U407*(1+SUMIFS('A-methods'!AB:AB,'A-methods'!$AG:$AG,"rate",'A-methods'!$AF:$AF,$B407,'A-methods'!$F:$F,$C407,'A-methods'!$A:$A,$D407)),'A-baseline &amp; data'!AW255)</f>
        <v>3568.1522515297133</v>
      </c>
      <c r="W407" s="196">
        <f>IF('A-baseline &amp; data'!AX255="",V407*(1+SUMIFS('A-methods'!AC:AC,'A-methods'!$AG:$AG,"rate",'A-methods'!$AF:$AF,$B407,'A-methods'!$F:$F,$C407,'A-methods'!$A:$A,$D407)),'A-baseline &amp; data'!AX255)</f>
        <v>3621.6745353026586</v>
      </c>
      <c r="X407" s="196">
        <f>IF('A-baseline &amp; data'!AY255="",W407*(1+SUMIFS('A-methods'!AD:AD,'A-methods'!$AG:$AG,"rate",'A-methods'!$AF:$AF,$B407,'A-methods'!$F:$F,$C407,'A-methods'!$A:$A,$D407)),'A-baseline &amp; data'!AY255)</f>
        <v>3675.9996533321982</v>
      </c>
      <c r="Y407" s="196">
        <f>IF('A-baseline &amp; data'!AZ255="",X407*(1+SUMIFS('A-methods'!AE:AE,'A-methods'!$AG:$AG,"rate",'A-methods'!$AF:$AF,$B407,'A-methods'!$F:$F,$C407,'A-methods'!$A:$A,$D407)),'A-baseline &amp; data'!AZ255)</f>
        <v>3731.1396481321808</v>
      </c>
    </row>
    <row r="408" spans="1:27">
      <c r="A408" s="222"/>
      <c r="B408" s="213"/>
      <c r="C408" s="250" t="str">
        <f t="shared" ref="C408:C439" si="50">C407</f>
        <v>Qld</v>
      </c>
      <c r="D408" s="250"/>
      <c r="E408" s="324">
        <f t="shared" ref="E408:Y408" si="51">SUM(E380:E407)</f>
        <v>1528795.1414364779</v>
      </c>
      <c r="F408" s="324">
        <f t="shared" si="51"/>
        <v>1583280.1281886965</v>
      </c>
      <c r="G408" s="324">
        <f t="shared" si="51"/>
        <v>1641308.7709401809</v>
      </c>
      <c r="H408" s="324">
        <f t="shared" si="51"/>
        <v>1703162.5949024546</v>
      </c>
      <c r="I408" s="324">
        <f t="shared" si="51"/>
        <v>1769102.5474622196</v>
      </c>
      <c r="J408" s="324">
        <f t="shared" si="51"/>
        <v>1839432.0301954465</v>
      </c>
      <c r="K408" s="324">
        <f t="shared" si="51"/>
        <v>1914478.5150747064</v>
      </c>
      <c r="L408" s="324">
        <f t="shared" si="51"/>
        <v>1994911.0798664349</v>
      </c>
      <c r="M408" s="324">
        <f t="shared" si="51"/>
        <v>2080786.3408223509</v>
      </c>
      <c r="N408" s="324">
        <f t="shared" si="51"/>
        <v>2172548.0060411217</v>
      </c>
      <c r="O408" s="324">
        <f t="shared" si="51"/>
        <v>2270604.4261809378</v>
      </c>
      <c r="P408" s="324">
        <f t="shared" si="51"/>
        <v>2375443.5763642406</v>
      </c>
      <c r="Q408" s="324">
        <f t="shared" si="51"/>
        <v>2487585.038433386</v>
      </c>
      <c r="R408" s="324">
        <f t="shared" si="51"/>
        <v>2607590.1317673023</v>
      </c>
      <c r="S408" s="324">
        <f t="shared" si="51"/>
        <v>2736065.3496990125</v>
      </c>
      <c r="T408" s="324">
        <f t="shared" si="51"/>
        <v>2873666.0841557994</v>
      </c>
      <c r="U408" s="324">
        <f t="shared" si="51"/>
        <v>3021100.6631130232</v>
      </c>
      <c r="V408" s="324">
        <f t="shared" si="51"/>
        <v>3179134.7275868952</v>
      </c>
      <c r="W408" s="324">
        <f t="shared" si="51"/>
        <v>3348595.977214261</v>
      </c>
      <c r="X408" s="324">
        <f t="shared" si="51"/>
        <v>3530379.3159955218</v>
      </c>
      <c r="Y408" s="324">
        <f t="shared" si="51"/>
        <v>3725452.4325288045</v>
      </c>
    </row>
    <row r="409" spans="1:27" s="224" customFormat="1" ht="15.75">
      <c r="A409" s="242" t="str">
        <f>A378</f>
        <v>Qld</v>
      </c>
      <c r="B409" s="242" t="s">
        <v>213</v>
      </c>
      <c r="C409" s="250" t="str">
        <f t="shared" si="50"/>
        <v>Qld</v>
      </c>
      <c r="D409" s="250"/>
      <c r="AA409" s="354"/>
    </row>
    <row r="410" spans="1:27" ht="12.75" customHeight="1">
      <c r="A410" s="246" t="s">
        <v>21</v>
      </c>
      <c r="B410" s="247" t="s">
        <v>198</v>
      </c>
      <c r="C410" s="273" t="str">
        <f t="shared" si="50"/>
        <v>Qld</v>
      </c>
      <c r="D410" s="271" t="s">
        <v>209</v>
      </c>
      <c r="E410" s="335">
        <f>IF('A-baseline &amp; data'!AF228&lt;&gt;"",'A-baseline &amp; data'!AF228,'A-baseline &amp; data'!AE228*(1+SUMIFS('A-methods'!K:K,'A-methods'!$AG:$AG,"rate",'A-methods'!$AF:$AF,$B410,'A-methods'!$F:$F,$C410,'A-methods'!$A:$A,$D410)))</f>
        <v>5163.8028799999993</v>
      </c>
      <c r="F410" s="248">
        <f>IF('A-baseline &amp; data'!AG228="",E410*(1+SUMIFS('A-methods'!L:L,'A-methods'!$AG:$AG,"rate",'A-methods'!$AF:$AF,$B410,'A-methods'!$F:$F,$C410,'A-methods'!$A:$A,$D410)),'A-baseline &amp; data'!AG228)</f>
        <v>5525.2690815999995</v>
      </c>
      <c r="G410" s="248">
        <f>IF('A-baseline &amp; data'!AH228="",F410*(1+SUMIFS('A-methods'!M:M,'A-methods'!$AG:$AG,"rate",'A-methods'!$AF:$AF,$B410,'A-methods'!$F:$F,$C410,'A-methods'!$A:$A,$D410)),'A-baseline &amp; data'!AH228)</f>
        <v>5912.037917312</v>
      </c>
      <c r="H410" s="248">
        <f>IF('A-baseline &amp; data'!AI228="",G410*(1+SUMIFS('A-methods'!N:N,'A-methods'!$AG:$AG,"rate",'A-methods'!$AF:$AF,$B410,'A-methods'!$F:$F,$C410,'A-methods'!$A:$A,$D410)),'A-baseline &amp; data'!AI228)</f>
        <v>6325.8805715238404</v>
      </c>
      <c r="I410" s="248">
        <f>IF('A-baseline &amp; data'!AJ228="",H410*(1+SUMIFS('A-methods'!O:O,'A-methods'!$AG:$AG,"rate",'A-methods'!$AF:$AF,$B410,'A-methods'!$F:$F,$C410,'A-methods'!$A:$A,$D410)),'A-baseline &amp; data'!AJ228)</f>
        <v>6768.6922115305097</v>
      </c>
      <c r="J410" s="248">
        <f>IF('A-baseline &amp; data'!AK228="",I410*(1+SUMIFS('A-methods'!P:P,'A-methods'!$AG:$AG,"rate",'A-methods'!$AF:$AF,$B410,'A-methods'!$F:$F,$C410,'A-methods'!$A:$A,$D410)),'A-baseline &amp; data'!AK228)</f>
        <v>7242.5006663376462</v>
      </c>
      <c r="K410" s="248">
        <f>IF('A-baseline &amp; data'!AL228="",J410*(1+SUMIFS('A-methods'!Q:Q,'A-methods'!$AG:$AG,"rate",'A-methods'!$AF:$AF,$B410,'A-methods'!$F:$F,$C410,'A-methods'!$A:$A,$D410)),'A-baseline &amp; data'!AL228)</f>
        <v>7749.4757129812815</v>
      </c>
      <c r="L410" s="248">
        <f>IF('A-baseline &amp; data'!AM228="",K410*(1+SUMIFS('A-methods'!R:R,'A-methods'!$AG:$AG,"rate",'A-methods'!$AF:$AF,$B410,'A-methods'!$F:$F,$C410,'A-methods'!$A:$A,$D410)),'A-baseline &amp; data'!AM228)</f>
        <v>8291.9390128899722</v>
      </c>
      <c r="M410" s="248">
        <f>IF('A-baseline &amp; data'!AN228="",L410*(1+SUMIFS('A-methods'!S:S,'A-methods'!$AG:$AG,"rate",'A-methods'!$AF:$AF,$B410,'A-methods'!$F:$F,$C410,'A-methods'!$A:$A,$D410)),'A-baseline &amp; data'!AN228)</f>
        <v>8872.3747437922702</v>
      </c>
      <c r="N410" s="248">
        <f>IF('A-baseline &amp; data'!AO228="",M410*(1+SUMIFS('A-methods'!T:T,'A-methods'!$AG:$AG,"rate",'A-methods'!$AF:$AF,$B410,'A-methods'!$F:$F,$C410,'A-methods'!$A:$A,$D410)),'A-baseline &amp; data'!AO228)</f>
        <v>9493.4409758577294</v>
      </c>
      <c r="O410" s="248">
        <f>IF('A-baseline &amp; data'!AP228="",N410*(1+SUMIFS('A-methods'!U:U,'A-methods'!$AG:$AG,"rate",'A-methods'!$AF:$AF,$B410,'A-methods'!$F:$F,$C410,'A-methods'!$A:$A,$D410)),'A-baseline &amp; data'!AP228)</f>
        <v>10157.981844167771</v>
      </c>
      <c r="P410" s="248">
        <f>IF('A-baseline &amp; data'!AQ228="",O410*(1+SUMIFS('A-methods'!V:V,'A-methods'!$AG:$AG,"rate",'A-methods'!$AF:$AF,$B410,'A-methods'!$F:$F,$C410,'A-methods'!$A:$A,$D410)),'A-baseline &amp; data'!AQ228)</f>
        <v>10869.040573259515</v>
      </c>
      <c r="Q410" s="248">
        <f>IF('A-baseline &amp; data'!AR228="",P410*(1+SUMIFS('A-methods'!W:W,'A-methods'!$AG:$AG,"rate",'A-methods'!$AF:$AF,$B410,'A-methods'!$F:$F,$C410,'A-methods'!$A:$A,$D410)),'A-baseline &amp; data'!AR228)</f>
        <v>11629.873413387682</v>
      </c>
      <c r="R410" s="248">
        <f>IF('A-baseline &amp; data'!AS228="",Q410*(1+SUMIFS('A-methods'!X:X,'A-methods'!$AG:$AG,"rate",'A-methods'!$AF:$AF,$B410,'A-methods'!$F:$F,$C410,'A-methods'!$A:$A,$D410)),'A-baseline &amp; data'!AS228)</f>
        <v>12443.96455232482</v>
      </c>
      <c r="S410" s="248">
        <f>IF('A-baseline &amp; data'!AT228="",R410*(1+SUMIFS('A-methods'!Y:Y,'A-methods'!$AG:$AG,"rate",'A-methods'!$AF:$AF,$B410,'A-methods'!$F:$F,$C410,'A-methods'!$A:$A,$D410)),'A-baseline &amp; data'!AT228)</f>
        <v>13315.042070987558</v>
      </c>
      <c r="T410" s="248">
        <f>IF('A-baseline &amp; data'!AU228="",S410*(1+SUMIFS('A-methods'!Z:Z,'A-methods'!$AG:$AG,"rate",'A-methods'!$AF:$AF,$B410,'A-methods'!$F:$F,$C410,'A-methods'!$A:$A,$D410)),'A-baseline &amp; data'!AU228)</f>
        <v>14247.095015956687</v>
      </c>
      <c r="U410" s="248">
        <f>IF('A-baseline &amp; data'!AV228="",T410*(1+SUMIFS('A-methods'!AA:AA,'A-methods'!$AG:$AG,"rate",'A-methods'!$AF:$AF,$B410,'A-methods'!$F:$F,$C410,'A-methods'!$A:$A,$D410)),'A-baseline &amp; data'!AV228)</f>
        <v>15244.391667073656</v>
      </c>
      <c r="V410" s="248">
        <f>IF('A-baseline &amp; data'!AW228="",U410*(1+SUMIFS('A-methods'!AB:AB,'A-methods'!$AG:$AG,"rate",'A-methods'!$AF:$AF,$B410,'A-methods'!$F:$F,$C410,'A-methods'!$A:$A,$D410)),'A-baseline &amp; data'!AW228)</f>
        <v>16311.499083768813</v>
      </c>
      <c r="W410" s="248">
        <f>IF('A-baseline &amp; data'!AX228="",V410*(1+SUMIFS('A-methods'!AC:AC,'A-methods'!$AG:$AG,"rate",'A-methods'!$AF:$AF,$B410,'A-methods'!$F:$F,$C410,'A-methods'!$A:$A,$D410)),'A-baseline &amp; data'!AX228)</f>
        <v>17453.304019632629</v>
      </c>
      <c r="X410" s="248">
        <f>IF('A-baseline &amp; data'!AY228="",W410*(1+SUMIFS('A-methods'!AD:AD,'A-methods'!$AG:$AG,"rate",'A-methods'!$AF:$AF,$B410,'A-methods'!$F:$F,$C410,'A-methods'!$A:$A,$D410)),'A-baseline &amp; data'!AY228)</f>
        <v>18675.035301006916</v>
      </c>
      <c r="Y410" s="248">
        <f>IF('A-baseline &amp; data'!AZ228="",X410*(1+SUMIFS('A-methods'!AE:AE,'A-methods'!$AG:$AG,"rate",'A-methods'!$AF:$AF,$B410,'A-methods'!$F:$F,$C410,'A-methods'!$A:$A,$D410)),'A-baseline &amp; data'!AZ228)</f>
        <v>19982.287772077401</v>
      </c>
    </row>
    <row r="411" spans="1:27">
      <c r="A411" s="237" t="s">
        <v>29</v>
      </c>
      <c r="B411" s="221" t="s">
        <v>30</v>
      </c>
      <c r="C411" s="274" t="str">
        <f t="shared" si="50"/>
        <v>Qld</v>
      </c>
      <c r="D411" s="272" t="str">
        <f t="shared" ref="D411:D437" si="52">D410</f>
        <v>High</v>
      </c>
      <c r="E411" s="336">
        <f>IF('A-baseline &amp; data'!AF229&lt;&gt;"",'A-baseline &amp; data'!AF229,'A-baseline &amp; data'!AE229*(1+SUMIFS('A-methods'!K:K,'A-methods'!$AG:$AG,"rate",'A-methods'!$AF:$AF,$B411,'A-methods'!$F:$F,$C411,'A-methods'!$A:$A,$D411)))</f>
        <v>13019.030999999999</v>
      </c>
      <c r="F411" s="243">
        <f>IF('A-baseline &amp; data'!AG229="",E411*(1+SUMIFS('A-methods'!L:L,'A-methods'!$AG:$AG,"rate",'A-methods'!$AF:$AF,$B411,'A-methods'!$F:$F,$C411,'A-methods'!$A:$A,$D411)),'A-baseline &amp; data'!AG229)</f>
        <v>13019.030999999999</v>
      </c>
      <c r="G411" s="243">
        <f>IF('A-baseline &amp; data'!AH229="",F411*(1+SUMIFS('A-methods'!M:M,'A-methods'!$AG:$AG,"rate",'A-methods'!$AF:$AF,$B411,'A-methods'!$F:$F,$C411,'A-methods'!$A:$A,$D411)),'A-baseline &amp; data'!AH229)</f>
        <v>13019.030999999999</v>
      </c>
      <c r="H411" s="243">
        <f>IF('A-baseline &amp; data'!AI229="",G411*(1+SUMIFS('A-methods'!N:N,'A-methods'!$AG:$AG,"rate",'A-methods'!$AF:$AF,$B411,'A-methods'!$F:$F,$C411,'A-methods'!$A:$A,$D411)),'A-baseline &amp; data'!AI229)</f>
        <v>13019.030999999999</v>
      </c>
      <c r="I411" s="243">
        <f>IF('A-baseline &amp; data'!AJ229="",H411*(1+SUMIFS('A-methods'!O:O,'A-methods'!$AG:$AG,"rate",'A-methods'!$AF:$AF,$B411,'A-methods'!$F:$F,$C411,'A-methods'!$A:$A,$D411)),'A-baseline &amp; data'!AJ229)</f>
        <v>13019.030999999999</v>
      </c>
      <c r="J411" s="243">
        <f>IF('A-baseline &amp; data'!AK229="",I411*(1+SUMIFS('A-methods'!P:P,'A-methods'!$AG:$AG,"rate",'A-methods'!$AF:$AF,$B411,'A-methods'!$F:$F,$C411,'A-methods'!$A:$A,$D411)),'A-baseline &amp; data'!AK229)</f>
        <v>13019.030999999999</v>
      </c>
      <c r="K411" s="243">
        <f>IF('A-baseline &amp; data'!AL229="",J411*(1+SUMIFS('A-methods'!Q:Q,'A-methods'!$AG:$AG,"rate",'A-methods'!$AF:$AF,$B411,'A-methods'!$F:$F,$C411,'A-methods'!$A:$A,$D411)),'A-baseline &amp; data'!AL229)</f>
        <v>13019.030999999999</v>
      </c>
      <c r="L411" s="243">
        <f>IF('A-baseline &amp; data'!AM229="",K411*(1+SUMIFS('A-methods'!R:R,'A-methods'!$AG:$AG,"rate",'A-methods'!$AF:$AF,$B411,'A-methods'!$F:$F,$C411,'A-methods'!$A:$A,$D411)),'A-baseline &amp; data'!AM229)</f>
        <v>13019.030999999999</v>
      </c>
      <c r="M411" s="243">
        <f>IF('A-baseline &amp; data'!AN229="",L411*(1+SUMIFS('A-methods'!S:S,'A-methods'!$AG:$AG,"rate",'A-methods'!$AF:$AF,$B411,'A-methods'!$F:$F,$C411,'A-methods'!$A:$A,$D411)),'A-baseline &amp; data'!AN229)</f>
        <v>13019.030999999999</v>
      </c>
      <c r="N411" s="243">
        <f>IF('A-baseline &amp; data'!AO229="",M411*(1+SUMIFS('A-methods'!T:T,'A-methods'!$AG:$AG,"rate",'A-methods'!$AF:$AF,$B411,'A-methods'!$F:$F,$C411,'A-methods'!$A:$A,$D411)),'A-baseline &amp; data'!AO229)</f>
        <v>13019.030999999999</v>
      </c>
      <c r="O411" s="243">
        <f>IF('A-baseline &amp; data'!AP229="",N411*(1+SUMIFS('A-methods'!U:U,'A-methods'!$AG:$AG,"rate",'A-methods'!$AF:$AF,$B411,'A-methods'!$F:$F,$C411,'A-methods'!$A:$A,$D411)),'A-baseline &amp; data'!AP229)</f>
        <v>13019.030999999999</v>
      </c>
      <c r="P411" s="243">
        <f>IF('A-baseline &amp; data'!AQ229="",O411*(1+SUMIFS('A-methods'!V:V,'A-methods'!$AG:$AG,"rate",'A-methods'!$AF:$AF,$B411,'A-methods'!$F:$F,$C411,'A-methods'!$A:$A,$D411)),'A-baseline &amp; data'!AQ229)</f>
        <v>13019.030999999999</v>
      </c>
      <c r="Q411" s="243">
        <f>IF('A-baseline &amp; data'!AR229="",P411*(1+SUMIFS('A-methods'!W:W,'A-methods'!$AG:$AG,"rate",'A-methods'!$AF:$AF,$B411,'A-methods'!$F:$F,$C411,'A-methods'!$A:$A,$D411)),'A-baseline &amp; data'!AR229)</f>
        <v>13019.030999999999</v>
      </c>
      <c r="R411" s="243">
        <f>IF('A-baseline &amp; data'!AS229="",Q411*(1+SUMIFS('A-methods'!X:X,'A-methods'!$AG:$AG,"rate",'A-methods'!$AF:$AF,$B411,'A-methods'!$F:$F,$C411,'A-methods'!$A:$A,$D411)),'A-baseline &amp; data'!AS229)</f>
        <v>13019.030999999999</v>
      </c>
      <c r="S411" s="243">
        <f>IF('A-baseline &amp; data'!AT229="",R411*(1+SUMIFS('A-methods'!Y:Y,'A-methods'!$AG:$AG,"rate",'A-methods'!$AF:$AF,$B411,'A-methods'!$F:$F,$C411,'A-methods'!$A:$A,$D411)),'A-baseline &amp; data'!AT229)</f>
        <v>13019.030999999999</v>
      </c>
      <c r="T411" s="243">
        <f>IF('A-baseline &amp; data'!AU229="",S411*(1+SUMIFS('A-methods'!Z:Z,'A-methods'!$AG:$AG,"rate",'A-methods'!$AF:$AF,$B411,'A-methods'!$F:$F,$C411,'A-methods'!$A:$A,$D411)),'A-baseline &amp; data'!AU229)</f>
        <v>13019.030999999999</v>
      </c>
      <c r="U411" s="243">
        <f>IF('A-baseline &amp; data'!AV229="",T411*(1+SUMIFS('A-methods'!AA:AA,'A-methods'!$AG:$AG,"rate",'A-methods'!$AF:$AF,$B411,'A-methods'!$F:$F,$C411,'A-methods'!$A:$A,$D411)),'A-baseline &amp; data'!AV229)</f>
        <v>13019.030999999999</v>
      </c>
      <c r="V411" s="243">
        <f>IF('A-baseline &amp; data'!AW229="",U411*(1+SUMIFS('A-methods'!AB:AB,'A-methods'!$AG:$AG,"rate",'A-methods'!$AF:$AF,$B411,'A-methods'!$F:$F,$C411,'A-methods'!$A:$A,$D411)),'A-baseline &amp; data'!AW229)</f>
        <v>13019.030999999999</v>
      </c>
      <c r="W411" s="243">
        <f>IF('A-baseline &amp; data'!AX229="",V411*(1+SUMIFS('A-methods'!AC:AC,'A-methods'!$AG:$AG,"rate",'A-methods'!$AF:$AF,$B411,'A-methods'!$F:$F,$C411,'A-methods'!$A:$A,$D411)),'A-baseline &amp; data'!AX229)</f>
        <v>13019.030999999999</v>
      </c>
      <c r="X411" s="243">
        <f>IF('A-baseline &amp; data'!AY229="",W411*(1+SUMIFS('A-methods'!AD:AD,'A-methods'!$AG:$AG,"rate",'A-methods'!$AF:$AF,$B411,'A-methods'!$F:$F,$C411,'A-methods'!$A:$A,$D411)),'A-baseline &amp; data'!AY229)</f>
        <v>13019.030999999999</v>
      </c>
      <c r="Y411" s="243">
        <f>IF('A-baseline &amp; data'!AZ229="",X411*(1+SUMIFS('A-methods'!AE:AE,'A-methods'!$AG:$AG,"rate",'A-methods'!$AF:$AF,$B411,'A-methods'!$F:$F,$C411,'A-methods'!$A:$A,$D411)),'A-baseline &amp; data'!AZ229)</f>
        <v>13019.030999999999</v>
      </c>
    </row>
    <row r="412" spans="1:27">
      <c r="A412" s="237" t="s">
        <v>33</v>
      </c>
      <c r="B412" s="221" t="s">
        <v>34</v>
      </c>
      <c r="C412" s="274" t="str">
        <f t="shared" si="50"/>
        <v>Qld</v>
      </c>
      <c r="D412" s="272" t="str">
        <f t="shared" si="52"/>
        <v>High</v>
      </c>
      <c r="E412" s="336">
        <f>IF('A-baseline &amp; data'!AF230&lt;&gt;"",'A-baseline &amp; data'!AF230,'A-baseline &amp; data'!AE230*(1+SUMIFS('A-methods'!K:K,'A-methods'!$AG:$AG,"rate",'A-methods'!$AF:$AF,$B412,'A-methods'!$F:$F,$C412,'A-methods'!$A:$A,$D412)))</f>
        <v>184126.54809999999</v>
      </c>
      <c r="F412" s="243">
        <f>IF('A-baseline &amp; data'!AG230="",E412*(1+SUMIFS('A-methods'!L:L,'A-methods'!$AG:$AG,"rate",'A-methods'!$AF:$AF,$B412,'A-methods'!$F:$F,$C412,'A-methods'!$A:$A,$D412)),'A-baseline &amp; data'!AG230)</f>
        <v>202539.20290999999</v>
      </c>
      <c r="G412" s="243">
        <f>IF('A-baseline &amp; data'!AH230="",F412*(1+SUMIFS('A-methods'!M:M,'A-methods'!$AG:$AG,"rate",'A-methods'!$AF:$AF,$B412,'A-methods'!$F:$F,$C412,'A-methods'!$A:$A,$D412)),'A-baseline &amp; data'!AH230)</f>
        <v>222793.12320100001</v>
      </c>
      <c r="H412" s="243">
        <f>IF('A-baseline &amp; data'!AI230="",G412*(1+SUMIFS('A-methods'!N:N,'A-methods'!$AG:$AG,"rate",'A-methods'!$AF:$AF,$B412,'A-methods'!$F:$F,$C412,'A-methods'!$A:$A,$D412)),'A-baseline &amp; data'!AI230)</f>
        <v>245072.43552110004</v>
      </c>
      <c r="I412" s="243">
        <f>IF('A-baseline &amp; data'!AJ230="",H412*(1+SUMIFS('A-methods'!O:O,'A-methods'!$AG:$AG,"rate",'A-methods'!$AF:$AF,$B412,'A-methods'!$F:$F,$C412,'A-methods'!$A:$A,$D412)),'A-baseline &amp; data'!AJ230)</f>
        <v>269579.67907321005</v>
      </c>
      <c r="J412" s="243">
        <f>IF('A-baseline &amp; data'!AK230="",I412*(1+SUMIFS('A-methods'!P:P,'A-methods'!$AG:$AG,"rate",'A-methods'!$AF:$AF,$B412,'A-methods'!$F:$F,$C412,'A-methods'!$A:$A,$D412)),'A-baseline &amp; data'!AK230)</f>
        <v>296537.64698053111</v>
      </c>
      <c r="K412" s="243">
        <f>IF('A-baseline &amp; data'!AL230="",J412*(1+SUMIFS('A-methods'!Q:Q,'A-methods'!$AG:$AG,"rate",'A-methods'!$AF:$AF,$B412,'A-methods'!$F:$F,$C412,'A-methods'!$A:$A,$D412)),'A-baseline &amp; data'!AL230)</f>
        <v>326191.41167858423</v>
      </c>
      <c r="L412" s="243">
        <f>IF('A-baseline &amp; data'!AM230="",K412*(1+SUMIFS('A-methods'!R:R,'A-methods'!$AG:$AG,"rate",'A-methods'!$AF:$AF,$B412,'A-methods'!$F:$F,$C412,'A-methods'!$A:$A,$D412)),'A-baseline &amp; data'!AM230)</f>
        <v>358810.55284644268</v>
      </c>
      <c r="M412" s="243">
        <f>IF('A-baseline &amp; data'!AN230="",L412*(1+SUMIFS('A-methods'!S:S,'A-methods'!$AG:$AG,"rate",'A-methods'!$AF:$AF,$B412,'A-methods'!$F:$F,$C412,'A-methods'!$A:$A,$D412)),'A-baseline &amp; data'!AN230)</f>
        <v>394691.60813108698</v>
      </c>
      <c r="N412" s="243">
        <f>IF('A-baseline &amp; data'!AO230="",M412*(1+SUMIFS('A-methods'!T:T,'A-methods'!$AG:$AG,"rate",'A-methods'!$AF:$AF,$B412,'A-methods'!$F:$F,$C412,'A-methods'!$A:$A,$D412)),'A-baseline &amp; data'!AO230)</f>
        <v>434160.7689441957</v>
      </c>
      <c r="O412" s="243">
        <f>IF('A-baseline &amp; data'!AP230="",N412*(1+SUMIFS('A-methods'!U:U,'A-methods'!$AG:$AG,"rate",'A-methods'!$AF:$AF,$B412,'A-methods'!$F:$F,$C412,'A-methods'!$A:$A,$D412)),'A-baseline &amp; data'!AP230)</f>
        <v>477576.84583861532</v>
      </c>
      <c r="P412" s="243">
        <f>IF('A-baseline &amp; data'!AQ230="",O412*(1+SUMIFS('A-methods'!V:V,'A-methods'!$AG:$AG,"rate",'A-methods'!$AF:$AF,$B412,'A-methods'!$F:$F,$C412,'A-methods'!$A:$A,$D412)),'A-baseline &amp; data'!AQ230)</f>
        <v>525334.53042247694</v>
      </c>
      <c r="Q412" s="243">
        <f>IF('A-baseline &amp; data'!AR230="",P412*(1+SUMIFS('A-methods'!W:W,'A-methods'!$AG:$AG,"rate",'A-methods'!$AF:$AF,$B412,'A-methods'!$F:$F,$C412,'A-methods'!$A:$A,$D412)),'A-baseline &amp; data'!AR230)</f>
        <v>577867.98346472473</v>
      </c>
      <c r="R412" s="243">
        <f>IF('A-baseline &amp; data'!AS230="",Q412*(1+SUMIFS('A-methods'!X:X,'A-methods'!$AG:$AG,"rate",'A-methods'!$AF:$AF,$B412,'A-methods'!$F:$F,$C412,'A-methods'!$A:$A,$D412)),'A-baseline &amp; data'!AS230)</f>
        <v>635654.78181119729</v>
      </c>
      <c r="S412" s="243">
        <f>IF('A-baseline &amp; data'!AT230="",R412*(1+SUMIFS('A-methods'!Y:Y,'A-methods'!$AG:$AG,"rate",'A-methods'!$AF:$AF,$B412,'A-methods'!$F:$F,$C412,'A-methods'!$A:$A,$D412)),'A-baseline &amp; data'!AT230)</f>
        <v>699220.25999231706</v>
      </c>
      <c r="T412" s="243">
        <f>IF('A-baseline &amp; data'!AU230="",S412*(1+SUMIFS('A-methods'!Z:Z,'A-methods'!$AG:$AG,"rate",'A-methods'!$AF:$AF,$B412,'A-methods'!$F:$F,$C412,'A-methods'!$A:$A,$D412)),'A-baseline &amp; data'!AU230)</f>
        <v>769142.28599154879</v>
      </c>
      <c r="U412" s="243">
        <f>IF('A-baseline &amp; data'!AV230="",T412*(1+SUMIFS('A-methods'!AA:AA,'A-methods'!$AG:$AG,"rate",'A-methods'!$AF:$AF,$B412,'A-methods'!$F:$F,$C412,'A-methods'!$A:$A,$D412)),'A-baseline &amp; data'!AV230)</f>
        <v>846056.51459070377</v>
      </c>
      <c r="V412" s="243">
        <f>IF('A-baseline &amp; data'!AW230="",U412*(1+SUMIFS('A-methods'!AB:AB,'A-methods'!$AG:$AG,"rate",'A-methods'!$AF:$AF,$B412,'A-methods'!$F:$F,$C412,'A-methods'!$A:$A,$D412)),'A-baseline &amp; data'!AW230)</f>
        <v>930662.16604977427</v>
      </c>
      <c r="W412" s="243">
        <f>IF('A-baseline &amp; data'!AX230="",V412*(1+SUMIFS('A-methods'!AC:AC,'A-methods'!$AG:$AG,"rate",'A-methods'!$AF:$AF,$B412,'A-methods'!$F:$F,$C412,'A-methods'!$A:$A,$D412)),'A-baseline &amp; data'!AX230)</f>
        <v>1023728.3826547518</v>
      </c>
      <c r="X412" s="243">
        <f>IF('A-baseline &amp; data'!AY230="",W412*(1+SUMIFS('A-methods'!AD:AD,'A-methods'!$AG:$AG,"rate",'A-methods'!$AF:$AF,$B412,'A-methods'!$F:$F,$C412,'A-methods'!$A:$A,$D412)),'A-baseline &amp; data'!AY230)</f>
        <v>1126101.220920227</v>
      </c>
      <c r="Y412" s="243">
        <f>IF('A-baseline &amp; data'!AZ230="",X412*(1+SUMIFS('A-methods'!AE:AE,'A-methods'!$AG:$AG,"rate",'A-methods'!$AF:$AF,$B412,'A-methods'!$F:$F,$C412,'A-methods'!$A:$A,$D412)),'A-baseline &amp; data'!AZ230)</f>
        <v>1238711.3430122498</v>
      </c>
    </row>
    <row r="413" spans="1:27">
      <c r="A413" s="237" t="s">
        <v>43</v>
      </c>
      <c r="B413" s="221" t="s">
        <v>44</v>
      </c>
      <c r="C413" s="274" t="str">
        <f t="shared" si="50"/>
        <v>Qld</v>
      </c>
      <c r="D413" s="272" t="str">
        <f t="shared" si="52"/>
        <v>High</v>
      </c>
      <c r="E413" s="336">
        <f>IF('A-baseline &amp; data'!AF231&lt;&gt;"",'A-baseline &amp; data'!AF231,'A-baseline &amp; data'!AE231*(1+SUMIFS('A-methods'!K:K,'A-methods'!$AG:$AG,"rate",'A-methods'!$AF:$AF,$B413,'A-methods'!$F:$F,$C413,'A-methods'!$A:$A,$D413)))</f>
        <v>327.60832000000005</v>
      </c>
      <c r="F413" s="243">
        <f>IF('A-baseline &amp; data'!AG231="",E413*(1+SUMIFS('A-methods'!L:L,'A-methods'!$AG:$AG,"rate",'A-methods'!$AF:$AF,$B413,'A-methods'!$F:$F,$C413,'A-methods'!$A:$A,$D413)),'A-baseline &amp; data'!AG231)</f>
        <v>340.71265280000006</v>
      </c>
      <c r="G413" s="243">
        <f>IF('A-baseline &amp; data'!AH231="",F413*(1+SUMIFS('A-methods'!M:M,'A-methods'!$AG:$AG,"rate",'A-methods'!$AF:$AF,$B413,'A-methods'!$F:$F,$C413,'A-methods'!$A:$A,$D413)),'A-baseline &amp; data'!AH231)</f>
        <v>354.34115891200008</v>
      </c>
      <c r="H413" s="243">
        <f>IF('A-baseline &amp; data'!AI231="",G413*(1+SUMIFS('A-methods'!N:N,'A-methods'!$AG:$AG,"rate",'A-methods'!$AF:$AF,$B413,'A-methods'!$F:$F,$C413,'A-methods'!$A:$A,$D413)),'A-baseline &amp; data'!AI231)</f>
        <v>368.51480526848007</v>
      </c>
      <c r="I413" s="243">
        <f>IF('A-baseline &amp; data'!AJ231="",H413*(1+SUMIFS('A-methods'!O:O,'A-methods'!$AG:$AG,"rate",'A-methods'!$AF:$AF,$B413,'A-methods'!$F:$F,$C413,'A-methods'!$A:$A,$D413)),'A-baseline &amp; data'!AJ231)</f>
        <v>383.25539747921931</v>
      </c>
      <c r="J413" s="243">
        <f>IF('A-baseline &amp; data'!AK231="",I413*(1+SUMIFS('A-methods'!P:P,'A-methods'!$AG:$AG,"rate",'A-methods'!$AF:$AF,$B413,'A-methods'!$F:$F,$C413,'A-methods'!$A:$A,$D413)),'A-baseline &amp; data'!AK231)</f>
        <v>406.25072132797249</v>
      </c>
      <c r="K413" s="243">
        <f>IF('A-baseline &amp; data'!AL231="",J413*(1+SUMIFS('A-methods'!Q:Q,'A-methods'!$AG:$AG,"rate",'A-methods'!$AF:$AF,$B413,'A-methods'!$F:$F,$C413,'A-methods'!$A:$A,$D413)),'A-baseline &amp; data'!AL231)</f>
        <v>430.62576460765086</v>
      </c>
      <c r="L413" s="243">
        <f>IF('A-baseline &amp; data'!AM231="",K413*(1+SUMIFS('A-methods'!R:R,'A-methods'!$AG:$AG,"rate",'A-methods'!$AF:$AF,$B413,'A-methods'!$F:$F,$C413,'A-methods'!$A:$A,$D413)),'A-baseline &amp; data'!AM231)</f>
        <v>456.46331048410997</v>
      </c>
      <c r="M413" s="243">
        <f>IF('A-baseline &amp; data'!AN231="",L413*(1+SUMIFS('A-methods'!S:S,'A-methods'!$AG:$AG,"rate",'A-methods'!$AF:$AF,$B413,'A-methods'!$F:$F,$C413,'A-methods'!$A:$A,$D413)),'A-baseline &amp; data'!AN231)</f>
        <v>483.85110911315661</v>
      </c>
      <c r="N413" s="243">
        <f>IF('A-baseline &amp; data'!AO231="",M413*(1+SUMIFS('A-methods'!T:T,'A-methods'!$AG:$AG,"rate",'A-methods'!$AF:$AF,$B413,'A-methods'!$F:$F,$C413,'A-methods'!$A:$A,$D413)),'A-baseline &amp; data'!AO231)</f>
        <v>512.88217565994603</v>
      </c>
      <c r="O413" s="243">
        <f>IF('A-baseline &amp; data'!AP231="",N413*(1+SUMIFS('A-methods'!U:U,'A-methods'!$AG:$AG,"rate",'A-methods'!$AF:$AF,$B413,'A-methods'!$F:$F,$C413,'A-methods'!$A:$A,$D413)),'A-baseline &amp; data'!AP231)</f>
        <v>512.88217565994603</v>
      </c>
      <c r="P413" s="243">
        <f>IF('A-baseline &amp; data'!AQ231="",O413*(1+SUMIFS('A-methods'!V:V,'A-methods'!$AG:$AG,"rate",'A-methods'!$AF:$AF,$B413,'A-methods'!$F:$F,$C413,'A-methods'!$A:$A,$D413)),'A-baseline &amp; data'!AQ231)</f>
        <v>512.88217565994603</v>
      </c>
      <c r="Q413" s="243">
        <f>IF('A-baseline &amp; data'!AR231="",P413*(1+SUMIFS('A-methods'!W:W,'A-methods'!$AG:$AG,"rate",'A-methods'!$AF:$AF,$B413,'A-methods'!$F:$F,$C413,'A-methods'!$A:$A,$D413)),'A-baseline &amp; data'!AR231)</f>
        <v>512.88217565994603</v>
      </c>
      <c r="R413" s="243">
        <f>IF('A-baseline &amp; data'!AS231="",Q413*(1+SUMIFS('A-methods'!X:X,'A-methods'!$AG:$AG,"rate",'A-methods'!$AF:$AF,$B413,'A-methods'!$F:$F,$C413,'A-methods'!$A:$A,$D413)),'A-baseline &amp; data'!AS231)</f>
        <v>512.88217565994603</v>
      </c>
      <c r="S413" s="243">
        <f>IF('A-baseline &amp; data'!AT231="",R413*(1+SUMIFS('A-methods'!Y:Y,'A-methods'!$AG:$AG,"rate",'A-methods'!$AF:$AF,$B413,'A-methods'!$F:$F,$C413,'A-methods'!$A:$A,$D413)),'A-baseline &amp; data'!AT231)</f>
        <v>512.88217565994603</v>
      </c>
      <c r="T413" s="243">
        <f>IF('A-baseline &amp; data'!AU231="",S413*(1+SUMIFS('A-methods'!Z:Z,'A-methods'!$AG:$AG,"rate",'A-methods'!$AF:$AF,$B413,'A-methods'!$F:$F,$C413,'A-methods'!$A:$A,$D413)),'A-baseline &amp; data'!AU231)</f>
        <v>512.88217565994603</v>
      </c>
      <c r="U413" s="243">
        <f>IF('A-baseline &amp; data'!AV231="",T413*(1+SUMIFS('A-methods'!AA:AA,'A-methods'!$AG:$AG,"rate",'A-methods'!$AF:$AF,$B413,'A-methods'!$F:$F,$C413,'A-methods'!$A:$A,$D413)),'A-baseline &amp; data'!AV231)</f>
        <v>512.88217565994603</v>
      </c>
      <c r="V413" s="243">
        <f>IF('A-baseline &amp; data'!AW231="",U413*(1+SUMIFS('A-methods'!AB:AB,'A-methods'!$AG:$AG,"rate",'A-methods'!$AF:$AF,$B413,'A-methods'!$F:$F,$C413,'A-methods'!$A:$A,$D413)),'A-baseline &amp; data'!AW231)</f>
        <v>512.88217565994603</v>
      </c>
      <c r="W413" s="243">
        <f>IF('A-baseline &amp; data'!AX231="",V413*(1+SUMIFS('A-methods'!AC:AC,'A-methods'!$AG:$AG,"rate",'A-methods'!$AF:$AF,$B413,'A-methods'!$F:$F,$C413,'A-methods'!$A:$A,$D413)),'A-baseline &amp; data'!AX231)</f>
        <v>512.88217565994603</v>
      </c>
      <c r="X413" s="243">
        <f>IF('A-baseline &amp; data'!AY231="",W413*(1+SUMIFS('A-methods'!AD:AD,'A-methods'!$AG:$AG,"rate",'A-methods'!$AF:$AF,$B413,'A-methods'!$F:$F,$C413,'A-methods'!$A:$A,$D413)),'A-baseline &amp; data'!AY231)</f>
        <v>512.88217565994603</v>
      </c>
      <c r="Y413" s="243">
        <f>IF('A-baseline &amp; data'!AZ231="",X413*(1+SUMIFS('A-methods'!AE:AE,'A-methods'!$AG:$AG,"rate",'A-methods'!$AF:$AF,$B413,'A-methods'!$F:$F,$C413,'A-methods'!$A:$A,$D413)),'A-baseline &amp; data'!AZ231)</f>
        <v>512.88217565994603</v>
      </c>
    </row>
    <row r="414" spans="1:27">
      <c r="A414" s="237" t="s">
        <v>63</v>
      </c>
      <c r="B414" s="221" t="s">
        <v>64</v>
      </c>
      <c r="C414" s="274" t="str">
        <f t="shared" si="50"/>
        <v>Qld</v>
      </c>
      <c r="D414" s="272" t="str">
        <f t="shared" si="52"/>
        <v>High</v>
      </c>
      <c r="E414" s="336">
        <f>IF('A-baseline &amp; data'!AF232&lt;&gt;"",'A-baseline &amp; data'!AF232,'A-baseline &amp; data'!AE232*(1+SUMIFS('A-methods'!K:K,'A-methods'!$AG:$AG,"rate",'A-methods'!$AF:$AF,$B414,'A-methods'!$F:$F,$C414,'A-methods'!$A:$A,$D414)))</f>
        <v>7791.3371699999998</v>
      </c>
      <c r="F414" s="243">
        <f>IF('A-baseline &amp; data'!AG232="",E414*(1+SUMIFS('A-methods'!L:L,'A-methods'!$AG:$AG,"rate",'A-methods'!$AF:$AF,$B414,'A-methods'!$F:$F,$C414,'A-methods'!$A:$A,$D414)),'A-baseline &amp; data'!AG232)</f>
        <v>8064.0339709499995</v>
      </c>
      <c r="G414" s="243">
        <f>IF('A-baseline &amp; data'!AH232="",F414*(1+SUMIFS('A-methods'!M:M,'A-methods'!$AG:$AG,"rate",'A-methods'!$AF:$AF,$B414,'A-methods'!$F:$F,$C414,'A-methods'!$A:$A,$D414)),'A-baseline &amp; data'!AH232)</f>
        <v>8346.2751599332496</v>
      </c>
      <c r="H414" s="243">
        <f>IF('A-baseline &amp; data'!AI232="",G414*(1+SUMIFS('A-methods'!N:N,'A-methods'!$AG:$AG,"rate",'A-methods'!$AF:$AF,$B414,'A-methods'!$F:$F,$C414,'A-methods'!$A:$A,$D414)),'A-baseline &amp; data'!AI232)</f>
        <v>8638.3947905309124</v>
      </c>
      <c r="I414" s="243">
        <f>IF('A-baseline &amp; data'!AJ232="",H414*(1+SUMIFS('A-methods'!O:O,'A-methods'!$AG:$AG,"rate",'A-methods'!$AF:$AF,$B414,'A-methods'!$F:$F,$C414,'A-methods'!$A:$A,$D414)),'A-baseline &amp; data'!AJ232)</f>
        <v>8940.7386081994937</v>
      </c>
      <c r="J414" s="243">
        <f>IF('A-baseline &amp; data'!AK232="",I414*(1+SUMIFS('A-methods'!P:P,'A-methods'!$AG:$AG,"rate",'A-methods'!$AF:$AF,$B414,'A-methods'!$F:$F,$C414,'A-methods'!$A:$A,$D414)),'A-baseline &amp; data'!AK232)</f>
        <v>9253.6644594864756</v>
      </c>
      <c r="K414" s="243">
        <f>IF('A-baseline &amp; data'!AL232="",J414*(1+SUMIFS('A-methods'!Q:Q,'A-methods'!$AG:$AG,"rate",'A-methods'!$AF:$AF,$B414,'A-methods'!$F:$F,$C414,'A-methods'!$A:$A,$D414)),'A-baseline &amp; data'!AL232)</f>
        <v>9577.5427155685011</v>
      </c>
      <c r="L414" s="243">
        <f>IF('A-baseline &amp; data'!AM232="",K414*(1+SUMIFS('A-methods'!R:R,'A-methods'!$AG:$AG,"rate",'A-methods'!$AF:$AF,$B414,'A-methods'!$F:$F,$C414,'A-methods'!$A:$A,$D414)),'A-baseline &amp; data'!AM232)</f>
        <v>9912.7567106133974</v>
      </c>
      <c r="M414" s="243">
        <f>IF('A-baseline &amp; data'!AN232="",L414*(1+SUMIFS('A-methods'!S:S,'A-methods'!$AG:$AG,"rate",'A-methods'!$AF:$AF,$B414,'A-methods'!$F:$F,$C414,'A-methods'!$A:$A,$D414)),'A-baseline &amp; data'!AN232)</f>
        <v>10259.703195484866</v>
      </c>
      <c r="N414" s="243">
        <f>IF('A-baseline &amp; data'!AO232="",M414*(1+SUMIFS('A-methods'!T:T,'A-methods'!$AG:$AG,"rate",'A-methods'!$AF:$AF,$B414,'A-methods'!$F:$F,$C414,'A-methods'!$A:$A,$D414)),'A-baseline &amp; data'!AO232)</f>
        <v>10618.792807326836</v>
      </c>
      <c r="O414" s="243">
        <f>IF('A-baseline &amp; data'!AP232="",N414*(1+SUMIFS('A-methods'!U:U,'A-methods'!$AG:$AG,"rate",'A-methods'!$AF:$AF,$B414,'A-methods'!$F:$F,$C414,'A-methods'!$A:$A,$D414)),'A-baseline &amp; data'!AP232)</f>
        <v>10990.450555583275</v>
      </c>
      <c r="P414" s="243">
        <f>IF('A-baseline &amp; data'!AQ232="",O414*(1+SUMIFS('A-methods'!V:V,'A-methods'!$AG:$AG,"rate",'A-methods'!$AF:$AF,$B414,'A-methods'!$F:$F,$C414,'A-methods'!$A:$A,$D414)),'A-baseline &amp; data'!AQ232)</f>
        <v>11375.116325028688</v>
      </c>
      <c r="Q414" s="243">
        <f>IF('A-baseline &amp; data'!AR232="",P414*(1+SUMIFS('A-methods'!W:W,'A-methods'!$AG:$AG,"rate",'A-methods'!$AF:$AF,$B414,'A-methods'!$F:$F,$C414,'A-methods'!$A:$A,$D414)),'A-baseline &amp; data'!AR232)</f>
        <v>11773.245396404691</v>
      </c>
      <c r="R414" s="243">
        <f>IF('A-baseline &amp; data'!AS232="",Q414*(1+SUMIFS('A-methods'!X:X,'A-methods'!$AG:$AG,"rate",'A-methods'!$AF:$AF,$B414,'A-methods'!$F:$F,$C414,'A-methods'!$A:$A,$D414)),'A-baseline &amp; data'!AS232)</f>
        <v>12185.308985278854</v>
      </c>
      <c r="S414" s="243">
        <f>IF('A-baseline &amp; data'!AT232="",R414*(1+SUMIFS('A-methods'!Y:Y,'A-methods'!$AG:$AG,"rate",'A-methods'!$AF:$AF,$B414,'A-methods'!$F:$F,$C414,'A-methods'!$A:$A,$D414)),'A-baseline &amp; data'!AT232)</f>
        <v>12611.794799763613</v>
      </c>
      <c r="T414" s="243">
        <f>IF('A-baseline &amp; data'!AU232="",S414*(1+SUMIFS('A-methods'!Z:Z,'A-methods'!$AG:$AG,"rate",'A-methods'!$AF:$AF,$B414,'A-methods'!$F:$F,$C414,'A-methods'!$A:$A,$D414)),'A-baseline &amp; data'!AU232)</f>
        <v>13053.207617755339</v>
      </c>
      <c r="U414" s="243">
        <f>IF('A-baseline &amp; data'!AV232="",T414*(1+SUMIFS('A-methods'!AA:AA,'A-methods'!$AG:$AG,"rate",'A-methods'!$AF:$AF,$B414,'A-methods'!$F:$F,$C414,'A-methods'!$A:$A,$D414)),'A-baseline &amp; data'!AV232)</f>
        <v>13510.069884376775</v>
      </c>
      <c r="V414" s="243">
        <f>IF('A-baseline &amp; data'!AW232="",U414*(1+SUMIFS('A-methods'!AB:AB,'A-methods'!$AG:$AG,"rate",'A-methods'!$AF:$AF,$B414,'A-methods'!$F:$F,$C414,'A-methods'!$A:$A,$D414)),'A-baseline &amp; data'!AW232)</f>
        <v>13982.92233032996</v>
      </c>
      <c r="W414" s="243">
        <f>IF('A-baseline &amp; data'!AX232="",V414*(1+SUMIFS('A-methods'!AC:AC,'A-methods'!$AG:$AG,"rate",'A-methods'!$AF:$AF,$B414,'A-methods'!$F:$F,$C414,'A-methods'!$A:$A,$D414)),'A-baseline &amp; data'!AX232)</f>
        <v>14472.324611891509</v>
      </c>
      <c r="X414" s="243">
        <f>IF('A-baseline &amp; data'!AY232="",W414*(1+SUMIFS('A-methods'!AD:AD,'A-methods'!$AG:$AG,"rate",'A-methods'!$AF:$AF,$B414,'A-methods'!$F:$F,$C414,'A-methods'!$A:$A,$D414)),'A-baseline &amp; data'!AY232)</f>
        <v>14978.855973307711</v>
      </c>
      <c r="Y414" s="243">
        <f>IF('A-baseline &amp; data'!AZ232="",X414*(1+SUMIFS('A-methods'!AE:AE,'A-methods'!$AG:$AG,"rate",'A-methods'!$AF:$AF,$B414,'A-methods'!$F:$F,$C414,'A-methods'!$A:$A,$D414)),'A-baseline &amp; data'!AZ232)</f>
        <v>15503.115932373479</v>
      </c>
    </row>
    <row r="415" spans="1:27">
      <c r="A415" s="237" t="s">
        <v>75</v>
      </c>
      <c r="B415" s="221" t="s">
        <v>76</v>
      </c>
      <c r="C415" s="274" t="str">
        <f t="shared" si="50"/>
        <v>Qld</v>
      </c>
      <c r="D415" s="272" t="str">
        <f t="shared" si="52"/>
        <v>High</v>
      </c>
      <c r="E415" s="336">
        <f>IF('A-baseline &amp; data'!AF233&lt;&gt;"",'A-baseline &amp; data'!AF233,'A-baseline &amp; data'!AE233*(1+SUMIFS('A-methods'!K:K,'A-methods'!$AG:$AG,"rate",'A-methods'!$AF:$AF,$B415,'A-methods'!$F:$F,$C415,'A-methods'!$A:$A,$D415)))</f>
        <v>45277.130080000003</v>
      </c>
      <c r="F415" s="243">
        <f>IF('A-baseline &amp; data'!AG233="",E415*(1+SUMIFS('A-methods'!L:L,'A-methods'!$AG:$AG,"rate",'A-methods'!$AF:$AF,$B415,'A-methods'!$F:$F,$C415,'A-methods'!$A:$A,$D415)),'A-baseline &amp; data'!AG233)</f>
        <v>50710.385689600007</v>
      </c>
      <c r="G415" s="243">
        <f>IF('A-baseline &amp; data'!AH233="",F415*(1+SUMIFS('A-methods'!M:M,'A-methods'!$AG:$AG,"rate",'A-methods'!$AF:$AF,$B415,'A-methods'!$F:$F,$C415,'A-methods'!$A:$A,$D415)),'A-baseline &amp; data'!AH233)</f>
        <v>56795.631972352014</v>
      </c>
      <c r="H415" s="243">
        <f>IF('A-baseline &amp; data'!AI233="",G415*(1+SUMIFS('A-methods'!N:N,'A-methods'!$AG:$AG,"rate",'A-methods'!$AF:$AF,$B415,'A-methods'!$F:$F,$C415,'A-methods'!$A:$A,$D415)),'A-baseline &amp; data'!AI233)</f>
        <v>63611.107809034263</v>
      </c>
      <c r="I415" s="243">
        <f>IF('A-baseline &amp; data'!AJ233="",H415*(1+SUMIFS('A-methods'!O:O,'A-methods'!$AG:$AG,"rate",'A-methods'!$AF:$AF,$B415,'A-methods'!$F:$F,$C415,'A-methods'!$A:$A,$D415)),'A-baseline &amp; data'!AJ233)</f>
        <v>71244.440746118387</v>
      </c>
      <c r="J415" s="243">
        <f>IF('A-baseline &amp; data'!AK233="",I415*(1+SUMIFS('A-methods'!P:P,'A-methods'!$AG:$AG,"rate",'A-methods'!$AF:$AF,$B415,'A-methods'!$F:$F,$C415,'A-methods'!$A:$A,$D415)),'A-baseline &amp; data'!AK233)</f>
        <v>79793.7736356526</v>
      </c>
      <c r="K415" s="243">
        <f>IF('A-baseline &amp; data'!AL233="",J415*(1+SUMIFS('A-methods'!Q:Q,'A-methods'!$AG:$AG,"rate",'A-methods'!$AF:$AF,$B415,'A-methods'!$F:$F,$C415,'A-methods'!$A:$A,$D415)),'A-baseline &amp; data'!AL233)</f>
        <v>89369.02647193092</v>
      </c>
      <c r="L415" s="243">
        <f>IF('A-baseline &amp; data'!AM233="",K415*(1+SUMIFS('A-methods'!R:R,'A-methods'!$AG:$AG,"rate",'A-methods'!$AF:$AF,$B415,'A-methods'!$F:$F,$C415,'A-methods'!$A:$A,$D415)),'A-baseline &amp; data'!AM233)</f>
        <v>100093.30964856264</v>
      </c>
      <c r="M415" s="243">
        <f>IF('A-baseline &amp; data'!AN233="",L415*(1+SUMIFS('A-methods'!S:S,'A-methods'!$AG:$AG,"rate",'A-methods'!$AF:$AF,$B415,'A-methods'!$F:$F,$C415,'A-methods'!$A:$A,$D415)),'A-baseline &amp; data'!AN233)</f>
        <v>112104.50680639017</v>
      </c>
      <c r="N415" s="243">
        <f>IF('A-baseline &amp; data'!AO233="",M415*(1+SUMIFS('A-methods'!T:T,'A-methods'!$AG:$AG,"rate",'A-methods'!$AF:$AF,$B415,'A-methods'!$F:$F,$C415,'A-methods'!$A:$A,$D415)),'A-baseline &amp; data'!AO233)</f>
        <v>125557.04762315701</v>
      </c>
      <c r="O415" s="243">
        <f>IF('A-baseline &amp; data'!AP233="",N415*(1+SUMIFS('A-methods'!U:U,'A-methods'!$AG:$AG,"rate",'A-methods'!$AF:$AF,$B415,'A-methods'!$F:$F,$C415,'A-methods'!$A:$A,$D415)),'A-baseline &amp; data'!AP233)</f>
        <v>140623.89333793585</v>
      </c>
      <c r="P415" s="243">
        <f>IF('A-baseline &amp; data'!AQ233="",O415*(1+SUMIFS('A-methods'!V:V,'A-methods'!$AG:$AG,"rate",'A-methods'!$AF:$AF,$B415,'A-methods'!$F:$F,$C415,'A-methods'!$A:$A,$D415)),'A-baseline &amp; data'!AQ233)</f>
        <v>157498.76053848816</v>
      </c>
      <c r="Q415" s="243">
        <f>IF('A-baseline &amp; data'!AR233="",P415*(1+SUMIFS('A-methods'!W:W,'A-methods'!$AG:$AG,"rate",'A-methods'!$AF:$AF,$B415,'A-methods'!$F:$F,$C415,'A-methods'!$A:$A,$D415)),'A-baseline &amp; data'!AR233)</f>
        <v>176398.61180310676</v>
      </c>
      <c r="R415" s="243">
        <f>IF('A-baseline &amp; data'!AS233="",Q415*(1+SUMIFS('A-methods'!X:X,'A-methods'!$AG:$AG,"rate",'A-methods'!$AF:$AF,$B415,'A-methods'!$F:$F,$C415,'A-methods'!$A:$A,$D415)),'A-baseline &amp; data'!AS233)</f>
        <v>197566.44521947959</v>
      </c>
      <c r="S415" s="243">
        <f>IF('A-baseline &amp; data'!AT233="",R415*(1+SUMIFS('A-methods'!Y:Y,'A-methods'!$AG:$AG,"rate",'A-methods'!$AF:$AF,$B415,'A-methods'!$F:$F,$C415,'A-methods'!$A:$A,$D415)),'A-baseline &amp; data'!AT233)</f>
        <v>221274.41864581715</v>
      </c>
      <c r="T415" s="243">
        <f>IF('A-baseline &amp; data'!AU233="",S415*(1+SUMIFS('A-methods'!Z:Z,'A-methods'!$AG:$AG,"rate",'A-methods'!$AF:$AF,$B415,'A-methods'!$F:$F,$C415,'A-methods'!$A:$A,$D415)),'A-baseline &amp; data'!AU233)</f>
        <v>247827.34888331522</v>
      </c>
      <c r="U415" s="243">
        <f>IF('A-baseline &amp; data'!AV233="",T415*(1+SUMIFS('A-methods'!AA:AA,'A-methods'!$AG:$AG,"rate",'A-methods'!$AF:$AF,$B415,'A-methods'!$F:$F,$C415,'A-methods'!$A:$A,$D415)),'A-baseline &amp; data'!AV233)</f>
        <v>277566.6307493131</v>
      </c>
      <c r="V415" s="243">
        <f>IF('A-baseline &amp; data'!AW233="",U415*(1+SUMIFS('A-methods'!AB:AB,'A-methods'!$AG:$AG,"rate",'A-methods'!$AF:$AF,$B415,'A-methods'!$F:$F,$C415,'A-methods'!$A:$A,$D415)),'A-baseline &amp; data'!AW233)</f>
        <v>310874.62643923069</v>
      </c>
      <c r="W415" s="243">
        <f>IF('A-baseline &amp; data'!AX233="",V415*(1+SUMIFS('A-methods'!AC:AC,'A-methods'!$AG:$AG,"rate",'A-methods'!$AF:$AF,$B415,'A-methods'!$F:$F,$C415,'A-methods'!$A:$A,$D415)),'A-baseline &amp; data'!AX233)</f>
        <v>348179.58161193843</v>
      </c>
      <c r="X415" s="243">
        <f>IF('A-baseline &amp; data'!AY233="",W415*(1+SUMIFS('A-methods'!AD:AD,'A-methods'!$AG:$AG,"rate",'A-methods'!$AF:$AF,$B415,'A-methods'!$F:$F,$C415,'A-methods'!$A:$A,$D415)),'A-baseline &amp; data'!AY233)</f>
        <v>389961.13140537107</v>
      </c>
      <c r="Y415" s="243">
        <f>IF('A-baseline &amp; data'!AZ233="",X415*(1+SUMIFS('A-methods'!AE:AE,'A-methods'!$AG:$AG,"rate",'A-methods'!$AF:$AF,$B415,'A-methods'!$F:$F,$C415,'A-methods'!$A:$A,$D415)),'A-baseline &amp; data'!AZ233)</f>
        <v>436756.46717401565</v>
      </c>
    </row>
    <row r="416" spans="1:27">
      <c r="A416" s="237" t="s">
        <v>253</v>
      </c>
      <c r="B416" s="221" t="s">
        <v>193</v>
      </c>
      <c r="C416" s="274" t="str">
        <f t="shared" si="50"/>
        <v>Qld</v>
      </c>
      <c r="D416" s="272" t="str">
        <f t="shared" si="52"/>
        <v>High</v>
      </c>
      <c r="E416" s="336">
        <f>IF('A-baseline &amp; data'!AF234&lt;&gt;"",'A-baseline &amp; data'!AF234,'A-baseline &amp; data'!AE234*(1+SUMIFS('A-methods'!K:K,'A-methods'!$AG:$AG,"rate",'A-methods'!$AF:$AF,$B416,'A-methods'!$F:$F,$C416,'A-methods'!$A:$A,$D416)))</f>
        <v>4374.7439999999997</v>
      </c>
      <c r="F416" s="243">
        <f>IF('A-baseline &amp; data'!AG234="",E416*(1+SUMIFS('A-methods'!L:L,'A-methods'!$AG:$AG,"rate",'A-methods'!$AF:$AF,$B416,'A-methods'!$F:$F,$C416,'A-methods'!$A:$A,$D416)),'A-baseline &amp; data'!AG234)</f>
        <v>4374.7439999999997</v>
      </c>
      <c r="G416" s="243">
        <f>IF('A-baseline &amp; data'!AH234="",F416*(1+SUMIFS('A-methods'!M:M,'A-methods'!$AG:$AG,"rate",'A-methods'!$AF:$AF,$B416,'A-methods'!$F:$F,$C416,'A-methods'!$A:$A,$D416)),'A-baseline &amp; data'!AH234)</f>
        <v>4374.7439999999997</v>
      </c>
      <c r="H416" s="243">
        <f>IF('A-baseline &amp; data'!AI234="",G416*(1+SUMIFS('A-methods'!N:N,'A-methods'!$AG:$AG,"rate",'A-methods'!$AF:$AF,$B416,'A-methods'!$F:$F,$C416,'A-methods'!$A:$A,$D416)),'A-baseline &amp; data'!AI234)</f>
        <v>4374.7439999999997</v>
      </c>
      <c r="I416" s="243">
        <f>IF('A-baseline &amp; data'!AJ234="",H416*(1+SUMIFS('A-methods'!O:O,'A-methods'!$AG:$AG,"rate",'A-methods'!$AF:$AF,$B416,'A-methods'!$F:$F,$C416,'A-methods'!$A:$A,$D416)),'A-baseline &amp; data'!AJ234)</f>
        <v>4374.7439999999997</v>
      </c>
      <c r="J416" s="243">
        <f>IF('A-baseline &amp; data'!AK234="",I416*(1+SUMIFS('A-methods'!P:P,'A-methods'!$AG:$AG,"rate",'A-methods'!$AF:$AF,$B416,'A-methods'!$F:$F,$C416,'A-methods'!$A:$A,$D416)),'A-baseline &amp; data'!AK234)</f>
        <v>4374.7439999999997</v>
      </c>
      <c r="K416" s="243">
        <f>IF('A-baseline &amp; data'!AL234="",J416*(1+SUMIFS('A-methods'!Q:Q,'A-methods'!$AG:$AG,"rate",'A-methods'!$AF:$AF,$B416,'A-methods'!$F:$F,$C416,'A-methods'!$A:$A,$D416)),'A-baseline &amp; data'!AL234)</f>
        <v>4374.7439999999997</v>
      </c>
      <c r="L416" s="243">
        <f>IF('A-baseline &amp; data'!AM234="",K416*(1+SUMIFS('A-methods'!R:R,'A-methods'!$AG:$AG,"rate",'A-methods'!$AF:$AF,$B416,'A-methods'!$F:$F,$C416,'A-methods'!$A:$A,$D416)),'A-baseline &amp; data'!AM234)</f>
        <v>4374.7439999999997</v>
      </c>
      <c r="M416" s="243">
        <f>IF('A-baseline &amp; data'!AN234="",L416*(1+SUMIFS('A-methods'!S:S,'A-methods'!$AG:$AG,"rate",'A-methods'!$AF:$AF,$B416,'A-methods'!$F:$F,$C416,'A-methods'!$A:$A,$D416)),'A-baseline &amp; data'!AN234)</f>
        <v>4374.7439999999997</v>
      </c>
      <c r="N416" s="243">
        <f>IF('A-baseline &amp; data'!AO234="",M416*(1+SUMIFS('A-methods'!T:T,'A-methods'!$AG:$AG,"rate",'A-methods'!$AF:$AF,$B416,'A-methods'!$F:$F,$C416,'A-methods'!$A:$A,$D416)),'A-baseline &amp; data'!AO234)</f>
        <v>4374.7439999999997</v>
      </c>
      <c r="O416" s="243">
        <f>IF('A-baseline &amp; data'!AP234="",N416*(1+SUMIFS('A-methods'!U:U,'A-methods'!$AG:$AG,"rate",'A-methods'!$AF:$AF,$B416,'A-methods'!$F:$F,$C416,'A-methods'!$A:$A,$D416)),'A-baseline &amp; data'!AP234)</f>
        <v>4374.7439999999997</v>
      </c>
      <c r="P416" s="243">
        <f>IF('A-baseline &amp; data'!AQ234="",O416*(1+SUMIFS('A-methods'!V:V,'A-methods'!$AG:$AG,"rate",'A-methods'!$AF:$AF,$B416,'A-methods'!$F:$F,$C416,'A-methods'!$A:$A,$D416)),'A-baseline &amp; data'!AQ234)</f>
        <v>4374.7439999999997</v>
      </c>
      <c r="Q416" s="243">
        <f>IF('A-baseline &amp; data'!AR234="",P416*(1+SUMIFS('A-methods'!W:W,'A-methods'!$AG:$AG,"rate",'A-methods'!$AF:$AF,$B416,'A-methods'!$F:$F,$C416,'A-methods'!$A:$A,$D416)),'A-baseline &amp; data'!AR234)</f>
        <v>4374.7439999999997</v>
      </c>
      <c r="R416" s="243">
        <f>IF('A-baseline &amp; data'!AS234="",Q416*(1+SUMIFS('A-methods'!X:X,'A-methods'!$AG:$AG,"rate",'A-methods'!$AF:$AF,$B416,'A-methods'!$F:$F,$C416,'A-methods'!$A:$A,$D416)),'A-baseline &amp; data'!AS234)</f>
        <v>4374.7439999999997</v>
      </c>
      <c r="S416" s="243">
        <f>IF('A-baseline &amp; data'!AT234="",R416*(1+SUMIFS('A-methods'!Y:Y,'A-methods'!$AG:$AG,"rate",'A-methods'!$AF:$AF,$B416,'A-methods'!$F:$F,$C416,'A-methods'!$A:$A,$D416)),'A-baseline &amp; data'!AT234)</f>
        <v>4374.7439999999997</v>
      </c>
      <c r="T416" s="243">
        <f>IF('A-baseline &amp; data'!AU234="",S416*(1+SUMIFS('A-methods'!Z:Z,'A-methods'!$AG:$AG,"rate",'A-methods'!$AF:$AF,$B416,'A-methods'!$F:$F,$C416,'A-methods'!$A:$A,$D416)),'A-baseline &amp; data'!AU234)</f>
        <v>4374.7439999999997</v>
      </c>
      <c r="U416" s="243">
        <f>IF('A-baseline &amp; data'!AV234="",T416*(1+SUMIFS('A-methods'!AA:AA,'A-methods'!$AG:$AG,"rate",'A-methods'!$AF:$AF,$B416,'A-methods'!$F:$F,$C416,'A-methods'!$A:$A,$D416)),'A-baseline &amp; data'!AV234)</f>
        <v>4374.7439999999997</v>
      </c>
      <c r="V416" s="243">
        <f>IF('A-baseline &amp; data'!AW234="",U416*(1+SUMIFS('A-methods'!AB:AB,'A-methods'!$AG:$AG,"rate",'A-methods'!$AF:$AF,$B416,'A-methods'!$F:$F,$C416,'A-methods'!$A:$A,$D416)),'A-baseline &amp; data'!AW234)</f>
        <v>4374.7439999999997</v>
      </c>
      <c r="W416" s="243">
        <f>IF('A-baseline &amp; data'!AX234="",V416*(1+SUMIFS('A-methods'!AC:AC,'A-methods'!$AG:$AG,"rate",'A-methods'!$AF:$AF,$B416,'A-methods'!$F:$F,$C416,'A-methods'!$A:$A,$D416)),'A-baseline &amp; data'!AX234)</f>
        <v>4374.7439999999997</v>
      </c>
      <c r="X416" s="243">
        <f>IF('A-baseline &amp; data'!AY234="",W416*(1+SUMIFS('A-methods'!AD:AD,'A-methods'!$AG:$AG,"rate",'A-methods'!$AF:$AF,$B416,'A-methods'!$F:$F,$C416,'A-methods'!$A:$A,$D416)),'A-baseline &amp; data'!AY234)</f>
        <v>4374.7439999999997</v>
      </c>
      <c r="Y416" s="243">
        <f>IF('A-baseline &amp; data'!AZ234="",X416*(1+SUMIFS('A-methods'!AE:AE,'A-methods'!$AG:$AG,"rate",'A-methods'!$AF:$AF,$B416,'A-methods'!$F:$F,$C416,'A-methods'!$A:$A,$D416)),'A-baseline &amp; data'!AZ234)</f>
        <v>4374.7439999999997</v>
      </c>
    </row>
    <row r="417" spans="1:25">
      <c r="A417" s="238" t="s">
        <v>87</v>
      </c>
      <c r="B417" s="221" t="s">
        <v>88</v>
      </c>
      <c r="C417" s="274" t="str">
        <f t="shared" si="50"/>
        <v>Qld</v>
      </c>
      <c r="D417" s="272" t="str">
        <f t="shared" si="52"/>
        <v>High</v>
      </c>
      <c r="E417" s="336">
        <f>IF('A-baseline &amp; data'!AF235&lt;&gt;"",'A-baseline &amp; data'!AF235,'A-baseline &amp; data'!AE235*(1+SUMIFS('A-methods'!K:K,'A-methods'!$AG:$AG,"rate",'A-methods'!$AF:$AF,$B417,'A-methods'!$F:$F,$C417,'A-methods'!$A:$A,$D417)))</f>
        <v>49.041600000000003</v>
      </c>
      <c r="F417" s="243">
        <f>IF('A-baseline &amp; data'!AG235="",E417*(1+SUMIFS('A-methods'!L:L,'A-methods'!$AG:$AG,"rate",'A-methods'!$AF:$AF,$B417,'A-methods'!$F:$F,$C417,'A-methods'!$A:$A,$D417)),'A-baseline &amp; data'!AG235)</f>
        <v>50.022432000000002</v>
      </c>
      <c r="G417" s="243">
        <f>IF('A-baseline &amp; data'!AH235="",F417*(1+SUMIFS('A-methods'!M:M,'A-methods'!$AG:$AG,"rate",'A-methods'!$AF:$AF,$B417,'A-methods'!$F:$F,$C417,'A-methods'!$A:$A,$D417)),'A-baseline &amp; data'!AH235)</f>
        <v>51.022880640000004</v>
      </c>
      <c r="H417" s="243">
        <f>IF('A-baseline &amp; data'!AI235="",G417*(1+SUMIFS('A-methods'!N:N,'A-methods'!$AG:$AG,"rate",'A-methods'!$AF:$AF,$B417,'A-methods'!$F:$F,$C417,'A-methods'!$A:$A,$D417)),'A-baseline &amp; data'!AI235)</f>
        <v>52.043338252800005</v>
      </c>
      <c r="I417" s="243">
        <f>IF('A-baseline &amp; data'!AJ235="",H417*(1+SUMIFS('A-methods'!O:O,'A-methods'!$AG:$AG,"rate",'A-methods'!$AF:$AF,$B417,'A-methods'!$F:$F,$C417,'A-methods'!$A:$A,$D417)),'A-baseline &amp; data'!AJ235)</f>
        <v>53.084205017856007</v>
      </c>
      <c r="J417" s="243">
        <f>IF('A-baseline &amp; data'!AK235="",I417*(1+SUMIFS('A-methods'!P:P,'A-methods'!$AG:$AG,"rate",'A-methods'!$AF:$AF,$B417,'A-methods'!$F:$F,$C417,'A-methods'!$A:$A,$D417)),'A-baseline &amp; data'!AK235)</f>
        <v>54.145889118213127</v>
      </c>
      <c r="K417" s="243">
        <f>IF('A-baseline &amp; data'!AL235="",J417*(1+SUMIFS('A-methods'!Q:Q,'A-methods'!$AG:$AG,"rate",'A-methods'!$AF:$AF,$B417,'A-methods'!$F:$F,$C417,'A-methods'!$A:$A,$D417)),'A-baseline &amp; data'!AL235)</f>
        <v>55.228806900577389</v>
      </c>
      <c r="L417" s="243">
        <f>IF('A-baseline &amp; data'!AM235="",K417*(1+SUMIFS('A-methods'!R:R,'A-methods'!$AG:$AG,"rate",'A-methods'!$AF:$AF,$B417,'A-methods'!$F:$F,$C417,'A-methods'!$A:$A,$D417)),'A-baseline &amp; data'!AM235)</f>
        <v>56.333383038588941</v>
      </c>
      <c r="M417" s="243">
        <f>IF('A-baseline &amp; data'!AN235="",L417*(1+SUMIFS('A-methods'!S:S,'A-methods'!$AG:$AG,"rate",'A-methods'!$AF:$AF,$B417,'A-methods'!$F:$F,$C417,'A-methods'!$A:$A,$D417)),'A-baseline &amp; data'!AN235)</f>
        <v>57.460050699360721</v>
      </c>
      <c r="N417" s="243">
        <f>IF('A-baseline &amp; data'!AO235="",M417*(1+SUMIFS('A-methods'!T:T,'A-methods'!$AG:$AG,"rate",'A-methods'!$AF:$AF,$B417,'A-methods'!$F:$F,$C417,'A-methods'!$A:$A,$D417)),'A-baseline &amp; data'!AO235)</f>
        <v>58.609251713347938</v>
      </c>
      <c r="O417" s="243">
        <f>IF('A-baseline &amp; data'!AP235="",N417*(1+SUMIFS('A-methods'!U:U,'A-methods'!$AG:$AG,"rate",'A-methods'!$AF:$AF,$B417,'A-methods'!$F:$F,$C417,'A-methods'!$A:$A,$D417)),'A-baseline &amp; data'!AP235)</f>
        <v>59.781436747614897</v>
      </c>
      <c r="P417" s="243">
        <f>IF('A-baseline &amp; data'!AQ235="",O417*(1+SUMIFS('A-methods'!V:V,'A-methods'!$AG:$AG,"rate",'A-methods'!$AF:$AF,$B417,'A-methods'!$F:$F,$C417,'A-methods'!$A:$A,$D417)),'A-baseline &amp; data'!AQ235)</f>
        <v>60.977065482567198</v>
      </c>
      <c r="Q417" s="243">
        <f>IF('A-baseline &amp; data'!AR235="",P417*(1+SUMIFS('A-methods'!W:W,'A-methods'!$AG:$AG,"rate",'A-methods'!$AF:$AF,$B417,'A-methods'!$F:$F,$C417,'A-methods'!$A:$A,$D417)),'A-baseline &amp; data'!AR235)</f>
        <v>62.196606792218546</v>
      </c>
      <c r="R417" s="243">
        <f>IF('A-baseline &amp; data'!AS235="",Q417*(1+SUMIFS('A-methods'!X:X,'A-methods'!$AG:$AG,"rate",'A-methods'!$AF:$AF,$B417,'A-methods'!$F:$F,$C417,'A-methods'!$A:$A,$D417)),'A-baseline &amp; data'!AS235)</f>
        <v>63.440538928062921</v>
      </c>
      <c r="S417" s="243">
        <f>IF('A-baseline &amp; data'!AT235="",R417*(1+SUMIFS('A-methods'!Y:Y,'A-methods'!$AG:$AG,"rate",'A-methods'!$AF:$AF,$B417,'A-methods'!$F:$F,$C417,'A-methods'!$A:$A,$D417)),'A-baseline &amp; data'!AT235)</f>
        <v>64.709349706624181</v>
      </c>
      <c r="T417" s="243">
        <f>IF('A-baseline &amp; data'!AU235="",S417*(1+SUMIFS('A-methods'!Z:Z,'A-methods'!$AG:$AG,"rate",'A-methods'!$AF:$AF,$B417,'A-methods'!$F:$F,$C417,'A-methods'!$A:$A,$D417)),'A-baseline &amp; data'!AU235)</f>
        <v>66.003536700756669</v>
      </c>
      <c r="U417" s="243">
        <f>IF('A-baseline &amp; data'!AV235="",T417*(1+SUMIFS('A-methods'!AA:AA,'A-methods'!$AG:$AG,"rate",'A-methods'!$AF:$AF,$B417,'A-methods'!$F:$F,$C417,'A-methods'!$A:$A,$D417)),'A-baseline &amp; data'!AV235)</f>
        <v>67.323607434771802</v>
      </c>
      <c r="V417" s="243">
        <f>IF('A-baseline &amp; data'!AW235="",U417*(1+SUMIFS('A-methods'!AB:AB,'A-methods'!$AG:$AG,"rate",'A-methods'!$AF:$AF,$B417,'A-methods'!$F:$F,$C417,'A-methods'!$A:$A,$D417)),'A-baseline &amp; data'!AW235)</f>
        <v>68.670079583467242</v>
      </c>
      <c r="W417" s="243">
        <f>IF('A-baseline &amp; data'!AX235="",V417*(1+SUMIFS('A-methods'!AC:AC,'A-methods'!$AG:$AG,"rate",'A-methods'!$AF:$AF,$B417,'A-methods'!$F:$F,$C417,'A-methods'!$A:$A,$D417)),'A-baseline &amp; data'!AX235)</f>
        <v>70.043481175136591</v>
      </c>
      <c r="X417" s="243">
        <f>IF('A-baseline &amp; data'!AY235="",W417*(1+SUMIFS('A-methods'!AD:AD,'A-methods'!$AG:$AG,"rate",'A-methods'!$AF:$AF,$B417,'A-methods'!$F:$F,$C417,'A-methods'!$A:$A,$D417)),'A-baseline &amp; data'!AY235)</f>
        <v>71.44435079863932</v>
      </c>
      <c r="Y417" s="243">
        <f>IF('A-baseline &amp; data'!AZ235="",X417*(1+SUMIFS('A-methods'!AE:AE,'A-methods'!$AG:$AG,"rate",'A-methods'!$AF:$AF,$B417,'A-methods'!$F:$F,$C417,'A-methods'!$A:$A,$D417)),'A-baseline &amp; data'!AZ235)</f>
        <v>72.873237814612111</v>
      </c>
    </row>
    <row r="418" spans="1:25">
      <c r="A418" s="237" t="s">
        <v>91</v>
      </c>
      <c r="B418" s="221" t="s">
        <v>92</v>
      </c>
      <c r="C418" s="274" t="str">
        <f t="shared" si="50"/>
        <v>Qld</v>
      </c>
      <c r="D418" s="272" t="str">
        <f t="shared" si="52"/>
        <v>High</v>
      </c>
      <c r="E418" s="336">
        <f>IF('A-baseline &amp; data'!AF236&lt;&gt;"",'A-baseline &amp; data'!AF236,'A-baseline &amp; data'!AE236*(1+SUMIFS('A-methods'!K:K,'A-methods'!$AG:$AG,"rate",'A-methods'!$AF:$AF,$B418,'A-methods'!$F:$F,$C418,'A-methods'!$A:$A,$D418)))</f>
        <v>12108.983106</v>
      </c>
      <c r="F418" s="243">
        <f>IF('A-baseline &amp; data'!AG236="",E418*(1+SUMIFS('A-methods'!L:L,'A-methods'!$AG:$AG,"rate",'A-methods'!$AF:$AF,$B418,'A-methods'!$F:$F,$C418,'A-methods'!$A:$A,$D418)),'A-baseline &amp; data'!AG236)</f>
        <v>12569.124464028</v>
      </c>
      <c r="G418" s="243">
        <f>IF('A-baseline &amp; data'!AH236="",F418*(1+SUMIFS('A-methods'!M:M,'A-methods'!$AG:$AG,"rate",'A-methods'!$AF:$AF,$B418,'A-methods'!$F:$F,$C418,'A-methods'!$A:$A,$D418)),'A-baseline &amp; data'!AH236)</f>
        <v>13046.751193661064</v>
      </c>
      <c r="H418" s="243">
        <f>IF('A-baseline &amp; data'!AI236="",G418*(1+SUMIFS('A-methods'!N:N,'A-methods'!$AG:$AG,"rate",'A-methods'!$AF:$AF,$B418,'A-methods'!$F:$F,$C418,'A-methods'!$A:$A,$D418)),'A-baseline &amp; data'!AI236)</f>
        <v>13542.527739020185</v>
      </c>
      <c r="I418" s="243">
        <f>IF('A-baseline &amp; data'!AJ236="",H418*(1+SUMIFS('A-methods'!O:O,'A-methods'!$AG:$AG,"rate",'A-methods'!$AF:$AF,$B418,'A-methods'!$F:$F,$C418,'A-methods'!$A:$A,$D418)),'A-baseline &amp; data'!AJ236)</f>
        <v>14057.143793102952</v>
      </c>
      <c r="J418" s="243">
        <f>IF('A-baseline &amp; data'!AK236="",I418*(1+SUMIFS('A-methods'!P:P,'A-methods'!$AG:$AG,"rate",'A-methods'!$AF:$AF,$B418,'A-methods'!$F:$F,$C418,'A-methods'!$A:$A,$D418)),'A-baseline &amp; data'!AK236)</f>
        <v>14591.315257240865</v>
      </c>
      <c r="K418" s="243">
        <f>IF('A-baseline &amp; data'!AL236="",J418*(1+SUMIFS('A-methods'!Q:Q,'A-methods'!$AG:$AG,"rate",'A-methods'!$AF:$AF,$B418,'A-methods'!$F:$F,$C418,'A-methods'!$A:$A,$D418)),'A-baseline &amp; data'!AL236)</f>
        <v>15145.785237016018</v>
      </c>
      <c r="L418" s="243">
        <f>IF('A-baseline &amp; data'!AM236="",K418*(1+SUMIFS('A-methods'!R:R,'A-methods'!$AG:$AG,"rate",'A-methods'!$AF:$AF,$B418,'A-methods'!$F:$F,$C418,'A-methods'!$A:$A,$D418)),'A-baseline &amp; data'!AM236)</f>
        <v>15721.325076022627</v>
      </c>
      <c r="M418" s="243">
        <f>IF('A-baseline &amp; data'!AN236="",L418*(1+SUMIFS('A-methods'!S:S,'A-methods'!$AG:$AG,"rate",'A-methods'!$AF:$AF,$B418,'A-methods'!$F:$F,$C418,'A-methods'!$A:$A,$D418)),'A-baseline &amp; data'!AN236)</f>
        <v>16318.735428911488</v>
      </c>
      <c r="N418" s="243">
        <f>IF('A-baseline &amp; data'!AO236="",M418*(1+SUMIFS('A-methods'!T:T,'A-methods'!$AG:$AG,"rate",'A-methods'!$AF:$AF,$B418,'A-methods'!$F:$F,$C418,'A-methods'!$A:$A,$D418)),'A-baseline &amp; data'!AO236)</f>
        <v>16938.847375210124</v>
      </c>
      <c r="O418" s="243">
        <f>IF('A-baseline &amp; data'!AP236="",N418*(1+SUMIFS('A-methods'!U:U,'A-methods'!$AG:$AG,"rate",'A-methods'!$AF:$AF,$B418,'A-methods'!$F:$F,$C418,'A-methods'!$A:$A,$D418)),'A-baseline &amp; data'!AP236)</f>
        <v>17582.523575468109</v>
      </c>
      <c r="P418" s="243">
        <f>IF('A-baseline &amp; data'!AQ236="",O418*(1+SUMIFS('A-methods'!V:V,'A-methods'!$AG:$AG,"rate",'A-methods'!$AF:$AF,$B418,'A-methods'!$F:$F,$C418,'A-methods'!$A:$A,$D418)),'A-baseline &amp; data'!AQ236)</f>
        <v>18250.659471335897</v>
      </c>
      <c r="Q418" s="243">
        <f>IF('A-baseline &amp; data'!AR236="",P418*(1+SUMIFS('A-methods'!W:W,'A-methods'!$AG:$AG,"rate",'A-methods'!$AF:$AF,$B418,'A-methods'!$F:$F,$C418,'A-methods'!$A:$A,$D418)),'A-baseline &amp; data'!AR236)</f>
        <v>18944.184531246661</v>
      </c>
      <c r="R418" s="243">
        <f>IF('A-baseline &amp; data'!AS236="",Q418*(1+SUMIFS('A-methods'!X:X,'A-methods'!$AG:$AG,"rate",'A-methods'!$AF:$AF,$B418,'A-methods'!$F:$F,$C418,'A-methods'!$A:$A,$D418)),'A-baseline &amp; data'!AS236)</f>
        <v>19664.063543434037</v>
      </c>
      <c r="S418" s="243">
        <f>IF('A-baseline &amp; data'!AT236="",R418*(1+SUMIFS('A-methods'!Y:Y,'A-methods'!$AG:$AG,"rate",'A-methods'!$AF:$AF,$B418,'A-methods'!$F:$F,$C418,'A-methods'!$A:$A,$D418)),'A-baseline &amp; data'!AT236)</f>
        <v>20411.297958084531</v>
      </c>
      <c r="T418" s="243">
        <f>IF('A-baseline &amp; data'!AU236="",S418*(1+SUMIFS('A-methods'!Z:Z,'A-methods'!$AG:$AG,"rate",'A-methods'!$AF:$AF,$B418,'A-methods'!$F:$F,$C418,'A-methods'!$A:$A,$D418)),'A-baseline &amp; data'!AU236)</f>
        <v>21186.927280491745</v>
      </c>
      <c r="U418" s="243">
        <f>IF('A-baseline &amp; data'!AV236="",T418*(1+SUMIFS('A-methods'!AA:AA,'A-methods'!$AG:$AG,"rate",'A-methods'!$AF:$AF,$B418,'A-methods'!$F:$F,$C418,'A-methods'!$A:$A,$D418)),'A-baseline &amp; data'!AV236)</f>
        <v>21992.030517150433</v>
      </c>
      <c r="V418" s="243">
        <f>IF('A-baseline &amp; data'!AW236="",U418*(1+SUMIFS('A-methods'!AB:AB,'A-methods'!$AG:$AG,"rate",'A-methods'!$AF:$AF,$B418,'A-methods'!$F:$F,$C418,'A-methods'!$A:$A,$D418)),'A-baseline &amp; data'!AW236)</f>
        <v>22827.727676802151</v>
      </c>
      <c r="W418" s="243">
        <f>IF('A-baseline &amp; data'!AX236="",V418*(1+SUMIFS('A-methods'!AC:AC,'A-methods'!$AG:$AG,"rate",'A-methods'!$AF:$AF,$B418,'A-methods'!$F:$F,$C418,'A-methods'!$A:$A,$D418)),'A-baseline &amp; data'!AX236)</f>
        <v>23695.181328520634</v>
      </c>
      <c r="X418" s="243">
        <f>IF('A-baseline &amp; data'!AY236="",W418*(1+SUMIFS('A-methods'!AD:AD,'A-methods'!$AG:$AG,"rate",'A-methods'!$AF:$AF,$B418,'A-methods'!$F:$F,$C418,'A-methods'!$A:$A,$D418)),'A-baseline &amp; data'!AY236)</f>
        <v>24595.59821900442</v>
      </c>
      <c r="Y418" s="243">
        <f>IF('A-baseline &amp; data'!AZ236="",X418*(1+SUMIFS('A-methods'!AE:AE,'A-methods'!$AG:$AG,"rate",'A-methods'!$AF:$AF,$B418,'A-methods'!$F:$F,$C418,'A-methods'!$A:$A,$D418)),'A-baseline &amp; data'!AZ236)</f>
        <v>25530.23095132659</v>
      </c>
    </row>
    <row r="419" spans="1:25">
      <c r="A419" s="237" t="s">
        <v>97</v>
      </c>
      <c r="B419" s="221" t="s">
        <v>98</v>
      </c>
      <c r="C419" s="274" t="str">
        <f t="shared" si="50"/>
        <v>Qld</v>
      </c>
      <c r="D419" s="272" t="str">
        <f t="shared" si="52"/>
        <v>High</v>
      </c>
      <c r="E419" s="336">
        <f>IF('A-baseline &amp; data'!AF237&lt;&gt;"",'A-baseline &amp; data'!AF237,'A-baseline &amp; data'!AE237*(1+SUMIFS('A-methods'!K:K,'A-methods'!$AG:$AG,"rate",'A-methods'!$AF:$AF,$B419,'A-methods'!$F:$F,$C419,'A-methods'!$A:$A,$D419)))</f>
        <v>13579.439039999999</v>
      </c>
      <c r="F419" s="243">
        <f>IF('A-baseline &amp; data'!AG237="",E419*(1+SUMIFS('A-methods'!L:L,'A-methods'!$AG:$AG,"rate",'A-methods'!$AF:$AF,$B419,'A-methods'!$F:$F,$C419,'A-methods'!$A:$A,$D419)),'A-baseline &amp; data'!AG237)</f>
        <v>14231.25211392</v>
      </c>
      <c r="G419" s="243">
        <f>IF('A-baseline &amp; data'!AH237="",F419*(1+SUMIFS('A-methods'!M:M,'A-methods'!$AG:$AG,"rate",'A-methods'!$AF:$AF,$B419,'A-methods'!$F:$F,$C419,'A-methods'!$A:$A,$D419)),'A-baseline &amp; data'!AH237)</f>
        <v>14914.35221538816</v>
      </c>
      <c r="H419" s="243">
        <f>IF('A-baseline &amp; data'!AI237="",G419*(1+SUMIFS('A-methods'!N:N,'A-methods'!$AG:$AG,"rate",'A-methods'!$AF:$AF,$B419,'A-methods'!$F:$F,$C419,'A-methods'!$A:$A,$D419)),'A-baseline &amp; data'!AI237)</f>
        <v>15630.241121726793</v>
      </c>
      <c r="I419" s="243">
        <f>IF('A-baseline &amp; data'!AJ237="",H419*(1+SUMIFS('A-methods'!O:O,'A-methods'!$AG:$AG,"rate",'A-methods'!$AF:$AF,$B419,'A-methods'!$F:$F,$C419,'A-methods'!$A:$A,$D419)),'A-baseline &amp; data'!AJ237)</f>
        <v>16380.492695569679</v>
      </c>
      <c r="J419" s="243">
        <f>IF('A-baseline &amp; data'!AK237="",I419*(1+SUMIFS('A-methods'!P:P,'A-methods'!$AG:$AG,"rate",'A-methods'!$AF:$AF,$B419,'A-methods'!$F:$F,$C419,'A-methods'!$A:$A,$D419)),'A-baseline &amp; data'!AK237)</f>
        <v>17166.756344957026</v>
      </c>
      <c r="K419" s="243">
        <f>IF('A-baseline &amp; data'!AL237="",J419*(1+SUMIFS('A-methods'!Q:Q,'A-methods'!$AG:$AG,"rate",'A-methods'!$AF:$AF,$B419,'A-methods'!$F:$F,$C419,'A-methods'!$A:$A,$D419)),'A-baseline &amp; data'!AL237)</f>
        <v>17990.760649514963</v>
      </c>
      <c r="L419" s="243">
        <f>IF('A-baseline &amp; data'!AM237="",K419*(1+SUMIFS('A-methods'!R:R,'A-methods'!$AG:$AG,"rate",'A-methods'!$AF:$AF,$B419,'A-methods'!$F:$F,$C419,'A-methods'!$A:$A,$D419)),'A-baseline &amp; data'!AM237)</f>
        <v>18854.31716069168</v>
      </c>
      <c r="M419" s="243">
        <f>IF('A-baseline &amp; data'!AN237="",L419*(1+SUMIFS('A-methods'!S:S,'A-methods'!$AG:$AG,"rate",'A-methods'!$AF:$AF,$B419,'A-methods'!$F:$F,$C419,'A-methods'!$A:$A,$D419)),'A-baseline &amp; data'!AN237)</f>
        <v>19759.324384404881</v>
      </c>
      <c r="N419" s="243">
        <f>IF('A-baseline &amp; data'!AO237="",M419*(1+SUMIFS('A-methods'!T:T,'A-methods'!$AG:$AG,"rate",'A-methods'!$AF:$AF,$B419,'A-methods'!$F:$F,$C419,'A-methods'!$A:$A,$D419)),'A-baseline &amp; data'!AO237)</f>
        <v>20707.771954856315</v>
      </c>
      <c r="O419" s="243">
        <f>IF('A-baseline &amp; data'!AP237="",N419*(1+SUMIFS('A-methods'!U:U,'A-methods'!$AG:$AG,"rate",'A-methods'!$AF:$AF,$B419,'A-methods'!$F:$F,$C419,'A-methods'!$A:$A,$D419)),'A-baseline &amp; data'!AP237)</f>
        <v>21701.745008689417</v>
      </c>
      <c r="P419" s="243">
        <f>IF('A-baseline &amp; data'!AQ237="",O419*(1+SUMIFS('A-methods'!V:V,'A-methods'!$AG:$AG,"rate",'A-methods'!$AF:$AF,$B419,'A-methods'!$F:$F,$C419,'A-methods'!$A:$A,$D419)),'A-baseline &amp; data'!AQ237)</f>
        <v>22743.428769106511</v>
      </c>
      <c r="Q419" s="243">
        <f>IF('A-baseline &amp; data'!AR237="",P419*(1+SUMIFS('A-methods'!W:W,'A-methods'!$AG:$AG,"rate",'A-methods'!$AF:$AF,$B419,'A-methods'!$F:$F,$C419,'A-methods'!$A:$A,$D419)),'A-baseline &amp; data'!AR237)</f>
        <v>23835.113350023625</v>
      </c>
      <c r="R419" s="243">
        <f>IF('A-baseline &amp; data'!AS237="",Q419*(1+SUMIFS('A-methods'!X:X,'A-methods'!$AG:$AG,"rate",'A-methods'!$AF:$AF,$B419,'A-methods'!$F:$F,$C419,'A-methods'!$A:$A,$D419)),'A-baseline &amp; data'!AS237)</f>
        <v>24979.198790824761</v>
      </c>
      <c r="S419" s="243">
        <f>IF('A-baseline &amp; data'!AT237="",R419*(1+SUMIFS('A-methods'!Y:Y,'A-methods'!$AG:$AG,"rate",'A-methods'!$AF:$AF,$B419,'A-methods'!$F:$F,$C419,'A-methods'!$A:$A,$D419)),'A-baseline &amp; data'!AT237)</f>
        <v>26178.200332784352</v>
      </c>
      <c r="T419" s="243">
        <f>IF('A-baseline &amp; data'!AU237="",S419*(1+SUMIFS('A-methods'!Z:Z,'A-methods'!$AG:$AG,"rate",'A-methods'!$AF:$AF,$B419,'A-methods'!$F:$F,$C419,'A-methods'!$A:$A,$D419)),'A-baseline &amp; data'!AU237)</f>
        <v>27434.753948758003</v>
      </c>
      <c r="U419" s="243">
        <f>IF('A-baseline &amp; data'!AV237="",T419*(1+SUMIFS('A-methods'!AA:AA,'A-methods'!$AG:$AG,"rate",'A-methods'!$AF:$AF,$B419,'A-methods'!$F:$F,$C419,'A-methods'!$A:$A,$D419)),'A-baseline &amp; data'!AV237)</f>
        <v>28751.622138298389</v>
      </c>
      <c r="V419" s="243">
        <f>IF('A-baseline &amp; data'!AW237="",U419*(1+SUMIFS('A-methods'!AB:AB,'A-methods'!$AG:$AG,"rate",'A-methods'!$AF:$AF,$B419,'A-methods'!$F:$F,$C419,'A-methods'!$A:$A,$D419)),'A-baseline &amp; data'!AW237)</f>
        <v>30131.700000936715</v>
      </c>
      <c r="W419" s="243">
        <f>IF('A-baseline &amp; data'!AX237="",V419*(1+SUMIFS('A-methods'!AC:AC,'A-methods'!$AG:$AG,"rate",'A-methods'!$AF:$AF,$B419,'A-methods'!$F:$F,$C419,'A-methods'!$A:$A,$D419)),'A-baseline &amp; data'!AX237)</f>
        <v>31578.02160098168</v>
      </c>
      <c r="X419" s="243">
        <f>IF('A-baseline &amp; data'!AY237="",W419*(1+SUMIFS('A-methods'!AD:AD,'A-methods'!$AG:$AG,"rate",'A-methods'!$AF:$AF,$B419,'A-methods'!$F:$F,$C419,'A-methods'!$A:$A,$D419)),'A-baseline &amp; data'!AY237)</f>
        <v>33093.766637828805</v>
      </c>
      <c r="Y419" s="243">
        <f>IF('A-baseline &amp; data'!AZ237="",X419*(1+SUMIFS('A-methods'!AE:AE,'A-methods'!$AG:$AG,"rate",'A-methods'!$AF:$AF,$B419,'A-methods'!$F:$F,$C419,'A-methods'!$A:$A,$D419)),'A-baseline &amp; data'!AZ237)</f>
        <v>34682.267436444592</v>
      </c>
    </row>
    <row r="420" spans="1:25">
      <c r="A420" s="237" t="s">
        <v>107</v>
      </c>
      <c r="B420" s="221" t="s">
        <v>108</v>
      </c>
      <c r="C420" s="274" t="str">
        <f t="shared" si="50"/>
        <v>Qld</v>
      </c>
      <c r="D420" s="272" t="str">
        <f t="shared" si="52"/>
        <v>High</v>
      </c>
      <c r="E420" s="336">
        <f>IF('A-baseline &amp; data'!AF238&lt;&gt;"",'A-baseline &amp; data'!AF238,'A-baseline &amp; data'!AE238*(1+SUMIFS('A-methods'!K:K,'A-methods'!$AG:$AG,"rate",'A-methods'!$AF:$AF,$B420,'A-methods'!$F:$F,$C420,'A-methods'!$A:$A,$D420)))</f>
        <v>1205.6024320000001</v>
      </c>
      <c r="F420" s="243">
        <f>IF('A-baseline &amp; data'!AG238="",E420*(1+SUMIFS('A-methods'!L:L,'A-methods'!$AG:$AG,"rate",'A-methods'!$AF:$AF,$B420,'A-methods'!$F:$F,$C420,'A-methods'!$A:$A,$D420)),'A-baseline &amp; data'!AG238)</f>
        <v>1263.4713487360002</v>
      </c>
      <c r="G420" s="243">
        <f>IF('A-baseline &amp; data'!AH238="",F420*(1+SUMIFS('A-methods'!M:M,'A-methods'!$AG:$AG,"rate",'A-methods'!$AF:$AF,$B420,'A-methods'!$F:$F,$C420,'A-methods'!$A:$A,$D420)),'A-baseline &amp; data'!AH238)</f>
        <v>1324.1179734753282</v>
      </c>
      <c r="H420" s="243">
        <f>IF('A-baseline &amp; data'!AI238="",G420*(1+SUMIFS('A-methods'!N:N,'A-methods'!$AG:$AG,"rate",'A-methods'!$AF:$AF,$B420,'A-methods'!$F:$F,$C420,'A-methods'!$A:$A,$D420)),'A-baseline &amp; data'!AI238)</f>
        <v>1387.675636202144</v>
      </c>
      <c r="I420" s="243">
        <f>IF('A-baseline &amp; data'!AJ238="",H420*(1+SUMIFS('A-methods'!O:O,'A-methods'!$AG:$AG,"rate",'A-methods'!$AF:$AF,$B420,'A-methods'!$F:$F,$C420,'A-methods'!$A:$A,$D420)),'A-baseline &amp; data'!AJ238)</f>
        <v>1454.284066739847</v>
      </c>
      <c r="J420" s="243">
        <f>IF('A-baseline &amp; data'!AK238="",I420*(1+SUMIFS('A-methods'!P:P,'A-methods'!$AG:$AG,"rate",'A-methods'!$AF:$AF,$B420,'A-methods'!$F:$F,$C420,'A-methods'!$A:$A,$D420)),'A-baseline &amp; data'!AK238)</f>
        <v>1524.0897019433598</v>
      </c>
      <c r="K420" s="243">
        <f>IF('A-baseline &amp; data'!AL238="",J420*(1+SUMIFS('A-methods'!Q:Q,'A-methods'!$AG:$AG,"rate",'A-methods'!$AF:$AF,$B420,'A-methods'!$F:$F,$C420,'A-methods'!$A:$A,$D420)),'A-baseline &amp; data'!AL238)</f>
        <v>1597.2460076366413</v>
      </c>
      <c r="L420" s="243">
        <f>IF('A-baseline &amp; data'!AM238="",K420*(1+SUMIFS('A-methods'!R:R,'A-methods'!$AG:$AG,"rate",'A-methods'!$AF:$AF,$B420,'A-methods'!$F:$F,$C420,'A-methods'!$A:$A,$D420)),'A-baseline &amp; data'!AM238)</f>
        <v>1673.9138160032001</v>
      </c>
      <c r="M420" s="243">
        <f>IF('A-baseline &amp; data'!AN238="",L420*(1+SUMIFS('A-methods'!S:S,'A-methods'!$AG:$AG,"rate",'A-methods'!$AF:$AF,$B420,'A-methods'!$F:$F,$C420,'A-methods'!$A:$A,$D420)),'A-baseline &amp; data'!AN238)</f>
        <v>1754.2616791713538</v>
      </c>
      <c r="N420" s="243">
        <f>IF('A-baseline &amp; data'!AO238="",M420*(1+SUMIFS('A-methods'!T:T,'A-methods'!$AG:$AG,"rate",'A-methods'!$AF:$AF,$B420,'A-methods'!$F:$F,$C420,'A-methods'!$A:$A,$D420)),'A-baseline &amp; data'!AO238)</f>
        <v>1838.4662397715788</v>
      </c>
      <c r="O420" s="243">
        <f>IF('A-baseline &amp; data'!AP238="",N420*(1+SUMIFS('A-methods'!U:U,'A-methods'!$AG:$AG,"rate",'A-methods'!$AF:$AF,$B420,'A-methods'!$F:$F,$C420,'A-methods'!$A:$A,$D420)),'A-baseline &amp; data'!AP238)</f>
        <v>1926.7126192806147</v>
      </c>
      <c r="P420" s="243">
        <f>IF('A-baseline &amp; data'!AQ238="",O420*(1+SUMIFS('A-methods'!V:V,'A-methods'!$AG:$AG,"rate",'A-methods'!$AF:$AF,$B420,'A-methods'!$F:$F,$C420,'A-methods'!$A:$A,$D420)),'A-baseline &amp; data'!AQ238)</f>
        <v>2019.1948250060843</v>
      </c>
      <c r="Q420" s="243">
        <f>IF('A-baseline &amp; data'!AR238="",P420*(1+SUMIFS('A-methods'!W:W,'A-methods'!$AG:$AG,"rate",'A-methods'!$AF:$AF,$B420,'A-methods'!$F:$F,$C420,'A-methods'!$A:$A,$D420)),'A-baseline &amp; data'!AR238)</f>
        <v>2116.1161766063765</v>
      </c>
      <c r="R420" s="243">
        <f>IF('A-baseline &amp; data'!AS238="",Q420*(1+SUMIFS('A-methods'!X:X,'A-methods'!$AG:$AG,"rate",'A-methods'!$AF:$AF,$B420,'A-methods'!$F:$F,$C420,'A-methods'!$A:$A,$D420)),'A-baseline &amp; data'!AS238)</f>
        <v>2217.6897530834826</v>
      </c>
      <c r="S420" s="243">
        <f>IF('A-baseline &amp; data'!AT238="",R420*(1+SUMIFS('A-methods'!Y:Y,'A-methods'!$AG:$AG,"rate",'A-methods'!$AF:$AF,$B420,'A-methods'!$F:$F,$C420,'A-methods'!$A:$A,$D420)),'A-baseline &amp; data'!AT238)</f>
        <v>2324.13886123149</v>
      </c>
      <c r="T420" s="243">
        <f>IF('A-baseline &amp; data'!AU238="",S420*(1+SUMIFS('A-methods'!Z:Z,'A-methods'!$AG:$AG,"rate",'A-methods'!$AF:$AF,$B420,'A-methods'!$F:$F,$C420,'A-methods'!$A:$A,$D420)),'A-baseline &amp; data'!AU238)</f>
        <v>2435.6975265706014</v>
      </c>
      <c r="U420" s="243">
        <f>IF('A-baseline &amp; data'!AV238="",T420*(1+SUMIFS('A-methods'!AA:AA,'A-methods'!$AG:$AG,"rate",'A-methods'!$AF:$AF,$B420,'A-methods'!$F:$F,$C420,'A-methods'!$A:$A,$D420)),'A-baseline &amp; data'!AV238)</f>
        <v>2552.6110078459906</v>
      </c>
      <c r="V420" s="243">
        <f>IF('A-baseline &amp; data'!AW238="",U420*(1+SUMIFS('A-methods'!AB:AB,'A-methods'!$AG:$AG,"rate",'A-methods'!$AF:$AF,$B420,'A-methods'!$F:$F,$C420,'A-methods'!$A:$A,$D420)),'A-baseline &amp; data'!AW238)</f>
        <v>2675.1363362225984</v>
      </c>
      <c r="W420" s="243">
        <f>IF('A-baseline &amp; data'!AX238="",V420*(1+SUMIFS('A-methods'!AC:AC,'A-methods'!$AG:$AG,"rate",'A-methods'!$AF:$AF,$B420,'A-methods'!$F:$F,$C420,'A-methods'!$A:$A,$D420)),'A-baseline &amp; data'!AX238)</f>
        <v>2803.5428803612831</v>
      </c>
      <c r="X420" s="243">
        <f>IF('A-baseline &amp; data'!AY238="",W420*(1+SUMIFS('A-methods'!AD:AD,'A-methods'!$AG:$AG,"rate",'A-methods'!$AF:$AF,$B420,'A-methods'!$F:$F,$C420,'A-methods'!$A:$A,$D420)),'A-baseline &amp; data'!AY238)</f>
        <v>2938.1129386186249</v>
      </c>
      <c r="Y420" s="243">
        <f>IF('A-baseline &amp; data'!AZ238="",X420*(1+SUMIFS('A-methods'!AE:AE,'A-methods'!$AG:$AG,"rate",'A-methods'!$AF:$AF,$B420,'A-methods'!$F:$F,$C420,'A-methods'!$A:$A,$D420)),'A-baseline &amp; data'!AZ238)</f>
        <v>3079.1423596723189</v>
      </c>
    </row>
    <row r="421" spans="1:25">
      <c r="A421" s="237" t="s">
        <v>115</v>
      </c>
      <c r="B421" s="221" t="s">
        <v>116</v>
      </c>
      <c r="C421" s="274" t="str">
        <f t="shared" si="50"/>
        <v>Qld</v>
      </c>
      <c r="D421" s="272" t="str">
        <f t="shared" si="52"/>
        <v>High</v>
      </c>
      <c r="E421" s="336">
        <f>IF('A-baseline &amp; data'!AF239&lt;&gt;"",'A-baseline &amp; data'!AF239,'A-baseline &amp; data'!AE239*(1+SUMIFS('A-methods'!K:K,'A-methods'!$AG:$AG,"rate",'A-methods'!$AF:$AF,$B421,'A-methods'!$F:$F,$C421,'A-methods'!$A:$A,$D421)))</f>
        <v>276077.96480000002</v>
      </c>
      <c r="F421" s="243">
        <f>IF('A-baseline &amp; data'!AG239="",E421*(1+SUMIFS('A-methods'!L:L,'A-methods'!$AG:$AG,"rate",'A-methods'!$AF:$AF,$B421,'A-methods'!$F:$F,$C421,'A-methods'!$A:$A,$D421)),'A-baseline &amp; data'!AG239)</f>
        <v>303685.76128000004</v>
      </c>
      <c r="G421" s="243">
        <f>IF('A-baseline &amp; data'!AH239="",F421*(1+SUMIFS('A-methods'!M:M,'A-methods'!$AG:$AG,"rate",'A-methods'!$AF:$AF,$B421,'A-methods'!$F:$F,$C421,'A-methods'!$A:$A,$D421)),'A-baseline &amp; data'!AH239)</f>
        <v>334054.33740800008</v>
      </c>
      <c r="H421" s="243">
        <f>IF('A-baseline &amp; data'!AI239="",G421*(1+SUMIFS('A-methods'!N:N,'A-methods'!$AG:$AG,"rate",'A-methods'!$AF:$AF,$B421,'A-methods'!$F:$F,$C421,'A-methods'!$A:$A,$D421)),'A-baseline &amp; data'!AI239)</f>
        <v>367459.77114880009</v>
      </c>
      <c r="I421" s="243">
        <f>IF('A-baseline &amp; data'!AJ239="",H421*(1+SUMIFS('A-methods'!O:O,'A-methods'!$AG:$AG,"rate",'A-methods'!$AF:$AF,$B421,'A-methods'!$F:$F,$C421,'A-methods'!$A:$A,$D421)),'A-baseline &amp; data'!AJ239)</f>
        <v>404205.74826368014</v>
      </c>
      <c r="J421" s="243">
        <f>IF('A-baseline &amp; data'!AK239="",I421*(1+SUMIFS('A-methods'!P:P,'A-methods'!$AG:$AG,"rate",'A-methods'!$AF:$AF,$B421,'A-methods'!$F:$F,$C421,'A-methods'!$A:$A,$D421)),'A-baseline &amp; data'!AK239)</f>
        <v>444626.32309004822</v>
      </c>
      <c r="K421" s="243">
        <f>IF('A-baseline &amp; data'!AL239="",J421*(1+SUMIFS('A-methods'!Q:Q,'A-methods'!$AG:$AG,"rate",'A-methods'!$AF:$AF,$B421,'A-methods'!$F:$F,$C421,'A-methods'!$A:$A,$D421)),'A-baseline &amp; data'!AL239)</f>
        <v>489088.95539905305</v>
      </c>
      <c r="L421" s="243">
        <f>IF('A-baseline &amp; data'!AM239="",K421*(1+SUMIFS('A-methods'!R:R,'A-methods'!$AG:$AG,"rate",'A-methods'!$AF:$AF,$B421,'A-methods'!$F:$F,$C421,'A-methods'!$A:$A,$D421)),'A-baseline &amp; data'!AM239)</f>
        <v>537997.85093895835</v>
      </c>
      <c r="M421" s="243">
        <f>IF('A-baseline &amp; data'!AN239="",L421*(1+SUMIFS('A-methods'!S:S,'A-methods'!$AG:$AG,"rate",'A-methods'!$AF:$AF,$B421,'A-methods'!$F:$F,$C421,'A-methods'!$A:$A,$D421)),'A-baseline &amp; data'!AN239)</f>
        <v>591797.63603285421</v>
      </c>
      <c r="N421" s="243">
        <f>IF('A-baseline &amp; data'!AO239="",M421*(1+SUMIFS('A-methods'!T:T,'A-methods'!$AG:$AG,"rate",'A-methods'!$AF:$AF,$B421,'A-methods'!$F:$F,$C421,'A-methods'!$A:$A,$D421)),'A-baseline &amp; data'!AO239)</f>
        <v>650977.39963613963</v>
      </c>
      <c r="O421" s="243">
        <f>IF('A-baseline &amp; data'!AP239="",N421*(1+SUMIFS('A-methods'!U:U,'A-methods'!$AG:$AG,"rate",'A-methods'!$AF:$AF,$B421,'A-methods'!$F:$F,$C421,'A-methods'!$A:$A,$D421)),'A-baseline &amp; data'!AP239)</f>
        <v>716075.13959975366</v>
      </c>
      <c r="P421" s="243">
        <f>IF('A-baseline &amp; data'!AQ239="",O421*(1+SUMIFS('A-methods'!V:V,'A-methods'!$AG:$AG,"rate",'A-methods'!$AF:$AF,$B421,'A-methods'!$F:$F,$C421,'A-methods'!$A:$A,$D421)),'A-baseline &amp; data'!AQ239)</f>
        <v>787682.65355972911</v>
      </c>
      <c r="Q421" s="243">
        <f>IF('A-baseline &amp; data'!AR239="",P421*(1+SUMIFS('A-methods'!W:W,'A-methods'!$AG:$AG,"rate",'A-methods'!$AF:$AF,$B421,'A-methods'!$F:$F,$C421,'A-methods'!$A:$A,$D421)),'A-baseline &amp; data'!AR239)</f>
        <v>866450.91891570215</v>
      </c>
      <c r="R421" s="243">
        <f>IF('A-baseline &amp; data'!AS239="",Q421*(1+SUMIFS('A-methods'!X:X,'A-methods'!$AG:$AG,"rate",'A-methods'!$AF:$AF,$B421,'A-methods'!$F:$F,$C421,'A-methods'!$A:$A,$D421)),'A-baseline &amp; data'!AS239)</f>
        <v>953096.0108072724</v>
      </c>
      <c r="S421" s="243">
        <f>IF('A-baseline &amp; data'!AT239="",R421*(1+SUMIFS('A-methods'!Y:Y,'A-methods'!$AG:$AG,"rate",'A-methods'!$AF:$AF,$B421,'A-methods'!$F:$F,$C421,'A-methods'!$A:$A,$D421)),'A-baseline &amp; data'!AT239)</f>
        <v>1048405.6118879997</v>
      </c>
      <c r="T421" s="243">
        <f>IF('A-baseline &amp; data'!AU239="",S421*(1+SUMIFS('A-methods'!Z:Z,'A-methods'!$AG:$AG,"rate",'A-methods'!$AF:$AF,$B421,'A-methods'!$F:$F,$C421,'A-methods'!$A:$A,$D421)),'A-baseline &amp; data'!AU239)</f>
        <v>1153246.1730767998</v>
      </c>
      <c r="U421" s="243">
        <f>IF('A-baseline &amp; data'!AV239="",T421*(1+SUMIFS('A-methods'!AA:AA,'A-methods'!$AG:$AG,"rate",'A-methods'!$AF:$AF,$B421,'A-methods'!$F:$F,$C421,'A-methods'!$A:$A,$D421)),'A-baseline &amp; data'!AV239)</f>
        <v>1268570.79038448</v>
      </c>
      <c r="V421" s="243">
        <f>IF('A-baseline &amp; data'!AW239="",U421*(1+SUMIFS('A-methods'!AB:AB,'A-methods'!$AG:$AG,"rate",'A-methods'!$AF:$AF,$B421,'A-methods'!$F:$F,$C421,'A-methods'!$A:$A,$D421)),'A-baseline &amp; data'!AW239)</f>
        <v>1395427.8694229282</v>
      </c>
      <c r="W421" s="243">
        <f>IF('A-baseline &amp; data'!AX239="",V421*(1+SUMIFS('A-methods'!AC:AC,'A-methods'!$AG:$AG,"rate",'A-methods'!$AF:$AF,$B421,'A-methods'!$F:$F,$C421,'A-methods'!$A:$A,$D421)),'A-baseline &amp; data'!AX239)</f>
        <v>1534970.6563652211</v>
      </c>
      <c r="X421" s="243">
        <f>IF('A-baseline &amp; data'!AY239="",W421*(1+SUMIFS('A-methods'!AD:AD,'A-methods'!$AG:$AG,"rate",'A-methods'!$AF:$AF,$B421,'A-methods'!$F:$F,$C421,'A-methods'!$A:$A,$D421)),'A-baseline &amp; data'!AY239)</f>
        <v>1688467.7220017433</v>
      </c>
      <c r="Y421" s="243">
        <f>IF('A-baseline &amp; data'!AZ239="",X421*(1+SUMIFS('A-methods'!AE:AE,'A-methods'!$AG:$AG,"rate",'A-methods'!$AF:$AF,$B421,'A-methods'!$F:$F,$C421,'A-methods'!$A:$A,$D421)),'A-baseline &amp; data'!AZ239)</f>
        <v>1857314.4942019177</v>
      </c>
    </row>
    <row r="422" spans="1:25">
      <c r="A422" s="237" t="s">
        <v>125</v>
      </c>
      <c r="B422" s="221" t="s">
        <v>1208</v>
      </c>
      <c r="C422" s="274" t="str">
        <f t="shared" si="50"/>
        <v>Qld</v>
      </c>
      <c r="D422" s="272" t="str">
        <f t="shared" si="52"/>
        <v>High</v>
      </c>
      <c r="E422" s="336">
        <f>IF('A-baseline &amp; data'!AF240&lt;&gt;"",'A-baseline &amp; data'!AF240,'A-baseline &amp; data'!AE240*(1+SUMIFS('A-methods'!K:K,'A-methods'!$AG:$AG,"rate",'A-methods'!$AF:$AF,$B422,'A-methods'!$F:$F,$C422,'A-methods'!$A:$A,$D422)))</f>
        <v>114332.63828200001</v>
      </c>
      <c r="F422" s="243">
        <f>IF('A-baseline &amp; data'!AG240="",E422*(1+SUMIFS('A-methods'!L:L,'A-methods'!$AG:$AG,"rate",'A-methods'!$AF:$AF,$B422,'A-methods'!$F:$F,$C422,'A-methods'!$A:$A,$D422)),'A-baseline &amp; data'!AG240)</f>
        <v>119134.60908984402</v>
      </c>
      <c r="G422" s="243">
        <f>IF('A-baseline &amp; data'!AH240="",F422*(1+SUMIFS('A-methods'!M:M,'A-methods'!$AG:$AG,"rate",'A-methods'!$AF:$AF,$B422,'A-methods'!$F:$F,$C422,'A-methods'!$A:$A,$D422)),'A-baseline &amp; data'!AH240)</f>
        <v>124138.26267161747</v>
      </c>
      <c r="H422" s="243">
        <f>IF('A-baseline &amp; data'!AI240="",G422*(1+SUMIFS('A-methods'!N:N,'A-methods'!$AG:$AG,"rate",'A-methods'!$AF:$AF,$B422,'A-methods'!$F:$F,$C422,'A-methods'!$A:$A,$D422)),'A-baseline &amp; data'!AI240)</f>
        <v>129352.06970382541</v>
      </c>
      <c r="I422" s="243">
        <f>IF('A-baseline &amp; data'!AJ240="",H422*(1+SUMIFS('A-methods'!O:O,'A-methods'!$AG:$AG,"rate",'A-methods'!$AF:$AF,$B422,'A-methods'!$F:$F,$C422,'A-methods'!$A:$A,$D422)),'A-baseline &amp; data'!AJ240)</f>
        <v>134784.85663138609</v>
      </c>
      <c r="J422" s="243">
        <f>IF('A-baseline &amp; data'!AK240="",I422*(1+SUMIFS('A-methods'!P:P,'A-methods'!$AG:$AG,"rate",'A-methods'!$AF:$AF,$B422,'A-methods'!$F:$F,$C422,'A-methods'!$A:$A,$D422)),'A-baseline &amp; data'!AK240)</f>
        <v>140445.8206099043</v>
      </c>
      <c r="K422" s="243">
        <f>IF('A-baseline &amp; data'!AL240="",J422*(1+SUMIFS('A-methods'!Q:Q,'A-methods'!$AG:$AG,"rate",'A-methods'!$AF:$AF,$B422,'A-methods'!$F:$F,$C422,'A-methods'!$A:$A,$D422)),'A-baseline &amp; data'!AL240)</f>
        <v>146344.54507552029</v>
      </c>
      <c r="L422" s="243">
        <f>IF('A-baseline &amp; data'!AM240="",K422*(1+SUMIFS('A-methods'!R:R,'A-methods'!$AG:$AG,"rate",'A-methods'!$AF:$AF,$B422,'A-methods'!$F:$F,$C422,'A-methods'!$A:$A,$D422)),'A-baseline &amp; data'!AM240)</f>
        <v>152491.01596869214</v>
      </c>
      <c r="M422" s="243">
        <f>IF('A-baseline &amp; data'!AN240="",L422*(1+SUMIFS('A-methods'!S:S,'A-methods'!$AG:$AG,"rate",'A-methods'!$AF:$AF,$B422,'A-methods'!$F:$F,$C422,'A-methods'!$A:$A,$D422)),'A-baseline &amp; data'!AN240)</f>
        <v>158895.63863937723</v>
      </c>
      <c r="N422" s="243">
        <f>IF('A-baseline &amp; data'!AO240="",M422*(1+SUMIFS('A-methods'!T:T,'A-methods'!$AG:$AG,"rate",'A-methods'!$AF:$AF,$B422,'A-methods'!$F:$F,$C422,'A-methods'!$A:$A,$D422)),'A-baseline &amp; data'!AO240)</f>
        <v>165569.25546223109</v>
      </c>
      <c r="O422" s="243">
        <f>IF('A-baseline &amp; data'!AP240="",N422*(1+SUMIFS('A-methods'!U:U,'A-methods'!$AG:$AG,"rate",'A-methods'!$AF:$AF,$B422,'A-methods'!$F:$F,$C422,'A-methods'!$A:$A,$D422)),'A-baseline &amp; data'!AP240)</f>
        <v>172523.16419164478</v>
      </c>
      <c r="P422" s="243">
        <f>IF('A-baseline &amp; data'!AQ240="",O422*(1+SUMIFS('A-methods'!V:V,'A-methods'!$AG:$AG,"rate",'A-methods'!$AF:$AF,$B422,'A-methods'!$F:$F,$C422,'A-methods'!$A:$A,$D422)),'A-baseline &amp; data'!AQ240)</f>
        <v>179769.13708769387</v>
      </c>
      <c r="Q422" s="243">
        <f>IF('A-baseline &amp; data'!AR240="",P422*(1+SUMIFS('A-methods'!W:W,'A-methods'!$AG:$AG,"rate",'A-methods'!$AF:$AF,$B422,'A-methods'!$F:$F,$C422,'A-methods'!$A:$A,$D422)),'A-baseline &amp; data'!AR240)</f>
        <v>187319.44084537702</v>
      </c>
      <c r="R422" s="243">
        <f>IF('A-baseline &amp; data'!AS240="",Q422*(1+SUMIFS('A-methods'!X:X,'A-methods'!$AG:$AG,"rate",'A-methods'!$AF:$AF,$B422,'A-methods'!$F:$F,$C422,'A-methods'!$A:$A,$D422)),'A-baseline &amp; data'!AS240)</f>
        <v>195186.85736088286</v>
      </c>
      <c r="S422" s="243">
        <f>IF('A-baseline &amp; data'!AT240="",R422*(1+SUMIFS('A-methods'!Y:Y,'A-methods'!$AG:$AG,"rate",'A-methods'!$AF:$AF,$B422,'A-methods'!$F:$F,$C422,'A-methods'!$A:$A,$D422)),'A-baseline &amp; data'!AT240)</f>
        <v>203384.70537003994</v>
      </c>
      <c r="T422" s="243">
        <f>IF('A-baseline &amp; data'!AU240="",S422*(1+SUMIFS('A-methods'!Z:Z,'A-methods'!$AG:$AG,"rate",'A-methods'!$AF:$AF,$B422,'A-methods'!$F:$F,$C422,'A-methods'!$A:$A,$D422)),'A-baseline &amp; data'!AU240)</f>
        <v>211926.86299558161</v>
      </c>
      <c r="U422" s="243">
        <f>IF('A-baseline &amp; data'!AV240="",T422*(1+SUMIFS('A-methods'!AA:AA,'A-methods'!$AG:$AG,"rate",'A-methods'!$AF:$AF,$B422,'A-methods'!$F:$F,$C422,'A-methods'!$A:$A,$D422)),'A-baseline &amp; data'!AV240)</f>
        <v>220827.79124139604</v>
      </c>
      <c r="V422" s="243">
        <f>IF('A-baseline &amp; data'!AW240="",U422*(1+SUMIFS('A-methods'!AB:AB,'A-methods'!$AG:$AG,"rate",'A-methods'!$AF:$AF,$B422,'A-methods'!$F:$F,$C422,'A-methods'!$A:$A,$D422)),'A-baseline &amp; data'!AW240)</f>
        <v>230102.55847353468</v>
      </c>
      <c r="W422" s="243">
        <f>IF('A-baseline &amp; data'!AX240="",V422*(1+SUMIFS('A-methods'!AC:AC,'A-methods'!$AG:$AG,"rate",'A-methods'!$AF:$AF,$B422,'A-methods'!$F:$F,$C422,'A-methods'!$A:$A,$D422)),'A-baseline &amp; data'!AX240)</f>
        <v>239766.86592942313</v>
      </c>
      <c r="X422" s="243">
        <f>IF('A-baseline &amp; data'!AY240="",W422*(1+SUMIFS('A-methods'!AD:AD,'A-methods'!$AG:$AG,"rate",'A-methods'!$AF:$AF,$B422,'A-methods'!$F:$F,$C422,'A-methods'!$A:$A,$D422)),'A-baseline &amp; data'!AY240)</f>
        <v>249837.0742984589</v>
      </c>
      <c r="Y422" s="243">
        <f>IF('A-baseline &amp; data'!AZ240="",X422*(1+SUMIFS('A-methods'!AE:AE,'A-methods'!$AG:$AG,"rate",'A-methods'!$AF:$AF,$B422,'A-methods'!$F:$F,$C422,'A-methods'!$A:$A,$D422)),'A-baseline &amp; data'!AZ240)</f>
        <v>260330.2314189942</v>
      </c>
    </row>
    <row r="423" spans="1:25">
      <c r="A423" s="237" t="s">
        <v>127</v>
      </c>
      <c r="B423" s="221" t="s">
        <v>128</v>
      </c>
      <c r="C423" s="274" t="str">
        <f t="shared" si="50"/>
        <v>Qld</v>
      </c>
      <c r="D423" s="272" t="str">
        <f t="shared" si="52"/>
        <v>High</v>
      </c>
      <c r="E423" s="336">
        <f>IF('A-baseline &amp; data'!AF241&lt;&gt;"",'A-baseline &amp; data'!AF241,'A-baseline &amp; data'!AE241*(1+SUMIFS('A-methods'!K:K,'A-methods'!$AG:$AG,"rate",'A-methods'!$AF:$AF,$B423,'A-methods'!$F:$F,$C423,'A-methods'!$A:$A,$D423)))</f>
        <v>139573.19229599996</v>
      </c>
      <c r="F423" s="243">
        <f>IF('A-baseline &amp; data'!AG241="",E423*(1+SUMIFS('A-methods'!L:L,'A-methods'!$AG:$AG,"rate",'A-methods'!$AF:$AF,$B423,'A-methods'!$F:$F,$C423,'A-methods'!$A:$A,$D423)),'A-baseline &amp; data'!AG241)</f>
        <v>146272.70552620798</v>
      </c>
      <c r="G423" s="243">
        <f>IF('A-baseline &amp; data'!AH241="",F423*(1+SUMIFS('A-methods'!M:M,'A-methods'!$AG:$AG,"rate",'A-methods'!$AF:$AF,$B423,'A-methods'!$F:$F,$C423,'A-methods'!$A:$A,$D423)),'A-baseline &amp; data'!AH241)</f>
        <v>153293.79539146597</v>
      </c>
      <c r="H423" s="243">
        <f>IF('A-baseline &amp; data'!AI241="",G423*(1+SUMIFS('A-methods'!N:N,'A-methods'!$AG:$AG,"rate",'A-methods'!$AF:$AF,$B423,'A-methods'!$F:$F,$C423,'A-methods'!$A:$A,$D423)),'A-baseline &amp; data'!AI241)</f>
        <v>160651.89757025635</v>
      </c>
      <c r="I423" s="243">
        <f>IF('A-baseline &amp; data'!AJ241="",H423*(1+SUMIFS('A-methods'!O:O,'A-methods'!$AG:$AG,"rate",'A-methods'!$AF:$AF,$B423,'A-methods'!$F:$F,$C423,'A-methods'!$A:$A,$D423)),'A-baseline &amp; data'!AJ241)</f>
        <v>168363.18865362866</v>
      </c>
      <c r="J423" s="243">
        <f>IF('A-baseline &amp; data'!AK241="",I423*(1+SUMIFS('A-methods'!P:P,'A-methods'!$AG:$AG,"rate",'A-methods'!$AF:$AF,$B423,'A-methods'!$F:$F,$C423,'A-methods'!$A:$A,$D423)),'A-baseline &amp; data'!AK241)</f>
        <v>176444.62170900285</v>
      </c>
      <c r="K423" s="243">
        <f>IF('A-baseline &amp; data'!AL241="",J423*(1+SUMIFS('A-methods'!Q:Q,'A-methods'!$AG:$AG,"rate",'A-methods'!$AF:$AF,$B423,'A-methods'!$F:$F,$C423,'A-methods'!$A:$A,$D423)),'A-baseline &amp; data'!AL241)</f>
        <v>184913.96355103501</v>
      </c>
      <c r="L423" s="243">
        <f>IF('A-baseline &amp; data'!AM241="",K423*(1+SUMIFS('A-methods'!R:R,'A-methods'!$AG:$AG,"rate",'A-methods'!$AF:$AF,$B423,'A-methods'!$F:$F,$C423,'A-methods'!$A:$A,$D423)),'A-baseline &amp; data'!AM241)</f>
        <v>193789.8338014847</v>
      </c>
      <c r="M423" s="243">
        <f>IF('A-baseline &amp; data'!AN241="",L423*(1+SUMIFS('A-methods'!S:S,'A-methods'!$AG:$AG,"rate",'A-methods'!$AF:$AF,$B423,'A-methods'!$F:$F,$C423,'A-methods'!$A:$A,$D423)),'A-baseline &amp; data'!AN241)</f>
        <v>203091.74582395598</v>
      </c>
      <c r="N423" s="243">
        <f>IF('A-baseline &amp; data'!AO241="",M423*(1+SUMIFS('A-methods'!T:T,'A-methods'!$AG:$AG,"rate",'A-methods'!$AF:$AF,$B423,'A-methods'!$F:$F,$C423,'A-methods'!$A:$A,$D423)),'A-baseline &amp; data'!AO241)</f>
        <v>212840.14962350589</v>
      </c>
      <c r="O423" s="243">
        <f>IF('A-baseline &amp; data'!AP241="",N423*(1+SUMIFS('A-methods'!U:U,'A-methods'!$AG:$AG,"rate",'A-methods'!$AF:$AF,$B423,'A-methods'!$F:$F,$C423,'A-methods'!$A:$A,$D423)),'A-baseline &amp; data'!AP241)</f>
        <v>223056.47680543418</v>
      </c>
      <c r="P423" s="243">
        <f>IF('A-baseline &amp; data'!AQ241="",O423*(1+SUMIFS('A-methods'!V:V,'A-methods'!$AG:$AG,"rate",'A-methods'!$AF:$AF,$B423,'A-methods'!$F:$F,$C423,'A-methods'!$A:$A,$D423)),'A-baseline &amp; data'!AQ241)</f>
        <v>233763.18769209503</v>
      </c>
      <c r="Q423" s="243">
        <f>IF('A-baseline &amp; data'!AR241="",P423*(1+SUMIFS('A-methods'!W:W,'A-methods'!$AG:$AG,"rate",'A-methods'!$AF:$AF,$B423,'A-methods'!$F:$F,$C423,'A-methods'!$A:$A,$D423)),'A-baseline &amp; data'!AR241)</f>
        <v>244983.82070131559</v>
      </c>
      <c r="R423" s="243">
        <f>IF('A-baseline &amp; data'!AS241="",Q423*(1+SUMIFS('A-methods'!X:X,'A-methods'!$AG:$AG,"rate",'A-methods'!$AF:$AF,$B423,'A-methods'!$F:$F,$C423,'A-methods'!$A:$A,$D423)),'A-baseline &amp; data'!AS241)</f>
        <v>256743.04409497874</v>
      </c>
      <c r="S423" s="243">
        <f>IF('A-baseline &amp; data'!AT241="",R423*(1+SUMIFS('A-methods'!Y:Y,'A-methods'!$AG:$AG,"rate",'A-methods'!$AF:$AF,$B423,'A-methods'!$F:$F,$C423,'A-methods'!$A:$A,$D423)),'A-baseline &amp; data'!AT241)</f>
        <v>269066.71021153772</v>
      </c>
      <c r="T423" s="243">
        <f>IF('A-baseline &amp; data'!AU241="",S423*(1+SUMIFS('A-methods'!Z:Z,'A-methods'!$AG:$AG,"rate",'A-methods'!$AF:$AF,$B423,'A-methods'!$F:$F,$C423,'A-methods'!$A:$A,$D423)),'A-baseline &amp; data'!AU241)</f>
        <v>281981.91230169154</v>
      </c>
      <c r="U423" s="243">
        <f>IF('A-baseline &amp; data'!AV241="",T423*(1+SUMIFS('A-methods'!AA:AA,'A-methods'!$AG:$AG,"rate",'A-methods'!$AF:$AF,$B423,'A-methods'!$F:$F,$C423,'A-methods'!$A:$A,$D423)),'A-baseline &amp; data'!AV241)</f>
        <v>295517.04409217276</v>
      </c>
      <c r="V423" s="243">
        <f>IF('A-baseline &amp; data'!AW241="",U423*(1+SUMIFS('A-methods'!AB:AB,'A-methods'!$AG:$AG,"rate",'A-methods'!$AF:$AF,$B423,'A-methods'!$F:$F,$C423,'A-methods'!$A:$A,$D423)),'A-baseline &amp; data'!AW241)</f>
        <v>309701.86220859707</v>
      </c>
      <c r="W423" s="243">
        <f>IF('A-baseline &amp; data'!AX241="",V423*(1+SUMIFS('A-methods'!AC:AC,'A-methods'!$AG:$AG,"rate",'A-methods'!$AF:$AF,$B423,'A-methods'!$F:$F,$C423,'A-methods'!$A:$A,$D423)),'A-baseline &amp; data'!AX241)</f>
        <v>324567.55159460974</v>
      </c>
      <c r="X423" s="243">
        <f>IF('A-baseline &amp; data'!AY241="",W423*(1+SUMIFS('A-methods'!AD:AD,'A-methods'!$AG:$AG,"rate",'A-methods'!$AF:$AF,$B423,'A-methods'!$F:$F,$C423,'A-methods'!$A:$A,$D423)),'A-baseline &amp; data'!AY241)</f>
        <v>340146.794071151</v>
      </c>
      <c r="Y423" s="243">
        <f>IF('A-baseline &amp; data'!AZ241="",X423*(1+SUMIFS('A-methods'!AE:AE,'A-methods'!$AG:$AG,"rate",'A-methods'!$AF:$AF,$B423,'A-methods'!$F:$F,$C423,'A-methods'!$A:$A,$D423)),'A-baseline &amp; data'!AZ241)</f>
        <v>356473.84018656629</v>
      </c>
    </row>
    <row r="424" spans="1:25">
      <c r="A424" s="237" t="s">
        <v>254</v>
      </c>
      <c r="B424" s="221" t="s">
        <v>202</v>
      </c>
      <c r="C424" s="274" t="str">
        <f t="shared" si="50"/>
        <v>Qld</v>
      </c>
      <c r="D424" s="272" t="str">
        <f t="shared" si="52"/>
        <v>High</v>
      </c>
      <c r="E424" s="842" t="s">
        <v>1255</v>
      </c>
      <c r="F424" s="843"/>
      <c r="G424" s="843"/>
      <c r="H424" s="843"/>
      <c r="I424" s="843"/>
      <c r="J424" s="843"/>
      <c r="K424" s="843"/>
      <c r="L424" s="843"/>
      <c r="M424" s="843"/>
      <c r="N424" s="843"/>
      <c r="O424" s="843"/>
      <c r="P424" s="843"/>
      <c r="Q424" s="843"/>
      <c r="R424" s="843"/>
      <c r="S424" s="843"/>
      <c r="T424" s="843"/>
      <c r="U424" s="843"/>
      <c r="V424" s="843"/>
      <c r="W424" s="843"/>
      <c r="X424" s="843"/>
      <c r="Y424" s="843"/>
    </row>
    <row r="425" spans="1:25">
      <c r="A425" s="237" t="s">
        <v>255</v>
      </c>
      <c r="B425" s="221" t="s">
        <v>227</v>
      </c>
      <c r="C425" s="274" t="str">
        <f t="shared" si="50"/>
        <v>Qld</v>
      </c>
      <c r="D425" s="272" t="str">
        <f t="shared" si="52"/>
        <v>High</v>
      </c>
      <c r="E425" s="336">
        <f>IF('A-baseline &amp; data'!AF243&lt;&gt;"",'A-baseline &amp; data'!AF243,'A-baseline &amp; data'!AE243*(1+SUMIFS('A-methods'!K:K,'A-methods'!$AG:$AG,"rate",'A-methods'!$AF:$AF,$B425,'A-methods'!$F:$F,$C425,'A-methods'!$A:$A,$D425)))</f>
        <v>0</v>
      </c>
      <c r="F425" s="243">
        <f>IF('A-baseline &amp; data'!AG243="",E425*(1+SUMIFS('A-methods'!L:L,'A-methods'!$AG:$AG,"rate",'A-methods'!$AF:$AF,$B425,'A-methods'!$F:$F,$C425,'A-methods'!$A:$A,$D425)),'A-baseline &amp; data'!AG243)</f>
        <v>0</v>
      </c>
      <c r="G425" s="243">
        <f>IF('A-baseline &amp; data'!AH243="",F425*(1+SUMIFS('A-methods'!M:M,'A-methods'!$AG:$AG,"rate",'A-methods'!$AF:$AF,$B425,'A-methods'!$F:$F,$C425,'A-methods'!$A:$A,$D425)),'A-baseline &amp; data'!AH243)</f>
        <v>0</v>
      </c>
      <c r="H425" s="243">
        <f>IF('A-baseline &amp; data'!AI243="",G425*(1+SUMIFS('A-methods'!N:N,'A-methods'!$AG:$AG,"rate",'A-methods'!$AF:$AF,$B425,'A-methods'!$F:$F,$C425,'A-methods'!$A:$A,$D425)),'A-baseline &amp; data'!AI243)</f>
        <v>0</v>
      </c>
      <c r="I425" s="243">
        <f>IF('A-baseline &amp; data'!AJ243="",H425*(1+SUMIFS('A-methods'!O:O,'A-methods'!$AG:$AG,"rate",'A-methods'!$AF:$AF,$B425,'A-methods'!$F:$F,$C425,'A-methods'!$A:$A,$D425)),'A-baseline &amp; data'!AJ243)</f>
        <v>0</v>
      </c>
      <c r="J425" s="243">
        <f>IF('A-baseline &amp; data'!AK243="",I425*(1+SUMIFS('A-methods'!P:P,'A-methods'!$AG:$AG,"rate",'A-methods'!$AF:$AF,$B425,'A-methods'!$F:$F,$C425,'A-methods'!$A:$A,$D425)),'A-baseline &amp; data'!AK243)</f>
        <v>0</v>
      </c>
      <c r="K425" s="243">
        <f>IF('A-baseline &amp; data'!AL243="",J425*(1+SUMIFS('A-methods'!Q:Q,'A-methods'!$AG:$AG,"rate",'A-methods'!$AF:$AF,$B425,'A-methods'!$F:$F,$C425,'A-methods'!$A:$A,$D425)),'A-baseline &amp; data'!AL243)</f>
        <v>0</v>
      </c>
      <c r="L425" s="243">
        <f>IF('A-baseline &amp; data'!AM243="",K425*(1+SUMIFS('A-methods'!R:R,'A-methods'!$AG:$AG,"rate",'A-methods'!$AF:$AF,$B425,'A-methods'!$F:$F,$C425,'A-methods'!$A:$A,$D425)),'A-baseline &amp; data'!AM243)</f>
        <v>0</v>
      </c>
      <c r="M425" s="243">
        <f>IF('A-baseline &amp; data'!AN243="",L425*(1+SUMIFS('A-methods'!S:S,'A-methods'!$AG:$AG,"rate",'A-methods'!$AF:$AF,$B425,'A-methods'!$F:$F,$C425,'A-methods'!$A:$A,$D425)),'A-baseline &amp; data'!AN243)</f>
        <v>0</v>
      </c>
      <c r="N425" s="243">
        <f>IF('A-baseline &amp; data'!AO243="",M425*(1+SUMIFS('A-methods'!T:T,'A-methods'!$AG:$AG,"rate",'A-methods'!$AF:$AF,$B425,'A-methods'!$F:$F,$C425,'A-methods'!$A:$A,$D425)),'A-baseline &amp; data'!AO243)</f>
        <v>0</v>
      </c>
      <c r="O425" s="243">
        <f>IF('A-baseline &amp; data'!AP243="",N425*(1+SUMIFS('A-methods'!U:U,'A-methods'!$AG:$AG,"rate",'A-methods'!$AF:$AF,$B425,'A-methods'!$F:$F,$C425,'A-methods'!$A:$A,$D425)),'A-baseline &amp; data'!AP243)</f>
        <v>0</v>
      </c>
      <c r="P425" s="243">
        <f>IF('A-baseline &amp; data'!AQ243="",O425*(1+SUMIFS('A-methods'!V:V,'A-methods'!$AG:$AG,"rate",'A-methods'!$AF:$AF,$B425,'A-methods'!$F:$F,$C425,'A-methods'!$A:$A,$D425)),'A-baseline &amp; data'!AQ243)</f>
        <v>0</v>
      </c>
      <c r="Q425" s="243">
        <f>IF('A-baseline &amp; data'!AR243="",P425*(1+SUMIFS('A-methods'!W:W,'A-methods'!$AG:$AG,"rate",'A-methods'!$AF:$AF,$B425,'A-methods'!$F:$F,$C425,'A-methods'!$A:$A,$D425)),'A-baseline &amp; data'!AR243)</f>
        <v>0</v>
      </c>
      <c r="R425" s="243">
        <f>IF('A-baseline &amp; data'!AS243="",Q425*(1+SUMIFS('A-methods'!X:X,'A-methods'!$AG:$AG,"rate",'A-methods'!$AF:$AF,$B425,'A-methods'!$F:$F,$C425,'A-methods'!$A:$A,$D425)),'A-baseline &amp; data'!AS243)</f>
        <v>0</v>
      </c>
      <c r="S425" s="243">
        <f>IF('A-baseline &amp; data'!AT243="",R425*(1+SUMIFS('A-methods'!Y:Y,'A-methods'!$AG:$AG,"rate",'A-methods'!$AF:$AF,$B425,'A-methods'!$F:$F,$C425,'A-methods'!$A:$A,$D425)),'A-baseline &amp; data'!AT243)</f>
        <v>0</v>
      </c>
      <c r="T425" s="243">
        <f>IF('A-baseline &amp; data'!AU243="",S425*(1+SUMIFS('A-methods'!Z:Z,'A-methods'!$AG:$AG,"rate",'A-methods'!$AF:$AF,$B425,'A-methods'!$F:$F,$C425,'A-methods'!$A:$A,$D425)),'A-baseline &amp; data'!AU243)</f>
        <v>0</v>
      </c>
      <c r="U425" s="243">
        <f>IF('A-baseline &amp; data'!AV243="",T425*(1+SUMIFS('A-methods'!AA:AA,'A-methods'!$AG:$AG,"rate",'A-methods'!$AF:$AF,$B425,'A-methods'!$F:$F,$C425,'A-methods'!$A:$A,$D425)),'A-baseline &amp; data'!AV243)</f>
        <v>0</v>
      </c>
      <c r="V425" s="243">
        <f>IF('A-baseline &amp; data'!AW243="",U425*(1+SUMIFS('A-methods'!AB:AB,'A-methods'!$AG:$AG,"rate",'A-methods'!$AF:$AF,$B425,'A-methods'!$F:$F,$C425,'A-methods'!$A:$A,$D425)),'A-baseline &amp; data'!AW243)</f>
        <v>0</v>
      </c>
      <c r="W425" s="243">
        <f>IF('A-baseline &amp; data'!AX243="",V425*(1+SUMIFS('A-methods'!AC:AC,'A-methods'!$AG:$AG,"rate",'A-methods'!$AF:$AF,$B425,'A-methods'!$F:$F,$C425,'A-methods'!$A:$A,$D425)),'A-baseline &amp; data'!AX243)</f>
        <v>0</v>
      </c>
      <c r="X425" s="243">
        <f>IF('A-baseline &amp; data'!AY243="",W425*(1+SUMIFS('A-methods'!AD:AD,'A-methods'!$AG:$AG,"rate",'A-methods'!$AF:$AF,$B425,'A-methods'!$F:$F,$C425,'A-methods'!$A:$A,$D425)),'A-baseline &amp; data'!AY243)</f>
        <v>0</v>
      </c>
      <c r="Y425" s="243">
        <f>IF('A-baseline &amp; data'!AZ243="",X425*(1+SUMIFS('A-methods'!AE:AE,'A-methods'!$AG:$AG,"rate",'A-methods'!$AF:$AF,$B425,'A-methods'!$F:$F,$C425,'A-methods'!$A:$A,$D425)),'A-baseline &amp; data'!AZ243)</f>
        <v>0</v>
      </c>
    </row>
    <row r="426" spans="1:25">
      <c r="A426" s="237" t="s">
        <v>256</v>
      </c>
      <c r="B426" s="221" t="s">
        <v>372</v>
      </c>
      <c r="C426" s="274" t="str">
        <f t="shared" si="50"/>
        <v>Qld</v>
      </c>
      <c r="D426" s="272" t="str">
        <f t="shared" si="52"/>
        <v>High</v>
      </c>
      <c r="E426" s="336">
        <f>IF('A-baseline &amp; data'!AF244&lt;&gt;"",'A-baseline &amp; data'!AF244,'A-baseline &amp; data'!AE244*(1+SUMIFS('A-methods'!K:K,'A-methods'!$AG:$AG,"rate",'A-methods'!$AF:$AF,$B426,'A-methods'!$F:$F,$C426,'A-methods'!$A:$A,$D426)))</f>
        <v>0</v>
      </c>
      <c r="F426" s="243">
        <f>IF('A-baseline &amp; data'!AG244="",E426*(1+SUMIFS('A-methods'!L:L,'A-methods'!$AG:$AG,"rate",'A-methods'!$AF:$AF,$B426,'A-methods'!$F:$F,$C426,'A-methods'!$A:$A,$D426)),'A-baseline &amp; data'!AG244)</f>
        <v>0</v>
      </c>
      <c r="G426" s="243">
        <f>IF('A-baseline &amp; data'!AH244="",F426*(1+SUMIFS('A-methods'!M:M,'A-methods'!$AG:$AG,"rate",'A-methods'!$AF:$AF,$B426,'A-methods'!$F:$F,$C426,'A-methods'!$A:$A,$D426)),'A-baseline &amp; data'!AH244)</f>
        <v>0</v>
      </c>
      <c r="H426" s="243">
        <f>IF('A-baseline &amp; data'!AI244="",G426*(1+SUMIFS('A-methods'!N:N,'A-methods'!$AG:$AG,"rate",'A-methods'!$AF:$AF,$B426,'A-methods'!$F:$F,$C426,'A-methods'!$A:$A,$D426)),'A-baseline &amp; data'!AI244)</f>
        <v>0</v>
      </c>
      <c r="I426" s="243">
        <f>IF('A-baseline &amp; data'!AJ244="",H426*(1+SUMIFS('A-methods'!O:O,'A-methods'!$AG:$AG,"rate",'A-methods'!$AF:$AF,$B426,'A-methods'!$F:$F,$C426,'A-methods'!$A:$A,$D426)),'A-baseline &amp; data'!AJ244)</f>
        <v>0</v>
      </c>
      <c r="J426" s="243">
        <f>IF('A-baseline &amp; data'!AK244="",I426*(1+SUMIFS('A-methods'!P:P,'A-methods'!$AG:$AG,"rate",'A-methods'!$AF:$AF,$B426,'A-methods'!$F:$F,$C426,'A-methods'!$A:$A,$D426)),'A-baseline &amp; data'!AK244)</f>
        <v>0</v>
      </c>
      <c r="K426" s="243">
        <f>IF('A-baseline &amp; data'!AL244="",J426*(1+SUMIFS('A-methods'!Q:Q,'A-methods'!$AG:$AG,"rate",'A-methods'!$AF:$AF,$B426,'A-methods'!$F:$F,$C426,'A-methods'!$A:$A,$D426)),'A-baseline &amp; data'!AL244)</f>
        <v>0</v>
      </c>
      <c r="L426" s="243">
        <f>IF('A-baseline &amp; data'!AM244="",K426*(1+SUMIFS('A-methods'!R:R,'A-methods'!$AG:$AG,"rate",'A-methods'!$AF:$AF,$B426,'A-methods'!$F:$F,$C426,'A-methods'!$A:$A,$D426)),'A-baseline &amp; data'!AM244)</f>
        <v>0</v>
      </c>
      <c r="M426" s="243">
        <f>IF('A-baseline &amp; data'!AN244="",L426*(1+SUMIFS('A-methods'!S:S,'A-methods'!$AG:$AG,"rate",'A-methods'!$AF:$AF,$B426,'A-methods'!$F:$F,$C426,'A-methods'!$A:$A,$D426)),'A-baseline &amp; data'!AN244)</f>
        <v>0</v>
      </c>
      <c r="N426" s="243">
        <f>IF('A-baseline &amp; data'!AO244="",M426*(1+SUMIFS('A-methods'!T:T,'A-methods'!$AG:$AG,"rate",'A-methods'!$AF:$AF,$B426,'A-methods'!$F:$F,$C426,'A-methods'!$A:$A,$D426)),'A-baseline &amp; data'!AO244)</f>
        <v>0</v>
      </c>
      <c r="O426" s="243">
        <f>IF('A-baseline &amp; data'!AP244="",N426*(1+SUMIFS('A-methods'!U:U,'A-methods'!$AG:$AG,"rate",'A-methods'!$AF:$AF,$B426,'A-methods'!$F:$F,$C426,'A-methods'!$A:$A,$D426)),'A-baseline &amp; data'!AP244)</f>
        <v>0</v>
      </c>
      <c r="P426" s="243">
        <f>IF('A-baseline &amp; data'!AQ244="",O426*(1+SUMIFS('A-methods'!V:V,'A-methods'!$AG:$AG,"rate",'A-methods'!$AF:$AF,$B426,'A-methods'!$F:$F,$C426,'A-methods'!$A:$A,$D426)),'A-baseline &amp; data'!AQ244)</f>
        <v>0</v>
      </c>
      <c r="Q426" s="243">
        <f>IF('A-baseline &amp; data'!AR244="",P426*(1+SUMIFS('A-methods'!W:W,'A-methods'!$AG:$AG,"rate",'A-methods'!$AF:$AF,$B426,'A-methods'!$F:$F,$C426,'A-methods'!$A:$A,$D426)),'A-baseline &amp; data'!AR244)</f>
        <v>0</v>
      </c>
      <c r="R426" s="243">
        <f>IF('A-baseline &amp; data'!AS244="",Q426*(1+SUMIFS('A-methods'!X:X,'A-methods'!$AG:$AG,"rate",'A-methods'!$AF:$AF,$B426,'A-methods'!$F:$F,$C426,'A-methods'!$A:$A,$D426)),'A-baseline &amp; data'!AS244)</f>
        <v>0</v>
      </c>
      <c r="S426" s="243">
        <f>IF('A-baseline &amp; data'!AT244="",R426*(1+SUMIFS('A-methods'!Y:Y,'A-methods'!$AG:$AG,"rate",'A-methods'!$AF:$AF,$B426,'A-methods'!$F:$F,$C426,'A-methods'!$A:$A,$D426)),'A-baseline &amp; data'!AT244)</f>
        <v>0</v>
      </c>
      <c r="T426" s="243">
        <f>IF('A-baseline &amp; data'!AU244="",S426*(1+SUMIFS('A-methods'!Z:Z,'A-methods'!$AG:$AG,"rate",'A-methods'!$AF:$AF,$B426,'A-methods'!$F:$F,$C426,'A-methods'!$A:$A,$D426)),'A-baseline &amp; data'!AU244)</f>
        <v>0</v>
      </c>
      <c r="U426" s="243">
        <f>IF('A-baseline &amp; data'!AV244="",T426*(1+SUMIFS('A-methods'!AA:AA,'A-methods'!$AG:$AG,"rate",'A-methods'!$AF:$AF,$B426,'A-methods'!$F:$F,$C426,'A-methods'!$A:$A,$D426)),'A-baseline &amp; data'!AV244)</f>
        <v>0</v>
      </c>
      <c r="V426" s="243">
        <f>IF('A-baseline &amp; data'!AW244="",U426*(1+SUMIFS('A-methods'!AB:AB,'A-methods'!$AG:$AG,"rate",'A-methods'!$AF:$AF,$B426,'A-methods'!$F:$F,$C426,'A-methods'!$A:$A,$D426)),'A-baseline &amp; data'!AW244)</f>
        <v>0</v>
      </c>
      <c r="W426" s="243">
        <f>IF('A-baseline &amp; data'!AX244="",V426*(1+SUMIFS('A-methods'!AC:AC,'A-methods'!$AG:$AG,"rate",'A-methods'!$AF:$AF,$B426,'A-methods'!$F:$F,$C426,'A-methods'!$A:$A,$D426)),'A-baseline &amp; data'!AX244)</f>
        <v>0</v>
      </c>
      <c r="X426" s="243">
        <f>IF('A-baseline &amp; data'!AY244="",W426*(1+SUMIFS('A-methods'!AD:AD,'A-methods'!$AG:$AG,"rate",'A-methods'!$AF:$AF,$B426,'A-methods'!$F:$F,$C426,'A-methods'!$A:$A,$D426)),'A-baseline &amp; data'!AY244)</f>
        <v>0</v>
      </c>
      <c r="Y426" s="243">
        <f>IF('A-baseline &amp; data'!AZ244="",X426*(1+SUMIFS('A-methods'!AE:AE,'A-methods'!$AG:$AG,"rate",'A-methods'!$AF:$AF,$B426,'A-methods'!$F:$F,$C426,'A-methods'!$A:$A,$D426)),'A-baseline &amp; data'!AZ244)</f>
        <v>0</v>
      </c>
    </row>
    <row r="427" spans="1:25">
      <c r="A427" s="237" t="s">
        <v>370</v>
      </c>
      <c r="B427" s="221" t="s">
        <v>371</v>
      </c>
      <c r="C427" s="274" t="str">
        <f t="shared" si="50"/>
        <v>Qld</v>
      </c>
      <c r="D427" s="272" t="str">
        <f t="shared" si="52"/>
        <v>High</v>
      </c>
      <c r="E427" s="336">
        <f>IF('A-baseline &amp; data'!AF245&lt;&gt;"",'A-baseline &amp; data'!AF245,'A-baseline &amp; data'!AE245*(1+SUMIFS('A-methods'!K:K,'A-methods'!$AG:$AG,"rate",'A-methods'!$AF:$AF,$B427,'A-methods'!$F:$F,$C427,'A-methods'!$A:$A,$D427)))</f>
        <v>0</v>
      </c>
      <c r="F427" s="243">
        <f>IF('A-baseline &amp; data'!AG245="",E427*(1+SUMIFS('A-methods'!L:L,'A-methods'!$AG:$AG,"rate",'A-methods'!$AF:$AF,$B427,'A-methods'!$F:$F,$C427,'A-methods'!$A:$A,$D427)),'A-baseline &amp; data'!AG245)</f>
        <v>0</v>
      </c>
      <c r="G427" s="243">
        <f>IF('A-baseline &amp; data'!AH245="",F427*(1+SUMIFS('A-methods'!M:M,'A-methods'!$AG:$AG,"rate",'A-methods'!$AF:$AF,$B427,'A-methods'!$F:$F,$C427,'A-methods'!$A:$A,$D427)),'A-baseline &amp; data'!AH245)</f>
        <v>0</v>
      </c>
      <c r="H427" s="243">
        <f>IF('A-baseline &amp; data'!AI245="",G427*(1+SUMIFS('A-methods'!N:N,'A-methods'!$AG:$AG,"rate",'A-methods'!$AF:$AF,$B427,'A-methods'!$F:$F,$C427,'A-methods'!$A:$A,$D427)),'A-baseline &amp; data'!AI245)</f>
        <v>0</v>
      </c>
      <c r="I427" s="243">
        <f>IF('A-baseline &amp; data'!AJ245="",H427*(1+SUMIFS('A-methods'!O:O,'A-methods'!$AG:$AG,"rate",'A-methods'!$AF:$AF,$B427,'A-methods'!$F:$F,$C427,'A-methods'!$A:$A,$D427)),'A-baseline &amp; data'!AJ245)</f>
        <v>0</v>
      </c>
      <c r="J427" s="243">
        <f>IF('A-baseline &amp; data'!AK245="",I427*(1+SUMIFS('A-methods'!P:P,'A-methods'!$AG:$AG,"rate",'A-methods'!$AF:$AF,$B427,'A-methods'!$F:$F,$C427,'A-methods'!$A:$A,$D427)),'A-baseline &amp; data'!AK245)</f>
        <v>0</v>
      </c>
      <c r="K427" s="243">
        <f>IF('A-baseline &amp; data'!AL245="",J427*(1+SUMIFS('A-methods'!Q:Q,'A-methods'!$AG:$AG,"rate",'A-methods'!$AF:$AF,$B427,'A-methods'!$F:$F,$C427,'A-methods'!$A:$A,$D427)),'A-baseline &amp; data'!AL245)</f>
        <v>0</v>
      </c>
      <c r="L427" s="243">
        <f>IF('A-baseline &amp; data'!AM245="",K427*(1+SUMIFS('A-methods'!R:R,'A-methods'!$AG:$AG,"rate",'A-methods'!$AF:$AF,$B427,'A-methods'!$F:$F,$C427,'A-methods'!$A:$A,$D427)),'A-baseline &amp; data'!AM245)</f>
        <v>0</v>
      </c>
      <c r="M427" s="243">
        <f>IF('A-baseline &amp; data'!AN245="",L427*(1+SUMIFS('A-methods'!S:S,'A-methods'!$AG:$AG,"rate",'A-methods'!$AF:$AF,$B427,'A-methods'!$F:$F,$C427,'A-methods'!$A:$A,$D427)),'A-baseline &amp; data'!AN245)</f>
        <v>0</v>
      </c>
      <c r="N427" s="243">
        <f>IF('A-baseline &amp; data'!AO245="",M427*(1+SUMIFS('A-methods'!T:T,'A-methods'!$AG:$AG,"rate",'A-methods'!$AF:$AF,$B427,'A-methods'!$F:$F,$C427,'A-methods'!$A:$A,$D427)),'A-baseline &amp; data'!AO245)</f>
        <v>0</v>
      </c>
      <c r="O427" s="243">
        <f>IF('A-baseline &amp; data'!AP245="",N427*(1+SUMIFS('A-methods'!U:U,'A-methods'!$AG:$AG,"rate",'A-methods'!$AF:$AF,$B427,'A-methods'!$F:$F,$C427,'A-methods'!$A:$A,$D427)),'A-baseline &amp; data'!AP245)</f>
        <v>0</v>
      </c>
      <c r="P427" s="243">
        <f>IF('A-baseline &amp; data'!AQ245="",O427*(1+SUMIFS('A-methods'!V:V,'A-methods'!$AG:$AG,"rate",'A-methods'!$AF:$AF,$B427,'A-methods'!$F:$F,$C427,'A-methods'!$A:$A,$D427)),'A-baseline &amp; data'!AQ245)</f>
        <v>0</v>
      </c>
      <c r="Q427" s="243">
        <f>IF('A-baseline &amp; data'!AR245="",P427*(1+SUMIFS('A-methods'!W:W,'A-methods'!$AG:$AG,"rate",'A-methods'!$AF:$AF,$B427,'A-methods'!$F:$F,$C427,'A-methods'!$A:$A,$D427)),'A-baseline &amp; data'!AR245)</f>
        <v>0</v>
      </c>
      <c r="R427" s="243">
        <f>IF('A-baseline &amp; data'!AS245="",Q427*(1+SUMIFS('A-methods'!X:X,'A-methods'!$AG:$AG,"rate",'A-methods'!$AF:$AF,$B427,'A-methods'!$F:$F,$C427,'A-methods'!$A:$A,$D427)),'A-baseline &amp; data'!AS245)</f>
        <v>0</v>
      </c>
      <c r="S427" s="243">
        <f>IF('A-baseline &amp; data'!AT245="",R427*(1+SUMIFS('A-methods'!Y:Y,'A-methods'!$AG:$AG,"rate",'A-methods'!$AF:$AF,$B427,'A-methods'!$F:$F,$C427,'A-methods'!$A:$A,$D427)),'A-baseline &amp; data'!AT245)</f>
        <v>0</v>
      </c>
      <c r="T427" s="243">
        <f>IF('A-baseline &amp; data'!AU245="",S427*(1+SUMIFS('A-methods'!Z:Z,'A-methods'!$AG:$AG,"rate",'A-methods'!$AF:$AF,$B427,'A-methods'!$F:$F,$C427,'A-methods'!$A:$A,$D427)),'A-baseline &amp; data'!AU245)</f>
        <v>0</v>
      </c>
      <c r="U427" s="243">
        <f>IF('A-baseline &amp; data'!AV245="",T427*(1+SUMIFS('A-methods'!AA:AA,'A-methods'!$AG:$AG,"rate",'A-methods'!$AF:$AF,$B427,'A-methods'!$F:$F,$C427,'A-methods'!$A:$A,$D427)),'A-baseline &amp; data'!AV245)</f>
        <v>0</v>
      </c>
      <c r="V427" s="243">
        <f>IF('A-baseline &amp; data'!AW245="",U427*(1+SUMIFS('A-methods'!AB:AB,'A-methods'!$AG:$AG,"rate",'A-methods'!$AF:$AF,$B427,'A-methods'!$F:$F,$C427,'A-methods'!$A:$A,$D427)),'A-baseline &amp; data'!AW245)</f>
        <v>0</v>
      </c>
      <c r="W427" s="243">
        <f>IF('A-baseline &amp; data'!AX245="",V427*(1+SUMIFS('A-methods'!AC:AC,'A-methods'!$AG:$AG,"rate",'A-methods'!$AF:$AF,$B427,'A-methods'!$F:$F,$C427,'A-methods'!$A:$A,$D427)),'A-baseline &amp; data'!AX245)</f>
        <v>0</v>
      </c>
      <c r="X427" s="243">
        <f>IF('A-baseline &amp; data'!AY245="",W427*(1+SUMIFS('A-methods'!AD:AD,'A-methods'!$AG:$AG,"rate",'A-methods'!$AF:$AF,$B427,'A-methods'!$F:$F,$C427,'A-methods'!$A:$A,$D427)),'A-baseline &amp; data'!AY245)</f>
        <v>0</v>
      </c>
      <c r="Y427" s="243">
        <f>IF('A-baseline &amp; data'!AZ245="",X427*(1+SUMIFS('A-methods'!AE:AE,'A-methods'!$AG:$AG,"rate",'A-methods'!$AF:$AF,$B427,'A-methods'!$F:$F,$C427,'A-methods'!$A:$A,$D427)),'A-baseline &amp; data'!AZ245)</f>
        <v>0</v>
      </c>
    </row>
    <row r="428" spans="1:25">
      <c r="A428" s="237" t="s">
        <v>381</v>
      </c>
      <c r="B428" s="221" t="s">
        <v>382</v>
      </c>
      <c r="C428" s="274" t="str">
        <f t="shared" si="50"/>
        <v>Qld</v>
      </c>
      <c r="D428" s="272" t="str">
        <f t="shared" si="52"/>
        <v>High</v>
      </c>
      <c r="E428" s="336">
        <f>IF('A-baseline &amp; data'!AF246&lt;&gt;"",'A-baseline &amp; data'!AF246,'A-baseline &amp; data'!AE246*(1+SUMIFS('A-methods'!K:K,'A-methods'!$AG:$AG,"rate",'A-methods'!$AF:$AF,$B428,'A-methods'!$F:$F,$C428,'A-methods'!$A:$A,$D428)))</f>
        <v>0</v>
      </c>
      <c r="F428" s="243">
        <f>IF('A-baseline &amp; data'!AG246="",E428*(1+SUMIFS('A-methods'!L:L,'A-methods'!$AG:$AG,"rate",'A-methods'!$AF:$AF,$B428,'A-methods'!$F:$F,$C428,'A-methods'!$A:$A,$D428)),'A-baseline &amp; data'!AG246)</f>
        <v>0</v>
      </c>
      <c r="G428" s="243">
        <f>IF('A-baseline &amp; data'!AH246="",F428*(1+SUMIFS('A-methods'!M:M,'A-methods'!$AG:$AG,"rate",'A-methods'!$AF:$AF,$B428,'A-methods'!$F:$F,$C428,'A-methods'!$A:$A,$D428)),'A-baseline &amp; data'!AH246)</f>
        <v>0</v>
      </c>
      <c r="H428" s="243">
        <f>IF('A-baseline &amp; data'!AI246="",G428*(1+SUMIFS('A-methods'!N:N,'A-methods'!$AG:$AG,"rate",'A-methods'!$AF:$AF,$B428,'A-methods'!$F:$F,$C428,'A-methods'!$A:$A,$D428)),'A-baseline &amp; data'!AI246)</f>
        <v>0</v>
      </c>
      <c r="I428" s="243">
        <f>IF('A-baseline &amp; data'!AJ246="",H428*(1+SUMIFS('A-methods'!O:O,'A-methods'!$AG:$AG,"rate",'A-methods'!$AF:$AF,$B428,'A-methods'!$F:$F,$C428,'A-methods'!$A:$A,$D428)),'A-baseline &amp; data'!AJ246)</f>
        <v>0</v>
      </c>
      <c r="J428" s="243">
        <f>IF('A-baseline &amp; data'!AK246="",I428*(1+SUMIFS('A-methods'!P:P,'A-methods'!$AG:$AG,"rate",'A-methods'!$AF:$AF,$B428,'A-methods'!$F:$F,$C428,'A-methods'!$A:$A,$D428)),'A-baseline &amp; data'!AK246)</f>
        <v>0</v>
      </c>
      <c r="K428" s="243">
        <f>IF('A-baseline &amp; data'!AL246="",J428*(1+SUMIFS('A-methods'!Q:Q,'A-methods'!$AG:$AG,"rate",'A-methods'!$AF:$AF,$B428,'A-methods'!$F:$F,$C428,'A-methods'!$A:$A,$D428)),'A-baseline &amp; data'!AL246)</f>
        <v>0</v>
      </c>
      <c r="L428" s="243">
        <f>IF('A-baseline &amp; data'!AM246="",K428*(1+SUMIFS('A-methods'!R:R,'A-methods'!$AG:$AG,"rate",'A-methods'!$AF:$AF,$B428,'A-methods'!$F:$F,$C428,'A-methods'!$A:$A,$D428)),'A-baseline &amp; data'!AM246)</f>
        <v>0</v>
      </c>
      <c r="M428" s="243">
        <f>IF('A-baseline &amp; data'!AN246="",L428*(1+SUMIFS('A-methods'!S:S,'A-methods'!$AG:$AG,"rate",'A-methods'!$AF:$AF,$B428,'A-methods'!$F:$F,$C428,'A-methods'!$A:$A,$D428)),'A-baseline &amp; data'!AN246)</f>
        <v>0</v>
      </c>
      <c r="N428" s="243">
        <f>IF('A-baseline &amp; data'!AO246="",M428*(1+SUMIFS('A-methods'!T:T,'A-methods'!$AG:$AG,"rate",'A-methods'!$AF:$AF,$B428,'A-methods'!$F:$F,$C428,'A-methods'!$A:$A,$D428)),'A-baseline &amp; data'!AO246)</f>
        <v>0</v>
      </c>
      <c r="O428" s="243">
        <f>IF('A-baseline &amp; data'!AP246="",N428*(1+SUMIFS('A-methods'!U:U,'A-methods'!$AG:$AG,"rate",'A-methods'!$AF:$AF,$B428,'A-methods'!$F:$F,$C428,'A-methods'!$A:$A,$D428)),'A-baseline &amp; data'!AP246)</f>
        <v>0</v>
      </c>
      <c r="P428" s="243">
        <f>IF('A-baseline &amp; data'!AQ246="",O428*(1+SUMIFS('A-methods'!V:V,'A-methods'!$AG:$AG,"rate",'A-methods'!$AF:$AF,$B428,'A-methods'!$F:$F,$C428,'A-methods'!$A:$A,$D428)),'A-baseline &amp; data'!AQ246)</f>
        <v>0</v>
      </c>
      <c r="Q428" s="243">
        <f>IF('A-baseline &amp; data'!AR246="",P428*(1+SUMIFS('A-methods'!W:W,'A-methods'!$AG:$AG,"rate",'A-methods'!$AF:$AF,$B428,'A-methods'!$F:$F,$C428,'A-methods'!$A:$A,$D428)),'A-baseline &amp; data'!AR246)</f>
        <v>0</v>
      </c>
      <c r="R428" s="243">
        <f>IF('A-baseline &amp; data'!AS246="",Q428*(1+SUMIFS('A-methods'!X:X,'A-methods'!$AG:$AG,"rate",'A-methods'!$AF:$AF,$B428,'A-methods'!$F:$F,$C428,'A-methods'!$A:$A,$D428)),'A-baseline &amp; data'!AS246)</f>
        <v>0</v>
      </c>
      <c r="S428" s="243">
        <f>IF('A-baseline &amp; data'!AT246="",R428*(1+SUMIFS('A-methods'!Y:Y,'A-methods'!$AG:$AG,"rate",'A-methods'!$AF:$AF,$B428,'A-methods'!$F:$F,$C428,'A-methods'!$A:$A,$D428)),'A-baseline &amp; data'!AT246)</f>
        <v>0</v>
      </c>
      <c r="T428" s="243">
        <f>IF('A-baseline &amp; data'!AU246="",S428*(1+SUMIFS('A-methods'!Z:Z,'A-methods'!$AG:$AG,"rate",'A-methods'!$AF:$AF,$B428,'A-methods'!$F:$F,$C428,'A-methods'!$A:$A,$D428)),'A-baseline &amp; data'!AU246)</f>
        <v>0</v>
      </c>
      <c r="U428" s="243">
        <f>IF('A-baseline &amp; data'!AV246="",T428*(1+SUMIFS('A-methods'!AA:AA,'A-methods'!$AG:$AG,"rate",'A-methods'!$AF:$AF,$B428,'A-methods'!$F:$F,$C428,'A-methods'!$A:$A,$D428)),'A-baseline &amp; data'!AV246)</f>
        <v>0</v>
      </c>
      <c r="V428" s="243">
        <f>IF('A-baseline &amp; data'!AW246="",U428*(1+SUMIFS('A-methods'!AB:AB,'A-methods'!$AG:$AG,"rate",'A-methods'!$AF:$AF,$B428,'A-methods'!$F:$F,$C428,'A-methods'!$A:$A,$D428)),'A-baseline &amp; data'!AW246)</f>
        <v>0</v>
      </c>
      <c r="W428" s="243">
        <f>IF('A-baseline &amp; data'!AX246="",V428*(1+SUMIFS('A-methods'!AC:AC,'A-methods'!$AG:$AG,"rate",'A-methods'!$AF:$AF,$B428,'A-methods'!$F:$F,$C428,'A-methods'!$A:$A,$D428)),'A-baseline &amp; data'!AX246)</f>
        <v>0</v>
      </c>
      <c r="X428" s="243">
        <f>IF('A-baseline &amp; data'!AY246="",W428*(1+SUMIFS('A-methods'!AD:AD,'A-methods'!$AG:$AG,"rate",'A-methods'!$AF:$AF,$B428,'A-methods'!$F:$F,$C428,'A-methods'!$A:$A,$D428)),'A-baseline &amp; data'!AY246)</f>
        <v>0</v>
      </c>
      <c r="Y428" s="243">
        <f>IF('A-baseline &amp; data'!AZ246="",X428*(1+SUMIFS('A-methods'!AE:AE,'A-methods'!$AG:$AG,"rate",'A-methods'!$AF:$AF,$B428,'A-methods'!$F:$F,$C428,'A-methods'!$A:$A,$D428)),'A-baseline &amp; data'!AZ246)</f>
        <v>0</v>
      </c>
    </row>
    <row r="429" spans="1:25">
      <c r="A429" s="237" t="s">
        <v>257</v>
      </c>
      <c r="B429" s="221" t="s">
        <v>194</v>
      </c>
      <c r="C429" s="274" t="str">
        <f t="shared" si="50"/>
        <v>Qld</v>
      </c>
      <c r="D429" s="272" t="str">
        <f t="shared" si="52"/>
        <v>High</v>
      </c>
      <c r="E429" s="336">
        <f>IF('A-baseline &amp; data'!AF247&lt;&gt;"",'A-baseline &amp; data'!AF247,'A-baseline &amp; data'!AE247*(1+SUMIFS('A-methods'!K:K,'A-methods'!$AG:$AG,"rate",'A-methods'!$AF:$AF,$B429,'A-methods'!$F:$F,$C429,'A-methods'!$A:$A,$D429)))</f>
        <v>3607.42508</v>
      </c>
      <c r="F429" s="243">
        <f>IF('A-baseline &amp; data'!AG247="",E429*(1+SUMIFS('A-methods'!L:L,'A-methods'!$AG:$AG,"rate",'A-methods'!$AF:$AF,$B429,'A-methods'!$F:$F,$C429,'A-methods'!$A:$A,$D429)),'A-baseline &amp; data'!AG247)</f>
        <v>3643.4993307999998</v>
      </c>
      <c r="G429" s="243">
        <f>IF('A-baseline &amp; data'!AH247="",F429*(1+SUMIFS('A-methods'!M:M,'A-methods'!$AG:$AG,"rate",'A-methods'!$AF:$AF,$B429,'A-methods'!$F:$F,$C429,'A-methods'!$A:$A,$D429)),'A-baseline &amp; data'!AH247)</f>
        <v>3679.9343241080001</v>
      </c>
      <c r="H429" s="243">
        <f>IF('A-baseline &amp; data'!AI247="",G429*(1+SUMIFS('A-methods'!N:N,'A-methods'!$AG:$AG,"rate",'A-methods'!$AF:$AF,$B429,'A-methods'!$F:$F,$C429,'A-methods'!$A:$A,$D429)),'A-baseline &amp; data'!AI247)</f>
        <v>3716.73366734908</v>
      </c>
      <c r="I429" s="243">
        <f>IF('A-baseline &amp; data'!AJ247="",H429*(1+SUMIFS('A-methods'!O:O,'A-methods'!$AG:$AG,"rate",'A-methods'!$AF:$AF,$B429,'A-methods'!$F:$F,$C429,'A-methods'!$A:$A,$D429)),'A-baseline &amp; data'!AJ247)</f>
        <v>3753.9010040225708</v>
      </c>
      <c r="J429" s="243">
        <f>IF('A-baseline &amp; data'!AK247="",I429*(1+SUMIFS('A-methods'!P:P,'A-methods'!$AG:$AG,"rate",'A-methods'!$AF:$AF,$B429,'A-methods'!$F:$F,$C429,'A-methods'!$A:$A,$D429)),'A-baseline &amp; data'!AK247)</f>
        <v>3791.4400140627963</v>
      </c>
      <c r="K429" s="243">
        <f>IF('A-baseline &amp; data'!AL247="",J429*(1+SUMIFS('A-methods'!Q:Q,'A-methods'!$AG:$AG,"rate",'A-methods'!$AF:$AF,$B429,'A-methods'!$F:$F,$C429,'A-methods'!$A:$A,$D429)),'A-baseline &amp; data'!AL247)</f>
        <v>3829.3544142034243</v>
      </c>
      <c r="L429" s="243">
        <f>IF('A-baseline &amp; data'!AM247="",K429*(1+SUMIFS('A-methods'!R:R,'A-methods'!$AG:$AG,"rate",'A-methods'!$AF:$AF,$B429,'A-methods'!$F:$F,$C429,'A-methods'!$A:$A,$D429)),'A-baseline &amp; data'!AM247)</f>
        <v>3867.6479583454584</v>
      </c>
      <c r="M429" s="243">
        <f>IF('A-baseline &amp; data'!AN247="",L429*(1+SUMIFS('A-methods'!S:S,'A-methods'!$AG:$AG,"rate",'A-methods'!$AF:$AF,$B429,'A-methods'!$F:$F,$C429,'A-methods'!$A:$A,$D429)),'A-baseline &amp; data'!AN247)</f>
        <v>3906.3244379289131</v>
      </c>
      <c r="N429" s="243">
        <f>IF('A-baseline &amp; data'!AO247="",M429*(1+SUMIFS('A-methods'!T:T,'A-methods'!$AG:$AG,"rate",'A-methods'!$AF:$AF,$B429,'A-methods'!$F:$F,$C429,'A-methods'!$A:$A,$D429)),'A-baseline &amp; data'!AO247)</f>
        <v>3945.3876823082023</v>
      </c>
      <c r="O429" s="243">
        <f>IF('A-baseline &amp; data'!AP247="",N429*(1+SUMIFS('A-methods'!U:U,'A-methods'!$AG:$AG,"rate",'A-methods'!$AF:$AF,$B429,'A-methods'!$F:$F,$C429,'A-methods'!$A:$A,$D429)),'A-baseline &amp; data'!AP247)</f>
        <v>3984.8415591312846</v>
      </c>
      <c r="P429" s="243">
        <f>IF('A-baseline &amp; data'!AQ247="",O429*(1+SUMIFS('A-methods'!V:V,'A-methods'!$AG:$AG,"rate",'A-methods'!$AF:$AF,$B429,'A-methods'!$F:$F,$C429,'A-methods'!$A:$A,$D429)),'A-baseline &amp; data'!AQ247)</f>
        <v>4024.6899747225975</v>
      </c>
      <c r="Q429" s="243">
        <f>IF('A-baseline &amp; data'!AR247="",P429*(1+SUMIFS('A-methods'!W:W,'A-methods'!$AG:$AG,"rate",'A-methods'!$AF:$AF,$B429,'A-methods'!$F:$F,$C429,'A-methods'!$A:$A,$D429)),'A-baseline &amp; data'!AR247)</f>
        <v>4064.9368744698236</v>
      </c>
      <c r="R429" s="243">
        <f>IF('A-baseline &amp; data'!AS247="",Q429*(1+SUMIFS('A-methods'!X:X,'A-methods'!$AG:$AG,"rate",'A-methods'!$AF:$AF,$B429,'A-methods'!$F:$F,$C429,'A-methods'!$A:$A,$D429)),'A-baseline &amp; data'!AS247)</f>
        <v>4105.5862432145223</v>
      </c>
      <c r="S429" s="243">
        <f>IF('A-baseline &amp; data'!AT247="",R429*(1+SUMIFS('A-methods'!Y:Y,'A-methods'!$AG:$AG,"rate",'A-methods'!$AF:$AF,$B429,'A-methods'!$F:$F,$C429,'A-methods'!$A:$A,$D429)),'A-baseline &amp; data'!AT247)</f>
        <v>4146.6421056466679</v>
      </c>
      <c r="T429" s="243">
        <f>IF('A-baseline &amp; data'!AU247="",S429*(1+SUMIFS('A-methods'!Z:Z,'A-methods'!$AG:$AG,"rate",'A-methods'!$AF:$AF,$B429,'A-methods'!$F:$F,$C429,'A-methods'!$A:$A,$D429)),'A-baseline &amp; data'!AU247)</f>
        <v>4188.1085267031349</v>
      </c>
      <c r="U429" s="243">
        <f>IF('A-baseline &amp; data'!AV247="",T429*(1+SUMIFS('A-methods'!AA:AA,'A-methods'!$AG:$AG,"rate",'A-methods'!$AF:$AF,$B429,'A-methods'!$F:$F,$C429,'A-methods'!$A:$A,$D429)),'A-baseline &amp; data'!AV247)</f>
        <v>4229.9896119701662</v>
      </c>
      <c r="V429" s="243">
        <f>IF('A-baseline &amp; data'!AW247="",U429*(1+SUMIFS('A-methods'!AB:AB,'A-methods'!$AG:$AG,"rate",'A-methods'!$AF:$AF,$B429,'A-methods'!$F:$F,$C429,'A-methods'!$A:$A,$D429)),'A-baseline &amp; data'!AW247)</f>
        <v>4272.2895080898679</v>
      </c>
      <c r="W429" s="243">
        <f>IF('A-baseline &amp; data'!AX247="",V429*(1+SUMIFS('A-methods'!AC:AC,'A-methods'!$AG:$AG,"rate",'A-methods'!$AF:$AF,$B429,'A-methods'!$F:$F,$C429,'A-methods'!$A:$A,$D429)),'A-baseline &amp; data'!AX247)</f>
        <v>4315.0124031707664</v>
      </c>
      <c r="X429" s="243">
        <f>IF('A-baseline &amp; data'!AY247="",W429*(1+SUMIFS('A-methods'!AD:AD,'A-methods'!$AG:$AG,"rate",'A-methods'!$AF:$AF,$B429,'A-methods'!$F:$F,$C429,'A-methods'!$A:$A,$D429)),'A-baseline &amp; data'!AY247)</f>
        <v>4358.1625272024739</v>
      </c>
      <c r="Y429" s="243">
        <f>IF('A-baseline &amp; data'!AZ247="",X429*(1+SUMIFS('A-methods'!AE:AE,'A-methods'!$AG:$AG,"rate",'A-methods'!$AF:$AF,$B429,'A-methods'!$F:$F,$C429,'A-methods'!$A:$A,$D429)),'A-baseline &amp; data'!AZ247)</f>
        <v>4401.7441524744991</v>
      </c>
    </row>
    <row r="430" spans="1:25">
      <c r="A430" s="237" t="s">
        <v>159</v>
      </c>
      <c r="B430" s="221" t="s">
        <v>203</v>
      </c>
      <c r="C430" s="274" t="str">
        <f t="shared" si="50"/>
        <v>Qld</v>
      </c>
      <c r="D430" s="272" t="str">
        <f t="shared" si="52"/>
        <v>High</v>
      </c>
      <c r="E430" s="336">
        <f>IF('A-baseline &amp; data'!AF248&lt;&gt;"",'A-baseline &amp; data'!AF248,'A-baseline &amp; data'!AE248*(1+SUMIFS('A-methods'!K:K,'A-methods'!$AG:$AG,"rate",'A-methods'!$AF:$AF,$B430,'A-methods'!$F:$F,$C430,'A-methods'!$A:$A,$D430)))</f>
        <v>327585</v>
      </c>
      <c r="F430" s="243">
        <f>IF('A-baseline &amp; data'!AG248="",E430*(1+SUMIFS('A-methods'!L:L,'A-methods'!$AG:$AG,"rate",'A-methods'!$AF:$AF,$B430,'A-methods'!$F:$F,$C430,'A-methods'!$A:$A,$D430)),'A-baseline &amp; data'!AG248)</f>
        <v>327585</v>
      </c>
      <c r="G430" s="243">
        <f>IF('A-baseline &amp; data'!AH248="",F430*(1+SUMIFS('A-methods'!M:M,'A-methods'!$AG:$AG,"rate",'A-methods'!$AF:$AF,$B430,'A-methods'!$F:$F,$C430,'A-methods'!$A:$A,$D430)),'A-baseline &amp; data'!AH248)</f>
        <v>327585</v>
      </c>
      <c r="H430" s="243">
        <f>IF('A-baseline &amp; data'!AI248="",G430*(1+SUMIFS('A-methods'!N:N,'A-methods'!$AG:$AG,"rate",'A-methods'!$AF:$AF,$B430,'A-methods'!$F:$F,$C430,'A-methods'!$A:$A,$D430)),'A-baseline &amp; data'!AI248)</f>
        <v>327585</v>
      </c>
      <c r="I430" s="243">
        <f>IF('A-baseline &amp; data'!AJ248="",H430*(1+SUMIFS('A-methods'!O:O,'A-methods'!$AG:$AG,"rate",'A-methods'!$AF:$AF,$B430,'A-methods'!$F:$F,$C430,'A-methods'!$A:$A,$D430)),'A-baseline &amp; data'!AJ248)</f>
        <v>327585</v>
      </c>
      <c r="J430" s="243">
        <f>IF('A-baseline &amp; data'!AK248="",I430*(1+SUMIFS('A-methods'!P:P,'A-methods'!$AG:$AG,"rate",'A-methods'!$AF:$AF,$B430,'A-methods'!$F:$F,$C430,'A-methods'!$A:$A,$D430)),'A-baseline &amp; data'!AK248)</f>
        <v>327585</v>
      </c>
      <c r="K430" s="243">
        <f>IF('A-baseline &amp; data'!AL248="",J430*(1+SUMIFS('A-methods'!Q:Q,'A-methods'!$AG:$AG,"rate",'A-methods'!$AF:$AF,$B430,'A-methods'!$F:$F,$C430,'A-methods'!$A:$A,$D430)),'A-baseline &amp; data'!AL248)</f>
        <v>327585</v>
      </c>
      <c r="L430" s="243">
        <f>IF('A-baseline &amp; data'!AM248="",K430*(1+SUMIFS('A-methods'!R:R,'A-methods'!$AG:$AG,"rate",'A-methods'!$AF:$AF,$B430,'A-methods'!$F:$F,$C430,'A-methods'!$A:$A,$D430)),'A-baseline &amp; data'!AM248)</f>
        <v>327585</v>
      </c>
      <c r="M430" s="243">
        <f>IF('A-baseline &amp; data'!AN248="",L430*(1+SUMIFS('A-methods'!S:S,'A-methods'!$AG:$AG,"rate",'A-methods'!$AF:$AF,$B430,'A-methods'!$F:$F,$C430,'A-methods'!$A:$A,$D430)),'A-baseline &amp; data'!AN248)</f>
        <v>327585</v>
      </c>
      <c r="N430" s="243">
        <f>IF('A-baseline &amp; data'!AO248="",M430*(1+SUMIFS('A-methods'!T:T,'A-methods'!$AG:$AG,"rate",'A-methods'!$AF:$AF,$B430,'A-methods'!$F:$F,$C430,'A-methods'!$A:$A,$D430)),'A-baseline &amp; data'!AO248)</f>
        <v>327585</v>
      </c>
      <c r="O430" s="243">
        <f>IF('A-baseline &amp; data'!AP248="",N430*(1+SUMIFS('A-methods'!U:U,'A-methods'!$AG:$AG,"rate",'A-methods'!$AF:$AF,$B430,'A-methods'!$F:$F,$C430,'A-methods'!$A:$A,$D430)),'A-baseline &amp; data'!AP248)</f>
        <v>327585</v>
      </c>
      <c r="P430" s="243">
        <f>IF('A-baseline &amp; data'!AQ248="",O430*(1+SUMIFS('A-methods'!V:V,'A-methods'!$AG:$AG,"rate",'A-methods'!$AF:$AF,$B430,'A-methods'!$F:$F,$C430,'A-methods'!$A:$A,$D430)),'A-baseline &amp; data'!AQ248)</f>
        <v>327585</v>
      </c>
      <c r="Q430" s="243">
        <f>IF('A-baseline &amp; data'!AR248="",P430*(1+SUMIFS('A-methods'!W:W,'A-methods'!$AG:$AG,"rate",'A-methods'!$AF:$AF,$B430,'A-methods'!$F:$F,$C430,'A-methods'!$A:$A,$D430)),'A-baseline &amp; data'!AR248)</f>
        <v>327585</v>
      </c>
      <c r="R430" s="243">
        <f>IF('A-baseline &amp; data'!AS248="",Q430*(1+SUMIFS('A-methods'!X:X,'A-methods'!$AG:$AG,"rate",'A-methods'!$AF:$AF,$B430,'A-methods'!$F:$F,$C430,'A-methods'!$A:$A,$D430)),'A-baseline &amp; data'!AS248)</f>
        <v>327585</v>
      </c>
      <c r="S430" s="243">
        <f>IF('A-baseline &amp; data'!AT248="",R430*(1+SUMIFS('A-methods'!Y:Y,'A-methods'!$AG:$AG,"rate",'A-methods'!$AF:$AF,$B430,'A-methods'!$F:$F,$C430,'A-methods'!$A:$A,$D430)),'A-baseline &amp; data'!AT248)</f>
        <v>327585</v>
      </c>
      <c r="T430" s="243">
        <f>IF('A-baseline &amp; data'!AU248="",S430*(1+SUMIFS('A-methods'!Z:Z,'A-methods'!$AG:$AG,"rate",'A-methods'!$AF:$AF,$B430,'A-methods'!$F:$F,$C430,'A-methods'!$A:$A,$D430)),'A-baseline &amp; data'!AU248)</f>
        <v>327585</v>
      </c>
      <c r="U430" s="243">
        <f>IF('A-baseline &amp; data'!AV248="",T430*(1+SUMIFS('A-methods'!AA:AA,'A-methods'!$AG:$AG,"rate",'A-methods'!$AF:$AF,$B430,'A-methods'!$F:$F,$C430,'A-methods'!$A:$A,$D430)),'A-baseline &amp; data'!AV248)</f>
        <v>327585</v>
      </c>
      <c r="V430" s="243">
        <f>IF('A-baseline &amp; data'!AW248="",U430*(1+SUMIFS('A-methods'!AB:AB,'A-methods'!$AG:$AG,"rate",'A-methods'!$AF:$AF,$B430,'A-methods'!$F:$F,$C430,'A-methods'!$A:$A,$D430)),'A-baseline &amp; data'!AW248)</f>
        <v>327585</v>
      </c>
      <c r="W430" s="243">
        <f>IF('A-baseline &amp; data'!AX248="",V430*(1+SUMIFS('A-methods'!AC:AC,'A-methods'!$AG:$AG,"rate",'A-methods'!$AF:$AF,$B430,'A-methods'!$F:$F,$C430,'A-methods'!$A:$A,$D430)),'A-baseline &amp; data'!AX248)</f>
        <v>327585</v>
      </c>
      <c r="X430" s="243">
        <f>IF('A-baseline &amp; data'!AY248="",W430*(1+SUMIFS('A-methods'!AD:AD,'A-methods'!$AG:$AG,"rate",'A-methods'!$AF:$AF,$B430,'A-methods'!$F:$F,$C430,'A-methods'!$A:$A,$D430)),'A-baseline &amp; data'!AY248)</f>
        <v>327585</v>
      </c>
      <c r="Y430" s="243">
        <f>IF('A-baseline &amp; data'!AZ248="",X430*(1+SUMIFS('A-methods'!AE:AE,'A-methods'!$AG:$AG,"rate",'A-methods'!$AF:$AF,$B430,'A-methods'!$F:$F,$C430,'A-methods'!$A:$A,$D430)),'A-baseline &amp; data'!AZ248)</f>
        <v>327585</v>
      </c>
    </row>
    <row r="431" spans="1:25">
      <c r="A431" s="237" t="s">
        <v>258</v>
      </c>
      <c r="B431" s="221" t="s">
        <v>766</v>
      </c>
      <c r="C431" s="274" t="str">
        <f t="shared" si="50"/>
        <v>Qld</v>
      </c>
      <c r="D431" s="272" t="str">
        <f t="shared" si="52"/>
        <v>High</v>
      </c>
      <c r="E431" s="336">
        <f>IF('A-baseline &amp; data'!AF249&lt;&gt;"",'A-baseline &amp; data'!AF249,'A-baseline &amp; data'!AE249*(1+SUMIFS('A-methods'!K:K,'A-methods'!$AG:$AG,"rate",'A-methods'!$AF:$AF,$B431,'A-methods'!$F:$F,$C431,'A-methods'!$A:$A,$D431)))</f>
        <v>0</v>
      </c>
      <c r="F431" s="243">
        <f>IF('A-baseline &amp; data'!AG249="",E431*(1+SUMIFS('A-methods'!L:L,'A-methods'!$AG:$AG,"rate",'A-methods'!$AF:$AF,$B431,'A-methods'!$F:$F,$C431,'A-methods'!$A:$A,$D431)),'A-baseline &amp; data'!AG249)</f>
        <v>0</v>
      </c>
      <c r="G431" s="243">
        <f>IF('A-baseline &amp; data'!AH249="",F431*(1+SUMIFS('A-methods'!M:M,'A-methods'!$AG:$AG,"rate",'A-methods'!$AF:$AF,$B431,'A-methods'!$F:$F,$C431,'A-methods'!$A:$A,$D431)),'A-baseline &amp; data'!AH249)</f>
        <v>0</v>
      </c>
      <c r="H431" s="243">
        <f>IF('A-baseline &amp; data'!AI249="",G431*(1+SUMIFS('A-methods'!N:N,'A-methods'!$AG:$AG,"rate",'A-methods'!$AF:$AF,$B431,'A-methods'!$F:$F,$C431,'A-methods'!$A:$A,$D431)),'A-baseline &amp; data'!AI249)</f>
        <v>0</v>
      </c>
      <c r="I431" s="243">
        <f>IF('A-baseline &amp; data'!AJ249="",H431*(1+SUMIFS('A-methods'!O:O,'A-methods'!$AG:$AG,"rate",'A-methods'!$AF:$AF,$B431,'A-methods'!$F:$F,$C431,'A-methods'!$A:$A,$D431)),'A-baseline &amp; data'!AJ249)</f>
        <v>0</v>
      </c>
      <c r="J431" s="243">
        <f>IF('A-baseline &amp; data'!AK249="",I431*(1+SUMIFS('A-methods'!P:P,'A-methods'!$AG:$AG,"rate",'A-methods'!$AF:$AF,$B431,'A-methods'!$F:$F,$C431,'A-methods'!$A:$A,$D431)),'A-baseline &amp; data'!AK249)</f>
        <v>0</v>
      </c>
      <c r="K431" s="243">
        <f>IF('A-baseline &amp; data'!AL249="",J431*(1+SUMIFS('A-methods'!Q:Q,'A-methods'!$AG:$AG,"rate",'A-methods'!$AF:$AF,$B431,'A-methods'!$F:$F,$C431,'A-methods'!$A:$A,$D431)),'A-baseline &amp; data'!AL249)</f>
        <v>0</v>
      </c>
      <c r="L431" s="243">
        <f>IF('A-baseline &amp; data'!AM249="",K431*(1+SUMIFS('A-methods'!R:R,'A-methods'!$AG:$AG,"rate",'A-methods'!$AF:$AF,$B431,'A-methods'!$F:$F,$C431,'A-methods'!$A:$A,$D431)),'A-baseline &amp; data'!AM249)</f>
        <v>0</v>
      </c>
      <c r="M431" s="243">
        <f>IF('A-baseline &amp; data'!AN249="",L431*(1+SUMIFS('A-methods'!S:S,'A-methods'!$AG:$AG,"rate",'A-methods'!$AF:$AF,$B431,'A-methods'!$F:$F,$C431,'A-methods'!$A:$A,$D431)),'A-baseline &amp; data'!AN249)</f>
        <v>0</v>
      </c>
      <c r="N431" s="243">
        <f>IF('A-baseline &amp; data'!AO249="",M431*(1+SUMIFS('A-methods'!T:T,'A-methods'!$AG:$AG,"rate",'A-methods'!$AF:$AF,$B431,'A-methods'!$F:$F,$C431,'A-methods'!$A:$A,$D431)),'A-baseline &amp; data'!AO249)</f>
        <v>0</v>
      </c>
      <c r="O431" s="243">
        <f>IF('A-baseline &amp; data'!AP249="",N431*(1+SUMIFS('A-methods'!U:U,'A-methods'!$AG:$AG,"rate",'A-methods'!$AF:$AF,$B431,'A-methods'!$F:$F,$C431,'A-methods'!$A:$A,$D431)),'A-baseline &amp; data'!AP249)</f>
        <v>0</v>
      </c>
      <c r="P431" s="243">
        <f>IF('A-baseline &amp; data'!AQ249="",O431*(1+SUMIFS('A-methods'!V:V,'A-methods'!$AG:$AG,"rate",'A-methods'!$AF:$AF,$B431,'A-methods'!$F:$F,$C431,'A-methods'!$A:$A,$D431)),'A-baseline &amp; data'!AQ249)</f>
        <v>0</v>
      </c>
      <c r="Q431" s="243">
        <f>IF('A-baseline &amp; data'!AR249="",P431*(1+SUMIFS('A-methods'!W:W,'A-methods'!$AG:$AG,"rate",'A-methods'!$AF:$AF,$B431,'A-methods'!$F:$F,$C431,'A-methods'!$A:$A,$D431)),'A-baseline &amp; data'!AR249)</f>
        <v>0</v>
      </c>
      <c r="R431" s="243">
        <f>IF('A-baseline &amp; data'!AS249="",Q431*(1+SUMIFS('A-methods'!X:X,'A-methods'!$AG:$AG,"rate",'A-methods'!$AF:$AF,$B431,'A-methods'!$F:$F,$C431,'A-methods'!$A:$A,$D431)),'A-baseline &amp; data'!AS249)</f>
        <v>0</v>
      </c>
      <c r="S431" s="243">
        <f>IF('A-baseline &amp; data'!AT249="",R431*(1+SUMIFS('A-methods'!Y:Y,'A-methods'!$AG:$AG,"rate",'A-methods'!$AF:$AF,$B431,'A-methods'!$F:$F,$C431,'A-methods'!$A:$A,$D431)),'A-baseline &amp; data'!AT249)</f>
        <v>0</v>
      </c>
      <c r="T431" s="243">
        <f>IF('A-baseline &amp; data'!AU249="",S431*(1+SUMIFS('A-methods'!Z:Z,'A-methods'!$AG:$AG,"rate",'A-methods'!$AF:$AF,$B431,'A-methods'!$F:$F,$C431,'A-methods'!$A:$A,$D431)),'A-baseline &amp; data'!AU249)</f>
        <v>0</v>
      </c>
      <c r="U431" s="243">
        <f>IF('A-baseline &amp; data'!AV249="",T431*(1+SUMIFS('A-methods'!AA:AA,'A-methods'!$AG:$AG,"rate",'A-methods'!$AF:$AF,$B431,'A-methods'!$F:$F,$C431,'A-methods'!$A:$A,$D431)),'A-baseline &amp; data'!AV249)</f>
        <v>0</v>
      </c>
      <c r="V431" s="243">
        <f>IF('A-baseline &amp; data'!AW249="",U431*(1+SUMIFS('A-methods'!AB:AB,'A-methods'!$AG:$AG,"rate",'A-methods'!$AF:$AF,$B431,'A-methods'!$F:$F,$C431,'A-methods'!$A:$A,$D431)),'A-baseline &amp; data'!AW249)</f>
        <v>0</v>
      </c>
      <c r="W431" s="243">
        <f>IF('A-baseline &amp; data'!AX249="",V431*(1+SUMIFS('A-methods'!AC:AC,'A-methods'!$AG:$AG,"rate",'A-methods'!$AF:$AF,$B431,'A-methods'!$F:$F,$C431,'A-methods'!$A:$A,$D431)),'A-baseline &amp; data'!AX249)</f>
        <v>0</v>
      </c>
      <c r="X431" s="243">
        <f>IF('A-baseline &amp; data'!AY249="",W431*(1+SUMIFS('A-methods'!AD:AD,'A-methods'!$AG:$AG,"rate",'A-methods'!$AF:$AF,$B431,'A-methods'!$F:$F,$C431,'A-methods'!$A:$A,$D431)),'A-baseline &amp; data'!AY249)</f>
        <v>0</v>
      </c>
      <c r="Y431" s="243">
        <f>IF('A-baseline &amp; data'!AZ249="",X431*(1+SUMIFS('A-methods'!AE:AE,'A-methods'!$AG:$AG,"rate",'A-methods'!$AF:$AF,$B431,'A-methods'!$F:$F,$C431,'A-methods'!$A:$A,$D431)),'A-baseline &amp; data'!AZ249)</f>
        <v>0</v>
      </c>
    </row>
    <row r="432" spans="1:25">
      <c r="A432" s="237" t="s">
        <v>259</v>
      </c>
      <c r="B432" s="221" t="s">
        <v>263</v>
      </c>
      <c r="C432" s="274" t="str">
        <f t="shared" si="50"/>
        <v>Qld</v>
      </c>
      <c r="D432" s="272" t="str">
        <f t="shared" si="52"/>
        <v>High</v>
      </c>
      <c r="E432" s="336">
        <f>IF('A-baseline &amp; data'!AF250&lt;&gt;"",'A-baseline &amp; data'!AF250,'A-baseline &amp; data'!AE250*(1+SUMIFS('A-methods'!K:K,'A-methods'!$AG:$AG,"rate",'A-methods'!$AF:$AF,$B432,'A-methods'!$F:$F,$C432,'A-methods'!$A:$A,$D432)))</f>
        <v>136354.92273833332</v>
      </c>
      <c r="F432" s="243">
        <f>IF('A-baseline &amp; data'!AG250="",E432*(1+SUMIFS('A-methods'!L:L,'A-methods'!$AG:$AG,"rate",'A-methods'!$AF:$AF,$B432,'A-methods'!$F:$F,$C432,'A-methods'!$A:$A,$D432)),'A-baseline &amp; data'!AG250)</f>
        <v>144263.50825715665</v>
      </c>
      <c r="G432" s="243">
        <f>IF('A-baseline &amp; data'!AH250="",F432*(1+SUMIFS('A-methods'!M:M,'A-methods'!$AG:$AG,"rate",'A-methods'!$AF:$AF,$B432,'A-methods'!$F:$F,$C432,'A-methods'!$A:$A,$D432)),'A-baseline &amp; data'!AH250)</f>
        <v>152630.79173607173</v>
      </c>
      <c r="H432" s="243">
        <f>IF('A-baseline &amp; data'!AI250="",G432*(1+SUMIFS('A-methods'!N:N,'A-methods'!$AG:$AG,"rate",'A-methods'!$AF:$AF,$B432,'A-methods'!$F:$F,$C432,'A-methods'!$A:$A,$D432)),'A-baseline &amp; data'!AI250)</f>
        <v>161483.37765676389</v>
      </c>
      <c r="I432" s="243">
        <f>IF('A-baseline &amp; data'!AJ250="",H432*(1+SUMIFS('A-methods'!O:O,'A-methods'!$AG:$AG,"rate",'A-methods'!$AF:$AF,$B432,'A-methods'!$F:$F,$C432,'A-methods'!$A:$A,$D432)),'A-baseline &amp; data'!AJ250)</f>
        <v>170849.41356085619</v>
      </c>
      <c r="J432" s="243">
        <f>IF('A-baseline &amp; data'!AK250="",I432*(1+SUMIFS('A-methods'!P:P,'A-methods'!$AG:$AG,"rate",'A-methods'!$AF:$AF,$B432,'A-methods'!$F:$F,$C432,'A-methods'!$A:$A,$D432)),'A-baseline &amp; data'!AK250)</f>
        <v>180758.67954738587</v>
      </c>
      <c r="K432" s="243">
        <f>IF('A-baseline &amp; data'!AL250="",J432*(1+SUMIFS('A-methods'!Q:Q,'A-methods'!$AG:$AG,"rate",'A-methods'!$AF:$AF,$B432,'A-methods'!$F:$F,$C432,'A-methods'!$A:$A,$D432)),'A-baseline &amp; data'!AL250)</f>
        <v>191242.68296113427</v>
      </c>
      <c r="L432" s="243">
        <f>IF('A-baseline &amp; data'!AM250="",K432*(1+SUMIFS('A-methods'!R:R,'A-methods'!$AG:$AG,"rate",'A-methods'!$AF:$AF,$B432,'A-methods'!$F:$F,$C432,'A-methods'!$A:$A,$D432)),'A-baseline &amp; data'!AM250)</f>
        <v>202334.75857288006</v>
      </c>
      <c r="M432" s="243">
        <f>IF('A-baseline &amp; data'!AN250="",L432*(1+SUMIFS('A-methods'!S:S,'A-methods'!$AG:$AG,"rate",'A-methods'!$AF:$AF,$B432,'A-methods'!$F:$F,$C432,'A-methods'!$A:$A,$D432)),'A-baseline &amp; data'!AN250)</f>
        <v>214070.1745701071</v>
      </c>
      <c r="N432" s="243">
        <f>IF('A-baseline &amp; data'!AO250="",M432*(1+SUMIFS('A-methods'!T:T,'A-methods'!$AG:$AG,"rate",'A-methods'!$AF:$AF,$B432,'A-methods'!$F:$F,$C432,'A-methods'!$A:$A,$D432)),'A-baseline &amp; data'!AO250)</f>
        <v>226486.24469517331</v>
      </c>
      <c r="O432" s="243">
        <f>IF('A-baseline &amp; data'!AP250="",N432*(1+SUMIFS('A-methods'!U:U,'A-methods'!$AG:$AG,"rate",'A-methods'!$AF:$AF,$B432,'A-methods'!$F:$F,$C432,'A-methods'!$A:$A,$D432)),'A-baseline &amp; data'!AP250)</f>
        <v>239622.44688749337</v>
      </c>
      <c r="P432" s="243">
        <f>IF('A-baseline &amp; data'!AQ250="",O432*(1+SUMIFS('A-methods'!V:V,'A-methods'!$AG:$AG,"rate",'A-methods'!$AF:$AF,$B432,'A-methods'!$F:$F,$C432,'A-methods'!$A:$A,$D432)),'A-baseline &amp; data'!AQ250)</f>
        <v>253520.548806968</v>
      </c>
      <c r="Q432" s="243">
        <f>IF('A-baseline &amp; data'!AR250="",P432*(1+SUMIFS('A-methods'!W:W,'A-methods'!$AG:$AG,"rate",'A-methods'!$AF:$AF,$B432,'A-methods'!$F:$F,$C432,'A-methods'!$A:$A,$D432)),'A-baseline &amp; data'!AR250)</f>
        <v>268224.74063777213</v>
      </c>
      <c r="R432" s="243">
        <f>IF('A-baseline &amp; data'!AS250="",Q432*(1+SUMIFS('A-methods'!X:X,'A-methods'!$AG:$AG,"rate",'A-methods'!$AF:$AF,$B432,'A-methods'!$F:$F,$C432,'A-methods'!$A:$A,$D432)),'A-baseline &amp; data'!AS250)</f>
        <v>283781.77559476293</v>
      </c>
      <c r="S432" s="243">
        <f>IF('A-baseline &amp; data'!AT250="",R432*(1+SUMIFS('A-methods'!Y:Y,'A-methods'!$AG:$AG,"rate",'A-methods'!$AF:$AF,$B432,'A-methods'!$F:$F,$C432,'A-methods'!$A:$A,$D432)),'A-baseline &amp; data'!AT250)</f>
        <v>300241.1185792592</v>
      </c>
      <c r="T432" s="243">
        <f>IF('A-baseline &amp; data'!AU250="",S432*(1+SUMIFS('A-methods'!Z:Z,'A-methods'!$AG:$AG,"rate",'A-methods'!$AF:$AF,$B432,'A-methods'!$F:$F,$C432,'A-methods'!$A:$A,$D432)),'A-baseline &amp; data'!AU250)</f>
        <v>317655.10345685628</v>
      </c>
      <c r="U432" s="243">
        <f>IF('A-baseline &amp; data'!AV250="",T432*(1+SUMIFS('A-methods'!AA:AA,'A-methods'!$AG:$AG,"rate",'A-methods'!$AF:$AF,$B432,'A-methods'!$F:$F,$C432,'A-methods'!$A:$A,$D432)),'A-baseline &amp; data'!AV250)</f>
        <v>336079.09945735394</v>
      </c>
      <c r="V432" s="243">
        <f>IF('A-baseline &amp; data'!AW250="",U432*(1+SUMIFS('A-methods'!AB:AB,'A-methods'!$AG:$AG,"rate",'A-methods'!$AF:$AF,$B432,'A-methods'!$F:$F,$C432,'A-methods'!$A:$A,$D432)),'A-baseline &amp; data'!AW250)</f>
        <v>355571.68722588051</v>
      </c>
      <c r="W432" s="243">
        <f>IF('A-baseline &amp; data'!AX250="",V432*(1+SUMIFS('A-methods'!AC:AC,'A-methods'!$AG:$AG,"rate",'A-methods'!$AF:$AF,$B432,'A-methods'!$F:$F,$C432,'A-methods'!$A:$A,$D432)),'A-baseline &amp; data'!AX250)</f>
        <v>376194.84508498159</v>
      </c>
      <c r="X432" s="243">
        <f>IF('A-baseline &amp; data'!AY250="",W432*(1+SUMIFS('A-methods'!AD:AD,'A-methods'!$AG:$AG,"rate",'A-methods'!$AF:$AF,$B432,'A-methods'!$F:$F,$C432,'A-methods'!$A:$A,$D432)),'A-baseline &amp; data'!AY250)</f>
        <v>398014.14609991055</v>
      </c>
      <c r="Y432" s="243">
        <f>IF('A-baseline &amp; data'!AZ250="",X432*(1+SUMIFS('A-methods'!AE:AE,'A-methods'!$AG:$AG,"rate",'A-methods'!$AF:$AF,$B432,'A-methods'!$F:$F,$C432,'A-methods'!$A:$A,$D432)),'A-baseline &amp; data'!AZ250)</f>
        <v>421098.96657370537</v>
      </c>
    </row>
    <row r="433" spans="1:27">
      <c r="A433" s="237" t="s">
        <v>171</v>
      </c>
      <c r="B433" s="221" t="s">
        <v>172</v>
      </c>
      <c r="C433" s="274" t="str">
        <f t="shared" si="50"/>
        <v>Qld</v>
      </c>
      <c r="D433" s="272" t="str">
        <f t="shared" si="52"/>
        <v>High</v>
      </c>
      <c r="E433" s="336">
        <f>IF('A-baseline &amp; data'!AF251&lt;&gt;"",'A-baseline &amp; data'!AF251,'A-baseline &amp; data'!AE251*(1+SUMIFS('A-methods'!K:K,'A-methods'!$AG:$AG,"rate",'A-methods'!$AF:$AF,$B433,'A-methods'!$F:$F,$C433,'A-methods'!$A:$A,$D433)))</f>
        <v>116583.836228</v>
      </c>
      <c r="F433" s="243">
        <f>IF('A-baseline &amp; data'!AG251="",E433*(1+SUMIFS('A-methods'!L:L,'A-methods'!$AG:$AG,"rate",'A-methods'!$AF:$AF,$B433,'A-methods'!$F:$F,$C433,'A-methods'!$A:$A,$D433)),'A-baseline &amp; data'!AG251)</f>
        <v>119848.183642384</v>
      </c>
      <c r="G433" s="243">
        <f>IF('A-baseline &amp; data'!AH251="",F433*(1+SUMIFS('A-methods'!M:M,'A-methods'!$AG:$AG,"rate",'A-methods'!$AF:$AF,$B433,'A-methods'!$F:$F,$C433,'A-methods'!$A:$A,$D433)),'A-baseline &amp; data'!AH251)</f>
        <v>123203.93278437076</v>
      </c>
      <c r="H433" s="243">
        <f>IF('A-baseline &amp; data'!AI251="",G433*(1+SUMIFS('A-methods'!N:N,'A-methods'!$AG:$AG,"rate",'A-methods'!$AF:$AF,$B433,'A-methods'!$F:$F,$C433,'A-methods'!$A:$A,$D433)),'A-baseline &amp; data'!AI251)</f>
        <v>126653.64290233314</v>
      </c>
      <c r="I433" s="243">
        <f>IF('A-baseline &amp; data'!AJ251="",H433*(1+SUMIFS('A-methods'!O:O,'A-methods'!$AG:$AG,"rate",'A-methods'!$AF:$AF,$B433,'A-methods'!$F:$F,$C433,'A-methods'!$A:$A,$D433)),'A-baseline &amp; data'!AJ251)</f>
        <v>130199.94490359847</v>
      </c>
      <c r="J433" s="243">
        <f>IF('A-baseline &amp; data'!AK251="",I433*(1+SUMIFS('A-methods'!P:P,'A-methods'!$AG:$AG,"rate",'A-methods'!$AF:$AF,$B433,'A-methods'!$F:$F,$C433,'A-methods'!$A:$A,$D433)),'A-baseline &amp; data'!AK251)</f>
        <v>133845.54336089923</v>
      </c>
      <c r="K433" s="243">
        <f>IF('A-baseline &amp; data'!AL251="",J433*(1+SUMIFS('A-methods'!Q:Q,'A-methods'!$AG:$AG,"rate",'A-methods'!$AF:$AF,$B433,'A-methods'!$F:$F,$C433,'A-methods'!$A:$A,$D433)),'A-baseline &amp; data'!AL251)</f>
        <v>137593.2185750044</v>
      </c>
      <c r="L433" s="243">
        <f>IF('A-baseline &amp; data'!AM251="",K433*(1+SUMIFS('A-methods'!R:R,'A-methods'!$AG:$AG,"rate",'A-methods'!$AF:$AF,$B433,'A-methods'!$F:$F,$C433,'A-methods'!$A:$A,$D433)),'A-baseline &amp; data'!AM251)</f>
        <v>141445.82869510452</v>
      </c>
      <c r="M433" s="243">
        <f>IF('A-baseline &amp; data'!AN251="",L433*(1+SUMIFS('A-methods'!S:S,'A-methods'!$AG:$AG,"rate",'A-methods'!$AF:$AF,$B433,'A-methods'!$F:$F,$C433,'A-methods'!$A:$A,$D433)),'A-baseline &amp; data'!AN251)</f>
        <v>145406.31189856745</v>
      </c>
      <c r="N433" s="243">
        <f>IF('A-baseline &amp; data'!AO251="",M433*(1+SUMIFS('A-methods'!T:T,'A-methods'!$AG:$AG,"rate",'A-methods'!$AF:$AF,$B433,'A-methods'!$F:$F,$C433,'A-methods'!$A:$A,$D433)),'A-baseline &amp; data'!AO251)</f>
        <v>149477.68863172733</v>
      </c>
      <c r="O433" s="243">
        <f>IF('A-baseline &amp; data'!AP251="",N433*(1+SUMIFS('A-methods'!U:U,'A-methods'!$AG:$AG,"rate",'A-methods'!$AF:$AF,$B433,'A-methods'!$F:$F,$C433,'A-methods'!$A:$A,$D433)),'A-baseline &amp; data'!AP251)</f>
        <v>153663.06391341571</v>
      </c>
      <c r="P433" s="243">
        <f>IF('A-baseline &amp; data'!AQ251="",O433*(1+SUMIFS('A-methods'!V:V,'A-methods'!$AG:$AG,"rate",'A-methods'!$AF:$AF,$B433,'A-methods'!$F:$F,$C433,'A-methods'!$A:$A,$D433)),'A-baseline &amp; data'!AQ251)</f>
        <v>157965.62970299134</v>
      </c>
      <c r="Q433" s="243">
        <f>IF('A-baseline &amp; data'!AR251="",P433*(1+SUMIFS('A-methods'!W:W,'A-methods'!$AG:$AG,"rate",'A-methods'!$AF:$AF,$B433,'A-methods'!$F:$F,$C433,'A-methods'!$A:$A,$D433)),'A-baseline &amp; data'!AR251)</f>
        <v>162388.66733467509</v>
      </c>
      <c r="R433" s="243">
        <f>IF('A-baseline &amp; data'!AS251="",Q433*(1+SUMIFS('A-methods'!X:X,'A-methods'!$AG:$AG,"rate",'A-methods'!$AF:$AF,$B433,'A-methods'!$F:$F,$C433,'A-methods'!$A:$A,$D433)),'A-baseline &amp; data'!AS251)</f>
        <v>166935.55002004601</v>
      </c>
      <c r="S433" s="243">
        <f>IF('A-baseline &amp; data'!AT251="",R433*(1+SUMIFS('A-methods'!Y:Y,'A-methods'!$AG:$AG,"rate",'A-methods'!$AF:$AF,$B433,'A-methods'!$F:$F,$C433,'A-methods'!$A:$A,$D433)),'A-baseline &amp; data'!AT251)</f>
        <v>171609.7454206073</v>
      </c>
      <c r="T433" s="243">
        <f>IF('A-baseline &amp; data'!AU251="",S433*(1+SUMIFS('A-methods'!Z:Z,'A-methods'!$AG:$AG,"rate",'A-methods'!$AF:$AF,$B433,'A-methods'!$F:$F,$C433,'A-methods'!$A:$A,$D433)),'A-baseline &amp; data'!AU251)</f>
        <v>176414.8182923843</v>
      </c>
      <c r="U433" s="243">
        <f>IF('A-baseline &amp; data'!AV251="",T433*(1+SUMIFS('A-methods'!AA:AA,'A-methods'!$AG:$AG,"rate",'A-methods'!$AF:$AF,$B433,'A-methods'!$F:$F,$C433,'A-methods'!$A:$A,$D433)),'A-baseline &amp; data'!AV251)</f>
        <v>181354.43320457108</v>
      </c>
      <c r="V433" s="243">
        <f>IF('A-baseline &amp; data'!AW251="",U433*(1+SUMIFS('A-methods'!AB:AB,'A-methods'!$AG:$AG,"rate",'A-methods'!$AF:$AF,$B433,'A-methods'!$F:$F,$C433,'A-methods'!$A:$A,$D433)),'A-baseline &amp; data'!AW251)</f>
        <v>186432.35733429907</v>
      </c>
      <c r="W433" s="243">
        <f>IF('A-baseline &amp; data'!AX251="",V433*(1+SUMIFS('A-methods'!AC:AC,'A-methods'!$AG:$AG,"rate",'A-methods'!$AF:$AF,$B433,'A-methods'!$F:$F,$C433,'A-methods'!$A:$A,$D433)),'A-baseline &amp; data'!AX251)</f>
        <v>191652.46333965944</v>
      </c>
      <c r="X433" s="243">
        <f>IF('A-baseline &amp; data'!AY251="",W433*(1+SUMIFS('A-methods'!AD:AD,'A-methods'!$AG:$AG,"rate",'A-methods'!$AF:$AF,$B433,'A-methods'!$F:$F,$C433,'A-methods'!$A:$A,$D433)),'A-baseline &amp; data'!AY251)</f>
        <v>197018.73231316992</v>
      </c>
      <c r="Y433" s="243">
        <f>IF('A-baseline &amp; data'!AZ251="",X433*(1+SUMIFS('A-methods'!AE:AE,'A-methods'!$AG:$AG,"rate",'A-methods'!$AF:$AF,$B433,'A-methods'!$F:$F,$C433,'A-methods'!$A:$A,$D433)),'A-baseline &amp; data'!AZ251)</f>
        <v>202535.25681793867</v>
      </c>
    </row>
    <row r="434" spans="1:27">
      <c r="A434" s="237" t="s">
        <v>260</v>
      </c>
      <c r="B434" s="221" t="s">
        <v>264</v>
      </c>
      <c r="C434" s="274" t="str">
        <f t="shared" si="50"/>
        <v>Qld</v>
      </c>
      <c r="D434" s="272" t="str">
        <f t="shared" si="52"/>
        <v>High</v>
      </c>
      <c r="E434" s="336">
        <f>IF('A-baseline &amp; data'!AF252&lt;&gt;"",'A-baseline &amp; data'!AF252,'A-baseline &amp; data'!AE252*(1+SUMIFS('A-methods'!K:K,'A-methods'!$AG:$AG,"rate",'A-methods'!$AF:$AF,$B434,'A-methods'!$F:$F,$C434,'A-methods'!$A:$A,$D434)))</f>
        <v>24921.546989999999</v>
      </c>
      <c r="F434" s="243">
        <f>IF('A-baseline &amp; data'!AG252="",E434*(1+SUMIFS('A-methods'!L:L,'A-methods'!$AG:$AG,"rate",'A-methods'!$AF:$AF,$B434,'A-methods'!$F:$F,$C434,'A-methods'!$A:$A,$D434)),'A-baseline &amp; data'!AG252)</f>
        <v>25170.762459899997</v>
      </c>
      <c r="G434" s="243">
        <f>IF('A-baseline &amp; data'!AH252="",F434*(1+SUMIFS('A-methods'!M:M,'A-methods'!$AG:$AG,"rate",'A-methods'!$AF:$AF,$B434,'A-methods'!$F:$F,$C434,'A-methods'!$A:$A,$D434)),'A-baseline &amp; data'!AH252)</f>
        <v>25422.470084498997</v>
      </c>
      <c r="H434" s="243">
        <f>IF('A-baseline &amp; data'!AI252="",G434*(1+SUMIFS('A-methods'!N:N,'A-methods'!$AG:$AG,"rate",'A-methods'!$AF:$AF,$B434,'A-methods'!$F:$F,$C434,'A-methods'!$A:$A,$D434)),'A-baseline &amp; data'!AI252)</f>
        <v>25676.694785343985</v>
      </c>
      <c r="I434" s="243">
        <f>IF('A-baseline &amp; data'!AJ252="",H434*(1+SUMIFS('A-methods'!O:O,'A-methods'!$AG:$AG,"rate",'A-methods'!$AF:$AF,$B434,'A-methods'!$F:$F,$C434,'A-methods'!$A:$A,$D434)),'A-baseline &amp; data'!AJ252)</f>
        <v>25933.461733197426</v>
      </c>
      <c r="J434" s="243">
        <f>IF('A-baseline &amp; data'!AK252="",I434*(1+SUMIFS('A-methods'!P:P,'A-methods'!$AG:$AG,"rate",'A-methods'!$AF:$AF,$B434,'A-methods'!$F:$F,$C434,'A-methods'!$A:$A,$D434)),'A-baseline &amp; data'!AK252)</f>
        <v>26192.796350529399</v>
      </c>
      <c r="K434" s="243">
        <f>IF('A-baseline &amp; data'!AL252="",J434*(1+SUMIFS('A-methods'!Q:Q,'A-methods'!$AG:$AG,"rate",'A-methods'!$AF:$AF,$B434,'A-methods'!$F:$F,$C434,'A-methods'!$A:$A,$D434)),'A-baseline &amp; data'!AL252)</f>
        <v>26454.724314034695</v>
      </c>
      <c r="L434" s="243">
        <f>IF('A-baseline &amp; data'!AM252="",K434*(1+SUMIFS('A-methods'!R:R,'A-methods'!$AG:$AG,"rate",'A-methods'!$AF:$AF,$B434,'A-methods'!$F:$F,$C434,'A-methods'!$A:$A,$D434)),'A-baseline &amp; data'!AM252)</f>
        <v>26719.271557175041</v>
      </c>
      <c r="M434" s="243">
        <f>IF('A-baseline &amp; data'!AN252="",L434*(1+SUMIFS('A-methods'!S:S,'A-methods'!$AG:$AG,"rate",'A-methods'!$AF:$AF,$B434,'A-methods'!$F:$F,$C434,'A-methods'!$A:$A,$D434)),'A-baseline &amp; data'!AN252)</f>
        <v>26986.464272746791</v>
      </c>
      <c r="N434" s="243">
        <f>IF('A-baseline &amp; data'!AO252="",M434*(1+SUMIFS('A-methods'!T:T,'A-methods'!$AG:$AG,"rate",'A-methods'!$AF:$AF,$B434,'A-methods'!$F:$F,$C434,'A-methods'!$A:$A,$D434)),'A-baseline &amp; data'!AO252)</f>
        <v>27256.32891547426</v>
      </c>
      <c r="O434" s="243">
        <f>IF('A-baseline &amp; data'!AP252="",N434*(1+SUMIFS('A-methods'!U:U,'A-methods'!$AG:$AG,"rate",'A-methods'!$AF:$AF,$B434,'A-methods'!$F:$F,$C434,'A-methods'!$A:$A,$D434)),'A-baseline &amp; data'!AP252)</f>
        <v>27528.892204629003</v>
      </c>
      <c r="P434" s="243">
        <f>IF('A-baseline &amp; data'!AQ252="",O434*(1+SUMIFS('A-methods'!V:V,'A-methods'!$AG:$AG,"rate",'A-methods'!$AF:$AF,$B434,'A-methods'!$F:$F,$C434,'A-methods'!$A:$A,$D434)),'A-baseline &amp; data'!AQ252)</f>
        <v>27804.181126675292</v>
      </c>
      <c r="Q434" s="243">
        <f>IF('A-baseline &amp; data'!AR252="",P434*(1+SUMIFS('A-methods'!W:W,'A-methods'!$AG:$AG,"rate",'A-methods'!$AF:$AF,$B434,'A-methods'!$F:$F,$C434,'A-methods'!$A:$A,$D434)),'A-baseline &amp; data'!AR252)</f>
        <v>28082.222937942046</v>
      </c>
      <c r="R434" s="243">
        <f>IF('A-baseline &amp; data'!AS252="",Q434*(1+SUMIFS('A-methods'!X:X,'A-methods'!$AG:$AG,"rate",'A-methods'!$AF:$AF,$B434,'A-methods'!$F:$F,$C434,'A-methods'!$A:$A,$D434)),'A-baseline &amp; data'!AS252)</f>
        <v>28363.045167321467</v>
      </c>
      <c r="S434" s="243">
        <f>IF('A-baseline &amp; data'!AT252="",R434*(1+SUMIFS('A-methods'!Y:Y,'A-methods'!$AG:$AG,"rate",'A-methods'!$AF:$AF,$B434,'A-methods'!$F:$F,$C434,'A-methods'!$A:$A,$D434)),'A-baseline &amp; data'!AT252)</f>
        <v>28646.675618994683</v>
      </c>
      <c r="T434" s="243">
        <f>IF('A-baseline &amp; data'!AU252="",S434*(1+SUMIFS('A-methods'!Z:Z,'A-methods'!$AG:$AG,"rate",'A-methods'!$AF:$AF,$B434,'A-methods'!$F:$F,$C434,'A-methods'!$A:$A,$D434)),'A-baseline &amp; data'!AU252)</f>
        <v>28933.142375184631</v>
      </c>
      <c r="U434" s="243">
        <f>IF('A-baseline &amp; data'!AV252="",T434*(1+SUMIFS('A-methods'!AA:AA,'A-methods'!$AG:$AG,"rate",'A-methods'!$AF:$AF,$B434,'A-methods'!$F:$F,$C434,'A-methods'!$A:$A,$D434)),'A-baseline &amp; data'!AV252)</f>
        <v>29222.473798936477</v>
      </c>
      <c r="V434" s="243">
        <f>IF('A-baseline &amp; data'!AW252="",U434*(1+SUMIFS('A-methods'!AB:AB,'A-methods'!$AG:$AG,"rate",'A-methods'!$AF:$AF,$B434,'A-methods'!$F:$F,$C434,'A-methods'!$A:$A,$D434)),'A-baseline &amp; data'!AW252)</f>
        <v>29514.69853692584</v>
      </c>
      <c r="W434" s="243">
        <f>IF('A-baseline &amp; data'!AX252="",V434*(1+SUMIFS('A-methods'!AC:AC,'A-methods'!$AG:$AG,"rate",'A-methods'!$AF:$AF,$B434,'A-methods'!$F:$F,$C434,'A-methods'!$A:$A,$D434)),'A-baseline &amp; data'!AX252)</f>
        <v>29809.845522295098</v>
      </c>
      <c r="X434" s="243">
        <f>IF('A-baseline &amp; data'!AY252="",W434*(1+SUMIFS('A-methods'!AD:AD,'A-methods'!$AG:$AG,"rate",'A-methods'!$AF:$AF,$B434,'A-methods'!$F:$F,$C434,'A-methods'!$A:$A,$D434)),'A-baseline &amp; data'!AY252)</f>
        <v>30107.943977518051</v>
      </c>
      <c r="Y434" s="243">
        <f>IF('A-baseline &amp; data'!AZ252="",X434*(1+SUMIFS('A-methods'!AE:AE,'A-methods'!$AG:$AG,"rate",'A-methods'!$AF:$AF,$B434,'A-methods'!$F:$F,$C434,'A-methods'!$A:$A,$D434)),'A-baseline &amp; data'!AZ252)</f>
        <v>30409.023417293232</v>
      </c>
    </row>
    <row r="435" spans="1:27">
      <c r="A435" s="237" t="s">
        <v>175</v>
      </c>
      <c r="B435" s="221" t="s">
        <v>373</v>
      </c>
      <c r="C435" s="274" t="str">
        <f t="shared" si="50"/>
        <v>Qld</v>
      </c>
      <c r="D435" s="272" t="str">
        <f t="shared" si="52"/>
        <v>High</v>
      </c>
      <c r="E435" s="336">
        <f>IF('A-baseline &amp; data'!AF253&lt;&gt;"",'A-baseline &amp; data'!AF253,'A-baseline &amp; data'!AE253*(1+SUMIFS('A-methods'!K:K,'A-methods'!$AG:$AG,"rate",'A-methods'!$AF:$AF,$B435,'A-methods'!$F:$F,$C435,'A-methods'!$A:$A,$D435)))</f>
        <v>27287.988972392446</v>
      </c>
      <c r="F435" s="243">
        <f>IF('A-baseline &amp; data'!AG253="",E435*(1+SUMIFS('A-methods'!L:L,'A-methods'!$AG:$AG,"rate",'A-methods'!$AF:$AF,$B435,'A-methods'!$F:$F,$C435,'A-methods'!$A:$A,$D435)),'A-baseline &amp; data'!AG253)</f>
        <v>28358.902729314217</v>
      </c>
      <c r="G435" s="243">
        <f>IF('A-baseline &amp; data'!AH253="",F435*(1+SUMIFS('A-methods'!M:M,'A-methods'!$AG:$AG,"rate",'A-methods'!$AF:$AF,$B435,'A-methods'!$F:$F,$C435,'A-methods'!$A:$A,$D435)),'A-baseline &amp; data'!AH253)</f>
        <v>29471.844364359386</v>
      </c>
      <c r="H435" s="243">
        <f>IF('A-baseline &amp; data'!AI253="",G435*(1+SUMIFS('A-methods'!N:N,'A-methods'!$AG:$AG,"rate",'A-methods'!$AF:$AF,$B435,'A-methods'!$F:$F,$C435,'A-methods'!$A:$A,$D435)),'A-baseline &amp; data'!AI253)</f>
        <v>30650.71813893376</v>
      </c>
      <c r="I435" s="243">
        <f>IF('A-baseline &amp; data'!AJ253="",H435*(1+SUMIFS('A-methods'!O:O,'A-methods'!$AG:$AG,"rate",'A-methods'!$AF:$AF,$B435,'A-methods'!$F:$F,$C435,'A-methods'!$A:$A,$D435)),'A-baseline &amp; data'!AJ253)</f>
        <v>31876.746864491113</v>
      </c>
      <c r="J435" s="243">
        <f>IF('A-baseline &amp; data'!AK253="",I435*(1+SUMIFS('A-methods'!P:P,'A-methods'!$AG:$AG,"rate",'A-methods'!$AF:$AF,$B435,'A-methods'!$F:$F,$C435,'A-methods'!$A:$A,$D435)),'A-baseline &amp; data'!AK253)</f>
        <v>33151.81673907076</v>
      </c>
      <c r="K435" s="243">
        <f>IF('A-baseline &amp; data'!AL253="",J435*(1+SUMIFS('A-methods'!Q:Q,'A-methods'!$AG:$AG,"rate",'A-methods'!$AF:$AF,$B435,'A-methods'!$F:$F,$C435,'A-methods'!$A:$A,$D435)),'A-baseline &amp; data'!AL253)</f>
        <v>34477.889408633593</v>
      </c>
      <c r="L435" s="243">
        <f>IF('A-baseline &amp; data'!AM253="",K435*(1+SUMIFS('A-methods'!R:R,'A-methods'!$AG:$AG,"rate",'A-methods'!$AF:$AF,$B435,'A-methods'!$F:$F,$C435,'A-methods'!$A:$A,$D435)),'A-baseline &amp; data'!AM253)</f>
        <v>35857.004984978936</v>
      </c>
      <c r="M435" s="243">
        <f>IF('A-baseline &amp; data'!AN253="",L435*(1+SUMIFS('A-methods'!S:S,'A-methods'!$AG:$AG,"rate",'A-methods'!$AF:$AF,$B435,'A-methods'!$F:$F,$C435,'A-methods'!$A:$A,$D435)),'A-baseline &amp; data'!AN253)</f>
        <v>37291.285184378095</v>
      </c>
      <c r="N435" s="243">
        <f>IF('A-baseline &amp; data'!AO253="",M435*(1+SUMIFS('A-methods'!T:T,'A-methods'!$AG:$AG,"rate",'A-methods'!$AF:$AF,$B435,'A-methods'!$F:$F,$C435,'A-methods'!$A:$A,$D435)),'A-baseline &amp; data'!AO253)</f>
        <v>38820.227876937592</v>
      </c>
      <c r="O435" s="243">
        <f>IF('A-baseline &amp; data'!AP253="",N435*(1+SUMIFS('A-methods'!U:U,'A-methods'!$AG:$AG,"rate",'A-methods'!$AF:$AF,$B435,'A-methods'!$F:$F,$C435,'A-methods'!$A:$A,$D435)),'A-baseline &amp; data'!AP253)</f>
        <v>40411.85721989203</v>
      </c>
      <c r="P435" s="243">
        <f>IF('A-baseline &amp; data'!AQ253="",O435*(1+SUMIFS('A-methods'!V:V,'A-methods'!$AG:$AG,"rate",'A-methods'!$AF:$AF,$B435,'A-methods'!$F:$F,$C435,'A-methods'!$A:$A,$D435)),'A-baseline &amp; data'!AQ253)</f>
        <v>42068.743365907598</v>
      </c>
      <c r="Q435" s="243">
        <f>IF('A-baseline &amp; data'!AR253="",P435*(1+SUMIFS('A-methods'!W:W,'A-methods'!$AG:$AG,"rate",'A-methods'!$AF:$AF,$B435,'A-methods'!$F:$F,$C435,'A-methods'!$A:$A,$D435)),'A-baseline &amp; data'!AR253)</f>
        <v>43793.561843909803</v>
      </c>
      <c r="R435" s="243">
        <f>IF('A-baseline &amp; data'!AS253="",Q435*(1+SUMIFS('A-methods'!X:X,'A-methods'!$AG:$AG,"rate",'A-methods'!$AF:$AF,$B435,'A-methods'!$F:$F,$C435,'A-methods'!$A:$A,$D435)),'A-baseline &amp; data'!AS253)</f>
        <v>45589.097879510104</v>
      </c>
      <c r="S435" s="243">
        <f>IF('A-baseline &amp; data'!AT253="",R435*(1+SUMIFS('A-methods'!Y:Y,'A-methods'!$AG:$AG,"rate",'A-methods'!$AF:$AF,$B435,'A-methods'!$F:$F,$C435,'A-methods'!$A:$A,$D435)),'A-baseline &amp; data'!AT253)</f>
        <v>47458.250892570017</v>
      </c>
      <c r="T435" s="243">
        <f>IF('A-baseline &amp; data'!AU253="",S435*(1+SUMIFS('A-methods'!Z:Z,'A-methods'!$AG:$AG,"rate",'A-methods'!$AF:$AF,$B435,'A-methods'!$F:$F,$C435,'A-methods'!$A:$A,$D435)),'A-baseline &amp; data'!AU253)</f>
        <v>49404.039179165382</v>
      </c>
      <c r="U435" s="243">
        <f>IF('A-baseline &amp; data'!AV253="",T435*(1+SUMIFS('A-methods'!AA:AA,'A-methods'!$AG:$AG,"rate",'A-methods'!$AF:$AF,$B435,'A-methods'!$F:$F,$C435,'A-methods'!$A:$A,$D435)),'A-baseline &amp; data'!AV253)</f>
        <v>51429.604785511161</v>
      </c>
      <c r="V435" s="243">
        <f>IF('A-baseline &amp; data'!AW253="",U435*(1+SUMIFS('A-methods'!AB:AB,'A-methods'!$AG:$AG,"rate",'A-methods'!$AF:$AF,$B435,'A-methods'!$F:$F,$C435,'A-methods'!$A:$A,$D435)),'A-baseline &amp; data'!AW253)</f>
        <v>53538.218581717112</v>
      </c>
      <c r="W435" s="243">
        <f>IF('A-baseline &amp; data'!AX253="",V435*(1+SUMIFS('A-methods'!AC:AC,'A-methods'!$AG:$AG,"rate",'A-methods'!$AF:$AF,$B435,'A-methods'!$F:$F,$C435,'A-methods'!$A:$A,$D435)),'A-baseline &amp; data'!AX253)</f>
        <v>55733.285543567508</v>
      </c>
      <c r="X435" s="243">
        <f>IF('A-baseline &amp; data'!AY253="",W435*(1+SUMIFS('A-methods'!AD:AD,'A-methods'!$AG:$AG,"rate",'A-methods'!$AF:$AF,$B435,'A-methods'!$F:$F,$C435,'A-methods'!$A:$A,$D435)),'A-baseline &amp; data'!AY253)</f>
        <v>58018.350250853771</v>
      </c>
      <c r="Y435" s="243">
        <f>IF('A-baseline &amp; data'!AZ253="",X435*(1+SUMIFS('A-methods'!AE:AE,'A-methods'!$AG:$AG,"rate",'A-methods'!$AF:$AF,$B435,'A-methods'!$F:$F,$C435,'A-methods'!$A:$A,$D435)),'A-baseline &amp; data'!AZ253)</f>
        <v>60397.102611138769</v>
      </c>
    </row>
    <row r="436" spans="1:27" s="241" customFormat="1" ht="15">
      <c r="A436" s="237" t="s">
        <v>189</v>
      </c>
      <c r="B436" s="221" t="s">
        <v>190</v>
      </c>
      <c r="C436" s="274" t="str">
        <f t="shared" si="50"/>
        <v>Qld</v>
      </c>
      <c r="D436" s="272" t="str">
        <f t="shared" si="52"/>
        <v>High</v>
      </c>
      <c r="E436" s="336">
        <f>IF('A-baseline &amp; data'!AF254&lt;&gt;"",'A-baseline &amp; data'!AF254,'A-baseline &amp; data'!AE254*(1+SUMIFS('A-methods'!K:K,'A-methods'!$AG:$AG,"rate",'A-methods'!$AF:$AF,$B436,'A-methods'!$F:$F,$C436,'A-methods'!$A:$A,$D436)))</f>
        <v>96175.235935166012</v>
      </c>
      <c r="F436" s="243">
        <f>IF('A-baseline &amp; data'!AG254="",E436*(1+SUMIFS('A-methods'!L:L,'A-methods'!$AG:$AG,"rate",'A-methods'!$AF:$AF,$B436,'A-methods'!$F:$F,$C436,'A-methods'!$A:$A,$D436)),'A-baseline &amp; data'!AG254)</f>
        <v>99541.369192896818</v>
      </c>
      <c r="G436" s="243">
        <f>IF('A-baseline &amp; data'!AH254="",F436*(1+SUMIFS('A-methods'!M:M,'A-methods'!$AG:$AG,"rate",'A-methods'!$AF:$AF,$B436,'A-methods'!$F:$F,$C436,'A-methods'!$A:$A,$D436)),'A-baseline &amp; data'!AH254)</f>
        <v>103025.31711464821</v>
      </c>
      <c r="H436" s="243">
        <f>IF('A-baseline &amp; data'!AI254="",G436*(1+SUMIFS('A-methods'!N:N,'A-methods'!$AG:$AG,"rate",'A-methods'!$AF:$AF,$B436,'A-methods'!$F:$F,$C436,'A-methods'!$A:$A,$D436)),'A-baseline &amp; data'!AI254)</f>
        <v>106631.20321366089</v>
      </c>
      <c r="I436" s="243">
        <f>IF('A-baseline &amp; data'!AJ254="",H436*(1+SUMIFS('A-methods'!O:O,'A-methods'!$AG:$AG,"rate",'A-methods'!$AF:$AF,$B436,'A-methods'!$F:$F,$C436,'A-methods'!$A:$A,$D436)),'A-baseline &amp; data'!AJ254)</f>
        <v>110363.29532613901</v>
      </c>
      <c r="J436" s="243">
        <f>IF('A-baseline &amp; data'!AK254="",I436*(1+SUMIFS('A-methods'!P:P,'A-methods'!$AG:$AG,"rate",'A-methods'!$AF:$AF,$B436,'A-methods'!$F:$F,$C436,'A-methods'!$A:$A,$D436)),'A-baseline &amp; data'!AK254)</f>
        <v>114226.01066255386</v>
      </c>
      <c r="K436" s="243">
        <f>IF('A-baseline &amp; data'!AL254="",J436*(1+SUMIFS('A-methods'!Q:Q,'A-methods'!$AG:$AG,"rate",'A-methods'!$AF:$AF,$B436,'A-methods'!$F:$F,$C436,'A-methods'!$A:$A,$D436)),'A-baseline &amp; data'!AL254)</f>
        <v>118223.92103574323</v>
      </c>
      <c r="L436" s="243">
        <f>IF('A-baseline &amp; data'!AM254="",K436*(1+SUMIFS('A-methods'!R:R,'A-methods'!$AG:$AG,"rate",'A-methods'!$AF:$AF,$B436,'A-methods'!$F:$F,$C436,'A-methods'!$A:$A,$D436)),'A-baseline &amp; data'!AM254)</f>
        <v>122361.75827199423</v>
      </c>
      <c r="M436" s="243">
        <f>IF('A-baseline &amp; data'!AN254="",L436*(1+SUMIFS('A-methods'!S:S,'A-methods'!$AG:$AG,"rate",'A-methods'!$AF:$AF,$B436,'A-methods'!$F:$F,$C436,'A-methods'!$A:$A,$D436)),'A-baseline &amp; data'!AN254)</f>
        <v>126644.41981151402</v>
      </c>
      <c r="N436" s="243">
        <f>IF('A-baseline &amp; data'!AO254="",M436*(1+SUMIFS('A-methods'!T:T,'A-methods'!$AG:$AG,"rate",'A-methods'!$AF:$AF,$B436,'A-methods'!$F:$F,$C436,'A-methods'!$A:$A,$D436)),'A-baseline &amp; data'!AO254)</f>
        <v>131076.97450491699</v>
      </c>
      <c r="O436" s="243">
        <f>IF('A-baseline &amp; data'!AP254="",N436*(1+SUMIFS('A-methods'!U:U,'A-methods'!$AG:$AG,"rate",'A-methods'!$AF:$AF,$B436,'A-methods'!$F:$F,$C436,'A-methods'!$A:$A,$D436)),'A-baseline &amp; data'!AP254)</f>
        <v>135664.66861258907</v>
      </c>
      <c r="P436" s="243">
        <f>IF('A-baseline &amp; data'!AQ254="",O436*(1+SUMIFS('A-methods'!V:V,'A-methods'!$AG:$AG,"rate",'A-methods'!$AF:$AF,$B436,'A-methods'!$F:$F,$C436,'A-methods'!$A:$A,$D436)),'A-baseline &amp; data'!AQ254)</f>
        <v>140412.93201402968</v>
      </c>
      <c r="Q436" s="243">
        <f>IF('A-baseline &amp; data'!AR254="",P436*(1+SUMIFS('A-methods'!W:W,'A-methods'!$AG:$AG,"rate",'A-methods'!$AF:$AF,$B436,'A-methods'!$F:$F,$C436,'A-methods'!$A:$A,$D436)),'A-baseline &amp; data'!AR254)</f>
        <v>145327.38463452071</v>
      </c>
      <c r="R436" s="243">
        <f>IF('A-baseline &amp; data'!AS254="",Q436*(1+SUMIFS('A-methods'!X:X,'A-methods'!$AG:$AG,"rate",'A-methods'!$AF:$AF,$B436,'A-methods'!$F:$F,$C436,'A-methods'!$A:$A,$D436)),'A-baseline &amp; data'!AS254)</f>
        <v>150413.84309672893</v>
      </c>
      <c r="S436" s="243">
        <f>IF('A-baseline &amp; data'!AT254="",R436*(1+SUMIFS('A-methods'!Y:Y,'A-methods'!$AG:$AG,"rate",'A-methods'!$AF:$AF,$B436,'A-methods'!$F:$F,$C436,'A-methods'!$A:$A,$D436)),'A-baseline &amp; data'!AT254)</f>
        <v>155678.32760511443</v>
      </c>
      <c r="T436" s="243">
        <f>IF('A-baseline &amp; data'!AU254="",S436*(1+SUMIFS('A-methods'!Z:Z,'A-methods'!$AG:$AG,"rate",'A-methods'!$AF:$AF,$B436,'A-methods'!$F:$F,$C436,'A-methods'!$A:$A,$D436)),'A-baseline &amp; data'!AU254)</f>
        <v>161127.06907129343</v>
      </c>
      <c r="U436" s="243">
        <f>IF('A-baseline &amp; data'!AV254="",T436*(1+SUMIFS('A-methods'!AA:AA,'A-methods'!$AG:$AG,"rate",'A-methods'!$AF:$AF,$B436,'A-methods'!$F:$F,$C436,'A-methods'!$A:$A,$D436)),'A-baseline &amp; data'!AV254)</f>
        <v>166766.51648878868</v>
      </c>
      <c r="V436" s="243">
        <f>IF('A-baseline &amp; data'!AW254="",U436*(1+SUMIFS('A-methods'!AB:AB,'A-methods'!$AG:$AG,"rate",'A-methods'!$AF:$AF,$B436,'A-methods'!$F:$F,$C436,'A-methods'!$A:$A,$D436)),'A-baseline &amp; data'!AW254)</f>
        <v>172603.34456589626</v>
      </c>
      <c r="W436" s="243">
        <f>IF('A-baseline &amp; data'!AX254="",V436*(1+SUMIFS('A-methods'!AC:AC,'A-methods'!$AG:$AG,"rate",'A-methods'!$AF:$AF,$B436,'A-methods'!$F:$F,$C436,'A-methods'!$A:$A,$D436)),'A-baseline &amp; data'!AX254)</f>
        <v>178644.46162570262</v>
      </c>
      <c r="X436" s="243">
        <f>IF('A-baseline &amp; data'!AY254="",W436*(1+SUMIFS('A-methods'!AD:AD,'A-methods'!$AG:$AG,"rate",'A-methods'!$AF:$AF,$B436,'A-methods'!$F:$F,$C436,'A-methods'!$A:$A,$D436)),'A-baseline &amp; data'!AY254)</f>
        <v>184897.0177826022</v>
      </c>
      <c r="Y436" s="243">
        <f>IF('A-baseline &amp; data'!AZ254="",X436*(1+SUMIFS('A-methods'!AE:AE,'A-methods'!$AG:$AG,"rate",'A-methods'!$AF:$AF,$B436,'A-methods'!$F:$F,$C436,'A-methods'!$A:$A,$D436)),'A-baseline &amp; data'!AZ254)</f>
        <v>191368.41340499325</v>
      </c>
      <c r="AA436" s="356"/>
    </row>
    <row r="437" spans="1:27" ht="12.75" customHeight="1">
      <c r="A437" s="244" t="s">
        <v>262</v>
      </c>
      <c r="B437" s="245" t="s">
        <v>265</v>
      </c>
      <c r="C437" s="188" t="str">
        <f t="shared" si="50"/>
        <v>Qld</v>
      </c>
      <c r="D437" s="275" t="str">
        <f t="shared" si="52"/>
        <v>High</v>
      </c>
      <c r="E437" s="337">
        <f>IF('A-baseline &amp; data'!AF255&lt;&gt;"",'A-baseline &amp; data'!AF255,'A-baseline &amp; data'!AE255*(1+SUMIFS('A-methods'!K:K,'A-methods'!$AG:$AG,"rate",'A-methods'!$AF:$AF,$B437,'A-methods'!$F:$F,$C437,'A-methods'!$A:$A,$D437)))</f>
        <v>2824.8472349999997</v>
      </c>
      <c r="F437" s="196">
        <f>IF('A-baseline &amp; data'!AG255="",E437*(1+SUMIFS('A-methods'!L:L,'A-methods'!$AG:$AG,"rate",'A-methods'!$AF:$AF,$B437,'A-methods'!$F:$F,$C437,'A-methods'!$A:$A,$D437)),'A-baseline &amp; data'!AG255)</f>
        <v>2923.7168882249994</v>
      </c>
      <c r="G437" s="196">
        <f>IF('A-baseline &amp; data'!AH255="",F437*(1+SUMIFS('A-methods'!M:M,'A-methods'!$AG:$AG,"rate",'A-methods'!$AF:$AF,$B437,'A-methods'!$F:$F,$C437,'A-methods'!$A:$A,$D437)),'A-baseline &amp; data'!AH255)</f>
        <v>3026.0469793128741</v>
      </c>
      <c r="H437" s="196">
        <f>IF('A-baseline &amp; data'!AI255="",G437*(1+SUMIFS('A-methods'!N:N,'A-methods'!$AG:$AG,"rate",'A-methods'!$AF:$AF,$B437,'A-methods'!$F:$F,$C437,'A-methods'!$A:$A,$D437)),'A-baseline &amp; data'!AI255)</f>
        <v>3131.9586235888246</v>
      </c>
      <c r="I437" s="196">
        <f>IF('A-baseline &amp; data'!AJ255="",H437*(1+SUMIFS('A-methods'!O:O,'A-methods'!$AG:$AG,"rate",'A-methods'!$AF:$AF,$B437,'A-methods'!$F:$F,$C437,'A-methods'!$A:$A,$D437)),'A-baseline &amp; data'!AJ255)</f>
        <v>3241.577175414433</v>
      </c>
      <c r="J437" s="196">
        <f>IF('A-baseline &amp; data'!AK255="",I437*(1+SUMIFS('A-methods'!P:P,'A-methods'!$AG:$AG,"rate",'A-methods'!$AF:$AF,$B437,'A-methods'!$F:$F,$C437,'A-methods'!$A:$A,$D437)),'A-baseline &amp; data'!AK255)</f>
        <v>3355.0323765539379</v>
      </c>
      <c r="K437" s="196">
        <f>IF('A-baseline &amp; data'!AL255="",J437*(1+SUMIFS('A-methods'!Q:Q,'A-methods'!$AG:$AG,"rate",'A-methods'!$AF:$AF,$B437,'A-methods'!$F:$F,$C437,'A-methods'!$A:$A,$D437)),'A-baseline &amp; data'!AL255)</f>
        <v>3472.4585097333256</v>
      </c>
      <c r="L437" s="196">
        <f>IF('A-baseline &amp; data'!AM255="",K437*(1+SUMIFS('A-methods'!R:R,'A-methods'!$AG:$AG,"rate",'A-methods'!$AF:$AF,$B437,'A-methods'!$F:$F,$C437,'A-methods'!$A:$A,$D437)),'A-baseline &amp; data'!AM255)</f>
        <v>3593.9945575739916</v>
      </c>
      <c r="M437" s="196">
        <f>IF('A-baseline &amp; data'!AN255="",L437*(1+SUMIFS('A-methods'!S:S,'A-methods'!$AG:$AG,"rate",'A-methods'!$AF:$AF,$B437,'A-methods'!$F:$F,$C437,'A-methods'!$A:$A,$D437)),'A-baseline &amp; data'!AN255)</f>
        <v>3719.7843670890811</v>
      </c>
      <c r="N437" s="196">
        <f>IF('A-baseline &amp; data'!AO255="",M437*(1+SUMIFS('A-methods'!T:T,'A-methods'!$AG:$AG,"rate",'A-methods'!$AF:$AF,$B437,'A-methods'!$F:$F,$C437,'A-methods'!$A:$A,$D437)),'A-baseline &amp; data'!AO255)</f>
        <v>3849.9768199371988</v>
      </c>
      <c r="O437" s="196">
        <f>IF('A-baseline &amp; data'!AP255="",N437*(1+SUMIFS('A-methods'!U:U,'A-methods'!$AG:$AG,"rate",'A-methods'!$AF:$AF,$B437,'A-methods'!$F:$F,$C437,'A-methods'!$A:$A,$D437)),'A-baseline &amp; data'!AP255)</f>
        <v>3984.7260086350007</v>
      </c>
      <c r="P437" s="196">
        <f>IF('A-baseline &amp; data'!AQ255="",O437*(1+SUMIFS('A-methods'!V:V,'A-methods'!$AG:$AG,"rate",'A-methods'!$AF:$AF,$B437,'A-methods'!$F:$F,$C437,'A-methods'!$A:$A,$D437)),'A-baseline &amp; data'!AQ255)</f>
        <v>4124.1914189372255</v>
      </c>
      <c r="Q437" s="196">
        <f>IF('A-baseline &amp; data'!AR255="",P437*(1+SUMIFS('A-methods'!W:W,'A-methods'!$AG:$AG,"rate",'A-methods'!$AF:$AF,$B437,'A-methods'!$F:$F,$C437,'A-methods'!$A:$A,$D437)),'A-baseline &amp; data'!AR255)</f>
        <v>4268.5381186000277</v>
      </c>
      <c r="R437" s="196">
        <f>IF('A-baseline &amp; data'!AS255="",Q437*(1+SUMIFS('A-methods'!X:X,'A-methods'!$AG:$AG,"rate",'A-methods'!$AF:$AF,$B437,'A-methods'!$F:$F,$C437,'A-methods'!$A:$A,$D437)),'A-baseline &amp; data'!AS255)</f>
        <v>4417.936952751028</v>
      </c>
      <c r="S437" s="196">
        <f>IF('A-baseline &amp; data'!AT255="",R437*(1+SUMIFS('A-methods'!Y:Y,'A-methods'!$AG:$AG,"rate",'A-methods'!$AF:$AF,$B437,'A-methods'!$F:$F,$C437,'A-methods'!$A:$A,$D437)),'A-baseline &amp; data'!AT255)</f>
        <v>4572.5647460973132</v>
      </c>
      <c r="T437" s="196">
        <f>IF('A-baseline &amp; data'!AU255="",S437*(1+SUMIFS('A-methods'!Z:Z,'A-methods'!$AG:$AG,"rate",'A-methods'!$AF:$AF,$B437,'A-methods'!$F:$F,$C437,'A-methods'!$A:$A,$D437)),'A-baseline &amp; data'!AU255)</f>
        <v>4732.6045122107189</v>
      </c>
      <c r="U437" s="196">
        <f>IF('A-baseline &amp; data'!AV255="",T437*(1+SUMIFS('A-methods'!AA:AA,'A-methods'!$AG:$AG,"rate",'A-methods'!$AF:$AF,$B437,'A-methods'!$F:$F,$C437,'A-methods'!$A:$A,$D437)),'A-baseline &amp; data'!AV255)</f>
        <v>4898.2456701380934</v>
      </c>
      <c r="V437" s="196">
        <f>IF('A-baseline &amp; data'!AW255="",U437*(1+SUMIFS('A-methods'!AB:AB,'A-methods'!$AG:$AG,"rate",'A-methods'!$AF:$AF,$B437,'A-methods'!$F:$F,$C437,'A-methods'!$A:$A,$D437)),'A-baseline &amp; data'!AW255)</f>
        <v>5069.6842685929259</v>
      </c>
      <c r="W437" s="196">
        <f>IF('A-baseline &amp; data'!AX255="",V437*(1+SUMIFS('A-methods'!AC:AC,'A-methods'!$AG:$AG,"rate",'A-methods'!$AF:$AF,$B437,'A-methods'!$F:$F,$C437,'A-methods'!$A:$A,$D437)),'A-baseline &amp; data'!AX255)</f>
        <v>5247.1232179936778</v>
      </c>
      <c r="X437" s="196">
        <f>IF('A-baseline &amp; data'!AY255="",W437*(1+SUMIFS('A-methods'!AD:AD,'A-methods'!$AG:$AG,"rate",'A-methods'!$AF:$AF,$B437,'A-methods'!$F:$F,$C437,'A-methods'!$A:$A,$D437)),'A-baseline &amp; data'!AY255)</f>
        <v>5430.7725306234561</v>
      </c>
      <c r="Y437" s="196">
        <f>IF('A-baseline &amp; data'!AZ255="",X437*(1+SUMIFS('A-methods'!AE:AE,'A-methods'!$AG:$AG,"rate",'A-methods'!$AF:$AF,$B437,'A-methods'!$F:$F,$C437,'A-methods'!$A:$A,$D437)),'A-baseline &amp; data'!AZ255)</f>
        <v>5620.8495691952767</v>
      </c>
    </row>
    <row r="438" spans="1:27">
      <c r="A438" s="222"/>
      <c r="B438" s="213"/>
      <c r="C438" s="250" t="str">
        <f t="shared" si="50"/>
        <v>Qld</v>
      </c>
      <c r="D438" s="250"/>
      <c r="E438" s="324">
        <f t="shared" ref="E438:Y438" si="53">SUM(E410:E437)</f>
        <v>1552347.8662848915</v>
      </c>
      <c r="F438" s="324">
        <f t="shared" si="53"/>
        <v>1633115.2680603629</v>
      </c>
      <c r="G438" s="324">
        <f t="shared" si="53"/>
        <v>1720463.1615311271</v>
      </c>
      <c r="H438" s="324">
        <f t="shared" si="53"/>
        <v>1815015.6637435148</v>
      </c>
      <c r="I438" s="324">
        <f t="shared" si="53"/>
        <v>1917412.7199133821</v>
      </c>
      <c r="J438" s="324">
        <f t="shared" si="53"/>
        <v>2028387.003116606</v>
      </c>
      <c r="K438" s="324">
        <f t="shared" si="53"/>
        <v>2148727.5912888362</v>
      </c>
      <c r="L438" s="324">
        <f t="shared" si="53"/>
        <v>2279308.651271936</v>
      </c>
      <c r="M438" s="324">
        <f t="shared" si="53"/>
        <v>2421090.3855675738</v>
      </c>
      <c r="N438" s="324">
        <f t="shared" si="53"/>
        <v>2575165.0361961001</v>
      </c>
      <c r="O438" s="324">
        <f t="shared" si="53"/>
        <v>2742626.8683947655</v>
      </c>
      <c r="P438" s="324">
        <f t="shared" si="53"/>
        <v>2924779.2599155945</v>
      </c>
      <c r="Q438" s="324">
        <f t="shared" si="53"/>
        <v>3123023.2147622369</v>
      </c>
      <c r="R438" s="324">
        <f t="shared" si="53"/>
        <v>3338899.2975876797</v>
      </c>
      <c r="S438" s="324">
        <f t="shared" si="53"/>
        <v>3574101.8716242197</v>
      </c>
      <c r="T438" s="324">
        <f t="shared" si="53"/>
        <v>3830494.8107646285</v>
      </c>
      <c r="U438" s="324">
        <f t="shared" si="53"/>
        <v>4110128.8400731757</v>
      </c>
      <c r="V438" s="324">
        <f t="shared" si="53"/>
        <v>4415260.67529877</v>
      </c>
      <c r="W438" s="324">
        <f t="shared" si="53"/>
        <v>4748374.1499915365</v>
      </c>
      <c r="X438" s="324">
        <f t="shared" si="53"/>
        <v>5112203.5387750575</v>
      </c>
      <c r="Y438" s="324">
        <f t="shared" si="53"/>
        <v>5509759.3074058509</v>
      </c>
    </row>
    <row r="439" spans="1:27" ht="15.75">
      <c r="A439" s="242" t="str">
        <f>A378</f>
        <v>Qld</v>
      </c>
      <c r="B439" s="242" t="s">
        <v>212</v>
      </c>
      <c r="C439" s="250" t="str">
        <f t="shared" si="50"/>
        <v>Qld</v>
      </c>
      <c r="D439" s="250"/>
      <c r="E439" s="217" t="str">
        <f>""</f>
        <v/>
      </c>
      <c r="F439" s="217" t="str">
        <f>""</f>
        <v/>
      </c>
      <c r="G439" s="217" t="str">
        <f>""</f>
        <v/>
      </c>
      <c r="H439" s="217" t="str">
        <f>""</f>
        <v/>
      </c>
      <c r="I439" s="217" t="str">
        <f>""</f>
        <v/>
      </c>
      <c r="J439" s="217" t="str">
        <f>""</f>
        <v/>
      </c>
      <c r="K439" s="217" t="str">
        <f>""</f>
        <v/>
      </c>
      <c r="L439" s="217" t="str">
        <f>""</f>
        <v/>
      </c>
      <c r="M439" s="217" t="str">
        <f>""</f>
        <v/>
      </c>
      <c r="N439" s="217" t="str">
        <f>""</f>
        <v/>
      </c>
      <c r="O439" s="217" t="str">
        <f>""</f>
        <v/>
      </c>
      <c r="P439" s="217" t="str">
        <f>""</f>
        <v/>
      </c>
      <c r="Q439" s="217" t="str">
        <f>""</f>
        <v/>
      </c>
      <c r="R439" s="217" t="str">
        <f>""</f>
        <v/>
      </c>
      <c r="S439" s="217" t="str">
        <f>""</f>
        <v/>
      </c>
      <c r="T439" s="217" t="str">
        <f>""</f>
        <v/>
      </c>
      <c r="U439" s="217" t="str">
        <f>""</f>
        <v/>
      </c>
      <c r="V439" s="217" t="str">
        <f>""</f>
        <v/>
      </c>
      <c r="W439" s="217" t="str">
        <f>""</f>
        <v/>
      </c>
      <c r="X439" s="217" t="str">
        <f>""</f>
        <v/>
      </c>
      <c r="Y439" s="217" t="str">
        <f>""</f>
        <v/>
      </c>
    </row>
    <row r="440" spans="1:27">
      <c r="A440" s="246" t="s">
        <v>21</v>
      </c>
      <c r="B440" s="247" t="s">
        <v>198</v>
      </c>
      <c r="C440" s="273" t="str">
        <f t="shared" ref="C440:C467" si="54">C439</f>
        <v>Qld</v>
      </c>
      <c r="D440" s="271" t="s">
        <v>216</v>
      </c>
      <c r="E440" s="335">
        <f>IF('A-baseline &amp; data'!AF228&lt;&gt;"",'A-baseline &amp; data'!AF228,'A-baseline &amp; data'!AE228*(1+SUMIFS('A-methods'!K:K,'A-methods'!$AG:$AG,"rate",'A-methods'!$AF:$AF,$B440,'A-methods'!$F:$F,$C440,'A-methods'!$A:$A,$D440)))</f>
        <v>4825.9839999999995</v>
      </c>
      <c r="F440" s="248">
        <f>IF('A-baseline &amp; data'!AG228="",E440*(1+SUMIFS('A-methods'!L:L,'A-methods'!$AG:$AG,"rate",'A-methods'!$AF:$AF,$B440,'A-methods'!$F:$F,$C440,'A-methods'!$A:$A,$D440)),'A-baseline &amp; data'!AG228)</f>
        <v>4825.9839999999995</v>
      </c>
      <c r="G440" s="248">
        <f>IF('A-baseline &amp; data'!AH228="",F440*(1+SUMIFS('A-methods'!M:M,'A-methods'!$AG:$AG,"rate",'A-methods'!$AF:$AF,$B440,'A-methods'!$F:$F,$C440,'A-methods'!$A:$A,$D440)),'A-baseline &amp; data'!AH228)</f>
        <v>4825.9839999999995</v>
      </c>
      <c r="H440" s="248">
        <f>IF('A-baseline &amp; data'!AI228="",G440*(1+SUMIFS('A-methods'!N:N,'A-methods'!$AG:$AG,"rate",'A-methods'!$AF:$AF,$B440,'A-methods'!$F:$F,$C440,'A-methods'!$A:$A,$D440)),'A-baseline &amp; data'!AI228)</f>
        <v>4825.9839999999995</v>
      </c>
      <c r="I440" s="248">
        <f>IF('A-baseline &amp; data'!AJ228="",H440*(1+SUMIFS('A-methods'!O:O,'A-methods'!$AG:$AG,"rate",'A-methods'!$AF:$AF,$B440,'A-methods'!$F:$F,$C440,'A-methods'!$A:$A,$D440)),'A-baseline &amp; data'!AJ228)</f>
        <v>4825.9839999999995</v>
      </c>
      <c r="J440" s="248">
        <f>IF('A-baseline &amp; data'!AK228="",I440*(1+SUMIFS('A-methods'!P:P,'A-methods'!$AG:$AG,"rate",'A-methods'!$AF:$AF,$B440,'A-methods'!$F:$F,$C440,'A-methods'!$A:$A,$D440)),'A-baseline &amp; data'!AK228)</f>
        <v>4825.9839999999995</v>
      </c>
      <c r="K440" s="248">
        <f>IF('A-baseline &amp; data'!AL228="",J440*(1+SUMIFS('A-methods'!Q:Q,'A-methods'!$AG:$AG,"rate",'A-methods'!$AF:$AF,$B440,'A-methods'!$F:$F,$C440,'A-methods'!$A:$A,$D440)),'A-baseline &amp; data'!AL228)</f>
        <v>4825.9839999999995</v>
      </c>
      <c r="L440" s="248">
        <f>IF('A-baseline &amp; data'!AM228="",K440*(1+SUMIFS('A-methods'!R:R,'A-methods'!$AG:$AG,"rate",'A-methods'!$AF:$AF,$B440,'A-methods'!$F:$F,$C440,'A-methods'!$A:$A,$D440)),'A-baseline &amp; data'!AM228)</f>
        <v>4825.9839999999995</v>
      </c>
      <c r="M440" s="248">
        <f>IF('A-baseline &amp; data'!AN228="",L440*(1+SUMIFS('A-methods'!S:S,'A-methods'!$AG:$AG,"rate",'A-methods'!$AF:$AF,$B440,'A-methods'!$F:$F,$C440,'A-methods'!$A:$A,$D440)),'A-baseline &amp; data'!AN228)</f>
        <v>4825.9839999999995</v>
      </c>
      <c r="N440" s="248">
        <f>IF('A-baseline &amp; data'!AO228="",M440*(1+SUMIFS('A-methods'!T:T,'A-methods'!$AG:$AG,"rate",'A-methods'!$AF:$AF,$B440,'A-methods'!$F:$F,$C440,'A-methods'!$A:$A,$D440)),'A-baseline &amp; data'!AO228)</f>
        <v>4825.9839999999995</v>
      </c>
      <c r="O440" s="248">
        <f>IF('A-baseline &amp; data'!AP228="",N440*(1+SUMIFS('A-methods'!U:U,'A-methods'!$AG:$AG,"rate",'A-methods'!$AF:$AF,$B440,'A-methods'!$F:$F,$C440,'A-methods'!$A:$A,$D440)),'A-baseline &amp; data'!AP228)</f>
        <v>4825.9839999999995</v>
      </c>
      <c r="P440" s="248">
        <f>IF('A-baseline &amp; data'!AQ228="",O440*(1+SUMIFS('A-methods'!V:V,'A-methods'!$AG:$AG,"rate",'A-methods'!$AF:$AF,$B440,'A-methods'!$F:$F,$C440,'A-methods'!$A:$A,$D440)),'A-baseline &amp; data'!AQ228)</f>
        <v>4825.9839999999995</v>
      </c>
      <c r="Q440" s="248">
        <f>IF('A-baseline &amp; data'!AR228="",P440*(1+SUMIFS('A-methods'!W:W,'A-methods'!$AG:$AG,"rate",'A-methods'!$AF:$AF,$B440,'A-methods'!$F:$F,$C440,'A-methods'!$A:$A,$D440)),'A-baseline &amp; data'!AR228)</f>
        <v>4825.9839999999995</v>
      </c>
      <c r="R440" s="248">
        <f>IF('A-baseline &amp; data'!AS228="",Q440*(1+SUMIFS('A-methods'!X:X,'A-methods'!$AG:$AG,"rate",'A-methods'!$AF:$AF,$B440,'A-methods'!$F:$F,$C440,'A-methods'!$A:$A,$D440)),'A-baseline &amp; data'!AS228)</f>
        <v>4825.9839999999995</v>
      </c>
      <c r="S440" s="248">
        <f>IF('A-baseline &amp; data'!AT228="",R440*(1+SUMIFS('A-methods'!Y:Y,'A-methods'!$AG:$AG,"rate",'A-methods'!$AF:$AF,$B440,'A-methods'!$F:$F,$C440,'A-methods'!$A:$A,$D440)),'A-baseline &amp; data'!AT228)</f>
        <v>4825.9839999999995</v>
      </c>
      <c r="T440" s="248">
        <f>IF('A-baseline &amp; data'!AU228="",S440*(1+SUMIFS('A-methods'!Z:Z,'A-methods'!$AG:$AG,"rate",'A-methods'!$AF:$AF,$B440,'A-methods'!$F:$F,$C440,'A-methods'!$A:$A,$D440)),'A-baseline &amp; data'!AU228)</f>
        <v>4825.9839999999995</v>
      </c>
      <c r="U440" s="248">
        <f>IF('A-baseline &amp; data'!AV228="",T440*(1+SUMIFS('A-methods'!AA:AA,'A-methods'!$AG:$AG,"rate",'A-methods'!$AF:$AF,$B440,'A-methods'!$F:$F,$C440,'A-methods'!$A:$A,$D440)),'A-baseline &amp; data'!AV228)</f>
        <v>4825.9839999999995</v>
      </c>
      <c r="V440" s="248">
        <f>IF('A-baseline &amp; data'!AW228="",U440*(1+SUMIFS('A-methods'!AB:AB,'A-methods'!$AG:$AG,"rate",'A-methods'!$AF:$AF,$B440,'A-methods'!$F:$F,$C440,'A-methods'!$A:$A,$D440)),'A-baseline &amp; data'!AW228)</f>
        <v>4825.9839999999995</v>
      </c>
      <c r="W440" s="248">
        <f>IF('A-baseline &amp; data'!AX228="",V440*(1+SUMIFS('A-methods'!AC:AC,'A-methods'!$AG:$AG,"rate",'A-methods'!$AF:$AF,$B440,'A-methods'!$F:$F,$C440,'A-methods'!$A:$A,$D440)),'A-baseline &amp; data'!AX228)</f>
        <v>4825.9839999999995</v>
      </c>
      <c r="X440" s="248">
        <f>IF('A-baseline &amp; data'!AY228="",W440*(1+SUMIFS('A-methods'!AD:AD,'A-methods'!$AG:$AG,"rate",'A-methods'!$AF:$AF,$B440,'A-methods'!$F:$F,$C440,'A-methods'!$A:$A,$D440)),'A-baseline &amp; data'!AY228)</f>
        <v>4825.9839999999995</v>
      </c>
      <c r="Y440" s="248">
        <f>IF('A-baseline &amp; data'!AZ228="",X440*(1+SUMIFS('A-methods'!AE:AE,'A-methods'!$AG:$AG,"rate",'A-methods'!$AF:$AF,$B440,'A-methods'!$F:$F,$C440,'A-methods'!$A:$A,$D440)),'A-baseline &amp; data'!AZ228)</f>
        <v>4825.9839999999995</v>
      </c>
    </row>
    <row r="441" spans="1:27">
      <c r="A441" s="237" t="s">
        <v>29</v>
      </c>
      <c r="B441" s="221" t="s">
        <v>30</v>
      </c>
      <c r="C441" s="274" t="str">
        <f t="shared" si="54"/>
        <v>Qld</v>
      </c>
      <c r="D441" s="272" t="str">
        <f t="shared" ref="D441:D467" si="55">D440</f>
        <v>Low</v>
      </c>
      <c r="E441" s="336">
        <f>IF('A-baseline &amp; data'!AF229&lt;&gt;"",'A-baseline &amp; data'!AF229,'A-baseline &amp; data'!AE229*(1+SUMIFS('A-methods'!K:K,'A-methods'!$AG:$AG,"rate",'A-methods'!$AF:$AF,$B441,'A-methods'!$F:$F,$C441,'A-methods'!$A:$A,$D441)))</f>
        <v>11717.127899999999</v>
      </c>
      <c r="F441" s="243">
        <f>IF('A-baseline &amp; data'!AG229="",E441*(1+SUMIFS('A-methods'!L:L,'A-methods'!$AG:$AG,"rate",'A-methods'!$AF:$AF,$B441,'A-methods'!$F:$F,$C441,'A-methods'!$A:$A,$D441)),'A-baseline &amp; data'!AG229)</f>
        <v>10545.41511</v>
      </c>
      <c r="G441" s="243">
        <f>IF('A-baseline &amp; data'!AH229="",F441*(1+SUMIFS('A-methods'!M:M,'A-methods'!$AG:$AG,"rate",'A-methods'!$AF:$AF,$B441,'A-methods'!$F:$F,$C441,'A-methods'!$A:$A,$D441)),'A-baseline &amp; data'!AH229)</f>
        <v>9490.8735990000005</v>
      </c>
      <c r="H441" s="243">
        <f>IF('A-baseline &amp; data'!AI229="",G441*(1+SUMIFS('A-methods'!N:N,'A-methods'!$AG:$AG,"rate",'A-methods'!$AF:$AF,$B441,'A-methods'!$F:$F,$C441,'A-methods'!$A:$A,$D441)),'A-baseline &amp; data'!AI229)</f>
        <v>8541.7862390999999</v>
      </c>
      <c r="I441" s="243">
        <f>IF('A-baseline &amp; data'!AJ229="",H441*(1+SUMIFS('A-methods'!O:O,'A-methods'!$AG:$AG,"rate",'A-methods'!$AF:$AF,$B441,'A-methods'!$F:$F,$C441,'A-methods'!$A:$A,$D441)),'A-baseline &amp; data'!AJ229)</f>
        <v>7687.6076151899997</v>
      </c>
      <c r="J441" s="243">
        <f>IF('A-baseline &amp; data'!AK229="",I441*(1+SUMIFS('A-methods'!P:P,'A-methods'!$AG:$AG,"rate",'A-methods'!$AF:$AF,$B441,'A-methods'!$F:$F,$C441,'A-methods'!$A:$A,$D441)),'A-baseline &amp; data'!AK229)</f>
        <v>6918.8468536709997</v>
      </c>
      <c r="K441" s="243">
        <f>IF('A-baseline &amp; data'!AL229="",J441*(1+SUMIFS('A-methods'!Q:Q,'A-methods'!$AG:$AG,"rate",'A-methods'!$AF:$AF,$B441,'A-methods'!$F:$F,$C441,'A-methods'!$A:$A,$D441)),'A-baseline &amp; data'!AL229)</f>
        <v>6226.9621683038995</v>
      </c>
      <c r="L441" s="243">
        <f>IF('A-baseline &amp; data'!AM229="",K441*(1+SUMIFS('A-methods'!R:R,'A-methods'!$AG:$AG,"rate",'A-methods'!$AF:$AF,$B441,'A-methods'!$F:$F,$C441,'A-methods'!$A:$A,$D441)),'A-baseline &amp; data'!AM229)</f>
        <v>6164.6925466208604</v>
      </c>
      <c r="M441" s="243">
        <f>IF('A-baseline &amp; data'!AN229="",L441*(1+SUMIFS('A-methods'!S:S,'A-methods'!$AG:$AG,"rate",'A-methods'!$AF:$AF,$B441,'A-methods'!$F:$F,$C441,'A-methods'!$A:$A,$D441)),'A-baseline &amp; data'!AN229)</f>
        <v>6103.0456211546516</v>
      </c>
      <c r="N441" s="243">
        <f>IF('A-baseline &amp; data'!AO229="",M441*(1+SUMIFS('A-methods'!T:T,'A-methods'!$AG:$AG,"rate",'A-methods'!$AF:$AF,$B441,'A-methods'!$F:$F,$C441,'A-methods'!$A:$A,$D441)),'A-baseline &amp; data'!AO229)</f>
        <v>6042.0151649431054</v>
      </c>
      <c r="O441" s="243">
        <f>IF('A-baseline &amp; data'!AP229="",N441*(1+SUMIFS('A-methods'!U:U,'A-methods'!$AG:$AG,"rate",'A-methods'!$AF:$AF,$B441,'A-methods'!$F:$F,$C441,'A-methods'!$A:$A,$D441)),'A-baseline &amp; data'!AP229)</f>
        <v>5981.5950132936741</v>
      </c>
      <c r="P441" s="243">
        <f>IF('A-baseline &amp; data'!AQ229="",O441*(1+SUMIFS('A-methods'!V:V,'A-methods'!$AG:$AG,"rate",'A-methods'!$AF:$AF,$B441,'A-methods'!$F:$F,$C441,'A-methods'!$A:$A,$D441)),'A-baseline &amp; data'!AQ229)</f>
        <v>5921.7790631607377</v>
      </c>
      <c r="Q441" s="243">
        <f>IF('A-baseline &amp; data'!AR229="",P441*(1+SUMIFS('A-methods'!W:W,'A-methods'!$AG:$AG,"rate",'A-methods'!$AF:$AF,$B441,'A-methods'!$F:$F,$C441,'A-methods'!$A:$A,$D441)),'A-baseline &amp; data'!AR229)</f>
        <v>5862.5612725291303</v>
      </c>
      <c r="R441" s="243">
        <f>IF('A-baseline &amp; data'!AS229="",Q441*(1+SUMIFS('A-methods'!X:X,'A-methods'!$AG:$AG,"rate",'A-methods'!$AF:$AF,$B441,'A-methods'!$F:$F,$C441,'A-methods'!$A:$A,$D441)),'A-baseline &amp; data'!AS229)</f>
        <v>5803.9356598038394</v>
      </c>
      <c r="S441" s="243">
        <f>IF('A-baseline &amp; data'!AT229="",R441*(1+SUMIFS('A-methods'!Y:Y,'A-methods'!$AG:$AG,"rate",'A-methods'!$AF:$AF,$B441,'A-methods'!$F:$F,$C441,'A-methods'!$A:$A,$D441)),'A-baseline &amp; data'!AT229)</f>
        <v>5745.8963032058009</v>
      </c>
      <c r="T441" s="243">
        <f>IF('A-baseline &amp; data'!AU229="",S441*(1+SUMIFS('A-methods'!Z:Z,'A-methods'!$AG:$AG,"rate",'A-methods'!$AF:$AF,$B441,'A-methods'!$F:$F,$C441,'A-methods'!$A:$A,$D441)),'A-baseline &amp; data'!AU229)</f>
        <v>5688.437340173743</v>
      </c>
      <c r="U441" s="243">
        <f>IF('A-baseline &amp; data'!AV229="",T441*(1+SUMIFS('A-methods'!AA:AA,'A-methods'!$AG:$AG,"rate",'A-methods'!$AF:$AF,$B441,'A-methods'!$F:$F,$C441,'A-methods'!$A:$A,$D441)),'A-baseline &amp; data'!AV229)</f>
        <v>5631.5529667720057</v>
      </c>
      <c r="V441" s="243">
        <f>IF('A-baseline &amp; data'!AW229="",U441*(1+SUMIFS('A-methods'!AB:AB,'A-methods'!$AG:$AG,"rate",'A-methods'!$AF:$AF,$B441,'A-methods'!$F:$F,$C441,'A-methods'!$A:$A,$D441)),'A-baseline &amp; data'!AW229)</f>
        <v>5575.2374371042852</v>
      </c>
      <c r="W441" s="243">
        <f>IF('A-baseline &amp; data'!AX229="",V441*(1+SUMIFS('A-methods'!AC:AC,'A-methods'!$AG:$AG,"rate",'A-methods'!$AF:$AF,$B441,'A-methods'!$F:$F,$C441,'A-methods'!$A:$A,$D441)),'A-baseline &amp; data'!AX229)</f>
        <v>5519.4850627332426</v>
      </c>
      <c r="X441" s="243">
        <f>IF('A-baseline &amp; data'!AY229="",W441*(1+SUMIFS('A-methods'!AD:AD,'A-methods'!$AG:$AG,"rate",'A-methods'!$AF:$AF,$B441,'A-methods'!$F:$F,$C441,'A-methods'!$A:$A,$D441)),'A-baseline &amp; data'!AY229)</f>
        <v>5464.2902121059096</v>
      </c>
      <c r="Y441" s="243">
        <f>IF('A-baseline &amp; data'!AZ229="",X441*(1+SUMIFS('A-methods'!AE:AE,'A-methods'!$AG:$AG,"rate",'A-methods'!$AF:$AF,$B441,'A-methods'!$F:$F,$C441,'A-methods'!$A:$A,$D441)),'A-baseline &amp; data'!AZ229)</f>
        <v>5409.6473099848508</v>
      </c>
    </row>
    <row r="442" spans="1:27">
      <c r="A442" s="237" t="s">
        <v>33</v>
      </c>
      <c r="B442" s="221" t="s">
        <v>34</v>
      </c>
      <c r="C442" s="274" t="str">
        <f t="shared" si="54"/>
        <v>Qld</v>
      </c>
      <c r="D442" s="272" t="str">
        <f t="shared" si="55"/>
        <v>Low</v>
      </c>
      <c r="E442" s="336">
        <f>IF('A-baseline &amp; data'!AF230&lt;&gt;"",'A-baseline &amp; data'!AF230,'A-baseline &amp; data'!AE230*(1+SUMIFS('A-methods'!K:K,'A-methods'!$AG:$AG,"rate",'A-methods'!$AF:$AF,$B442,'A-methods'!$F:$F,$C442,'A-methods'!$A:$A,$D442)))</f>
        <v>172074.62858799999</v>
      </c>
      <c r="F442" s="243">
        <f>IF('A-baseline &amp; data'!AG230="",E442*(1+SUMIFS('A-methods'!L:L,'A-methods'!$AG:$AG,"rate",'A-methods'!$AF:$AF,$B442,'A-methods'!$F:$F,$C442,'A-methods'!$A:$A,$D442)),'A-baseline &amp; data'!AG230)</f>
        <v>176892.718188464</v>
      </c>
      <c r="G442" s="243">
        <f>IF('A-baseline &amp; data'!AH230="",F442*(1+SUMIFS('A-methods'!M:M,'A-methods'!$AG:$AG,"rate",'A-methods'!$AF:$AF,$B442,'A-methods'!$F:$F,$C442,'A-methods'!$A:$A,$D442)),'A-baseline &amp; data'!AH230)</f>
        <v>181845.71429774101</v>
      </c>
      <c r="H442" s="243">
        <f>IF('A-baseline &amp; data'!AI230="",G442*(1+SUMIFS('A-methods'!N:N,'A-methods'!$AG:$AG,"rate",'A-methods'!$AF:$AF,$B442,'A-methods'!$F:$F,$C442,'A-methods'!$A:$A,$D442)),'A-baseline &amp; data'!AI230)</f>
        <v>186937.39429807776</v>
      </c>
      <c r="I442" s="243">
        <f>IF('A-baseline &amp; data'!AJ230="",H442*(1+SUMIFS('A-methods'!O:O,'A-methods'!$AG:$AG,"rate",'A-methods'!$AF:$AF,$B442,'A-methods'!$F:$F,$C442,'A-methods'!$A:$A,$D442)),'A-baseline &amp; data'!AJ230)</f>
        <v>192171.64133842394</v>
      </c>
      <c r="J442" s="243">
        <f>IF('A-baseline &amp; data'!AK230="",I442*(1+SUMIFS('A-methods'!P:P,'A-methods'!$AG:$AG,"rate",'A-methods'!$AF:$AF,$B442,'A-methods'!$F:$F,$C442,'A-methods'!$A:$A,$D442)),'A-baseline &amp; data'!AK230)</f>
        <v>197552.44729589982</v>
      </c>
      <c r="K442" s="243">
        <f>IF('A-baseline &amp; data'!AL230="",J442*(1+SUMIFS('A-methods'!Q:Q,'A-methods'!$AG:$AG,"rate",'A-methods'!$AF:$AF,$B442,'A-methods'!$F:$F,$C442,'A-methods'!$A:$A,$D442)),'A-baseline &amp; data'!AL230)</f>
        <v>203083.91582018504</v>
      </c>
      <c r="L442" s="243">
        <f>IF('A-baseline &amp; data'!AM230="",K442*(1+SUMIFS('A-methods'!R:R,'A-methods'!$AG:$AG,"rate",'A-methods'!$AF:$AF,$B442,'A-methods'!$F:$F,$C442,'A-methods'!$A:$A,$D442)),'A-baseline &amp; data'!AM230)</f>
        <v>208770.26546315022</v>
      </c>
      <c r="M442" s="243">
        <f>IF('A-baseline &amp; data'!AN230="",L442*(1+SUMIFS('A-methods'!S:S,'A-methods'!$AG:$AG,"rate",'A-methods'!$AF:$AF,$B442,'A-methods'!$F:$F,$C442,'A-methods'!$A:$A,$D442)),'A-baseline &amp; data'!AN230)</f>
        <v>214615.83289611843</v>
      </c>
      <c r="N442" s="243">
        <f>IF('A-baseline &amp; data'!AO230="",M442*(1+SUMIFS('A-methods'!T:T,'A-methods'!$AG:$AG,"rate",'A-methods'!$AF:$AF,$B442,'A-methods'!$F:$F,$C442,'A-methods'!$A:$A,$D442)),'A-baseline &amp; data'!AO230)</f>
        <v>220625.07621720975</v>
      </c>
      <c r="O442" s="243">
        <f>IF('A-baseline &amp; data'!AP230="",N442*(1+SUMIFS('A-methods'!U:U,'A-methods'!$AG:$AG,"rate",'A-methods'!$AF:$AF,$B442,'A-methods'!$F:$F,$C442,'A-methods'!$A:$A,$D442)),'A-baseline &amp; data'!AP230)</f>
        <v>226802.57835129162</v>
      </c>
      <c r="P442" s="243">
        <f>IF('A-baseline &amp; data'!AQ230="",O442*(1+SUMIFS('A-methods'!V:V,'A-methods'!$AG:$AG,"rate",'A-methods'!$AF:$AF,$B442,'A-methods'!$F:$F,$C442,'A-methods'!$A:$A,$D442)),'A-baseline &amp; data'!AQ230)</f>
        <v>233153.0505451278</v>
      </c>
      <c r="Q442" s="243">
        <f>IF('A-baseline &amp; data'!AR230="",P442*(1+SUMIFS('A-methods'!W:W,'A-methods'!$AG:$AG,"rate",'A-methods'!$AF:$AF,$B442,'A-methods'!$F:$F,$C442,'A-methods'!$A:$A,$D442)),'A-baseline &amp; data'!AR230)</f>
        <v>239681.33596039139</v>
      </c>
      <c r="R442" s="243">
        <f>IF('A-baseline &amp; data'!AS230="",Q442*(1+SUMIFS('A-methods'!X:X,'A-methods'!$AG:$AG,"rate",'A-methods'!$AF:$AF,$B442,'A-methods'!$F:$F,$C442,'A-methods'!$A:$A,$D442)),'A-baseline &amp; data'!AS230)</f>
        <v>246392.41336728234</v>
      </c>
      <c r="S442" s="243">
        <f>IF('A-baseline &amp; data'!AT230="",R442*(1+SUMIFS('A-methods'!Y:Y,'A-methods'!$AG:$AG,"rate",'A-methods'!$AF:$AF,$B442,'A-methods'!$F:$F,$C442,'A-methods'!$A:$A,$D442)),'A-baseline &amp; data'!AT230)</f>
        <v>253291.40094156624</v>
      </c>
      <c r="T442" s="243">
        <f>IF('A-baseline &amp; data'!AU230="",S442*(1+SUMIFS('A-methods'!Z:Z,'A-methods'!$AG:$AG,"rate",'A-methods'!$AF:$AF,$B442,'A-methods'!$F:$F,$C442,'A-methods'!$A:$A,$D442)),'A-baseline &amp; data'!AU230)</f>
        <v>260383.56016793012</v>
      </c>
      <c r="U442" s="243">
        <f>IF('A-baseline &amp; data'!AV230="",T442*(1+SUMIFS('A-methods'!AA:AA,'A-methods'!$AG:$AG,"rate",'A-methods'!$AF:$AF,$B442,'A-methods'!$F:$F,$C442,'A-methods'!$A:$A,$D442)),'A-baseline &amp; data'!AV230)</f>
        <v>267674.29985263216</v>
      </c>
      <c r="V442" s="243">
        <f>IF('A-baseline &amp; data'!AW230="",U442*(1+SUMIFS('A-methods'!AB:AB,'A-methods'!$AG:$AG,"rate",'A-methods'!$AF:$AF,$B442,'A-methods'!$F:$F,$C442,'A-methods'!$A:$A,$D442)),'A-baseline &amp; data'!AW230)</f>
        <v>275169.18024850584</v>
      </c>
      <c r="W442" s="243">
        <f>IF('A-baseline &amp; data'!AX230="",V442*(1+SUMIFS('A-methods'!AC:AC,'A-methods'!$AG:$AG,"rate",'A-methods'!$AF:$AF,$B442,'A-methods'!$F:$F,$C442,'A-methods'!$A:$A,$D442)),'A-baseline &amp; data'!AX230)</f>
        <v>282873.91729546402</v>
      </c>
      <c r="X442" s="243">
        <f>IF('A-baseline &amp; data'!AY230="",W442*(1+SUMIFS('A-methods'!AD:AD,'A-methods'!$AG:$AG,"rate",'A-methods'!$AF:$AF,$B442,'A-methods'!$F:$F,$C442,'A-methods'!$A:$A,$D442)),'A-baseline &amp; data'!AY230)</f>
        <v>290794.38697973703</v>
      </c>
      <c r="Y442" s="243">
        <f>IF('A-baseline &amp; data'!AZ230="",X442*(1+SUMIFS('A-methods'!AE:AE,'A-methods'!$AG:$AG,"rate",'A-methods'!$AF:$AF,$B442,'A-methods'!$F:$F,$C442,'A-methods'!$A:$A,$D442)),'A-baseline &amp; data'!AZ230)</f>
        <v>298936.62981516967</v>
      </c>
    </row>
    <row r="443" spans="1:27">
      <c r="A443" s="237" t="s">
        <v>43</v>
      </c>
      <c r="B443" s="221" t="s">
        <v>44</v>
      </c>
      <c r="C443" s="274" t="str">
        <f t="shared" si="54"/>
        <v>Qld</v>
      </c>
      <c r="D443" s="272" t="str">
        <f t="shared" si="55"/>
        <v>Low</v>
      </c>
      <c r="E443" s="336">
        <f>IF('A-baseline &amp; data'!AF231&lt;&gt;"",'A-baseline &amp; data'!AF231,'A-baseline &amp; data'!AE231*(1+SUMIFS('A-methods'!K:K,'A-methods'!$AG:$AG,"rate",'A-methods'!$AF:$AF,$B443,'A-methods'!$F:$F,$C443,'A-methods'!$A:$A,$D443)))</f>
        <v>315.00800000000004</v>
      </c>
      <c r="F443" s="243">
        <f>IF('A-baseline &amp; data'!AG231="",E443*(1+SUMIFS('A-methods'!L:L,'A-methods'!$AG:$AG,"rate",'A-methods'!$AF:$AF,$B443,'A-methods'!$F:$F,$C443,'A-methods'!$A:$A,$D443)),'A-baseline &amp; data'!AG231)</f>
        <v>315.00800000000004</v>
      </c>
      <c r="G443" s="243">
        <f>IF('A-baseline &amp; data'!AH231="",F443*(1+SUMIFS('A-methods'!M:M,'A-methods'!$AG:$AG,"rate",'A-methods'!$AF:$AF,$B443,'A-methods'!$F:$F,$C443,'A-methods'!$A:$A,$D443)),'A-baseline &amp; data'!AH231)</f>
        <v>315.00800000000004</v>
      </c>
      <c r="H443" s="243">
        <f>IF('A-baseline &amp; data'!AI231="",G443*(1+SUMIFS('A-methods'!N:N,'A-methods'!$AG:$AG,"rate",'A-methods'!$AF:$AF,$B443,'A-methods'!$F:$F,$C443,'A-methods'!$A:$A,$D443)),'A-baseline &amp; data'!AI231)</f>
        <v>315.00800000000004</v>
      </c>
      <c r="I443" s="243">
        <f>IF('A-baseline &amp; data'!AJ231="",H443*(1+SUMIFS('A-methods'!O:O,'A-methods'!$AG:$AG,"rate",'A-methods'!$AF:$AF,$B443,'A-methods'!$F:$F,$C443,'A-methods'!$A:$A,$D443)),'A-baseline &amp; data'!AJ231)</f>
        <v>315.00800000000004</v>
      </c>
      <c r="J443" s="243">
        <f>IF('A-baseline &amp; data'!AK231="",I443*(1+SUMIFS('A-methods'!P:P,'A-methods'!$AG:$AG,"rate",'A-methods'!$AF:$AF,$B443,'A-methods'!$F:$F,$C443,'A-methods'!$A:$A,$D443)),'A-baseline &amp; data'!AK231)</f>
        <v>315.00800000000004</v>
      </c>
      <c r="K443" s="243">
        <f>IF('A-baseline &amp; data'!AL231="",J443*(1+SUMIFS('A-methods'!Q:Q,'A-methods'!$AG:$AG,"rate",'A-methods'!$AF:$AF,$B443,'A-methods'!$F:$F,$C443,'A-methods'!$A:$A,$D443)),'A-baseline &amp; data'!AL231)</f>
        <v>315.00800000000004</v>
      </c>
      <c r="L443" s="243">
        <f>IF('A-baseline &amp; data'!AM231="",K443*(1+SUMIFS('A-methods'!R:R,'A-methods'!$AG:$AG,"rate",'A-methods'!$AF:$AF,$B443,'A-methods'!$F:$F,$C443,'A-methods'!$A:$A,$D443)),'A-baseline &amp; data'!AM231)</f>
        <v>315.00800000000004</v>
      </c>
      <c r="M443" s="243">
        <f>IF('A-baseline &amp; data'!AN231="",L443*(1+SUMIFS('A-methods'!S:S,'A-methods'!$AG:$AG,"rate",'A-methods'!$AF:$AF,$B443,'A-methods'!$F:$F,$C443,'A-methods'!$A:$A,$D443)),'A-baseline &amp; data'!AN231)</f>
        <v>315.00800000000004</v>
      </c>
      <c r="N443" s="243">
        <f>IF('A-baseline &amp; data'!AO231="",M443*(1+SUMIFS('A-methods'!T:T,'A-methods'!$AG:$AG,"rate",'A-methods'!$AF:$AF,$B443,'A-methods'!$F:$F,$C443,'A-methods'!$A:$A,$D443)),'A-baseline &amp; data'!AO231)</f>
        <v>315.00800000000004</v>
      </c>
      <c r="O443" s="243">
        <f>IF('A-baseline &amp; data'!AP231="",N443*(1+SUMIFS('A-methods'!U:U,'A-methods'!$AG:$AG,"rate",'A-methods'!$AF:$AF,$B443,'A-methods'!$F:$F,$C443,'A-methods'!$A:$A,$D443)),'A-baseline &amp; data'!AP231)</f>
        <v>305.55776000000003</v>
      </c>
      <c r="P443" s="243">
        <f>IF('A-baseline &amp; data'!AQ231="",O443*(1+SUMIFS('A-methods'!V:V,'A-methods'!$AG:$AG,"rate",'A-methods'!$AF:$AF,$B443,'A-methods'!$F:$F,$C443,'A-methods'!$A:$A,$D443)),'A-baseline &amp; data'!AQ231)</f>
        <v>296.3910272</v>
      </c>
      <c r="Q443" s="243">
        <f>IF('A-baseline &amp; data'!AR231="",P443*(1+SUMIFS('A-methods'!W:W,'A-methods'!$AG:$AG,"rate",'A-methods'!$AF:$AF,$B443,'A-methods'!$F:$F,$C443,'A-methods'!$A:$A,$D443)),'A-baseline &amp; data'!AR231)</f>
        <v>287.49929638399999</v>
      </c>
      <c r="R443" s="243">
        <f>IF('A-baseline &amp; data'!AS231="",Q443*(1+SUMIFS('A-methods'!X:X,'A-methods'!$AG:$AG,"rate",'A-methods'!$AF:$AF,$B443,'A-methods'!$F:$F,$C443,'A-methods'!$A:$A,$D443)),'A-baseline &amp; data'!AS231)</f>
        <v>278.87431749247997</v>
      </c>
      <c r="S443" s="243">
        <f>IF('A-baseline &amp; data'!AT231="",R443*(1+SUMIFS('A-methods'!Y:Y,'A-methods'!$AG:$AG,"rate",'A-methods'!$AF:$AF,$B443,'A-methods'!$F:$F,$C443,'A-methods'!$A:$A,$D443)),'A-baseline &amp; data'!AT231)</f>
        <v>270.50808796770559</v>
      </c>
      <c r="T443" s="243">
        <f>IF('A-baseline &amp; data'!AU231="",S443*(1+SUMIFS('A-methods'!Z:Z,'A-methods'!$AG:$AG,"rate",'A-methods'!$AF:$AF,$B443,'A-methods'!$F:$F,$C443,'A-methods'!$A:$A,$D443)),'A-baseline &amp; data'!AU231)</f>
        <v>262.39284532867441</v>
      </c>
      <c r="U443" s="243">
        <f>IF('A-baseline &amp; data'!AV231="",T443*(1+SUMIFS('A-methods'!AA:AA,'A-methods'!$AG:$AG,"rate",'A-methods'!$AF:$AF,$B443,'A-methods'!$F:$F,$C443,'A-methods'!$A:$A,$D443)),'A-baseline &amp; data'!AV231)</f>
        <v>254.52105996881417</v>
      </c>
      <c r="V443" s="243">
        <f>IF('A-baseline &amp; data'!AW231="",U443*(1+SUMIFS('A-methods'!AB:AB,'A-methods'!$AG:$AG,"rate",'A-methods'!$AF:$AF,$B443,'A-methods'!$F:$F,$C443,'A-methods'!$A:$A,$D443)),'A-baseline &amp; data'!AW231)</f>
        <v>246.88542816974973</v>
      </c>
      <c r="W443" s="243">
        <f>IF('A-baseline &amp; data'!AX231="",V443*(1+SUMIFS('A-methods'!AC:AC,'A-methods'!$AG:$AG,"rate",'A-methods'!$AF:$AF,$B443,'A-methods'!$F:$F,$C443,'A-methods'!$A:$A,$D443)),'A-baseline &amp; data'!AX231)</f>
        <v>239.47886532465722</v>
      </c>
      <c r="X443" s="243">
        <f>IF('A-baseline &amp; data'!AY231="",W443*(1+SUMIFS('A-methods'!AD:AD,'A-methods'!$AG:$AG,"rate",'A-methods'!$AF:$AF,$B443,'A-methods'!$F:$F,$C443,'A-methods'!$A:$A,$D443)),'A-baseline &amp; data'!AY231)</f>
        <v>232.2944993649175</v>
      </c>
      <c r="Y443" s="243">
        <f>IF('A-baseline &amp; data'!AZ231="",X443*(1+SUMIFS('A-methods'!AE:AE,'A-methods'!$AG:$AG,"rate",'A-methods'!$AF:$AF,$B443,'A-methods'!$F:$F,$C443,'A-methods'!$A:$A,$D443)),'A-baseline &amp; data'!AZ231)</f>
        <v>225.32566438396998</v>
      </c>
    </row>
    <row r="444" spans="1:27">
      <c r="A444" s="237" t="s">
        <v>63</v>
      </c>
      <c r="B444" s="221" t="s">
        <v>64</v>
      </c>
      <c r="C444" s="274" t="str">
        <f t="shared" si="54"/>
        <v>Qld</v>
      </c>
      <c r="D444" s="272" t="str">
        <f t="shared" si="55"/>
        <v>Low</v>
      </c>
      <c r="E444" s="336">
        <f>IF('A-baseline &amp; data'!AF232&lt;&gt;"",'A-baseline &amp; data'!AF232,'A-baseline &amp; data'!AE232*(1+SUMIFS('A-methods'!K:K,'A-methods'!$AG:$AG,"rate",'A-methods'!$AF:$AF,$B444,'A-methods'!$F:$F,$C444,'A-methods'!$A:$A,$D444)))</f>
        <v>7527.8620000000001</v>
      </c>
      <c r="F444" s="243">
        <f>IF('A-baseline &amp; data'!AG232="",E444*(1+SUMIFS('A-methods'!L:L,'A-methods'!$AG:$AG,"rate",'A-methods'!$AF:$AF,$B444,'A-methods'!$F:$F,$C444,'A-methods'!$A:$A,$D444)),'A-baseline &amp; data'!AG232)</f>
        <v>7527.8620000000001</v>
      </c>
      <c r="G444" s="243">
        <f>IF('A-baseline &amp; data'!AH232="",F444*(1+SUMIFS('A-methods'!M:M,'A-methods'!$AG:$AG,"rate",'A-methods'!$AF:$AF,$B444,'A-methods'!$F:$F,$C444,'A-methods'!$A:$A,$D444)),'A-baseline &amp; data'!AH232)</f>
        <v>7527.8620000000001</v>
      </c>
      <c r="H444" s="243">
        <f>IF('A-baseline &amp; data'!AI232="",G444*(1+SUMIFS('A-methods'!N:N,'A-methods'!$AG:$AG,"rate",'A-methods'!$AF:$AF,$B444,'A-methods'!$F:$F,$C444,'A-methods'!$A:$A,$D444)),'A-baseline &amp; data'!AI232)</f>
        <v>7527.8620000000001</v>
      </c>
      <c r="I444" s="243">
        <f>IF('A-baseline &amp; data'!AJ232="",H444*(1+SUMIFS('A-methods'!O:O,'A-methods'!$AG:$AG,"rate",'A-methods'!$AF:$AF,$B444,'A-methods'!$F:$F,$C444,'A-methods'!$A:$A,$D444)),'A-baseline &amp; data'!AJ232)</f>
        <v>7527.8620000000001</v>
      </c>
      <c r="J444" s="243">
        <f>IF('A-baseline &amp; data'!AK232="",I444*(1+SUMIFS('A-methods'!P:P,'A-methods'!$AG:$AG,"rate",'A-methods'!$AF:$AF,$B444,'A-methods'!$F:$F,$C444,'A-methods'!$A:$A,$D444)),'A-baseline &amp; data'!AK232)</f>
        <v>7527.8620000000001</v>
      </c>
      <c r="K444" s="243">
        <f>IF('A-baseline &amp; data'!AL232="",J444*(1+SUMIFS('A-methods'!Q:Q,'A-methods'!$AG:$AG,"rate",'A-methods'!$AF:$AF,$B444,'A-methods'!$F:$F,$C444,'A-methods'!$A:$A,$D444)),'A-baseline &amp; data'!AL232)</f>
        <v>7527.8620000000001</v>
      </c>
      <c r="L444" s="243">
        <f>IF('A-baseline &amp; data'!AM232="",K444*(1+SUMIFS('A-methods'!R:R,'A-methods'!$AG:$AG,"rate",'A-methods'!$AF:$AF,$B444,'A-methods'!$F:$F,$C444,'A-methods'!$A:$A,$D444)),'A-baseline &amp; data'!AM232)</f>
        <v>7527.8620000000001</v>
      </c>
      <c r="M444" s="243">
        <f>IF('A-baseline &amp; data'!AN232="",L444*(1+SUMIFS('A-methods'!S:S,'A-methods'!$AG:$AG,"rate",'A-methods'!$AF:$AF,$B444,'A-methods'!$F:$F,$C444,'A-methods'!$A:$A,$D444)),'A-baseline &amp; data'!AN232)</f>
        <v>7527.8620000000001</v>
      </c>
      <c r="N444" s="243">
        <f>IF('A-baseline &amp; data'!AO232="",M444*(1+SUMIFS('A-methods'!T:T,'A-methods'!$AG:$AG,"rate",'A-methods'!$AF:$AF,$B444,'A-methods'!$F:$F,$C444,'A-methods'!$A:$A,$D444)),'A-baseline &amp; data'!AO232)</f>
        <v>7527.8620000000001</v>
      </c>
      <c r="O444" s="243">
        <f>IF('A-baseline &amp; data'!AP232="",N444*(1+SUMIFS('A-methods'!U:U,'A-methods'!$AG:$AG,"rate",'A-methods'!$AF:$AF,$B444,'A-methods'!$F:$F,$C444,'A-methods'!$A:$A,$D444)),'A-baseline &amp; data'!AP232)</f>
        <v>7527.8620000000001</v>
      </c>
      <c r="P444" s="243">
        <f>IF('A-baseline &amp; data'!AQ232="",O444*(1+SUMIFS('A-methods'!V:V,'A-methods'!$AG:$AG,"rate",'A-methods'!$AF:$AF,$B444,'A-methods'!$F:$F,$C444,'A-methods'!$A:$A,$D444)),'A-baseline &amp; data'!AQ232)</f>
        <v>7527.8620000000001</v>
      </c>
      <c r="Q444" s="243">
        <f>IF('A-baseline &amp; data'!AR232="",P444*(1+SUMIFS('A-methods'!W:W,'A-methods'!$AG:$AG,"rate",'A-methods'!$AF:$AF,$B444,'A-methods'!$F:$F,$C444,'A-methods'!$A:$A,$D444)),'A-baseline &amp; data'!AR232)</f>
        <v>7527.8620000000001</v>
      </c>
      <c r="R444" s="243">
        <f>IF('A-baseline &amp; data'!AS232="",Q444*(1+SUMIFS('A-methods'!X:X,'A-methods'!$AG:$AG,"rate",'A-methods'!$AF:$AF,$B444,'A-methods'!$F:$F,$C444,'A-methods'!$A:$A,$D444)),'A-baseline &amp; data'!AS232)</f>
        <v>7527.8620000000001</v>
      </c>
      <c r="S444" s="243">
        <f>IF('A-baseline &amp; data'!AT232="",R444*(1+SUMIFS('A-methods'!Y:Y,'A-methods'!$AG:$AG,"rate",'A-methods'!$AF:$AF,$B444,'A-methods'!$F:$F,$C444,'A-methods'!$A:$A,$D444)),'A-baseline &amp; data'!AT232)</f>
        <v>7527.8620000000001</v>
      </c>
      <c r="T444" s="243">
        <f>IF('A-baseline &amp; data'!AU232="",S444*(1+SUMIFS('A-methods'!Z:Z,'A-methods'!$AG:$AG,"rate",'A-methods'!$AF:$AF,$B444,'A-methods'!$F:$F,$C444,'A-methods'!$A:$A,$D444)),'A-baseline &amp; data'!AU232)</f>
        <v>7527.8620000000001</v>
      </c>
      <c r="U444" s="243">
        <f>IF('A-baseline &amp; data'!AV232="",T444*(1+SUMIFS('A-methods'!AA:AA,'A-methods'!$AG:$AG,"rate",'A-methods'!$AF:$AF,$B444,'A-methods'!$F:$F,$C444,'A-methods'!$A:$A,$D444)),'A-baseline &amp; data'!AV232)</f>
        <v>7527.8620000000001</v>
      </c>
      <c r="V444" s="243">
        <f>IF('A-baseline &amp; data'!AW232="",U444*(1+SUMIFS('A-methods'!AB:AB,'A-methods'!$AG:$AG,"rate",'A-methods'!$AF:$AF,$B444,'A-methods'!$F:$F,$C444,'A-methods'!$A:$A,$D444)),'A-baseline &amp; data'!AW232)</f>
        <v>7527.8620000000001</v>
      </c>
      <c r="W444" s="243">
        <f>IF('A-baseline &amp; data'!AX232="",V444*(1+SUMIFS('A-methods'!AC:AC,'A-methods'!$AG:$AG,"rate",'A-methods'!$AF:$AF,$B444,'A-methods'!$F:$F,$C444,'A-methods'!$A:$A,$D444)),'A-baseline &amp; data'!AX232)</f>
        <v>7527.8620000000001</v>
      </c>
      <c r="X444" s="243">
        <f>IF('A-baseline &amp; data'!AY232="",W444*(1+SUMIFS('A-methods'!AD:AD,'A-methods'!$AG:$AG,"rate",'A-methods'!$AF:$AF,$B444,'A-methods'!$F:$F,$C444,'A-methods'!$A:$A,$D444)),'A-baseline &amp; data'!AY232)</f>
        <v>7527.8620000000001</v>
      </c>
      <c r="Y444" s="243">
        <f>IF('A-baseline &amp; data'!AZ232="",X444*(1+SUMIFS('A-methods'!AE:AE,'A-methods'!$AG:$AG,"rate",'A-methods'!$AF:$AF,$B444,'A-methods'!$F:$F,$C444,'A-methods'!$A:$A,$D444)),'A-baseline &amp; data'!AZ232)</f>
        <v>7527.8620000000001</v>
      </c>
    </row>
    <row r="445" spans="1:27">
      <c r="A445" s="237" t="s">
        <v>75</v>
      </c>
      <c r="B445" s="221" t="s">
        <v>76</v>
      </c>
      <c r="C445" s="274" t="str">
        <f t="shared" si="54"/>
        <v>Qld</v>
      </c>
      <c r="D445" s="272" t="str">
        <f t="shared" si="55"/>
        <v>Low</v>
      </c>
      <c r="E445" s="336">
        <f>IF('A-baseline &amp; data'!AF233&lt;&gt;"",'A-baseline &amp; data'!AF233,'A-baseline &amp; data'!AE233*(1+SUMIFS('A-methods'!K:K,'A-methods'!$AG:$AG,"rate",'A-methods'!$AF:$AF,$B445,'A-methods'!$F:$F,$C445,'A-methods'!$A:$A,$D445)))</f>
        <v>41557.937251999996</v>
      </c>
      <c r="F445" s="243">
        <f>IF('A-baseline &amp; data'!AG233="",E445*(1+SUMIFS('A-methods'!L:L,'A-methods'!$AG:$AG,"rate",'A-methods'!$AF:$AF,$B445,'A-methods'!$F:$F,$C445,'A-methods'!$A:$A,$D445)),'A-baseline &amp; data'!AG233)</f>
        <v>42721.559495055997</v>
      </c>
      <c r="G445" s="243">
        <f>IF('A-baseline &amp; data'!AH233="",F445*(1+SUMIFS('A-methods'!M:M,'A-methods'!$AG:$AG,"rate",'A-methods'!$AF:$AF,$B445,'A-methods'!$F:$F,$C445,'A-methods'!$A:$A,$D445)),'A-baseline &amp; data'!AH233)</f>
        <v>43917.763160917566</v>
      </c>
      <c r="H445" s="243">
        <f>IF('A-baseline &amp; data'!AI233="",G445*(1+SUMIFS('A-methods'!N:N,'A-methods'!$AG:$AG,"rate",'A-methods'!$AF:$AF,$B445,'A-methods'!$F:$F,$C445,'A-methods'!$A:$A,$D445)),'A-baseline &amp; data'!AI233)</f>
        <v>45147.460529423261</v>
      </c>
      <c r="I445" s="243">
        <f>IF('A-baseline &amp; data'!AJ233="",H445*(1+SUMIFS('A-methods'!O:O,'A-methods'!$AG:$AG,"rate",'A-methods'!$AF:$AF,$B445,'A-methods'!$F:$F,$C445,'A-methods'!$A:$A,$D445)),'A-baseline &amp; data'!AJ233)</f>
        <v>46411.589424247111</v>
      </c>
      <c r="J445" s="243">
        <f>IF('A-baseline &amp; data'!AK233="",I445*(1+SUMIFS('A-methods'!P:P,'A-methods'!$AG:$AG,"rate",'A-methods'!$AF:$AF,$B445,'A-methods'!$F:$F,$C445,'A-methods'!$A:$A,$D445)),'A-baseline &amp; data'!AK233)</f>
        <v>47711.113928126033</v>
      </c>
      <c r="K445" s="243">
        <f>IF('A-baseline &amp; data'!AL233="",J445*(1+SUMIFS('A-methods'!Q:Q,'A-methods'!$AG:$AG,"rate",'A-methods'!$AF:$AF,$B445,'A-methods'!$F:$F,$C445,'A-methods'!$A:$A,$D445)),'A-baseline &amp; data'!AL233)</f>
        <v>49047.025118113561</v>
      </c>
      <c r="L445" s="243">
        <f>IF('A-baseline &amp; data'!AM233="",K445*(1+SUMIFS('A-methods'!R:R,'A-methods'!$AG:$AG,"rate",'A-methods'!$AF:$AF,$B445,'A-methods'!$F:$F,$C445,'A-methods'!$A:$A,$D445)),'A-baseline &amp; data'!AM233)</f>
        <v>50420.341821420741</v>
      </c>
      <c r="M445" s="243">
        <f>IF('A-baseline &amp; data'!AN233="",L445*(1+SUMIFS('A-methods'!S:S,'A-methods'!$AG:$AG,"rate",'A-methods'!$AF:$AF,$B445,'A-methods'!$F:$F,$C445,'A-methods'!$A:$A,$D445)),'A-baseline &amp; data'!AN233)</f>
        <v>51832.11139242052</v>
      </c>
      <c r="N445" s="243">
        <f>IF('A-baseline &amp; data'!AO233="",M445*(1+SUMIFS('A-methods'!T:T,'A-methods'!$AG:$AG,"rate",'A-methods'!$AF:$AF,$B445,'A-methods'!$F:$F,$C445,'A-methods'!$A:$A,$D445)),'A-baseline &amp; data'!AO233)</f>
        <v>53283.410511408299</v>
      </c>
      <c r="O445" s="243">
        <f>IF('A-baseline &amp; data'!AP233="",N445*(1+SUMIFS('A-methods'!U:U,'A-methods'!$AG:$AG,"rate",'A-methods'!$AF:$AF,$B445,'A-methods'!$F:$F,$C445,'A-methods'!$A:$A,$D445)),'A-baseline &amp; data'!AP233)</f>
        <v>54775.346005727733</v>
      </c>
      <c r="P445" s="243">
        <f>IF('A-baseline &amp; data'!AQ233="",O445*(1+SUMIFS('A-methods'!V:V,'A-methods'!$AG:$AG,"rate",'A-methods'!$AF:$AF,$B445,'A-methods'!$F:$F,$C445,'A-methods'!$A:$A,$D445)),'A-baseline &amp; data'!AQ233)</f>
        <v>56309.055693888113</v>
      </c>
      <c r="Q445" s="243">
        <f>IF('A-baseline &amp; data'!AR233="",P445*(1+SUMIFS('A-methods'!W:W,'A-methods'!$AG:$AG,"rate",'A-methods'!$AF:$AF,$B445,'A-methods'!$F:$F,$C445,'A-methods'!$A:$A,$D445)),'A-baseline &amp; data'!AR233)</f>
        <v>57885.709253316978</v>
      </c>
      <c r="R445" s="243">
        <f>IF('A-baseline &amp; data'!AS233="",Q445*(1+SUMIFS('A-methods'!X:X,'A-methods'!$AG:$AG,"rate",'A-methods'!$AF:$AF,$B445,'A-methods'!$F:$F,$C445,'A-methods'!$A:$A,$D445)),'A-baseline &amp; data'!AS233)</f>
        <v>59506.509112409854</v>
      </c>
      <c r="S445" s="243">
        <f>IF('A-baseline &amp; data'!AT233="",R445*(1+SUMIFS('A-methods'!Y:Y,'A-methods'!$AG:$AG,"rate",'A-methods'!$AF:$AF,$B445,'A-methods'!$F:$F,$C445,'A-methods'!$A:$A,$D445)),'A-baseline &amp; data'!AT233)</f>
        <v>61172.691367557331</v>
      </c>
      <c r="T445" s="243">
        <f>IF('A-baseline &amp; data'!AU233="",S445*(1+SUMIFS('A-methods'!Z:Z,'A-methods'!$AG:$AG,"rate",'A-methods'!$AF:$AF,$B445,'A-methods'!$F:$F,$C445,'A-methods'!$A:$A,$D445)),'A-baseline &amp; data'!AU233)</f>
        <v>62885.52672584894</v>
      </c>
      <c r="U445" s="243">
        <f>IF('A-baseline &amp; data'!AV233="",T445*(1+SUMIFS('A-methods'!AA:AA,'A-methods'!$AG:$AG,"rate",'A-methods'!$AF:$AF,$B445,'A-methods'!$F:$F,$C445,'A-methods'!$A:$A,$D445)),'A-baseline &amp; data'!AV233)</f>
        <v>64646.321474172713</v>
      </c>
      <c r="V445" s="243">
        <f>IF('A-baseline &amp; data'!AW233="",U445*(1+SUMIFS('A-methods'!AB:AB,'A-methods'!$AG:$AG,"rate",'A-methods'!$AF:$AF,$B445,'A-methods'!$F:$F,$C445,'A-methods'!$A:$A,$D445)),'A-baseline &amp; data'!AW233)</f>
        <v>66456.418475449551</v>
      </c>
      <c r="W445" s="243">
        <f>IF('A-baseline &amp; data'!AX233="",V445*(1+SUMIFS('A-methods'!AC:AC,'A-methods'!$AG:$AG,"rate",'A-methods'!$AF:$AF,$B445,'A-methods'!$F:$F,$C445,'A-methods'!$A:$A,$D445)),'A-baseline &amp; data'!AX233)</f>
        <v>68317.198192762138</v>
      </c>
      <c r="X445" s="243">
        <f>IF('A-baseline &amp; data'!AY233="",W445*(1+SUMIFS('A-methods'!AD:AD,'A-methods'!$AG:$AG,"rate",'A-methods'!$AF:$AF,$B445,'A-methods'!$F:$F,$C445,'A-methods'!$A:$A,$D445)),'A-baseline &amp; data'!AY233)</f>
        <v>70230.079742159476</v>
      </c>
      <c r="Y445" s="243">
        <f>IF('A-baseline &amp; data'!AZ233="",X445*(1+SUMIFS('A-methods'!AE:AE,'A-methods'!$AG:$AG,"rate",'A-methods'!$AF:$AF,$B445,'A-methods'!$F:$F,$C445,'A-methods'!$A:$A,$D445)),'A-baseline &amp; data'!AZ233)</f>
        <v>72196.52197493994</v>
      </c>
    </row>
    <row r="446" spans="1:27">
      <c r="A446" s="237" t="s">
        <v>253</v>
      </c>
      <c r="B446" s="221" t="s">
        <v>193</v>
      </c>
      <c r="C446" s="274" t="str">
        <f t="shared" si="54"/>
        <v>Qld</v>
      </c>
      <c r="D446" s="272" t="str">
        <f t="shared" si="55"/>
        <v>Low</v>
      </c>
      <c r="E446" s="336">
        <f>IF('A-baseline &amp; data'!AF234&lt;&gt;"",'A-baseline &amp; data'!AF234,'A-baseline &amp; data'!AE234*(1+SUMIFS('A-methods'!K:K,'A-methods'!$AG:$AG,"rate",'A-methods'!$AF:$AF,$B446,'A-methods'!$F:$F,$C446,'A-methods'!$A:$A,$D446)))</f>
        <v>4199.7542399999993</v>
      </c>
      <c r="F446" s="243">
        <f>IF('A-baseline &amp; data'!AG234="",E446*(1+SUMIFS('A-methods'!L:L,'A-methods'!$AG:$AG,"rate",'A-methods'!$AF:$AF,$B446,'A-methods'!$F:$F,$C446,'A-methods'!$A:$A,$D446)),'A-baseline &amp; data'!AG234)</f>
        <v>4031.7640703999991</v>
      </c>
      <c r="G446" s="243">
        <f>IF('A-baseline &amp; data'!AH234="",F446*(1+SUMIFS('A-methods'!M:M,'A-methods'!$AG:$AG,"rate",'A-methods'!$AF:$AF,$B446,'A-methods'!$F:$F,$C446,'A-methods'!$A:$A,$D446)),'A-baseline &amp; data'!AH234)</f>
        <v>3870.493507583999</v>
      </c>
      <c r="H446" s="243">
        <f>IF('A-baseline &amp; data'!AI234="",G446*(1+SUMIFS('A-methods'!N:N,'A-methods'!$AG:$AG,"rate",'A-methods'!$AF:$AF,$B446,'A-methods'!$F:$F,$C446,'A-methods'!$A:$A,$D446)),'A-baseline &amp; data'!AI234)</f>
        <v>3715.6737672806389</v>
      </c>
      <c r="I446" s="243">
        <f>IF('A-baseline &amp; data'!AJ234="",H446*(1+SUMIFS('A-methods'!O:O,'A-methods'!$AG:$AG,"rate",'A-methods'!$AF:$AF,$B446,'A-methods'!$F:$F,$C446,'A-methods'!$A:$A,$D446)),'A-baseline &amp; data'!AJ234)</f>
        <v>3567.0468165894131</v>
      </c>
      <c r="J446" s="243">
        <f>IF('A-baseline &amp; data'!AK234="",I446*(1+SUMIFS('A-methods'!P:P,'A-methods'!$AG:$AG,"rate",'A-methods'!$AF:$AF,$B446,'A-methods'!$F:$F,$C446,'A-methods'!$A:$A,$D446)),'A-baseline &amp; data'!AK234)</f>
        <v>3424.3649439258365</v>
      </c>
      <c r="K446" s="243">
        <f>IF('A-baseline &amp; data'!AL234="",J446*(1+SUMIFS('A-methods'!Q:Q,'A-methods'!$AG:$AG,"rate",'A-methods'!$AF:$AF,$B446,'A-methods'!$F:$F,$C446,'A-methods'!$A:$A,$D446)),'A-baseline &amp; data'!AL234)</f>
        <v>3287.3903461688028</v>
      </c>
      <c r="L446" s="243">
        <f>IF('A-baseline &amp; data'!AM234="",K446*(1+SUMIFS('A-methods'!R:R,'A-methods'!$AG:$AG,"rate",'A-methods'!$AF:$AF,$B446,'A-methods'!$F:$F,$C446,'A-methods'!$A:$A,$D446)),'A-baseline &amp; data'!AM234)</f>
        <v>3155.8947323220505</v>
      </c>
      <c r="M446" s="243">
        <f>IF('A-baseline &amp; data'!AN234="",L446*(1+SUMIFS('A-methods'!S:S,'A-methods'!$AG:$AG,"rate",'A-methods'!$AF:$AF,$B446,'A-methods'!$F:$F,$C446,'A-methods'!$A:$A,$D446)),'A-baseline &amp; data'!AN234)</f>
        <v>3029.6589430291683</v>
      </c>
      <c r="N446" s="243">
        <f>IF('A-baseline &amp; data'!AO234="",M446*(1+SUMIFS('A-methods'!T:T,'A-methods'!$AG:$AG,"rate",'A-methods'!$AF:$AF,$B446,'A-methods'!$F:$F,$C446,'A-methods'!$A:$A,$D446)),'A-baseline &amp; data'!AO234)</f>
        <v>2908.4725853080013</v>
      </c>
      <c r="O446" s="243">
        <f>IF('A-baseline &amp; data'!AP234="",N446*(1+SUMIFS('A-methods'!U:U,'A-methods'!$AG:$AG,"rate",'A-methods'!$AF:$AF,$B446,'A-methods'!$F:$F,$C446,'A-methods'!$A:$A,$D446)),'A-baseline &amp; data'!AP234)</f>
        <v>2792.1336818956811</v>
      </c>
      <c r="P446" s="243">
        <f>IF('A-baseline &amp; data'!AQ234="",O446*(1+SUMIFS('A-methods'!V:V,'A-methods'!$AG:$AG,"rate",'A-methods'!$AF:$AF,$B446,'A-methods'!$F:$F,$C446,'A-methods'!$A:$A,$D446)),'A-baseline &amp; data'!AQ234)</f>
        <v>2680.4483346198535</v>
      </c>
      <c r="Q446" s="243">
        <f>IF('A-baseline &amp; data'!AR234="",P446*(1+SUMIFS('A-methods'!W:W,'A-methods'!$AG:$AG,"rate",'A-methods'!$AF:$AF,$B446,'A-methods'!$F:$F,$C446,'A-methods'!$A:$A,$D446)),'A-baseline &amp; data'!AR234)</f>
        <v>2573.2304012350592</v>
      </c>
      <c r="R446" s="243">
        <f>IF('A-baseline &amp; data'!AS234="",Q446*(1+SUMIFS('A-methods'!X:X,'A-methods'!$AG:$AG,"rate",'A-methods'!$AF:$AF,$B446,'A-methods'!$F:$F,$C446,'A-methods'!$A:$A,$D446)),'A-baseline &amp; data'!AS234)</f>
        <v>2470.3011851856568</v>
      </c>
      <c r="S446" s="243">
        <f>IF('A-baseline &amp; data'!AT234="",R446*(1+SUMIFS('A-methods'!Y:Y,'A-methods'!$AG:$AG,"rate",'A-methods'!$AF:$AF,$B446,'A-methods'!$F:$F,$C446,'A-methods'!$A:$A,$D446)),'A-baseline &amp; data'!AT234)</f>
        <v>2371.4891377782305</v>
      </c>
      <c r="T446" s="243">
        <f>IF('A-baseline &amp; data'!AU234="",S446*(1+SUMIFS('A-methods'!Z:Z,'A-methods'!$AG:$AG,"rate",'A-methods'!$AF:$AF,$B446,'A-methods'!$F:$F,$C446,'A-methods'!$A:$A,$D446)),'A-baseline &amp; data'!AU234)</f>
        <v>2276.6295722671011</v>
      </c>
      <c r="U446" s="243">
        <f>IF('A-baseline &amp; data'!AV234="",T446*(1+SUMIFS('A-methods'!AA:AA,'A-methods'!$AG:$AG,"rate",'A-methods'!$AF:$AF,$B446,'A-methods'!$F:$F,$C446,'A-methods'!$A:$A,$D446)),'A-baseline &amp; data'!AV234)</f>
        <v>2185.5643893764172</v>
      </c>
      <c r="V446" s="243">
        <f>IF('A-baseline &amp; data'!AW234="",U446*(1+SUMIFS('A-methods'!AB:AB,'A-methods'!$AG:$AG,"rate",'A-methods'!$AF:$AF,$B446,'A-methods'!$F:$F,$C446,'A-methods'!$A:$A,$D446)),'A-baseline &amp; data'!AW234)</f>
        <v>2098.1418138013605</v>
      </c>
      <c r="W446" s="243">
        <f>IF('A-baseline &amp; data'!AX234="",V446*(1+SUMIFS('A-methods'!AC:AC,'A-methods'!$AG:$AG,"rate",'A-methods'!$AF:$AF,$B446,'A-methods'!$F:$F,$C446,'A-methods'!$A:$A,$D446)),'A-baseline &amp; data'!AX234)</f>
        <v>2014.216141249306</v>
      </c>
      <c r="X446" s="243">
        <f>IF('A-baseline &amp; data'!AY234="",W446*(1+SUMIFS('A-methods'!AD:AD,'A-methods'!$AG:$AG,"rate",'A-methods'!$AF:$AF,$B446,'A-methods'!$F:$F,$C446,'A-methods'!$A:$A,$D446)),'A-baseline &amp; data'!AY234)</f>
        <v>1933.6474955993338</v>
      </c>
      <c r="Y446" s="243">
        <f>IF('A-baseline &amp; data'!AZ234="",X446*(1+SUMIFS('A-methods'!AE:AE,'A-methods'!$AG:$AG,"rate",'A-methods'!$AF:$AF,$B446,'A-methods'!$F:$F,$C446,'A-methods'!$A:$A,$D446)),'A-baseline &amp; data'!AZ234)</f>
        <v>1856.3015957753603</v>
      </c>
    </row>
    <row r="447" spans="1:27">
      <c r="A447" s="238" t="s">
        <v>87</v>
      </c>
      <c r="B447" s="221" t="s">
        <v>88</v>
      </c>
      <c r="C447" s="274" t="str">
        <f t="shared" si="54"/>
        <v>Qld</v>
      </c>
      <c r="D447" s="272" t="str">
        <f t="shared" si="55"/>
        <v>Low</v>
      </c>
      <c r="E447" s="336">
        <f>IF('A-baseline &amp; data'!AF235&lt;&gt;"",'A-baseline &amp; data'!AF235,'A-baseline &amp; data'!AE235*(1+SUMIFS('A-methods'!K:K,'A-methods'!$AG:$AG,"rate",'A-methods'!$AF:$AF,$B447,'A-methods'!$F:$F,$C447,'A-methods'!$A:$A,$D447)))</f>
        <v>47.118399999999994</v>
      </c>
      <c r="F447" s="243">
        <f>IF('A-baseline &amp; data'!AG235="",E447*(1+SUMIFS('A-methods'!L:L,'A-methods'!$AG:$AG,"rate",'A-methods'!$AF:$AF,$B447,'A-methods'!$F:$F,$C447,'A-methods'!$A:$A,$D447)),'A-baseline &amp; data'!AG235)</f>
        <v>46.176031999999992</v>
      </c>
      <c r="G447" s="243">
        <f>IF('A-baseline &amp; data'!AH235="",F447*(1+SUMIFS('A-methods'!M:M,'A-methods'!$AG:$AG,"rate",'A-methods'!$AF:$AF,$B447,'A-methods'!$F:$F,$C447,'A-methods'!$A:$A,$D447)),'A-baseline &amp; data'!AH235)</f>
        <v>45.252511359999993</v>
      </c>
      <c r="H447" s="243">
        <f>IF('A-baseline &amp; data'!AI235="",G447*(1+SUMIFS('A-methods'!N:N,'A-methods'!$AG:$AG,"rate",'A-methods'!$AF:$AF,$B447,'A-methods'!$F:$F,$C447,'A-methods'!$A:$A,$D447)),'A-baseline &amp; data'!AI235)</f>
        <v>44.347461132799992</v>
      </c>
      <c r="I447" s="243">
        <f>IF('A-baseline &amp; data'!AJ235="",H447*(1+SUMIFS('A-methods'!O:O,'A-methods'!$AG:$AG,"rate",'A-methods'!$AF:$AF,$B447,'A-methods'!$F:$F,$C447,'A-methods'!$A:$A,$D447)),'A-baseline &amp; data'!AJ235)</f>
        <v>43.460511910143993</v>
      </c>
      <c r="J447" s="243">
        <f>IF('A-baseline &amp; data'!AK235="",I447*(1+SUMIFS('A-methods'!P:P,'A-methods'!$AG:$AG,"rate",'A-methods'!$AF:$AF,$B447,'A-methods'!$F:$F,$C447,'A-methods'!$A:$A,$D447)),'A-baseline &amp; data'!AK235)</f>
        <v>42.59130167194111</v>
      </c>
      <c r="K447" s="243">
        <f>IF('A-baseline &amp; data'!AL235="",J447*(1+SUMIFS('A-methods'!Q:Q,'A-methods'!$AG:$AG,"rate",'A-methods'!$AF:$AF,$B447,'A-methods'!$F:$F,$C447,'A-methods'!$A:$A,$D447)),'A-baseline &amp; data'!AL235)</f>
        <v>41.739475638502284</v>
      </c>
      <c r="L447" s="243">
        <f>IF('A-baseline &amp; data'!AM235="",K447*(1+SUMIFS('A-methods'!R:R,'A-methods'!$AG:$AG,"rate",'A-methods'!$AF:$AF,$B447,'A-methods'!$F:$F,$C447,'A-methods'!$A:$A,$D447)),'A-baseline &amp; data'!AM235)</f>
        <v>40.90468612573224</v>
      </c>
      <c r="M447" s="243">
        <f>IF('A-baseline &amp; data'!AN235="",L447*(1+SUMIFS('A-methods'!S:S,'A-methods'!$AG:$AG,"rate",'A-methods'!$AF:$AF,$B447,'A-methods'!$F:$F,$C447,'A-methods'!$A:$A,$D447)),'A-baseline &amp; data'!AN235)</f>
        <v>40.086592403217594</v>
      </c>
      <c r="N447" s="243">
        <f>IF('A-baseline &amp; data'!AO235="",M447*(1+SUMIFS('A-methods'!T:T,'A-methods'!$AG:$AG,"rate",'A-methods'!$AF:$AF,$B447,'A-methods'!$F:$F,$C447,'A-methods'!$A:$A,$D447)),'A-baseline &amp; data'!AO235)</f>
        <v>39.284860555153244</v>
      </c>
      <c r="O447" s="243">
        <f>IF('A-baseline &amp; data'!AP235="",N447*(1+SUMIFS('A-methods'!U:U,'A-methods'!$AG:$AG,"rate",'A-methods'!$AF:$AF,$B447,'A-methods'!$F:$F,$C447,'A-methods'!$A:$A,$D447)),'A-baseline &amp; data'!AP235)</f>
        <v>38.499163344050181</v>
      </c>
      <c r="P447" s="243">
        <f>IF('A-baseline &amp; data'!AQ235="",O447*(1+SUMIFS('A-methods'!V:V,'A-methods'!$AG:$AG,"rate",'A-methods'!$AF:$AF,$B447,'A-methods'!$F:$F,$C447,'A-methods'!$A:$A,$D447)),'A-baseline &amp; data'!AQ235)</f>
        <v>37.729180077169175</v>
      </c>
      <c r="Q447" s="243">
        <f>IF('A-baseline &amp; data'!AR235="",P447*(1+SUMIFS('A-methods'!W:W,'A-methods'!$AG:$AG,"rate",'A-methods'!$AF:$AF,$B447,'A-methods'!$F:$F,$C447,'A-methods'!$A:$A,$D447)),'A-baseline &amp; data'!AR235)</f>
        <v>36.974596475625795</v>
      </c>
      <c r="R447" s="243">
        <f>IF('A-baseline &amp; data'!AS235="",Q447*(1+SUMIFS('A-methods'!X:X,'A-methods'!$AG:$AG,"rate",'A-methods'!$AF:$AF,$B447,'A-methods'!$F:$F,$C447,'A-methods'!$A:$A,$D447)),'A-baseline &amp; data'!AS235)</f>
        <v>36.235104546113277</v>
      </c>
      <c r="S447" s="243">
        <f>IF('A-baseline &amp; data'!AT235="",R447*(1+SUMIFS('A-methods'!Y:Y,'A-methods'!$AG:$AG,"rate",'A-methods'!$AF:$AF,$B447,'A-methods'!$F:$F,$C447,'A-methods'!$A:$A,$D447)),'A-baseline &amp; data'!AT235)</f>
        <v>35.510402455191013</v>
      </c>
      <c r="T447" s="243">
        <f>IF('A-baseline &amp; data'!AU235="",S447*(1+SUMIFS('A-methods'!Z:Z,'A-methods'!$AG:$AG,"rate",'A-methods'!$AF:$AF,$B447,'A-methods'!$F:$F,$C447,'A-methods'!$A:$A,$D447)),'A-baseline &amp; data'!AU235)</f>
        <v>34.800194406087193</v>
      </c>
      <c r="U447" s="243">
        <f>IF('A-baseline &amp; data'!AV235="",T447*(1+SUMIFS('A-methods'!AA:AA,'A-methods'!$AG:$AG,"rate",'A-methods'!$AF:$AF,$B447,'A-methods'!$F:$F,$C447,'A-methods'!$A:$A,$D447)),'A-baseline &amp; data'!AV235)</f>
        <v>34.104190517965449</v>
      </c>
      <c r="V447" s="243">
        <f>IF('A-baseline &amp; data'!AW235="",U447*(1+SUMIFS('A-methods'!AB:AB,'A-methods'!$AG:$AG,"rate",'A-methods'!$AF:$AF,$B447,'A-methods'!$F:$F,$C447,'A-methods'!$A:$A,$D447)),'A-baseline &amp; data'!AW235)</f>
        <v>33.42210670760614</v>
      </c>
      <c r="W447" s="243">
        <f>IF('A-baseline &amp; data'!AX235="",V447*(1+SUMIFS('A-methods'!AC:AC,'A-methods'!$AG:$AG,"rate",'A-methods'!$AF:$AF,$B447,'A-methods'!$F:$F,$C447,'A-methods'!$A:$A,$D447)),'A-baseline &amp; data'!AX235)</f>
        <v>32.753664573454017</v>
      </c>
      <c r="X447" s="243">
        <f>IF('A-baseline &amp; data'!AY235="",W447*(1+SUMIFS('A-methods'!AD:AD,'A-methods'!$AG:$AG,"rate",'A-methods'!$AF:$AF,$B447,'A-methods'!$F:$F,$C447,'A-methods'!$A:$A,$D447)),'A-baseline &amp; data'!AY235)</f>
        <v>32.098591281984937</v>
      </c>
      <c r="Y447" s="243">
        <f>IF('A-baseline &amp; data'!AZ235="",X447*(1+SUMIFS('A-methods'!AE:AE,'A-methods'!$AG:$AG,"rate",'A-methods'!$AF:$AF,$B447,'A-methods'!$F:$F,$C447,'A-methods'!$A:$A,$D447)),'A-baseline &amp; data'!AZ235)</f>
        <v>31.456619456345237</v>
      </c>
    </row>
    <row r="448" spans="1:27">
      <c r="A448" s="237" t="s">
        <v>91</v>
      </c>
      <c r="B448" s="221" t="s">
        <v>92</v>
      </c>
      <c r="C448" s="274" t="str">
        <f t="shared" si="54"/>
        <v>Qld</v>
      </c>
      <c r="D448" s="272" t="str">
        <f t="shared" si="55"/>
        <v>Low</v>
      </c>
      <c r="E448" s="336">
        <f>IF('A-baseline &amp; data'!AF236&lt;&gt;"",'A-baseline &amp; data'!AF236,'A-baseline &amp; data'!AE236*(1+SUMIFS('A-methods'!K:K,'A-methods'!$AG:$AG,"rate",'A-methods'!$AF:$AF,$B448,'A-methods'!$F:$F,$C448,'A-methods'!$A:$A,$D448)))</f>
        <v>11607.358565</v>
      </c>
      <c r="F448" s="243">
        <f>IF('A-baseline &amp; data'!AG236="",E448*(1+SUMIFS('A-methods'!L:L,'A-methods'!$AG:$AG,"rate",'A-methods'!$AF:$AF,$B448,'A-methods'!$F:$F,$C448,'A-methods'!$A:$A,$D448)),'A-baseline &amp; data'!AG236)</f>
        <v>11549.321772175001</v>
      </c>
      <c r="G448" s="243">
        <f>IF('A-baseline &amp; data'!AH236="",F448*(1+SUMIFS('A-methods'!M:M,'A-methods'!$AG:$AG,"rate",'A-methods'!$AF:$AF,$B448,'A-methods'!$F:$F,$C448,'A-methods'!$A:$A,$D448)),'A-baseline &amp; data'!AH236)</f>
        <v>11491.575163314126</v>
      </c>
      <c r="H448" s="243">
        <f>IF('A-baseline &amp; data'!AI236="",G448*(1+SUMIFS('A-methods'!N:N,'A-methods'!$AG:$AG,"rate",'A-methods'!$AF:$AF,$B448,'A-methods'!$F:$F,$C448,'A-methods'!$A:$A,$D448)),'A-baseline &amp; data'!AI236)</f>
        <v>11434.117287497556</v>
      </c>
      <c r="I448" s="243">
        <f>IF('A-baseline &amp; data'!AJ236="",H448*(1+SUMIFS('A-methods'!O:O,'A-methods'!$AG:$AG,"rate",'A-methods'!$AF:$AF,$B448,'A-methods'!$F:$F,$C448,'A-methods'!$A:$A,$D448)),'A-baseline &amp; data'!AJ236)</f>
        <v>11376.946701060069</v>
      </c>
      <c r="J448" s="243">
        <f>IF('A-baseline &amp; data'!AK236="",I448*(1+SUMIFS('A-methods'!P:P,'A-methods'!$AG:$AG,"rate",'A-methods'!$AF:$AF,$B448,'A-methods'!$F:$F,$C448,'A-methods'!$A:$A,$D448)),'A-baseline &amp; data'!AK236)</f>
        <v>11320.06196755477</v>
      </c>
      <c r="K448" s="243">
        <f>IF('A-baseline &amp; data'!AL236="",J448*(1+SUMIFS('A-methods'!Q:Q,'A-methods'!$AG:$AG,"rate",'A-methods'!$AF:$AF,$B448,'A-methods'!$F:$F,$C448,'A-methods'!$A:$A,$D448)),'A-baseline &amp; data'!AL236)</f>
        <v>11263.461657716996</v>
      </c>
      <c r="L448" s="243">
        <f>IF('A-baseline &amp; data'!AM236="",K448*(1+SUMIFS('A-methods'!R:R,'A-methods'!$AG:$AG,"rate",'A-methods'!$AF:$AF,$B448,'A-methods'!$F:$F,$C448,'A-methods'!$A:$A,$D448)),'A-baseline &amp; data'!AM236)</f>
        <v>11207.144349428412</v>
      </c>
      <c r="M448" s="243">
        <f>IF('A-baseline &amp; data'!AN236="",L448*(1+SUMIFS('A-methods'!S:S,'A-methods'!$AG:$AG,"rate",'A-methods'!$AF:$AF,$B448,'A-methods'!$F:$F,$C448,'A-methods'!$A:$A,$D448)),'A-baseline &amp; data'!AN236)</f>
        <v>11151.108627681269</v>
      </c>
      <c r="N448" s="243">
        <f>IF('A-baseline &amp; data'!AO236="",M448*(1+SUMIFS('A-methods'!T:T,'A-methods'!$AG:$AG,"rate",'A-methods'!$AF:$AF,$B448,'A-methods'!$F:$F,$C448,'A-methods'!$A:$A,$D448)),'A-baseline &amp; data'!AO236)</f>
        <v>11095.353084542863</v>
      </c>
      <c r="O448" s="243">
        <f>IF('A-baseline &amp; data'!AP236="",N448*(1+SUMIFS('A-methods'!U:U,'A-methods'!$AG:$AG,"rate",'A-methods'!$AF:$AF,$B448,'A-methods'!$F:$F,$C448,'A-methods'!$A:$A,$D448)),'A-baseline &amp; data'!AP236)</f>
        <v>11039.876319120149</v>
      </c>
      <c r="P448" s="243">
        <f>IF('A-baseline &amp; data'!AQ236="",O448*(1+SUMIFS('A-methods'!V:V,'A-methods'!$AG:$AG,"rate",'A-methods'!$AF:$AF,$B448,'A-methods'!$F:$F,$C448,'A-methods'!$A:$A,$D448)),'A-baseline &amp; data'!AQ236)</f>
        <v>10984.676937524548</v>
      </c>
      <c r="Q448" s="243">
        <f>IF('A-baseline &amp; data'!AR236="",P448*(1+SUMIFS('A-methods'!W:W,'A-methods'!$AG:$AG,"rate",'A-methods'!$AF:$AF,$B448,'A-methods'!$F:$F,$C448,'A-methods'!$A:$A,$D448)),'A-baseline &amp; data'!AR236)</f>
        <v>10929.753552836924</v>
      </c>
      <c r="R448" s="243">
        <f>IF('A-baseline &amp; data'!AS236="",Q448*(1+SUMIFS('A-methods'!X:X,'A-methods'!$AG:$AG,"rate",'A-methods'!$AF:$AF,$B448,'A-methods'!$F:$F,$C448,'A-methods'!$A:$A,$D448)),'A-baseline &amp; data'!AS236)</f>
        <v>10875.104785072739</v>
      </c>
      <c r="S448" s="243">
        <f>IF('A-baseline &amp; data'!AT236="",R448*(1+SUMIFS('A-methods'!Y:Y,'A-methods'!$AG:$AG,"rate",'A-methods'!$AF:$AF,$B448,'A-methods'!$F:$F,$C448,'A-methods'!$A:$A,$D448)),'A-baseline &amp; data'!AT236)</f>
        <v>10820.729261147375</v>
      </c>
      <c r="T448" s="243">
        <f>IF('A-baseline &amp; data'!AU236="",S448*(1+SUMIFS('A-methods'!Z:Z,'A-methods'!$AG:$AG,"rate",'A-methods'!$AF:$AF,$B448,'A-methods'!$F:$F,$C448,'A-methods'!$A:$A,$D448)),'A-baseline &amp; data'!AU236)</f>
        <v>10766.625614841638</v>
      </c>
      <c r="U448" s="243">
        <f>IF('A-baseline &amp; data'!AV236="",T448*(1+SUMIFS('A-methods'!AA:AA,'A-methods'!$AG:$AG,"rate",'A-methods'!$AF:$AF,$B448,'A-methods'!$F:$F,$C448,'A-methods'!$A:$A,$D448)),'A-baseline &amp; data'!AV236)</f>
        <v>10712.79248676743</v>
      </c>
      <c r="V448" s="243">
        <f>IF('A-baseline &amp; data'!AW236="",U448*(1+SUMIFS('A-methods'!AB:AB,'A-methods'!$AG:$AG,"rate",'A-methods'!$AF:$AF,$B448,'A-methods'!$F:$F,$C448,'A-methods'!$A:$A,$D448)),'A-baseline &amp; data'!AW236)</f>
        <v>10659.228524333594</v>
      </c>
      <c r="W448" s="243">
        <f>IF('A-baseline &amp; data'!AX236="",V448*(1+SUMIFS('A-methods'!AC:AC,'A-methods'!$AG:$AG,"rate",'A-methods'!$AF:$AF,$B448,'A-methods'!$F:$F,$C448,'A-methods'!$A:$A,$D448)),'A-baseline &amp; data'!AX236)</f>
        <v>10605.932381711926</v>
      </c>
      <c r="X448" s="243">
        <f>IF('A-baseline &amp; data'!AY236="",W448*(1+SUMIFS('A-methods'!AD:AD,'A-methods'!$AG:$AG,"rate",'A-methods'!$AF:$AF,$B448,'A-methods'!$F:$F,$C448,'A-methods'!$A:$A,$D448)),'A-baseline &amp; data'!AY236)</f>
        <v>10552.902719803365</v>
      </c>
      <c r="Y448" s="243">
        <f>IF('A-baseline &amp; data'!AZ236="",X448*(1+SUMIFS('A-methods'!AE:AE,'A-methods'!$AG:$AG,"rate",'A-methods'!$AF:$AF,$B448,'A-methods'!$F:$F,$C448,'A-methods'!$A:$A,$D448)),'A-baseline &amp; data'!AZ236)</f>
        <v>10500.138206204349</v>
      </c>
    </row>
    <row r="449" spans="1:25">
      <c r="A449" s="237" t="s">
        <v>97</v>
      </c>
      <c r="B449" s="221" t="s">
        <v>98</v>
      </c>
      <c r="C449" s="274" t="str">
        <f t="shared" si="54"/>
        <v>Qld</v>
      </c>
      <c r="D449" s="272" t="str">
        <f t="shared" si="55"/>
        <v>Low</v>
      </c>
      <c r="E449" s="336">
        <f>IF('A-baseline &amp; data'!AF237&lt;&gt;"",'A-baseline &amp; data'!AF237,'A-baseline &amp; data'!AE237*(1+SUMIFS('A-methods'!K:K,'A-methods'!$AG:$AG,"rate",'A-methods'!$AF:$AF,$B449,'A-methods'!$F:$F,$C449,'A-methods'!$A:$A,$D449)))</f>
        <v>13061.13984</v>
      </c>
      <c r="F449" s="243">
        <f>IF('A-baseline &amp; data'!AG237="",E449*(1+SUMIFS('A-methods'!L:L,'A-methods'!$AG:$AG,"rate",'A-methods'!$AF:$AF,$B449,'A-methods'!$F:$F,$C449,'A-methods'!$A:$A,$D449)),'A-baseline &amp; data'!AG237)</f>
        <v>13165.628958720001</v>
      </c>
      <c r="G449" s="243">
        <f>IF('A-baseline &amp; data'!AH237="",F449*(1+SUMIFS('A-methods'!M:M,'A-methods'!$AG:$AG,"rate",'A-methods'!$AF:$AF,$B449,'A-methods'!$F:$F,$C449,'A-methods'!$A:$A,$D449)),'A-baseline &amp; data'!AH237)</f>
        <v>13270.95399038976</v>
      </c>
      <c r="H449" s="243">
        <f>IF('A-baseline &amp; data'!AI237="",G449*(1+SUMIFS('A-methods'!N:N,'A-methods'!$AG:$AG,"rate",'A-methods'!$AF:$AF,$B449,'A-methods'!$F:$F,$C449,'A-methods'!$A:$A,$D449)),'A-baseline &amp; data'!AI237)</f>
        <v>13377.121622312878</v>
      </c>
      <c r="I449" s="243">
        <f>IF('A-baseline &amp; data'!AJ237="",H449*(1+SUMIFS('A-methods'!O:O,'A-methods'!$AG:$AG,"rate",'A-methods'!$AF:$AF,$B449,'A-methods'!$F:$F,$C449,'A-methods'!$A:$A,$D449)),'A-baseline &amp; data'!AJ237)</f>
        <v>13484.138595291381</v>
      </c>
      <c r="J449" s="243">
        <f>IF('A-baseline &amp; data'!AK237="",I449*(1+SUMIFS('A-methods'!P:P,'A-methods'!$AG:$AG,"rate",'A-methods'!$AF:$AF,$B449,'A-methods'!$F:$F,$C449,'A-methods'!$A:$A,$D449)),'A-baseline &amp; data'!AK237)</f>
        <v>13592.011704053712</v>
      </c>
      <c r="K449" s="243">
        <f>IF('A-baseline &amp; data'!AL237="",J449*(1+SUMIFS('A-methods'!Q:Q,'A-methods'!$AG:$AG,"rate",'A-methods'!$AF:$AF,$B449,'A-methods'!$F:$F,$C449,'A-methods'!$A:$A,$D449)),'A-baseline &amp; data'!AL237)</f>
        <v>13700.747797686141</v>
      </c>
      <c r="L449" s="243">
        <f>IF('A-baseline &amp; data'!AM237="",K449*(1+SUMIFS('A-methods'!R:R,'A-methods'!$AG:$AG,"rate",'A-methods'!$AF:$AF,$B449,'A-methods'!$F:$F,$C449,'A-methods'!$A:$A,$D449)),'A-baseline &amp; data'!AM237)</f>
        <v>13810.353780067629</v>
      </c>
      <c r="M449" s="243">
        <f>IF('A-baseline &amp; data'!AN237="",L449*(1+SUMIFS('A-methods'!S:S,'A-methods'!$AG:$AG,"rate",'A-methods'!$AF:$AF,$B449,'A-methods'!$F:$F,$C449,'A-methods'!$A:$A,$D449)),'A-baseline &amp; data'!AN237)</f>
        <v>13920.83661030817</v>
      </c>
      <c r="N449" s="243">
        <f>IF('A-baseline &amp; data'!AO237="",M449*(1+SUMIFS('A-methods'!T:T,'A-methods'!$AG:$AG,"rate",'A-methods'!$AF:$AF,$B449,'A-methods'!$F:$F,$C449,'A-methods'!$A:$A,$D449)),'A-baseline &amp; data'!AO237)</f>
        <v>14032.203303190636</v>
      </c>
      <c r="O449" s="243">
        <f>IF('A-baseline &amp; data'!AP237="",N449*(1+SUMIFS('A-methods'!U:U,'A-methods'!$AG:$AG,"rate",'A-methods'!$AF:$AF,$B449,'A-methods'!$F:$F,$C449,'A-methods'!$A:$A,$D449)),'A-baseline &amp; data'!AP237)</f>
        <v>14144.460929616162</v>
      </c>
      <c r="P449" s="243">
        <f>IF('A-baseline &amp; data'!AQ237="",O449*(1+SUMIFS('A-methods'!V:V,'A-methods'!$AG:$AG,"rate",'A-methods'!$AF:$AF,$B449,'A-methods'!$F:$F,$C449,'A-methods'!$A:$A,$D449)),'A-baseline &amp; data'!AQ237)</f>
        <v>14257.616617053091</v>
      </c>
      <c r="Q449" s="243">
        <f>IF('A-baseline &amp; data'!AR237="",P449*(1+SUMIFS('A-methods'!W:W,'A-methods'!$AG:$AG,"rate",'A-methods'!$AF:$AF,$B449,'A-methods'!$F:$F,$C449,'A-methods'!$A:$A,$D449)),'A-baseline &amp; data'!AR237)</f>
        <v>14371.677549989516</v>
      </c>
      <c r="R449" s="243">
        <f>IF('A-baseline &amp; data'!AS237="",Q449*(1+SUMIFS('A-methods'!X:X,'A-methods'!$AG:$AG,"rate",'A-methods'!$AF:$AF,$B449,'A-methods'!$F:$F,$C449,'A-methods'!$A:$A,$D449)),'A-baseline &amp; data'!AS237)</f>
        <v>14486.650970389432</v>
      </c>
      <c r="S449" s="243">
        <f>IF('A-baseline &amp; data'!AT237="",R449*(1+SUMIFS('A-methods'!Y:Y,'A-methods'!$AG:$AG,"rate",'A-methods'!$AF:$AF,$B449,'A-methods'!$F:$F,$C449,'A-methods'!$A:$A,$D449)),'A-baseline &amp; data'!AT237)</f>
        <v>14602.544178152548</v>
      </c>
      <c r="T449" s="243">
        <f>IF('A-baseline &amp; data'!AU237="",S449*(1+SUMIFS('A-methods'!Z:Z,'A-methods'!$AG:$AG,"rate",'A-methods'!$AF:$AF,$B449,'A-methods'!$F:$F,$C449,'A-methods'!$A:$A,$D449)),'A-baseline &amp; data'!AU237)</f>
        <v>14719.364531577769</v>
      </c>
      <c r="U449" s="243">
        <f>IF('A-baseline &amp; data'!AV237="",T449*(1+SUMIFS('A-methods'!AA:AA,'A-methods'!$AG:$AG,"rate",'A-methods'!$AF:$AF,$B449,'A-methods'!$F:$F,$C449,'A-methods'!$A:$A,$D449)),'A-baseline &amp; data'!AV237)</f>
        <v>14837.119447830391</v>
      </c>
      <c r="V449" s="243">
        <f>IF('A-baseline &amp; data'!AW237="",U449*(1+SUMIFS('A-methods'!AB:AB,'A-methods'!$AG:$AG,"rate",'A-methods'!$AF:$AF,$B449,'A-methods'!$F:$F,$C449,'A-methods'!$A:$A,$D449)),'A-baseline &amp; data'!AW237)</f>
        <v>14955.816403413035</v>
      </c>
      <c r="W449" s="243">
        <f>IF('A-baseline &amp; data'!AX237="",V449*(1+SUMIFS('A-methods'!AC:AC,'A-methods'!$AG:$AG,"rate",'A-methods'!$AF:$AF,$B449,'A-methods'!$F:$F,$C449,'A-methods'!$A:$A,$D449)),'A-baseline &amp; data'!AX237)</f>
        <v>15075.46293464034</v>
      </c>
      <c r="X449" s="243">
        <f>IF('A-baseline &amp; data'!AY237="",W449*(1+SUMIFS('A-methods'!AD:AD,'A-methods'!$AG:$AG,"rate",'A-methods'!$AF:$AF,$B449,'A-methods'!$F:$F,$C449,'A-methods'!$A:$A,$D449)),'A-baseline &amp; data'!AY237)</f>
        <v>15196.066638117463</v>
      </c>
      <c r="Y449" s="243">
        <f>IF('A-baseline &amp; data'!AZ237="",X449*(1+SUMIFS('A-methods'!AE:AE,'A-methods'!$AG:$AG,"rate",'A-methods'!$AF:$AF,$B449,'A-methods'!$F:$F,$C449,'A-methods'!$A:$A,$D449)),'A-baseline &amp; data'!AZ237)</f>
        <v>15317.635171222402</v>
      </c>
    </row>
    <row r="450" spans="1:25">
      <c r="A450" s="237" t="s">
        <v>107</v>
      </c>
      <c r="B450" s="221" t="s">
        <v>108</v>
      </c>
      <c r="C450" s="274" t="str">
        <f t="shared" si="54"/>
        <v>Qld</v>
      </c>
      <c r="D450" s="272" t="str">
        <f t="shared" si="55"/>
        <v>Low</v>
      </c>
      <c r="E450" s="336">
        <f>IF('A-baseline &amp; data'!AF238&lt;&gt;"",'A-baseline &amp; data'!AF238,'A-baseline &amp; data'!AE238*(1+SUMIFS('A-methods'!K:K,'A-methods'!$AG:$AG,"rate",'A-methods'!$AF:$AF,$B450,'A-methods'!$F:$F,$C450,'A-methods'!$A:$A,$D450)))</f>
        <v>1159.587072</v>
      </c>
      <c r="F450" s="243">
        <f>IF('A-baseline &amp; data'!AG238="",E450*(1+SUMIFS('A-methods'!L:L,'A-methods'!$AG:$AG,"rate",'A-methods'!$AF:$AF,$B450,'A-methods'!$F:$F,$C450,'A-methods'!$A:$A,$D450)),'A-baseline &amp; data'!AG238)</f>
        <v>1168.863768576</v>
      </c>
      <c r="G450" s="243">
        <f>IF('A-baseline &amp; data'!AH238="",F450*(1+SUMIFS('A-methods'!M:M,'A-methods'!$AG:$AG,"rate",'A-methods'!$AF:$AF,$B450,'A-methods'!$F:$F,$C450,'A-methods'!$A:$A,$D450)),'A-baseline &amp; data'!AH238)</f>
        <v>1178.2146787246079</v>
      </c>
      <c r="H450" s="243">
        <f>IF('A-baseline &amp; data'!AI238="",G450*(1+SUMIFS('A-methods'!N:N,'A-methods'!$AG:$AG,"rate",'A-methods'!$AF:$AF,$B450,'A-methods'!$F:$F,$C450,'A-methods'!$A:$A,$D450)),'A-baseline &amp; data'!AI238)</f>
        <v>1187.6403961544047</v>
      </c>
      <c r="I450" s="243">
        <f>IF('A-baseline &amp; data'!AJ238="",H450*(1+SUMIFS('A-methods'!O:O,'A-methods'!$AG:$AG,"rate",'A-methods'!$AF:$AF,$B450,'A-methods'!$F:$F,$C450,'A-methods'!$A:$A,$D450)),'A-baseline &amp; data'!AJ238)</f>
        <v>1197.1415193236398</v>
      </c>
      <c r="J450" s="243">
        <f>IF('A-baseline &amp; data'!AK238="",I450*(1+SUMIFS('A-methods'!P:P,'A-methods'!$AG:$AG,"rate",'A-methods'!$AF:$AF,$B450,'A-methods'!$F:$F,$C450,'A-methods'!$A:$A,$D450)),'A-baseline &amp; data'!AK238)</f>
        <v>1206.718651478229</v>
      </c>
      <c r="K450" s="243">
        <f>IF('A-baseline &amp; data'!AL238="",J450*(1+SUMIFS('A-methods'!Q:Q,'A-methods'!$AG:$AG,"rate",'A-methods'!$AF:$AF,$B450,'A-methods'!$F:$F,$C450,'A-methods'!$A:$A,$D450)),'A-baseline &amp; data'!AL238)</f>
        <v>1216.372400690055</v>
      </c>
      <c r="L450" s="243">
        <f>IF('A-baseline &amp; data'!AM238="",K450*(1+SUMIFS('A-methods'!R:R,'A-methods'!$AG:$AG,"rate",'A-methods'!$AF:$AF,$B450,'A-methods'!$F:$F,$C450,'A-methods'!$A:$A,$D450)),'A-baseline &amp; data'!AM238)</f>
        <v>1226.1033798955755</v>
      </c>
      <c r="M450" s="243">
        <f>IF('A-baseline &amp; data'!AN238="",L450*(1+SUMIFS('A-methods'!S:S,'A-methods'!$AG:$AG,"rate",'A-methods'!$AF:$AF,$B450,'A-methods'!$F:$F,$C450,'A-methods'!$A:$A,$D450)),'A-baseline &amp; data'!AN238)</f>
        <v>1235.9122069347402</v>
      </c>
      <c r="N450" s="243">
        <f>IF('A-baseline &amp; data'!AO238="",M450*(1+SUMIFS('A-methods'!T:T,'A-methods'!$AG:$AG,"rate",'A-methods'!$AF:$AF,$B450,'A-methods'!$F:$F,$C450,'A-methods'!$A:$A,$D450)),'A-baseline &amp; data'!AO238)</f>
        <v>1245.799504590218</v>
      </c>
      <c r="O450" s="243">
        <f>IF('A-baseline &amp; data'!AP238="",N450*(1+SUMIFS('A-methods'!U:U,'A-methods'!$AG:$AG,"rate",'A-methods'!$AF:$AF,$B450,'A-methods'!$F:$F,$C450,'A-methods'!$A:$A,$D450)),'A-baseline &amp; data'!AP238)</f>
        <v>1255.7659006269398</v>
      </c>
      <c r="P450" s="243">
        <f>IF('A-baseline &amp; data'!AQ238="",O450*(1+SUMIFS('A-methods'!V:V,'A-methods'!$AG:$AG,"rate",'A-methods'!$AF:$AF,$B450,'A-methods'!$F:$F,$C450,'A-methods'!$A:$A,$D450)),'A-baseline &amp; data'!AQ238)</f>
        <v>1265.8120278319554</v>
      </c>
      <c r="Q450" s="243">
        <f>IF('A-baseline &amp; data'!AR238="",P450*(1+SUMIFS('A-methods'!W:W,'A-methods'!$AG:$AG,"rate",'A-methods'!$AF:$AF,$B450,'A-methods'!$F:$F,$C450,'A-methods'!$A:$A,$D450)),'A-baseline &amp; data'!AR238)</f>
        <v>1275.9385240546112</v>
      </c>
      <c r="R450" s="243">
        <f>IF('A-baseline &amp; data'!AS238="",Q450*(1+SUMIFS('A-methods'!X:X,'A-methods'!$AG:$AG,"rate",'A-methods'!$AF:$AF,$B450,'A-methods'!$F:$F,$C450,'A-methods'!$A:$A,$D450)),'A-baseline &amp; data'!AS238)</f>
        <v>1286.1460322470482</v>
      </c>
      <c r="S450" s="243">
        <f>IF('A-baseline &amp; data'!AT238="",R450*(1+SUMIFS('A-methods'!Y:Y,'A-methods'!$AG:$AG,"rate",'A-methods'!$AF:$AF,$B450,'A-methods'!$F:$F,$C450,'A-methods'!$A:$A,$D450)),'A-baseline &amp; data'!AT238)</f>
        <v>1296.4352005050246</v>
      </c>
      <c r="T450" s="243">
        <f>IF('A-baseline &amp; data'!AU238="",S450*(1+SUMIFS('A-methods'!Z:Z,'A-methods'!$AG:$AG,"rate",'A-methods'!$AF:$AF,$B450,'A-methods'!$F:$F,$C450,'A-methods'!$A:$A,$D450)),'A-baseline &amp; data'!AU238)</f>
        <v>1306.8066821090647</v>
      </c>
      <c r="U450" s="243">
        <f>IF('A-baseline &amp; data'!AV238="",T450*(1+SUMIFS('A-methods'!AA:AA,'A-methods'!$AG:$AG,"rate",'A-methods'!$AF:$AF,$B450,'A-methods'!$F:$F,$C450,'A-methods'!$A:$A,$D450)),'A-baseline &amp; data'!AV238)</f>
        <v>1317.2611355659371</v>
      </c>
      <c r="V450" s="243">
        <f>IF('A-baseline &amp; data'!AW238="",U450*(1+SUMIFS('A-methods'!AB:AB,'A-methods'!$AG:$AG,"rate",'A-methods'!$AF:$AF,$B450,'A-methods'!$F:$F,$C450,'A-methods'!$A:$A,$D450)),'A-baseline &amp; data'!AW238)</f>
        <v>1327.7992246504646</v>
      </c>
      <c r="W450" s="243">
        <f>IF('A-baseline &amp; data'!AX238="",V450*(1+SUMIFS('A-methods'!AC:AC,'A-methods'!$AG:$AG,"rate",'A-methods'!$AF:$AF,$B450,'A-methods'!$F:$F,$C450,'A-methods'!$A:$A,$D450)),'A-baseline &amp; data'!AX238)</f>
        <v>1338.4216184476684</v>
      </c>
      <c r="X450" s="243">
        <f>IF('A-baseline &amp; data'!AY238="",W450*(1+SUMIFS('A-methods'!AD:AD,'A-methods'!$AG:$AG,"rate",'A-methods'!$AF:$AF,$B450,'A-methods'!$F:$F,$C450,'A-methods'!$A:$A,$D450)),'A-baseline &amp; data'!AY238)</f>
        <v>1349.1289913952498</v>
      </c>
      <c r="Y450" s="243">
        <f>IF('A-baseline &amp; data'!AZ238="",X450*(1+SUMIFS('A-methods'!AE:AE,'A-methods'!$AG:$AG,"rate",'A-methods'!$AF:$AF,$B450,'A-methods'!$F:$F,$C450,'A-methods'!$A:$A,$D450)),'A-baseline &amp; data'!AZ238)</f>
        <v>1359.9220233264118</v>
      </c>
    </row>
    <row r="451" spans="1:25">
      <c r="A451" s="237" t="s">
        <v>115</v>
      </c>
      <c r="B451" s="221" t="s">
        <v>116</v>
      </c>
      <c r="C451" s="274" t="str">
        <f t="shared" si="54"/>
        <v>Qld</v>
      </c>
      <c r="D451" s="272" t="str">
        <f t="shared" si="55"/>
        <v>Low</v>
      </c>
      <c r="E451" s="336">
        <f>IF('A-baseline &amp; data'!AF239&lt;&gt;"",'A-baseline &amp; data'!AF239,'A-baseline &amp; data'!AE239*(1+SUMIFS('A-methods'!K:K,'A-methods'!$AG:$AG,"rate",'A-methods'!$AF:$AF,$B451,'A-methods'!$F:$F,$C451,'A-methods'!$A:$A,$D451)))</f>
        <v>258007.40710400001</v>
      </c>
      <c r="F451" s="243">
        <f>IF('A-baseline &amp; data'!AG239="",E451*(1+SUMIFS('A-methods'!L:L,'A-methods'!$AG:$AG,"rate",'A-methods'!$AF:$AF,$B451,'A-methods'!$F:$F,$C451,'A-methods'!$A:$A,$D451)),'A-baseline &amp; data'!AG239)</f>
        <v>265231.61450291204</v>
      </c>
      <c r="G451" s="243">
        <f>IF('A-baseline &amp; data'!AH239="",F451*(1+SUMIFS('A-methods'!M:M,'A-methods'!$AG:$AG,"rate",'A-methods'!$AF:$AF,$B451,'A-methods'!$F:$F,$C451,'A-methods'!$A:$A,$D451)),'A-baseline &amp; data'!AH239)</f>
        <v>272658.09970899357</v>
      </c>
      <c r="H451" s="243">
        <f>IF('A-baseline &amp; data'!AI239="",G451*(1+SUMIFS('A-methods'!N:N,'A-methods'!$AG:$AG,"rate",'A-methods'!$AF:$AF,$B451,'A-methods'!$F:$F,$C451,'A-methods'!$A:$A,$D451)),'A-baseline &amp; data'!AI239)</f>
        <v>280292.52650084539</v>
      </c>
      <c r="I451" s="243">
        <f>IF('A-baseline &amp; data'!AJ239="",H451*(1+SUMIFS('A-methods'!O:O,'A-methods'!$AG:$AG,"rate",'A-methods'!$AF:$AF,$B451,'A-methods'!$F:$F,$C451,'A-methods'!$A:$A,$D451)),'A-baseline &amp; data'!AJ239)</f>
        <v>288140.71724286908</v>
      </c>
      <c r="J451" s="243">
        <f>IF('A-baseline &amp; data'!AK239="",I451*(1+SUMIFS('A-methods'!P:P,'A-methods'!$AG:$AG,"rate",'A-methods'!$AF:$AF,$B451,'A-methods'!$F:$F,$C451,'A-methods'!$A:$A,$D451)),'A-baseline &amp; data'!AK239)</f>
        <v>296208.65732566942</v>
      </c>
      <c r="K451" s="243">
        <f>IF('A-baseline &amp; data'!AL239="",J451*(1+SUMIFS('A-methods'!Q:Q,'A-methods'!$AG:$AG,"rate",'A-methods'!$AF:$AF,$B451,'A-methods'!$F:$F,$C451,'A-methods'!$A:$A,$D451)),'A-baseline &amp; data'!AL239)</f>
        <v>304502.49973078817</v>
      </c>
      <c r="L451" s="243">
        <f>IF('A-baseline &amp; data'!AM239="",K451*(1+SUMIFS('A-methods'!R:R,'A-methods'!$AG:$AG,"rate",'A-methods'!$AF:$AF,$B451,'A-methods'!$F:$F,$C451,'A-methods'!$A:$A,$D451)),'A-baseline &amp; data'!AM239)</f>
        <v>313028.56972325023</v>
      </c>
      <c r="M451" s="243">
        <f>IF('A-baseline &amp; data'!AN239="",L451*(1+SUMIFS('A-methods'!S:S,'A-methods'!$AG:$AG,"rate",'A-methods'!$AF:$AF,$B451,'A-methods'!$F:$F,$C451,'A-methods'!$A:$A,$D451)),'A-baseline &amp; data'!AN239)</f>
        <v>321793.36967550125</v>
      </c>
      <c r="N451" s="243">
        <f>IF('A-baseline &amp; data'!AO239="",M451*(1+SUMIFS('A-methods'!T:T,'A-methods'!$AG:$AG,"rate",'A-methods'!$AF:$AF,$B451,'A-methods'!$F:$F,$C451,'A-methods'!$A:$A,$D451)),'A-baseline &amp; data'!AO239)</f>
        <v>330803.58402641531</v>
      </c>
      <c r="O451" s="243">
        <f>IF('A-baseline &amp; data'!AP239="",N451*(1+SUMIFS('A-methods'!U:U,'A-methods'!$AG:$AG,"rate",'A-methods'!$AF:$AF,$B451,'A-methods'!$F:$F,$C451,'A-methods'!$A:$A,$D451)),'A-baseline &amp; data'!AP239)</f>
        <v>340066.08437915496</v>
      </c>
      <c r="P451" s="243">
        <f>IF('A-baseline &amp; data'!AQ239="",O451*(1+SUMIFS('A-methods'!V:V,'A-methods'!$AG:$AG,"rate",'A-methods'!$AF:$AF,$B451,'A-methods'!$F:$F,$C451,'A-methods'!$A:$A,$D451)),'A-baseline &amp; data'!AQ239)</f>
        <v>349587.93474177131</v>
      </c>
      <c r="Q451" s="243">
        <f>IF('A-baseline &amp; data'!AR239="",P451*(1+SUMIFS('A-methods'!W:W,'A-methods'!$AG:$AG,"rate",'A-methods'!$AF:$AF,$B451,'A-methods'!$F:$F,$C451,'A-methods'!$A:$A,$D451)),'A-baseline &amp; data'!AR239)</f>
        <v>359376.39691454091</v>
      </c>
      <c r="R451" s="243">
        <f>IF('A-baseline &amp; data'!AS239="",Q451*(1+SUMIFS('A-methods'!X:X,'A-methods'!$AG:$AG,"rate",'A-methods'!$AF:$AF,$B451,'A-methods'!$F:$F,$C451,'A-methods'!$A:$A,$D451)),'A-baseline &amp; data'!AS239)</f>
        <v>369438.93602814805</v>
      </c>
      <c r="S451" s="243">
        <f>IF('A-baseline &amp; data'!AT239="",R451*(1+SUMIFS('A-methods'!Y:Y,'A-methods'!$AG:$AG,"rate",'A-methods'!$AF:$AF,$B451,'A-methods'!$F:$F,$C451,'A-methods'!$A:$A,$D451)),'A-baseline &amp; data'!AT239)</f>
        <v>379783.22623693623</v>
      </c>
      <c r="T451" s="243">
        <f>IF('A-baseline &amp; data'!AU239="",S451*(1+SUMIFS('A-methods'!Z:Z,'A-methods'!$AG:$AG,"rate",'A-methods'!$AF:$AF,$B451,'A-methods'!$F:$F,$C451,'A-methods'!$A:$A,$D451)),'A-baseline &amp; data'!AU239)</f>
        <v>390417.15657157043</v>
      </c>
      <c r="U451" s="243">
        <f>IF('A-baseline &amp; data'!AV239="",T451*(1+SUMIFS('A-methods'!AA:AA,'A-methods'!$AG:$AG,"rate",'A-methods'!$AF:$AF,$B451,'A-methods'!$F:$F,$C451,'A-methods'!$A:$A,$D451)),'A-baseline &amp; data'!AV239)</f>
        <v>401348.8369555744</v>
      </c>
      <c r="V451" s="243">
        <f>IF('A-baseline &amp; data'!AW239="",U451*(1+SUMIFS('A-methods'!AB:AB,'A-methods'!$AG:$AG,"rate",'A-methods'!$AF:$AF,$B451,'A-methods'!$F:$F,$C451,'A-methods'!$A:$A,$D451)),'A-baseline &amp; data'!AW239)</f>
        <v>412586.6043903305</v>
      </c>
      <c r="W451" s="243">
        <f>IF('A-baseline &amp; data'!AX239="",V451*(1+SUMIFS('A-methods'!AC:AC,'A-methods'!$AG:$AG,"rate",'A-methods'!$AF:$AF,$B451,'A-methods'!$F:$F,$C451,'A-methods'!$A:$A,$D451)),'A-baseline &amp; data'!AX239)</f>
        <v>424139.02931325976</v>
      </c>
      <c r="X451" s="243">
        <f>IF('A-baseline &amp; data'!AY239="",W451*(1+SUMIFS('A-methods'!AD:AD,'A-methods'!$AG:$AG,"rate",'A-methods'!$AF:$AF,$B451,'A-methods'!$F:$F,$C451,'A-methods'!$A:$A,$D451)),'A-baseline &amp; data'!AY239)</f>
        <v>436014.92213403102</v>
      </c>
      <c r="Y451" s="243">
        <f>IF('A-baseline &amp; data'!AZ239="",X451*(1+SUMIFS('A-methods'!AE:AE,'A-methods'!$AG:$AG,"rate",'A-methods'!$AF:$AF,$B451,'A-methods'!$F:$F,$C451,'A-methods'!$A:$A,$D451)),'A-baseline &amp; data'!AZ239)</f>
        <v>448223.3399537839</v>
      </c>
    </row>
    <row r="452" spans="1:25">
      <c r="A452" s="237" t="s">
        <v>125</v>
      </c>
      <c r="B452" s="221" t="s">
        <v>1208</v>
      </c>
      <c r="C452" s="274" t="str">
        <f t="shared" si="54"/>
        <v>Qld</v>
      </c>
      <c r="D452" s="272" t="str">
        <f t="shared" si="55"/>
        <v>Low</v>
      </c>
      <c r="E452" s="336">
        <f>IF('A-baseline &amp; data'!AF240&lt;&gt;"",'A-baseline &amp; data'!AF240,'A-baseline &amp; data'!AE240*(1+SUMIFS('A-methods'!K:K,'A-methods'!$AG:$AG,"rate",'A-methods'!$AF:$AF,$B452,'A-methods'!$F:$F,$C452,'A-methods'!$A:$A,$D452)))</f>
        <v>109943.669442</v>
      </c>
      <c r="F452" s="243">
        <f>IF('A-baseline &amp; data'!AG240="",E452*(1+SUMIFS('A-methods'!L:L,'A-methods'!$AG:$AG,"rate",'A-methods'!$AF:$AF,$B452,'A-methods'!$F:$F,$C452,'A-methods'!$A:$A,$D452)),'A-baseline &amp; data'!AG240)</f>
        <v>110163.556780884</v>
      </c>
      <c r="G452" s="243">
        <f>IF('A-baseline &amp; data'!AH240="",F452*(1+SUMIFS('A-methods'!M:M,'A-methods'!$AG:$AG,"rate",'A-methods'!$AF:$AF,$B452,'A-methods'!$F:$F,$C452,'A-methods'!$A:$A,$D452)),'A-baseline &amp; data'!AH240)</f>
        <v>110383.88389444577</v>
      </c>
      <c r="H452" s="243">
        <f>IF('A-baseline &amp; data'!AI240="",G452*(1+SUMIFS('A-methods'!N:N,'A-methods'!$AG:$AG,"rate",'A-methods'!$AF:$AF,$B452,'A-methods'!$F:$F,$C452,'A-methods'!$A:$A,$D452)),'A-baseline &amp; data'!AI240)</f>
        <v>110604.65166223465</v>
      </c>
      <c r="I452" s="243">
        <f>IF('A-baseline &amp; data'!AJ240="",H452*(1+SUMIFS('A-methods'!O:O,'A-methods'!$AG:$AG,"rate",'A-methods'!$AF:$AF,$B452,'A-methods'!$F:$F,$C452,'A-methods'!$A:$A,$D452)),'A-baseline &amp; data'!AJ240)</f>
        <v>110825.86096555913</v>
      </c>
      <c r="J452" s="243">
        <f>IF('A-baseline &amp; data'!AK240="",I452*(1+SUMIFS('A-methods'!P:P,'A-methods'!$AG:$AG,"rate",'A-methods'!$AF:$AF,$B452,'A-methods'!$F:$F,$C452,'A-methods'!$A:$A,$D452)),'A-baseline &amp; data'!AK240)</f>
        <v>111047.51268749025</v>
      </c>
      <c r="K452" s="243">
        <f>IF('A-baseline &amp; data'!AL240="",J452*(1+SUMIFS('A-methods'!Q:Q,'A-methods'!$AG:$AG,"rate",'A-methods'!$AF:$AF,$B452,'A-methods'!$F:$F,$C452,'A-methods'!$A:$A,$D452)),'A-baseline &amp; data'!AL240)</f>
        <v>111269.60771286523</v>
      </c>
      <c r="L452" s="243">
        <f>IF('A-baseline &amp; data'!AM240="",K452*(1+SUMIFS('A-methods'!R:R,'A-methods'!$AG:$AG,"rate",'A-methods'!$AF:$AF,$B452,'A-methods'!$F:$F,$C452,'A-methods'!$A:$A,$D452)),'A-baseline &amp; data'!AM240)</f>
        <v>111492.14692829095</v>
      </c>
      <c r="M452" s="243">
        <f>IF('A-baseline &amp; data'!AN240="",L452*(1+SUMIFS('A-methods'!S:S,'A-methods'!$AG:$AG,"rate",'A-methods'!$AF:$AF,$B452,'A-methods'!$F:$F,$C452,'A-methods'!$A:$A,$D452)),'A-baseline &amp; data'!AN240)</f>
        <v>111715.13122214754</v>
      </c>
      <c r="N452" s="243">
        <f>IF('A-baseline &amp; data'!AO240="",M452*(1+SUMIFS('A-methods'!T:T,'A-methods'!$AG:$AG,"rate",'A-methods'!$AF:$AF,$B452,'A-methods'!$F:$F,$C452,'A-methods'!$A:$A,$D452)),'A-baseline &amp; data'!AO240)</f>
        <v>111938.56148459183</v>
      </c>
      <c r="O452" s="243">
        <f>IF('A-baseline &amp; data'!AP240="",N452*(1+SUMIFS('A-methods'!U:U,'A-methods'!$AG:$AG,"rate",'A-methods'!$AF:$AF,$B452,'A-methods'!$F:$F,$C452,'A-methods'!$A:$A,$D452)),'A-baseline &amp; data'!AP240)</f>
        <v>112162.43860756101</v>
      </c>
      <c r="P452" s="243">
        <f>IF('A-baseline &amp; data'!AQ240="",O452*(1+SUMIFS('A-methods'!V:V,'A-methods'!$AG:$AG,"rate",'A-methods'!$AF:$AF,$B452,'A-methods'!$F:$F,$C452,'A-methods'!$A:$A,$D452)),'A-baseline &amp; data'!AQ240)</f>
        <v>112386.76348477614</v>
      </c>
      <c r="Q452" s="243">
        <f>IF('A-baseline &amp; data'!AR240="",P452*(1+SUMIFS('A-methods'!W:W,'A-methods'!$AG:$AG,"rate",'A-methods'!$AF:$AF,$B452,'A-methods'!$F:$F,$C452,'A-methods'!$A:$A,$D452)),'A-baseline &amp; data'!AR240)</f>
        <v>112611.53701174569</v>
      </c>
      <c r="R452" s="243">
        <f>IF('A-baseline &amp; data'!AS240="",Q452*(1+SUMIFS('A-methods'!X:X,'A-methods'!$AG:$AG,"rate",'A-methods'!$AF:$AF,$B452,'A-methods'!$F:$F,$C452,'A-methods'!$A:$A,$D452)),'A-baseline &amp; data'!AS240)</f>
        <v>112836.76008576919</v>
      </c>
      <c r="S452" s="243">
        <f>IF('A-baseline &amp; data'!AT240="",R452*(1+SUMIFS('A-methods'!Y:Y,'A-methods'!$AG:$AG,"rate",'A-methods'!$AF:$AF,$B452,'A-methods'!$F:$F,$C452,'A-methods'!$A:$A,$D452)),'A-baseline &amp; data'!AT240)</f>
        <v>113062.43360594072</v>
      </c>
      <c r="T452" s="243">
        <f>IF('A-baseline &amp; data'!AU240="",S452*(1+SUMIFS('A-methods'!Z:Z,'A-methods'!$AG:$AG,"rate",'A-methods'!$AF:$AF,$B452,'A-methods'!$F:$F,$C452,'A-methods'!$A:$A,$D452)),'A-baseline &amp; data'!AU240)</f>
        <v>113288.5584731526</v>
      </c>
      <c r="U452" s="243">
        <f>IF('A-baseline &amp; data'!AV240="",T452*(1+SUMIFS('A-methods'!AA:AA,'A-methods'!$AG:$AG,"rate",'A-methods'!$AF:$AF,$B452,'A-methods'!$F:$F,$C452,'A-methods'!$A:$A,$D452)),'A-baseline &amp; data'!AV240)</f>
        <v>113515.13559009891</v>
      </c>
      <c r="V452" s="243">
        <f>IF('A-baseline &amp; data'!AW240="",U452*(1+SUMIFS('A-methods'!AB:AB,'A-methods'!$AG:$AG,"rate",'A-methods'!$AF:$AF,$B452,'A-methods'!$F:$F,$C452,'A-methods'!$A:$A,$D452)),'A-baseline &amp; data'!AW240)</f>
        <v>113742.16586127911</v>
      </c>
      <c r="W452" s="243">
        <f>IF('A-baseline &amp; data'!AX240="",V452*(1+SUMIFS('A-methods'!AC:AC,'A-methods'!$AG:$AG,"rate",'A-methods'!$AF:$AF,$B452,'A-methods'!$F:$F,$C452,'A-methods'!$A:$A,$D452)),'A-baseline &amp; data'!AX240)</f>
        <v>113969.65019300167</v>
      </c>
      <c r="X452" s="243">
        <f>IF('A-baseline &amp; data'!AY240="",W452*(1+SUMIFS('A-methods'!AD:AD,'A-methods'!$AG:$AG,"rate",'A-methods'!$AF:$AF,$B452,'A-methods'!$F:$F,$C452,'A-methods'!$A:$A,$D452)),'A-baseline &amp; data'!AY240)</f>
        <v>114197.58949338767</v>
      </c>
      <c r="Y452" s="243">
        <f>IF('A-baseline &amp; data'!AZ240="",X452*(1+SUMIFS('A-methods'!AE:AE,'A-methods'!$AG:$AG,"rate",'A-methods'!$AF:$AF,$B452,'A-methods'!$F:$F,$C452,'A-methods'!$A:$A,$D452)),'A-baseline &amp; data'!AZ240)</f>
        <v>114425.98467237444</v>
      </c>
    </row>
    <row r="453" spans="1:25">
      <c r="A453" s="237" t="s">
        <v>127</v>
      </c>
      <c r="B453" s="221" t="s">
        <v>128</v>
      </c>
      <c r="C453" s="274" t="str">
        <f t="shared" si="54"/>
        <v>Qld</v>
      </c>
      <c r="D453" s="272" t="str">
        <f t="shared" si="55"/>
        <v>Low</v>
      </c>
      <c r="E453" s="336">
        <f>IF('A-baseline &amp; data'!AF241&lt;&gt;"",'A-baseline &amp; data'!AF241,'A-baseline &amp; data'!AE241*(1+SUMIFS('A-methods'!K:K,'A-methods'!$AG:$AG,"rate",'A-methods'!$AF:$AF,$B453,'A-methods'!$F:$F,$C453,'A-methods'!$A:$A,$D453)))</f>
        <v>134245.97121599998</v>
      </c>
      <c r="F453" s="243">
        <f>IF('A-baseline &amp; data'!AG241="",E453*(1+SUMIFS('A-methods'!L:L,'A-methods'!$AG:$AG,"rate",'A-methods'!$AF:$AF,$B453,'A-methods'!$F:$F,$C453,'A-methods'!$A:$A,$D453)),'A-baseline &amp; data'!AG241)</f>
        <v>135319.93898572799</v>
      </c>
      <c r="G453" s="243">
        <f>IF('A-baseline &amp; data'!AH241="",F453*(1+SUMIFS('A-methods'!M:M,'A-methods'!$AG:$AG,"rate",'A-methods'!$AF:$AF,$B453,'A-methods'!$F:$F,$C453,'A-methods'!$A:$A,$D453)),'A-baseline &amp; data'!AH241)</f>
        <v>136402.49849761382</v>
      </c>
      <c r="H453" s="243">
        <f>IF('A-baseline &amp; data'!AI241="",G453*(1+SUMIFS('A-methods'!N:N,'A-methods'!$AG:$AG,"rate",'A-methods'!$AF:$AF,$B453,'A-methods'!$F:$F,$C453,'A-methods'!$A:$A,$D453)),'A-baseline &amp; data'!AI241)</f>
        <v>137493.71848559473</v>
      </c>
      <c r="I453" s="243">
        <f>IF('A-baseline &amp; data'!AJ241="",H453*(1+SUMIFS('A-methods'!O:O,'A-methods'!$AG:$AG,"rate",'A-methods'!$AF:$AF,$B453,'A-methods'!$F:$F,$C453,'A-methods'!$A:$A,$D453)),'A-baseline &amp; data'!AJ241)</f>
        <v>138593.66823347949</v>
      </c>
      <c r="J453" s="243">
        <f>IF('A-baseline &amp; data'!AK241="",I453*(1+SUMIFS('A-methods'!P:P,'A-methods'!$AG:$AG,"rate",'A-methods'!$AF:$AF,$B453,'A-methods'!$F:$F,$C453,'A-methods'!$A:$A,$D453)),'A-baseline &amp; data'!AK241)</f>
        <v>139702.41757934733</v>
      </c>
      <c r="K453" s="243">
        <f>IF('A-baseline &amp; data'!AL241="",J453*(1+SUMIFS('A-methods'!Q:Q,'A-methods'!$AG:$AG,"rate",'A-methods'!$AF:$AF,$B453,'A-methods'!$F:$F,$C453,'A-methods'!$A:$A,$D453)),'A-baseline &amp; data'!AL241)</f>
        <v>140820.03691998211</v>
      </c>
      <c r="L453" s="243">
        <f>IF('A-baseline &amp; data'!AM241="",K453*(1+SUMIFS('A-methods'!R:R,'A-methods'!$AG:$AG,"rate",'A-methods'!$AF:$AF,$B453,'A-methods'!$F:$F,$C453,'A-methods'!$A:$A,$D453)),'A-baseline &amp; data'!AM241)</f>
        <v>141946.59721534199</v>
      </c>
      <c r="M453" s="243">
        <f>IF('A-baseline &amp; data'!AN241="",L453*(1+SUMIFS('A-methods'!S:S,'A-methods'!$AG:$AG,"rate",'A-methods'!$AF:$AF,$B453,'A-methods'!$F:$F,$C453,'A-methods'!$A:$A,$D453)),'A-baseline &amp; data'!AN241)</f>
        <v>143082.16999306472</v>
      </c>
      <c r="N453" s="243">
        <f>IF('A-baseline &amp; data'!AO241="",M453*(1+SUMIFS('A-methods'!T:T,'A-methods'!$AG:$AG,"rate",'A-methods'!$AF:$AF,$B453,'A-methods'!$F:$F,$C453,'A-methods'!$A:$A,$D453)),'A-baseline &amp; data'!AO241)</f>
        <v>144226.82735300923</v>
      </c>
      <c r="O453" s="243">
        <f>IF('A-baseline &amp; data'!AP241="",N453*(1+SUMIFS('A-methods'!U:U,'A-methods'!$AG:$AG,"rate",'A-methods'!$AF:$AF,$B453,'A-methods'!$F:$F,$C453,'A-methods'!$A:$A,$D453)),'A-baseline &amp; data'!AP241)</f>
        <v>145380.64197183331</v>
      </c>
      <c r="P453" s="243">
        <f>IF('A-baseline &amp; data'!AQ241="",O453*(1+SUMIFS('A-methods'!V:V,'A-methods'!$AG:$AG,"rate",'A-methods'!$AF:$AF,$B453,'A-methods'!$F:$F,$C453,'A-methods'!$A:$A,$D453)),'A-baseline &amp; data'!AQ241)</f>
        <v>146543.68710760798</v>
      </c>
      <c r="Q453" s="243">
        <f>IF('A-baseline &amp; data'!AR241="",P453*(1+SUMIFS('A-methods'!W:W,'A-methods'!$AG:$AG,"rate",'A-methods'!$AF:$AF,$B453,'A-methods'!$F:$F,$C453,'A-methods'!$A:$A,$D453)),'A-baseline &amp; data'!AR241)</f>
        <v>147716.03660446886</v>
      </c>
      <c r="R453" s="243">
        <f>IF('A-baseline &amp; data'!AS241="",Q453*(1+SUMIFS('A-methods'!X:X,'A-methods'!$AG:$AG,"rate",'A-methods'!$AF:$AF,$B453,'A-methods'!$F:$F,$C453,'A-methods'!$A:$A,$D453)),'A-baseline &amp; data'!AS241)</f>
        <v>148897.76489730462</v>
      </c>
      <c r="S453" s="243">
        <f>IF('A-baseline &amp; data'!AT241="",R453*(1+SUMIFS('A-methods'!Y:Y,'A-methods'!$AG:$AG,"rate",'A-methods'!$AF:$AF,$B453,'A-methods'!$F:$F,$C453,'A-methods'!$A:$A,$D453)),'A-baseline &amp; data'!AT241)</f>
        <v>150088.94701648306</v>
      </c>
      <c r="T453" s="243">
        <f>IF('A-baseline &amp; data'!AU241="",S453*(1+SUMIFS('A-methods'!Z:Z,'A-methods'!$AG:$AG,"rate",'A-methods'!$AF:$AF,$B453,'A-methods'!$F:$F,$C453,'A-methods'!$A:$A,$D453)),'A-baseline &amp; data'!AU241)</f>
        <v>151289.65859261493</v>
      </c>
      <c r="U453" s="243">
        <f>IF('A-baseline &amp; data'!AV241="",T453*(1+SUMIFS('A-methods'!AA:AA,'A-methods'!$AG:$AG,"rate",'A-methods'!$AF:$AF,$B453,'A-methods'!$F:$F,$C453,'A-methods'!$A:$A,$D453)),'A-baseline &amp; data'!AV241)</f>
        <v>152499.97586135584</v>
      </c>
      <c r="V453" s="243">
        <f>IF('A-baseline &amp; data'!AW241="",U453*(1+SUMIFS('A-methods'!AB:AB,'A-methods'!$AG:$AG,"rate",'A-methods'!$AF:$AF,$B453,'A-methods'!$F:$F,$C453,'A-methods'!$A:$A,$D453)),'A-baseline &amp; data'!AW241)</f>
        <v>153719.97566824668</v>
      </c>
      <c r="W453" s="243">
        <f>IF('A-baseline &amp; data'!AX241="",V453*(1+SUMIFS('A-methods'!AC:AC,'A-methods'!$AG:$AG,"rate",'A-methods'!$AF:$AF,$B453,'A-methods'!$F:$F,$C453,'A-methods'!$A:$A,$D453)),'A-baseline &amp; data'!AX241)</f>
        <v>154949.73547359265</v>
      </c>
      <c r="X453" s="243">
        <f>IF('A-baseline &amp; data'!AY241="",W453*(1+SUMIFS('A-methods'!AD:AD,'A-methods'!$AG:$AG,"rate",'A-methods'!$AF:$AF,$B453,'A-methods'!$F:$F,$C453,'A-methods'!$A:$A,$D453)),'A-baseline &amp; data'!AY241)</f>
        <v>156189.3333573814</v>
      </c>
      <c r="Y453" s="243">
        <f>IF('A-baseline &amp; data'!AZ241="",X453*(1+SUMIFS('A-methods'!AE:AE,'A-methods'!$AG:$AG,"rate",'A-methods'!$AF:$AF,$B453,'A-methods'!$F:$F,$C453,'A-methods'!$A:$A,$D453)),'A-baseline &amp; data'!AZ241)</f>
        <v>157438.84802424046</v>
      </c>
    </row>
    <row r="454" spans="1:25">
      <c r="A454" s="237" t="s">
        <v>254</v>
      </c>
      <c r="B454" s="221" t="s">
        <v>202</v>
      </c>
      <c r="C454" s="274" t="str">
        <f t="shared" si="54"/>
        <v>Qld</v>
      </c>
      <c r="D454" s="272" t="str">
        <f t="shared" si="55"/>
        <v>Low</v>
      </c>
      <c r="E454" s="842" t="s">
        <v>1255</v>
      </c>
      <c r="F454" s="843"/>
      <c r="G454" s="843"/>
      <c r="H454" s="843"/>
      <c r="I454" s="843"/>
      <c r="J454" s="843"/>
      <c r="K454" s="843"/>
      <c r="L454" s="843"/>
      <c r="M454" s="843"/>
      <c r="N454" s="843"/>
      <c r="O454" s="843"/>
      <c r="P454" s="843"/>
      <c r="Q454" s="843"/>
      <c r="R454" s="843"/>
      <c r="S454" s="843"/>
      <c r="T454" s="843"/>
      <c r="U454" s="843"/>
      <c r="V454" s="843"/>
      <c r="W454" s="843"/>
      <c r="X454" s="843"/>
      <c r="Y454" s="843"/>
    </row>
    <row r="455" spans="1:25">
      <c r="A455" s="237" t="s">
        <v>255</v>
      </c>
      <c r="B455" s="221" t="s">
        <v>227</v>
      </c>
      <c r="C455" s="274" t="str">
        <f t="shared" si="54"/>
        <v>Qld</v>
      </c>
      <c r="D455" s="272" t="str">
        <f t="shared" si="55"/>
        <v>Low</v>
      </c>
      <c r="E455" s="336">
        <f>IF('A-baseline &amp; data'!AF243&lt;&gt;"",'A-baseline &amp; data'!AF243,'A-baseline &amp; data'!AE243*(1+SUMIFS('A-methods'!K:K,'A-methods'!$AG:$AG,"rate",'A-methods'!$AF:$AF,$B455,'A-methods'!$F:$F,$C455,'A-methods'!$A:$A,$D455)))</f>
        <v>0</v>
      </c>
      <c r="F455" s="243">
        <f>IF('A-baseline &amp; data'!AG243="",E455*(1+SUMIFS('A-methods'!L:L,'A-methods'!$AG:$AG,"rate",'A-methods'!$AF:$AF,$B455,'A-methods'!$F:$F,$C455,'A-methods'!$A:$A,$D455)),'A-baseline &amp; data'!AG243)</f>
        <v>0</v>
      </c>
      <c r="G455" s="243">
        <f>IF('A-baseline &amp; data'!AH243="",F455*(1+SUMIFS('A-methods'!M:M,'A-methods'!$AG:$AG,"rate",'A-methods'!$AF:$AF,$B455,'A-methods'!$F:$F,$C455,'A-methods'!$A:$A,$D455)),'A-baseline &amp; data'!AH243)</f>
        <v>0</v>
      </c>
      <c r="H455" s="243">
        <f>IF('A-baseline &amp; data'!AI243="",G455*(1+SUMIFS('A-methods'!N:N,'A-methods'!$AG:$AG,"rate",'A-methods'!$AF:$AF,$B455,'A-methods'!$F:$F,$C455,'A-methods'!$A:$A,$D455)),'A-baseline &amp; data'!AI243)</f>
        <v>0</v>
      </c>
      <c r="I455" s="243">
        <f>IF('A-baseline &amp; data'!AJ243="",H455*(1+SUMIFS('A-methods'!O:O,'A-methods'!$AG:$AG,"rate",'A-methods'!$AF:$AF,$B455,'A-methods'!$F:$F,$C455,'A-methods'!$A:$A,$D455)),'A-baseline &amp; data'!AJ243)</f>
        <v>0</v>
      </c>
      <c r="J455" s="243">
        <f>IF('A-baseline &amp; data'!AK243="",I455*(1+SUMIFS('A-methods'!P:P,'A-methods'!$AG:$AG,"rate",'A-methods'!$AF:$AF,$B455,'A-methods'!$F:$F,$C455,'A-methods'!$A:$A,$D455)),'A-baseline &amp; data'!AK243)</f>
        <v>0</v>
      </c>
      <c r="K455" s="243">
        <f>IF('A-baseline &amp; data'!AL243="",J455*(1+SUMIFS('A-methods'!Q:Q,'A-methods'!$AG:$AG,"rate",'A-methods'!$AF:$AF,$B455,'A-methods'!$F:$F,$C455,'A-methods'!$A:$A,$D455)),'A-baseline &amp; data'!AL243)</f>
        <v>0</v>
      </c>
      <c r="L455" s="243">
        <f>IF('A-baseline &amp; data'!AM243="",K455*(1+SUMIFS('A-methods'!R:R,'A-methods'!$AG:$AG,"rate",'A-methods'!$AF:$AF,$B455,'A-methods'!$F:$F,$C455,'A-methods'!$A:$A,$D455)),'A-baseline &amp; data'!AM243)</f>
        <v>0</v>
      </c>
      <c r="M455" s="243">
        <f>IF('A-baseline &amp; data'!AN243="",L455*(1+SUMIFS('A-methods'!S:S,'A-methods'!$AG:$AG,"rate",'A-methods'!$AF:$AF,$B455,'A-methods'!$F:$F,$C455,'A-methods'!$A:$A,$D455)),'A-baseline &amp; data'!AN243)</f>
        <v>0</v>
      </c>
      <c r="N455" s="243">
        <f>IF('A-baseline &amp; data'!AO243="",M455*(1+SUMIFS('A-methods'!T:T,'A-methods'!$AG:$AG,"rate",'A-methods'!$AF:$AF,$B455,'A-methods'!$F:$F,$C455,'A-methods'!$A:$A,$D455)),'A-baseline &amp; data'!AO243)</f>
        <v>0</v>
      </c>
      <c r="O455" s="243">
        <f>IF('A-baseline &amp; data'!AP243="",N455*(1+SUMIFS('A-methods'!U:U,'A-methods'!$AG:$AG,"rate",'A-methods'!$AF:$AF,$B455,'A-methods'!$F:$F,$C455,'A-methods'!$A:$A,$D455)),'A-baseline &amp; data'!AP243)</f>
        <v>0</v>
      </c>
      <c r="P455" s="243">
        <f>IF('A-baseline &amp; data'!AQ243="",O455*(1+SUMIFS('A-methods'!V:V,'A-methods'!$AG:$AG,"rate",'A-methods'!$AF:$AF,$B455,'A-methods'!$F:$F,$C455,'A-methods'!$A:$A,$D455)),'A-baseline &amp; data'!AQ243)</f>
        <v>0</v>
      </c>
      <c r="Q455" s="243">
        <f>IF('A-baseline &amp; data'!AR243="",P455*(1+SUMIFS('A-methods'!W:W,'A-methods'!$AG:$AG,"rate",'A-methods'!$AF:$AF,$B455,'A-methods'!$F:$F,$C455,'A-methods'!$A:$A,$D455)),'A-baseline &amp; data'!AR243)</f>
        <v>0</v>
      </c>
      <c r="R455" s="243">
        <f>IF('A-baseline &amp; data'!AS243="",Q455*(1+SUMIFS('A-methods'!X:X,'A-methods'!$AG:$AG,"rate",'A-methods'!$AF:$AF,$B455,'A-methods'!$F:$F,$C455,'A-methods'!$A:$A,$D455)),'A-baseline &amp; data'!AS243)</f>
        <v>0</v>
      </c>
      <c r="S455" s="243">
        <f>IF('A-baseline &amp; data'!AT243="",R455*(1+SUMIFS('A-methods'!Y:Y,'A-methods'!$AG:$AG,"rate",'A-methods'!$AF:$AF,$B455,'A-methods'!$F:$F,$C455,'A-methods'!$A:$A,$D455)),'A-baseline &amp; data'!AT243)</f>
        <v>0</v>
      </c>
      <c r="T455" s="243">
        <f>IF('A-baseline &amp; data'!AU243="",S455*(1+SUMIFS('A-methods'!Z:Z,'A-methods'!$AG:$AG,"rate",'A-methods'!$AF:$AF,$B455,'A-methods'!$F:$F,$C455,'A-methods'!$A:$A,$D455)),'A-baseline &amp; data'!AU243)</f>
        <v>0</v>
      </c>
      <c r="U455" s="243">
        <f>IF('A-baseline &amp; data'!AV243="",T455*(1+SUMIFS('A-methods'!AA:AA,'A-methods'!$AG:$AG,"rate",'A-methods'!$AF:$AF,$B455,'A-methods'!$F:$F,$C455,'A-methods'!$A:$A,$D455)),'A-baseline &amp; data'!AV243)</f>
        <v>0</v>
      </c>
      <c r="V455" s="243">
        <f>IF('A-baseline &amp; data'!AW243="",U455*(1+SUMIFS('A-methods'!AB:AB,'A-methods'!$AG:$AG,"rate",'A-methods'!$AF:$AF,$B455,'A-methods'!$F:$F,$C455,'A-methods'!$A:$A,$D455)),'A-baseline &amp; data'!AW243)</f>
        <v>0</v>
      </c>
      <c r="W455" s="243">
        <f>IF('A-baseline &amp; data'!AX243="",V455*(1+SUMIFS('A-methods'!AC:AC,'A-methods'!$AG:$AG,"rate",'A-methods'!$AF:$AF,$B455,'A-methods'!$F:$F,$C455,'A-methods'!$A:$A,$D455)),'A-baseline &amp; data'!AX243)</f>
        <v>0</v>
      </c>
      <c r="X455" s="243">
        <f>IF('A-baseline &amp; data'!AY243="",W455*(1+SUMIFS('A-methods'!AD:AD,'A-methods'!$AG:$AG,"rate",'A-methods'!$AF:$AF,$B455,'A-methods'!$F:$F,$C455,'A-methods'!$A:$A,$D455)),'A-baseline &amp; data'!AY243)</f>
        <v>0</v>
      </c>
      <c r="Y455" s="243">
        <f>IF('A-baseline &amp; data'!AZ243="",X455*(1+SUMIFS('A-methods'!AE:AE,'A-methods'!$AG:$AG,"rate",'A-methods'!$AF:$AF,$B455,'A-methods'!$F:$F,$C455,'A-methods'!$A:$A,$D455)),'A-baseline &amp; data'!AZ243)</f>
        <v>0</v>
      </c>
    </row>
    <row r="456" spans="1:25">
      <c r="A456" s="237" t="s">
        <v>256</v>
      </c>
      <c r="B456" s="221" t="s">
        <v>372</v>
      </c>
      <c r="C456" s="274" t="str">
        <f t="shared" si="54"/>
        <v>Qld</v>
      </c>
      <c r="D456" s="272" t="str">
        <f t="shared" si="55"/>
        <v>Low</v>
      </c>
      <c r="E456" s="336">
        <f>IF('A-baseline &amp; data'!AF244&lt;&gt;"",'A-baseline &amp; data'!AF244,'A-baseline &amp; data'!AE244*(1+SUMIFS('A-methods'!K:K,'A-methods'!$AG:$AG,"rate",'A-methods'!$AF:$AF,$B456,'A-methods'!$F:$F,$C456,'A-methods'!$A:$A,$D456)))</f>
        <v>0</v>
      </c>
      <c r="F456" s="243">
        <f>IF('A-baseline &amp; data'!AG244="",E456*(1+SUMIFS('A-methods'!L:L,'A-methods'!$AG:$AG,"rate",'A-methods'!$AF:$AF,$B456,'A-methods'!$F:$F,$C456,'A-methods'!$A:$A,$D456)),'A-baseline &amp; data'!AG244)</f>
        <v>0</v>
      </c>
      <c r="G456" s="243">
        <f>IF('A-baseline &amp; data'!AH244="",F456*(1+SUMIFS('A-methods'!M:M,'A-methods'!$AG:$AG,"rate",'A-methods'!$AF:$AF,$B456,'A-methods'!$F:$F,$C456,'A-methods'!$A:$A,$D456)),'A-baseline &amp; data'!AH244)</f>
        <v>0</v>
      </c>
      <c r="H456" s="243">
        <f>IF('A-baseline &amp; data'!AI244="",G456*(1+SUMIFS('A-methods'!N:N,'A-methods'!$AG:$AG,"rate",'A-methods'!$AF:$AF,$B456,'A-methods'!$F:$F,$C456,'A-methods'!$A:$A,$D456)),'A-baseline &amp; data'!AI244)</f>
        <v>0</v>
      </c>
      <c r="I456" s="243">
        <f>IF('A-baseline &amp; data'!AJ244="",H456*(1+SUMIFS('A-methods'!O:O,'A-methods'!$AG:$AG,"rate",'A-methods'!$AF:$AF,$B456,'A-methods'!$F:$F,$C456,'A-methods'!$A:$A,$D456)),'A-baseline &amp; data'!AJ244)</f>
        <v>0</v>
      </c>
      <c r="J456" s="243">
        <f>IF('A-baseline &amp; data'!AK244="",I456*(1+SUMIFS('A-methods'!P:P,'A-methods'!$AG:$AG,"rate",'A-methods'!$AF:$AF,$B456,'A-methods'!$F:$F,$C456,'A-methods'!$A:$A,$D456)),'A-baseline &amp; data'!AK244)</f>
        <v>0</v>
      </c>
      <c r="K456" s="243">
        <f>IF('A-baseline &amp; data'!AL244="",J456*(1+SUMIFS('A-methods'!Q:Q,'A-methods'!$AG:$AG,"rate",'A-methods'!$AF:$AF,$B456,'A-methods'!$F:$F,$C456,'A-methods'!$A:$A,$D456)),'A-baseline &amp; data'!AL244)</f>
        <v>0</v>
      </c>
      <c r="L456" s="243">
        <f>IF('A-baseline &amp; data'!AM244="",K456*(1+SUMIFS('A-methods'!R:R,'A-methods'!$AG:$AG,"rate",'A-methods'!$AF:$AF,$B456,'A-methods'!$F:$F,$C456,'A-methods'!$A:$A,$D456)),'A-baseline &amp; data'!AM244)</f>
        <v>0</v>
      </c>
      <c r="M456" s="243">
        <f>IF('A-baseline &amp; data'!AN244="",L456*(1+SUMIFS('A-methods'!S:S,'A-methods'!$AG:$AG,"rate",'A-methods'!$AF:$AF,$B456,'A-methods'!$F:$F,$C456,'A-methods'!$A:$A,$D456)),'A-baseline &amp; data'!AN244)</f>
        <v>0</v>
      </c>
      <c r="N456" s="243">
        <f>IF('A-baseline &amp; data'!AO244="",M456*(1+SUMIFS('A-methods'!T:T,'A-methods'!$AG:$AG,"rate",'A-methods'!$AF:$AF,$B456,'A-methods'!$F:$F,$C456,'A-methods'!$A:$A,$D456)),'A-baseline &amp; data'!AO244)</f>
        <v>0</v>
      </c>
      <c r="O456" s="243">
        <f>IF('A-baseline &amp; data'!AP244="",N456*(1+SUMIFS('A-methods'!U:U,'A-methods'!$AG:$AG,"rate",'A-methods'!$AF:$AF,$B456,'A-methods'!$F:$F,$C456,'A-methods'!$A:$A,$D456)),'A-baseline &amp; data'!AP244)</f>
        <v>0</v>
      </c>
      <c r="P456" s="243">
        <f>IF('A-baseline &amp; data'!AQ244="",O456*(1+SUMIFS('A-methods'!V:V,'A-methods'!$AG:$AG,"rate",'A-methods'!$AF:$AF,$B456,'A-methods'!$F:$F,$C456,'A-methods'!$A:$A,$D456)),'A-baseline &amp; data'!AQ244)</f>
        <v>0</v>
      </c>
      <c r="Q456" s="243">
        <f>IF('A-baseline &amp; data'!AR244="",P456*(1+SUMIFS('A-methods'!W:W,'A-methods'!$AG:$AG,"rate",'A-methods'!$AF:$AF,$B456,'A-methods'!$F:$F,$C456,'A-methods'!$A:$A,$D456)),'A-baseline &amp; data'!AR244)</f>
        <v>0</v>
      </c>
      <c r="R456" s="243">
        <f>IF('A-baseline &amp; data'!AS244="",Q456*(1+SUMIFS('A-methods'!X:X,'A-methods'!$AG:$AG,"rate",'A-methods'!$AF:$AF,$B456,'A-methods'!$F:$F,$C456,'A-methods'!$A:$A,$D456)),'A-baseline &amp; data'!AS244)</f>
        <v>0</v>
      </c>
      <c r="S456" s="243">
        <f>IF('A-baseline &amp; data'!AT244="",R456*(1+SUMIFS('A-methods'!Y:Y,'A-methods'!$AG:$AG,"rate",'A-methods'!$AF:$AF,$B456,'A-methods'!$F:$F,$C456,'A-methods'!$A:$A,$D456)),'A-baseline &amp; data'!AT244)</f>
        <v>0</v>
      </c>
      <c r="T456" s="243">
        <f>IF('A-baseline &amp; data'!AU244="",S456*(1+SUMIFS('A-methods'!Z:Z,'A-methods'!$AG:$AG,"rate",'A-methods'!$AF:$AF,$B456,'A-methods'!$F:$F,$C456,'A-methods'!$A:$A,$D456)),'A-baseline &amp; data'!AU244)</f>
        <v>0</v>
      </c>
      <c r="U456" s="243">
        <f>IF('A-baseline &amp; data'!AV244="",T456*(1+SUMIFS('A-methods'!AA:AA,'A-methods'!$AG:$AG,"rate",'A-methods'!$AF:$AF,$B456,'A-methods'!$F:$F,$C456,'A-methods'!$A:$A,$D456)),'A-baseline &amp; data'!AV244)</f>
        <v>0</v>
      </c>
      <c r="V456" s="243">
        <f>IF('A-baseline &amp; data'!AW244="",U456*(1+SUMIFS('A-methods'!AB:AB,'A-methods'!$AG:$AG,"rate",'A-methods'!$AF:$AF,$B456,'A-methods'!$F:$F,$C456,'A-methods'!$A:$A,$D456)),'A-baseline &amp; data'!AW244)</f>
        <v>0</v>
      </c>
      <c r="W456" s="243">
        <f>IF('A-baseline &amp; data'!AX244="",V456*(1+SUMIFS('A-methods'!AC:AC,'A-methods'!$AG:$AG,"rate",'A-methods'!$AF:$AF,$B456,'A-methods'!$F:$F,$C456,'A-methods'!$A:$A,$D456)),'A-baseline &amp; data'!AX244)</f>
        <v>0</v>
      </c>
      <c r="X456" s="243">
        <f>IF('A-baseline &amp; data'!AY244="",W456*(1+SUMIFS('A-methods'!AD:AD,'A-methods'!$AG:$AG,"rate",'A-methods'!$AF:$AF,$B456,'A-methods'!$F:$F,$C456,'A-methods'!$A:$A,$D456)),'A-baseline &amp; data'!AY244)</f>
        <v>0</v>
      </c>
      <c r="Y456" s="243">
        <f>IF('A-baseline &amp; data'!AZ244="",X456*(1+SUMIFS('A-methods'!AE:AE,'A-methods'!$AG:$AG,"rate",'A-methods'!$AF:$AF,$B456,'A-methods'!$F:$F,$C456,'A-methods'!$A:$A,$D456)),'A-baseline &amp; data'!AZ244)</f>
        <v>0</v>
      </c>
    </row>
    <row r="457" spans="1:25">
      <c r="A457" s="237" t="s">
        <v>370</v>
      </c>
      <c r="B457" s="221" t="s">
        <v>371</v>
      </c>
      <c r="C457" s="274" t="str">
        <f t="shared" si="54"/>
        <v>Qld</v>
      </c>
      <c r="D457" s="272" t="str">
        <f t="shared" si="55"/>
        <v>Low</v>
      </c>
      <c r="E457" s="336">
        <f>IF('A-baseline &amp; data'!AF245&lt;&gt;"",'A-baseline &amp; data'!AF245,'A-baseline &amp; data'!AE245*(1+SUMIFS('A-methods'!K:K,'A-methods'!$AG:$AG,"rate",'A-methods'!$AF:$AF,$B457,'A-methods'!$F:$F,$C457,'A-methods'!$A:$A,$D457)))</f>
        <v>0</v>
      </c>
      <c r="F457" s="243">
        <f>IF('A-baseline &amp; data'!AG245="",E457*(1+SUMIFS('A-methods'!L:L,'A-methods'!$AG:$AG,"rate",'A-methods'!$AF:$AF,$B457,'A-methods'!$F:$F,$C457,'A-methods'!$A:$A,$D457)),'A-baseline &amp; data'!AG245)</f>
        <v>0</v>
      </c>
      <c r="G457" s="243">
        <f>IF('A-baseline &amp; data'!AH245="",F457*(1+SUMIFS('A-methods'!M:M,'A-methods'!$AG:$AG,"rate",'A-methods'!$AF:$AF,$B457,'A-methods'!$F:$F,$C457,'A-methods'!$A:$A,$D457)),'A-baseline &amp; data'!AH245)</f>
        <v>0</v>
      </c>
      <c r="H457" s="243">
        <f>IF('A-baseline &amp; data'!AI245="",G457*(1+SUMIFS('A-methods'!N:N,'A-methods'!$AG:$AG,"rate",'A-methods'!$AF:$AF,$B457,'A-methods'!$F:$F,$C457,'A-methods'!$A:$A,$D457)),'A-baseline &amp; data'!AI245)</f>
        <v>0</v>
      </c>
      <c r="I457" s="243">
        <f>IF('A-baseline &amp; data'!AJ245="",H457*(1+SUMIFS('A-methods'!O:O,'A-methods'!$AG:$AG,"rate",'A-methods'!$AF:$AF,$B457,'A-methods'!$F:$F,$C457,'A-methods'!$A:$A,$D457)),'A-baseline &amp; data'!AJ245)</f>
        <v>0</v>
      </c>
      <c r="J457" s="243">
        <f>IF('A-baseline &amp; data'!AK245="",I457*(1+SUMIFS('A-methods'!P:P,'A-methods'!$AG:$AG,"rate",'A-methods'!$AF:$AF,$B457,'A-methods'!$F:$F,$C457,'A-methods'!$A:$A,$D457)),'A-baseline &amp; data'!AK245)</f>
        <v>0</v>
      </c>
      <c r="K457" s="243">
        <f>IF('A-baseline &amp; data'!AL245="",J457*(1+SUMIFS('A-methods'!Q:Q,'A-methods'!$AG:$AG,"rate",'A-methods'!$AF:$AF,$B457,'A-methods'!$F:$F,$C457,'A-methods'!$A:$A,$D457)),'A-baseline &amp; data'!AL245)</f>
        <v>0</v>
      </c>
      <c r="L457" s="243">
        <f>IF('A-baseline &amp; data'!AM245="",K457*(1+SUMIFS('A-methods'!R:R,'A-methods'!$AG:$AG,"rate",'A-methods'!$AF:$AF,$B457,'A-methods'!$F:$F,$C457,'A-methods'!$A:$A,$D457)),'A-baseline &amp; data'!AM245)</f>
        <v>0</v>
      </c>
      <c r="M457" s="243">
        <f>IF('A-baseline &amp; data'!AN245="",L457*(1+SUMIFS('A-methods'!S:S,'A-methods'!$AG:$AG,"rate",'A-methods'!$AF:$AF,$B457,'A-methods'!$F:$F,$C457,'A-methods'!$A:$A,$D457)),'A-baseline &amp; data'!AN245)</f>
        <v>0</v>
      </c>
      <c r="N457" s="243">
        <f>IF('A-baseline &amp; data'!AO245="",M457*(1+SUMIFS('A-methods'!T:T,'A-methods'!$AG:$AG,"rate",'A-methods'!$AF:$AF,$B457,'A-methods'!$F:$F,$C457,'A-methods'!$A:$A,$D457)),'A-baseline &amp; data'!AO245)</f>
        <v>0</v>
      </c>
      <c r="O457" s="243">
        <f>IF('A-baseline &amp; data'!AP245="",N457*(1+SUMIFS('A-methods'!U:U,'A-methods'!$AG:$AG,"rate",'A-methods'!$AF:$AF,$B457,'A-methods'!$F:$F,$C457,'A-methods'!$A:$A,$D457)),'A-baseline &amp; data'!AP245)</f>
        <v>0</v>
      </c>
      <c r="P457" s="243">
        <f>IF('A-baseline &amp; data'!AQ245="",O457*(1+SUMIFS('A-methods'!V:V,'A-methods'!$AG:$AG,"rate",'A-methods'!$AF:$AF,$B457,'A-methods'!$F:$F,$C457,'A-methods'!$A:$A,$D457)),'A-baseline &amp; data'!AQ245)</f>
        <v>0</v>
      </c>
      <c r="Q457" s="243">
        <f>IF('A-baseline &amp; data'!AR245="",P457*(1+SUMIFS('A-methods'!W:W,'A-methods'!$AG:$AG,"rate",'A-methods'!$AF:$AF,$B457,'A-methods'!$F:$F,$C457,'A-methods'!$A:$A,$D457)),'A-baseline &amp; data'!AR245)</f>
        <v>0</v>
      </c>
      <c r="R457" s="243">
        <f>IF('A-baseline &amp; data'!AS245="",Q457*(1+SUMIFS('A-methods'!X:X,'A-methods'!$AG:$AG,"rate",'A-methods'!$AF:$AF,$B457,'A-methods'!$F:$F,$C457,'A-methods'!$A:$A,$D457)),'A-baseline &amp; data'!AS245)</f>
        <v>0</v>
      </c>
      <c r="S457" s="243">
        <f>IF('A-baseline &amp; data'!AT245="",R457*(1+SUMIFS('A-methods'!Y:Y,'A-methods'!$AG:$AG,"rate",'A-methods'!$AF:$AF,$B457,'A-methods'!$F:$F,$C457,'A-methods'!$A:$A,$D457)),'A-baseline &amp; data'!AT245)</f>
        <v>0</v>
      </c>
      <c r="T457" s="243">
        <f>IF('A-baseline &amp; data'!AU245="",S457*(1+SUMIFS('A-methods'!Z:Z,'A-methods'!$AG:$AG,"rate",'A-methods'!$AF:$AF,$B457,'A-methods'!$F:$F,$C457,'A-methods'!$A:$A,$D457)),'A-baseline &amp; data'!AU245)</f>
        <v>0</v>
      </c>
      <c r="U457" s="243">
        <f>IF('A-baseline &amp; data'!AV245="",T457*(1+SUMIFS('A-methods'!AA:AA,'A-methods'!$AG:$AG,"rate",'A-methods'!$AF:$AF,$B457,'A-methods'!$F:$F,$C457,'A-methods'!$A:$A,$D457)),'A-baseline &amp; data'!AV245)</f>
        <v>0</v>
      </c>
      <c r="V457" s="243">
        <f>IF('A-baseline &amp; data'!AW245="",U457*(1+SUMIFS('A-methods'!AB:AB,'A-methods'!$AG:$AG,"rate",'A-methods'!$AF:$AF,$B457,'A-methods'!$F:$F,$C457,'A-methods'!$A:$A,$D457)),'A-baseline &amp; data'!AW245)</f>
        <v>0</v>
      </c>
      <c r="W457" s="243">
        <f>IF('A-baseline &amp; data'!AX245="",V457*(1+SUMIFS('A-methods'!AC:AC,'A-methods'!$AG:$AG,"rate",'A-methods'!$AF:$AF,$B457,'A-methods'!$F:$F,$C457,'A-methods'!$A:$A,$D457)),'A-baseline &amp; data'!AX245)</f>
        <v>0</v>
      </c>
      <c r="X457" s="243">
        <f>IF('A-baseline &amp; data'!AY245="",W457*(1+SUMIFS('A-methods'!AD:AD,'A-methods'!$AG:$AG,"rate",'A-methods'!$AF:$AF,$B457,'A-methods'!$F:$F,$C457,'A-methods'!$A:$A,$D457)),'A-baseline &amp; data'!AY245)</f>
        <v>0</v>
      </c>
      <c r="Y457" s="243">
        <f>IF('A-baseline &amp; data'!AZ245="",X457*(1+SUMIFS('A-methods'!AE:AE,'A-methods'!$AG:$AG,"rate",'A-methods'!$AF:$AF,$B457,'A-methods'!$F:$F,$C457,'A-methods'!$A:$A,$D457)),'A-baseline &amp; data'!AZ245)</f>
        <v>0</v>
      </c>
    </row>
    <row r="458" spans="1:25">
      <c r="A458" s="237" t="s">
        <v>381</v>
      </c>
      <c r="B458" s="221" t="s">
        <v>382</v>
      </c>
      <c r="C458" s="274" t="str">
        <f t="shared" si="54"/>
        <v>Qld</v>
      </c>
      <c r="D458" s="272" t="str">
        <f t="shared" si="55"/>
        <v>Low</v>
      </c>
      <c r="E458" s="336">
        <f>IF('A-baseline &amp; data'!AF246&lt;&gt;"",'A-baseline &amp; data'!AF246,'A-baseline &amp; data'!AE246*(1+SUMIFS('A-methods'!K:K,'A-methods'!$AG:$AG,"rate",'A-methods'!$AF:$AF,$B458,'A-methods'!$F:$F,$C458,'A-methods'!$A:$A,$D458)))</f>
        <v>0</v>
      </c>
      <c r="F458" s="243">
        <f>IF('A-baseline &amp; data'!AG246="",E458*(1+SUMIFS('A-methods'!L:L,'A-methods'!$AG:$AG,"rate",'A-methods'!$AF:$AF,$B458,'A-methods'!$F:$F,$C458,'A-methods'!$A:$A,$D458)),'A-baseline &amp; data'!AG246)</f>
        <v>0</v>
      </c>
      <c r="G458" s="243">
        <f>IF('A-baseline &amp; data'!AH246="",F458*(1+SUMIFS('A-methods'!M:M,'A-methods'!$AG:$AG,"rate",'A-methods'!$AF:$AF,$B458,'A-methods'!$F:$F,$C458,'A-methods'!$A:$A,$D458)),'A-baseline &amp; data'!AH246)</f>
        <v>0</v>
      </c>
      <c r="H458" s="243">
        <f>IF('A-baseline &amp; data'!AI246="",G458*(1+SUMIFS('A-methods'!N:N,'A-methods'!$AG:$AG,"rate",'A-methods'!$AF:$AF,$B458,'A-methods'!$F:$F,$C458,'A-methods'!$A:$A,$D458)),'A-baseline &amp; data'!AI246)</f>
        <v>0</v>
      </c>
      <c r="I458" s="243">
        <f>IF('A-baseline &amp; data'!AJ246="",H458*(1+SUMIFS('A-methods'!O:O,'A-methods'!$AG:$AG,"rate",'A-methods'!$AF:$AF,$B458,'A-methods'!$F:$F,$C458,'A-methods'!$A:$A,$D458)),'A-baseline &amp; data'!AJ246)</f>
        <v>0</v>
      </c>
      <c r="J458" s="243">
        <f>IF('A-baseline &amp; data'!AK246="",I458*(1+SUMIFS('A-methods'!P:P,'A-methods'!$AG:$AG,"rate",'A-methods'!$AF:$AF,$B458,'A-methods'!$F:$F,$C458,'A-methods'!$A:$A,$D458)),'A-baseline &amp; data'!AK246)</f>
        <v>0</v>
      </c>
      <c r="K458" s="243">
        <f>IF('A-baseline &amp; data'!AL246="",J458*(1+SUMIFS('A-methods'!Q:Q,'A-methods'!$AG:$AG,"rate",'A-methods'!$AF:$AF,$B458,'A-methods'!$F:$F,$C458,'A-methods'!$A:$A,$D458)),'A-baseline &amp; data'!AL246)</f>
        <v>0</v>
      </c>
      <c r="L458" s="243">
        <f>IF('A-baseline &amp; data'!AM246="",K458*(1+SUMIFS('A-methods'!R:R,'A-methods'!$AG:$AG,"rate",'A-methods'!$AF:$AF,$B458,'A-methods'!$F:$F,$C458,'A-methods'!$A:$A,$D458)),'A-baseline &amp; data'!AM246)</f>
        <v>0</v>
      </c>
      <c r="M458" s="243">
        <f>IF('A-baseline &amp; data'!AN246="",L458*(1+SUMIFS('A-methods'!S:S,'A-methods'!$AG:$AG,"rate",'A-methods'!$AF:$AF,$B458,'A-methods'!$F:$F,$C458,'A-methods'!$A:$A,$D458)),'A-baseline &amp; data'!AN246)</f>
        <v>0</v>
      </c>
      <c r="N458" s="243">
        <f>IF('A-baseline &amp; data'!AO246="",M458*(1+SUMIFS('A-methods'!T:T,'A-methods'!$AG:$AG,"rate",'A-methods'!$AF:$AF,$B458,'A-methods'!$F:$F,$C458,'A-methods'!$A:$A,$D458)),'A-baseline &amp; data'!AO246)</f>
        <v>0</v>
      </c>
      <c r="O458" s="243">
        <f>IF('A-baseline &amp; data'!AP246="",N458*(1+SUMIFS('A-methods'!U:U,'A-methods'!$AG:$AG,"rate",'A-methods'!$AF:$AF,$B458,'A-methods'!$F:$F,$C458,'A-methods'!$A:$A,$D458)),'A-baseline &amp; data'!AP246)</f>
        <v>0</v>
      </c>
      <c r="P458" s="243">
        <f>IF('A-baseline &amp; data'!AQ246="",O458*(1+SUMIFS('A-methods'!V:V,'A-methods'!$AG:$AG,"rate",'A-methods'!$AF:$AF,$B458,'A-methods'!$F:$F,$C458,'A-methods'!$A:$A,$D458)),'A-baseline &amp; data'!AQ246)</f>
        <v>0</v>
      </c>
      <c r="Q458" s="243">
        <f>IF('A-baseline &amp; data'!AR246="",P458*(1+SUMIFS('A-methods'!W:W,'A-methods'!$AG:$AG,"rate",'A-methods'!$AF:$AF,$B458,'A-methods'!$F:$F,$C458,'A-methods'!$A:$A,$D458)),'A-baseline &amp; data'!AR246)</f>
        <v>0</v>
      </c>
      <c r="R458" s="243">
        <f>IF('A-baseline &amp; data'!AS246="",Q458*(1+SUMIFS('A-methods'!X:X,'A-methods'!$AG:$AG,"rate",'A-methods'!$AF:$AF,$B458,'A-methods'!$F:$F,$C458,'A-methods'!$A:$A,$D458)),'A-baseline &amp; data'!AS246)</f>
        <v>0</v>
      </c>
      <c r="S458" s="243">
        <f>IF('A-baseline &amp; data'!AT246="",R458*(1+SUMIFS('A-methods'!Y:Y,'A-methods'!$AG:$AG,"rate",'A-methods'!$AF:$AF,$B458,'A-methods'!$F:$F,$C458,'A-methods'!$A:$A,$D458)),'A-baseline &amp; data'!AT246)</f>
        <v>0</v>
      </c>
      <c r="T458" s="243">
        <f>IF('A-baseline &amp; data'!AU246="",S458*(1+SUMIFS('A-methods'!Z:Z,'A-methods'!$AG:$AG,"rate",'A-methods'!$AF:$AF,$B458,'A-methods'!$F:$F,$C458,'A-methods'!$A:$A,$D458)),'A-baseline &amp; data'!AU246)</f>
        <v>0</v>
      </c>
      <c r="U458" s="243">
        <f>IF('A-baseline &amp; data'!AV246="",T458*(1+SUMIFS('A-methods'!AA:AA,'A-methods'!$AG:$AG,"rate",'A-methods'!$AF:$AF,$B458,'A-methods'!$F:$F,$C458,'A-methods'!$A:$A,$D458)),'A-baseline &amp; data'!AV246)</f>
        <v>0</v>
      </c>
      <c r="V458" s="243">
        <f>IF('A-baseline &amp; data'!AW246="",U458*(1+SUMIFS('A-methods'!AB:AB,'A-methods'!$AG:$AG,"rate",'A-methods'!$AF:$AF,$B458,'A-methods'!$F:$F,$C458,'A-methods'!$A:$A,$D458)),'A-baseline &amp; data'!AW246)</f>
        <v>0</v>
      </c>
      <c r="W458" s="243">
        <f>IF('A-baseline &amp; data'!AX246="",V458*(1+SUMIFS('A-methods'!AC:AC,'A-methods'!$AG:$AG,"rate",'A-methods'!$AF:$AF,$B458,'A-methods'!$F:$F,$C458,'A-methods'!$A:$A,$D458)),'A-baseline &amp; data'!AX246)</f>
        <v>0</v>
      </c>
      <c r="X458" s="243">
        <f>IF('A-baseline &amp; data'!AY246="",W458*(1+SUMIFS('A-methods'!AD:AD,'A-methods'!$AG:$AG,"rate",'A-methods'!$AF:$AF,$B458,'A-methods'!$F:$F,$C458,'A-methods'!$A:$A,$D458)),'A-baseline &amp; data'!AY246)</f>
        <v>0</v>
      </c>
      <c r="Y458" s="243">
        <f>IF('A-baseline &amp; data'!AZ246="",X458*(1+SUMIFS('A-methods'!AE:AE,'A-methods'!$AG:$AG,"rate",'A-methods'!$AF:$AF,$B458,'A-methods'!$F:$F,$C458,'A-methods'!$A:$A,$D458)),'A-baseline &amp; data'!AZ246)</f>
        <v>0</v>
      </c>
    </row>
    <row r="459" spans="1:25">
      <c r="A459" s="237" t="s">
        <v>257</v>
      </c>
      <c r="B459" s="221" t="s">
        <v>194</v>
      </c>
      <c r="C459" s="274" t="str">
        <f t="shared" si="54"/>
        <v>Qld</v>
      </c>
      <c r="D459" s="272" t="str">
        <f t="shared" si="55"/>
        <v>Low</v>
      </c>
      <c r="E459" s="336">
        <f>IF('A-baseline &amp; data'!AF247&lt;&gt;"",'A-baseline &amp; data'!AF247,'A-baseline &amp; data'!AE247*(1+SUMIFS('A-methods'!K:K,'A-methods'!$AG:$AG,"rate",'A-methods'!$AF:$AF,$B459,'A-methods'!$F:$F,$C459,'A-methods'!$A:$A,$D459)))</f>
        <v>3393.1226000000001</v>
      </c>
      <c r="F459" s="243">
        <f>IF('A-baseline &amp; data'!AG247="",E459*(1+SUMIFS('A-methods'!L:L,'A-methods'!$AG:$AG,"rate",'A-methods'!$AF:$AF,$B459,'A-methods'!$F:$F,$C459,'A-methods'!$A:$A,$D459)),'A-baseline &amp; data'!AG247)</f>
        <v>3223.4664699999998</v>
      </c>
      <c r="G459" s="243">
        <f>IF('A-baseline &amp; data'!AH247="",F459*(1+SUMIFS('A-methods'!M:M,'A-methods'!$AG:$AG,"rate",'A-methods'!$AF:$AF,$B459,'A-methods'!$F:$F,$C459,'A-methods'!$A:$A,$D459)),'A-baseline &amp; data'!AH247)</f>
        <v>3062.2931464999997</v>
      </c>
      <c r="H459" s="243">
        <f>IF('A-baseline &amp; data'!AI247="",G459*(1+SUMIFS('A-methods'!N:N,'A-methods'!$AG:$AG,"rate",'A-methods'!$AF:$AF,$B459,'A-methods'!$F:$F,$C459,'A-methods'!$A:$A,$D459)),'A-baseline &amp; data'!AI247)</f>
        <v>2909.1784891749994</v>
      </c>
      <c r="I459" s="243">
        <f>IF('A-baseline &amp; data'!AJ247="",H459*(1+SUMIFS('A-methods'!O:O,'A-methods'!$AG:$AG,"rate",'A-methods'!$AF:$AF,$B459,'A-methods'!$F:$F,$C459,'A-methods'!$A:$A,$D459)),'A-baseline &amp; data'!AJ247)</f>
        <v>2763.7195647162494</v>
      </c>
      <c r="J459" s="243">
        <f>IF('A-baseline &amp; data'!AK247="",I459*(1+SUMIFS('A-methods'!P:P,'A-methods'!$AG:$AG,"rate",'A-methods'!$AF:$AF,$B459,'A-methods'!$F:$F,$C459,'A-methods'!$A:$A,$D459)),'A-baseline &amp; data'!AK247)</f>
        <v>2625.533586480437</v>
      </c>
      <c r="K459" s="243">
        <f>IF('A-baseline &amp; data'!AL247="",J459*(1+SUMIFS('A-methods'!Q:Q,'A-methods'!$AG:$AG,"rate",'A-methods'!$AF:$AF,$B459,'A-methods'!$F:$F,$C459,'A-methods'!$A:$A,$D459)),'A-baseline &amp; data'!AL247)</f>
        <v>2494.2569071564149</v>
      </c>
      <c r="L459" s="243">
        <f>IF('A-baseline &amp; data'!AM247="",K459*(1+SUMIFS('A-methods'!R:R,'A-methods'!$AG:$AG,"rate",'A-methods'!$AF:$AF,$B459,'A-methods'!$F:$F,$C459,'A-methods'!$A:$A,$D459)),'A-baseline &amp; data'!AM247)</f>
        <v>2369.5440617985942</v>
      </c>
      <c r="M459" s="243">
        <f>IF('A-baseline &amp; data'!AN247="",L459*(1+SUMIFS('A-methods'!S:S,'A-methods'!$AG:$AG,"rate",'A-methods'!$AF:$AF,$B459,'A-methods'!$F:$F,$C459,'A-methods'!$A:$A,$D459)),'A-baseline &amp; data'!AN247)</f>
        <v>2251.0668587086643</v>
      </c>
      <c r="N459" s="243">
        <f>IF('A-baseline &amp; data'!AO247="",M459*(1+SUMIFS('A-methods'!T:T,'A-methods'!$AG:$AG,"rate",'A-methods'!$AF:$AF,$B459,'A-methods'!$F:$F,$C459,'A-methods'!$A:$A,$D459)),'A-baseline &amp; data'!AO247)</f>
        <v>2138.5135157732311</v>
      </c>
      <c r="O459" s="243">
        <f>IF('A-baseline &amp; data'!AP247="",N459*(1+SUMIFS('A-methods'!U:U,'A-methods'!$AG:$AG,"rate",'A-methods'!$AF:$AF,$B459,'A-methods'!$F:$F,$C459,'A-methods'!$A:$A,$D459)),'A-baseline &amp; data'!AP247)</f>
        <v>2031.5878399845694</v>
      </c>
      <c r="P459" s="243">
        <f>IF('A-baseline &amp; data'!AQ247="",O459*(1+SUMIFS('A-methods'!V:V,'A-methods'!$AG:$AG,"rate",'A-methods'!$AF:$AF,$B459,'A-methods'!$F:$F,$C459,'A-methods'!$A:$A,$D459)),'A-baseline &amp; data'!AQ247)</f>
        <v>1930.0084479853408</v>
      </c>
      <c r="Q459" s="243">
        <f>IF('A-baseline &amp; data'!AR247="",P459*(1+SUMIFS('A-methods'!W:W,'A-methods'!$AG:$AG,"rate",'A-methods'!$AF:$AF,$B459,'A-methods'!$F:$F,$C459,'A-methods'!$A:$A,$D459)),'A-baseline &amp; data'!AR247)</f>
        <v>1833.5080255860737</v>
      </c>
      <c r="R459" s="243">
        <f>IF('A-baseline &amp; data'!AS247="",Q459*(1+SUMIFS('A-methods'!X:X,'A-methods'!$AG:$AG,"rate",'A-methods'!$AF:$AF,$B459,'A-methods'!$F:$F,$C459,'A-methods'!$A:$A,$D459)),'A-baseline &amp; data'!AS247)</f>
        <v>1741.83262430677</v>
      </c>
      <c r="S459" s="243">
        <f>IF('A-baseline &amp; data'!AT247="",R459*(1+SUMIFS('A-methods'!Y:Y,'A-methods'!$AG:$AG,"rate",'A-methods'!$AF:$AF,$B459,'A-methods'!$F:$F,$C459,'A-methods'!$A:$A,$D459)),'A-baseline &amp; data'!AT247)</f>
        <v>1654.7409930914314</v>
      </c>
      <c r="T459" s="243">
        <f>IF('A-baseline &amp; data'!AU247="",S459*(1+SUMIFS('A-methods'!Z:Z,'A-methods'!$AG:$AG,"rate",'A-methods'!$AF:$AF,$B459,'A-methods'!$F:$F,$C459,'A-methods'!$A:$A,$D459)),'A-baseline &amp; data'!AU247)</f>
        <v>1572.0039434368598</v>
      </c>
      <c r="U459" s="243">
        <f>IF('A-baseline &amp; data'!AV247="",T459*(1+SUMIFS('A-methods'!AA:AA,'A-methods'!$AG:$AG,"rate",'A-methods'!$AF:$AF,$B459,'A-methods'!$F:$F,$C459,'A-methods'!$A:$A,$D459)),'A-baseline &amp; data'!AV247)</f>
        <v>1493.4037462650167</v>
      </c>
      <c r="V459" s="243">
        <f>IF('A-baseline &amp; data'!AW247="",U459*(1+SUMIFS('A-methods'!AB:AB,'A-methods'!$AG:$AG,"rate",'A-methods'!$AF:$AF,$B459,'A-methods'!$F:$F,$C459,'A-methods'!$A:$A,$D459)),'A-baseline &amp; data'!AW247)</f>
        <v>1418.7335589517659</v>
      </c>
      <c r="W459" s="243">
        <f>IF('A-baseline &amp; data'!AX247="",V459*(1+SUMIFS('A-methods'!AC:AC,'A-methods'!$AG:$AG,"rate",'A-methods'!$AF:$AF,$B459,'A-methods'!$F:$F,$C459,'A-methods'!$A:$A,$D459)),'A-baseline &amp; data'!AX247)</f>
        <v>1347.7968810041775</v>
      </c>
      <c r="X459" s="243">
        <f>IF('A-baseline &amp; data'!AY247="",W459*(1+SUMIFS('A-methods'!AD:AD,'A-methods'!$AG:$AG,"rate",'A-methods'!$AF:$AF,$B459,'A-methods'!$F:$F,$C459,'A-methods'!$A:$A,$D459)),'A-baseline &amp; data'!AY247)</f>
        <v>1280.4070369539686</v>
      </c>
      <c r="Y459" s="243">
        <f>IF('A-baseline &amp; data'!AZ247="",X459*(1+SUMIFS('A-methods'!AE:AE,'A-methods'!$AG:$AG,"rate",'A-methods'!$AF:$AF,$B459,'A-methods'!$F:$F,$C459,'A-methods'!$A:$A,$D459)),'A-baseline &amp; data'!AZ247)</f>
        <v>1216.3866851062701</v>
      </c>
    </row>
    <row r="460" spans="1:25">
      <c r="A460" s="237" t="s">
        <v>159</v>
      </c>
      <c r="B460" s="221" t="s">
        <v>203</v>
      </c>
      <c r="C460" s="274" t="str">
        <f t="shared" si="54"/>
        <v>Qld</v>
      </c>
      <c r="D460" s="272" t="str">
        <f t="shared" si="55"/>
        <v>Low</v>
      </c>
      <c r="E460" s="336">
        <f>IF('A-baseline &amp; data'!AF248&lt;&gt;"",'A-baseline &amp; data'!AF248,'A-baseline &amp; data'!AE248*(1+SUMIFS('A-methods'!K:K,'A-methods'!$AG:$AG,"rate",'A-methods'!$AF:$AF,$B460,'A-methods'!$F:$F,$C460,'A-methods'!$A:$A,$D460)))</f>
        <v>327585</v>
      </c>
      <c r="F460" s="243">
        <f>IF('A-baseline &amp; data'!AG248="",E460*(1+SUMIFS('A-methods'!L:L,'A-methods'!$AG:$AG,"rate",'A-methods'!$AF:$AF,$B460,'A-methods'!$F:$F,$C460,'A-methods'!$A:$A,$D460)),'A-baseline &amp; data'!AG248)</f>
        <v>327585</v>
      </c>
      <c r="G460" s="243">
        <f>IF('A-baseline &amp; data'!AH248="",F460*(1+SUMIFS('A-methods'!M:M,'A-methods'!$AG:$AG,"rate",'A-methods'!$AF:$AF,$B460,'A-methods'!$F:$F,$C460,'A-methods'!$A:$A,$D460)),'A-baseline &amp; data'!AH248)</f>
        <v>327585</v>
      </c>
      <c r="H460" s="243">
        <f>IF('A-baseline &amp; data'!AI248="",G460*(1+SUMIFS('A-methods'!N:N,'A-methods'!$AG:$AG,"rate",'A-methods'!$AF:$AF,$B460,'A-methods'!$F:$F,$C460,'A-methods'!$A:$A,$D460)),'A-baseline &amp; data'!AI248)</f>
        <v>327585</v>
      </c>
      <c r="I460" s="243">
        <f>IF('A-baseline &amp; data'!AJ248="",H460*(1+SUMIFS('A-methods'!O:O,'A-methods'!$AG:$AG,"rate",'A-methods'!$AF:$AF,$B460,'A-methods'!$F:$F,$C460,'A-methods'!$A:$A,$D460)),'A-baseline &amp; data'!AJ248)</f>
        <v>327585</v>
      </c>
      <c r="J460" s="243">
        <f>IF('A-baseline &amp; data'!AK248="",I460*(1+SUMIFS('A-methods'!P:P,'A-methods'!$AG:$AG,"rate",'A-methods'!$AF:$AF,$B460,'A-methods'!$F:$F,$C460,'A-methods'!$A:$A,$D460)),'A-baseline &amp; data'!AK248)</f>
        <v>327585</v>
      </c>
      <c r="K460" s="243">
        <f>IF('A-baseline &amp; data'!AL248="",J460*(1+SUMIFS('A-methods'!Q:Q,'A-methods'!$AG:$AG,"rate",'A-methods'!$AF:$AF,$B460,'A-methods'!$F:$F,$C460,'A-methods'!$A:$A,$D460)),'A-baseline &amp; data'!AL248)</f>
        <v>327585</v>
      </c>
      <c r="L460" s="243">
        <f>IF('A-baseline &amp; data'!AM248="",K460*(1+SUMIFS('A-methods'!R:R,'A-methods'!$AG:$AG,"rate",'A-methods'!$AF:$AF,$B460,'A-methods'!$F:$F,$C460,'A-methods'!$A:$A,$D460)),'A-baseline &amp; data'!AM248)</f>
        <v>327585</v>
      </c>
      <c r="M460" s="243">
        <f>IF('A-baseline &amp; data'!AN248="",L460*(1+SUMIFS('A-methods'!S:S,'A-methods'!$AG:$AG,"rate",'A-methods'!$AF:$AF,$B460,'A-methods'!$F:$F,$C460,'A-methods'!$A:$A,$D460)),'A-baseline &amp; data'!AN248)</f>
        <v>327585</v>
      </c>
      <c r="N460" s="243">
        <f>IF('A-baseline &amp; data'!AO248="",M460*(1+SUMIFS('A-methods'!T:T,'A-methods'!$AG:$AG,"rate",'A-methods'!$AF:$AF,$B460,'A-methods'!$F:$F,$C460,'A-methods'!$A:$A,$D460)),'A-baseline &amp; data'!AO248)</f>
        <v>327585</v>
      </c>
      <c r="O460" s="243">
        <f>IF('A-baseline &amp; data'!AP248="",N460*(1+SUMIFS('A-methods'!U:U,'A-methods'!$AG:$AG,"rate",'A-methods'!$AF:$AF,$B460,'A-methods'!$F:$F,$C460,'A-methods'!$A:$A,$D460)),'A-baseline &amp; data'!AP248)</f>
        <v>327585</v>
      </c>
      <c r="P460" s="243">
        <f>IF('A-baseline &amp; data'!AQ248="",O460*(1+SUMIFS('A-methods'!V:V,'A-methods'!$AG:$AG,"rate",'A-methods'!$AF:$AF,$B460,'A-methods'!$F:$F,$C460,'A-methods'!$A:$A,$D460)),'A-baseline &amp; data'!AQ248)</f>
        <v>327585</v>
      </c>
      <c r="Q460" s="243">
        <f>IF('A-baseline &amp; data'!AR248="",P460*(1+SUMIFS('A-methods'!W:W,'A-methods'!$AG:$AG,"rate",'A-methods'!$AF:$AF,$B460,'A-methods'!$F:$F,$C460,'A-methods'!$A:$A,$D460)),'A-baseline &amp; data'!AR248)</f>
        <v>327585</v>
      </c>
      <c r="R460" s="243">
        <f>IF('A-baseline &amp; data'!AS248="",Q460*(1+SUMIFS('A-methods'!X:X,'A-methods'!$AG:$AG,"rate",'A-methods'!$AF:$AF,$B460,'A-methods'!$F:$F,$C460,'A-methods'!$A:$A,$D460)),'A-baseline &amp; data'!AS248)</f>
        <v>327585</v>
      </c>
      <c r="S460" s="243">
        <f>IF('A-baseline &amp; data'!AT248="",R460*(1+SUMIFS('A-methods'!Y:Y,'A-methods'!$AG:$AG,"rate",'A-methods'!$AF:$AF,$B460,'A-methods'!$F:$F,$C460,'A-methods'!$A:$A,$D460)),'A-baseline &amp; data'!AT248)</f>
        <v>327585</v>
      </c>
      <c r="T460" s="243">
        <f>IF('A-baseline &amp; data'!AU248="",S460*(1+SUMIFS('A-methods'!Z:Z,'A-methods'!$AG:$AG,"rate",'A-methods'!$AF:$AF,$B460,'A-methods'!$F:$F,$C460,'A-methods'!$A:$A,$D460)),'A-baseline &amp; data'!AU248)</f>
        <v>327585</v>
      </c>
      <c r="U460" s="243">
        <f>IF('A-baseline &amp; data'!AV248="",T460*(1+SUMIFS('A-methods'!AA:AA,'A-methods'!$AG:$AG,"rate",'A-methods'!$AF:$AF,$B460,'A-methods'!$F:$F,$C460,'A-methods'!$A:$A,$D460)),'A-baseline &amp; data'!AV248)</f>
        <v>327585</v>
      </c>
      <c r="V460" s="243">
        <f>IF('A-baseline &amp; data'!AW248="",U460*(1+SUMIFS('A-methods'!AB:AB,'A-methods'!$AG:$AG,"rate",'A-methods'!$AF:$AF,$B460,'A-methods'!$F:$F,$C460,'A-methods'!$A:$A,$D460)),'A-baseline &amp; data'!AW248)</f>
        <v>327585</v>
      </c>
      <c r="W460" s="243">
        <f>IF('A-baseline &amp; data'!AX248="",V460*(1+SUMIFS('A-methods'!AC:AC,'A-methods'!$AG:$AG,"rate",'A-methods'!$AF:$AF,$B460,'A-methods'!$F:$F,$C460,'A-methods'!$A:$A,$D460)),'A-baseline &amp; data'!AX248)</f>
        <v>327585</v>
      </c>
      <c r="X460" s="243">
        <f>IF('A-baseline &amp; data'!AY248="",W460*(1+SUMIFS('A-methods'!AD:AD,'A-methods'!$AG:$AG,"rate",'A-methods'!$AF:$AF,$B460,'A-methods'!$F:$F,$C460,'A-methods'!$A:$A,$D460)),'A-baseline &amp; data'!AY248)</f>
        <v>327585</v>
      </c>
      <c r="Y460" s="243">
        <f>IF('A-baseline &amp; data'!AZ248="",X460*(1+SUMIFS('A-methods'!AE:AE,'A-methods'!$AG:$AG,"rate",'A-methods'!$AF:$AF,$B460,'A-methods'!$F:$F,$C460,'A-methods'!$A:$A,$D460)),'A-baseline &amp; data'!AZ248)</f>
        <v>327585</v>
      </c>
    </row>
    <row r="461" spans="1:25">
      <c r="A461" s="237" t="s">
        <v>258</v>
      </c>
      <c r="B461" s="221" t="s">
        <v>766</v>
      </c>
      <c r="C461" s="274" t="str">
        <f t="shared" si="54"/>
        <v>Qld</v>
      </c>
      <c r="D461" s="272" t="str">
        <f t="shared" si="55"/>
        <v>Low</v>
      </c>
      <c r="E461" s="336">
        <f>IF('A-baseline &amp; data'!AF249&lt;&gt;"",'A-baseline &amp; data'!AF249,'A-baseline &amp; data'!AE249*(1+SUMIFS('A-methods'!K:K,'A-methods'!$AG:$AG,"rate",'A-methods'!$AF:$AF,$B461,'A-methods'!$F:$F,$C461,'A-methods'!$A:$A,$D461)))</f>
        <v>0</v>
      </c>
      <c r="F461" s="243">
        <f>IF('A-baseline &amp; data'!AG249="",E461*(1+SUMIFS('A-methods'!L:L,'A-methods'!$AG:$AG,"rate",'A-methods'!$AF:$AF,$B461,'A-methods'!$F:$F,$C461,'A-methods'!$A:$A,$D461)),'A-baseline &amp; data'!AG249)</f>
        <v>0</v>
      </c>
      <c r="G461" s="243">
        <f>IF('A-baseline &amp; data'!AH249="",F461*(1+SUMIFS('A-methods'!M:M,'A-methods'!$AG:$AG,"rate",'A-methods'!$AF:$AF,$B461,'A-methods'!$F:$F,$C461,'A-methods'!$A:$A,$D461)),'A-baseline &amp; data'!AH249)</f>
        <v>0</v>
      </c>
      <c r="H461" s="243">
        <f>IF('A-baseline &amp; data'!AI249="",G461*(1+SUMIFS('A-methods'!N:N,'A-methods'!$AG:$AG,"rate",'A-methods'!$AF:$AF,$B461,'A-methods'!$F:$F,$C461,'A-methods'!$A:$A,$D461)),'A-baseline &amp; data'!AI249)</f>
        <v>0</v>
      </c>
      <c r="I461" s="243">
        <f>IF('A-baseline &amp; data'!AJ249="",H461*(1+SUMIFS('A-methods'!O:O,'A-methods'!$AG:$AG,"rate",'A-methods'!$AF:$AF,$B461,'A-methods'!$F:$F,$C461,'A-methods'!$A:$A,$D461)),'A-baseline &amp; data'!AJ249)</f>
        <v>0</v>
      </c>
      <c r="J461" s="243">
        <f>IF('A-baseline &amp; data'!AK249="",I461*(1+SUMIFS('A-methods'!P:P,'A-methods'!$AG:$AG,"rate",'A-methods'!$AF:$AF,$B461,'A-methods'!$F:$F,$C461,'A-methods'!$A:$A,$D461)),'A-baseline &amp; data'!AK249)</f>
        <v>0</v>
      </c>
      <c r="K461" s="243">
        <f>IF('A-baseline &amp; data'!AL249="",J461*(1+SUMIFS('A-methods'!Q:Q,'A-methods'!$AG:$AG,"rate",'A-methods'!$AF:$AF,$B461,'A-methods'!$F:$F,$C461,'A-methods'!$A:$A,$D461)),'A-baseline &amp; data'!AL249)</f>
        <v>0</v>
      </c>
      <c r="L461" s="243">
        <f>IF('A-baseline &amp; data'!AM249="",K461*(1+SUMIFS('A-methods'!R:R,'A-methods'!$AG:$AG,"rate",'A-methods'!$AF:$AF,$B461,'A-methods'!$F:$F,$C461,'A-methods'!$A:$A,$D461)),'A-baseline &amp; data'!AM249)</f>
        <v>0</v>
      </c>
      <c r="M461" s="243">
        <f>IF('A-baseline &amp; data'!AN249="",L461*(1+SUMIFS('A-methods'!S:S,'A-methods'!$AG:$AG,"rate",'A-methods'!$AF:$AF,$B461,'A-methods'!$F:$F,$C461,'A-methods'!$A:$A,$D461)),'A-baseline &amp; data'!AN249)</f>
        <v>0</v>
      </c>
      <c r="N461" s="243">
        <f>IF('A-baseline &amp; data'!AO249="",M461*(1+SUMIFS('A-methods'!T:T,'A-methods'!$AG:$AG,"rate",'A-methods'!$AF:$AF,$B461,'A-methods'!$F:$F,$C461,'A-methods'!$A:$A,$D461)),'A-baseline &amp; data'!AO249)</f>
        <v>0</v>
      </c>
      <c r="O461" s="243">
        <f>IF('A-baseline &amp; data'!AP249="",N461*(1+SUMIFS('A-methods'!U:U,'A-methods'!$AG:$AG,"rate",'A-methods'!$AF:$AF,$B461,'A-methods'!$F:$F,$C461,'A-methods'!$A:$A,$D461)),'A-baseline &amp; data'!AP249)</f>
        <v>0</v>
      </c>
      <c r="P461" s="243">
        <f>IF('A-baseline &amp; data'!AQ249="",O461*(1+SUMIFS('A-methods'!V:V,'A-methods'!$AG:$AG,"rate",'A-methods'!$AF:$AF,$B461,'A-methods'!$F:$F,$C461,'A-methods'!$A:$A,$D461)),'A-baseline &amp; data'!AQ249)</f>
        <v>0</v>
      </c>
      <c r="Q461" s="243">
        <f>IF('A-baseline &amp; data'!AR249="",P461*(1+SUMIFS('A-methods'!W:W,'A-methods'!$AG:$AG,"rate",'A-methods'!$AF:$AF,$B461,'A-methods'!$F:$F,$C461,'A-methods'!$A:$A,$D461)),'A-baseline &amp; data'!AR249)</f>
        <v>0</v>
      </c>
      <c r="R461" s="243">
        <f>IF('A-baseline &amp; data'!AS249="",Q461*(1+SUMIFS('A-methods'!X:X,'A-methods'!$AG:$AG,"rate",'A-methods'!$AF:$AF,$B461,'A-methods'!$F:$F,$C461,'A-methods'!$A:$A,$D461)),'A-baseline &amp; data'!AS249)</f>
        <v>0</v>
      </c>
      <c r="S461" s="243">
        <f>IF('A-baseline &amp; data'!AT249="",R461*(1+SUMIFS('A-methods'!Y:Y,'A-methods'!$AG:$AG,"rate",'A-methods'!$AF:$AF,$B461,'A-methods'!$F:$F,$C461,'A-methods'!$A:$A,$D461)),'A-baseline &amp; data'!AT249)</f>
        <v>0</v>
      </c>
      <c r="T461" s="243">
        <f>IF('A-baseline &amp; data'!AU249="",S461*(1+SUMIFS('A-methods'!Z:Z,'A-methods'!$AG:$AG,"rate",'A-methods'!$AF:$AF,$B461,'A-methods'!$F:$F,$C461,'A-methods'!$A:$A,$D461)),'A-baseline &amp; data'!AU249)</f>
        <v>0</v>
      </c>
      <c r="U461" s="243">
        <f>IF('A-baseline &amp; data'!AV249="",T461*(1+SUMIFS('A-methods'!AA:AA,'A-methods'!$AG:$AG,"rate",'A-methods'!$AF:$AF,$B461,'A-methods'!$F:$F,$C461,'A-methods'!$A:$A,$D461)),'A-baseline &amp; data'!AV249)</f>
        <v>0</v>
      </c>
      <c r="V461" s="243">
        <f>IF('A-baseline &amp; data'!AW249="",U461*(1+SUMIFS('A-methods'!AB:AB,'A-methods'!$AG:$AG,"rate",'A-methods'!$AF:$AF,$B461,'A-methods'!$F:$F,$C461,'A-methods'!$A:$A,$D461)),'A-baseline &amp; data'!AW249)</f>
        <v>0</v>
      </c>
      <c r="W461" s="243">
        <f>IF('A-baseline &amp; data'!AX249="",V461*(1+SUMIFS('A-methods'!AC:AC,'A-methods'!$AG:$AG,"rate",'A-methods'!$AF:$AF,$B461,'A-methods'!$F:$F,$C461,'A-methods'!$A:$A,$D461)),'A-baseline &amp; data'!AX249)</f>
        <v>0</v>
      </c>
      <c r="X461" s="243">
        <f>IF('A-baseline &amp; data'!AY249="",W461*(1+SUMIFS('A-methods'!AD:AD,'A-methods'!$AG:$AG,"rate",'A-methods'!$AF:$AF,$B461,'A-methods'!$F:$F,$C461,'A-methods'!$A:$A,$D461)),'A-baseline &amp; data'!AY249)</f>
        <v>0</v>
      </c>
      <c r="Y461" s="243">
        <f>IF('A-baseline &amp; data'!AZ249="",X461*(1+SUMIFS('A-methods'!AE:AE,'A-methods'!$AG:$AG,"rate",'A-methods'!$AF:$AF,$B461,'A-methods'!$F:$F,$C461,'A-methods'!$A:$A,$D461)),'A-baseline &amp; data'!AZ249)</f>
        <v>0</v>
      </c>
    </row>
    <row r="462" spans="1:25">
      <c r="A462" s="237" t="s">
        <v>259</v>
      </c>
      <c r="B462" s="221" t="s">
        <v>263</v>
      </c>
      <c r="C462" s="274" t="str">
        <f t="shared" si="54"/>
        <v>Qld</v>
      </c>
      <c r="D462" s="272" t="str">
        <f t="shared" si="55"/>
        <v>Low</v>
      </c>
      <c r="E462" s="336">
        <f>IF('A-baseline &amp; data'!AF250&lt;&gt;"",'A-baseline &amp; data'!AF250,'A-baseline &amp; data'!AE250*(1+SUMIFS('A-methods'!K:K,'A-methods'!$AG:$AG,"rate",'A-methods'!$AF:$AF,$B462,'A-methods'!$F:$F,$C462,'A-methods'!$A:$A,$D462)))</f>
        <v>128622.12938833333</v>
      </c>
      <c r="F462" s="243">
        <f>IF('A-baseline &amp; data'!AG250="",E462*(1+SUMIFS('A-methods'!L:L,'A-methods'!$AG:$AG,"rate",'A-methods'!$AF:$AF,$B462,'A-methods'!$F:$F,$C462,'A-methods'!$A:$A,$D462)),'A-baseline &amp; data'!AG250)</f>
        <v>128364.88512955666</v>
      </c>
      <c r="G462" s="243">
        <f>IF('A-baseline &amp; data'!AH250="",F462*(1+SUMIFS('A-methods'!M:M,'A-methods'!$AG:$AG,"rate",'A-methods'!$AF:$AF,$B462,'A-methods'!$F:$F,$C462,'A-methods'!$A:$A,$D462)),'A-baseline &amp; data'!AH250)</f>
        <v>128108.15535929754</v>
      </c>
      <c r="H462" s="243">
        <f>IF('A-baseline &amp; data'!AI250="",G462*(1+SUMIFS('A-methods'!N:N,'A-methods'!$AG:$AG,"rate",'A-methods'!$AF:$AF,$B462,'A-methods'!$F:$F,$C462,'A-methods'!$A:$A,$D462)),'A-baseline &amp; data'!AI250)</f>
        <v>127851.93904857895</v>
      </c>
      <c r="I462" s="243">
        <f>IF('A-baseline &amp; data'!AJ250="",H462*(1+SUMIFS('A-methods'!O:O,'A-methods'!$AG:$AG,"rate",'A-methods'!$AF:$AF,$B462,'A-methods'!$F:$F,$C462,'A-methods'!$A:$A,$D462)),'A-baseline &amp; data'!AJ250)</f>
        <v>127596.23517048178</v>
      </c>
      <c r="J462" s="243">
        <f>IF('A-baseline &amp; data'!AK250="",I462*(1+SUMIFS('A-methods'!P:P,'A-methods'!$AG:$AG,"rate",'A-methods'!$AF:$AF,$B462,'A-methods'!$F:$F,$C462,'A-methods'!$A:$A,$D462)),'A-baseline &amp; data'!AK250)</f>
        <v>127341.04270014082</v>
      </c>
      <c r="K462" s="243">
        <f>IF('A-baseline &amp; data'!AL250="",J462*(1+SUMIFS('A-methods'!Q:Q,'A-methods'!$AG:$AG,"rate",'A-methods'!$AF:$AF,$B462,'A-methods'!$F:$F,$C462,'A-methods'!$A:$A,$D462)),'A-baseline &amp; data'!AL250)</f>
        <v>127086.36061474054</v>
      </c>
      <c r="L462" s="243">
        <f>IF('A-baseline &amp; data'!AM250="",K462*(1+SUMIFS('A-methods'!R:R,'A-methods'!$AG:$AG,"rate",'A-methods'!$AF:$AF,$B462,'A-methods'!$F:$F,$C462,'A-methods'!$A:$A,$D462)),'A-baseline &amp; data'!AM250)</f>
        <v>126832.18789351106</v>
      </c>
      <c r="M462" s="243">
        <f>IF('A-baseline &amp; data'!AN250="",L462*(1+SUMIFS('A-methods'!S:S,'A-methods'!$AG:$AG,"rate",'A-methods'!$AF:$AF,$B462,'A-methods'!$F:$F,$C462,'A-methods'!$A:$A,$D462)),'A-baseline &amp; data'!AN250)</f>
        <v>126578.52351772404</v>
      </c>
      <c r="N462" s="243">
        <f>IF('A-baseline &amp; data'!AO250="",M462*(1+SUMIFS('A-methods'!T:T,'A-methods'!$AG:$AG,"rate",'A-methods'!$AF:$AF,$B462,'A-methods'!$F:$F,$C462,'A-methods'!$A:$A,$D462)),'A-baseline &amp; data'!AO250)</f>
        <v>126325.36647068859</v>
      </c>
      <c r="O462" s="243">
        <f>IF('A-baseline &amp; data'!AP250="",N462*(1+SUMIFS('A-methods'!U:U,'A-methods'!$AG:$AG,"rate",'A-methods'!$AF:$AF,$B462,'A-methods'!$F:$F,$C462,'A-methods'!$A:$A,$D462)),'A-baseline &amp; data'!AP250)</f>
        <v>126072.71573774722</v>
      </c>
      <c r="P462" s="243">
        <f>IF('A-baseline &amp; data'!AQ250="",O462*(1+SUMIFS('A-methods'!V:V,'A-methods'!$AG:$AG,"rate",'A-methods'!$AF:$AF,$B462,'A-methods'!$F:$F,$C462,'A-methods'!$A:$A,$D462)),'A-baseline &amp; data'!AQ250)</f>
        <v>125820.57030627172</v>
      </c>
      <c r="Q462" s="243">
        <f>IF('A-baseline &amp; data'!AR250="",P462*(1+SUMIFS('A-methods'!W:W,'A-methods'!$AG:$AG,"rate",'A-methods'!$AF:$AF,$B462,'A-methods'!$F:$F,$C462,'A-methods'!$A:$A,$D462)),'A-baseline &amp; data'!AR250)</f>
        <v>125568.92916565918</v>
      </c>
      <c r="R462" s="243">
        <f>IF('A-baseline &amp; data'!AS250="",Q462*(1+SUMIFS('A-methods'!X:X,'A-methods'!$AG:$AG,"rate",'A-methods'!$AF:$AF,$B462,'A-methods'!$F:$F,$C462,'A-methods'!$A:$A,$D462)),'A-baseline &amp; data'!AS250)</f>
        <v>125317.79130732786</v>
      </c>
      <c r="S462" s="243">
        <f>IF('A-baseline &amp; data'!AT250="",R462*(1+SUMIFS('A-methods'!Y:Y,'A-methods'!$AG:$AG,"rate",'A-methods'!$AF:$AF,$B462,'A-methods'!$F:$F,$C462,'A-methods'!$A:$A,$D462)),'A-baseline &amp; data'!AT250)</f>
        <v>125067.1557247132</v>
      </c>
      <c r="T462" s="243">
        <f>IF('A-baseline &amp; data'!AU250="",S462*(1+SUMIFS('A-methods'!Z:Z,'A-methods'!$AG:$AG,"rate",'A-methods'!$AF:$AF,$B462,'A-methods'!$F:$F,$C462,'A-methods'!$A:$A,$D462)),'A-baseline &amp; data'!AU250)</f>
        <v>124817.02141326378</v>
      </c>
      <c r="U462" s="243">
        <f>IF('A-baseline &amp; data'!AV250="",T462*(1+SUMIFS('A-methods'!AA:AA,'A-methods'!$AG:$AG,"rate",'A-methods'!$AF:$AF,$B462,'A-methods'!$F:$F,$C462,'A-methods'!$A:$A,$D462)),'A-baseline &amp; data'!AV250)</f>
        <v>124567.38737043725</v>
      </c>
      <c r="V462" s="243">
        <f>IF('A-baseline &amp; data'!AW250="",U462*(1+SUMIFS('A-methods'!AB:AB,'A-methods'!$AG:$AG,"rate",'A-methods'!$AF:$AF,$B462,'A-methods'!$F:$F,$C462,'A-methods'!$A:$A,$D462)),'A-baseline &amp; data'!AW250)</f>
        <v>124318.25259569638</v>
      </c>
      <c r="W462" s="243">
        <f>IF('A-baseline &amp; data'!AX250="",V462*(1+SUMIFS('A-methods'!AC:AC,'A-methods'!$AG:$AG,"rate",'A-methods'!$AF:$AF,$B462,'A-methods'!$F:$F,$C462,'A-methods'!$A:$A,$D462)),'A-baseline &amp; data'!AX250)</f>
        <v>124069.61609050499</v>
      </c>
      <c r="X462" s="243">
        <f>IF('A-baseline &amp; data'!AY250="",W462*(1+SUMIFS('A-methods'!AD:AD,'A-methods'!$AG:$AG,"rate",'A-methods'!$AF:$AF,$B462,'A-methods'!$F:$F,$C462,'A-methods'!$A:$A,$D462)),'A-baseline &amp; data'!AY250)</f>
        <v>123821.47685832398</v>
      </c>
      <c r="Y462" s="243">
        <f>IF('A-baseline &amp; data'!AZ250="",X462*(1+SUMIFS('A-methods'!AE:AE,'A-methods'!$AG:$AG,"rate",'A-methods'!$AF:$AF,$B462,'A-methods'!$F:$F,$C462,'A-methods'!$A:$A,$D462)),'A-baseline &amp; data'!AZ250)</f>
        <v>123573.83390460732</v>
      </c>
    </row>
    <row r="463" spans="1:25">
      <c r="A463" s="237" t="s">
        <v>171</v>
      </c>
      <c r="B463" s="221" t="s">
        <v>172</v>
      </c>
      <c r="C463" s="274" t="str">
        <f t="shared" si="54"/>
        <v>Qld</v>
      </c>
      <c r="D463" s="272" t="str">
        <f t="shared" si="55"/>
        <v>Low</v>
      </c>
      <c r="E463" s="336">
        <f>IF('A-baseline &amp; data'!AF251&lt;&gt;"",'A-baseline &amp; data'!AF251,'A-baseline &amp; data'!AE251*(1+SUMIFS('A-methods'!K:K,'A-methods'!$AG:$AG,"rate",'A-methods'!$AF:$AF,$B463,'A-methods'!$F:$F,$C463,'A-methods'!$A:$A,$D463)))</f>
        <v>116583.836228</v>
      </c>
      <c r="F463" s="243">
        <f>IF('A-baseline &amp; data'!AG251="",E463*(1+SUMIFS('A-methods'!L:L,'A-methods'!$AG:$AG,"rate",'A-methods'!$AF:$AF,$B463,'A-methods'!$F:$F,$C463,'A-methods'!$A:$A,$D463)),'A-baseline &amp; data'!AG251)</f>
        <v>119848.183642384</v>
      </c>
      <c r="G463" s="243">
        <f>IF('A-baseline &amp; data'!AH251="",F463*(1+SUMIFS('A-methods'!M:M,'A-methods'!$AG:$AG,"rate",'A-methods'!$AF:$AF,$B463,'A-methods'!$F:$F,$C463,'A-methods'!$A:$A,$D463)),'A-baseline &amp; data'!AH251)</f>
        <v>123203.93278437076</v>
      </c>
      <c r="H463" s="243">
        <f>IF('A-baseline &amp; data'!AI251="",G463*(1+SUMIFS('A-methods'!N:N,'A-methods'!$AG:$AG,"rate",'A-methods'!$AF:$AF,$B463,'A-methods'!$F:$F,$C463,'A-methods'!$A:$A,$D463)),'A-baseline &amp; data'!AI251)</f>
        <v>126653.64290233314</v>
      </c>
      <c r="I463" s="243">
        <f>IF('A-baseline &amp; data'!AJ251="",H463*(1+SUMIFS('A-methods'!O:O,'A-methods'!$AG:$AG,"rate",'A-methods'!$AF:$AF,$B463,'A-methods'!$F:$F,$C463,'A-methods'!$A:$A,$D463)),'A-baseline &amp; data'!AJ251)</f>
        <v>130199.94490359847</v>
      </c>
      <c r="J463" s="243">
        <f>IF('A-baseline &amp; data'!AK251="",I463*(1+SUMIFS('A-methods'!P:P,'A-methods'!$AG:$AG,"rate",'A-methods'!$AF:$AF,$B463,'A-methods'!$F:$F,$C463,'A-methods'!$A:$A,$D463)),'A-baseline &amp; data'!AK251)</f>
        <v>133845.54336089923</v>
      </c>
      <c r="K463" s="243">
        <f>IF('A-baseline &amp; data'!AL251="",J463*(1+SUMIFS('A-methods'!Q:Q,'A-methods'!$AG:$AG,"rate",'A-methods'!$AF:$AF,$B463,'A-methods'!$F:$F,$C463,'A-methods'!$A:$A,$D463)),'A-baseline &amp; data'!AL251)</f>
        <v>137593.2185750044</v>
      </c>
      <c r="L463" s="243">
        <f>IF('A-baseline &amp; data'!AM251="",K463*(1+SUMIFS('A-methods'!R:R,'A-methods'!$AG:$AG,"rate",'A-methods'!$AF:$AF,$B463,'A-methods'!$F:$F,$C463,'A-methods'!$A:$A,$D463)),'A-baseline &amp; data'!AM251)</f>
        <v>141445.82869510452</v>
      </c>
      <c r="M463" s="243">
        <f>IF('A-baseline &amp; data'!AN251="",L463*(1+SUMIFS('A-methods'!S:S,'A-methods'!$AG:$AG,"rate",'A-methods'!$AF:$AF,$B463,'A-methods'!$F:$F,$C463,'A-methods'!$A:$A,$D463)),'A-baseline &amp; data'!AN251)</f>
        <v>145406.31189856745</v>
      </c>
      <c r="N463" s="243">
        <f>IF('A-baseline &amp; data'!AO251="",M463*(1+SUMIFS('A-methods'!T:T,'A-methods'!$AG:$AG,"rate",'A-methods'!$AF:$AF,$B463,'A-methods'!$F:$F,$C463,'A-methods'!$A:$A,$D463)),'A-baseline &amp; data'!AO251)</f>
        <v>149477.68863172733</v>
      </c>
      <c r="O463" s="243">
        <f>IF('A-baseline &amp; data'!AP251="",N463*(1+SUMIFS('A-methods'!U:U,'A-methods'!$AG:$AG,"rate",'A-methods'!$AF:$AF,$B463,'A-methods'!$F:$F,$C463,'A-methods'!$A:$A,$D463)),'A-baseline &amp; data'!AP251)</f>
        <v>153663.06391341571</v>
      </c>
      <c r="P463" s="243">
        <f>IF('A-baseline &amp; data'!AQ251="",O463*(1+SUMIFS('A-methods'!V:V,'A-methods'!$AG:$AG,"rate",'A-methods'!$AF:$AF,$B463,'A-methods'!$F:$F,$C463,'A-methods'!$A:$A,$D463)),'A-baseline &amp; data'!AQ251)</f>
        <v>157965.62970299134</v>
      </c>
      <c r="Q463" s="243">
        <f>IF('A-baseline &amp; data'!AR251="",P463*(1+SUMIFS('A-methods'!W:W,'A-methods'!$AG:$AG,"rate",'A-methods'!$AF:$AF,$B463,'A-methods'!$F:$F,$C463,'A-methods'!$A:$A,$D463)),'A-baseline &amp; data'!AR251)</f>
        <v>162388.66733467509</v>
      </c>
      <c r="R463" s="243">
        <f>IF('A-baseline &amp; data'!AS251="",Q463*(1+SUMIFS('A-methods'!X:X,'A-methods'!$AG:$AG,"rate",'A-methods'!$AF:$AF,$B463,'A-methods'!$F:$F,$C463,'A-methods'!$A:$A,$D463)),'A-baseline &amp; data'!AS251)</f>
        <v>166935.55002004601</v>
      </c>
      <c r="S463" s="243">
        <f>IF('A-baseline &amp; data'!AT251="",R463*(1+SUMIFS('A-methods'!Y:Y,'A-methods'!$AG:$AG,"rate",'A-methods'!$AF:$AF,$B463,'A-methods'!$F:$F,$C463,'A-methods'!$A:$A,$D463)),'A-baseline &amp; data'!AT251)</f>
        <v>171609.7454206073</v>
      </c>
      <c r="T463" s="243">
        <f>IF('A-baseline &amp; data'!AU251="",S463*(1+SUMIFS('A-methods'!Z:Z,'A-methods'!$AG:$AG,"rate",'A-methods'!$AF:$AF,$B463,'A-methods'!$F:$F,$C463,'A-methods'!$A:$A,$D463)),'A-baseline &amp; data'!AU251)</f>
        <v>176414.8182923843</v>
      </c>
      <c r="U463" s="243">
        <f>IF('A-baseline &amp; data'!AV251="",T463*(1+SUMIFS('A-methods'!AA:AA,'A-methods'!$AG:$AG,"rate",'A-methods'!$AF:$AF,$B463,'A-methods'!$F:$F,$C463,'A-methods'!$A:$A,$D463)),'A-baseline &amp; data'!AV251)</f>
        <v>181354.43320457108</v>
      </c>
      <c r="V463" s="243">
        <f>IF('A-baseline &amp; data'!AW251="",U463*(1+SUMIFS('A-methods'!AB:AB,'A-methods'!$AG:$AG,"rate",'A-methods'!$AF:$AF,$B463,'A-methods'!$F:$F,$C463,'A-methods'!$A:$A,$D463)),'A-baseline &amp; data'!AW251)</f>
        <v>186432.35733429907</v>
      </c>
      <c r="W463" s="243">
        <f>IF('A-baseline &amp; data'!AX251="",V463*(1+SUMIFS('A-methods'!AC:AC,'A-methods'!$AG:$AG,"rate",'A-methods'!$AF:$AF,$B463,'A-methods'!$F:$F,$C463,'A-methods'!$A:$A,$D463)),'A-baseline &amp; data'!AX251)</f>
        <v>191652.46333965944</v>
      </c>
      <c r="X463" s="243">
        <f>IF('A-baseline &amp; data'!AY251="",W463*(1+SUMIFS('A-methods'!AD:AD,'A-methods'!$AG:$AG,"rate",'A-methods'!$AF:$AF,$B463,'A-methods'!$F:$F,$C463,'A-methods'!$A:$A,$D463)),'A-baseline &amp; data'!AY251)</f>
        <v>197018.73231316992</v>
      </c>
      <c r="Y463" s="243">
        <f>IF('A-baseline &amp; data'!AZ251="",X463*(1+SUMIFS('A-methods'!AE:AE,'A-methods'!$AG:$AG,"rate",'A-methods'!$AF:$AF,$B463,'A-methods'!$F:$F,$C463,'A-methods'!$A:$A,$D463)),'A-baseline &amp; data'!AZ251)</f>
        <v>202535.25681793867</v>
      </c>
    </row>
    <row r="464" spans="1:25">
      <c r="A464" s="237" t="s">
        <v>260</v>
      </c>
      <c r="B464" s="221" t="s">
        <v>264</v>
      </c>
      <c r="C464" s="274" t="str">
        <f t="shared" si="54"/>
        <v>Qld</v>
      </c>
      <c r="D464" s="272" t="str">
        <f t="shared" si="55"/>
        <v>Low</v>
      </c>
      <c r="E464" s="336">
        <f>IF('A-baseline &amp; data'!AF252&lt;&gt;"",'A-baseline &amp; data'!AF252,'A-baseline &amp; data'!AE252*(1+SUMIFS('A-methods'!K:K,'A-methods'!$AG:$AG,"rate",'A-methods'!$AF:$AF,$B464,'A-methods'!$F:$F,$C464,'A-methods'!$A:$A,$D464)))</f>
        <v>23934.55503</v>
      </c>
      <c r="F464" s="243">
        <f>IF('A-baseline &amp; data'!AG252="",E464*(1+SUMIFS('A-methods'!L:L,'A-methods'!$AG:$AG,"rate",'A-methods'!$AF:$AF,$B464,'A-methods'!$F:$F,$C464,'A-methods'!$A:$A,$D464)),'A-baseline &amp; data'!AG252)</f>
        <v>23216.518379099998</v>
      </c>
      <c r="G464" s="243">
        <f>IF('A-baseline &amp; data'!AH252="",F464*(1+SUMIFS('A-methods'!M:M,'A-methods'!$AG:$AG,"rate",'A-methods'!$AF:$AF,$B464,'A-methods'!$F:$F,$C464,'A-methods'!$A:$A,$D464)),'A-baseline &amp; data'!AH252)</f>
        <v>22520.022827726996</v>
      </c>
      <c r="H464" s="243">
        <f>IF('A-baseline &amp; data'!AI252="",G464*(1+SUMIFS('A-methods'!N:N,'A-methods'!$AG:$AG,"rate",'A-methods'!$AF:$AF,$B464,'A-methods'!$F:$F,$C464,'A-methods'!$A:$A,$D464)),'A-baseline &amp; data'!AI252)</f>
        <v>21844.422142895186</v>
      </c>
      <c r="I464" s="243">
        <f>IF('A-baseline &amp; data'!AJ252="",H464*(1+SUMIFS('A-methods'!O:O,'A-methods'!$AG:$AG,"rate",'A-methods'!$AF:$AF,$B464,'A-methods'!$F:$F,$C464,'A-methods'!$A:$A,$D464)),'A-baseline &amp; data'!AJ252)</f>
        <v>21189.08947860833</v>
      </c>
      <c r="J464" s="243">
        <f>IF('A-baseline &amp; data'!AK252="",I464*(1+SUMIFS('A-methods'!P:P,'A-methods'!$AG:$AG,"rate",'A-methods'!$AF:$AF,$B464,'A-methods'!$F:$F,$C464,'A-methods'!$A:$A,$D464)),'A-baseline &amp; data'!AK252)</f>
        <v>20553.416794250079</v>
      </c>
      <c r="K464" s="243">
        <f>IF('A-baseline &amp; data'!AL252="",J464*(1+SUMIFS('A-methods'!Q:Q,'A-methods'!$AG:$AG,"rate",'A-methods'!$AF:$AF,$B464,'A-methods'!$F:$F,$C464,'A-methods'!$A:$A,$D464)),'A-baseline &amp; data'!AL252)</f>
        <v>19936.814290422575</v>
      </c>
      <c r="L464" s="243">
        <f>IF('A-baseline &amp; data'!AM252="",K464*(1+SUMIFS('A-methods'!R:R,'A-methods'!$AG:$AG,"rate",'A-methods'!$AF:$AF,$B464,'A-methods'!$F:$F,$C464,'A-methods'!$A:$A,$D464)),'A-baseline &amp; data'!AM252)</f>
        <v>19338.709861709896</v>
      </c>
      <c r="M464" s="243">
        <f>IF('A-baseline &amp; data'!AN252="",L464*(1+SUMIFS('A-methods'!S:S,'A-methods'!$AG:$AG,"rate",'A-methods'!$AF:$AF,$B464,'A-methods'!$F:$F,$C464,'A-methods'!$A:$A,$D464)),'A-baseline &amp; data'!AN252)</f>
        <v>18758.5485658586</v>
      </c>
      <c r="N464" s="243">
        <f>IF('A-baseline &amp; data'!AO252="",M464*(1+SUMIFS('A-methods'!T:T,'A-methods'!$AG:$AG,"rate",'A-methods'!$AF:$AF,$B464,'A-methods'!$F:$F,$C464,'A-methods'!$A:$A,$D464)),'A-baseline &amp; data'!AO252)</f>
        <v>18195.792108882841</v>
      </c>
      <c r="O464" s="243">
        <f>IF('A-baseline &amp; data'!AP252="",N464*(1+SUMIFS('A-methods'!U:U,'A-methods'!$AG:$AG,"rate",'A-methods'!$AF:$AF,$B464,'A-methods'!$F:$F,$C464,'A-methods'!$A:$A,$D464)),'A-baseline &amp; data'!AP252)</f>
        <v>17649.918345616356</v>
      </c>
      <c r="P464" s="243">
        <f>IF('A-baseline &amp; data'!AQ252="",O464*(1+SUMIFS('A-methods'!V:V,'A-methods'!$AG:$AG,"rate",'A-methods'!$AF:$AF,$B464,'A-methods'!$F:$F,$C464,'A-methods'!$A:$A,$D464)),'A-baseline &amp; data'!AQ252)</f>
        <v>17120.420795247865</v>
      </c>
      <c r="Q464" s="243">
        <f>IF('A-baseline &amp; data'!AR252="",P464*(1+SUMIFS('A-methods'!W:W,'A-methods'!$AG:$AG,"rate",'A-methods'!$AF:$AF,$B464,'A-methods'!$F:$F,$C464,'A-methods'!$A:$A,$D464)),'A-baseline &amp; data'!AR252)</f>
        <v>16606.808171390428</v>
      </c>
      <c r="R464" s="243">
        <f>IF('A-baseline &amp; data'!AS252="",Q464*(1+SUMIFS('A-methods'!X:X,'A-methods'!$AG:$AG,"rate",'A-methods'!$AF:$AF,$B464,'A-methods'!$F:$F,$C464,'A-methods'!$A:$A,$D464)),'A-baseline &amp; data'!AS252)</f>
        <v>16108.603926248716</v>
      </c>
      <c r="S464" s="243">
        <f>IF('A-baseline &amp; data'!AT252="",R464*(1+SUMIFS('A-methods'!Y:Y,'A-methods'!$AG:$AG,"rate",'A-methods'!$AF:$AF,$B464,'A-methods'!$F:$F,$C464,'A-methods'!$A:$A,$D464)),'A-baseline &amp; data'!AT252)</f>
        <v>15625.345808461254</v>
      </c>
      <c r="T464" s="243">
        <f>IF('A-baseline &amp; data'!AU252="",S464*(1+SUMIFS('A-methods'!Z:Z,'A-methods'!$AG:$AG,"rate",'A-methods'!$AF:$AF,$B464,'A-methods'!$F:$F,$C464,'A-methods'!$A:$A,$D464)),'A-baseline &amp; data'!AU252)</f>
        <v>15156.585434207416</v>
      </c>
      <c r="U464" s="243">
        <f>IF('A-baseline &amp; data'!AV252="",T464*(1+SUMIFS('A-methods'!AA:AA,'A-methods'!$AG:$AG,"rate",'A-methods'!$AF:$AF,$B464,'A-methods'!$F:$F,$C464,'A-methods'!$A:$A,$D464)),'A-baseline &amp; data'!AV252)</f>
        <v>14701.887871181194</v>
      </c>
      <c r="V464" s="243">
        <f>IF('A-baseline &amp; data'!AW252="",U464*(1+SUMIFS('A-methods'!AB:AB,'A-methods'!$AG:$AG,"rate",'A-methods'!$AF:$AF,$B464,'A-methods'!$F:$F,$C464,'A-methods'!$A:$A,$D464)),'A-baseline &amp; data'!AW252)</f>
        <v>14260.831235045758</v>
      </c>
      <c r="W464" s="243">
        <f>IF('A-baseline &amp; data'!AX252="",V464*(1+SUMIFS('A-methods'!AC:AC,'A-methods'!$AG:$AG,"rate",'A-methods'!$AF:$AF,$B464,'A-methods'!$F:$F,$C464,'A-methods'!$A:$A,$D464)),'A-baseline &amp; data'!AX252)</f>
        <v>13833.006297994385</v>
      </c>
      <c r="X464" s="243">
        <f>IF('A-baseline &amp; data'!AY252="",W464*(1+SUMIFS('A-methods'!AD:AD,'A-methods'!$AG:$AG,"rate",'A-methods'!$AF:$AF,$B464,'A-methods'!$F:$F,$C464,'A-methods'!$A:$A,$D464)),'A-baseline &amp; data'!AY252)</f>
        <v>13418.016109054553</v>
      </c>
      <c r="Y464" s="243">
        <f>IF('A-baseline &amp; data'!AZ252="",X464*(1+SUMIFS('A-methods'!AE:AE,'A-methods'!$AG:$AG,"rate",'A-methods'!$AF:$AF,$B464,'A-methods'!$F:$F,$C464,'A-methods'!$A:$A,$D464)),'A-baseline &amp; data'!AZ252)</f>
        <v>13015.475625782916</v>
      </c>
    </row>
    <row r="465" spans="1:27">
      <c r="A465" s="237" t="s">
        <v>175</v>
      </c>
      <c r="B465" s="221" t="s">
        <v>373</v>
      </c>
      <c r="C465" s="274" t="str">
        <f t="shared" si="54"/>
        <v>Qld</v>
      </c>
      <c r="D465" s="272" t="str">
        <f t="shared" si="55"/>
        <v>Low</v>
      </c>
      <c r="E465" s="336">
        <f>IF('A-baseline &amp; data'!AF253&lt;&gt;"",'A-baseline &amp; data'!AF253,'A-baseline &amp; data'!AE253*(1+SUMIFS('A-methods'!K:K,'A-methods'!$AG:$AG,"rate",'A-methods'!$AF:$AF,$B465,'A-methods'!$F:$F,$C465,'A-methods'!$A:$A,$D465)))</f>
        <v>26237.688332392445</v>
      </c>
      <c r="F465" s="243">
        <f>IF('A-baseline &amp; data'!AG253="",E465*(1+SUMIFS('A-methods'!L:L,'A-methods'!$AG:$AG,"rate",'A-methods'!$AF:$AF,$B465,'A-methods'!$F:$F,$C465,'A-methods'!$A:$A,$D465)),'A-baseline &amp; data'!AG253)</f>
        <v>26217.875637122819</v>
      </c>
      <c r="G465" s="243">
        <f>IF('A-baseline &amp; data'!AH253="",F465*(1+SUMIFS('A-methods'!M:M,'A-methods'!$AG:$AG,"rate",'A-methods'!$AF:$AF,$B465,'A-methods'!$F:$F,$C465,'A-methods'!$A:$A,$D465)),'A-baseline &amp; data'!AH253)</f>
        <v>26198.077902885158</v>
      </c>
      <c r="H465" s="243">
        <f>IF('A-baseline &amp; data'!AI253="",G465*(1+SUMIFS('A-methods'!N:N,'A-methods'!$AG:$AG,"rate",'A-methods'!$AF:$AF,$B465,'A-methods'!$F:$F,$C465,'A-methods'!$A:$A,$D465)),'A-baseline &amp; data'!AI253)</f>
        <v>26198.077902885158</v>
      </c>
      <c r="I465" s="243">
        <f>IF('A-baseline &amp; data'!AJ253="",H465*(1+SUMIFS('A-methods'!O:O,'A-methods'!$AG:$AG,"rate",'A-methods'!$AF:$AF,$B465,'A-methods'!$F:$F,$C465,'A-methods'!$A:$A,$D465)),'A-baseline &amp; data'!AJ253)</f>
        <v>26198.077902885158</v>
      </c>
      <c r="J465" s="243">
        <f>IF('A-baseline &amp; data'!AK253="",I465*(1+SUMIFS('A-methods'!P:P,'A-methods'!$AG:$AG,"rate",'A-methods'!$AF:$AF,$B465,'A-methods'!$F:$F,$C465,'A-methods'!$A:$A,$D465)),'A-baseline &amp; data'!AK253)</f>
        <v>26198.077902885158</v>
      </c>
      <c r="K465" s="243">
        <f>IF('A-baseline &amp; data'!AL253="",J465*(1+SUMIFS('A-methods'!Q:Q,'A-methods'!$AG:$AG,"rate",'A-methods'!$AF:$AF,$B465,'A-methods'!$F:$F,$C465,'A-methods'!$A:$A,$D465)),'A-baseline &amp; data'!AL253)</f>
        <v>26198.077902885158</v>
      </c>
      <c r="L465" s="243">
        <f>IF('A-baseline &amp; data'!AM253="",K465*(1+SUMIFS('A-methods'!R:R,'A-methods'!$AG:$AG,"rate",'A-methods'!$AF:$AF,$B465,'A-methods'!$F:$F,$C465,'A-methods'!$A:$A,$D465)),'A-baseline &amp; data'!AM253)</f>
        <v>26198.077902885158</v>
      </c>
      <c r="M465" s="243">
        <f>IF('A-baseline &amp; data'!AN253="",L465*(1+SUMIFS('A-methods'!S:S,'A-methods'!$AG:$AG,"rate",'A-methods'!$AF:$AF,$B465,'A-methods'!$F:$F,$C465,'A-methods'!$A:$A,$D465)),'A-baseline &amp; data'!AN253)</f>
        <v>26198.077902885158</v>
      </c>
      <c r="N465" s="243">
        <f>IF('A-baseline &amp; data'!AO253="",M465*(1+SUMIFS('A-methods'!T:T,'A-methods'!$AG:$AG,"rate",'A-methods'!$AF:$AF,$B465,'A-methods'!$F:$F,$C465,'A-methods'!$A:$A,$D465)),'A-baseline &amp; data'!AO253)</f>
        <v>26224.275980788039</v>
      </c>
      <c r="O465" s="243">
        <f>IF('A-baseline &amp; data'!AP253="",N465*(1+SUMIFS('A-methods'!U:U,'A-methods'!$AG:$AG,"rate",'A-methods'!$AF:$AF,$B465,'A-methods'!$F:$F,$C465,'A-methods'!$A:$A,$D465)),'A-baseline &amp; data'!AP253)</f>
        <v>26250.500256768824</v>
      </c>
      <c r="P465" s="243">
        <f>IF('A-baseline &amp; data'!AQ253="",O465*(1+SUMIFS('A-methods'!V:V,'A-methods'!$AG:$AG,"rate",'A-methods'!$AF:$AF,$B465,'A-methods'!$F:$F,$C465,'A-methods'!$A:$A,$D465)),'A-baseline &amp; data'!AQ253)</f>
        <v>26276.750757025591</v>
      </c>
      <c r="Q465" s="243">
        <f>IF('A-baseline &amp; data'!AR253="",P465*(1+SUMIFS('A-methods'!W:W,'A-methods'!$AG:$AG,"rate",'A-methods'!$AF:$AF,$B465,'A-methods'!$F:$F,$C465,'A-methods'!$A:$A,$D465)),'A-baseline &amp; data'!AR253)</f>
        <v>26303.027507782615</v>
      </c>
      <c r="R465" s="243">
        <f>IF('A-baseline &amp; data'!AS253="",Q465*(1+SUMIFS('A-methods'!X:X,'A-methods'!$AG:$AG,"rate",'A-methods'!$AF:$AF,$B465,'A-methods'!$F:$F,$C465,'A-methods'!$A:$A,$D465)),'A-baseline &amp; data'!AS253)</f>
        <v>26329.330535290395</v>
      </c>
      <c r="S465" s="243">
        <f>IF('A-baseline &amp; data'!AT253="",R465*(1+SUMIFS('A-methods'!Y:Y,'A-methods'!$AG:$AG,"rate",'A-methods'!$AF:$AF,$B465,'A-methods'!$F:$F,$C465,'A-methods'!$A:$A,$D465)),'A-baseline &amp; data'!AT253)</f>
        <v>26355.659865825684</v>
      </c>
      <c r="T465" s="243">
        <f>IF('A-baseline &amp; data'!AU253="",S465*(1+SUMIFS('A-methods'!Z:Z,'A-methods'!$AG:$AG,"rate",'A-methods'!$AF:$AF,$B465,'A-methods'!$F:$F,$C465,'A-methods'!$A:$A,$D465)),'A-baseline &amp; data'!AU253)</f>
        <v>26382.015525691506</v>
      </c>
      <c r="U465" s="243">
        <f>IF('A-baseline &amp; data'!AV253="",T465*(1+SUMIFS('A-methods'!AA:AA,'A-methods'!$AG:$AG,"rate",'A-methods'!$AF:$AF,$B465,'A-methods'!$F:$F,$C465,'A-methods'!$A:$A,$D465)),'A-baseline &amp; data'!AV253)</f>
        <v>26408.397541217193</v>
      </c>
      <c r="V465" s="243">
        <f>IF('A-baseline &amp; data'!AW253="",U465*(1+SUMIFS('A-methods'!AB:AB,'A-methods'!$AG:$AG,"rate",'A-methods'!$AF:$AF,$B465,'A-methods'!$F:$F,$C465,'A-methods'!$A:$A,$D465)),'A-baseline &amp; data'!AW253)</f>
        <v>26434.805938758407</v>
      </c>
      <c r="W465" s="243">
        <f>IF('A-baseline &amp; data'!AX253="",V465*(1+SUMIFS('A-methods'!AC:AC,'A-methods'!$AG:$AG,"rate",'A-methods'!$AF:$AF,$B465,'A-methods'!$F:$F,$C465,'A-methods'!$A:$A,$D465)),'A-baseline &amp; data'!AX253)</f>
        <v>26461.240744697163</v>
      </c>
      <c r="X465" s="243">
        <f>IF('A-baseline &amp; data'!AY253="",W465*(1+SUMIFS('A-methods'!AD:AD,'A-methods'!$AG:$AG,"rate",'A-methods'!$AF:$AF,$B465,'A-methods'!$F:$F,$C465,'A-methods'!$A:$A,$D465)),'A-baseline &amp; data'!AY253)</f>
        <v>26487.701985441858</v>
      </c>
      <c r="Y465" s="243">
        <f>IF('A-baseline &amp; data'!AZ253="",X465*(1+SUMIFS('A-methods'!AE:AE,'A-methods'!$AG:$AG,"rate",'A-methods'!$AF:$AF,$B465,'A-methods'!$F:$F,$C465,'A-methods'!$A:$A,$D465)),'A-baseline &amp; data'!AZ253)</f>
        <v>26514.189687427297</v>
      </c>
    </row>
    <row r="466" spans="1:27">
      <c r="A466" s="237" t="s">
        <v>189</v>
      </c>
      <c r="B466" s="221" t="s">
        <v>190</v>
      </c>
      <c r="C466" s="274" t="str">
        <f t="shared" si="54"/>
        <v>Qld</v>
      </c>
      <c r="D466" s="272" t="str">
        <f t="shared" si="55"/>
        <v>Low</v>
      </c>
      <c r="E466" s="336">
        <f>IF('A-baseline &amp; data'!AF254&lt;&gt;"",'A-baseline &amp; data'!AF254,'A-baseline &amp; data'!AE254*(1+SUMIFS('A-methods'!K:K,'A-methods'!$AG:$AG,"rate",'A-methods'!$AF:$AF,$B466,'A-methods'!$F:$F,$C466,'A-methods'!$A:$A,$D466)))</f>
        <v>92458.318604338347</v>
      </c>
      <c r="F466" s="243">
        <f>IF('A-baseline &amp; data'!AG254="",E466*(1+SUMIFS('A-methods'!L:L,'A-methods'!$AG:$AG,"rate",'A-methods'!$AF:$AF,$B466,'A-methods'!$F:$F,$C466,'A-methods'!$A:$A,$D466)),'A-baseline &amp; data'!AG254)</f>
        <v>91996.027011316648</v>
      </c>
      <c r="G466" s="243">
        <f>IF('A-baseline &amp; data'!AH254="",F466*(1+SUMIFS('A-methods'!M:M,'A-methods'!$AG:$AG,"rate",'A-methods'!$AF:$AF,$B466,'A-methods'!$F:$F,$C466,'A-methods'!$A:$A,$D466)),'A-baseline &amp; data'!AH254)</f>
        <v>91536.046876260065</v>
      </c>
      <c r="H466" s="243">
        <f>IF('A-baseline &amp; data'!AI254="",G466*(1+SUMIFS('A-methods'!N:N,'A-methods'!$AG:$AG,"rate",'A-methods'!$AF:$AF,$B466,'A-methods'!$F:$F,$C466,'A-methods'!$A:$A,$D466)),'A-baseline &amp; data'!AI254)</f>
        <v>91078.366641878762</v>
      </c>
      <c r="I466" s="243">
        <f>IF('A-baseline &amp; data'!AJ254="",H466*(1+SUMIFS('A-methods'!O:O,'A-methods'!$AG:$AG,"rate",'A-methods'!$AF:$AF,$B466,'A-methods'!$F:$F,$C466,'A-methods'!$A:$A,$D466)),'A-baseline &amp; data'!AJ254)</f>
        <v>90622.974808669373</v>
      </c>
      <c r="J466" s="243">
        <f>IF('A-baseline &amp; data'!AK254="",I466*(1+SUMIFS('A-methods'!P:P,'A-methods'!$AG:$AG,"rate",'A-methods'!$AF:$AF,$B466,'A-methods'!$F:$F,$C466,'A-methods'!$A:$A,$D466)),'A-baseline &amp; data'!AK254)</f>
        <v>90169.859934626031</v>
      </c>
      <c r="K466" s="243">
        <f>IF('A-baseline &amp; data'!AL254="",J466*(1+SUMIFS('A-methods'!Q:Q,'A-methods'!$AG:$AG,"rate",'A-methods'!$AF:$AF,$B466,'A-methods'!$F:$F,$C466,'A-methods'!$A:$A,$D466)),'A-baseline &amp; data'!AL254)</f>
        <v>89719.010634952894</v>
      </c>
      <c r="L466" s="243">
        <f>IF('A-baseline &amp; data'!AM254="",K466*(1+SUMIFS('A-methods'!R:R,'A-methods'!$AG:$AG,"rate",'A-methods'!$AF:$AF,$B466,'A-methods'!$F:$F,$C466,'A-methods'!$A:$A,$D466)),'A-baseline &amp; data'!AM254)</f>
        <v>89270.415581778128</v>
      </c>
      <c r="M466" s="243">
        <f>IF('A-baseline &amp; data'!AN254="",L466*(1+SUMIFS('A-methods'!S:S,'A-methods'!$AG:$AG,"rate",'A-methods'!$AF:$AF,$B466,'A-methods'!$F:$F,$C466,'A-methods'!$A:$A,$D466)),'A-baseline &amp; data'!AN254)</f>
        <v>88824.063503869242</v>
      </c>
      <c r="N466" s="243">
        <f>IF('A-baseline &amp; data'!AO254="",M466*(1+SUMIFS('A-methods'!T:T,'A-methods'!$AG:$AG,"rate",'A-methods'!$AF:$AF,$B466,'A-methods'!$F:$F,$C466,'A-methods'!$A:$A,$D466)),'A-baseline &amp; data'!AO254)</f>
        <v>88379.94318634989</v>
      </c>
      <c r="O466" s="243">
        <f>IF('A-baseline &amp; data'!AP254="",N466*(1+SUMIFS('A-methods'!U:U,'A-methods'!$AG:$AG,"rate",'A-methods'!$AF:$AF,$B466,'A-methods'!$F:$F,$C466,'A-methods'!$A:$A,$D466)),'A-baseline &amp; data'!AP254)</f>
        <v>87938.043470418139</v>
      </c>
      <c r="P466" s="243">
        <f>IF('A-baseline &amp; data'!AQ254="",O466*(1+SUMIFS('A-methods'!V:V,'A-methods'!$AG:$AG,"rate",'A-methods'!$AF:$AF,$B466,'A-methods'!$F:$F,$C466,'A-methods'!$A:$A,$D466)),'A-baseline &amp; data'!AQ254)</f>
        <v>87498.353253066045</v>
      </c>
      <c r="Q466" s="243">
        <f>IF('A-baseline &amp; data'!AR254="",P466*(1+SUMIFS('A-methods'!W:W,'A-methods'!$AG:$AG,"rate",'A-methods'!$AF:$AF,$B466,'A-methods'!$F:$F,$C466,'A-methods'!$A:$A,$D466)),'A-baseline &amp; data'!AR254)</f>
        <v>87060.861486800713</v>
      </c>
      <c r="R466" s="243">
        <f>IF('A-baseline &amp; data'!AS254="",Q466*(1+SUMIFS('A-methods'!X:X,'A-methods'!$AG:$AG,"rate",'A-methods'!$AF:$AF,$B466,'A-methods'!$F:$F,$C466,'A-methods'!$A:$A,$D466)),'A-baseline &amp; data'!AS254)</f>
        <v>86625.557179366704</v>
      </c>
      <c r="S466" s="243">
        <f>IF('A-baseline &amp; data'!AT254="",R466*(1+SUMIFS('A-methods'!Y:Y,'A-methods'!$AG:$AG,"rate",'A-methods'!$AF:$AF,$B466,'A-methods'!$F:$F,$C466,'A-methods'!$A:$A,$D466)),'A-baseline &amp; data'!AT254)</f>
        <v>86192.429393469865</v>
      </c>
      <c r="T466" s="243">
        <f>IF('A-baseline &amp; data'!AU254="",S466*(1+SUMIFS('A-methods'!Z:Z,'A-methods'!$AG:$AG,"rate",'A-methods'!$AF:$AF,$B466,'A-methods'!$F:$F,$C466,'A-methods'!$A:$A,$D466)),'A-baseline &amp; data'!AU254)</f>
        <v>85761.467246502521</v>
      </c>
      <c r="U466" s="243">
        <f>IF('A-baseline &amp; data'!AV254="",T466*(1+SUMIFS('A-methods'!AA:AA,'A-methods'!$AG:$AG,"rate",'A-methods'!$AF:$AF,$B466,'A-methods'!$F:$F,$C466,'A-methods'!$A:$A,$D466)),'A-baseline &amp; data'!AV254)</f>
        <v>85332.659910270013</v>
      </c>
      <c r="V466" s="243">
        <f>IF('A-baseline &amp; data'!AW254="",U466*(1+SUMIFS('A-methods'!AB:AB,'A-methods'!$AG:$AG,"rate",'A-methods'!$AF:$AF,$B466,'A-methods'!$F:$F,$C466,'A-methods'!$A:$A,$D466)),'A-baseline &amp; data'!AW254)</f>
        <v>84905.996610718663</v>
      </c>
      <c r="W466" s="243">
        <f>IF('A-baseline &amp; data'!AX254="",V466*(1+SUMIFS('A-methods'!AC:AC,'A-methods'!$AG:$AG,"rate",'A-methods'!$AF:$AF,$B466,'A-methods'!$F:$F,$C466,'A-methods'!$A:$A,$D466)),'A-baseline &amp; data'!AX254)</f>
        <v>84481.466627665068</v>
      </c>
      <c r="X466" s="243">
        <f>IF('A-baseline &amp; data'!AY254="",W466*(1+SUMIFS('A-methods'!AD:AD,'A-methods'!$AG:$AG,"rate",'A-methods'!$AF:$AF,$B466,'A-methods'!$F:$F,$C466,'A-methods'!$A:$A,$D466)),'A-baseline &amp; data'!AY254)</f>
        <v>84059.059294526742</v>
      </c>
      <c r="Y466" s="243">
        <f>IF('A-baseline &amp; data'!AZ254="",X466*(1+SUMIFS('A-methods'!AE:AE,'A-methods'!$AG:$AG,"rate",'A-methods'!$AF:$AF,$B466,'A-methods'!$F:$F,$C466,'A-methods'!$A:$A,$D466)),'A-baseline &amp; data'!AZ254)</f>
        <v>83638.763998054113</v>
      </c>
    </row>
    <row r="467" spans="1:27">
      <c r="A467" s="244" t="s">
        <v>262</v>
      </c>
      <c r="B467" s="245" t="s">
        <v>265</v>
      </c>
      <c r="C467" s="188" t="str">
        <f t="shared" si="54"/>
        <v>Qld</v>
      </c>
      <c r="D467" s="275" t="str">
        <f t="shared" si="55"/>
        <v>Low</v>
      </c>
      <c r="E467" s="337">
        <f>IF('A-baseline &amp; data'!AF255&lt;&gt;"",'A-baseline &amp; data'!AF255,'A-baseline &amp; data'!AE255*(1+SUMIFS('A-methods'!K:K,'A-methods'!$AG:$AG,"rate",'A-methods'!$AF:$AF,$B467,'A-methods'!$F:$F,$C467,'A-methods'!$A:$A,$D467)))</f>
        <v>2715.674395</v>
      </c>
      <c r="F467" s="196">
        <f>IF('A-baseline &amp; data'!AG255="",E467*(1+SUMIFS('A-methods'!L:L,'A-methods'!$AG:$AG,"rate",'A-methods'!$AF:$AF,$B467,'A-methods'!$F:$F,$C467,'A-methods'!$A:$A,$D467)),'A-baseline &amp; data'!AG255)</f>
        <v>2702.0960230249998</v>
      </c>
      <c r="G467" s="196">
        <f>IF('A-baseline &amp; data'!AH255="",F467*(1+SUMIFS('A-methods'!M:M,'A-methods'!$AG:$AG,"rate",'A-methods'!$AF:$AF,$B467,'A-methods'!$F:$F,$C467,'A-methods'!$A:$A,$D467)),'A-baseline &amp; data'!AH255)</f>
        <v>2688.5855429098747</v>
      </c>
      <c r="H467" s="196">
        <f>IF('A-baseline &amp; data'!AI255="",G467*(1+SUMIFS('A-methods'!N:N,'A-methods'!$AG:$AG,"rate",'A-methods'!$AF:$AF,$B467,'A-methods'!$F:$F,$C467,'A-methods'!$A:$A,$D467)),'A-baseline &amp; data'!AI255)</f>
        <v>2675.1426151953251</v>
      </c>
      <c r="I467" s="196">
        <f>IF('A-baseline &amp; data'!AJ255="",H467*(1+SUMIFS('A-methods'!O:O,'A-methods'!$AG:$AG,"rate",'A-methods'!$AF:$AF,$B467,'A-methods'!$F:$F,$C467,'A-methods'!$A:$A,$D467)),'A-baseline &amp; data'!AJ255)</f>
        <v>2661.7669021193483</v>
      </c>
      <c r="J467" s="196">
        <f>IF('A-baseline &amp; data'!AK255="",I467*(1+SUMIFS('A-methods'!P:P,'A-methods'!$AG:$AG,"rate",'A-methods'!$AF:$AF,$B467,'A-methods'!$F:$F,$C467,'A-methods'!$A:$A,$D467)),'A-baseline &amp; data'!AK255)</f>
        <v>2648.4580676087517</v>
      </c>
      <c r="K467" s="196">
        <f>IF('A-baseline &amp; data'!AL255="",J467*(1+SUMIFS('A-methods'!Q:Q,'A-methods'!$AG:$AG,"rate",'A-methods'!$AF:$AF,$B467,'A-methods'!$F:$F,$C467,'A-methods'!$A:$A,$D467)),'A-baseline &amp; data'!AL255)</f>
        <v>2635.2157772707078</v>
      </c>
      <c r="L467" s="196">
        <f>IF('A-baseline &amp; data'!AM255="",K467*(1+SUMIFS('A-methods'!R:R,'A-methods'!$AG:$AG,"rate",'A-methods'!$AF:$AF,$B467,'A-methods'!$F:$F,$C467,'A-methods'!$A:$A,$D467)),'A-baseline &amp; data'!AM255)</f>
        <v>2622.0396983843543</v>
      </c>
      <c r="M467" s="196">
        <f>IF('A-baseline &amp; data'!AN255="",L467*(1+SUMIFS('A-methods'!S:S,'A-methods'!$AG:$AG,"rate",'A-methods'!$AF:$AF,$B467,'A-methods'!$F:$F,$C467,'A-methods'!$A:$A,$D467)),'A-baseline &amp; data'!AN255)</f>
        <v>2608.9294998924324</v>
      </c>
      <c r="N467" s="196">
        <f>IF('A-baseline &amp; data'!AO255="",M467*(1+SUMIFS('A-methods'!T:T,'A-methods'!$AG:$AG,"rate",'A-methods'!$AF:$AF,$B467,'A-methods'!$F:$F,$C467,'A-methods'!$A:$A,$D467)),'A-baseline &amp; data'!AO255)</f>
        <v>2595.8848523929701</v>
      </c>
      <c r="O467" s="196">
        <f>IF('A-baseline &amp; data'!AP255="",N467*(1+SUMIFS('A-methods'!U:U,'A-methods'!$AG:$AG,"rate",'A-methods'!$AF:$AF,$B467,'A-methods'!$F:$F,$C467,'A-methods'!$A:$A,$D467)),'A-baseline &amp; data'!AP255)</f>
        <v>2582.905428131005</v>
      </c>
      <c r="P467" s="196">
        <f>IF('A-baseline &amp; data'!AQ255="",O467*(1+SUMIFS('A-methods'!V:V,'A-methods'!$AG:$AG,"rate",'A-methods'!$AF:$AF,$B467,'A-methods'!$F:$F,$C467,'A-methods'!$A:$A,$D467)),'A-baseline &amp; data'!AQ255)</f>
        <v>2569.9909009903499</v>
      </c>
      <c r="Q467" s="196">
        <f>IF('A-baseline &amp; data'!AR255="",P467*(1+SUMIFS('A-methods'!W:W,'A-methods'!$AG:$AG,"rate",'A-methods'!$AF:$AF,$B467,'A-methods'!$F:$F,$C467,'A-methods'!$A:$A,$D467)),'A-baseline &amp; data'!AR255)</f>
        <v>2557.1409464853982</v>
      </c>
      <c r="R467" s="196">
        <f>IF('A-baseline &amp; data'!AS255="",Q467*(1+SUMIFS('A-methods'!X:X,'A-methods'!$AG:$AG,"rate",'A-methods'!$AF:$AF,$B467,'A-methods'!$F:$F,$C467,'A-methods'!$A:$A,$D467)),'A-baseline &amp; data'!AS255)</f>
        <v>2544.3552417529713</v>
      </c>
      <c r="S467" s="196">
        <f>IF('A-baseline &amp; data'!AT255="",R467*(1+SUMIFS('A-methods'!Y:Y,'A-methods'!$AG:$AG,"rate",'A-methods'!$AF:$AF,$B467,'A-methods'!$F:$F,$C467,'A-methods'!$A:$A,$D467)),'A-baseline &amp; data'!AT255)</f>
        <v>2531.6334655442065</v>
      </c>
      <c r="T467" s="196">
        <f>IF('A-baseline &amp; data'!AU255="",S467*(1+SUMIFS('A-methods'!Z:Z,'A-methods'!$AG:$AG,"rate",'A-methods'!$AF:$AF,$B467,'A-methods'!$F:$F,$C467,'A-methods'!$A:$A,$D467)),'A-baseline &amp; data'!AU255)</f>
        <v>2518.9752982164855</v>
      </c>
      <c r="U467" s="196">
        <f>IF('A-baseline &amp; data'!AV255="",T467*(1+SUMIFS('A-methods'!AA:AA,'A-methods'!$AG:$AG,"rate",'A-methods'!$AF:$AF,$B467,'A-methods'!$F:$F,$C467,'A-methods'!$A:$A,$D467)),'A-baseline &amp; data'!AV255)</f>
        <v>2506.3804217254033</v>
      </c>
      <c r="V467" s="196">
        <f>IF('A-baseline &amp; data'!AW255="",U467*(1+SUMIFS('A-methods'!AB:AB,'A-methods'!$AG:$AG,"rate",'A-methods'!$AF:$AF,$B467,'A-methods'!$F:$F,$C467,'A-methods'!$A:$A,$D467)),'A-baseline &amp; data'!AW255)</f>
        <v>2493.8485196167762</v>
      </c>
      <c r="W467" s="196">
        <f>IF('A-baseline &amp; data'!AX255="",V467*(1+SUMIFS('A-methods'!AC:AC,'A-methods'!$AG:$AG,"rate",'A-methods'!$AF:$AF,$B467,'A-methods'!$F:$F,$C467,'A-methods'!$A:$A,$D467)),'A-baseline &amp; data'!AX255)</f>
        <v>2481.3792770186924</v>
      </c>
      <c r="X467" s="196">
        <f>IF('A-baseline &amp; data'!AY255="",W467*(1+SUMIFS('A-methods'!AD:AD,'A-methods'!$AG:$AG,"rate",'A-methods'!$AF:$AF,$B467,'A-methods'!$F:$F,$C467,'A-methods'!$A:$A,$D467)),'A-baseline &amp; data'!AY255)</f>
        <v>2468.9723806335987</v>
      </c>
      <c r="Y467" s="196">
        <f>IF('A-baseline &amp; data'!AZ255="",X467*(1+SUMIFS('A-methods'!AE:AE,'A-methods'!$AG:$AG,"rate",'A-methods'!$AF:$AF,$B467,'A-methods'!$F:$F,$C467,'A-methods'!$A:$A,$D467)),'A-baseline &amp; data'!AZ255)</f>
        <v>2456.6275187304309</v>
      </c>
    </row>
    <row r="468" spans="1:27">
      <c r="D468" s="305"/>
      <c r="E468" s="324">
        <f t="shared" ref="E468:Y468" si="56">SUM(E440:E467)</f>
        <v>1491820.8781970642</v>
      </c>
      <c r="F468" s="324">
        <f t="shared" si="56"/>
        <v>1506659.4639574203</v>
      </c>
      <c r="G468" s="324">
        <f t="shared" si="56"/>
        <v>1522126.2914500348</v>
      </c>
      <c r="H468" s="324">
        <f t="shared" si="56"/>
        <v>1538241.0619925957</v>
      </c>
      <c r="I468" s="324">
        <f t="shared" si="56"/>
        <v>1554985.481695022</v>
      </c>
      <c r="J468" s="324">
        <f t="shared" si="56"/>
        <v>1572362.5305857786</v>
      </c>
      <c r="K468" s="324">
        <f t="shared" si="56"/>
        <v>1590376.5678505711</v>
      </c>
      <c r="L468" s="324">
        <f t="shared" si="56"/>
        <v>1609593.6723210863</v>
      </c>
      <c r="M468" s="324">
        <f t="shared" si="56"/>
        <v>1629398.6395282694</v>
      </c>
      <c r="N468" s="324">
        <f t="shared" si="56"/>
        <v>1649831.9068423675</v>
      </c>
      <c r="O468" s="324">
        <f t="shared" si="56"/>
        <v>1670872.5590755474</v>
      </c>
      <c r="P468" s="324">
        <f t="shared" si="56"/>
        <v>1692545.514924217</v>
      </c>
      <c r="Q468" s="324">
        <f t="shared" si="56"/>
        <v>1714866.4395763481</v>
      </c>
      <c r="R468" s="324">
        <f t="shared" si="56"/>
        <v>1737851.4983799905</v>
      </c>
      <c r="S468" s="324">
        <f t="shared" si="56"/>
        <v>1761517.3684114085</v>
      </c>
      <c r="T468" s="324">
        <f t="shared" si="56"/>
        <v>1785881.2504655239</v>
      </c>
      <c r="U468" s="324">
        <f t="shared" si="56"/>
        <v>1810960.8814762998</v>
      </c>
      <c r="V468" s="324">
        <f t="shared" si="56"/>
        <v>1836774.5473750788</v>
      </c>
      <c r="W468" s="324">
        <f t="shared" si="56"/>
        <v>1863341.0963953047</v>
      </c>
      <c r="X468" s="324">
        <f t="shared" si="56"/>
        <v>1890679.9528324693</v>
      </c>
      <c r="Y468" s="324">
        <f t="shared" si="56"/>
        <v>1918811.1312685094</v>
      </c>
    </row>
    <row r="469" spans="1:27">
      <c r="D469" s="305"/>
    </row>
    <row r="470" spans="1:27" s="349" customFormat="1" ht="21">
      <c r="A470" s="347" t="s">
        <v>415</v>
      </c>
      <c r="B470" s="348"/>
      <c r="C470" s="348"/>
      <c r="D470" s="348"/>
      <c r="AA470" s="353" t="b">
        <f>AND(Y530&gt;Y500,Y560&lt;Y500)</f>
        <v>1</v>
      </c>
    </row>
    <row r="471" spans="1:27" s="224" customFormat="1" ht="15.75">
      <c r="B471" s="242" t="s">
        <v>211</v>
      </c>
      <c r="C471" s="242"/>
      <c r="D471" s="304"/>
      <c r="AA471" s="354"/>
    </row>
    <row r="472" spans="1:27">
      <c r="A472" s="246" t="s">
        <v>21</v>
      </c>
      <c r="B472" s="247" t="s">
        <v>198</v>
      </c>
      <c r="C472" s="273" t="str">
        <f>A470</f>
        <v>SA</v>
      </c>
      <c r="D472" s="271" t="s">
        <v>214</v>
      </c>
      <c r="E472" s="335">
        <f>IF('A-baseline &amp; data'!AF302&lt;&gt;"",'A-baseline &amp; data'!AF302,'A-baseline &amp; data'!AE302*(1+SUMIFS('A-methods'!K:K,'A-methods'!$AG:$AG,"rate",'A-methods'!$AF:$AF,$B472,'A-methods'!$G:$G,$C472,'A-methods'!$A:$A,$D472)))</f>
        <v>185.86</v>
      </c>
      <c r="F472" s="248">
        <f>IF('A-baseline &amp; data'!AG302="",E472*(1+SUMIFS('A-methods'!L:L,'A-methods'!$AG:$AG,"rate",'A-methods'!$AF:$AF,$B472,'A-methods'!$G:$G,$C472,'A-methods'!$A:$A,$D472)),'A-baseline &amp; data'!AG302)</f>
        <v>185.86</v>
      </c>
      <c r="G472" s="248">
        <f>IF('A-baseline &amp; data'!AH302="",F472*(1+SUMIFS('A-methods'!M:M,'A-methods'!$AG:$AG,"rate",'A-methods'!$AF:$AF,$B472,'A-methods'!$G:$G,$C472,'A-methods'!$A:$A,$D472)),'A-baseline &amp; data'!AH302)</f>
        <v>185.86</v>
      </c>
      <c r="H472" s="248">
        <f>IF('A-baseline &amp; data'!AI302="",G472*(1+SUMIFS('A-methods'!N:N,'A-methods'!$AG:$AG,"rate",'A-methods'!$AF:$AF,$B472,'A-methods'!$G:$G,$C472,'A-methods'!$A:$A,$D472)),'A-baseline &amp; data'!AI302)</f>
        <v>185.86</v>
      </c>
      <c r="I472" s="248">
        <f>IF('A-baseline &amp; data'!AJ302="",H472*(1+SUMIFS('A-methods'!O:O,'A-methods'!$AG:$AG,"rate",'A-methods'!$AF:$AF,$B472,'A-methods'!$G:$G,$C472,'A-methods'!$A:$A,$D472)),'A-baseline &amp; data'!AJ302)</f>
        <v>185.86</v>
      </c>
      <c r="J472" s="248">
        <f>IF('A-baseline &amp; data'!AK302="",I472*(1+SUMIFS('A-methods'!P:P,'A-methods'!$AG:$AG,"rate",'A-methods'!$AF:$AF,$B472,'A-methods'!$G:$G,$C472,'A-methods'!$A:$A,$D472)),'A-baseline &amp; data'!AK302)</f>
        <v>185.86</v>
      </c>
      <c r="K472" s="248">
        <f>IF('A-baseline &amp; data'!AL302="",J472*(1+SUMIFS('A-methods'!Q:Q,'A-methods'!$AG:$AG,"rate",'A-methods'!$AF:$AF,$B472,'A-methods'!$G:$G,$C472,'A-methods'!$A:$A,$D472)),'A-baseline &amp; data'!AL302)</f>
        <v>185.86</v>
      </c>
      <c r="L472" s="248">
        <f>IF('A-baseline &amp; data'!AM302="",K472*(1+SUMIFS('A-methods'!R:R,'A-methods'!$AG:$AG,"rate",'A-methods'!$AF:$AF,$B472,'A-methods'!$G:$G,$C472,'A-methods'!$A:$A,$D472)),'A-baseline &amp; data'!AM302)</f>
        <v>185.86</v>
      </c>
      <c r="M472" s="248">
        <f>IF('A-baseline &amp; data'!AN302="",L472*(1+SUMIFS('A-methods'!S:S,'A-methods'!$AG:$AG,"rate",'A-methods'!$AF:$AF,$B472,'A-methods'!$G:$G,$C472,'A-methods'!$A:$A,$D472)),'A-baseline &amp; data'!AN302)</f>
        <v>185.86</v>
      </c>
      <c r="N472" s="248">
        <f>IF('A-baseline &amp; data'!AO302="",M472*(1+SUMIFS('A-methods'!T:T,'A-methods'!$AG:$AG,"rate",'A-methods'!$AF:$AF,$B472,'A-methods'!$G:$G,$C472,'A-methods'!$A:$A,$D472)),'A-baseline &amp; data'!AO302)</f>
        <v>185.86</v>
      </c>
      <c r="O472" s="248">
        <f>IF('A-baseline &amp; data'!AP302="",N472*(1+SUMIFS('A-methods'!U:U,'A-methods'!$AG:$AG,"rate",'A-methods'!$AF:$AF,$B472,'A-methods'!$G:$G,$C472,'A-methods'!$A:$A,$D472)),'A-baseline &amp; data'!AP302)</f>
        <v>185.86</v>
      </c>
      <c r="P472" s="248">
        <f>IF('A-baseline &amp; data'!AQ302="",O472*(1+SUMIFS('A-methods'!V:V,'A-methods'!$AG:$AG,"rate",'A-methods'!$AF:$AF,$B472,'A-methods'!$G:$G,$C472,'A-methods'!$A:$A,$D472)),'A-baseline &amp; data'!AQ302)</f>
        <v>185.86</v>
      </c>
      <c r="Q472" s="248">
        <f>IF('A-baseline &amp; data'!AR302="",P472*(1+SUMIFS('A-methods'!W:W,'A-methods'!$AG:$AG,"rate",'A-methods'!$AF:$AF,$B472,'A-methods'!$G:$G,$C472,'A-methods'!$A:$A,$D472)),'A-baseline &amp; data'!AR302)</f>
        <v>185.86</v>
      </c>
      <c r="R472" s="248">
        <f>IF('A-baseline &amp; data'!AS302="",Q472*(1+SUMIFS('A-methods'!X:X,'A-methods'!$AG:$AG,"rate",'A-methods'!$AF:$AF,$B472,'A-methods'!$G:$G,$C472,'A-methods'!$A:$A,$D472)),'A-baseline &amp; data'!AS302)</f>
        <v>185.86</v>
      </c>
      <c r="S472" s="248">
        <f>IF('A-baseline &amp; data'!AT302="",R472*(1+SUMIFS('A-methods'!Y:Y,'A-methods'!$AG:$AG,"rate",'A-methods'!$AF:$AF,$B472,'A-methods'!$G:$G,$C472,'A-methods'!$A:$A,$D472)),'A-baseline &amp; data'!AT302)</f>
        <v>185.86</v>
      </c>
      <c r="T472" s="248">
        <f>IF('A-baseline &amp; data'!AU302="",S472*(1+SUMIFS('A-methods'!Z:Z,'A-methods'!$AG:$AG,"rate",'A-methods'!$AF:$AF,$B472,'A-methods'!$G:$G,$C472,'A-methods'!$A:$A,$D472)),'A-baseline &amp; data'!AU302)</f>
        <v>185.86</v>
      </c>
      <c r="U472" s="248">
        <f>IF('A-baseline &amp; data'!AV302="",T472*(1+SUMIFS('A-methods'!AA:AA,'A-methods'!$AG:$AG,"rate",'A-methods'!$AF:$AF,$B472,'A-methods'!$G:$G,$C472,'A-methods'!$A:$A,$D472)),'A-baseline &amp; data'!AV302)</f>
        <v>185.86</v>
      </c>
      <c r="V472" s="248">
        <f>IF('A-baseline &amp; data'!AW302="",U472*(1+SUMIFS('A-methods'!AB:AB,'A-methods'!$AG:$AG,"rate",'A-methods'!$AF:$AF,$B472,'A-methods'!$G:$G,$C472,'A-methods'!$A:$A,$D472)),'A-baseline &amp; data'!AW302)</f>
        <v>185.86</v>
      </c>
      <c r="W472" s="248">
        <f>IF('A-baseline &amp; data'!AX302="",V472*(1+SUMIFS('A-methods'!AC:AC,'A-methods'!$AG:$AG,"rate",'A-methods'!$AF:$AF,$B472,'A-methods'!$G:$G,$C472,'A-methods'!$A:$A,$D472)),'A-baseline &amp; data'!AX302)</f>
        <v>185.86</v>
      </c>
      <c r="X472" s="248">
        <f>IF('A-baseline &amp; data'!AY302="",W472*(1+SUMIFS('A-methods'!AD:AD,'A-methods'!$AG:$AG,"rate",'A-methods'!$AF:$AF,$B472,'A-methods'!$G:$G,$C472,'A-methods'!$A:$A,$D472)),'A-baseline &amp; data'!AY302)</f>
        <v>185.86</v>
      </c>
      <c r="Y472" s="248">
        <f>IF('A-baseline &amp; data'!AZ302="",X472*(1+SUMIFS('A-methods'!AE:AE,'A-methods'!$AG:$AG,"rate",'A-methods'!$AF:$AF,$B472,'A-methods'!$G:$G,$C472,'A-methods'!$A:$A,$D472)),'A-baseline &amp; data'!AZ302)</f>
        <v>185.86</v>
      </c>
    </row>
    <row r="473" spans="1:27">
      <c r="A473" s="237" t="s">
        <v>29</v>
      </c>
      <c r="B473" s="221" t="s">
        <v>30</v>
      </c>
      <c r="C473" s="274" t="str">
        <f t="shared" ref="C473:D538" si="57">C472</f>
        <v>SA</v>
      </c>
      <c r="D473" s="272" t="str">
        <f>D472</f>
        <v>Best</v>
      </c>
      <c r="E473" s="336">
        <f>IF('A-baseline &amp; data'!AF303&lt;&gt;"",'A-baseline &amp; data'!AF303,'A-baseline &amp; data'!AE303*(1+SUMIFS('A-methods'!K:K,'A-methods'!$AG:$AG,"rate",'A-methods'!$AF:$AF,$B473,'A-methods'!$G:$G,$C473,'A-methods'!$A:$A,$D473)))</f>
        <v>672.92</v>
      </c>
      <c r="F473" s="243">
        <f>IF('A-baseline &amp; data'!AG303="",E473*(1+SUMIFS('A-methods'!L:L,'A-methods'!$AG:$AG,"rate",'A-methods'!$AF:$AF,$B473,'A-methods'!$G:$G,$C473,'A-methods'!$A:$A,$D473)),'A-baseline &amp; data'!AG303)</f>
        <v>652.73239999999998</v>
      </c>
      <c r="G473" s="243">
        <f>IF('A-baseline &amp; data'!AH303="",F473*(1+SUMIFS('A-methods'!M:M,'A-methods'!$AG:$AG,"rate",'A-methods'!$AF:$AF,$B473,'A-methods'!$G:$G,$C473,'A-methods'!$A:$A,$D473)),'A-baseline &amp; data'!AH303)</f>
        <v>633.15042799999992</v>
      </c>
      <c r="H473" s="243">
        <f>IF('A-baseline &amp; data'!AI303="",G473*(1+SUMIFS('A-methods'!N:N,'A-methods'!$AG:$AG,"rate",'A-methods'!$AF:$AF,$B473,'A-methods'!$G:$G,$C473,'A-methods'!$A:$A,$D473)),'A-baseline &amp; data'!AI303)</f>
        <v>614.15591515999995</v>
      </c>
      <c r="I473" s="243">
        <f>IF('A-baseline &amp; data'!AJ303="",H473*(1+SUMIFS('A-methods'!O:O,'A-methods'!$AG:$AG,"rate",'A-methods'!$AF:$AF,$B473,'A-methods'!$G:$G,$C473,'A-methods'!$A:$A,$D473)),'A-baseline &amp; data'!AJ303)</f>
        <v>595.73123770519999</v>
      </c>
      <c r="J473" s="243">
        <f>IF('A-baseline &amp; data'!AK303="",I473*(1+SUMIFS('A-methods'!P:P,'A-methods'!$AG:$AG,"rate",'A-methods'!$AF:$AF,$B473,'A-methods'!$G:$G,$C473,'A-methods'!$A:$A,$D473)),'A-baseline &amp; data'!AK303)</f>
        <v>577.85930057404403</v>
      </c>
      <c r="K473" s="243">
        <f>IF('A-baseline &amp; data'!AL303="",J473*(1+SUMIFS('A-methods'!Q:Q,'A-methods'!$AG:$AG,"rate",'A-methods'!$AF:$AF,$B473,'A-methods'!$G:$G,$C473,'A-methods'!$A:$A,$D473)),'A-baseline &amp; data'!AL303)</f>
        <v>560.52352155682274</v>
      </c>
      <c r="L473" s="243">
        <f>IF('A-baseline &amp; data'!AM303="",K473*(1+SUMIFS('A-methods'!R:R,'A-methods'!$AG:$AG,"rate",'A-methods'!$AF:$AF,$B473,'A-methods'!$G:$G,$C473,'A-methods'!$A:$A,$D473)),'A-baseline &amp; data'!AM303)</f>
        <v>560.52352155682274</v>
      </c>
      <c r="M473" s="243">
        <f>IF('A-baseline &amp; data'!AN303="",L473*(1+SUMIFS('A-methods'!S:S,'A-methods'!$AG:$AG,"rate",'A-methods'!$AF:$AF,$B473,'A-methods'!$G:$G,$C473,'A-methods'!$A:$A,$D473)),'A-baseline &amp; data'!AN303)</f>
        <v>560.52352155682274</v>
      </c>
      <c r="N473" s="243">
        <f>IF('A-baseline &amp; data'!AO303="",M473*(1+SUMIFS('A-methods'!T:T,'A-methods'!$AG:$AG,"rate",'A-methods'!$AF:$AF,$B473,'A-methods'!$G:$G,$C473,'A-methods'!$A:$A,$D473)),'A-baseline &amp; data'!AO303)</f>
        <v>560.52352155682274</v>
      </c>
      <c r="O473" s="243">
        <f>IF('A-baseline &amp; data'!AP303="",N473*(1+SUMIFS('A-methods'!U:U,'A-methods'!$AG:$AG,"rate",'A-methods'!$AF:$AF,$B473,'A-methods'!$G:$G,$C473,'A-methods'!$A:$A,$D473)),'A-baseline &amp; data'!AP303)</f>
        <v>560.52352155682274</v>
      </c>
      <c r="P473" s="243">
        <f>IF('A-baseline &amp; data'!AQ303="",O473*(1+SUMIFS('A-methods'!V:V,'A-methods'!$AG:$AG,"rate",'A-methods'!$AF:$AF,$B473,'A-methods'!$G:$G,$C473,'A-methods'!$A:$A,$D473)),'A-baseline &amp; data'!AQ303)</f>
        <v>560.52352155682274</v>
      </c>
      <c r="Q473" s="243">
        <f>IF('A-baseline &amp; data'!AR303="",P473*(1+SUMIFS('A-methods'!W:W,'A-methods'!$AG:$AG,"rate",'A-methods'!$AF:$AF,$B473,'A-methods'!$G:$G,$C473,'A-methods'!$A:$A,$D473)),'A-baseline &amp; data'!AR303)</f>
        <v>560.52352155682274</v>
      </c>
      <c r="R473" s="243">
        <f>IF('A-baseline &amp; data'!AS303="",Q473*(1+SUMIFS('A-methods'!X:X,'A-methods'!$AG:$AG,"rate",'A-methods'!$AF:$AF,$B473,'A-methods'!$G:$G,$C473,'A-methods'!$A:$A,$D473)),'A-baseline &amp; data'!AS303)</f>
        <v>560.52352155682274</v>
      </c>
      <c r="S473" s="243">
        <f>IF('A-baseline &amp; data'!AT303="",R473*(1+SUMIFS('A-methods'!Y:Y,'A-methods'!$AG:$AG,"rate",'A-methods'!$AF:$AF,$B473,'A-methods'!$G:$G,$C473,'A-methods'!$A:$A,$D473)),'A-baseline &amp; data'!AT303)</f>
        <v>560.52352155682274</v>
      </c>
      <c r="T473" s="243">
        <f>IF('A-baseline &amp; data'!AU303="",S473*(1+SUMIFS('A-methods'!Z:Z,'A-methods'!$AG:$AG,"rate",'A-methods'!$AF:$AF,$B473,'A-methods'!$G:$G,$C473,'A-methods'!$A:$A,$D473)),'A-baseline &amp; data'!AU303)</f>
        <v>560.52352155682274</v>
      </c>
      <c r="U473" s="243">
        <f>IF('A-baseline &amp; data'!AV303="",T473*(1+SUMIFS('A-methods'!AA:AA,'A-methods'!$AG:$AG,"rate",'A-methods'!$AF:$AF,$B473,'A-methods'!$G:$G,$C473,'A-methods'!$A:$A,$D473)),'A-baseline &amp; data'!AV303)</f>
        <v>560.52352155682274</v>
      </c>
      <c r="V473" s="243">
        <f>IF('A-baseline &amp; data'!AW303="",U473*(1+SUMIFS('A-methods'!AB:AB,'A-methods'!$AG:$AG,"rate",'A-methods'!$AF:$AF,$B473,'A-methods'!$G:$G,$C473,'A-methods'!$A:$A,$D473)),'A-baseline &amp; data'!AW303)</f>
        <v>560.52352155682274</v>
      </c>
      <c r="W473" s="243">
        <f>IF('A-baseline &amp; data'!AX303="",V473*(1+SUMIFS('A-methods'!AC:AC,'A-methods'!$AG:$AG,"rate",'A-methods'!$AF:$AF,$B473,'A-methods'!$G:$G,$C473,'A-methods'!$A:$A,$D473)),'A-baseline &amp; data'!AX303)</f>
        <v>560.52352155682274</v>
      </c>
      <c r="X473" s="243">
        <f>IF('A-baseline &amp; data'!AY303="",W473*(1+SUMIFS('A-methods'!AD:AD,'A-methods'!$AG:$AG,"rate",'A-methods'!$AF:$AF,$B473,'A-methods'!$G:$G,$C473,'A-methods'!$A:$A,$D473)),'A-baseline &amp; data'!AY303)</f>
        <v>560.52352155682274</v>
      </c>
      <c r="Y473" s="243">
        <f>IF('A-baseline &amp; data'!AZ303="",X473*(1+SUMIFS('A-methods'!AE:AE,'A-methods'!$AG:$AG,"rate",'A-methods'!$AF:$AF,$B473,'A-methods'!$G:$G,$C473,'A-methods'!$A:$A,$D473)),'A-baseline &amp; data'!AZ303)</f>
        <v>560.52352155682274</v>
      </c>
    </row>
    <row r="474" spans="1:27">
      <c r="A474" s="237" t="s">
        <v>33</v>
      </c>
      <c r="B474" s="221" t="s">
        <v>34</v>
      </c>
      <c r="C474" s="274" t="str">
        <f t="shared" si="57"/>
        <v>SA</v>
      </c>
      <c r="D474" s="272" t="str">
        <f t="shared" si="57"/>
        <v>Best</v>
      </c>
      <c r="E474" s="336">
        <f>IF('A-baseline &amp; data'!AF304&lt;&gt;"",'A-baseline &amp; data'!AF304,'A-baseline &amp; data'!AE304*(1+SUMIFS('A-methods'!K:K,'A-methods'!$AG:$AG,"rate",'A-methods'!$AF:$AF,$B474,'A-methods'!$G:$G,$C474,'A-methods'!$A:$A,$D474)))</f>
        <v>24764.039999999997</v>
      </c>
      <c r="F474" s="243">
        <f>IF('A-baseline &amp; data'!AG304="",E474*(1+SUMIFS('A-methods'!L:L,'A-methods'!$AG:$AG,"rate",'A-methods'!$AF:$AF,$B474,'A-methods'!$G:$G,$C474,'A-methods'!$A:$A,$D474)),'A-baseline &amp; data'!AG304)</f>
        <v>25259.320799999998</v>
      </c>
      <c r="G474" s="243">
        <f>IF('A-baseline &amp; data'!AH304="",F474*(1+SUMIFS('A-methods'!M:M,'A-methods'!$AG:$AG,"rate",'A-methods'!$AF:$AF,$B474,'A-methods'!$G:$G,$C474,'A-methods'!$A:$A,$D474)),'A-baseline &amp; data'!AH304)</f>
        <v>25764.507215999998</v>
      </c>
      <c r="H474" s="243">
        <f>IF('A-baseline &amp; data'!AI304="",G474*(1+SUMIFS('A-methods'!N:N,'A-methods'!$AG:$AG,"rate",'A-methods'!$AF:$AF,$B474,'A-methods'!$G:$G,$C474,'A-methods'!$A:$A,$D474)),'A-baseline &amp; data'!AI304)</f>
        <v>26279.797360319997</v>
      </c>
      <c r="I474" s="243">
        <f>IF('A-baseline &amp; data'!AJ304="",H474*(1+SUMIFS('A-methods'!O:O,'A-methods'!$AG:$AG,"rate",'A-methods'!$AF:$AF,$B474,'A-methods'!$G:$G,$C474,'A-methods'!$A:$A,$D474)),'A-baseline &amp; data'!AJ304)</f>
        <v>26805.393307526396</v>
      </c>
      <c r="J474" s="243">
        <f>IF('A-baseline &amp; data'!AK304="",I474*(1+SUMIFS('A-methods'!P:P,'A-methods'!$AG:$AG,"rate",'A-methods'!$AF:$AF,$B474,'A-methods'!$G:$G,$C474,'A-methods'!$A:$A,$D474)),'A-baseline &amp; data'!AK304)</f>
        <v>27341.501173676923</v>
      </c>
      <c r="K474" s="243">
        <f>IF('A-baseline &amp; data'!AL304="",J474*(1+SUMIFS('A-methods'!Q:Q,'A-methods'!$AG:$AG,"rate",'A-methods'!$AF:$AF,$B474,'A-methods'!$G:$G,$C474,'A-methods'!$A:$A,$D474)),'A-baseline &amp; data'!AL304)</f>
        <v>27888.331197150463</v>
      </c>
      <c r="L474" s="243">
        <f>IF('A-baseline &amp; data'!AM304="",K474*(1+SUMIFS('A-methods'!R:R,'A-methods'!$AG:$AG,"rate",'A-methods'!$AF:$AF,$B474,'A-methods'!$G:$G,$C474,'A-methods'!$A:$A,$D474)),'A-baseline &amp; data'!AM304)</f>
        <v>28446.097821093474</v>
      </c>
      <c r="M474" s="243">
        <f>IF('A-baseline &amp; data'!AN304="",L474*(1+SUMIFS('A-methods'!S:S,'A-methods'!$AG:$AG,"rate",'A-methods'!$AF:$AF,$B474,'A-methods'!$G:$G,$C474,'A-methods'!$A:$A,$D474)),'A-baseline &amp; data'!AN304)</f>
        <v>29015.019777515343</v>
      </c>
      <c r="N474" s="243">
        <f>IF('A-baseline &amp; data'!AO304="",M474*(1+SUMIFS('A-methods'!T:T,'A-methods'!$AG:$AG,"rate",'A-methods'!$AF:$AF,$B474,'A-methods'!$G:$G,$C474,'A-methods'!$A:$A,$D474)),'A-baseline &amp; data'!AO304)</f>
        <v>29595.320173065651</v>
      </c>
      <c r="O474" s="243">
        <f>IF('A-baseline &amp; data'!AP304="",N474*(1+SUMIFS('A-methods'!U:U,'A-methods'!$AG:$AG,"rate",'A-methods'!$AF:$AF,$B474,'A-methods'!$G:$G,$C474,'A-methods'!$A:$A,$D474)),'A-baseline &amp; data'!AP304)</f>
        <v>30187.226576526966</v>
      </c>
      <c r="P474" s="243">
        <f>IF('A-baseline &amp; data'!AQ304="",O474*(1+SUMIFS('A-methods'!V:V,'A-methods'!$AG:$AG,"rate",'A-methods'!$AF:$AF,$B474,'A-methods'!$G:$G,$C474,'A-methods'!$A:$A,$D474)),'A-baseline &amp; data'!AQ304)</f>
        <v>30790.971108057507</v>
      </c>
      <c r="Q474" s="243">
        <f>IF('A-baseline &amp; data'!AR304="",P474*(1+SUMIFS('A-methods'!W:W,'A-methods'!$AG:$AG,"rate",'A-methods'!$AF:$AF,$B474,'A-methods'!$G:$G,$C474,'A-methods'!$A:$A,$D474)),'A-baseline &amp; data'!AR304)</f>
        <v>31406.790530218659</v>
      </c>
      <c r="R474" s="243">
        <f>IF('A-baseline &amp; data'!AS304="",Q474*(1+SUMIFS('A-methods'!X:X,'A-methods'!$AG:$AG,"rate",'A-methods'!$AF:$AF,$B474,'A-methods'!$G:$G,$C474,'A-methods'!$A:$A,$D474)),'A-baseline &amp; data'!AS304)</f>
        <v>32034.926340823033</v>
      </c>
      <c r="S474" s="243">
        <f>IF('A-baseline &amp; data'!AT304="",R474*(1+SUMIFS('A-methods'!Y:Y,'A-methods'!$AG:$AG,"rate",'A-methods'!$AF:$AF,$B474,'A-methods'!$G:$G,$C474,'A-methods'!$A:$A,$D474)),'A-baseline &amp; data'!AT304)</f>
        <v>32675.624867639493</v>
      </c>
      <c r="T474" s="243">
        <f>IF('A-baseline &amp; data'!AU304="",S474*(1+SUMIFS('A-methods'!Z:Z,'A-methods'!$AG:$AG,"rate",'A-methods'!$AF:$AF,$B474,'A-methods'!$G:$G,$C474,'A-methods'!$A:$A,$D474)),'A-baseline &amp; data'!AU304)</f>
        <v>33329.137364992283</v>
      </c>
      <c r="U474" s="243">
        <f>IF('A-baseline &amp; data'!AV304="",T474*(1+SUMIFS('A-methods'!AA:AA,'A-methods'!$AG:$AG,"rate",'A-methods'!$AF:$AF,$B474,'A-methods'!$G:$G,$C474,'A-methods'!$A:$A,$D474)),'A-baseline &amp; data'!AV304)</f>
        <v>33995.720112292132</v>
      </c>
      <c r="V474" s="243">
        <f>IF('A-baseline &amp; data'!AW304="",U474*(1+SUMIFS('A-methods'!AB:AB,'A-methods'!$AG:$AG,"rate",'A-methods'!$AF:$AF,$B474,'A-methods'!$G:$G,$C474,'A-methods'!$A:$A,$D474)),'A-baseline &amp; data'!AW304)</f>
        <v>34675.634514537975</v>
      </c>
      <c r="W474" s="243">
        <f>IF('A-baseline &amp; data'!AX304="",V474*(1+SUMIFS('A-methods'!AC:AC,'A-methods'!$AG:$AG,"rate",'A-methods'!$AF:$AF,$B474,'A-methods'!$G:$G,$C474,'A-methods'!$A:$A,$D474)),'A-baseline &amp; data'!AX304)</f>
        <v>35369.147204828732</v>
      </c>
      <c r="X474" s="243">
        <f>IF('A-baseline &amp; data'!AY304="",W474*(1+SUMIFS('A-methods'!AD:AD,'A-methods'!$AG:$AG,"rate",'A-methods'!$AF:$AF,$B474,'A-methods'!$G:$G,$C474,'A-methods'!$A:$A,$D474)),'A-baseline &amp; data'!AY304)</f>
        <v>36076.530148925311</v>
      </c>
      <c r="Y474" s="243">
        <f>IF('A-baseline &amp; data'!AZ304="",X474*(1+SUMIFS('A-methods'!AE:AE,'A-methods'!$AG:$AG,"rate",'A-methods'!$AF:$AF,$B474,'A-methods'!$G:$G,$C474,'A-methods'!$A:$A,$D474)),'A-baseline &amp; data'!AZ304)</f>
        <v>36798.060751903817</v>
      </c>
    </row>
    <row r="475" spans="1:27">
      <c r="A475" s="237" t="s">
        <v>43</v>
      </c>
      <c r="B475" s="221" t="s">
        <v>44</v>
      </c>
      <c r="C475" s="274" t="str">
        <f t="shared" si="57"/>
        <v>SA</v>
      </c>
      <c r="D475" s="272" t="str">
        <f t="shared" si="57"/>
        <v>Best</v>
      </c>
      <c r="E475" s="336">
        <f>IF('A-baseline &amp; data'!AF305&lt;&gt;"",'A-baseline &amp; data'!AF305,'A-baseline &amp; data'!AE305*(1+SUMIFS('A-methods'!K:K,'A-methods'!$AG:$AG,"rate",'A-methods'!$AF:$AF,$B475,'A-methods'!$G:$G,$C475,'A-methods'!$A:$A,$D475)))</f>
        <v>74.94</v>
      </c>
      <c r="F475" s="243">
        <f>IF('A-baseline &amp; data'!AG305="",E475*(1+SUMIFS('A-methods'!L:L,'A-methods'!$AG:$AG,"rate",'A-methods'!$AF:$AF,$B475,'A-methods'!$G:$G,$C475,'A-methods'!$A:$A,$D475)),'A-baseline &amp; data'!AG305)</f>
        <v>75.689399999999992</v>
      </c>
      <c r="G475" s="243">
        <f>IF('A-baseline &amp; data'!AH305="",F475*(1+SUMIFS('A-methods'!M:M,'A-methods'!$AG:$AG,"rate",'A-methods'!$AF:$AF,$B475,'A-methods'!$G:$G,$C475,'A-methods'!$A:$A,$D475)),'A-baseline &amp; data'!AH305)</f>
        <v>76.446293999999995</v>
      </c>
      <c r="H475" s="243">
        <f>IF('A-baseline &amp; data'!AI305="",G475*(1+SUMIFS('A-methods'!N:N,'A-methods'!$AG:$AG,"rate",'A-methods'!$AF:$AF,$B475,'A-methods'!$G:$G,$C475,'A-methods'!$A:$A,$D475)),'A-baseline &amp; data'!AI305)</f>
        <v>77.210756939999996</v>
      </c>
      <c r="I475" s="243">
        <f>IF('A-baseline &amp; data'!AJ305="",H475*(1+SUMIFS('A-methods'!O:O,'A-methods'!$AG:$AG,"rate",'A-methods'!$AF:$AF,$B475,'A-methods'!$G:$G,$C475,'A-methods'!$A:$A,$D475)),'A-baseline &amp; data'!AJ305)</f>
        <v>77.982864509400002</v>
      </c>
      <c r="J475" s="243">
        <f>IF('A-baseline &amp; data'!AK305="",I475*(1+SUMIFS('A-methods'!P:P,'A-methods'!$AG:$AG,"rate",'A-methods'!$AF:$AF,$B475,'A-methods'!$G:$G,$C475,'A-methods'!$A:$A,$D475)),'A-baseline &amp; data'!AK305)</f>
        <v>78.762693154494002</v>
      </c>
      <c r="K475" s="243">
        <f>IF('A-baseline &amp; data'!AL305="",J475*(1+SUMIFS('A-methods'!Q:Q,'A-methods'!$AG:$AG,"rate",'A-methods'!$AF:$AF,$B475,'A-methods'!$G:$G,$C475,'A-methods'!$A:$A,$D475)),'A-baseline &amp; data'!AL305)</f>
        <v>79.550320086038937</v>
      </c>
      <c r="L475" s="243">
        <f>IF('A-baseline &amp; data'!AM305="",K475*(1+SUMIFS('A-methods'!R:R,'A-methods'!$AG:$AG,"rate",'A-methods'!$AF:$AF,$B475,'A-methods'!$G:$G,$C475,'A-methods'!$A:$A,$D475)),'A-baseline &amp; data'!AM305)</f>
        <v>80.345823286899332</v>
      </c>
      <c r="M475" s="243">
        <f>IF('A-baseline &amp; data'!AN305="",L475*(1+SUMIFS('A-methods'!S:S,'A-methods'!$AG:$AG,"rate",'A-methods'!$AF:$AF,$B475,'A-methods'!$G:$G,$C475,'A-methods'!$A:$A,$D475)),'A-baseline &amp; data'!AN305)</f>
        <v>81.149281519768323</v>
      </c>
      <c r="N475" s="243">
        <f>IF('A-baseline &amp; data'!AO305="",M475*(1+SUMIFS('A-methods'!T:T,'A-methods'!$AG:$AG,"rate",'A-methods'!$AF:$AF,$B475,'A-methods'!$G:$G,$C475,'A-methods'!$A:$A,$D475)),'A-baseline &amp; data'!AO305)</f>
        <v>81.960774334966004</v>
      </c>
      <c r="O475" s="243">
        <f>IF('A-baseline &amp; data'!AP305="",N475*(1+SUMIFS('A-methods'!U:U,'A-methods'!$AG:$AG,"rate",'A-methods'!$AF:$AF,$B475,'A-methods'!$G:$G,$C475,'A-methods'!$A:$A,$D475)),'A-baseline &amp; data'!AP305)</f>
        <v>81.14116659161634</v>
      </c>
      <c r="P475" s="243">
        <f>IF('A-baseline &amp; data'!AQ305="",O475*(1+SUMIFS('A-methods'!V:V,'A-methods'!$AG:$AG,"rate",'A-methods'!$AF:$AF,$B475,'A-methods'!$G:$G,$C475,'A-methods'!$A:$A,$D475)),'A-baseline &amp; data'!AQ305)</f>
        <v>80.329754925700172</v>
      </c>
      <c r="Q475" s="243">
        <f>IF('A-baseline &amp; data'!AR305="",P475*(1+SUMIFS('A-methods'!W:W,'A-methods'!$AG:$AG,"rate",'A-methods'!$AF:$AF,$B475,'A-methods'!$G:$G,$C475,'A-methods'!$A:$A,$D475)),'A-baseline &amp; data'!AR305)</f>
        <v>79.526457376443176</v>
      </c>
      <c r="R475" s="243">
        <f>IF('A-baseline &amp; data'!AS305="",Q475*(1+SUMIFS('A-methods'!X:X,'A-methods'!$AG:$AG,"rate",'A-methods'!$AF:$AF,$B475,'A-methods'!$G:$G,$C475,'A-methods'!$A:$A,$D475)),'A-baseline &amp; data'!AS305)</f>
        <v>78.731192802678748</v>
      </c>
      <c r="S475" s="243">
        <f>IF('A-baseline &amp; data'!AT305="",R475*(1+SUMIFS('A-methods'!Y:Y,'A-methods'!$AG:$AG,"rate",'A-methods'!$AF:$AF,$B475,'A-methods'!$G:$G,$C475,'A-methods'!$A:$A,$D475)),'A-baseline &amp; data'!AT305)</f>
        <v>77.943880874651967</v>
      </c>
      <c r="T475" s="243">
        <f>IF('A-baseline &amp; data'!AU305="",S475*(1+SUMIFS('A-methods'!Z:Z,'A-methods'!$AG:$AG,"rate",'A-methods'!$AF:$AF,$B475,'A-methods'!$G:$G,$C475,'A-methods'!$A:$A,$D475)),'A-baseline &amp; data'!AU305)</f>
        <v>77.164442065905448</v>
      </c>
      <c r="U475" s="243">
        <f>IF('A-baseline &amp; data'!AV305="",T475*(1+SUMIFS('A-methods'!AA:AA,'A-methods'!$AG:$AG,"rate",'A-methods'!$AF:$AF,$B475,'A-methods'!$G:$G,$C475,'A-methods'!$A:$A,$D475)),'A-baseline &amp; data'!AV305)</f>
        <v>76.392797645246389</v>
      </c>
      <c r="V475" s="243">
        <f>IF('A-baseline &amp; data'!AW305="",U475*(1+SUMIFS('A-methods'!AB:AB,'A-methods'!$AG:$AG,"rate",'A-methods'!$AF:$AF,$B475,'A-methods'!$G:$G,$C475,'A-methods'!$A:$A,$D475)),'A-baseline &amp; data'!AW305)</f>
        <v>75.628869668793925</v>
      </c>
      <c r="W475" s="243">
        <f>IF('A-baseline &amp; data'!AX305="",V475*(1+SUMIFS('A-methods'!AC:AC,'A-methods'!$AG:$AG,"rate",'A-methods'!$AF:$AF,$B475,'A-methods'!$G:$G,$C475,'A-methods'!$A:$A,$D475)),'A-baseline &amp; data'!AX305)</f>
        <v>74.872580972105979</v>
      </c>
      <c r="X475" s="243">
        <f>IF('A-baseline &amp; data'!AY305="",W475*(1+SUMIFS('A-methods'!AD:AD,'A-methods'!$AG:$AG,"rate",'A-methods'!$AF:$AF,$B475,'A-methods'!$G:$G,$C475,'A-methods'!$A:$A,$D475)),'A-baseline &amp; data'!AY305)</f>
        <v>74.123855162384913</v>
      </c>
      <c r="Y475" s="243">
        <f>IF('A-baseline &amp; data'!AZ305="",X475*(1+SUMIFS('A-methods'!AE:AE,'A-methods'!$AG:$AG,"rate",'A-methods'!$AF:$AF,$B475,'A-methods'!$G:$G,$C475,'A-methods'!$A:$A,$D475)),'A-baseline &amp; data'!AZ305)</f>
        <v>73.382616610761062</v>
      </c>
    </row>
    <row r="476" spans="1:27">
      <c r="A476" s="237" t="s">
        <v>63</v>
      </c>
      <c r="B476" s="221" t="s">
        <v>64</v>
      </c>
      <c r="C476" s="274" t="str">
        <f t="shared" si="57"/>
        <v>SA</v>
      </c>
      <c r="D476" s="272" t="str">
        <f t="shared" si="57"/>
        <v>Best</v>
      </c>
      <c r="E476" s="336">
        <f>IF('A-baseline &amp; data'!AF306&lt;&gt;"",'A-baseline &amp; data'!AF306,'A-baseline &amp; data'!AE306*(1+SUMIFS('A-methods'!K:K,'A-methods'!$AG:$AG,"rate",'A-methods'!$AF:$AF,$B476,'A-methods'!$G:$G,$C476,'A-methods'!$A:$A,$D476)))</f>
        <v>37300.626666666671</v>
      </c>
      <c r="F476" s="243">
        <f>IF('A-baseline &amp; data'!AG306="",E476*(1+SUMIFS('A-methods'!L:L,'A-methods'!$AG:$AG,"rate",'A-methods'!$AF:$AF,$B476,'A-methods'!$G:$G,$C476,'A-methods'!$A:$A,$D476)),'A-baseline &amp; data'!AG306)</f>
        <v>37860.136066666666</v>
      </c>
      <c r="G476" s="243">
        <f>IF('A-baseline &amp; data'!AH306="",F476*(1+SUMIFS('A-methods'!M:M,'A-methods'!$AG:$AG,"rate",'A-methods'!$AF:$AF,$B476,'A-methods'!$G:$G,$C476,'A-methods'!$A:$A,$D476)),'A-baseline &amp; data'!AH306)</f>
        <v>38428.03810766666</v>
      </c>
      <c r="H476" s="243">
        <f>IF('A-baseline &amp; data'!AI306="",G476*(1+SUMIFS('A-methods'!N:N,'A-methods'!$AG:$AG,"rate",'A-methods'!$AF:$AF,$B476,'A-methods'!$G:$G,$C476,'A-methods'!$A:$A,$D476)),'A-baseline &amp; data'!AI306)</f>
        <v>39004.458679281655</v>
      </c>
      <c r="I476" s="243">
        <f>IF('A-baseline &amp; data'!AJ306="",H476*(1+SUMIFS('A-methods'!O:O,'A-methods'!$AG:$AG,"rate",'A-methods'!$AF:$AF,$B476,'A-methods'!$G:$G,$C476,'A-methods'!$A:$A,$D476)),'A-baseline &amp; data'!AJ306)</f>
        <v>39589.52555947088</v>
      </c>
      <c r="J476" s="243">
        <f>IF('A-baseline &amp; data'!AK306="",I476*(1+SUMIFS('A-methods'!P:P,'A-methods'!$AG:$AG,"rate",'A-methods'!$AF:$AF,$B476,'A-methods'!$G:$G,$C476,'A-methods'!$A:$A,$D476)),'A-baseline &amp; data'!AK306)</f>
        <v>40183.368442862942</v>
      </c>
      <c r="K476" s="243">
        <f>IF('A-baseline &amp; data'!AL306="",J476*(1+SUMIFS('A-methods'!Q:Q,'A-methods'!$AG:$AG,"rate",'A-methods'!$AF:$AF,$B476,'A-methods'!$G:$G,$C476,'A-methods'!$A:$A,$D476)),'A-baseline &amp; data'!AL306)</f>
        <v>40786.118969505886</v>
      </c>
      <c r="L476" s="243">
        <f>IF('A-baseline &amp; data'!AM306="",K476*(1+SUMIFS('A-methods'!R:R,'A-methods'!$AG:$AG,"rate",'A-methods'!$AF:$AF,$B476,'A-methods'!$G:$G,$C476,'A-methods'!$A:$A,$D476)),'A-baseline &amp; data'!AM306)</f>
        <v>41397.910754048469</v>
      </c>
      <c r="M476" s="243">
        <f>IF('A-baseline &amp; data'!AN306="",L476*(1+SUMIFS('A-methods'!S:S,'A-methods'!$AG:$AG,"rate",'A-methods'!$AF:$AF,$B476,'A-methods'!$G:$G,$C476,'A-methods'!$A:$A,$D476)),'A-baseline &amp; data'!AN306)</f>
        <v>42018.879415359195</v>
      </c>
      <c r="N476" s="243">
        <f>IF('A-baseline &amp; data'!AO306="",M476*(1+SUMIFS('A-methods'!T:T,'A-methods'!$AG:$AG,"rate",'A-methods'!$AF:$AF,$B476,'A-methods'!$G:$G,$C476,'A-methods'!$A:$A,$D476)),'A-baseline &amp; data'!AO306)</f>
        <v>42649.162606589576</v>
      </c>
      <c r="O476" s="243">
        <f>IF('A-baseline &amp; data'!AP306="",N476*(1+SUMIFS('A-methods'!U:U,'A-methods'!$AG:$AG,"rate",'A-methods'!$AF:$AF,$B476,'A-methods'!$G:$G,$C476,'A-methods'!$A:$A,$D476)),'A-baseline &amp; data'!AP306)</f>
        <v>43288.900045688417</v>
      </c>
      <c r="P476" s="243">
        <f>IF('A-baseline &amp; data'!AQ306="",O476*(1+SUMIFS('A-methods'!V:V,'A-methods'!$AG:$AG,"rate",'A-methods'!$AF:$AF,$B476,'A-methods'!$G:$G,$C476,'A-methods'!$A:$A,$D476)),'A-baseline &amp; data'!AQ306)</f>
        <v>43938.23354637374</v>
      </c>
      <c r="Q476" s="243">
        <f>IF('A-baseline &amp; data'!AR306="",P476*(1+SUMIFS('A-methods'!W:W,'A-methods'!$AG:$AG,"rate",'A-methods'!$AF:$AF,$B476,'A-methods'!$G:$G,$C476,'A-methods'!$A:$A,$D476)),'A-baseline &amp; data'!AR306)</f>
        <v>44597.307049569339</v>
      </c>
      <c r="R476" s="243">
        <f>IF('A-baseline &amp; data'!AS306="",Q476*(1+SUMIFS('A-methods'!X:X,'A-methods'!$AG:$AG,"rate",'A-methods'!$AF:$AF,$B476,'A-methods'!$G:$G,$C476,'A-methods'!$A:$A,$D476)),'A-baseline &amp; data'!AS306)</f>
        <v>45266.266655312873</v>
      </c>
      <c r="S476" s="243">
        <f>IF('A-baseline &amp; data'!AT306="",R476*(1+SUMIFS('A-methods'!Y:Y,'A-methods'!$AG:$AG,"rate",'A-methods'!$AF:$AF,$B476,'A-methods'!$G:$G,$C476,'A-methods'!$A:$A,$D476)),'A-baseline &amp; data'!AT306)</f>
        <v>45945.260655142563</v>
      </c>
      <c r="T476" s="243">
        <f>IF('A-baseline &amp; data'!AU306="",S476*(1+SUMIFS('A-methods'!Z:Z,'A-methods'!$AG:$AG,"rate",'A-methods'!$AF:$AF,$B476,'A-methods'!$G:$G,$C476,'A-methods'!$A:$A,$D476)),'A-baseline &amp; data'!AU306)</f>
        <v>46634.439564969696</v>
      </c>
      <c r="U476" s="243">
        <f>IF('A-baseline &amp; data'!AV306="",T476*(1+SUMIFS('A-methods'!AA:AA,'A-methods'!$AG:$AG,"rate",'A-methods'!$AF:$AF,$B476,'A-methods'!$G:$G,$C476,'A-methods'!$A:$A,$D476)),'A-baseline &amp; data'!AV306)</f>
        <v>47333.956158444234</v>
      </c>
      <c r="V476" s="243">
        <f>IF('A-baseline &amp; data'!AW306="",U476*(1+SUMIFS('A-methods'!AB:AB,'A-methods'!$AG:$AG,"rate",'A-methods'!$AF:$AF,$B476,'A-methods'!$G:$G,$C476,'A-methods'!$A:$A,$D476)),'A-baseline &amp; data'!AW306)</f>
        <v>48043.965500820894</v>
      </c>
      <c r="W476" s="243">
        <f>IF('A-baseline &amp; data'!AX306="",V476*(1+SUMIFS('A-methods'!AC:AC,'A-methods'!$AG:$AG,"rate",'A-methods'!$AF:$AF,$B476,'A-methods'!$G:$G,$C476,'A-methods'!$A:$A,$D476)),'A-baseline &amp; data'!AX306)</f>
        <v>48764.624983333204</v>
      </c>
      <c r="X476" s="243">
        <f>IF('A-baseline &amp; data'!AY306="",W476*(1+SUMIFS('A-methods'!AD:AD,'A-methods'!$AG:$AG,"rate",'A-methods'!$AF:$AF,$B476,'A-methods'!$G:$G,$C476,'A-methods'!$A:$A,$D476)),'A-baseline &amp; data'!AY306)</f>
        <v>49496.094358083195</v>
      </c>
      <c r="Y476" s="243">
        <f>IF('A-baseline &amp; data'!AZ306="",X476*(1+SUMIFS('A-methods'!AE:AE,'A-methods'!$AG:$AG,"rate",'A-methods'!$AF:$AF,$B476,'A-methods'!$G:$G,$C476,'A-methods'!$A:$A,$D476)),'A-baseline &amp; data'!AZ306)</f>
        <v>50238.535773454438</v>
      </c>
    </row>
    <row r="477" spans="1:27">
      <c r="A477" s="237" t="s">
        <v>75</v>
      </c>
      <c r="B477" s="221" t="s">
        <v>76</v>
      </c>
      <c r="C477" s="274" t="str">
        <f t="shared" si="57"/>
        <v>SA</v>
      </c>
      <c r="D477" s="272" t="str">
        <f t="shared" si="57"/>
        <v>Best</v>
      </c>
      <c r="E477" s="336">
        <f>IF('A-baseline &amp; data'!AF307&lt;&gt;"",'A-baseline &amp; data'!AF307,'A-baseline &amp; data'!AE307*(1+SUMIFS('A-methods'!K:K,'A-methods'!$AG:$AG,"rate",'A-methods'!$AF:$AF,$B477,'A-methods'!$G:$G,$C477,'A-methods'!$A:$A,$D477)))</f>
        <v>361.90999999999997</v>
      </c>
      <c r="F477" s="243">
        <f>IF('A-baseline &amp; data'!AG307="",E477*(1+SUMIFS('A-methods'!L:L,'A-methods'!$AG:$AG,"rate",'A-methods'!$AF:$AF,$B477,'A-methods'!$G:$G,$C477,'A-methods'!$A:$A,$D477)),'A-baseline &amp; data'!AG307)</f>
        <v>354.67179999999996</v>
      </c>
      <c r="G477" s="243">
        <f>IF('A-baseline &amp; data'!AH307="",F477*(1+SUMIFS('A-methods'!M:M,'A-methods'!$AG:$AG,"rate",'A-methods'!$AF:$AF,$B477,'A-methods'!$G:$G,$C477,'A-methods'!$A:$A,$D477)),'A-baseline &amp; data'!AH307)</f>
        <v>347.57836399999997</v>
      </c>
      <c r="H477" s="243">
        <f>IF('A-baseline &amp; data'!AI307="",G477*(1+SUMIFS('A-methods'!N:N,'A-methods'!$AG:$AG,"rate",'A-methods'!$AF:$AF,$B477,'A-methods'!$G:$G,$C477,'A-methods'!$A:$A,$D477)),'A-baseline &amp; data'!AI307)</f>
        <v>340.62679671999996</v>
      </c>
      <c r="I477" s="243">
        <f>IF('A-baseline &amp; data'!AJ307="",H477*(1+SUMIFS('A-methods'!O:O,'A-methods'!$AG:$AG,"rate",'A-methods'!$AF:$AF,$B477,'A-methods'!$G:$G,$C477,'A-methods'!$A:$A,$D477)),'A-baseline &amp; data'!AJ307)</f>
        <v>333.81426078559997</v>
      </c>
      <c r="J477" s="243">
        <f>IF('A-baseline &amp; data'!AK307="",I477*(1+SUMIFS('A-methods'!P:P,'A-methods'!$AG:$AG,"rate",'A-methods'!$AF:$AF,$B477,'A-methods'!$G:$G,$C477,'A-methods'!$A:$A,$D477)),'A-baseline &amp; data'!AK307)</f>
        <v>327.13797556988794</v>
      </c>
      <c r="K477" s="243">
        <f>IF('A-baseline &amp; data'!AL307="",J477*(1+SUMIFS('A-methods'!Q:Q,'A-methods'!$AG:$AG,"rate",'A-methods'!$AF:$AF,$B477,'A-methods'!$G:$G,$C477,'A-methods'!$A:$A,$D477)),'A-baseline &amp; data'!AL307)</f>
        <v>320.59521605849017</v>
      </c>
      <c r="L477" s="243">
        <f>IF('A-baseline &amp; data'!AM307="",K477*(1+SUMIFS('A-methods'!R:R,'A-methods'!$AG:$AG,"rate",'A-methods'!$AF:$AF,$B477,'A-methods'!$G:$G,$C477,'A-methods'!$A:$A,$D477)),'A-baseline &amp; data'!AM307)</f>
        <v>314.18331173732037</v>
      </c>
      <c r="M477" s="243">
        <f>IF('A-baseline &amp; data'!AN307="",L477*(1+SUMIFS('A-methods'!S:S,'A-methods'!$AG:$AG,"rate",'A-methods'!$AF:$AF,$B477,'A-methods'!$G:$G,$C477,'A-methods'!$A:$A,$D477)),'A-baseline &amp; data'!AN307)</f>
        <v>307.89964550257395</v>
      </c>
      <c r="N477" s="243">
        <f>IF('A-baseline &amp; data'!AO307="",M477*(1+SUMIFS('A-methods'!T:T,'A-methods'!$AG:$AG,"rate",'A-methods'!$AF:$AF,$B477,'A-methods'!$G:$G,$C477,'A-methods'!$A:$A,$D477)),'A-baseline &amp; data'!AO307)</f>
        <v>301.74165259252248</v>
      </c>
      <c r="O477" s="243">
        <f>IF('A-baseline &amp; data'!AP307="",N477*(1+SUMIFS('A-methods'!U:U,'A-methods'!$AG:$AG,"rate",'A-methods'!$AF:$AF,$B477,'A-methods'!$G:$G,$C477,'A-methods'!$A:$A,$D477)),'A-baseline &amp; data'!AP307)</f>
        <v>295.70681954067203</v>
      </c>
      <c r="P477" s="243">
        <f>IF('A-baseline &amp; data'!AQ307="",O477*(1+SUMIFS('A-methods'!V:V,'A-methods'!$AG:$AG,"rate",'A-methods'!$AF:$AF,$B477,'A-methods'!$G:$G,$C477,'A-methods'!$A:$A,$D477)),'A-baseline &amp; data'!AQ307)</f>
        <v>289.79268314985859</v>
      </c>
      <c r="Q477" s="243">
        <f>IF('A-baseline &amp; data'!AR307="",P477*(1+SUMIFS('A-methods'!W:W,'A-methods'!$AG:$AG,"rate",'A-methods'!$AF:$AF,$B477,'A-methods'!$G:$G,$C477,'A-methods'!$A:$A,$D477)),'A-baseline &amp; data'!AR307)</f>
        <v>283.99682948686143</v>
      </c>
      <c r="R477" s="243">
        <f>IF('A-baseline &amp; data'!AS307="",Q477*(1+SUMIFS('A-methods'!X:X,'A-methods'!$AG:$AG,"rate",'A-methods'!$AF:$AF,$B477,'A-methods'!$G:$G,$C477,'A-methods'!$A:$A,$D477)),'A-baseline &amp; data'!AS307)</f>
        <v>278.31689289712421</v>
      </c>
      <c r="S477" s="243">
        <f>IF('A-baseline &amp; data'!AT307="",R477*(1+SUMIFS('A-methods'!Y:Y,'A-methods'!$AG:$AG,"rate",'A-methods'!$AF:$AF,$B477,'A-methods'!$G:$G,$C477,'A-methods'!$A:$A,$D477)),'A-baseline &amp; data'!AT307)</f>
        <v>272.75055503918173</v>
      </c>
      <c r="T477" s="243">
        <f>IF('A-baseline &amp; data'!AU307="",S477*(1+SUMIFS('A-methods'!Z:Z,'A-methods'!$AG:$AG,"rate",'A-methods'!$AF:$AF,$B477,'A-methods'!$G:$G,$C477,'A-methods'!$A:$A,$D477)),'A-baseline &amp; data'!AU307)</f>
        <v>267.29554393839811</v>
      </c>
      <c r="U477" s="243">
        <f>IF('A-baseline &amp; data'!AV307="",T477*(1+SUMIFS('A-methods'!AA:AA,'A-methods'!$AG:$AG,"rate",'A-methods'!$AF:$AF,$B477,'A-methods'!$G:$G,$C477,'A-methods'!$A:$A,$D477)),'A-baseline &amp; data'!AV307)</f>
        <v>261.94963305963012</v>
      </c>
      <c r="V477" s="243">
        <f>IF('A-baseline &amp; data'!AW307="",U477*(1+SUMIFS('A-methods'!AB:AB,'A-methods'!$AG:$AG,"rate",'A-methods'!$AF:$AF,$B477,'A-methods'!$G:$G,$C477,'A-methods'!$A:$A,$D477)),'A-baseline &amp; data'!AW307)</f>
        <v>256.71064039843753</v>
      </c>
      <c r="W477" s="243">
        <f>IF('A-baseline &amp; data'!AX307="",V477*(1+SUMIFS('A-methods'!AC:AC,'A-methods'!$AG:$AG,"rate",'A-methods'!$AF:$AF,$B477,'A-methods'!$G:$G,$C477,'A-methods'!$A:$A,$D477)),'A-baseline &amp; data'!AX307)</f>
        <v>251.57642759046877</v>
      </c>
      <c r="X477" s="243">
        <f>IF('A-baseline &amp; data'!AY307="",W477*(1+SUMIFS('A-methods'!AD:AD,'A-methods'!$AG:$AG,"rate",'A-methods'!$AF:$AF,$B477,'A-methods'!$G:$G,$C477,'A-methods'!$A:$A,$D477)),'A-baseline &amp; data'!AY307)</f>
        <v>246.54489903865939</v>
      </c>
      <c r="Y477" s="243">
        <f>IF('A-baseline &amp; data'!AZ307="",X477*(1+SUMIFS('A-methods'!AE:AE,'A-methods'!$AG:$AG,"rate",'A-methods'!$AF:$AF,$B477,'A-methods'!$G:$G,$C477,'A-methods'!$A:$A,$D477)),'A-baseline &amp; data'!AZ307)</f>
        <v>241.61400105788621</v>
      </c>
    </row>
    <row r="478" spans="1:27">
      <c r="A478" s="237" t="s">
        <v>253</v>
      </c>
      <c r="B478" s="221" t="s">
        <v>193</v>
      </c>
      <c r="C478" s="274" t="str">
        <f t="shared" si="57"/>
        <v>SA</v>
      </c>
      <c r="D478" s="272" t="str">
        <f t="shared" si="57"/>
        <v>Best</v>
      </c>
      <c r="E478" s="336">
        <f>IF('A-baseline &amp; data'!AF308&lt;&gt;"",'A-baseline &amp; data'!AF308,'A-baseline &amp; data'!AE308*(1+SUMIFS('A-methods'!K:K,'A-methods'!$AG:$AG,"rate",'A-methods'!$AF:$AF,$B478,'A-methods'!$G:$G,$C478,'A-methods'!$A:$A,$D478)))</f>
        <v>73379.659999999989</v>
      </c>
      <c r="F478" s="243">
        <f>IF('A-baseline &amp; data'!AG308="",E478*(1+SUMIFS('A-methods'!L:L,'A-methods'!$AG:$AG,"rate",'A-methods'!$AF:$AF,$B478,'A-methods'!$G:$G,$C478,'A-methods'!$A:$A,$D478)),'A-baseline &amp; data'!AG308)</f>
        <v>71912.066799999986</v>
      </c>
      <c r="G478" s="243">
        <f>IF('A-baseline &amp; data'!AH308="",F478*(1+SUMIFS('A-methods'!M:M,'A-methods'!$AG:$AG,"rate",'A-methods'!$AF:$AF,$B478,'A-methods'!$G:$G,$C478,'A-methods'!$A:$A,$D478)),'A-baseline &amp; data'!AH308)</f>
        <v>70473.82546399998</v>
      </c>
      <c r="H478" s="243">
        <f>IF('A-baseline &amp; data'!AI308="",G478*(1+SUMIFS('A-methods'!N:N,'A-methods'!$AG:$AG,"rate",'A-methods'!$AF:$AF,$B478,'A-methods'!$G:$G,$C478,'A-methods'!$A:$A,$D478)),'A-baseline &amp; data'!AI308)</f>
        <v>69064.348954719972</v>
      </c>
      <c r="I478" s="243">
        <f>IF('A-baseline &amp; data'!AJ308="",H478*(1+SUMIFS('A-methods'!O:O,'A-methods'!$AG:$AG,"rate",'A-methods'!$AF:$AF,$B478,'A-methods'!$G:$G,$C478,'A-methods'!$A:$A,$D478)),'A-baseline &amp; data'!AJ308)</f>
        <v>67683.061975625576</v>
      </c>
      <c r="J478" s="243">
        <f>IF('A-baseline &amp; data'!AK308="",I478*(1+SUMIFS('A-methods'!P:P,'A-methods'!$AG:$AG,"rate",'A-methods'!$AF:$AF,$B478,'A-methods'!$G:$G,$C478,'A-methods'!$A:$A,$D478)),'A-baseline &amp; data'!AK308)</f>
        <v>66329.400736113064</v>
      </c>
      <c r="K478" s="243">
        <f>IF('A-baseline &amp; data'!AL308="",J478*(1+SUMIFS('A-methods'!Q:Q,'A-methods'!$AG:$AG,"rate",'A-methods'!$AF:$AF,$B478,'A-methods'!$G:$G,$C478,'A-methods'!$A:$A,$D478)),'A-baseline &amp; data'!AL308)</f>
        <v>65002.812721390801</v>
      </c>
      <c r="L478" s="243">
        <f>IF('A-baseline &amp; data'!AM308="",K478*(1+SUMIFS('A-methods'!R:R,'A-methods'!$AG:$AG,"rate",'A-methods'!$AF:$AF,$B478,'A-methods'!$G:$G,$C478,'A-methods'!$A:$A,$D478)),'A-baseline &amp; data'!AM308)</f>
        <v>63702.756466962986</v>
      </c>
      <c r="M478" s="243">
        <f>IF('A-baseline &amp; data'!AN308="",L478*(1+SUMIFS('A-methods'!S:S,'A-methods'!$AG:$AG,"rate",'A-methods'!$AF:$AF,$B478,'A-methods'!$G:$G,$C478,'A-methods'!$A:$A,$D478)),'A-baseline &amp; data'!AN308)</f>
        <v>62428.701337623723</v>
      </c>
      <c r="N478" s="243">
        <f>IF('A-baseline &amp; data'!AO308="",M478*(1+SUMIFS('A-methods'!T:T,'A-methods'!$AG:$AG,"rate",'A-methods'!$AF:$AF,$B478,'A-methods'!$G:$G,$C478,'A-methods'!$A:$A,$D478)),'A-baseline &amp; data'!AO308)</f>
        <v>61180.127310871248</v>
      </c>
      <c r="O478" s="243">
        <f>IF('A-baseline &amp; data'!AP308="",N478*(1+SUMIFS('A-methods'!U:U,'A-methods'!$AG:$AG,"rate",'A-methods'!$AF:$AF,$B478,'A-methods'!$G:$G,$C478,'A-methods'!$A:$A,$D478)),'A-baseline &amp; data'!AP308)</f>
        <v>59956.524764653819</v>
      </c>
      <c r="P478" s="243">
        <f>IF('A-baseline &amp; data'!AQ308="",O478*(1+SUMIFS('A-methods'!V:V,'A-methods'!$AG:$AG,"rate",'A-methods'!$AF:$AF,$B478,'A-methods'!$G:$G,$C478,'A-methods'!$A:$A,$D478)),'A-baseline &amp; data'!AQ308)</f>
        <v>58757.394269360739</v>
      </c>
      <c r="Q478" s="243">
        <f>IF('A-baseline &amp; data'!AR308="",P478*(1+SUMIFS('A-methods'!W:W,'A-methods'!$AG:$AG,"rate",'A-methods'!$AF:$AF,$B478,'A-methods'!$G:$G,$C478,'A-methods'!$A:$A,$D478)),'A-baseline &amp; data'!AR308)</f>
        <v>57582.246383973521</v>
      </c>
      <c r="R478" s="243">
        <f>IF('A-baseline &amp; data'!AS308="",Q478*(1+SUMIFS('A-methods'!X:X,'A-methods'!$AG:$AG,"rate",'A-methods'!$AF:$AF,$B478,'A-methods'!$G:$G,$C478,'A-methods'!$A:$A,$D478)),'A-baseline &amp; data'!AS308)</f>
        <v>56430.601456294047</v>
      </c>
      <c r="S478" s="243">
        <f>IF('A-baseline &amp; data'!AT308="",R478*(1+SUMIFS('A-methods'!Y:Y,'A-methods'!$AG:$AG,"rate",'A-methods'!$AF:$AF,$B478,'A-methods'!$G:$G,$C478,'A-methods'!$A:$A,$D478)),'A-baseline &amp; data'!AT308)</f>
        <v>55301.989427168162</v>
      </c>
      <c r="T478" s="243">
        <f>IF('A-baseline &amp; data'!AU308="",S478*(1+SUMIFS('A-methods'!Z:Z,'A-methods'!$AG:$AG,"rate",'A-methods'!$AF:$AF,$B478,'A-methods'!$G:$G,$C478,'A-methods'!$A:$A,$D478)),'A-baseline &amp; data'!AU308)</f>
        <v>54195.949638624799</v>
      </c>
      <c r="U478" s="243">
        <f>IF('A-baseline &amp; data'!AV308="",T478*(1+SUMIFS('A-methods'!AA:AA,'A-methods'!$AG:$AG,"rate",'A-methods'!$AF:$AF,$B478,'A-methods'!$G:$G,$C478,'A-methods'!$A:$A,$D478)),'A-baseline &amp; data'!AV308)</f>
        <v>53112.030645852305</v>
      </c>
      <c r="V478" s="243">
        <f>IF('A-baseline &amp; data'!AW308="",U478*(1+SUMIFS('A-methods'!AB:AB,'A-methods'!$AG:$AG,"rate",'A-methods'!$AF:$AF,$B478,'A-methods'!$G:$G,$C478,'A-methods'!$A:$A,$D478)),'A-baseline &amp; data'!AW308)</f>
        <v>52049.790032935256</v>
      </c>
      <c r="W478" s="243">
        <f>IF('A-baseline &amp; data'!AX308="",V478*(1+SUMIFS('A-methods'!AC:AC,'A-methods'!$AG:$AG,"rate",'A-methods'!$AF:$AF,$B478,'A-methods'!$G:$G,$C478,'A-methods'!$A:$A,$D478)),'A-baseline &amp; data'!AX308)</f>
        <v>51008.794232276552</v>
      </c>
      <c r="X478" s="243">
        <f>IF('A-baseline &amp; data'!AY308="",W478*(1+SUMIFS('A-methods'!AD:AD,'A-methods'!$AG:$AG,"rate",'A-methods'!$AF:$AF,$B478,'A-methods'!$G:$G,$C478,'A-methods'!$A:$A,$D478)),'A-baseline &amp; data'!AY308)</f>
        <v>49988.618347631018</v>
      </c>
      <c r="Y478" s="243">
        <f>IF('A-baseline &amp; data'!AZ308="",X478*(1+SUMIFS('A-methods'!AE:AE,'A-methods'!$AG:$AG,"rate",'A-methods'!$AF:$AF,$B478,'A-methods'!$G:$G,$C478,'A-methods'!$A:$A,$D478)),'A-baseline &amp; data'!AZ308)</f>
        <v>48988.845980678394</v>
      </c>
    </row>
    <row r="479" spans="1:27">
      <c r="A479" s="238" t="s">
        <v>87</v>
      </c>
      <c r="B479" s="221" t="s">
        <v>88</v>
      </c>
      <c r="C479" s="274" t="str">
        <f t="shared" si="57"/>
        <v>SA</v>
      </c>
      <c r="D479" s="272" t="str">
        <f t="shared" si="57"/>
        <v>Best</v>
      </c>
      <c r="E479" s="336">
        <f>IF('A-baseline &amp; data'!AF309&lt;&gt;"",'A-baseline &amp; data'!AF309,'A-baseline &amp; data'!AE309*(1+SUMIFS('A-methods'!K:K,'A-methods'!$AG:$AG,"rate",'A-methods'!$AF:$AF,$B479,'A-methods'!$G:$G,$C479,'A-methods'!$A:$A,$D479)))</f>
        <v>5.09</v>
      </c>
      <c r="F479" s="243">
        <f>IF('A-baseline &amp; data'!AG309="",E479*(1+SUMIFS('A-methods'!L:L,'A-methods'!$AG:$AG,"rate",'A-methods'!$AF:$AF,$B479,'A-methods'!$G:$G,$C479,'A-methods'!$A:$A,$D479)),'A-baseline &amp; data'!AG309)</f>
        <v>5.09</v>
      </c>
      <c r="G479" s="243">
        <f>IF('A-baseline &amp; data'!AH309="",F479*(1+SUMIFS('A-methods'!M:M,'A-methods'!$AG:$AG,"rate",'A-methods'!$AF:$AF,$B479,'A-methods'!$G:$G,$C479,'A-methods'!$A:$A,$D479)),'A-baseline &amp; data'!AH309)</f>
        <v>5.09</v>
      </c>
      <c r="H479" s="243">
        <f>IF('A-baseline &amp; data'!AI309="",G479*(1+SUMIFS('A-methods'!N:N,'A-methods'!$AG:$AG,"rate",'A-methods'!$AF:$AF,$B479,'A-methods'!$G:$G,$C479,'A-methods'!$A:$A,$D479)),'A-baseline &amp; data'!AI309)</f>
        <v>5.09</v>
      </c>
      <c r="I479" s="243">
        <f>IF('A-baseline &amp; data'!AJ309="",H479*(1+SUMIFS('A-methods'!O:O,'A-methods'!$AG:$AG,"rate",'A-methods'!$AF:$AF,$B479,'A-methods'!$G:$G,$C479,'A-methods'!$A:$A,$D479)),'A-baseline &amp; data'!AJ309)</f>
        <v>5.09</v>
      </c>
      <c r="J479" s="243">
        <f>IF('A-baseline &amp; data'!AK309="",I479*(1+SUMIFS('A-methods'!P:P,'A-methods'!$AG:$AG,"rate",'A-methods'!$AF:$AF,$B479,'A-methods'!$G:$G,$C479,'A-methods'!$A:$A,$D479)),'A-baseline &amp; data'!AK309)</f>
        <v>5.09</v>
      </c>
      <c r="K479" s="243">
        <f>IF('A-baseline &amp; data'!AL309="",J479*(1+SUMIFS('A-methods'!Q:Q,'A-methods'!$AG:$AG,"rate",'A-methods'!$AF:$AF,$B479,'A-methods'!$G:$G,$C479,'A-methods'!$A:$A,$D479)),'A-baseline &amp; data'!AL309)</f>
        <v>5.09</v>
      </c>
      <c r="L479" s="243">
        <f>IF('A-baseline &amp; data'!AM309="",K479*(1+SUMIFS('A-methods'!R:R,'A-methods'!$AG:$AG,"rate",'A-methods'!$AF:$AF,$B479,'A-methods'!$G:$G,$C479,'A-methods'!$A:$A,$D479)),'A-baseline &amp; data'!AM309)</f>
        <v>5.09</v>
      </c>
      <c r="M479" s="243">
        <f>IF('A-baseline &amp; data'!AN309="",L479*(1+SUMIFS('A-methods'!S:S,'A-methods'!$AG:$AG,"rate",'A-methods'!$AF:$AF,$B479,'A-methods'!$G:$G,$C479,'A-methods'!$A:$A,$D479)),'A-baseline &amp; data'!AN309)</f>
        <v>5.09</v>
      </c>
      <c r="N479" s="243">
        <f>IF('A-baseline &amp; data'!AO309="",M479*(1+SUMIFS('A-methods'!T:T,'A-methods'!$AG:$AG,"rate",'A-methods'!$AF:$AF,$B479,'A-methods'!$G:$G,$C479,'A-methods'!$A:$A,$D479)),'A-baseline &amp; data'!AO309)</f>
        <v>5.09</v>
      </c>
      <c r="O479" s="243">
        <f>IF('A-baseline &amp; data'!AP309="",N479*(1+SUMIFS('A-methods'!U:U,'A-methods'!$AG:$AG,"rate",'A-methods'!$AF:$AF,$B479,'A-methods'!$G:$G,$C479,'A-methods'!$A:$A,$D479)),'A-baseline &amp; data'!AP309)</f>
        <v>5.09</v>
      </c>
      <c r="P479" s="243">
        <f>IF('A-baseline &amp; data'!AQ309="",O479*(1+SUMIFS('A-methods'!V:V,'A-methods'!$AG:$AG,"rate",'A-methods'!$AF:$AF,$B479,'A-methods'!$G:$G,$C479,'A-methods'!$A:$A,$D479)),'A-baseline &amp; data'!AQ309)</f>
        <v>5.09</v>
      </c>
      <c r="Q479" s="243">
        <f>IF('A-baseline &amp; data'!AR309="",P479*(1+SUMIFS('A-methods'!W:W,'A-methods'!$AG:$AG,"rate",'A-methods'!$AF:$AF,$B479,'A-methods'!$G:$G,$C479,'A-methods'!$A:$A,$D479)),'A-baseline &amp; data'!AR309)</f>
        <v>5.09</v>
      </c>
      <c r="R479" s="243">
        <f>IF('A-baseline &amp; data'!AS309="",Q479*(1+SUMIFS('A-methods'!X:X,'A-methods'!$AG:$AG,"rate",'A-methods'!$AF:$AF,$B479,'A-methods'!$G:$G,$C479,'A-methods'!$A:$A,$D479)),'A-baseline &amp; data'!AS309)</f>
        <v>5.09</v>
      </c>
      <c r="S479" s="243">
        <f>IF('A-baseline &amp; data'!AT309="",R479*(1+SUMIFS('A-methods'!Y:Y,'A-methods'!$AG:$AG,"rate",'A-methods'!$AF:$AF,$B479,'A-methods'!$G:$G,$C479,'A-methods'!$A:$A,$D479)),'A-baseline &amp; data'!AT309)</f>
        <v>5.09</v>
      </c>
      <c r="T479" s="243">
        <f>IF('A-baseline &amp; data'!AU309="",S479*(1+SUMIFS('A-methods'!Z:Z,'A-methods'!$AG:$AG,"rate",'A-methods'!$AF:$AF,$B479,'A-methods'!$G:$G,$C479,'A-methods'!$A:$A,$D479)),'A-baseline &amp; data'!AU309)</f>
        <v>5.09</v>
      </c>
      <c r="U479" s="243">
        <f>IF('A-baseline &amp; data'!AV309="",T479*(1+SUMIFS('A-methods'!AA:AA,'A-methods'!$AG:$AG,"rate",'A-methods'!$AF:$AF,$B479,'A-methods'!$G:$G,$C479,'A-methods'!$A:$A,$D479)),'A-baseline &amp; data'!AV309)</f>
        <v>5.09</v>
      </c>
      <c r="V479" s="243">
        <f>IF('A-baseline &amp; data'!AW309="",U479*(1+SUMIFS('A-methods'!AB:AB,'A-methods'!$AG:$AG,"rate",'A-methods'!$AF:$AF,$B479,'A-methods'!$G:$G,$C479,'A-methods'!$A:$A,$D479)),'A-baseline &amp; data'!AW309)</f>
        <v>5.09</v>
      </c>
      <c r="W479" s="243">
        <f>IF('A-baseline &amp; data'!AX309="",V479*(1+SUMIFS('A-methods'!AC:AC,'A-methods'!$AG:$AG,"rate",'A-methods'!$AF:$AF,$B479,'A-methods'!$G:$G,$C479,'A-methods'!$A:$A,$D479)),'A-baseline &amp; data'!AX309)</f>
        <v>5.09</v>
      </c>
      <c r="X479" s="243">
        <f>IF('A-baseline &amp; data'!AY309="",W479*(1+SUMIFS('A-methods'!AD:AD,'A-methods'!$AG:$AG,"rate",'A-methods'!$AF:$AF,$B479,'A-methods'!$G:$G,$C479,'A-methods'!$A:$A,$D479)),'A-baseline &amp; data'!AY309)</f>
        <v>5.09</v>
      </c>
      <c r="Y479" s="243">
        <f>IF('A-baseline &amp; data'!AZ309="",X479*(1+SUMIFS('A-methods'!AE:AE,'A-methods'!$AG:$AG,"rate",'A-methods'!$AF:$AF,$B479,'A-methods'!$G:$G,$C479,'A-methods'!$A:$A,$D479)),'A-baseline &amp; data'!AZ309)</f>
        <v>5.09</v>
      </c>
    </row>
    <row r="480" spans="1:27">
      <c r="A480" s="237" t="s">
        <v>91</v>
      </c>
      <c r="B480" s="221" t="s">
        <v>92</v>
      </c>
      <c r="C480" s="274" t="str">
        <f t="shared" si="57"/>
        <v>SA</v>
      </c>
      <c r="D480" s="272" t="str">
        <f t="shared" si="57"/>
        <v>Best</v>
      </c>
      <c r="E480" s="336">
        <f>IF('A-baseline &amp; data'!AF310&lt;&gt;"",'A-baseline &amp; data'!AF310,'A-baseline &amp; data'!AE310*(1+SUMIFS('A-methods'!K:K,'A-methods'!$AG:$AG,"rate",'A-methods'!$AF:$AF,$B480,'A-methods'!$G:$G,$C480,'A-methods'!$A:$A,$D480)))</f>
        <v>2896.6</v>
      </c>
      <c r="F480" s="243">
        <f>IF('A-baseline &amp; data'!AG310="",E480*(1+SUMIFS('A-methods'!L:L,'A-methods'!$AG:$AG,"rate",'A-methods'!$AF:$AF,$B480,'A-methods'!$G:$G,$C480,'A-methods'!$A:$A,$D480)),'A-baseline &amp; data'!AG310)</f>
        <v>2940.0489999999995</v>
      </c>
      <c r="G480" s="243">
        <f>IF('A-baseline &amp; data'!AH310="",F480*(1+SUMIFS('A-methods'!M:M,'A-methods'!$AG:$AG,"rate",'A-methods'!$AF:$AF,$B480,'A-methods'!$G:$G,$C480,'A-methods'!$A:$A,$D480)),'A-baseline &amp; data'!AH310)</f>
        <v>2984.1497349999991</v>
      </c>
      <c r="H480" s="243">
        <f>IF('A-baseline &amp; data'!AI310="",G480*(1+SUMIFS('A-methods'!N:N,'A-methods'!$AG:$AG,"rate",'A-methods'!$AF:$AF,$B480,'A-methods'!$G:$G,$C480,'A-methods'!$A:$A,$D480)),'A-baseline &amp; data'!AI310)</f>
        <v>3028.9119810249986</v>
      </c>
      <c r="I480" s="243">
        <f>IF('A-baseline &amp; data'!AJ310="",H480*(1+SUMIFS('A-methods'!O:O,'A-methods'!$AG:$AG,"rate",'A-methods'!$AF:$AF,$B480,'A-methods'!$G:$G,$C480,'A-methods'!$A:$A,$D480)),'A-baseline &amp; data'!AJ310)</f>
        <v>3074.3456607403732</v>
      </c>
      <c r="J480" s="243">
        <f>IF('A-baseline &amp; data'!AK310="",I480*(1+SUMIFS('A-methods'!P:P,'A-methods'!$AG:$AG,"rate",'A-methods'!$AF:$AF,$B480,'A-methods'!$G:$G,$C480,'A-methods'!$A:$A,$D480)),'A-baseline &amp; data'!AK310)</f>
        <v>3120.4608456514784</v>
      </c>
      <c r="K480" s="243">
        <f>IF('A-baseline &amp; data'!AL310="",J480*(1+SUMIFS('A-methods'!Q:Q,'A-methods'!$AG:$AG,"rate",'A-methods'!$AF:$AF,$B480,'A-methods'!$G:$G,$C480,'A-methods'!$A:$A,$D480)),'A-baseline &amp; data'!AL310)</f>
        <v>3167.2677583362502</v>
      </c>
      <c r="L480" s="243">
        <f>IF('A-baseline &amp; data'!AM310="",K480*(1+SUMIFS('A-methods'!R:R,'A-methods'!$AG:$AG,"rate",'A-methods'!$AF:$AF,$B480,'A-methods'!$G:$G,$C480,'A-methods'!$A:$A,$D480)),'A-baseline &amp; data'!AM310)</f>
        <v>3214.7767747112935</v>
      </c>
      <c r="M480" s="243">
        <f>IF('A-baseline &amp; data'!AN310="",L480*(1+SUMIFS('A-methods'!S:S,'A-methods'!$AG:$AG,"rate",'A-methods'!$AF:$AF,$B480,'A-methods'!$G:$G,$C480,'A-methods'!$A:$A,$D480)),'A-baseline &amp; data'!AN310)</f>
        <v>3262.9984263319625</v>
      </c>
      <c r="N480" s="243">
        <f>IF('A-baseline &amp; data'!AO310="",M480*(1+SUMIFS('A-methods'!T:T,'A-methods'!$AG:$AG,"rate",'A-methods'!$AF:$AF,$B480,'A-methods'!$G:$G,$C480,'A-methods'!$A:$A,$D480)),'A-baseline &amp; data'!AO310)</f>
        <v>3311.9434027269417</v>
      </c>
      <c r="O480" s="243">
        <f>IF('A-baseline &amp; data'!AP310="",N480*(1+SUMIFS('A-methods'!U:U,'A-methods'!$AG:$AG,"rate",'A-methods'!$AF:$AF,$B480,'A-methods'!$G:$G,$C480,'A-methods'!$A:$A,$D480)),'A-baseline &amp; data'!AP310)</f>
        <v>3361.6225537678456</v>
      </c>
      <c r="P480" s="243">
        <f>IF('A-baseline &amp; data'!AQ310="",O480*(1+SUMIFS('A-methods'!V:V,'A-methods'!$AG:$AG,"rate",'A-methods'!$AF:$AF,$B480,'A-methods'!$G:$G,$C480,'A-methods'!$A:$A,$D480)),'A-baseline &amp; data'!AQ310)</f>
        <v>3412.0468920743629</v>
      </c>
      <c r="Q480" s="243">
        <f>IF('A-baseline &amp; data'!AR310="",P480*(1+SUMIFS('A-methods'!W:W,'A-methods'!$AG:$AG,"rate",'A-methods'!$AF:$AF,$B480,'A-methods'!$G:$G,$C480,'A-methods'!$A:$A,$D480)),'A-baseline &amp; data'!AR310)</f>
        <v>3463.227595455478</v>
      </c>
      <c r="R480" s="243">
        <f>IF('A-baseline &amp; data'!AS310="",Q480*(1+SUMIFS('A-methods'!X:X,'A-methods'!$AG:$AG,"rate",'A-methods'!$AF:$AF,$B480,'A-methods'!$G:$G,$C480,'A-methods'!$A:$A,$D480)),'A-baseline &amp; data'!AS310)</f>
        <v>3515.1760093873099</v>
      </c>
      <c r="S480" s="243">
        <f>IF('A-baseline &amp; data'!AT310="",R480*(1+SUMIFS('A-methods'!Y:Y,'A-methods'!$AG:$AG,"rate",'A-methods'!$AF:$AF,$B480,'A-methods'!$G:$G,$C480,'A-methods'!$A:$A,$D480)),'A-baseline &amp; data'!AT310)</f>
        <v>3567.9036495281193</v>
      </c>
      <c r="T480" s="243">
        <f>IF('A-baseline &amp; data'!AU310="",S480*(1+SUMIFS('A-methods'!Z:Z,'A-methods'!$AG:$AG,"rate",'A-methods'!$AF:$AF,$B480,'A-methods'!$G:$G,$C480,'A-methods'!$A:$A,$D480)),'A-baseline &amp; data'!AU310)</f>
        <v>3621.4222042710408</v>
      </c>
      <c r="U480" s="243">
        <f>IF('A-baseline &amp; data'!AV310="",T480*(1+SUMIFS('A-methods'!AA:AA,'A-methods'!$AG:$AG,"rate",'A-methods'!$AF:$AF,$B480,'A-methods'!$G:$G,$C480,'A-methods'!$A:$A,$D480)),'A-baseline &amp; data'!AV310)</f>
        <v>3675.7435373351059</v>
      </c>
      <c r="V480" s="243">
        <f>IF('A-baseline &amp; data'!AW310="",U480*(1+SUMIFS('A-methods'!AB:AB,'A-methods'!$AG:$AG,"rate",'A-methods'!$AF:$AF,$B480,'A-methods'!$G:$G,$C480,'A-methods'!$A:$A,$D480)),'A-baseline &amp; data'!AW310)</f>
        <v>3730.879690395132</v>
      </c>
      <c r="W480" s="243">
        <f>IF('A-baseline &amp; data'!AX310="",V480*(1+SUMIFS('A-methods'!AC:AC,'A-methods'!$AG:$AG,"rate",'A-methods'!$AF:$AF,$B480,'A-methods'!$G:$G,$C480,'A-methods'!$A:$A,$D480)),'A-baseline &amp; data'!AX310)</f>
        <v>3786.8428857510585</v>
      </c>
      <c r="X480" s="243">
        <f>IF('A-baseline &amp; data'!AY310="",W480*(1+SUMIFS('A-methods'!AD:AD,'A-methods'!$AG:$AG,"rate",'A-methods'!$AF:$AF,$B480,'A-methods'!$G:$G,$C480,'A-methods'!$A:$A,$D480)),'A-baseline &amp; data'!AY310)</f>
        <v>3843.6455290373242</v>
      </c>
      <c r="Y480" s="243">
        <f>IF('A-baseline &amp; data'!AZ310="",X480*(1+SUMIFS('A-methods'!AE:AE,'A-methods'!$AG:$AG,"rate",'A-methods'!$AF:$AF,$B480,'A-methods'!$G:$G,$C480,'A-methods'!$A:$A,$D480)),'A-baseline &amp; data'!AZ310)</f>
        <v>3901.3002119728835</v>
      </c>
    </row>
    <row r="481" spans="1:32">
      <c r="A481" s="237" t="s">
        <v>97</v>
      </c>
      <c r="B481" s="221" t="s">
        <v>98</v>
      </c>
      <c r="C481" s="274" t="str">
        <f t="shared" si="57"/>
        <v>SA</v>
      </c>
      <c r="D481" s="272" t="str">
        <f t="shared" si="57"/>
        <v>Best</v>
      </c>
      <c r="E481" s="336">
        <f>IF('A-baseline &amp; data'!AF311&lt;&gt;"",'A-baseline &amp; data'!AF311,'A-baseline &amp; data'!AE311*(1+SUMIFS('A-methods'!K:K,'A-methods'!$AG:$AG,"rate",'A-methods'!$AF:$AF,$B481,'A-methods'!$G:$G,$C481,'A-methods'!$A:$A,$D481)))</f>
        <v>372.8</v>
      </c>
      <c r="F481" s="243">
        <f>IF('A-baseline &amp; data'!AG311="",E481*(1+SUMIFS('A-methods'!L:L,'A-methods'!$AG:$AG,"rate",'A-methods'!$AF:$AF,$B481,'A-methods'!$G:$G,$C481,'A-methods'!$A:$A,$D481)),'A-baseline &amp; data'!AG311)</f>
        <v>383.23840000000001</v>
      </c>
      <c r="G481" s="243">
        <f>IF('A-baseline &amp; data'!AH311="",F481*(1+SUMIFS('A-methods'!M:M,'A-methods'!$AG:$AG,"rate",'A-methods'!$AF:$AF,$B481,'A-methods'!$G:$G,$C481,'A-methods'!$A:$A,$D481)),'A-baseline &amp; data'!AH311)</f>
        <v>393.96907520000002</v>
      </c>
      <c r="H481" s="243">
        <f>IF('A-baseline &amp; data'!AI311="",G481*(1+SUMIFS('A-methods'!N:N,'A-methods'!$AG:$AG,"rate",'A-methods'!$AF:$AF,$B481,'A-methods'!$G:$G,$C481,'A-methods'!$A:$A,$D481)),'A-baseline &amp; data'!AI311)</f>
        <v>405.00020930560004</v>
      </c>
      <c r="I481" s="243">
        <f>IF('A-baseline &amp; data'!AJ311="",H481*(1+SUMIFS('A-methods'!O:O,'A-methods'!$AG:$AG,"rate",'A-methods'!$AF:$AF,$B481,'A-methods'!$G:$G,$C481,'A-methods'!$A:$A,$D481)),'A-baseline &amp; data'!AJ311)</f>
        <v>416.34021516615684</v>
      </c>
      <c r="J481" s="243">
        <f>IF('A-baseline &amp; data'!AK311="",I481*(1+SUMIFS('A-methods'!P:P,'A-methods'!$AG:$AG,"rate",'A-methods'!$AF:$AF,$B481,'A-methods'!$G:$G,$C481,'A-methods'!$A:$A,$D481)),'A-baseline &amp; data'!AK311)</f>
        <v>427.99774119080922</v>
      </c>
      <c r="K481" s="243">
        <f>IF('A-baseline &amp; data'!AL311="",J481*(1+SUMIFS('A-methods'!Q:Q,'A-methods'!$AG:$AG,"rate",'A-methods'!$AF:$AF,$B481,'A-methods'!$G:$G,$C481,'A-methods'!$A:$A,$D481)),'A-baseline &amp; data'!AL311)</f>
        <v>439.9816779441519</v>
      </c>
      <c r="L481" s="243">
        <f>IF('A-baseline &amp; data'!AM311="",K481*(1+SUMIFS('A-methods'!R:R,'A-methods'!$AG:$AG,"rate",'A-methods'!$AF:$AF,$B481,'A-methods'!$G:$G,$C481,'A-methods'!$A:$A,$D481)),'A-baseline &amp; data'!AM311)</f>
        <v>452.30116492658817</v>
      </c>
      <c r="M481" s="243">
        <f>IF('A-baseline &amp; data'!AN311="",L481*(1+SUMIFS('A-methods'!S:S,'A-methods'!$AG:$AG,"rate",'A-methods'!$AF:$AF,$B481,'A-methods'!$G:$G,$C481,'A-methods'!$A:$A,$D481)),'A-baseline &amp; data'!AN311)</f>
        <v>464.96559754453267</v>
      </c>
      <c r="N481" s="243">
        <f>IF('A-baseline &amp; data'!AO311="",M481*(1+SUMIFS('A-methods'!T:T,'A-methods'!$AG:$AG,"rate",'A-methods'!$AF:$AF,$B481,'A-methods'!$G:$G,$C481,'A-methods'!$A:$A,$D481)),'A-baseline &amp; data'!AO311)</f>
        <v>477.98463427577957</v>
      </c>
      <c r="O481" s="243">
        <f>IF('A-baseline &amp; data'!AP311="",N481*(1+SUMIFS('A-methods'!U:U,'A-methods'!$AG:$AG,"rate",'A-methods'!$AF:$AF,$B481,'A-methods'!$G:$G,$C481,'A-methods'!$A:$A,$D481)),'A-baseline &amp; data'!AP311)</f>
        <v>491.36820403550144</v>
      </c>
      <c r="P481" s="243">
        <f>IF('A-baseline &amp; data'!AQ311="",O481*(1+SUMIFS('A-methods'!V:V,'A-methods'!$AG:$AG,"rate",'A-methods'!$AF:$AF,$B481,'A-methods'!$G:$G,$C481,'A-methods'!$A:$A,$D481)),'A-baseline &amp; data'!AQ311)</f>
        <v>505.12651374849548</v>
      </c>
      <c r="Q481" s="243">
        <f>IF('A-baseline &amp; data'!AR311="",P481*(1+SUMIFS('A-methods'!W:W,'A-methods'!$AG:$AG,"rate",'A-methods'!$AF:$AF,$B481,'A-methods'!$G:$G,$C481,'A-methods'!$A:$A,$D481)),'A-baseline &amp; data'!AR311)</f>
        <v>519.27005613345341</v>
      </c>
      <c r="R481" s="243">
        <f>IF('A-baseline &amp; data'!AS311="",Q481*(1+SUMIFS('A-methods'!X:X,'A-methods'!$AG:$AG,"rate",'A-methods'!$AF:$AF,$B481,'A-methods'!$G:$G,$C481,'A-methods'!$A:$A,$D481)),'A-baseline &amp; data'!AS311)</f>
        <v>533.80961770519013</v>
      </c>
      <c r="S481" s="243">
        <f>IF('A-baseline &amp; data'!AT311="",R481*(1+SUMIFS('A-methods'!Y:Y,'A-methods'!$AG:$AG,"rate",'A-methods'!$AF:$AF,$B481,'A-methods'!$G:$G,$C481,'A-methods'!$A:$A,$D481)),'A-baseline &amp; data'!AT311)</f>
        <v>548.75628700093546</v>
      </c>
      <c r="T481" s="243">
        <f>IF('A-baseline &amp; data'!AU311="",S481*(1+SUMIFS('A-methods'!Z:Z,'A-methods'!$AG:$AG,"rate",'A-methods'!$AF:$AF,$B481,'A-methods'!$G:$G,$C481,'A-methods'!$A:$A,$D481)),'A-baseline &amp; data'!AU311)</f>
        <v>564.1214630369617</v>
      </c>
      <c r="U481" s="243">
        <f>IF('A-baseline &amp; data'!AV311="",T481*(1+SUMIFS('A-methods'!AA:AA,'A-methods'!$AG:$AG,"rate",'A-methods'!$AF:$AF,$B481,'A-methods'!$G:$G,$C481,'A-methods'!$A:$A,$D481)),'A-baseline &amp; data'!AV311)</f>
        <v>579.9168640019966</v>
      </c>
      <c r="V481" s="243">
        <f>IF('A-baseline &amp; data'!AW311="",U481*(1+SUMIFS('A-methods'!AB:AB,'A-methods'!$AG:$AG,"rate",'A-methods'!$AF:$AF,$B481,'A-methods'!$G:$G,$C481,'A-methods'!$A:$A,$D481)),'A-baseline &amp; data'!AW311)</f>
        <v>596.15453619405253</v>
      </c>
      <c r="W481" s="243">
        <f>IF('A-baseline &amp; data'!AX311="",V481*(1+SUMIFS('A-methods'!AC:AC,'A-methods'!$AG:$AG,"rate",'A-methods'!$AF:$AF,$B481,'A-methods'!$G:$G,$C481,'A-methods'!$A:$A,$D481)),'A-baseline &amp; data'!AX311)</f>
        <v>612.84686320748597</v>
      </c>
      <c r="X481" s="243">
        <f>IF('A-baseline &amp; data'!AY311="",W481*(1+SUMIFS('A-methods'!AD:AD,'A-methods'!$AG:$AG,"rate",'A-methods'!$AF:$AF,$B481,'A-methods'!$G:$G,$C481,'A-methods'!$A:$A,$D481)),'A-baseline &amp; data'!AY311)</f>
        <v>630.00657537729558</v>
      </c>
      <c r="Y481" s="243">
        <f>IF('A-baseline &amp; data'!AZ311="",X481*(1+SUMIFS('A-methods'!AE:AE,'A-methods'!$AG:$AG,"rate",'A-methods'!$AF:$AF,$B481,'A-methods'!$G:$G,$C481,'A-methods'!$A:$A,$D481)),'A-baseline &amp; data'!AZ311)</f>
        <v>647.64675948785987</v>
      </c>
    </row>
    <row r="482" spans="1:32">
      <c r="A482" s="237" t="s">
        <v>107</v>
      </c>
      <c r="B482" s="221" t="s">
        <v>108</v>
      </c>
      <c r="C482" s="274" t="str">
        <f t="shared" si="57"/>
        <v>SA</v>
      </c>
      <c r="D482" s="272" t="str">
        <f t="shared" si="57"/>
        <v>Best</v>
      </c>
      <c r="E482" s="336">
        <f>IF('A-baseline &amp; data'!AF312&lt;&gt;"",'A-baseline &amp; data'!AF312,'A-baseline &amp; data'!AE312*(1+SUMIFS('A-methods'!K:K,'A-methods'!$AG:$AG,"rate",'A-methods'!$AF:$AF,$B482,'A-methods'!$G:$G,$C482,'A-methods'!$A:$A,$D482)))</f>
        <v>379.87</v>
      </c>
      <c r="F482" s="243">
        <f>IF('A-baseline &amp; data'!AG312="",E482*(1+SUMIFS('A-methods'!L:L,'A-methods'!$AG:$AG,"rate",'A-methods'!$AF:$AF,$B482,'A-methods'!$G:$G,$C482,'A-methods'!$A:$A,$D482)),'A-baseline &amp; data'!AG312)</f>
        <v>390.50636000000003</v>
      </c>
      <c r="G482" s="243">
        <f>IF('A-baseline &amp; data'!AH312="",F482*(1+SUMIFS('A-methods'!M:M,'A-methods'!$AG:$AG,"rate",'A-methods'!$AF:$AF,$B482,'A-methods'!$G:$G,$C482,'A-methods'!$A:$A,$D482)),'A-baseline &amp; data'!AH312)</f>
        <v>401.44053808000007</v>
      </c>
      <c r="H482" s="243">
        <f>IF('A-baseline &amp; data'!AI312="",G482*(1+SUMIFS('A-methods'!N:N,'A-methods'!$AG:$AG,"rate",'A-methods'!$AF:$AF,$B482,'A-methods'!$G:$G,$C482,'A-methods'!$A:$A,$D482)),'A-baseline &amp; data'!AI312)</f>
        <v>412.68087314624006</v>
      </c>
      <c r="I482" s="243">
        <f>IF('A-baseline &amp; data'!AJ312="",H482*(1+SUMIFS('A-methods'!O:O,'A-methods'!$AG:$AG,"rate",'A-methods'!$AF:$AF,$B482,'A-methods'!$G:$G,$C482,'A-methods'!$A:$A,$D482)),'A-baseline &amp; data'!AJ312)</f>
        <v>424.23593759433481</v>
      </c>
      <c r="J482" s="243">
        <f>IF('A-baseline &amp; data'!AK312="",I482*(1+SUMIFS('A-methods'!P:P,'A-methods'!$AG:$AG,"rate",'A-methods'!$AF:$AF,$B482,'A-methods'!$G:$G,$C482,'A-methods'!$A:$A,$D482)),'A-baseline &amp; data'!AK312)</f>
        <v>436.11454384697618</v>
      </c>
      <c r="K482" s="243">
        <f>IF('A-baseline &amp; data'!AL312="",J482*(1+SUMIFS('A-methods'!Q:Q,'A-methods'!$AG:$AG,"rate",'A-methods'!$AF:$AF,$B482,'A-methods'!$G:$G,$C482,'A-methods'!$A:$A,$D482)),'A-baseline &amp; data'!AL312)</f>
        <v>448.32575107469154</v>
      </c>
      <c r="L482" s="243">
        <f>IF('A-baseline &amp; data'!AM312="",K482*(1+SUMIFS('A-methods'!R:R,'A-methods'!$AG:$AG,"rate",'A-methods'!$AF:$AF,$B482,'A-methods'!$G:$G,$C482,'A-methods'!$A:$A,$D482)),'A-baseline &amp; data'!AM312)</f>
        <v>460.87887210478289</v>
      </c>
      <c r="M482" s="243">
        <f>IF('A-baseline &amp; data'!AN312="",L482*(1+SUMIFS('A-methods'!S:S,'A-methods'!$AG:$AG,"rate",'A-methods'!$AF:$AF,$B482,'A-methods'!$G:$G,$C482,'A-methods'!$A:$A,$D482)),'A-baseline &amp; data'!AN312)</f>
        <v>473.78348052371683</v>
      </c>
      <c r="N482" s="243">
        <f>IF('A-baseline &amp; data'!AO312="",M482*(1+SUMIFS('A-methods'!T:T,'A-methods'!$AG:$AG,"rate",'A-methods'!$AF:$AF,$B482,'A-methods'!$G:$G,$C482,'A-methods'!$A:$A,$D482)),'A-baseline &amp; data'!AO312)</f>
        <v>487.04941797838092</v>
      </c>
      <c r="O482" s="243">
        <f>IF('A-baseline &amp; data'!AP312="",N482*(1+SUMIFS('A-methods'!U:U,'A-methods'!$AG:$AG,"rate",'A-methods'!$AF:$AF,$B482,'A-methods'!$G:$G,$C482,'A-methods'!$A:$A,$D482)),'A-baseline &amp; data'!AP312)</f>
        <v>500.68680168177559</v>
      </c>
      <c r="P482" s="243">
        <f>IF('A-baseline &amp; data'!AQ312="",O482*(1+SUMIFS('A-methods'!V:V,'A-methods'!$AG:$AG,"rate",'A-methods'!$AF:$AF,$B482,'A-methods'!$G:$G,$C482,'A-methods'!$A:$A,$D482)),'A-baseline &amp; data'!AQ312)</f>
        <v>514.70603212886533</v>
      </c>
      <c r="Q482" s="243">
        <f>IF('A-baseline &amp; data'!AR312="",P482*(1+SUMIFS('A-methods'!W:W,'A-methods'!$AG:$AG,"rate",'A-methods'!$AF:$AF,$B482,'A-methods'!$G:$G,$C482,'A-methods'!$A:$A,$D482)),'A-baseline &amp; data'!AR312)</f>
        <v>529.11780102847354</v>
      </c>
      <c r="R482" s="243">
        <f>IF('A-baseline &amp; data'!AS312="",Q482*(1+SUMIFS('A-methods'!X:X,'A-methods'!$AG:$AG,"rate",'A-methods'!$AF:$AF,$B482,'A-methods'!$G:$G,$C482,'A-methods'!$A:$A,$D482)),'A-baseline &amp; data'!AS312)</f>
        <v>543.93309945727083</v>
      </c>
      <c r="S482" s="243">
        <f>IF('A-baseline &amp; data'!AT312="",R482*(1+SUMIFS('A-methods'!Y:Y,'A-methods'!$AG:$AG,"rate",'A-methods'!$AF:$AF,$B482,'A-methods'!$G:$G,$C482,'A-methods'!$A:$A,$D482)),'A-baseline &amp; data'!AT312)</f>
        <v>559.16322624207442</v>
      </c>
      <c r="T482" s="243">
        <f>IF('A-baseline &amp; data'!AU312="",S482*(1+SUMIFS('A-methods'!Z:Z,'A-methods'!$AG:$AG,"rate",'A-methods'!$AF:$AF,$B482,'A-methods'!$G:$G,$C482,'A-methods'!$A:$A,$D482)),'A-baseline &amp; data'!AU312)</f>
        <v>574.81979657685247</v>
      </c>
      <c r="U482" s="243">
        <f>IF('A-baseline &amp; data'!AV312="",T482*(1+SUMIFS('A-methods'!AA:AA,'A-methods'!$AG:$AG,"rate",'A-methods'!$AF:$AF,$B482,'A-methods'!$G:$G,$C482,'A-methods'!$A:$A,$D482)),'A-baseline &amp; data'!AV312)</f>
        <v>590.91475088100435</v>
      </c>
      <c r="V482" s="243">
        <f>IF('A-baseline &amp; data'!AW312="",U482*(1+SUMIFS('A-methods'!AB:AB,'A-methods'!$AG:$AG,"rate",'A-methods'!$AF:$AF,$B482,'A-methods'!$G:$G,$C482,'A-methods'!$A:$A,$D482)),'A-baseline &amp; data'!AW312)</f>
        <v>607.46036390567247</v>
      </c>
      <c r="W482" s="243">
        <f>IF('A-baseline &amp; data'!AX312="",V482*(1+SUMIFS('A-methods'!AC:AC,'A-methods'!$AG:$AG,"rate",'A-methods'!$AF:$AF,$B482,'A-methods'!$G:$G,$C482,'A-methods'!$A:$A,$D482)),'A-baseline &amp; data'!AX312)</f>
        <v>624.46925409503126</v>
      </c>
      <c r="X482" s="243">
        <f>IF('A-baseline &amp; data'!AY312="",W482*(1+SUMIFS('A-methods'!AD:AD,'A-methods'!$AG:$AG,"rate",'A-methods'!$AF:$AF,$B482,'A-methods'!$G:$G,$C482,'A-methods'!$A:$A,$D482)),'A-baseline &amp; data'!AY312)</f>
        <v>641.95439320969217</v>
      </c>
      <c r="Y482" s="243">
        <f>IF('A-baseline &amp; data'!AZ312="",X482*(1+SUMIFS('A-methods'!AE:AE,'A-methods'!$AG:$AG,"rate",'A-methods'!$AF:$AF,$B482,'A-methods'!$G:$G,$C482,'A-methods'!$A:$A,$D482)),'A-baseline &amp; data'!AZ312)</f>
        <v>659.92911621956353</v>
      </c>
    </row>
    <row r="483" spans="1:32">
      <c r="A483" s="237" t="s">
        <v>115</v>
      </c>
      <c r="B483" s="221" t="s">
        <v>116</v>
      </c>
      <c r="C483" s="274" t="str">
        <f t="shared" si="57"/>
        <v>SA</v>
      </c>
      <c r="D483" s="272" t="str">
        <f t="shared" si="57"/>
        <v>Best</v>
      </c>
      <c r="E483" s="336">
        <f>IF('A-baseline &amp; data'!AF313&lt;&gt;"",'A-baseline &amp; data'!AF313,'A-baseline &amp; data'!AE313*(1+SUMIFS('A-methods'!K:K,'A-methods'!$AG:$AG,"rate",'A-methods'!$AF:$AF,$B483,'A-methods'!$G:$G,$C483,'A-methods'!$A:$A,$D483)))</f>
        <v>10135.34</v>
      </c>
      <c r="F483" s="243">
        <f>IF('A-baseline &amp; data'!AG313="",E483*(1+SUMIFS('A-methods'!L:L,'A-methods'!$AG:$AG,"rate",'A-methods'!$AF:$AF,$B483,'A-methods'!$G:$G,$C483,'A-methods'!$A:$A,$D483)),'A-baseline &amp; data'!AG313)</f>
        <v>10135.34</v>
      </c>
      <c r="G483" s="243">
        <f>IF('A-baseline &amp; data'!AH313="",F483*(1+SUMIFS('A-methods'!M:M,'A-methods'!$AG:$AG,"rate",'A-methods'!$AF:$AF,$B483,'A-methods'!$G:$G,$C483,'A-methods'!$A:$A,$D483)),'A-baseline &amp; data'!AH313)</f>
        <v>10135.34</v>
      </c>
      <c r="H483" s="243">
        <f>IF('A-baseline &amp; data'!AI313="",G483*(1+SUMIFS('A-methods'!N:N,'A-methods'!$AG:$AG,"rate",'A-methods'!$AF:$AF,$B483,'A-methods'!$G:$G,$C483,'A-methods'!$A:$A,$D483)),'A-baseline &amp; data'!AI313)</f>
        <v>10135.34</v>
      </c>
      <c r="I483" s="243">
        <f>IF('A-baseline &amp; data'!AJ313="",H483*(1+SUMIFS('A-methods'!O:O,'A-methods'!$AG:$AG,"rate",'A-methods'!$AF:$AF,$B483,'A-methods'!$G:$G,$C483,'A-methods'!$A:$A,$D483)),'A-baseline &amp; data'!AJ313)</f>
        <v>10135.34</v>
      </c>
      <c r="J483" s="243">
        <f>IF('A-baseline &amp; data'!AK313="",I483*(1+SUMIFS('A-methods'!P:P,'A-methods'!$AG:$AG,"rate",'A-methods'!$AF:$AF,$B483,'A-methods'!$G:$G,$C483,'A-methods'!$A:$A,$D483)),'A-baseline &amp; data'!AK313)</f>
        <v>10135.34</v>
      </c>
      <c r="K483" s="243">
        <f>IF('A-baseline &amp; data'!AL313="",J483*(1+SUMIFS('A-methods'!Q:Q,'A-methods'!$AG:$AG,"rate",'A-methods'!$AF:$AF,$B483,'A-methods'!$G:$G,$C483,'A-methods'!$A:$A,$D483)),'A-baseline &amp; data'!AL313)</f>
        <v>10135.34</v>
      </c>
      <c r="L483" s="243">
        <f>IF('A-baseline &amp; data'!AM313="",K483*(1+SUMIFS('A-methods'!R:R,'A-methods'!$AG:$AG,"rate",'A-methods'!$AF:$AF,$B483,'A-methods'!$G:$G,$C483,'A-methods'!$A:$A,$D483)),'A-baseline &amp; data'!AM313)</f>
        <v>10135.34</v>
      </c>
      <c r="M483" s="243">
        <f>IF('A-baseline &amp; data'!AN313="",L483*(1+SUMIFS('A-methods'!S:S,'A-methods'!$AG:$AG,"rate",'A-methods'!$AF:$AF,$B483,'A-methods'!$G:$G,$C483,'A-methods'!$A:$A,$D483)),'A-baseline &amp; data'!AN313)</f>
        <v>10135.34</v>
      </c>
      <c r="N483" s="243">
        <f>IF('A-baseline &amp; data'!AO313="",M483*(1+SUMIFS('A-methods'!T:T,'A-methods'!$AG:$AG,"rate",'A-methods'!$AF:$AF,$B483,'A-methods'!$G:$G,$C483,'A-methods'!$A:$A,$D483)),'A-baseline &amp; data'!AO313)</f>
        <v>10135.34</v>
      </c>
      <c r="O483" s="243">
        <f>IF('A-baseline &amp; data'!AP313="",N483*(1+SUMIFS('A-methods'!U:U,'A-methods'!$AG:$AG,"rate",'A-methods'!$AF:$AF,$B483,'A-methods'!$G:$G,$C483,'A-methods'!$A:$A,$D483)),'A-baseline &amp; data'!AP313)</f>
        <v>10135.34</v>
      </c>
      <c r="P483" s="243">
        <f>IF('A-baseline &amp; data'!AQ313="",O483*(1+SUMIFS('A-methods'!V:V,'A-methods'!$AG:$AG,"rate",'A-methods'!$AF:$AF,$B483,'A-methods'!$G:$G,$C483,'A-methods'!$A:$A,$D483)),'A-baseline &amp; data'!AQ313)</f>
        <v>10135.34</v>
      </c>
      <c r="Q483" s="243">
        <f>IF('A-baseline &amp; data'!AR313="",P483*(1+SUMIFS('A-methods'!W:W,'A-methods'!$AG:$AG,"rate",'A-methods'!$AF:$AF,$B483,'A-methods'!$G:$G,$C483,'A-methods'!$A:$A,$D483)),'A-baseline &amp; data'!AR313)</f>
        <v>10135.34</v>
      </c>
      <c r="R483" s="243">
        <f>IF('A-baseline &amp; data'!AS313="",Q483*(1+SUMIFS('A-methods'!X:X,'A-methods'!$AG:$AG,"rate",'A-methods'!$AF:$AF,$B483,'A-methods'!$G:$G,$C483,'A-methods'!$A:$A,$D483)),'A-baseline &amp; data'!AS313)</f>
        <v>10135.34</v>
      </c>
      <c r="S483" s="243">
        <f>IF('A-baseline &amp; data'!AT313="",R483*(1+SUMIFS('A-methods'!Y:Y,'A-methods'!$AG:$AG,"rate",'A-methods'!$AF:$AF,$B483,'A-methods'!$G:$G,$C483,'A-methods'!$A:$A,$D483)),'A-baseline &amp; data'!AT313)</f>
        <v>10135.34</v>
      </c>
      <c r="T483" s="243">
        <f>IF('A-baseline &amp; data'!AU313="",S483*(1+SUMIFS('A-methods'!Z:Z,'A-methods'!$AG:$AG,"rate",'A-methods'!$AF:$AF,$B483,'A-methods'!$G:$G,$C483,'A-methods'!$A:$A,$D483)),'A-baseline &amp; data'!AU313)</f>
        <v>10135.34</v>
      </c>
      <c r="U483" s="243">
        <f>IF('A-baseline &amp; data'!AV313="",T483*(1+SUMIFS('A-methods'!AA:AA,'A-methods'!$AG:$AG,"rate",'A-methods'!$AF:$AF,$B483,'A-methods'!$G:$G,$C483,'A-methods'!$A:$A,$D483)),'A-baseline &amp; data'!AV313)</f>
        <v>10135.34</v>
      </c>
      <c r="V483" s="243">
        <f>IF('A-baseline &amp; data'!AW313="",U483*(1+SUMIFS('A-methods'!AB:AB,'A-methods'!$AG:$AG,"rate",'A-methods'!$AF:$AF,$B483,'A-methods'!$G:$G,$C483,'A-methods'!$A:$A,$D483)),'A-baseline &amp; data'!AW313)</f>
        <v>10135.34</v>
      </c>
      <c r="W483" s="243">
        <f>IF('A-baseline &amp; data'!AX313="",V483*(1+SUMIFS('A-methods'!AC:AC,'A-methods'!$AG:$AG,"rate",'A-methods'!$AF:$AF,$B483,'A-methods'!$G:$G,$C483,'A-methods'!$A:$A,$D483)),'A-baseline &amp; data'!AX313)</f>
        <v>10135.34</v>
      </c>
      <c r="X483" s="243">
        <f>IF('A-baseline &amp; data'!AY313="",W483*(1+SUMIFS('A-methods'!AD:AD,'A-methods'!$AG:$AG,"rate",'A-methods'!$AF:$AF,$B483,'A-methods'!$G:$G,$C483,'A-methods'!$A:$A,$D483)),'A-baseline &amp; data'!AY313)</f>
        <v>10135.34</v>
      </c>
      <c r="Y483" s="243">
        <f>IF('A-baseline &amp; data'!AZ313="",X483*(1+SUMIFS('A-methods'!AE:AE,'A-methods'!$AG:$AG,"rate",'A-methods'!$AF:$AF,$B483,'A-methods'!$G:$G,$C483,'A-methods'!$A:$A,$D483)),'A-baseline &amp; data'!AZ313)</f>
        <v>10135.34</v>
      </c>
    </row>
    <row r="484" spans="1:32">
      <c r="A484" s="237" t="s">
        <v>125</v>
      </c>
      <c r="B484" s="221" t="s">
        <v>1208</v>
      </c>
      <c r="C484" s="274" t="str">
        <f t="shared" si="57"/>
        <v>SA</v>
      </c>
      <c r="D484" s="272" t="str">
        <f t="shared" si="57"/>
        <v>Best</v>
      </c>
      <c r="E484" s="336">
        <f>IF('A-baseline &amp; data'!AF314&lt;&gt;"",'A-baseline &amp; data'!AF314,'A-baseline &amp; data'!AE314*(1+SUMIFS('A-methods'!K:K,'A-methods'!$AG:$AG,"rate",'A-methods'!$AF:$AF,$B484,'A-methods'!$G:$G,$C484,'A-methods'!$A:$A,$D484)))</f>
        <v>21499.464181001342</v>
      </c>
      <c r="F484" s="243">
        <f>IF('A-baseline &amp; data'!AG314="",E484*(1+SUMIFS('A-methods'!L:L,'A-methods'!$AG:$AG,"rate",'A-methods'!$AF:$AF,$B484,'A-methods'!$G:$G,$C484,'A-methods'!$A:$A,$D484)),'A-baseline &amp; data'!AG314)</f>
        <v>21972.45239298337</v>
      </c>
      <c r="G484" s="243">
        <f>IF('A-baseline &amp; data'!AH314="",F484*(1+SUMIFS('A-methods'!M:M,'A-methods'!$AG:$AG,"rate",'A-methods'!$AF:$AF,$B484,'A-methods'!$G:$G,$C484,'A-methods'!$A:$A,$D484)),'A-baseline &amp; data'!AH314)</f>
        <v>22455.846345629005</v>
      </c>
      <c r="H484" s="243">
        <f>IF('A-baseline &amp; data'!AI314="",G484*(1+SUMIFS('A-methods'!N:N,'A-methods'!$AG:$AG,"rate",'A-methods'!$AF:$AF,$B484,'A-methods'!$G:$G,$C484,'A-methods'!$A:$A,$D484)),'A-baseline &amp; data'!AI314)</f>
        <v>22949.874965232844</v>
      </c>
      <c r="I484" s="243">
        <f>IF('A-baseline &amp; data'!AJ314="",H484*(1+SUMIFS('A-methods'!O:O,'A-methods'!$AG:$AG,"rate",'A-methods'!$AF:$AF,$B484,'A-methods'!$G:$G,$C484,'A-methods'!$A:$A,$D484)),'A-baseline &amp; data'!AJ314)</f>
        <v>23454.772214467968</v>
      </c>
      <c r="J484" s="243">
        <f>IF('A-baseline &amp; data'!AK314="",I484*(1+SUMIFS('A-methods'!P:P,'A-methods'!$AG:$AG,"rate",'A-methods'!$AF:$AF,$B484,'A-methods'!$G:$G,$C484,'A-methods'!$A:$A,$D484)),'A-baseline &amp; data'!AK314)</f>
        <v>23970.777203186262</v>
      </c>
      <c r="K484" s="243">
        <f>IF('A-baseline &amp; data'!AL314="",J484*(1+SUMIFS('A-methods'!Q:Q,'A-methods'!$AG:$AG,"rate",'A-methods'!$AF:$AF,$B484,'A-methods'!$G:$G,$C484,'A-methods'!$A:$A,$D484)),'A-baseline &amp; data'!AL314)</f>
        <v>24498.134301656362</v>
      </c>
      <c r="L484" s="243">
        <f>IF('A-baseline &amp; data'!AM314="",K484*(1+SUMIFS('A-methods'!R:R,'A-methods'!$AG:$AG,"rate",'A-methods'!$AF:$AF,$B484,'A-methods'!$G:$G,$C484,'A-methods'!$A:$A,$D484)),'A-baseline &amp; data'!AM314)</f>
        <v>25037.093256292803</v>
      </c>
      <c r="M484" s="243">
        <f>IF('A-baseline &amp; data'!AN314="",L484*(1+SUMIFS('A-methods'!S:S,'A-methods'!$AG:$AG,"rate",'A-methods'!$AF:$AF,$B484,'A-methods'!$G:$G,$C484,'A-methods'!$A:$A,$D484)),'A-baseline &amp; data'!AN314)</f>
        <v>25587.909307931244</v>
      </c>
      <c r="N484" s="243">
        <f>IF('A-baseline &amp; data'!AO314="",M484*(1+SUMIFS('A-methods'!T:T,'A-methods'!$AG:$AG,"rate",'A-methods'!$AF:$AF,$B484,'A-methods'!$G:$G,$C484,'A-methods'!$A:$A,$D484)),'A-baseline &amp; data'!AO314)</f>
        <v>26150.843312705732</v>
      </c>
      <c r="O484" s="243">
        <f>IF('A-baseline &amp; data'!AP314="",N484*(1+SUMIFS('A-methods'!U:U,'A-methods'!$AG:$AG,"rate",'A-methods'!$AF:$AF,$B484,'A-methods'!$G:$G,$C484,'A-methods'!$A:$A,$D484)),'A-baseline &amp; data'!AP314)</f>
        <v>26726.161865585258</v>
      </c>
      <c r="P484" s="243">
        <f>IF('A-baseline &amp; data'!AQ314="",O484*(1+SUMIFS('A-methods'!V:V,'A-methods'!$AG:$AG,"rate",'A-methods'!$AF:$AF,$B484,'A-methods'!$G:$G,$C484,'A-methods'!$A:$A,$D484)),'A-baseline &amp; data'!AQ314)</f>
        <v>27314.137426628135</v>
      </c>
      <c r="Q484" s="243">
        <f>IF('A-baseline &amp; data'!AR314="",P484*(1+SUMIFS('A-methods'!W:W,'A-methods'!$AG:$AG,"rate",'A-methods'!$AF:$AF,$B484,'A-methods'!$G:$G,$C484,'A-methods'!$A:$A,$D484)),'A-baseline &amp; data'!AR314)</f>
        <v>27915.048450013954</v>
      </c>
      <c r="R484" s="243">
        <f>IF('A-baseline &amp; data'!AS314="",Q484*(1+SUMIFS('A-methods'!X:X,'A-methods'!$AG:$AG,"rate",'A-methods'!$AF:$AF,$B484,'A-methods'!$G:$G,$C484,'A-methods'!$A:$A,$D484)),'A-baseline &amp; data'!AS314)</f>
        <v>28529.17951591426</v>
      </c>
      <c r="S484" s="243">
        <f>IF('A-baseline &amp; data'!AT314="",R484*(1+SUMIFS('A-methods'!Y:Y,'A-methods'!$AG:$AG,"rate",'A-methods'!$AF:$AF,$B484,'A-methods'!$G:$G,$C484,'A-methods'!$A:$A,$D484)),'A-baseline &amp; data'!AT314)</f>
        <v>29156.821465264373</v>
      </c>
      <c r="T484" s="243">
        <f>IF('A-baseline &amp; data'!AU314="",S484*(1+SUMIFS('A-methods'!Z:Z,'A-methods'!$AG:$AG,"rate",'A-methods'!$AF:$AF,$B484,'A-methods'!$G:$G,$C484,'A-methods'!$A:$A,$D484)),'A-baseline &amp; data'!AU314)</f>
        <v>29798.27153750019</v>
      </c>
      <c r="U484" s="243">
        <f>IF('A-baseline &amp; data'!AV314="",T484*(1+SUMIFS('A-methods'!AA:AA,'A-methods'!$AG:$AG,"rate",'A-methods'!$AF:$AF,$B484,'A-methods'!$G:$G,$C484,'A-methods'!$A:$A,$D484)),'A-baseline &amp; data'!AV314)</f>
        <v>30453.833511325196</v>
      </c>
      <c r="V484" s="243">
        <f>IF('A-baseline &amp; data'!AW314="",U484*(1+SUMIFS('A-methods'!AB:AB,'A-methods'!$AG:$AG,"rate",'A-methods'!$AF:$AF,$B484,'A-methods'!$G:$G,$C484,'A-methods'!$A:$A,$D484)),'A-baseline &amp; data'!AW314)</f>
        <v>31123.817848574352</v>
      </c>
      <c r="W484" s="243">
        <f>IF('A-baseline &amp; data'!AX314="",V484*(1+SUMIFS('A-methods'!AC:AC,'A-methods'!$AG:$AG,"rate",'A-methods'!$AF:$AF,$B484,'A-methods'!$G:$G,$C484,'A-methods'!$A:$A,$D484)),'A-baseline &amp; data'!AX314)</f>
        <v>31808.54184124299</v>
      </c>
      <c r="X484" s="243">
        <f>IF('A-baseline &amp; data'!AY314="",W484*(1+SUMIFS('A-methods'!AD:AD,'A-methods'!$AG:$AG,"rate",'A-methods'!$AF:$AF,$B484,'A-methods'!$G:$G,$C484,'A-methods'!$A:$A,$D484)),'A-baseline &amp; data'!AY314)</f>
        <v>32508.329761750338</v>
      </c>
      <c r="Y484" s="243">
        <f>IF('A-baseline &amp; data'!AZ314="",X484*(1+SUMIFS('A-methods'!AE:AE,'A-methods'!$AG:$AG,"rate",'A-methods'!$AF:$AF,$B484,'A-methods'!$G:$G,$C484,'A-methods'!$A:$A,$D484)),'A-baseline &amp; data'!AZ314)</f>
        <v>33223.513016508849</v>
      </c>
    </row>
    <row r="485" spans="1:32">
      <c r="A485" s="237" t="s">
        <v>127</v>
      </c>
      <c r="B485" s="221" t="s">
        <v>128</v>
      </c>
      <c r="C485" s="274" t="str">
        <f t="shared" si="57"/>
        <v>SA</v>
      </c>
      <c r="D485" s="272" t="str">
        <f t="shared" si="57"/>
        <v>Best</v>
      </c>
      <c r="E485" s="336">
        <f>IF('A-baseline &amp; data'!AF315&lt;&gt;"",'A-baseline &amp; data'!AF315,'A-baseline &amp; data'!AE315*(1+SUMIFS('A-methods'!K:K,'A-methods'!$AG:$AG,"rate",'A-methods'!$AF:$AF,$B485,'A-methods'!$G:$G,$C485,'A-methods'!$A:$A,$D485)))</f>
        <v>38549.753005267419</v>
      </c>
      <c r="F485" s="243">
        <f>IF('A-baseline &amp; data'!AG315="",E485*(1+SUMIFS('A-methods'!L:L,'A-methods'!$AG:$AG,"rate",'A-methods'!$AF:$AF,$B485,'A-methods'!$G:$G,$C485,'A-methods'!$A:$A,$D485)),'A-baseline &amp; data'!AG315)</f>
        <v>39629.146089414906</v>
      </c>
      <c r="G485" s="243">
        <f>IF('A-baseline &amp; data'!AH315="",F485*(1+SUMIFS('A-methods'!M:M,'A-methods'!$AG:$AG,"rate",'A-methods'!$AF:$AF,$B485,'A-methods'!$G:$G,$C485,'A-methods'!$A:$A,$D485)),'A-baseline &amp; data'!AH315)</f>
        <v>40738.762179918522</v>
      </c>
      <c r="H485" s="243">
        <f>IF('A-baseline &amp; data'!AI315="",G485*(1+SUMIFS('A-methods'!N:N,'A-methods'!$AG:$AG,"rate",'A-methods'!$AF:$AF,$B485,'A-methods'!$G:$G,$C485,'A-methods'!$A:$A,$D485)),'A-baseline &amp; data'!AI315)</f>
        <v>41879.447520956244</v>
      </c>
      <c r="I485" s="243">
        <f>IF('A-baseline &amp; data'!AJ315="",H485*(1+SUMIFS('A-methods'!O:O,'A-methods'!$AG:$AG,"rate",'A-methods'!$AF:$AF,$B485,'A-methods'!$G:$G,$C485,'A-methods'!$A:$A,$D485)),'A-baseline &amp; data'!AJ315)</f>
        <v>43052.072051543022</v>
      </c>
      <c r="J485" s="243">
        <f>IF('A-baseline &amp; data'!AK315="",I485*(1+SUMIFS('A-methods'!P:P,'A-methods'!$AG:$AG,"rate",'A-methods'!$AF:$AF,$B485,'A-methods'!$G:$G,$C485,'A-methods'!$A:$A,$D485)),'A-baseline &amp; data'!AK315)</f>
        <v>44257.530068986227</v>
      </c>
      <c r="K485" s="243">
        <f>IF('A-baseline &amp; data'!AL315="",J485*(1+SUMIFS('A-methods'!Q:Q,'A-methods'!$AG:$AG,"rate",'A-methods'!$AF:$AF,$B485,'A-methods'!$G:$G,$C485,'A-methods'!$A:$A,$D485)),'A-baseline &amp; data'!AL315)</f>
        <v>45496.740910917841</v>
      </c>
      <c r="L485" s="243">
        <f>IF('A-baseline &amp; data'!AM315="",K485*(1+SUMIFS('A-methods'!R:R,'A-methods'!$AG:$AG,"rate",'A-methods'!$AF:$AF,$B485,'A-methods'!$G:$G,$C485,'A-methods'!$A:$A,$D485)),'A-baseline &amp; data'!AM315)</f>
        <v>46770.649656423542</v>
      </c>
      <c r="M485" s="243">
        <f>IF('A-baseline &amp; data'!AN315="",L485*(1+SUMIFS('A-methods'!S:S,'A-methods'!$AG:$AG,"rate",'A-methods'!$AF:$AF,$B485,'A-methods'!$G:$G,$C485,'A-methods'!$A:$A,$D485)),'A-baseline &amp; data'!AN315)</f>
        <v>48080.227846803406</v>
      </c>
      <c r="N485" s="243">
        <f>IF('A-baseline &amp; data'!AO315="",M485*(1+SUMIFS('A-methods'!T:T,'A-methods'!$AG:$AG,"rate",'A-methods'!$AF:$AF,$B485,'A-methods'!$G:$G,$C485,'A-methods'!$A:$A,$D485)),'A-baseline &amp; data'!AO315)</f>
        <v>49426.474226513899</v>
      </c>
      <c r="O485" s="243">
        <f>IF('A-baseline &amp; data'!AP315="",N485*(1+SUMIFS('A-methods'!U:U,'A-methods'!$AG:$AG,"rate",'A-methods'!$AF:$AF,$B485,'A-methods'!$G:$G,$C485,'A-methods'!$A:$A,$D485)),'A-baseline &amp; data'!AP315)</f>
        <v>50810.41550485629</v>
      </c>
      <c r="P485" s="243">
        <f>IF('A-baseline &amp; data'!AQ315="",O485*(1+SUMIFS('A-methods'!V:V,'A-methods'!$AG:$AG,"rate",'A-methods'!$AF:$AF,$B485,'A-methods'!$G:$G,$C485,'A-methods'!$A:$A,$D485)),'A-baseline &amp; data'!AQ315)</f>
        <v>52233.107138992265</v>
      </c>
      <c r="Q485" s="243">
        <f>IF('A-baseline &amp; data'!AR315="",P485*(1+SUMIFS('A-methods'!W:W,'A-methods'!$AG:$AG,"rate",'A-methods'!$AF:$AF,$B485,'A-methods'!$G:$G,$C485,'A-methods'!$A:$A,$D485)),'A-baseline &amp; data'!AR315)</f>
        <v>53695.634138884052</v>
      </c>
      <c r="R485" s="243">
        <f>IF('A-baseline &amp; data'!AS315="",Q485*(1+SUMIFS('A-methods'!X:X,'A-methods'!$AG:$AG,"rate",'A-methods'!$AF:$AF,$B485,'A-methods'!$G:$G,$C485,'A-methods'!$A:$A,$D485)),'A-baseline &amp; data'!AS315)</f>
        <v>55199.11189477281</v>
      </c>
      <c r="S485" s="243">
        <f>IF('A-baseline &amp; data'!AT315="",R485*(1+SUMIFS('A-methods'!Y:Y,'A-methods'!$AG:$AG,"rate",'A-methods'!$AF:$AF,$B485,'A-methods'!$G:$G,$C485,'A-methods'!$A:$A,$D485)),'A-baseline &amp; data'!AT315)</f>
        <v>56744.687027826447</v>
      </c>
      <c r="T485" s="243">
        <f>IF('A-baseline &amp; data'!AU315="",S485*(1+SUMIFS('A-methods'!Z:Z,'A-methods'!$AG:$AG,"rate",'A-methods'!$AF:$AF,$B485,'A-methods'!$G:$G,$C485,'A-methods'!$A:$A,$D485)),'A-baseline &amp; data'!AU315)</f>
        <v>58333.538264605588</v>
      </c>
      <c r="U485" s="243">
        <f>IF('A-baseline &amp; data'!AV315="",T485*(1+SUMIFS('A-methods'!AA:AA,'A-methods'!$AG:$AG,"rate",'A-methods'!$AF:$AF,$B485,'A-methods'!$G:$G,$C485,'A-methods'!$A:$A,$D485)),'A-baseline &amp; data'!AV315)</f>
        <v>59966.877336014542</v>
      </c>
      <c r="V485" s="243">
        <f>IF('A-baseline &amp; data'!AW315="",U485*(1+SUMIFS('A-methods'!AB:AB,'A-methods'!$AG:$AG,"rate",'A-methods'!$AF:$AF,$B485,'A-methods'!$G:$G,$C485,'A-methods'!$A:$A,$D485)),'A-baseline &amp; data'!AW315)</f>
        <v>61645.949901422951</v>
      </c>
      <c r="W485" s="243">
        <f>IF('A-baseline &amp; data'!AX315="",V485*(1+SUMIFS('A-methods'!AC:AC,'A-methods'!$AG:$AG,"rate",'A-methods'!$AF:$AF,$B485,'A-methods'!$G:$G,$C485,'A-methods'!$A:$A,$D485)),'A-baseline &amp; data'!AX315)</f>
        <v>63372.036498662797</v>
      </c>
      <c r="X485" s="243">
        <f>IF('A-baseline &amp; data'!AY315="",W485*(1+SUMIFS('A-methods'!AD:AD,'A-methods'!$AG:$AG,"rate",'A-methods'!$AF:$AF,$B485,'A-methods'!$G:$G,$C485,'A-methods'!$A:$A,$D485)),'A-baseline &amp; data'!AY315)</f>
        <v>65146.453520625357</v>
      </c>
      <c r="Y485" s="243">
        <f>IF('A-baseline &amp; data'!AZ315="",X485*(1+SUMIFS('A-methods'!AE:AE,'A-methods'!$AG:$AG,"rate",'A-methods'!$AF:$AF,$B485,'A-methods'!$G:$G,$C485,'A-methods'!$A:$A,$D485)),'A-baseline &amp; data'!AZ315)</f>
        <v>66970.554219202866</v>
      </c>
    </row>
    <row r="486" spans="1:32">
      <c r="A486" s="237" t="s">
        <v>254</v>
      </c>
      <c r="B486" s="221" t="s">
        <v>202</v>
      </c>
      <c r="C486" s="274" t="str">
        <f t="shared" si="57"/>
        <v>SA</v>
      </c>
      <c r="D486" s="272" t="str">
        <f t="shared" si="57"/>
        <v>Best</v>
      </c>
      <c r="E486" s="336">
        <f>IF('A-baseline &amp; data'!AF316&lt;&gt;"",'A-baseline &amp; data'!AF316,'A-baseline &amp; data'!AE316*(1+SUMIFS('A-methods'!K:K,'A-methods'!$AG:$AG,"rate",'A-methods'!$AF:$AF,$B486,'A-methods'!$G:$G,$C486,'A-methods'!$A:$A,$D486)))</f>
        <v>0</v>
      </c>
      <c r="F486" s="243">
        <f>IF('A-baseline &amp; data'!AG316="",E486*(1+SUMIFS('A-methods'!L:L,'A-methods'!$AG:$AG,"rate",'A-methods'!$AF:$AF,$B486,'A-methods'!$G:$G,$C486,'A-methods'!$A:$A,$D486)),'A-baseline &amp; data'!AG316)</f>
        <v>0</v>
      </c>
      <c r="G486" s="243">
        <f>IF('A-baseline &amp; data'!AH316="",F486*(1+SUMIFS('A-methods'!M:M,'A-methods'!$AG:$AG,"rate",'A-methods'!$AF:$AF,$B486,'A-methods'!$G:$G,$C486,'A-methods'!$A:$A,$D486)),'A-baseline &amp; data'!AH316)</f>
        <v>0</v>
      </c>
      <c r="H486" s="243">
        <f>IF('A-baseline &amp; data'!AI316="",G486*(1+SUMIFS('A-methods'!N:N,'A-methods'!$AG:$AG,"rate",'A-methods'!$AF:$AF,$B486,'A-methods'!$G:$G,$C486,'A-methods'!$A:$A,$D486)),'A-baseline &amp; data'!AI316)</f>
        <v>0</v>
      </c>
      <c r="I486" s="243">
        <f>IF('A-baseline &amp; data'!AJ316="",H486*(1+SUMIFS('A-methods'!O:O,'A-methods'!$AG:$AG,"rate",'A-methods'!$AF:$AF,$B486,'A-methods'!$G:$G,$C486,'A-methods'!$A:$A,$D486)),'A-baseline &amp; data'!AJ316)</f>
        <v>0</v>
      </c>
      <c r="J486" s="243">
        <f>IF('A-baseline &amp; data'!AK316="",I486*(1+SUMIFS('A-methods'!P:P,'A-methods'!$AG:$AG,"rate",'A-methods'!$AF:$AF,$B486,'A-methods'!$G:$G,$C486,'A-methods'!$A:$A,$D486)),'A-baseline &amp; data'!AK316)</f>
        <v>0</v>
      </c>
      <c r="K486" s="243">
        <f>IF('A-baseline &amp; data'!AL316="",J486*(1+SUMIFS('A-methods'!Q:Q,'A-methods'!$AG:$AG,"rate",'A-methods'!$AF:$AF,$B486,'A-methods'!$G:$G,$C486,'A-methods'!$A:$A,$D486)),'A-baseline &amp; data'!AL316)</f>
        <v>0</v>
      </c>
      <c r="L486" s="243">
        <f>IF('A-baseline &amp; data'!AM316="",K486*(1+SUMIFS('A-methods'!R:R,'A-methods'!$AG:$AG,"rate",'A-methods'!$AF:$AF,$B486,'A-methods'!$G:$G,$C486,'A-methods'!$A:$A,$D486)),'A-baseline &amp; data'!AM316)</f>
        <v>0</v>
      </c>
      <c r="M486" s="243">
        <f>IF('A-baseline &amp; data'!AN316="",L486*(1+SUMIFS('A-methods'!S:S,'A-methods'!$AG:$AG,"rate",'A-methods'!$AF:$AF,$B486,'A-methods'!$G:$G,$C486,'A-methods'!$A:$A,$D486)),'A-baseline &amp; data'!AN316)</f>
        <v>0</v>
      </c>
      <c r="N486" s="243">
        <f>IF('A-baseline &amp; data'!AO316="",M486*(1+SUMIFS('A-methods'!T:T,'A-methods'!$AG:$AG,"rate",'A-methods'!$AF:$AF,$B486,'A-methods'!$G:$G,$C486,'A-methods'!$A:$A,$D486)),'A-baseline &amp; data'!AO316)</f>
        <v>0</v>
      </c>
      <c r="O486" s="243">
        <f>IF('A-baseline &amp; data'!AP316="",N486*(1+SUMIFS('A-methods'!U:U,'A-methods'!$AG:$AG,"rate",'A-methods'!$AF:$AF,$B486,'A-methods'!$G:$G,$C486,'A-methods'!$A:$A,$D486)),'A-baseline &amp; data'!AP316)</f>
        <v>0</v>
      </c>
      <c r="P486" s="243">
        <f>IF('A-baseline &amp; data'!AQ316="",O486*(1+SUMIFS('A-methods'!V:V,'A-methods'!$AG:$AG,"rate",'A-methods'!$AF:$AF,$B486,'A-methods'!$G:$G,$C486,'A-methods'!$A:$A,$D486)),'A-baseline &amp; data'!AQ316)</f>
        <v>0</v>
      </c>
      <c r="Q486" s="243">
        <f>IF('A-baseline &amp; data'!AR316="",P486*(1+SUMIFS('A-methods'!W:W,'A-methods'!$AG:$AG,"rate",'A-methods'!$AF:$AF,$B486,'A-methods'!$G:$G,$C486,'A-methods'!$A:$A,$D486)),'A-baseline &amp; data'!AR316)</f>
        <v>0</v>
      </c>
      <c r="R486" s="243">
        <f>IF('A-baseline &amp; data'!AS316="",Q486*(1+SUMIFS('A-methods'!X:X,'A-methods'!$AG:$AG,"rate",'A-methods'!$AF:$AF,$B486,'A-methods'!$G:$G,$C486,'A-methods'!$A:$A,$D486)),'A-baseline &amp; data'!AS316)</f>
        <v>0</v>
      </c>
      <c r="S486" s="243">
        <f>IF('A-baseline &amp; data'!AT316="",R486*(1+SUMIFS('A-methods'!Y:Y,'A-methods'!$AG:$AG,"rate",'A-methods'!$AF:$AF,$B486,'A-methods'!$G:$G,$C486,'A-methods'!$A:$A,$D486)),'A-baseline &amp; data'!AT316)</f>
        <v>0</v>
      </c>
      <c r="T486" s="243">
        <f>IF('A-baseline &amp; data'!AU316="",S486*(1+SUMIFS('A-methods'!Z:Z,'A-methods'!$AG:$AG,"rate",'A-methods'!$AF:$AF,$B486,'A-methods'!$G:$G,$C486,'A-methods'!$A:$A,$D486)),'A-baseline &amp; data'!AU316)</f>
        <v>0</v>
      </c>
      <c r="U486" s="243">
        <f>IF('A-baseline &amp; data'!AV316="",T486*(1+SUMIFS('A-methods'!AA:AA,'A-methods'!$AG:$AG,"rate",'A-methods'!$AF:$AF,$B486,'A-methods'!$G:$G,$C486,'A-methods'!$A:$A,$D486)),'A-baseline &amp; data'!AV316)</f>
        <v>0</v>
      </c>
      <c r="V486" s="243">
        <f>IF('A-baseline &amp; data'!AW316="",U486*(1+SUMIFS('A-methods'!AB:AB,'A-methods'!$AG:$AG,"rate",'A-methods'!$AF:$AF,$B486,'A-methods'!$G:$G,$C486,'A-methods'!$A:$A,$D486)),'A-baseline &amp; data'!AW316)</f>
        <v>0</v>
      </c>
      <c r="W486" s="243">
        <f>IF('A-baseline &amp; data'!AX316="",V486*(1+SUMIFS('A-methods'!AC:AC,'A-methods'!$AG:$AG,"rate",'A-methods'!$AF:$AF,$B486,'A-methods'!$G:$G,$C486,'A-methods'!$A:$A,$D486)),'A-baseline &amp; data'!AX316)</f>
        <v>0</v>
      </c>
      <c r="X486" s="243">
        <f>IF('A-baseline &amp; data'!AY316="",W486*(1+SUMIFS('A-methods'!AD:AD,'A-methods'!$AG:$AG,"rate",'A-methods'!$AF:$AF,$B486,'A-methods'!$G:$G,$C486,'A-methods'!$A:$A,$D486)),'A-baseline &amp; data'!AY316)</f>
        <v>0</v>
      </c>
      <c r="Y486" s="243">
        <f>IF('A-baseline &amp; data'!AZ316="",X486*(1+SUMIFS('A-methods'!AE:AE,'A-methods'!$AG:$AG,"rate",'A-methods'!$AF:$AF,$B486,'A-methods'!$G:$G,$C486,'A-methods'!$A:$A,$D486)),'A-baseline &amp; data'!AZ316)</f>
        <v>0</v>
      </c>
    </row>
    <row r="487" spans="1:32">
      <c r="A487" s="237" t="s">
        <v>255</v>
      </c>
      <c r="B487" s="221" t="s">
        <v>227</v>
      </c>
      <c r="C487" s="274" t="str">
        <f t="shared" si="57"/>
        <v>SA</v>
      </c>
      <c r="D487" s="272" t="str">
        <f t="shared" si="57"/>
        <v>Best</v>
      </c>
      <c r="E487" s="336">
        <f>IF('A-baseline &amp; data'!AF317&lt;&gt;"",'A-baseline &amp; data'!AF317,'A-baseline &amp; data'!AE317*(1+SUMIFS('A-methods'!K:K,'A-methods'!$AG:$AG,"rate",'A-methods'!$AF:$AF,$B487,'A-methods'!$G:$G,$C487,'A-methods'!$A:$A,$D487)))</f>
        <v>0</v>
      </c>
      <c r="F487" s="243">
        <f>IF('A-baseline &amp; data'!AG317="",E487*(1+SUMIFS('A-methods'!L:L,'A-methods'!$AG:$AG,"rate",'A-methods'!$AF:$AF,$B487,'A-methods'!$G:$G,$C487,'A-methods'!$A:$A,$D487)),'A-baseline &amp; data'!AG317)</f>
        <v>0</v>
      </c>
      <c r="G487" s="243">
        <f>IF('A-baseline &amp; data'!AH317="",F487*(1+SUMIFS('A-methods'!M:M,'A-methods'!$AG:$AG,"rate",'A-methods'!$AF:$AF,$B487,'A-methods'!$G:$G,$C487,'A-methods'!$A:$A,$D487)),'A-baseline &amp; data'!AH317)</f>
        <v>0</v>
      </c>
      <c r="H487" s="243">
        <f>IF('A-baseline &amp; data'!AI317="",G487*(1+SUMIFS('A-methods'!N:N,'A-methods'!$AG:$AG,"rate",'A-methods'!$AF:$AF,$B487,'A-methods'!$G:$G,$C487,'A-methods'!$A:$A,$D487)),'A-baseline &amp; data'!AI317)</f>
        <v>0</v>
      </c>
      <c r="I487" s="243">
        <f>IF('A-baseline &amp; data'!AJ317="",H487*(1+SUMIFS('A-methods'!O:O,'A-methods'!$AG:$AG,"rate",'A-methods'!$AF:$AF,$B487,'A-methods'!$G:$G,$C487,'A-methods'!$A:$A,$D487)),'A-baseline &amp; data'!AJ317)</f>
        <v>0</v>
      </c>
      <c r="J487" s="243">
        <f>IF('A-baseline &amp; data'!AK317="",I487*(1+SUMIFS('A-methods'!P:P,'A-methods'!$AG:$AG,"rate",'A-methods'!$AF:$AF,$B487,'A-methods'!$G:$G,$C487,'A-methods'!$A:$A,$D487)),'A-baseline &amp; data'!AK317)</f>
        <v>0</v>
      </c>
      <c r="K487" s="243">
        <f>IF('A-baseline &amp; data'!AL317="",J487*(1+SUMIFS('A-methods'!Q:Q,'A-methods'!$AG:$AG,"rate",'A-methods'!$AF:$AF,$B487,'A-methods'!$G:$G,$C487,'A-methods'!$A:$A,$D487)),'A-baseline &amp; data'!AL317)</f>
        <v>0</v>
      </c>
      <c r="L487" s="243">
        <f>IF('A-baseline &amp; data'!AM317="",K487*(1+SUMIFS('A-methods'!R:R,'A-methods'!$AG:$AG,"rate",'A-methods'!$AF:$AF,$B487,'A-methods'!$G:$G,$C487,'A-methods'!$A:$A,$D487)),'A-baseline &amp; data'!AM317)</f>
        <v>0</v>
      </c>
      <c r="M487" s="243">
        <f>IF('A-baseline &amp; data'!AN317="",L487*(1+SUMIFS('A-methods'!S:S,'A-methods'!$AG:$AG,"rate",'A-methods'!$AF:$AF,$B487,'A-methods'!$G:$G,$C487,'A-methods'!$A:$A,$D487)),'A-baseline &amp; data'!AN317)</f>
        <v>0</v>
      </c>
      <c r="N487" s="243">
        <f>IF('A-baseline &amp; data'!AO317="",M487*(1+SUMIFS('A-methods'!T:T,'A-methods'!$AG:$AG,"rate",'A-methods'!$AF:$AF,$B487,'A-methods'!$G:$G,$C487,'A-methods'!$A:$A,$D487)),'A-baseline &amp; data'!AO317)</f>
        <v>0</v>
      </c>
      <c r="O487" s="243">
        <f>IF('A-baseline &amp; data'!AP317="",N487*(1+SUMIFS('A-methods'!U:U,'A-methods'!$AG:$AG,"rate",'A-methods'!$AF:$AF,$B487,'A-methods'!$G:$G,$C487,'A-methods'!$A:$A,$D487)),'A-baseline &amp; data'!AP317)</f>
        <v>0</v>
      </c>
      <c r="P487" s="243">
        <f>IF('A-baseline &amp; data'!AQ317="",O487*(1+SUMIFS('A-methods'!V:V,'A-methods'!$AG:$AG,"rate",'A-methods'!$AF:$AF,$B487,'A-methods'!$G:$G,$C487,'A-methods'!$A:$A,$D487)),'A-baseline &amp; data'!AQ317)</f>
        <v>0</v>
      </c>
      <c r="Q487" s="243">
        <f>IF('A-baseline &amp; data'!AR317="",P487*(1+SUMIFS('A-methods'!W:W,'A-methods'!$AG:$AG,"rate",'A-methods'!$AF:$AF,$B487,'A-methods'!$G:$G,$C487,'A-methods'!$A:$A,$D487)),'A-baseline &amp; data'!AR317)</f>
        <v>0</v>
      </c>
      <c r="R487" s="243">
        <f>IF('A-baseline &amp; data'!AS317="",Q487*(1+SUMIFS('A-methods'!X:X,'A-methods'!$AG:$AG,"rate",'A-methods'!$AF:$AF,$B487,'A-methods'!$G:$G,$C487,'A-methods'!$A:$A,$D487)),'A-baseline &amp; data'!AS317)</f>
        <v>0</v>
      </c>
      <c r="S487" s="243">
        <f>IF('A-baseline &amp; data'!AT317="",R487*(1+SUMIFS('A-methods'!Y:Y,'A-methods'!$AG:$AG,"rate",'A-methods'!$AF:$AF,$B487,'A-methods'!$G:$G,$C487,'A-methods'!$A:$A,$D487)),'A-baseline &amp; data'!AT317)</f>
        <v>0</v>
      </c>
      <c r="T487" s="243">
        <f>IF('A-baseline &amp; data'!AU317="",S487*(1+SUMIFS('A-methods'!Z:Z,'A-methods'!$AG:$AG,"rate",'A-methods'!$AF:$AF,$B487,'A-methods'!$G:$G,$C487,'A-methods'!$A:$A,$D487)),'A-baseline &amp; data'!AU317)</f>
        <v>0</v>
      </c>
      <c r="U487" s="243">
        <f>IF('A-baseline &amp; data'!AV317="",T487*(1+SUMIFS('A-methods'!AA:AA,'A-methods'!$AG:$AG,"rate",'A-methods'!$AF:$AF,$B487,'A-methods'!$G:$G,$C487,'A-methods'!$A:$A,$D487)),'A-baseline &amp; data'!AV317)</f>
        <v>0</v>
      </c>
      <c r="V487" s="243">
        <f>IF('A-baseline &amp; data'!AW317="",U487*(1+SUMIFS('A-methods'!AB:AB,'A-methods'!$AG:$AG,"rate",'A-methods'!$AF:$AF,$B487,'A-methods'!$G:$G,$C487,'A-methods'!$A:$A,$D487)),'A-baseline &amp; data'!AW317)</f>
        <v>0</v>
      </c>
      <c r="W487" s="243">
        <f>IF('A-baseline &amp; data'!AX317="",V487*(1+SUMIFS('A-methods'!AC:AC,'A-methods'!$AG:$AG,"rate",'A-methods'!$AF:$AF,$B487,'A-methods'!$G:$G,$C487,'A-methods'!$A:$A,$D487)),'A-baseline &amp; data'!AX317)</f>
        <v>0</v>
      </c>
      <c r="X487" s="243">
        <f>IF('A-baseline &amp; data'!AY317="",W487*(1+SUMIFS('A-methods'!AD:AD,'A-methods'!$AG:$AG,"rate",'A-methods'!$AF:$AF,$B487,'A-methods'!$G:$G,$C487,'A-methods'!$A:$A,$D487)),'A-baseline &amp; data'!AY317)</f>
        <v>0</v>
      </c>
      <c r="Y487" s="243">
        <f>IF('A-baseline &amp; data'!AZ317="",X487*(1+SUMIFS('A-methods'!AE:AE,'A-methods'!$AG:$AG,"rate",'A-methods'!$AF:$AF,$B487,'A-methods'!$G:$G,$C487,'A-methods'!$A:$A,$D487)),'A-baseline &amp; data'!AZ317)</f>
        <v>0</v>
      </c>
    </row>
    <row r="488" spans="1:32">
      <c r="A488" s="237" t="s">
        <v>256</v>
      </c>
      <c r="B488" s="221" t="s">
        <v>372</v>
      </c>
      <c r="C488" s="274" t="str">
        <f t="shared" si="57"/>
        <v>SA</v>
      </c>
      <c r="D488" s="272" t="str">
        <f t="shared" si="57"/>
        <v>Best</v>
      </c>
      <c r="E488" s="336">
        <f>IF('A-baseline &amp; data'!AF318&lt;&gt;"",'A-baseline &amp; data'!AF318,'A-baseline &amp; data'!AE318*(1+SUMIFS('A-methods'!K:K,'A-methods'!$AG:$AG,"rate",'A-methods'!$AF:$AF,$B488,'A-methods'!$G:$G,$C488,'A-methods'!$A:$A,$D488)))</f>
        <v>0</v>
      </c>
      <c r="F488" s="243">
        <f>IF('A-baseline &amp; data'!AG318="",E488*(1+SUMIFS('A-methods'!L:L,'A-methods'!$AG:$AG,"rate",'A-methods'!$AF:$AF,$B488,'A-methods'!$G:$G,$C488,'A-methods'!$A:$A,$D488)),'A-baseline &amp; data'!AG318)</f>
        <v>0</v>
      </c>
      <c r="G488" s="243">
        <f>IF('A-baseline &amp; data'!AH318="",F488*(1+SUMIFS('A-methods'!M:M,'A-methods'!$AG:$AG,"rate",'A-methods'!$AF:$AF,$B488,'A-methods'!$G:$G,$C488,'A-methods'!$A:$A,$D488)),'A-baseline &amp; data'!AH318)</f>
        <v>0</v>
      </c>
      <c r="H488" s="243">
        <f>IF('A-baseline &amp; data'!AI318="",G488*(1+SUMIFS('A-methods'!N:N,'A-methods'!$AG:$AG,"rate",'A-methods'!$AF:$AF,$B488,'A-methods'!$G:$G,$C488,'A-methods'!$A:$A,$D488)),'A-baseline &amp; data'!AI318)</f>
        <v>0</v>
      </c>
      <c r="I488" s="243">
        <f>IF('A-baseline &amp; data'!AJ318="",H488*(1+SUMIFS('A-methods'!O:O,'A-methods'!$AG:$AG,"rate",'A-methods'!$AF:$AF,$B488,'A-methods'!$G:$G,$C488,'A-methods'!$A:$A,$D488)),'A-baseline &amp; data'!AJ318)</f>
        <v>0</v>
      </c>
      <c r="J488" s="243">
        <f>IF('A-baseline &amp; data'!AK318="",I488*(1+SUMIFS('A-methods'!P:P,'A-methods'!$AG:$AG,"rate",'A-methods'!$AF:$AF,$B488,'A-methods'!$G:$G,$C488,'A-methods'!$A:$A,$D488)),'A-baseline &amp; data'!AK318)</f>
        <v>0</v>
      </c>
      <c r="K488" s="243">
        <f>IF('A-baseline &amp; data'!AL318="",J488*(1+SUMIFS('A-methods'!Q:Q,'A-methods'!$AG:$AG,"rate",'A-methods'!$AF:$AF,$B488,'A-methods'!$G:$G,$C488,'A-methods'!$A:$A,$D488)),'A-baseline &amp; data'!AL318)</f>
        <v>0</v>
      </c>
      <c r="L488" s="243">
        <f>IF('A-baseline &amp; data'!AM318="",K488*(1+SUMIFS('A-methods'!R:R,'A-methods'!$AG:$AG,"rate",'A-methods'!$AF:$AF,$B488,'A-methods'!$G:$G,$C488,'A-methods'!$A:$A,$D488)),'A-baseline &amp; data'!AM318)</f>
        <v>0</v>
      </c>
      <c r="M488" s="243">
        <f>IF('A-baseline &amp; data'!AN318="",L488*(1+SUMIFS('A-methods'!S:S,'A-methods'!$AG:$AG,"rate",'A-methods'!$AF:$AF,$B488,'A-methods'!$G:$G,$C488,'A-methods'!$A:$A,$D488)),'A-baseline &amp; data'!AN318)</f>
        <v>0</v>
      </c>
      <c r="N488" s="243">
        <f>IF('A-baseline &amp; data'!AO318="",M488*(1+SUMIFS('A-methods'!T:T,'A-methods'!$AG:$AG,"rate",'A-methods'!$AF:$AF,$B488,'A-methods'!$G:$G,$C488,'A-methods'!$A:$A,$D488)),'A-baseline &amp; data'!AO318)</f>
        <v>0</v>
      </c>
      <c r="O488" s="243">
        <f>IF('A-baseline &amp; data'!AP318="",N488*(1+SUMIFS('A-methods'!U:U,'A-methods'!$AG:$AG,"rate",'A-methods'!$AF:$AF,$B488,'A-methods'!$G:$G,$C488,'A-methods'!$A:$A,$D488)),'A-baseline &amp; data'!AP318)</f>
        <v>0</v>
      </c>
      <c r="P488" s="243">
        <f>IF('A-baseline &amp; data'!AQ318="",O488*(1+SUMIFS('A-methods'!V:V,'A-methods'!$AG:$AG,"rate",'A-methods'!$AF:$AF,$B488,'A-methods'!$G:$G,$C488,'A-methods'!$A:$A,$D488)),'A-baseline &amp; data'!AQ318)</f>
        <v>0</v>
      </c>
      <c r="Q488" s="243">
        <f>IF('A-baseline &amp; data'!AR318="",P488*(1+SUMIFS('A-methods'!W:W,'A-methods'!$AG:$AG,"rate",'A-methods'!$AF:$AF,$B488,'A-methods'!$G:$G,$C488,'A-methods'!$A:$A,$D488)),'A-baseline &amp; data'!AR318)</f>
        <v>0</v>
      </c>
      <c r="R488" s="243">
        <f>IF('A-baseline &amp; data'!AS318="",Q488*(1+SUMIFS('A-methods'!X:X,'A-methods'!$AG:$AG,"rate",'A-methods'!$AF:$AF,$B488,'A-methods'!$G:$G,$C488,'A-methods'!$A:$A,$D488)),'A-baseline &amp; data'!AS318)</f>
        <v>0</v>
      </c>
      <c r="S488" s="243">
        <f>IF('A-baseline &amp; data'!AT318="",R488*(1+SUMIFS('A-methods'!Y:Y,'A-methods'!$AG:$AG,"rate",'A-methods'!$AF:$AF,$B488,'A-methods'!$G:$G,$C488,'A-methods'!$A:$A,$D488)),'A-baseline &amp; data'!AT318)</f>
        <v>0</v>
      </c>
      <c r="T488" s="243">
        <f>IF('A-baseline &amp; data'!AU318="",S488*(1+SUMIFS('A-methods'!Z:Z,'A-methods'!$AG:$AG,"rate",'A-methods'!$AF:$AF,$B488,'A-methods'!$G:$G,$C488,'A-methods'!$A:$A,$D488)),'A-baseline &amp; data'!AU318)</f>
        <v>0</v>
      </c>
      <c r="U488" s="243">
        <f>IF('A-baseline &amp; data'!AV318="",T488*(1+SUMIFS('A-methods'!AA:AA,'A-methods'!$AG:$AG,"rate",'A-methods'!$AF:$AF,$B488,'A-methods'!$G:$G,$C488,'A-methods'!$A:$A,$D488)),'A-baseline &amp; data'!AV318)</f>
        <v>0</v>
      </c>
      <c r="V488" s="243">
        <f>IF('A-baseline &amp; data'!AW318="",U488*(1+SUMIFS('A-methods'!AB:AB,'A-methods'!$AG:$AG,"rate",'A-methods'!$AF:$AF,$B488,'A-methods'!$G:$G,$C488,'A-methods'!$A:$A,$D488)),'A-baseline &amp; data'!AW318)</f>
        <v>0</v>
      </c>
      <c r="W488" s="243">
        <f>IF('A-baseline &amp; data'!AX318="",V488*(1+SUMIFS('A-methods'!AC:AC,'A-methods'!$AG:$AG,"rate",'A-methods'!$AF:$AF,$B488,'A-methods'!$G:$G,$C488,'A-methods'!$A:$A,$D488)),'A-baseline &amp; data'!AX318)</f>
        <v>0</v>
      </c>
      <c r="X488" s="243">
        <f>IF('A-baseline &amp; data'!AY318="",W488*(1+SUMIFS('A-methods'!AD:AD,'A-methods'!$AG:$AG,"rate",'A-methods'!$AF:$AF,$B488,'A-methods'!$G:$G,$C488,'A-methods'!$A:$A,$D488)),'A-baseline &amp; data'!AY318)</f>
        <v>0</v>
      </c>
      <c r="Y488" s="243">
        <f>IF('A-baseline &amp; data'!AZ318="",X488*(1+SUMIFS('A-methods'!AE:AE,'A-methods'!$AG:$AG,"rate",'A-methods'!$AF:$AF,$B488,'A-methods'!$G:$G,$C488,'A-methods'!$A:$A,$D488)),'A-baseline &amp; data'!AZ318)</f>
        <v>0</v>
      </c>
    </row>
    <row r="489" spans="1:32">
      <c r="A489" s="237" t="s">
        <v>370</v>
      </c>
      <c r="B489" s="221" t="s">
        <v>371</v>
      </c>
      <c r="C489" s="274" t="str">
        <f t="shared" si="57"/>
        <v>SA</v>
      </c>
      <c r="D489" s="272" t="str">
        <f t="shared" si="57"/>
        <v>Best</v>
      </c>
      <c r="E489" s="336">
        <f>IF('A-baseline &amp; data'!AF319&lt;&gt;"",'A-baseline &amp; data'!AF319,'A-baseline &amp; data'!AE319*(1+SUMIFS('A-methods'!K:K,'A-methods'!$AG:$AG,"rate",'A-methods'!$AF:$AF,$B489,'A-methods'!$G:$G,$C489,'A-methods'!$A:$A,$D489)))</f>
        <v>0</v>
      </c>
      <c r="F489" s="243">
        <f>IF('A-baseline &amp; data'!AG319="",E489*(1+SUMIFS('A-methods'!L:L,'A-methods'!$AG:$AG,"rate",'A-methods'!$AF:$AF,$B489,'A-methods'!$G:$G,$C489,'A-methods'!$A:$A,$D489)),'A-baseline &amp; data'!AG319)</f>
        <v>0</v>
      </c>
      <c r="G489" s="243">
        <f>IF('A-baseline &amp; data'!AH319="",F489*(1+SUMIFS('A-methods'!M:M,'A-methods'!$AG:$AG,"rate",'A-methods'!$AF:$AF,$B489,'A-methods'!$G:$G,$C489,'A-methods'!$A:$A,$D489)),'A-baseline &amp; data'!AH319)</f>
        <v>0</v>
      </c>
      <c r="H489" s="243">
        <f>IF('A-baseline &amp; data'!AI319="",G489*(1+SUMIFS('A-methods'!N:N,'A-methods'!$AG:$AG,"rate",'A-methods'!$AF:$AF,$B489,'A-methods'!$G:$G,$C489,'A-methods'!$A:$A,$D489)),'A-baseline &amp; data'!AI319)</f>
        <v>0</v>
      </c>
      <c r="I489" s="243">
        <f>IF('A-baseline &amp; data'!AJ319="",H489*(1+SUMIFS('A-methods'!O:O,'A-methods'!$AG:$AG,"rate",'A-methods'!$AF:$AF,$B489,'A-methods'!$G:$G,$C489,'A-methods'!$A:$A,$D489)),'A-baseline &amp; data'!AJ319)</f>
        <v>0</v>
      </c>
      <c r="J489" s="243">
        <f>IF('A-baseline &amp; data'!AK319="",I489*(1+SUMIFS('A-methods'!P:P,'A-methods'!$AG:$AG,"rate",'A-methods'!$AF:$AF,$B489,'A-methods'!$G:$G,$C489,'A-methods'!$A:$A,$D489)),'A-baseline &amp; data'!AK319)</f>
        <v>0</v>
      </c>
      <c r="K489" s="243">
        <f>IF('A-baseline &amp; data'!AL319="",J489*(1+SUMIFS('A-methods'!Q:Q,'A-methods'!$AG:$AG,"rate",'A-methods'!$AF:$AF,$B489,'A-methods'!$G:$G,$C489,'A-methods'!$A:$A,$D489)),'A-baseline &amp; data'!AL319)</f>
        <v>0</v>
      </c>
      <c r="L489" s="243">
        <f>IF('A-baseline &amp; data'!AM319="",K489*(1+SUMIFS('A-methods'!R:R,'A-methods'!$AG:$AG,"rate",'A-methods'!$AF:$AF,$B489,'A-methods'!$G:$G,$C489,'A-methods'!$A:$A,$D489)),'A-baseline &amp; data'!AM319)</f>
        <v>0</v>
      </c>
      <c r="M489" s="243">
        <f>IF('A-baseline &amp; data'!AN319="",L489*(1+SUMIFS('A-methods'!S:S,'A-methods'!$AG:$AG,"rate",'A-methods'!$AF:$AF,$B489,'A-methods'!$G:$G,$C489,'A-methods'!$A:$A,$D489)),'A-baseline &amp; data'!AN319)</f>
        <v>0</v>
      </c>
      <c r="N489" s="243">
        <f>IF('A-baseline &amp; data'!AO319="",M489*(1+SUMIFS('A-methods'!T:T,'A-methods'!$AG:$AG,"rate",'A-methods'!$AF:$AF,$B489,'A-methods'!$G:$G,$C489,'A-methods'!$A:$A,$D489)),'A-baseline &amp; data'!AO319)</f>
        <v>0</v>
      </c>
      <c r="O489" s="243">
        <f>IF('A-baseline &amp; data'!AP319="",N489*(1+SUMIFS('A-methods'!U:U,'A-methods'!$AG:$AG,"rate",'A-methods'!$AF:$AF,$B489,'A-methods'!$G:$G,$C489,'A-methods'!$A:$A,$D489)),'A-baseline &amp; data'!AP319)</f>
        <v>0</v>
      </c>
      <c r="P489" s="243">
        <f>IF('A-baseline &amp; data'!AQ319="",O489*(1+SUMIFS('A-methods'!V:V,'A-methods'!$AG:$AG,"rate",'A-methods'!$AF:$AF,$B489,'A-methods'!$G:$G,$C489,'A-methods'!$A:$A,$D489)),'A-baseline &amp; data'!AQ319)</f>
        <v>0</v>
      </c>
      <c r="Q489" s="243">
        <f>IF('A-baseline &amp; data'!AR319="",P489*(1+SUMIFS('A-methods'!W:W,'A-methods'!$AG:$AG,"rate",'A-methods'!$AF:$AF,$B489,'A-methods'!$G:$G,$C489,'A-methods'!$A:$A,$D489)),'A-baseline &amp; data'!AR319)</f>
        <v>0</v>
      </c>
      <c r="R489" s="243">
        <f>IF('A-baseline &amp; data'!AS319="",Q489*(1+SUMIFS('A-methods'!X:X,'A-methods'!$AG:$AG,"rate",'A-methods'!$AF:$AF,$B489,'A-methods'!$G:$G,$C489,'A-methods'!$A:$A,$D489)),'A-baseline &amp; data'!AS319)</f>
        <v>0</v>
      </c>
      <c r="S489" s="243">
        <f>IF('A-baseline &amp; data'!AT319="",R489*(1+SUMIFS('A-methods'!Y:Y,'A-methods'!$AG:$AG,"rate",'A-methods'!$AF:$AF,$B489,'A-methods'!$G:$G,$C489,'A-methods'!$A:$A,$D489)),'A-baseline &amp; data'!AT319)</f>
        <v>0</v>
      </c>
      <c r="T489" s="243">
        <f>IF('A-baseline &amp; data'!AU319="",S489*(1+SUMIFS('A-methods'!Z:Z,'A-methods'!$AG:$AG,"rate",'A-methods'!$AF:$AF,$B489,'A-methods'!$G:$G,$C489,'A-methods'!$A:$A,$D489)),'A-baseline &amp; data'!AU319)</f>
        <v>0</v>
      </c>
      <c r="U489" s="243">
        <f>IF('A-baseline &amp; data'!AV319="",T489*(1+SUMIFS('A-methods'!AA:AA,'A-methods'!$AG:$AG,"rate",'A-methods'!$AF:$AF,$B489,'A-methods'!$G:$G,$C489,'A-methods'!$A:$A,$D489)),'A-baseline &amp; data'!AV319)</f>
        <v>0</v>
      </c>
      <c r="V489" s="243">
        <f>IF('A-baseline &amp; data'!AW319="",U489*(1+SUMIFS('A-methods'!AB:AB,'A-methods'!$AG:$AG,"rate",'A-methods'!$AF:$AF,$B489,'A-methods'!$G:$G,$C489,'A-methods'!$A:$A,$D489)),'A-baseline &amp; data'!AW319)</f>
        <v>0</v>
      </c>
      <c r="W489" s="243">
        <f>IF('A-baseline &amp; data'!AX319="",V489*(1+SUMIFS('A-methods'!AC:AC,'A-methods'!$AG:$AG,"rate",'A-methods'!$AF:$AF,$B489,'A-methods'!$G:$G,$C489,'A-methods'!$A:$A,$D489)),'A-baseline &amp; data'!AX319)</f>
        <v>0</v>
      </c>
      <c r="X489" s="243">
        <f>IF('A-baseline &amp; data'!AY319="",W489*(1+SUMIFS('A-methods'!AD:AD,'A-methods'!$AG:$AG,"rate",'A-methods'!$AF:$AF,$B489,'A-methods'!$G:$G,$C489,'A-methods'!$A:$A,$D489)),'A-baseline &amp; data'!AY319)</f>
        <v>0</v>
      </c>
      <c r="Y489" s="243">
        <f>IF('A-baseline &amp; data'!AZ319="",X489*(1+SUMIFS('A-methods'!AE:AE,'A-methods'!$AG:$AG,"rate",'A-methods'!$AF:$AF,$B489,'A-methods'!$G:$G,$C489,'A-methods'!$A:$A,$D489)),'A-baseline &amp; data'!AZ319)</f>
        <v>0</v>
      </c>
    </row>
    <row r="490" spans="1:32">
      <c r="A490" s="237" t="s">
        <v>381</v>
      </c>
      <c r="B490" s="221" t="s">
        <v>382</v>
      </c>
      <c r="C490" s="274" t="str">
        <f t="shared" si="57"/>
        <v>SA</v>
      </c>
      <c r="D490" s="272" t="str">
        <f t="shared" si="57"/>
        <v>Best</v>
      </c>
      <c r="E490" s="336">
        <f>IF('A-baseline &amp; data'!AF320&lt;&gt;"",'A-baseline &amp; data'!AF320,'A-baseline &amp; data'!AE320*(1+SUMIFS('A-methods'!K:K,'A-methods'!$AG:$AG,"rate",'A-methods'!$AF:$AF,$B490,'A-methods'!$G:$G,$C490,'A-methods'!$A:$A,$D490)))</f>
        <v>0</v>
      </c>
      <c r="F490" s="243">
        <f>IF('A-baseline &amp; data'!AG320="",E490*(1+SUMIFS('A-methods'!L:L,'A-methods'!$AG:$AG,"rate",'A-methods'!$AF:$AF,$B490,'A-methods'!$G:$G,$C490,'A-methods'!$A:$A,$D490)),'A-baseline &amp; data'!AG320)</f>
        <v>0</v>
      </c>
      <c r="G490" s="243">
        <f>IF('A-baseline &amp; data'!AH320="",F490*(1+SUMIFS('A-methods'!M:M,'A-methods'!$AG:$AG,"rate",'A-methods'!$AF:$AF,$B490,'A-methods'!$G:$G,$C490,'A-methods'!$A:$A,$D490)),'A-baseline &amp; data'!AH320)</f>
        <v>0</v>
      </c>
      <c r="H490" s="243">
        <f>IF('A-baseline &amp; data'!AI320="",G490*(1+SUMIFS('A-methods'!N:N,'A-methods'!$AG:$AG,"rate",'A-methods'!$AF:$AF,$B490,'A-methods'!$G:$G,$C490,'A-methods'!$A:$A,$D490)),'A-baseline &amp; data'!AI320)</f>
        <v>0</v>
      </c>
      <c r="I490" s="243">
        <f>IF('A-baseline &amp; data'!AJ320="",H490*(1+SUMIFS('A-methods'!O:O,'A-methods'!$AG:$AG,"rate",'A-methods'!$AF:$AF,$B490,'A-methods'!$G:$G,$C490,'A-methods'!$A:$A,$D490)),'A-baseline &amp; data'!AJ320)</f>
        <v>0</v>
      </c>
      <c r="J490" s="243">
        <f>IF('A-baseline &amp; data'!AK320="",I490*(1+SUMIFS('A-methods'!P:P,'A-methods'!$AG:$AG,"rate",'A-methods'!$AF:$AF,$B490,'A-methods'!$G:$G,$C490,'A-methods'!$A:$A,$D490)),'A-baseline &amp; data'!AK320)</f>
        <v>0</v>
      </c>
      <c r="K490" s="243">
        <f>IF('A-baseline &amp; data'!AL320="",J490*(1+SUMIFS('A-methods'!Q:Q,'A-methods'!$AG:$AG,"rate",'A-methods'!$AF:$AF,$B490,'A-methods'!$G:$G,$C490,'A-methods'!$A:$A,$D490)),'A-baseline &amp; data'!AL320)</f>
        <v>0</v>
      </c>
      <c r="L490" s="243">
        <f>IF('A-baseline &amp; data'!AM320="",K490*(1+SUMIFS('A-methods'!R:R,'A-methods'!$AG:$AG,"rate",'A-methods'!$AF:$AF,$B490,'A-methods'!$G:$G,$C490,'A-methods'!$A:$A,$D490)),'A-baseline &amp; data'!AM320)</f>
        <v>0</v>
      </c>
      <c r="M490" s="243">
        <f>IF('A-baseline &amp; data'!AN320="",L490*(1+SUMIFS('A-methods'!S:S,'A-methods'!$AG:$AG,"rate",'A-methods'!$AF:$AF,$B490,'A-methods'!$G:$G,$C490,'A-methods'!$A:$A,$D490)),'A-baseline &amp; data'!AN320)</f>
        <v>0</v>
      </c>
      <c r="N490" s="243">
        <f>IF('A-baseline &amp; data'!AO320="",M490*(1+SUMIFS('A-methods'!T:T,'A-methods'!$AG:$AG,"rate",'A-methods'!$AF:$AF,$B490,'A-methods'!$G:$G,$C490,'A-methods'!$A:$A,$D490)),'A-baseline &amp; data'!AO320)</f>
        <v>0</v>
      </c>
      <c r="O490" s="243">
        <f>IF('A-baseline &amp; data'!AP320="",N490*(1+SUMIFS('A-methods'!U:U,'A-methods'!$AG:$AG,"rate",'A-methods'!$AF:$AF,$B490,'A-methods'!$G:$G,$C490,'A-methods'!$A:$A,$D490)),'A-baseline &amp; data'!AP320)</f>
        <v>0</v>
      </c>
      <c r="P490" s="243">
        <f>IF('A-baseline &amp; data'!AQ320="",O490*(1+SUMIFS('A-methods'!V:V,'A-methods'!$AG:$AG,"rate",'A-methods'!$AF:$AF,$B490,'A-methods'!$G:$G,$C490,'A-methods'!$A:$A,$D490)),'A-baseline &amp; data'!AQ320)</f>
        <v>0</v>
      </c>
      <c r="Q490" s="243">
        <f>IF('A-baseline &amp; data'!AR320="",P490*(1+SUMIFS('A-methods'!W:W,'A-methods'!$AG:$AG,"rate",'A-methods'!$AF:$AF,$B490,'A-methods'!$G:$G,$C490,'A-methods'!$A:$A,$D490)),'A-baseline &amp; data'!AR320)</f>
        <v>0</v>
      </c>
      <c r="R490" s="243">
        <f>IF('A-baseline &amp; data'!AS320="",Q490*(1+SUMIFS('A-methods'!X:X,'A-methods'!$AG:$AG,"rate",'A-methods'!$AF:$AF,$B490,'A-methods'!$G:$G,$C490,'A-methods'!$A:$A,$D490)),'A-baseline &amp; data'!AS320)</f>
        <v>0</v>
      </c>
      <c r="S490" s="243">
        <f>IF('A-baseline &amp; data'!AT320="",R490*(1+SUMIFS('A-methods'!Y:Y,'A-methods'!$AG:$AG,"rate",'A-methods'!$AF:$AF,$B490,'A-methods'!$G:$G,$C490,'A-methods'!$A:$A,$D490)),'A-baseline &amp; data'!AT320)</f>
        <v>0</v>
      </c>
      <c r="T490" s="243">
        <f>IF('A-baseline &amp; data'!AU320="",S490*(1+SUMIFS('A-methods'!Z:Z,'A-methods'!$AG:$AG,"rate",'A-methods'!$AF:$AF,$B490,'A-methods'!$G:$G,$C490,'A-methods'!$A:$A,$D490)),'A-baseline &amp; data'!AU320)</f>
        <v>0</v>
      </c>
      <c r="U490" s="243">
        <f>IF('A-baseline &amp; data'!AV320="",T490*(1+SUMIFS('A-methods'!AA:AA,'A-methods'!$AG:$AG,"rate",'A-methods'!$AF:$AF,$B490,'A-methods'!$G:$G,$C490,'A-methods'!$A:$A,$D490)),'A-baseline &amp; data'!AV320)</f>
        <v>0</v>
      </c>
      <c r="V490" s="243">
        <f>IF('A-baseline &amp; data'!AW320="",U490*(1+SUMIFS('A-methods'!AB:AB,'A-methods'!$AG:$AG,"rate",'A-methods'!$AF:$AF,$B490,'A-methods'!$G:$G,$C490,'A-methods'!$A:$A,$D490)),'A-baseline &amp; data'!AW320)</f>
        <v>0</v>
      </c>
      <c r="W490" s="243">
        <f>IF('A-baseline &amp; data'!AX320="",V490*(1+SUMIFS('A-methods'!AC:AC,'A-methods'!$AG:$AG,"rate",'A-methods'!$AF:$AF,$B490,'A-methods'!$G:$G,$C490,'A-methods'!$A:$A,$D490)),'A-baseline &amp; data'!AX320)</f>
        <v>0</v>
      </c>
      <c r="X490" s="243">
        <f>IF('A-baseline &amp; data'!AY320="",W490*(1+SUMIFS('A-methods'!AD:AD,'A-methods'!$AG:$AG,"rate",'A-methods'!$AF:$AF,$B490,'A-methods'!$G:$G,$C490,'A-methods'!$A:$A,$D490)),'A-baseline &amp; data'!AY320)</f>
        <v>0</v>
      </c>
      <c r="Y490" s="243">
        <f>IF('A-baseline &amp; data'!AZ320="",X490*(1+SUMIFS('A-methods'!AE:AE,'A-methods'!$AG:$AG,"rate",'A-methods'!$AF:$AF,$B490,'A-methods'!$G:$G,$C490,'A-methods'!$A:$A,$D490)),'A-baseline &amp; data'!AZ320)</f>
        <v>0</v>
      </c>
    </row>
    <row r="491" spans="1:32">
      <c r="A491" s="237" t="s">
        <v>257</v>
      </c>
      <c r="B491" s="221" t="s">
        <v>194</v>
      </c>
      <c r="C491" s="274" t="str">
        <f t="shared" si="57"/>
        <v>SA</v>
      </c>
      <c r="D491" s="272" t="str">
        <f t="shared" si="57"/>
        <v>Best</v>
      </c>
      <c r="E491" s="336">
        <f>IF('A-baseline &amp; data'!AF321&lt;&gt;"",'A-baseline &amp; data'!AF321,'A-baseline &amp; data'!AE321*(1+SUMIFS('A-methods'!K:K,'A-methods'!$AG:$AG,"rate",'A-methods'!$AF:$AF,$B491,'A-methods'!$G:$G,$C491,'A-methods'!$A:$A,$D491)))</f>
        <v>2473.59</v>
      </c>
      <c r="F491" s="243">
        <f>IF('A-baseline &amp; data'!AG321="",E491*(1+SUMIFS('A-methods'!L:L,'A-methods'!$AG:$AG,"rate",'A-methods'!$AF:$AF,$B491,'A-methods'!$G:$G,$C491,'A-methods'!$A:$A,$D491)),'A-baseline &amp; data'!AG321)</f>
        <v>2424.1181999999999</v>
      </c>
      <c r="G491" s="243">
        <f>IF('A-baseline &amp; data'!AH321="",F491*(1+SUMIFS('A-methods'!M:M,'A-methods'!$AG:$AG,"rate",'A-methods'!$AF:$AF,$B491,'A-methods'!$G:$G,$C491,'A-methods'!$A:$A,$D491)),'A-baseline &amp; data'!AH321)</f>
        <v>2375.6358359999999</v>
      </c>
      <c r="H491" s="243">
        <f>IF('A-baseline &amp; data'!AI321="",G491*(1+SUMIFS('A-methods'!N:N,'A-methods'!$AG:$AG,"rate",'A-methods'!$AF:$AF,$B491,'A-methods'!$G:$G,$C491,'A-methods'!$A:$A,$D491)),'A-baseline &amp; data'!AI321)</f>
        <v>2328.1231192800001</v>
      </c>
      <c r="I491" s="243">
        <f>IF('A-baseline &amp; data'!AJ321="",H491*(1+SUMIFS('A-methods'!O:O,'A-methods'!$AG:$AG,"rate",'A-methods'!$AF:$AF,$B491,'A-methods'!$G:$G,$C491,'A-methods'!$A:$A,$D491)),'A-baseline &amp; data'!AJ321)</f>
        <v>2281.5606568943999</v>
      </c>
      <c r="J491" s="243">
        <f>IF('A-baseline &amp; data'!AK321="",I491*(1+SUMIFS('A-methods'!P:P,'A-methods'!$AG:$AG,"rate",'A-methods'!$AF:$AF,$B491,'A-methods'!$G:$G,$C491,'A-methods'!$A:$A,$D491)),'A-baseline &amp; data'!AK321)</f>
        <v>2235.9294437565118</v>
      </c>
      <c r="K491" s="243">
        <f>IF('A-baseline &amp; data'!AL321="",J491*(1+SUMIFS('A-methods'!Q:Q,'A-methods'!$AG:$AG,"rate",'A-methods'!$AF:$AF,$B491,'A-methods'!$G:$G,$C491,'A-methods'!$A:$A,$D491)),'A-baseline &amp; data'!AL321)</f>
        <v>2191.2108548813817</v>
      </c>
      <c r="L491" s="243">
        <f>IF('A-baseline &amp; data'!AM321="",K491*(1+SUMIFS('A-methods'!R:R,'A-methods'!$AG:$AG,"rate",'A-methods'!$AF:$AF,$B491,'A-methods'!$G:$G,$C491,'A-methods'!$A:$A,$D491)),'A-baseline &amp; data'!AM321)</f>
        <v>2147.3866377837539</v>
      </c>
      <c r="M491" s="243">
        <f>IF('A-baseline &amp; data'!AN321="",L491*(1+SUMIFS('A-methods'!S:S,'A-methods'!$AG:$AG,"rate",'A-methods'!$AF:$AF,$B491,'A-methods'!$G:$G,$C491,'A-methods'!$A:$A,$D491)),'A-baseline &amp; data'!AN321)</f>
        <v>2104.4389050280788</v>
      </c>
      <c r="N491" s="243">
        <f>IF('A-baseline &amp; data'!AO321="",M491*(1+SUMIFS('A-methods'!T:T,'A-methods'!$AG:$AG,"rate",'A-methods'!$AF:$AF,$B491,'A-methods'!$G:$G,$C491,'A-methods'!$A:$A,$D491)),'A-baseline &amp; data'!AO321)</f>
        <v>2062.3501269275171</v>
      </c>
      <c r="O491" s="243">
        <f>IF('A-baseline &amp; data'!AP321="",N491*(1+SUMIFS('A-methods'!U:U,'A-methods'!$AG:$AG,"rate",'A-methods'!$AF:$AF,$B491,'A-methods'!$G:$G,$C491,'A-methods'!$A:$A,$D491)),'A-baseline &amp; data'!AP321)</f>
        <v>2021.1031243889668</v>
      </c>
      <c r="P491" s="243">
        <f>IF('A-baseline &amp; data'!AQ321="",O491*(1+SUMIFS('A-methods'!V:V,'A-methods'!$AG:$AG,"rate",'A-methods'!$AF:$AF,$B491,'A-methods'!$G:$G,$C491,'A-methods'!$A:$A,$D491)),'A-baseline &amp; data'!AQ321)</f>
        <v>1980.6810619011874</v>
      </c>
      <c r="Q491" s="243">
        <f>IF('A-baseline &amp; data'!AR321="",P491*(1+SUMIFS('A-methods'!W:W,'A-methods'!$AG:$AG,"rate",'A-methods'!$AF:$AF,$B491,'A-methods'!$G:$G,$C491,'A-methods'!$A:$A,$D491)),'A-baseline &amp; data'!AR321)</f>
        <v>1941.0674406631636</v>
      </c>
      <c r="R491" s="243">
        <f>IF('A-baseline &amp; data'!AS321="",Q491*(1+SUMIFS('A-methods'!X:X,'A-methods'!$AG:$AG,"rate",'A-methods'!$AF:$AF,$B491,'A-methods'!$G:$G,$C491,'A-methods'!$A:$A,$D491)),'A-baseline &amp; data'!AS321)</f>
        <v>1902.2460918499003</v>
      </c>
      <c r="S491" s="243">
        <f>IF('A-baseline &amp; data'!AT321="",R491*(1+SUMIFS('A-methods'!Y:Y,'A-methods'!$AG:$AG,"rate",'A-methods'!$AF:$AF,$B491,'A-methods'!$G:$G,$C491,'A-methods'!$A:$A,$D491)),'A-baseline &amp; data'!AT321)</f>
        <v>1864.2011700129021</v>
      </c>
      <c r="T491" s="243">
        <f>IF('A-baseline &amp; data'!AU321="",S491*(1+SUMIFS('A-methods'!Z:Z,'A-methods'!$AG:$AG,"rate",'A-methods'!$AF:$AF,$B491,'A-methods'!$G:$G,$C491,'A-methods'!$A:$A,$D491)),'A-baseline &amp; data'!AU321)</f>
        <v>1826.917146612644</v>
      </c>
      <c r="U491" s="243">
        <f>IF('A-baseline &amp; data'!AV321="",T491*(1+SUMIFS('A-methods'!AA:AA,'A-methods'!$AG:$AG,"rate",'A-methods'!$AF:$AF,$B491,'A-methods'!$G:$G,$C491,'A-methods'!$A:$A,$D491)),'A-baseline &amp; data'!AV321)</f>
        <v>1790.3788036803912</v>
      </c>
      <c r="V491" s="243">
        <f>IF('A-baseline &amp; data'!AW321="",U491*(1+SUMIFS('A-methods'!AB:AB,'A-methods'!$AG:$AG,"rate",'A-methods'!$AF:$AF,$B491,'A-methods'!$G:$G,$C491,'A-methods'!$A:$A,$D491)),'A-baseline &amp; data'!AW321)</f>
        <v>1754.5712276067834</v>
      </c>
      <c r="W491" s="243">
        <f>IF('A-baseline &amp; data'!AX321="",V491*(1+SUMIFS('A-methods'!AC:AC,'A-methods'!$AG:$AG,"rate",'A-methods'!$AF:$AF,$B491,'A-methods'!$G:$G,$C491,'A-methods'!$A:$A,$D491)),'A-baseline &amp; data'!AX321)</f>
        <v>1719.4798030546476</v>
      </c>
      <c r="X491" s="243">
        <f>IF('A-baseline &amp; data'!AY321="",W491*(1+SUMIFS('A-methods'!AD:AD,'A-methods'!$AG:$AG,"rate",'A-methods'!$AF:$AF,$B491,'A-methods'!$G:$G,$C491,'A-methods'!$A:$A,$D491)),'A-baseline &amp; data'!AY321)</f>
        <v>1685.0902069935546</v>
      </c>
      <c r="Y491" s="243">
        <f>IF('A-baseline &amp; data'!AZ321="",X491*(1+SUMIFS('A-methods'!AE:AE,'A-methods'!$AG:$AG,"rate",'A-methods'!$AF:$AF,$B491,'A-methods'!$G:$G,$C491,'A-methods'!$A:$A,$D491)),'A-baseline &amp; data'!AZ321)</f>
        <v>1651.3884028536834</v>
      </c>
      <c r="Z491" s="217" t="str">
        <f>""</f>
        <v/>
      </c>
      <c r="AA491" s="355" t="str">
        <f>""</f>
        <v/>
      </c>
      <c r="AB491" s="217" t="str">
        <f>""</f>
        <v/>
      </c>
      <c r="AC491" s="217" t="str">
        <f>""</f>
        <v/>
      </c>
      <c r="AD491" s="217" t="str">
        <f>""</f>
        <v/>
      </c>
      <c r="AE491" s="217" t="str">
        <f>""</f>
        <v/>
      </c>
      <c r="AF491" s="217" t="str">
        <f>""</f>
        <v/>
      </c>
    </row>
    <row r="492" spans="1:32">
      <c r="A492" s="237" t="s">
        <v>159</v>
      </c>
      <c r="B492" s="221" t="s">
        <v>203</v>
      </c>
      <c r="C492" s="274" t="str">
        <f t="shared" si="57"/>
        <v>SA</v>
      </c>
      <c r="D492" s="272" t="str">
        <f t="shared" si="57"/>
        <v>Best</v>
      </c>
      <c r="E492" s="336">
        <f>IF('A-baseline &amp; data'!AF322&lt;&gt;"",'A-baseline &amp; data'!AF322,'A-baseline &amp; data'!AE322*(1+SUMIFS('A-methods'!K:K,'A-methods'!$AG:$AG,"rate",'A-methods'!$AF:$AF,$B492,'A-methods'!$G:$G,$C492,'A-methods'!$A:$A,$D492)))</f>
        <v>145386.85999999999</v>
      </c>
      <c r="F492" s="243">
        <f>IF('A-baseline &amp; data'!AG322="",E492*(1+SUMIFS('A-methods'!L:L,'A-methods'!$AG:$AG,"rate",'A-methods'!$AF:$AF,$B492,'A-methods'!$G:$G,$C492,'A-methods'!$A:$A,$D492)),'A-baseline &amp; data'!AG322)</f>
        <v>145386.85999999999</v>
      </c>
      <c r="G492" s="243">
        <f>IF('A-baseline &amp; data'!AH322="",F492*(1+SUMIFS('A-methods'!M:M,'A-methods'!$AG:$AG,"rate",'A-methods'!$AF:$AF,$B492,'A-methods'!$G:$G,$C492,'A-methods'!$A:$A,$D492)),'A-baseline &amp; data'!AH322)</f>
        <v>145386.85999999999</v>
      </c>
      <c r="H492" s="243">
        <f>IF('A-baseline &amp; data'!AI322="",G492*(1+SUMIFS('A-methods'!N:N,'A-methods'!$AG:$AG,"rate",'A-methods'!$AF:$AF,$B492,'A-methods'!$G:$G,$C492,'A-methods'!$A:$A,$D492)),'A-baseline &amp; data'!AI322)</f>
        <v>145386.85999999999</v>
      </c>
      <c r="I492" s="243">
        <f>IF('A-baseline &amp; data'!AJ322="",H492*(1+SUMIFS('A-methods'!O:O,'A-methods'!$AG:$AG,"rate",'A-methods'!$AF:$AF,$B492,'A-methods'!$G:$G,$C492,'A-methods'!$A:$A,$D492)),'A-baseline &amp; data'!AJ322)</f>
        <v>145386.85999999999</v>
      </c>
      <c r="J492" s="243">
        <f>IF('A-baseline &amp; data'!AK322="",I492*(1+SUMIFS('A-methods'!P:P,'A-methods'!$AG:$AG,"rate",'A-methods'!$AF:$AF,$B492,'A-methods'!$G:$G,$C492,'A-methods'!$A:$A,$D492)),'A-baseline &amp; data'!AK322)</f>
        <v>145386.85999999999</v>
      </c>
      <c r="K492" s="243">
        <f>IF('A-baseline &amp; data'!AL322="",J492*(1+SUMIFS('A-methods'!Q:Q,'A-methods'!$AG:$AG,"rate",'A-methods'!$AF:$AF,$B492,'A-methods'!$G:$G,$C492,'A-methods'!$A:$A,$D492)),'A-baseline &amp; data'!AL322)</f>
        <v>145386.85999999999</v>
      </c>
      <c r="L492" s="243">
        <f>IF('A-baseline &amp; data'!AM322="",K492*(1+SUMIFS('A-methods'!R:R,'A-methods'!$AG:$AG,"rate",'A-methods'!$AF:$AF,$B492,'A-methods'!$G:$G,$C492,'A-methods'!$A:$A,$D492)),'A-baseline &amp; data'!AM322)</f>
        <v>145386.85999999999</v>
      </c>
      <c r="M492" s="243">
        <f>IF('A-baseline &amp; data'!AN322="",L492*(1+SUMIFS('A-methods'!S:S,'A-methods'!$AG:$AG,"rate",'A-methods'!$AF:$AF,$B492,'A-methods'!$G:$G,$C492,'A-methods'!$A:$A,$D492)),'A-baseline &amp; data'!AN322)</f>
        <v>145386.85999999999</v>
      </c>
      <c r="N492" s="243">
        <f>IF('A-baseline &amp; data'!AO322="",M492*(1+SUMIFS('A-methods'!T:T,'A-methods'!$AG:$AG,"rate",'A-methods'!$AF:$AF,$B492,'A-methods'!$G:$G,$C492,'A-methods'!$A:$A,$D492)),'A-baseline &amp; data'!AO322)</f>
        <v>145386.85999999999</v>
      </c>
      <c r="O492" s="243">
        <f>IF('A-baseline &amp; data'!AP322="",N492*(1+SUMIFS('A-methods'!U:U,'A-methods'!$AG:$AG,"rate",'A-methods'!$AF:$AF,$B492,'A-methods'!$G:$G,$C492,'A-methods'!$A:$A,$D492)),'A-baseline &amp; data'!AP322)</f>
        <v>145386.85999999999</v>
      </c>
      <c r="P492" s="243">
        <f>IF('A-baseline &amp; data'!AQ322="",O492*(1+SUMIFS('A-methods'!V:V,'A-methods'!$AG:$AG,"rate",'A-methods'!$AF:$AF,$B492,'A-methods'!$G:$G,$C492,'A-methods'!$A:$A,$D492)),'A-baseline &amp; data'!AQ322)</f>
        <v>145386.85999999999</v>
      </c>
      <c r="Q492" s="243">
        <f>IF('A-baseline &amp; data'!AR322="",P492*(1+SUMIFS('A-methods'!W:W,'A-methods'!$AG:$AG,"rate",'A-methods'!$AF:$AF,$B492,'A-methods'!$G:$G,$C492,'A-methods'!$A:$A,$D492)),'A-baseline &amp; data'!AR322)</f>
        <v>145386.85999999999</v>
      </c>
      <c r="R492" s="243">
        <f>IF('A-baseline &amp; data'!AS322="",Q492*(1+SUMIFS('A-methods'!X:X,'A-methods'!$AG:$AG,"rate",'A-methods'!$AF:$AF,$B492,'A-methods'!$G:$G,$C492,'A-methods'!$A:$A,$D492)),'A-baseline &amp; data'!AS322)</f>
        <v>145386.85999999999</v>
      </c>
      <c r="S492" s="243">
        <f>IF('A-baseline &amp; data'!AT322="",R492*(1+SUMIFS('A-methods'!Y:Y,'A-methods'!$AG:$AG,"rate",'A-methods'!$AF:$AF,$B492,'A-methods'!$G:$G,$C492,'A-methods'!$A:$A,$D492)),'A-baseline &amp; data'!AT322)</f>
        <v>145386.85999999999</v>
      </c>
      <c r="T492" s="243">
        <f>IF('A-baseline &amp; data'!AU322="",S492*(1+SUMIFS('A-methods'!Z:Z,'A-methods'!$AG:$AG,"rate",'A-methods'!$AF:$AF,$B492,'A-methods'!$G:$G,$C492,'A-methods'!$A:$A,$D492)),'A-baseline &amp; data'!AU322)</f>
        <v>145386.85999999999</v>
      </c>
      <c r="U492" s="243">
        <f>IF('A-baseline &amp; data'!AV322="",T492*(1+SUMIFS('A-methods'!AA:AA,'A-methods'!$AG:$AG,"rate",'A-methods'!$AF:$AF,$B492,'A-methods'!$G:$G,$C492,'A-methods'!$A:$A,$D492)),'A-baseline &amp; data'!AV322)</f>
        <v>145386.85999999999</v>
      </c>
      <c r="V492" s="243">
        <f>IF('A-baseline &amp; data'!AW322="",U492*(1+SUMIFS('A-methods'!AB:AB,'A-methods'!$AG:$AG,"rate",'A-methods'!$AF:$AF,$B492,'A-methods'!$G:$G,$C492,'A-methods'!$A:$A,$D492)),'A-baseline &amp; data'!AW322)</f>
        <v>145386.85999999999</v>
      </c>
      <c r="W492" s="243">
        <f>IF('A-baseline &amp; data'!AX322="",V492*(1+SUMIFS('A-methods'!AC:AC,'A-methods'!$AG:$AG,"rate",'A-methods'!$AF:$AF,$B492,'A-methods'!$G:$G,$C492,'A-methods'!$A:$A,$D492)),'A-baseline &amp; data'!AX322)</f>
        <v>145386.85999999999</v>
      </c>
      <c r="X492" s="243">
        <f>IF('A-baseline &amp; data'!AY322="",W492*(1+SUMIFS('A-methods'!AD:AD,'A-methods'!$AG:$AG,"rate",'A-methods'!$AF:$AF,$B492,'A-methods'!$G:$G,$C492,'A-methods'!$A:$A,$D492)),'A-baseline &amp; data'!AY322)</f>
        <v>145386.85999999999</v>
      </c>
      <c r="Y492" s="243">
        <f>IF('A-baseline &amp; data'!AZ322="",X492*(1+SUMIFS('A-methods'!AE:AE,'A-methods'!$AG:$AG,"rate",'A-methods'!$AF:$AF,$B492,'A-methods'!$G:$G,$C492,'A-methods'!$A:$A,$D492)),'A-baseline &amp; data'!AZ322)</f>
        <v>145386.85999999999</v>
      </c>
    </row>
    <row r="493" spans="1:32">
      <c r="A493" s="237" t="s">
        <v>258</v>
      </c>
      <c r="B493" s="221" t="s">
        <v>766</v>
      </c>
      <c r="C493" s="274" t="str">
        <f t="shared" si="57"/>
        <v>SA</v>
      </c>
      <c r="D493" s="272" t="str">
        <f t="shared" si="57"/>
        <v>Best</v>
      </c>
      <c r="E493" s="336">
        <f>IF('A-baseline &amp; data'!AF323&lt;&gt;"",'A-baseline &amp; data'!AF323,'A-baseline &amp; data'!AE323*(1+SUMIFS('A-methods'!K:K,'A-methods'!$AG:$AG,"rate",'A-methods'!$AF:$AF,$B493,'A-methods'!$G:$G,$C493,'A-methods'!$A:$A,$D493)))</f>
        <v>0</v>
      </c>
      <c r="F493" s="243">
        <f>IF('A-baseline &amp; data'!AG323="",E493*(1+SUMIFS('A-methods'!L:L,'A-methods'!$AG:$AG,"rate",'A-methods'!$AF:$AF,$B493,'A-methods'!$G:$G,$C493,'A-methods'!$A:$A,$D493)),'A-baseline &amp; data'!AG323)</f>
        <v>0</v>
      </c>
      <c r="G493" s="243">
        <f>IF('A-baseline &amp; data'!AH323="",F493*(1+SUMIFS('A-methods'!M:M,'A-methods'!$AG:$AG,"rate",'A-methods'!$AF:$AF,$B493,'A-methods'!$G:$G,$C493,'A-methods'!$A:$A,$D493)),'A-baseline &amp; data'!AH323)</f>
        <v>0</v>
      </c>
      <c r="H493" s="243">
        <f>IF('A-baseline &amp; data'!AI323="",G493*(1+SUMIFS('A-methods'!N:N,'A-methods'!$AG:$AG,"rate",'A-methods'!$AF:$AF,$B493,'A-methods'!$G:$G,$C493,'A-methods'!$A:$A,$D493)),'A-baseline &amp; data'!AI323)</f>
        <v>0</v>
      </c>
      <c r="I493" s="243">
        <f>IF('A-baseline &amp; data'!AJ323="",H493*(1+SUMIFS('A-methods'!O:O,'A-methods'!$AG:$AG,"rate",'A-methods'!$AF:$AF,$B493,'A-methods'!$G:$G,$C493,'A-methods'!$A:$A,$D493)),'A-baseline &amp; data'!AJ323)</f>
        <v>0</v>
      </c>
      <c r="J493" s="243">
        <f>IF('A-baseline &amp; data'!AK323="",I493*(1+SUMIFS('A-methods'!P:P,'A-methods'!$AG:$AG,"rate",'A-methods'!$AF:$AF,$B493,'A-methods'!$G:$G,$C493,'A-methods'!$A:$A,$D493)),'A-baseline &amp; data'!AK323)</f>
        <v>0</v>
      </c>
      <c r="K493" s="243">
        <f>IF('A-baseline &amp; data'!AL323="",J493*(1+SUMIFS('A-methods'!Q:Q,'A-methods'!$AG:$AG,"rate",'A-methods'!$AF:$AF,$B493,'A-methods'!$G:$G,$C493,'A-methods'!$A:$A,$D493)),'A-baseline &amp; data'!AL323)</f>
        <v>0</v>
      </c>
      <c r="L493" s="243">
        <f>IF('A-baseline &amp; data'!AM323="",K493*(1+SUMIFS('A-methods'!R:R,'A-methods'!$AG:$AG,"rate",'A-methods'!$AF:$AF,$B493,'A-methods'!$G:$G,$C493,'A-methods'!$A:$A,$D493)),'A-baseline &amp; data'!AM323)</f>
        <v>0</v>
      </c>
      <c r="M493" s="243">
        <f>IF('A-baseline &amp; data'!AN323="",L493*(1+SUMIFS('A-methods'!S:S,'A-methods'!$AG:$AG,"rate",'A-methods'!$AF:$AF,$B493,'A-methods'!$G:$G,$C493,'A-methods'!$A:$A,$D493)),'A-baseline &amp; data'!AN323)</f>
        <v>0</v>
      </c>
      <c r="N493" s="243">
        <f>IF('A-baseline &amp; data'!AO323="",M493*(1+SUMIFS('A-methods'!T:T,'A-methods'!$AG:$AG,"rate",'A-methods'!$AF:$AF,$B493,'A-methods'!$G:$G,$C493,'A-methods'!$A:$A,$D493)),'A-baseline &amp; data'!AO323)</f>
        <v>0</v>
      </c>
      <c r="O493" s="243">
        <f>IF('A-baseline &amp; data'!AP323="",N493*(1+SUMIFS('A-methods'!U:U,'A-methods'!$AG:$AG,"rate",'A-methods'!$AF:$AF,$B493,'A-methods'!$G:$G,$C493,'A-methods'!$A:$A,$D493)),'A-baseline &amp; data'!AP323)</f>
        <v>0</v>
      </c>
      <c r="P493" s="243">
        <f>IF('A-baseline &amp; data'!AQ323="",O493*(1+SUMIFS('A-methods'!V:V,'A-methods'!$AG:$AG,"rate",'A-methods'!$AF:$AF,$B493,'A-methods'!$G:$G,$C493,'A-methods'!$A:$A,$D493)),'A-baseline &amp; data'!AQ323)</f>
        <v>0</v>
      </c>
      <c r="Q493" s="243">
        <f>IF('A-baseline &amp; data'!AR323="",P493*(1+SUMIFS('A-methods'!W:W,'A-methods'!$AG:$AG,"rate",'A-methods'!$AF:$AF,$B493,'A-methods'!$G:$G,$C493,'A-methods'!$A:$A,$D493)),'A-baseline &amp; data'!AR323)</f>
        <v>0</v>
      </c>
      <c r="R493" s="243">
        <f>IF('A-baseline &amp; data'!AS323="",Q493*(1+SUMIFS('A-methods'!X:X,'A-methods'!$AG:$AG,"rate",'A-methods'!$AF:$AF,$B493,'A-methods'!$G:$G,$C493,'A-methods'!$A:$A,$D493)),'A-baseline &amp; data'!AS323)</f>
        <v>0</v>
      </c>
      <c r="S493" s="243">
        <f>IF('A-baseline &amp; data'!AT323="",R493*(1+SUMIFS('A-methods'!Y:Y,'A-methods'!$AG:$AG,"rate",'A-methods'!$AF:$AF,$B493,'A-methods'!$G:$G,$C493,'A-methods'!$A:$A,$D493)),'A-baseline &amp; data'!AT323)</f>
        <v>0</v>
      </c>
      <c r="T493" s="243">
        <f>IF('A-baseline &amp; data'!AU323="",S493*(1+SUMIFS('A-methods'!Z:Z,'A-methods'!$AG:$AG,"rate",'A-methods'!$AF:$AF,$B493,'A-methods'!$G:$G,$C493,'A-methods'!$A:$A,$D493)),'A-baseline &amp; data'!AU323)</f>
        <v>0</v>
      </c>
      <c r="U493" s="243">
        <f>IF('A-baseline &amp; data'!AV323="",T493*(1+SUMIFS('A-methods'!AA:AA,'A-methods'!$AG:$AG,"rate",'A-methods'!$AF:$AF,$B493,'A-methods'!$G:$G,$C493,'A-methods'!$A:$A,$D493)),'A-baseline &amp; data'!AV323)</f>
        <v>0</v>
      </c>
      <c r="V493" s="243">
        <f>IF('A-baseline &amp; data'!AW323="",U493*(1+SUMIFS('A-methods'!AB:AB,'A-methods'!$AG:$AG,"rate",'A-methods'!$AF:$AF,$B493,'A-methods'!$G:$G,$C493,'A-methods'!$A:$A,$D493)),'A-baseline &amp; data'!AW323)</f>
        <v>0</v>
      </c>
      <c r="W493" s="243">
        <f>IF('A-baseline &amp; data'!AX323="",V493*(1+SUMIFS('A-methods'!AC:AC,'A-methods'!$AG:$AG,"rate",'A-methods'!$AF:$AF,$B493,'A-methods'!$G:$G,$C493,'A-methods'!$A:$A,$D493)),'A-baseline &amp; data'!AX323)</f>
        <v>0</v>
      </c>
      <c r="X493" s="243">
        <f>IF('A-baseline &amp; data'!AY323="",W493*(1+SUMIFS('A-methods'!AD:AD,'A-methods'!$AG:$AG,"rate",'A-methods'!$AF:$AF,$B493,'A-methods'!$G:$G,$C493,'A-methods'!$A:$A,$D493)),'A-baseline &amp; data'!AY323)</f>
        <v>0</v>
      </c>
      <c r="Y493" s="243">
        <f>IF('A-baseline &amp; data'!AZ323="",X493*(1+SUMIFS('A-methods'!AE:AE,'A-methods'!$AG:$AG,"rate",'A-methods'!$AF:$AF,$B493,'A-methods'!$G:$G,$C493,'A-methods'!$A:$A,$D493)),'A-baseline &amp; data'!AZ323)</f>
        <v>0</v>
      </c>
    </row>
    <row r="494" spans="1:32">
      <c r="A494" s="237" t="s">
        <v>259</v>
      </c>
      <c r="B494" s="221" t="s">
        <v>263</v>
      </c>
      <c r="C494" s="274" t="str">
        <f t="shared" si="57"/>
        <v>SA</v>
      </c>
      <c r="D494" s="272" t="str">
        <f t="shared" si="57"/>
        <v>Best</v>
      </c>
      <c r="E494" s="336">
        <f>IF('A-baseline &amp; data'!AF324&lt;&gt;"",'A-baseline &amp; data'!AF324,'A-baseline &amp; data'!AE324*(1+SUMIFS('A-methods'!K:K,'A-methods'!$AG:$AG,"rate",'A-methods'!$AF:$AF,$B494,'A-methods'!$G:$G,$C494,'A-methods'!$A:$A,$D494)))</f>
        <v>47194.53666666666</v>
      </c>
      <c r="F494" s="243">
        <f>IF('A-baseline &amp; data'!AG324="",E494*(1+SUMIFS('A-methods'!L:L,'A-methods'!$AG:$AG,"rate",'A-methods'!$AF:$AF,$B494,'A-methods'!$G:$G,$C494,'A-methods'!$A:$A,$D494)),'A-baseline &amp; data'!AG324)</f>
        <v>48515.983693333328</v>
      </c>
      <c r="G494" s="243">
        <f>IF('A-baseline &amp; data'!AH324="",F494*(1+SUMIFS('A-methods'!M:M,'A-methods'!$AG:$AG,"rate",'A-methods'!$AF:$AF,$B494,'A-methods'!$G:$G,$C494,'A-methods'!$A:$A,$D494)),'A-baseline &amp; data'!AH324)</f>
        <v>49874.431236746663</v>
      </c>
      <c r="H494" s="243">
        <f>IF('A-baseline &amp; data'!AI324="",G494*(1+SUMIFS('A-methods'!N:N,'A-methods'!$AG:$AG,"rate",'A-methods'!$AF:$AF,$B494,'A-methods'!$G:$G,$C494,'A-methods'!$A:$A,$D494)),'A-baseline &amp; data'!AI324)</f>
        <v>51270.915311375567</v>
      </c>
      <c r="I494" s="243">
        <f>IF('A-baseline &amp; data'!AJ324="",H494*(1+SUMIFS('A-methods'!O:O,'A-methods'!$AG:$AG,"rate",'A-methods'!$AF:$AF,$B494,'A-methods'!$G:$G,$C494,'A-methods'!$A:$A,$D494)),'A-baseline &amp; data'!AJ324)</f>
        <v>52706.500940094083</v>
      </c>
      <c r="J494" s="243">
        <f>IF('A-baseline &amp; data'!AK324="",I494*(1+SUMIFS('A-methods'!P:P,'A-methods'!$AG:$AG,"rate",'A-methods'!$AF:$AF,$B494,'A-methods'!$G:$G,$C494,'A-methods'!$A:$A,$D494)),'A-baseline &amp; data'!AK324)</f>
        <v>54182.282966416722</v>
      </c>
      <c r="K494" s="243">
        <f>IF('A-baseline &amp; data'!AL324="",J494*(1+SUMIFS('A-methods'!Q:Q,'A-methods'!$AG:$AG,"rate",'A-methods'!$AF:$AF,$B494,'A-methods'!$G:$G,$C494,'A-methods'!$A:$A,$D494)),'A-baseline &amp; data'!AL324)</f>
        <v>55699.386889476395</v>
      </c>
      <c r="L494" s="243">
        <f>IF('A-baseline &amp; data'!AM324="",K494*(1+SUMIFS('A-methods'!R:R,'A-methods'!$AG:$AG,"rate",'A-methods'!$AF:$AF,$B494,'A-methods'!$G:$G,$C494,'A-methods'!$A:$A,$D494)),'A-baseline &amp; data'!AM324)</f>
        <v>57258.969722381735</v>
      </c>
      <c r="M494" s="243">
        <f>IF('A-baseline &amp; data'!AN324="",L494*(1+SUMIFS('A-methods'!S:S,'A-methods'!$AG:$AG,"rate",'A-methods'!$AF:$AF,$B494,'A-methods'!$G:$G,$C494,'A-methods'!$A:$A,$D494)),'A-baseline &amp; data'!AN324)</f>
        <v>58862.220874608422</v>
      </c>
      <c r="N494" s="243">
        <f>IF('A-baseline &amp; data'!AO324="",M494*(1+SUMIFS('A-methods'!T:T,'A-methods'!$AG:$AG,"rate",'A-methods'!$AF:$AF,$B494,'A-methods'!$G:$G,$C494,'A-methods'!$A:$A,$D494)),'A-baseline &amp; data'!AO324)</f>
        <v>60510.363059097457</v>
      </c>
      <c r="O494" s="243">
        <f>IF('A-baseline &amp; data'!AP324="",N494*(1+SUMIFS('A-methods'!U:U,'A-methods'!$AG:$AG,"rate",'A-methods'!$AF:$AF,$B494,'A-methods'!$G:$G,$C494,'A-methods'!$A:$A,$D494)),'A-baseline &amp; data'!AP324)</f>
        <v>62204.65322475219</v>
      </c>
      <c r="P494" s="243">
        <f>IF('A-baseline &amp; data'!AQ324="",O494*(1+SUMIFS('A-methods'!V:V,'A-methods'!$AG:$AG,"rate",'A-methods'!$AF:$AF,$B494,'A-methods'!$G:$G,$C494,'A-methods'!$A:$A,$D494)),'A-baseline &amp; data'!AQ324)</f>
        <v>63946.383515045251</v>
      </c>
      <c r="Q494" s="243">
        <f>IF('A-baseline &amp; data'!AR324="",P494*(1+SUMIFS('A-methods'!W:W,'A-methods'!$AG:$AG,"rate",'A-methods'!$AF:$AF,$B494,'A-methods'!$G:$G,$C494,'A-methods'!$A:$A,$D494)),'A-baseline &amp; data'!AR324)</f>
        <v>65736.882253466523</v>
      </c>
      <c r="R494" s="243">
        <f>IF('A-baseline &amp; data'!AS324="",Q494*(1+SUMIFS('A-methods'!X:X,'A-methods'!$AG:$AG,"rate",'A-methods'!$AF:$AF,$B494,'A-methods'!$G:$G,$C494,'A-methods'!$A:$A,$D494)),'A-baseline &amp; data'!AS324)</f>
        <v>67577.514956563595</v>
      </c>
      <c r="S494" s="243">
        <f>IF('A-baseline &amp; data'!AT324="",R494*(1+SUMIFS('A-methods'!Y:Y,'A-methods'!$AG:$AG,"rate",'A-methods'!$AF:$AF,$B494,'A-methods'!$G:$G,$C494,'A-methods'!$A:$A,$D494)),'A-baseline &amp; data'!AT324)</f>
        <v>69469.685375347384</v>
      </c>
      <c r="T494" s="243">
        <f>IF('A-baseline &amp; data'!AU324="",S494*(1+SUMIFS('A-methods'!Z:Z,'A-methods'!$AG:$AG,"rate",'A-methods'!$AF:$AF,$B494,'A-methods'!$G:$G,$C494,'A-methods'!$A:$A,$D494)),'A-baseline &amp; data'!AU324)</f>
        <v>71414.836565857113</v>
      </c>
      <c r="U494" s="243">
        <f>IF('A-baseline &amp; data'!AV324="",T494*(1+SUMIFS('A-methods'!AA:AA,'A-methods'!$AG:$AG,"rate",'A-methods'!$AF:$AF,$B494,'A-methods'!$G:$G,$C494,'A-methods'!$A:$A,$D494)),'A-baseline &amp; data'!AV324)</f>
        <v>73414.45198970112</v>
      </c>
      <c r="V494" s="243">
        <f>IF('A-baseline &amp; data'!AW324="",U494*(1+SUMIFS('A-methods'!AB:AB,'A-methods'!$AG:$AG,"rate",'A-methods'!$AF:$AF,$B494,'A-methods'!$G:$G,$C494,'A-methods'!$A:$A,$D494)),'A-baseline &amp; data'!AW324)</f>
        <v>75470.056645412755</v>
      </c>
      <c r="W494" s="243">
        <f>IF('A-baseline &amp; data'!AX324="",V494*(1+SUMIFS('A-methods'!AC:AC,'A-methods'!$AG:$AG,"rate",'A-methods'!$AF:$AF,$B494,'A-methods'!$G:$G,$C494,'A-methods'!$A:$A,$D494)),'A-baseline &amp; data'!AX324)</f>
        <v>77583.218231484308</v>
      </c>
      <c r="X494" s="243">
        <f>IF('A-baseline &amp; data'!AY324="",W494*(1+SUMIFS('A-methods'!AD:AD,'A-methods'!$AG:$AG,"rate",'A-methods'!$AF:$AF,$B494,'A-methods'!$G:$G,$C494,'A-methods'!$A:$A,$D494)),'A-baseline &amp; data'!AY324)</f>
        <v>79755.54834196587</v>
      </c>
      <c r="Y494" s="243">
        <f>IF('A-baseline &amp; data'!AZ324="",X494*(1+SUMIFS('A-methods'!AE:AE,'A-methods'!$AG:$AG,"rate",'A-methods'!$AF:$AF,$B494,'A-methods'!$G:$G,$C494,'A-methods'!$A:$A,$D494)),'A-baseline &amp; data'!AZ324)</f>
        <v>81988.703695540913</v>
      </c>
    </row>
    <row r="495" spans="1:32">
      <c r="A495" s="237" t="s">
        <v>171</v>
      </c>
      <c r="B495" s="221" t="s">
        <v>172</v>
      </c>
      <c r="C495" s="274" t="str">
        <f t="shared" si="57"/>
        <v>SA</v>
      </c>
      <c r="D495" s="272" t="str">
        <f t="shared" si="57"/>
        <v>Best</v>
      </c>
      <c r="E495" s="336">
        <f>IF('A-baseline &amp; data'!AF325&lt;&gt;"",'A-baseline &amp; data'!AF325,'A-baseline &amp; data'!AE325*(1+SUMIFS('A-methods'!K:K,'A-methods'!$AG:$AG,"rate",'A-methods'!$AF:$AF,$B495,'A-methods'!$G:$G,$C495,'A-methods'!$A:$A,$D495)))</f>
        <v>15991.280000000002</v>
      </c>
      <c r="F495" s="243">
        <f>IF('A-baseline &amp; data'!AG325="",E495*(1+SUMIFS('A-methods'!L:L,'A-methods'!$AG:$AG,"rate",'A-methods'!$AF:$AF,$B495,'A-methods'!$G:$G,$C495,'A-methods'!$A:$A,$D495)),'A-baseline &amp; data'!AG325)</f>
        <v>16439.035840000004</v>
      </c>
      <c r="G495" s="243">
        <f>IF('A-baseline &amp; data'!AH325="",F495*(1+SUMIFS('A-methods'!M:M,'A-methods'!$AG:$AG,"rate",'A-methods'!$AF:$AF,$B495,'A-methods'!$G:$G,$C495,'A-methods'!$A:$A,$D495)),'A-baseline &amp; data'!AH325)</f>
        <v>16899.328843520005</v>
      </c>
      <c r="H495" s="243">
        <f>IF('A-baseline &amp; data'!AI325="",G495*(1+SUMIFS('A-methods'!N:N,'A-methods'!$AG:$AG,"rate",'A-methods'!$AF:$AF,$B495,'A-methods'!$G:$G,$C495,'A-methods'!$A:$A,$D495)),'A-baseline &amp; data'!AI325)</f>
        <v>17372.510051138564</v>
      </c>
      <c r="I495" s="243">
        <f>IF('A-baseline &amp; data'!AJ325="",H495*(1+SUMIFS('A-methods'!O:O,'A-methods'!$AG:$AG,"rate",'A-methods'!$AF:$AF,$B495,'A-methods'!$G:$G,$C495,'A-methods'!$A:$A,$D495)),'A-baseline &amp; data'!AJ325)</f>
        <v>17858.940332570444</v>
      </c>
      <c r="J495" s="243">
        <f>IF('A-baseline &amp; data'!AK325="",I495*(1+SUMIFS('A-methods'!P:P,'A-methods'!$AG:$AG,"rate",'A-methods'!$AF:$AF,$B495,'A-methods'!$G:$G,$C495,'A-methods'!$A:$A,$D495)),'A-baseline &amp; data'!AK325)</f>
        <v>18358.990661882417</v>
      </c>
      <c r="K495" s="243">
        <f>IF('A-baseline &amp; data'!AL325="",J495*(1+SUMIFS('A-methods'!Q:Q,'A-methods'!$AG:$AG,"rate",'A-methods'!$AF:$AF,$B495,'A-methods'!$G:$G,$C495,'A-methods'!$A:$A,$D495)),'A-baseline &amp; data'!AL325)</f>
        <v>18873.042400415125</v>
      </c>
      <c r="L495" s="243">
        <f>IF('A-baseline &amp; data'!AM325="",K495*(1+SUMIFS('A-methods'!R:R,'A-methods'!$AG:$AG,"rate",'A-methods'!$AF:$AF,$B495,'A-methods'!$G:$G,$C495,'A-methods'!$A:$A,$D495)),'A-baseline &amp; data'!AM325)</f>
        <v>19401.487587626747</v>
      </c>
      <c r="M495" s="243">
        <f>IF('A-baseline &amp; data'!AN325="",L495*(1+SUMIFS('A-methods'!S:S,'A-methods'!$AG:$AG,"rate",'A-methods'!$AF:$AF,$B495,'A-methods'!$G:$G,$C495,'A-methods'!$A:$A,$D495)),'A-baseline &amp; data'!AN325)</f>
        <v>19944.729240080298</v>
      </c>
      <c r="N495" s="243">
        <f>IF('A-baseline &amp; data'!AO325="",M495*(1+SUMIFS('A-methods'!T:T,'A-methods'!$AG:$AG,"rate",'A-methods'!$AF:$AF,$B495,'A-methods'!$G:$G,$C495,'A-methods'!$A:$A,$D495)),'A-baseline &amp; data'!AO325)</f>
        <v>20503.181658802547</v>
      </c>
      <c r="O495" s="243">
        <f>IF('A-baseline &amp; data'!AP325="",N495*(1+SUMIFS('A-methods'!U:U,'A-methods'!$AG:$AG,"rate",'A-methods'!$AF:$AF,$B495,'A-methods'!$G:$G,$C495,'A-methods'!$A:$A,$D495)),'A-baseline &amp; data'!AP325)</f>
        <v>21077.270745249018</v>
      </c>
      <c r="P495" s="243">
        <f>IF('A-baseline &amp; data'!AQ325="",O495*(1+SUMIFS('A-methods'!V:V,'A-methods'!$AG:$AG,"rate",'A-methods'!$AF:$AF,$B495,'A-methods'!$G:$G,$C495,'A-methods'!$A:$A,$D495)),'A-baseline &amp; data'!AQ325)</f>
        <v>21667.434326115992</v>
      </c>
      <c r="Q495" s="243">
        <f>IF('A-baseline &amp; data'!AR325="",P495*(1+SUMIFS('A-methods'!W:W,'A-methods'!$AG:$AG,"rate",'A-methods'!$AF:$AF,$B495,'A-methods'!$G:$G,$C495,'A-methods'!$A:$A,$D495)),'A-baseline &amp; data'!AR325)</f>
        <v>22274.122487247241</v>
      </c>
      <c r="R495" s="243">
        <f>IF('A-baseline &amp; data'!AS325="",Q495*(1+SUMIFS('A-methods'!X:X,'A-methods'!$AG:$AG,"rate",'A-methods'!$AF:$AF,$B495,'A-methods'!$G:$G,$C495,'A-methods'!$A:$A,$D495)),'A-baseline &amp; data'!AS325)</f>
        <v>22897.797916890166</v>
      </c>
      <c r="S495" s="243">
        <f>IF('A-baseline &amp; data'!AT325="",R495*(1+SUMIFS('A-methods'!Y:Y,'A-methods'!$AG:$AG,"rate",'A-methods'!$AF:$AF,$B495,'A-methods'!$G:$G,$C495,'A-methods'!$A:$A,$D495)),'A-baseline &amp; data'!AT325)</f>
        <v>23538.936258563092</v>
      </c>
      <c r="T495" s="243">
        <f>IF('A-baseline &amp; data'!AU325="",S495*(1+SUMIFS('A-methods'!Z:Z,'A-methods'!$AG:$AG,"rate",'A-methods'!$AF:$AF,$B495,'A-methods'!$G:$G,$C495,'A-methods'!$A:$A,$D495)),'A-baseline &amp; data'!AU325)</f>
        <v>24198.02647380286</v>
      </c>
      <c r="U495" s="243">
        <f>IF('A-baseline &amp; data'!AV325="",T495*(1+SUMIFS('A-methods'!AA:AA,'A-methods'!$AG:$AG,"rate",'A-methods'!$AF:$AF,$B495,'A-methods'!$G:$G,$C495,'A-methods'!$A:$A,$D495)),'A-baseline &amp; data'!AV325)</f>
        <v>24875.57121506934</v>
      </c>
      <c r="V495" s="243">
        <f>IF('A-baseline &amp; data'!AW325="",U495*(1+SUMIFS('A-methods'!AB:AB,'A-methods'!$AG:$AG,"rate",'A-methods'!$AF:$AF,$B495,'A-methods'!$G:$G,$C495,'A-methods'!$A:$A,$D495)),'A-baseline &amp; data'!AW325)</f>
        <v>25572.087209091282</v>
      </c>
      <c r="W495" s="243">
        <f>IF('A-baseline &amp; data'!AX325="",V495*(1+SUMIFS('A-methods'!AC:AC,'A-methods'!$AG:$AG,"rate",'A-methods'!$AF:$AF,$B495,'A-methods'!$G:$G,$C495,'A-methods'!$A:$A,$D495)),'A-baseline &amp; data'!AX325)</f>
        <v>26288.105650945839</v>
      </c>
      <c r="X495" s="243">
        <f>IF('A-baseline &amp; data'!AY325="",W495*(1+SUMIFS('A-methods'!AD:AD,'A-methods'!$AG:$AG,"rate",'A-methods'!$AF:$AF,$B495,'A-methods'!$G:$G,$C495,'A-methods'!$A:$A,$D495)),'A-baseline &amp; data'!AY325)</f>
        <v>27024.172609172325</v>
      </c>
      <c r="Y495" s="243">
        <f>IF('A-baseline &amp; data'!AZ325="",X495*(1+SUMIFS('A-methods'!AE:AE,'A-methods'!$AG:$AG,"rate",'A-methods'!$AF:$AF,$B495,'A-methods'!$G:$G,$C495,'A-methods'!$A:$A,$D495)),'A-baseline &amp; data'!AZ325)</f>
        <v>27780.849442229151</v>
      </c>
    </row>
    <row r="496" spans="1:32">
      <c r="A496" s="237" t="s">
        <v>260</v>
      </c>
      <c r="B496" s="221" t="s">
        <v>264</v>
      </c>
      <c r="C496" s="274" t="str">
        <f t="shared" si="57"/>
        <v>SA</v>
      </c>
      <c r="D496" s="272" t="str">
        <f t="shared" si="57"/>
        <v>Best</v>
      </c>
      <c r="E496" s="336">
        <f>IF('A-baseline &amp; data'!AF326&lt;&gt;"",'A-baseline &amp; data'!AF326,'A-baseline &amp; data'!AE326*(1+SUMIFS('A-methods'!K:K,'A-methods'!$AG:$AG,"rate",'A-methods'!$AF:$AF,$B496,'A-methods'!$G:$G,$C496,'A-methods'!$A:$A,$D496)))</f>
        <v>2575.71234</v>
      </c>
      <c r="F496" s="243">
        <f>IF('A-baseline &amp; data'!AG326="",E496*(1+SUMIFS('A-methods'!L:L,'A-methods'!$AG:$AG,"rate",'A-methods'!$AF:$AF,$B496,'A-methods'!$G:$G,$C496,'A-methods'!$A:$A,$D496)),'A-baseline &amp; data'!AG326)</f>
        <v>2549.9552165999999</v>
      </c>
      <c r="G496" s="243">
        <f>IF('A-baseline &amp; data'!AH326="",F496*(1+SUMIFS('A-methods'!M:M,'A-methods'!$AG:$AG,"rate",'A-methods'!$AF:$AF,$B496,'A-methods'!$G:$G,$C496,'A-methods'!$A:$A,$D496)),'A-baseline &amp; data'!AH326)</f>
        <v>2524.455664434</v>
      </c>
      <c r="H496" s="243">
        <f>IF('A-baseline &amp; data'!AI326="",G496*(1+SUMIFS('A-methods'!N:N,'A-methods'!$AG:$AG,"rate",'A-methods'!$AF:$AF,$B496,'A-methods'!$G:$G,$C496,'A-methods'!$A:$A,$D496)),'A-baseline &amp; data'!AI326)</f>
        <v>2499.2111077896602</v>
      </c>
      <c r="I496" s="243">
        <f>IF('A-baseline &amp; data'!AJ326="",H496*(1+SUMIFS('A-methods'!O:O,'A-methods'!$AG:$AG,"rate",'A-methods'!$AF:$AF,$B496,'A-methods'!$G:$G,$C496,'A-methods'!$A:$A,$D496)),'A-baseline &amp; data'!AJ326)</f>
        <v>2474.2189967117638</v>
      </c>
      <c r="J496" s="243">
        <f>IF('A-baseline &amp; data'!AK326="",I496*(1+SUMIFS('A-methods'!P:P,'A-methods'!$AG:$AG,"rate",'A-methods'!$AF:$AF,$B496,'A-methods'!$G:$G,$C496,'A-methods'!$A:$A,$D496)),'A-baseline &amp; data'!AK326)</f>
        <v>2449.4768067446462</v>
      </c>
      <c r="K496" s="243">
        <f>IF('A-baseline &amp; data'!AL326="",J496*(1+SUMIFS('A-methods'!Q:Q,'A-methods'!$AG:$AG,"rate",'A-methods'!$AF:$AF,$B496,'A-methods'!$G:$G,$C496,'A-methods'!$A:$A,$D496)),'A-baseline &amp; data'!AL326)</f>
        <v>2424.9820386771999</v>
      </c>
      <c r="L496" s="243">
        <f>IF('A-baseline &amp; data'!AM326="",K496*(1+SUMIFS('A-methods'!R:R,'A-methods'!$AG:$AG,"rate",'A-methods'!$AF:$AF,$B496,'A-methods'!$G:$G,$C496,'A-methods'!$A:$A,$D496)),'A-baseline &amp; data'!AM326)</f>
        <v>2400.7322182904277</v>
      </c>
      <c r="M496" s="243">
        <f>IF('A-baseline &amp; data'!AN326="",L496*(1+SUMIFS('A-methods'!S:S,'A-methods'!$AG:$AG,"rate",'A-methods'!$AF:$AF,$B496,'A-methods'!$G:$G,$C496,'A-methods'!$A:$A,$D496)),'A-baseline &amp; data'!AN326)</f>
        <v>2376.7248961075234</v>
      </c>
      <c r="N496" s="243">
        <f>IF('A-baseline &amp; data'!AO326="",M496*(1+SUMIFS('A-methods'!T:T,'A-methods'!$AG:$AG,"rate",'A-methods'!$AF:$AF,$B496,'A-methods'!$G:$G,$C496,'A-methods'!$A:$A,$D496)),'A-baseline &amp; data'!AO326)</f>
        <v>2352.9576471464479</v>
      </c>
      <c r="O496" s="243">
        <f>IF('A-baseline &amp; data'!AP326="",N496*(1+SUMIFS('A-methods'!U:U,'A-methods'!$AG:$AG,"rate",'A-methods'!$AF:$AF,$B496,'A-methods'!$G:$G,$C496,'A-methods'!$A:$A,$D496)),'A-baseline &amp; data'!AP326)</f>
        <v>2329.4280706749832</v>
      </c>
      <c r="P496" s="243">
        <f>IF('A-baseline &amp; data'!AQ326="",O496*(1+SUMIFS('A-methods'!V:V,'A-methods'!$AG:$AG,"rate",'A-methods'!$AF:$AF,$B496,'A-methods'!$G:$G,$C496,'A-methods'!$A:$A,$D496)),'A-baseline &amp; data'!AQ326)</f>
        <v>2306.1337899682335</v>
      </c>
      <c r="Q496" s="243">
        <f>IF('A-baseline &amp; data'!AR326="",P496*(1+SUMIFS('A-methods'!W:W,'A-methods'!$AG:$AG,"rate",'A-methods'!$AF:$AF,$B496,'A-methods'!$G:$G,$C496,'A-methods'!$A:$A,$D496)),'A-baseline &amp; data'!AR326)</f>
        <v>2283.0724520685512</v>
      </c>
      <c r="R496" s="243">
        <f>IF('A-baseline &amp; data'!AS326="",Q496*(1+SUMIFS('A-methods'!X:X,'A-methods'!$AG:$AG,"rate",'A-methods'!$AF:$AF,$B496,'A-methods'!$G:$G,$C496,'A-methods'!$A:$A,$D496)),'A-baseline &amp; data'!AS326)</f>
        <v>2260.2417275478656</v>
      </c>
      <c r="S496" s="243">
        <f>IF('A-baseline &amp; data'!AT326="",R496*(1+SUMIFS('A-methods'!Y:Y,'A-methods'!$AG:$AG,"rate",'A-methods'!$AF:$AF,$B496,'A-methods'!$G:$G,$C496,'A-methods'!$A:$A,$D496)),'A-baseline &amp; data'!AT326)</f>
        <v>2237.6393102723869</v>
      </c>
      <c r="T496" s="243">
        <f>IF('A-baseline &amp; data'!AU326="",S496*(1+SUMIFS('A-methods'!Z:Z,'A-methods'!$AG:$AG,"rate",'A-methods'!$AF:$AF,$B496,'A-methods'!$G:$G,$C496,'A-methods'!$A:$A,$D496)),'A-baseline &amp; data'!AU326)</f>
        <v>2215.2629171696631</v>
      </c>
      <c r="U496" s="243">
        <f>IF('A-baseline &amp; data'!AV326="",T496*(1+SUMIFS('A-methods'!AA:AA,'A-methods'!$AG:$AG,"rate",'A-methods'!$AF:$AF,$B496,'A-methods'!$G:$G,$C496,'A-methods'!$A:$A,$D496)),'A-baseline &amp; data'!AV326)</f>
        <v>2193.1102879979662</v>
      </c>
      <c r="V496" s="243">
        <f>IF('A-baseline &amp; data'!AW326="",U496*(1+SUMIFS('A-methods'!AB:AB,'A-methods'!$AG:$AG,"rate",'A-methods'!$AF:$AF,$B496,'A-methods'!$G:$G,$C496,'A-methods'!$A:$A,$D496)),'A-baseline &amp; data'!AW326)</f>
        <v>2171.1791851179864</v>
      </c>
      <c r="W496" s="243">
        <f>IF('A-baseline &amp; data'!AX326="",V496*(1+SUMIFS('A-methods'!AC:AC,'A-methods'!$AG:$AG,"rate",'A-methods'!$AF:$AF,$B496,'A-methods'!$G:$G,$C496,'A-methods'!$A:$A,$D496)),'A-baseline &amp; data'!AX326)</f>
        <v>2149.4673932668065</v>
      </c>
      <c r="X496" s="243">
        <f>IF('A-baseline &amp; data'!AY326="",W496*(1+SUMIFS('A-methods'!AD:AD,'A-methods'!$AG:$AG,"rate",'A-methods'!$AF:$AF,$B496,'A-methods'!$G:$G,$C496,'A-methods'!$A:$A,$D496)),'A-baseline &amp; data'!AY326)</f>
        <v>2127.9727193341387</v>
      </c>
      <c r="Y496" s="243">
        <f>IF('A-baseline &amp; data'!AZ326="",X496*(1+SUMIFS('A-methods'!AE:AE,'A-methods'!$AG:$AG,"rate",'A-methods'!$AF:$AF,$B496,'A-methods'!$G:$G,$C496,'A-methods'!$A:$A,$D496)),'A-baseline &amp; data'!AZ326)</f>
        <v>2106.6929921407973</v>
      </c>
    </row>
    <row r="497" spans="1:27">
      <c r="A497" s="237" t="s">
        <v>175</v>
      </c>
      <c r="B497" s="221" t="s">
        <v>373</v>
      </c>
      <c r="C497" s="274" t="str">
        <f t="shared" si="57"/>
        <v>SA</v>
      </c>
      <c r="D497" s="272" t="str">
        <f t="shared" si="57"/>
        <v>Best</v>
      </c>
      <c r="E497" s="336">
        <f>IF('A-baseline &amp; data'!AF327&lt;&gt;"",'A-baseline &amp; data'!AF327,'A-baseline &amp; data'!AE327*(1+SUMIFS('A-methods'!K:K,'A-methods'!$AG:$AG,"rate",'A-methods'!$AF:$AF,$B497,'A-methods'!$G:$G,$C497,'A-methods'!$A:$A,$D497)))</f>
        <v>6311.21</v>
      </c>
      <c r="F497" s="243">
        <f>IF('A-baseline &amp; data'!AG327="",E497*(1+SUMIFS('A-methods'!L:L,'A-methods'!$AG:$AG,"rate",'A-methods'!$AF:$AF,$B497,'A-methods'!$G:$G,$C497,'A-methods'!$A:$A,$D497)),'A-baseline &amp; data'!AG327)</f>
        <v>6432.6684569616455</v>
      </c>
      <c r="G497" s="243">
        <f>IF('A-baseline &amp; data'!AH327="",F497*(1+SUMIFS('A-methods'!M:M,'A-methods'!$AG:$AG,"rate",'A-methods'!$AF:$AF,$B497,'A-methods'!$G:$G,$C497,'A-methods'!$A:$A,$D497)),'A-baseline &amp; data'!AH327)</f>
        <v>6556.4643669263605</v>
      </c>
      <c r="H497" s="243">
        <f>IF('A-baseline &amp; data'!AI327="",G497*(1+SUMIFS('A-methods'!N:N,'A-methods'!$AG:$AG,"rate",'A-methods'!$AF:$AF,$B497,'A-methods'!$G:$G,$C497,'A-methods'!$A:$A,$D497)),'A-baseline &amp; data'!AI327)</f>
        <v>6687.5936542648878</v>
      </c>
      <c r="I497" s="243">
        <f>IF('A-baseline &amp; data'!AJ327="",H497*(1+SUMIFS('A-methods'!O:O,'A-methods'!$AG:$AG,"rate",'A-methods'!$AF:$AF,$B497,'A-methods'!$G:$G,$C497,'A-methods'!$A:$A,$D497)),'A-baseline &amp; data'!AJ327)</f>
        <v>6821.3455273501859</v>
      </c>
      <c r="J497" s="243">
        <f>IF('A-baseline &amp; data'!AK327="",I497*(1+SUMIFS('A-methods'!P:P,'A-methods'!$AG:$AG,"rate",'A-methods'!$AF:$AF,$B497,'A-methods'!$G:$G,$C497,'A-methods'!$A:$A,$D497)),'A-baseline &amp; data'!AK327)</f>
        <v>6957.7724378971898</v>
      </c>
      <c r="K497" s="243">
        <f>IF('A-baseline &amp; data'!AL327="",J497*(1+SUMIFS('A-methods'!Q:Q,'A-methods'!$AG:$AG,"rate",'A-methods'!$AF:$AF,$B497,'A-methods'!$G:$G,$C497,'A-methods'!$A:$A,$D497)),'A-baseline &amp; data'!AL327)</f>
        <v>7096.927886655134</v>
      </c>
      <c r="L497" s="243">
        <f>IF('A-baseline &amp; data'!AM327="",K497*(1+SUMIFS('A-methods'!R:R,'A-methods'!$AG:$AG,"rate",'A-methods'!$AF:$AF,$B497,'A-methods'!$G:$G,$C497,'A-methods'!$A:$A,$D497)),'A-baseline &amp; data'!AM327)</f>
        <v>7238.8664443882371</v>
      </c>
      <c r="M497" s="243">
        <f>IF('A-baseline &amp; data'!AN327="",L497*(1+SUMIFS('A-methods'!S:S,'A-methods'!$AG:$AG,"rate",'A-methods'!$AF:$AF,$B497,'A-methods'!$G:$G,$C497,'A-methods'!$A:$A,$D497)),'A-baseline &amp; data'!AN327)</f>
        <v>7383.6437732760023</v>
      </c>
      <c r="N497" s="243">
        <f>IF('A-baseline &amp; data'!AO327="",M497*(1+SUMIFS('A-methods'!T:T,'A-methods'!$AG:$AG,"rate",'A-methods'!$AF:$AF,$B497,'A-methods'!$G:$G,$C497,'A-methods'!$A:$A,$D497)),'A-baseline &amp; data'!AO327)</f>
        <v>7538.7002925147981</v>
      </c>
      <c r="O497" s="243">
        <f>IF('A-baseline &amp; data'!AP327="",N497*(1+SUMIFS('A-methods'!U:U,'A-methods'!$AG:$AG,"rate",'A-methods'!$AF:$AF,$B497,'A-methods'!$G:$G,$C497,'A-methods'!$A:$A,$D497)),'A-baseline &amp; data'!AP327)</f>
        <v>7697.0129986576085</v>
      </c>
      <c r="P497" s="243">
        <f>IF('A-baseline &amp; data'!AQ327="",O497*(1+SUMIFS('A-methods'!V:V,'A-methods'!$AG:$AG,"rate",'A-methods'!$AF:$AF,$B497,'A-methods'!$G:$G,$C497,'A-methods'!$A:$A,$D497)),'A-baseline &amp; data'!AQ327)</f>
        <v>7858.6502716294171</v>
      </c>
      <c r="Q497" s="243">
        <f>IF('A-baseline &amp; data'!AR327="",P497*(1+SUMIFS('A-methods'!W:W,'A-methods'!$AG:$AG,"rate",'A-methods'!$AF:$AF,$B497,'A-methods'!$G:$G,$C497,'A-methods'!$A:$A,$D497)),'A-baseline &amp; data'!AR327)</f>
        <v>8023.6819273336341</v>
      </c>
      <c r="R497" s="243">
        <f>IF('A-baseline &amp; data'!AS327="",Q497*(1+SUMIFS('A-methods'!X:X,'A-methods'!$AG:$AG,"rate",'A-methods'!$AF:$AF,$B497,'A-methods'!$G:$G,$C497,'A-methods'!$A:$A,$D497)),'A-baseline &amp; data'!AS327)</f>
        <v>8192.1792478076404</v>
      </c>
      <c r="S497" s="243">
        <f>IF('A-baseline &amp; data'!AT327="",R497*(1+SUMIFS('A-methods'!Y:Y,'A-methods'!$AG:$AG,"rate",'A-methods'!$AF:$AF,$B497,'A-methods'!$G:$G,$C497,'A-methods'!$A:$A,$D497)),'A-baseline &amp; data'!AT327)</f>
        <v>8364.2150120116003</v>
      </c>
      <c r="T497" s="243">
        <f>IF('A-baseline &amp; data'!AU327="",S497*(1+SUMIFS('A-methods'!Z:Z,'A-methods'!$AG:$AG,"rate",'A-methods'!$AF:$AF,$B497,'A-methods'!$G:$G,$C497,'A-methods'!$A:$A,$D497)),'A-baseline &amp; data'!AU327)</f>
        <v>8539.8635272638439</v>
      </c>
      <c r="U497" s="243">
        <f>IF('A-baseline &amp; data'!AV327="",T497*(1+SUMIFS('A-methods'!AA:AA,'A-methods'!$AG:$AG,"rate",'A-methods'!$AF:$AF,$B497,'A-methods'!$G:$G,$C497,'A-methods'!$A:$A,$D497)),'A-baseline &amp; data'!AV327)</f>
        <v>8719.2006613363847</v>
      </c>
      <c r="V497" s="243">
        <f>IF('A-baseline &amp; data'!AW327="",U497*(1+SUMIFS('A-methods'!AB:AB,'A-methods'!$AG:$AG,"rate",'A-methods'!$AF:$AF,$B497,'A-methods'!$G:$G,$C497,'A-methods'!$A:$A,$D497)),'A-baseline &amp; data'!AW327)</f>
        <v>8902.3038752244483</v>
      </c>
      <c r="W497" s="243">
        <f>IF('A-baseline &amp; data'!AX327="",V497*(1+SUMIFS('A-methods'!AC:AC,'A-methods'!$AG:$AG,"rate",'A-methods'!$AF:$AF,$B497,'A-methods'!$G:$G,$C497,'A-methods'!$A:$A,$D497)),'A-baseline &amp; data'!AX327)</f>
        <v>9089.2522566041607</v>
      </c>
      <c r="X497" s="243">
        <f>IF('A-baseline &amp; data'!AY327="",W497*(1+SUMIFS('A-methods'!AD:AD,'A-methods'!$AG:$AG,"rate",'A-methods'!$AF:$AF,$B497,'A-methods'!$G:$G,$C497,'A-methods'!$A:$A,$D497)),'A-baseline &amp; data'!AY327)</f>
        <v>9280.1265539928481</v>
      </c>
      <c r="Y497" s="243">
        <f>IF('A-baseline &amp; data'!AZ327="",X497*(1+SUMIFS('A-methods'!AE:AE,'A-methods'!$AG:$AG,"rate",'A-methods'!$AF:$AF,$B497,'A-methods'!$G:$G,$C497,'A-methods'!$A:$A,$D497)),'A-baseline &amp; data'!AZ327)</f>
        <v>9475.0092116266969</v>
      </c>
    </row>
    <row r="498" spans="1:27">
      <c r="A498" s="237" t="s">
        <v>189</v>
      </c>
      <c r="B498" s="221" t="s">
        <v>190</v>
      </c>
      <c r="C498" s="274" t="str">
        <f t="shared" si="57"/>
        <v>SA</v>
      </c>
      <c r="D498" s="272" t="str">
        <f t="shared" si="57"/>
        <v>Best</v>
      </c>
      <c r="E498" s="336">
        <f>IF('A-baseline &amp; data'!AF328&lt;&gt;"",'A-baseline &amp; data'!AF328,'A-baseline &amp; data'!AE328*(1+SUMIFS('A-methods'!K:K,'A-methods'!$AG:$AG,"rate",'A-methods'!$AF:$AF,$B498,'A-methods'!$G:$G,$C498,'A-methods'!$A:$A,$D498)))</f>
        <v>29561.112057047609</v>
      </c>
      <c r="F498" s="243">
        <f>IF('A-baseline &amp; data'!AG328="",E498*(1+SUMIFS('A-methods'!L:L,'A-methods'!$AG:$AG,"rate",'A-methods'!$AF:$AF,$B498,'A-methods'!$G:$G,$C498,'A-methods'!$A:$A,$D498)),'A-baseline &amp; data'!AG328)</f>
        <v>30004.528737903322</v>
      </c>
      <c r="G498" s="243">
        <f>IF('A-baseline &amp; data'!AH328="",F498*(1+SUMIFS('A-methods'!M:M,'A-methods'!$AG:$AG,"rate",'A-methods'!$AF:$AF,$B498,'A-methods'!$G:$G,$C498,'A-methods'!$A:$A,$D498)),'A-baseline &amp; data'!AH328)</f>
        <v>30454.59666897187</v>
      </c>
      <c r="H498" s="243">
        <f>IF('A-baseline &amp; data'!AI328="",G498*(1+SUMIFS('A-methods'!N:N,'A-methods'!$AG:$AG,"rate",'A-methods'!$AF:$AF,$B498,'A-methods'!$G:$G,$C498,'A-methods'!$A:$A,$D498)),'A-baseline &amp; data'!AI328)</f>
        <v>30911.415619006446</v>
      </c>
      <c r="I498" s="243">
        <f>IF('A-baseline &amp; data'!AJ328="",H498*(1+SUMIFS('A-methods'!O:O,'A-methods'!$AG:$AG,"rate",'A-methods'!$AF:$AF,$B498,'A-methods'!$G:$G,$C498,'A-methods'!$A:$A,$D498)),'A-baseline &amp; data'!AJ328)</f>
        <v>31375.086853291541</v>
      </c>
      <c r="J498" s="243">
        <f>IF('A-baseline &amp; data'!AK328="",I498*(1+SUMIFS('A-methods'!P:P,'A-methods'!$AG:$AG,"rate",'A-methods'!$AF:$AF,$B498,'A-methods'!$G:$G,$C498,'A-methods'!$A:$A,$D498)),'A-baseline &amp; data'!AK328)</f>
        <v>31845.713156090911</v>
      </c>
      <c r="K498" s="243">
        <f>IF('A-baseline &amp; data'!AL328="",J498*(1+SUMIFS('A-methods'!Q:Q,'A-methods'!$AG:$AG,"rate",'A-methods'!$AF:$AF,$B498,'A-methods'!$G:$G,$C498,'A-methods'!$A:$A,$D498)),'A-baseline &amp; data'!AL328)</f>
        <v>32323.398853432271</v>
      </c>
      <c r="L498" s="243">
        <f>IF('A-baseline &amp; data'!AM328="",K498*(1+SUMIFS('A-methods'!R:R,'A-methods'!$AG:$AG,"rate",'A-methods'!$AF:$AF,$B498,'A-methods'!$G:$G,$C498,'A-methods'!$A:$A,$D498)),'A-baseline &amp; data'!AM328)</f>
        <v>32808.24983623375</v>
      </c>
      <c r="M498" s="243">
        <f>IF('A-baseline &amp; data'!AN328="",L498*(1+SUMIFS('A-methods'!S:S,'A-methods'!$AG:$AG,"rate",'A-methods'!$AF:$AF,$B498,'A-methods'!$G:$G,$C498,'A-methods'!$A:$A,$D498)),'A-baseline &amp; data'!AN328)</f>
        <v>33300.373583777255</v>
      </c>
      <c r="N498" s="243">
        <f>IF('A-baseline &amp; data'!AO328="",M498*(1+SUMIFS('A-methods'!T:T,'A-methods'!$AG:$AG,"rate",'A-methods'!$AF:$AF,$B498,'A-methods'!$G:$G,$C498,'A-methods'!$A:$A,$D498)),'A-baseline &amp; data'!AO328)</f>
        <v>33799.879187533908</v>
      </c>
      <c r="O498" s="243">
        <f>IF('A-baseline &amp; data'!AP328="",N498*(1+SUMIFS('A-methods'!U:U,'A-methods'!$AG:$AG,"rate",'A-methods'!$AF:$AF,$B498,'A-methods'!$G:$G,$C498,'A-methods'!$A:$A,$D498)),'A-baseline &amp; data'!AP328)</f>
        <v>34306.877375346914</v>
      </c>
      <c r="P498" s="243">
        <f>IF('A-baseline &amp; data'!AQ328="",O498*(1+SUMIFS('A-methods'!V:V,'A-methods'!$AG:$AG,"rate",'A-methods'!$AF:$AF,$B498,'A-methods'!$G:$G,$C498,'A-methods'!$A:$A,$D498)),'A-baseline &amp; data'!AQ328)</f>
        <v>34821.480535977113</v>
      </c>
      <c r="Q498" s="243">
        <f>IF('A-baseline &amp; data'!AR328="",P498*(1+SUMIFS('A-methods'!W:W,'A-methods'!$AG:$AG,"rate",'A-methods'!$AF:$AF,$B498,'A-methods'!$G:$G,$C498,'A-methods'!$A:$A,$D498)),'A-baseline &amp; data'!AR328)</f>
        <v>35343.802744016764</v>
      </c>
      <c r="R498" s="243">
        <f>IF('A-baseline &amp; data'!AS328="",Q498*(1+SUMIFS('A-methods'!X:X,'A-methods'!$AG:$AG,"rate",'A-methods'!$AF:$AF,$B498,'A-methods'!$G:$G,$C498,'A-methods'!$A:$A,$D498)),'A-baseline &amp; data'!AS328)</f>
        <v>35873.959785177016</v>
      </c>
      <c r="S498" s="243">
        <f>IF('A-baseline &amp; data'!AT328="",R498*(1+SUMIFS('A-methods'!Y:Y,'A-methods'!$AG:$AG,"rate",'A-methods'!$AF:$AF,$B498,'A-methods'!$G:$G,$C498,'A-methods'!$A:$A,$D498)),'A-baseline &amp; data'!AT328)</f>
        <v>36412.06918195467</v>
      </c>
      <c r="T498" s="243">
        <f>IF('A-baseline &amp; data'!AU328="",S498*(1+SUMIFS('A-methods'!Z:Z,'A-methods'!$AG:$AG,"rate",'A-methods'!$AF:$AF,$B498,'A-methods'!$G:$G,$C498,'A-methods'!$A:$A,$D498)),'A-baseline &amp; data'!AU328)</f>
        <v>36958.250219683985</v>
      </c>
      <c r="U498" s="243">
        <f>IF('A-baseline &amp; data'!AV328="",T498*(1+SUMIFS('A-methods'!AA:AA,'A-methods'!$AG:$AG,"rate",'A-methods'!$AF:$AF,$B498,'A-methods'!$G:$G,$C498,'A-methods'!$A:$A,$D498)),'A-baseline &amp; data'!AV328)</f>
        <v>37512.623972979243</v>
      </c>
      <c r="V498" s="243">
        <f>IF('A-baseline &amp; data'!AW328="",U498*(1+SUMIFS('A-methods'!AB:AB,'A-methods'!$AG:$AG,"rate",'A-methods'!$AF:$AF,$B498,'A-methods'!$G:$G,$C498,'A-methods'!$A:$A,$D498)),'A-baseline &amp; data'!AW328)</f>
        <v>38075.313332573925</v>
      </c>
      <c r="W498" s="243">
        <f>IF('A-baseline &amp; data'!AX328="",V498*(1+SUMIFS('A-methods'!AC:AC,'A-methods'!$AG:$AG,"rate",'A-methods'!$AF:$AF,$B498,'A-methods'!$G:$G,$C498,'A-methods'!$A:$A,$D498)),'A-baseline &amp; data'!AX328)</f>
        <v>38646.443032562529</v>
      </c>
      <c r="X498" s="243">
        <f>IF('A-baseline &amp; data'!AY328="",W498*(1+SUMIFS('A-methods'!AD:AD,'A-methods'!$AG:$AG,"rate",'A-methods'!$AF:$AF,$B498,'A-methods'!$G:$G,$C498,'A-methods'!$A:$A,$D498)),'A-baseline &amp; data'!AY328)</f>
        <v>39226.13967805096</v>
      </c>
      <c r="Y498" s="243">
        <f>IF('A-baseline &amp; data'!AZ328="",X498*(1+SUMIFS('A-methods'!AE:AE,'A-methods'!$AG:$AG,"rate",'A-methods'!$AF:$AF,$B498,'A-methods'!$G:$G,$C498,'A-methods'!$A:$A,$D498)),'A-baseline &amp; data'!AZ328)</f>
        <v>39814.531773221723</v>
      </c>
    </row>
    <row r="499" spans="1:27">
      <c r="A499" s="244" t="s">
        <v>262</v>
      </c>
      <c r="B499" s="245" t="s">
        <v>265</v>
      </c>
      <c r="C499" s="188" t="str">
        <f t="shared" si="57"/>
        <v>SA</v>
      </c>
      <c r="D499" s="275" t="str">
        <f t="shared" si="57"/>
        <v>Best</v>
      </c>
      <c r="E499" s="337">
        <f>IF('A-baseline &amp; data'!AF329&lt;&gt;"",'A-baseline &amp; data'!AF329,'A-baseline &amp; data'!AE329*(1+SUMIFS('A-methods'!K:K,'A-methods'!$AG:$AG,"rate",'A-methods'!$AF:$AF,$B499,'A-methods'!$G:$G,$C499,'A-methods'!$A:$A,$D499)))</f>
        <v>366.69</v>
      </c>
      <c r="F499" s="196">
        <f>IF('A-baseline &amp; data'!AG329="",E499*(1+SUMIFS('A-methods'!L:L,'A-methods'!$AG:$AG,"rate",'A-methods'!$AF:$AF,$B499,'A-methods'!$G:$G,$C499,'A-methods'!$A:$A,$D499)),'A-baseline &amp; data'!AG329)</f>
        <v>372.19034999999997</v>
      </c>
      <c r="G499" s="196">
        <f>IF('A-baseline &amp; data'!AH329="",F499*(1+SUMIFS('A-methods'!M:M,'A-methods'!$AG:$AG,"rate",'A-methods'!$AF:$AF,$B499,'A-methods'!$G:$G,$C499,'A-methods'!$A:$A,$D499)),'A-baseline &amp; data'!AH329)</f>
        <v>377.77320524999993</v>
      </c>
      <c r="H499" s="196">
        <f>IF('A-baseline &amp; data'!AI329="",G499*(1+SUMIFS('A-methods'!N:N,'A-methods'!$AG:$AG,"rate",'A-methods'!$AF:$AF,$B499,'A-methods'!$G:$G,$C499,'A-methods'!$A:$A,$D499)),'A-baseline &amp; data'!AI329)</f>
        <v>383.43980332874992</v>
      </c>
      <c r="I499" s="196">
        <f>IF('A-baseline &amp; data'!AJ329="",H499*(1+SUMIFS('A-methods'!O:O,'A-methods'!$AG:$AG,"rate",'A-methods'!$AF:$AF,$B499,'A-methods'!$G:$G,$C499,'A-methods'!$A:$A,$D499)),'A-baseline &amp; data'!AJ329)</f>
        <v>389.19140037868112</v>
      </c>
      <c r="J499" s="196">
        <f>IF('A-baseline &amp; data'!AK329="",I499*(1+SUMIFS('A-methods'!P:P,'A-methods'!$AG:$AG,"rate",'A-methods'!$AF:$AF,$B499,'A-methods'!$G:$G,$C499,'A-methods'!$A:$A,$D499)),'A-baseline &amp; data'!AK329)</f>
        <v>395.02927138436132</v>
      </c>
      <c r="K499" s="196">
        <f>IF('A-baseline &amp; data'!AL329="",J499*(1+SUMIFS('A-methods'!Q:Q,'A-methods'!$AG:$AG,"rate",'A-methods'!$AF:$AF,$B499,'A-methods'!$G:$G,$C499,'A-methods'!$A:$A,$D499)),'A-baseline &amp; data'!AL329)</f>
        <v>400.9547104551267</v>
      </c>
      <c r="L499" s="196">
        <f>IF('A-baseline &amp; data'!AM329="",K499*(1+SUMIFS('A-methods'!R:R,'A-methods'!$AG:$AG,"rate",'A-methods'!$AF:$AF,$B499,'A-methods'!$G:$G,$C499,'A-methods'!$A:$A,$D499)),'A-baseline &amp; data'!AM329)</f>
        <v>406.96903111195354</v>
      </c>
      <c r="M499" s="196">
        <f>IF('A-baseline &amp; data'!AN329="",L499*(1+SUMIFS('A-methods'!S:S,'A-methods'!$AG:$AG,"rate",'A-methods'!$AF:$AF,$B499,'A-methods'!$G:$G,$C499,'A-methods'!$A:$A,$D499)),'A-baseline &amp; data'!AN329)</f>
        <v>413.07356657863278</v>
      </c>
      <c r="N499" s="196">
        <f>IF('A-baseline &amp; data'!AO329="",M499*(1+SUMIFS('A-methods'!T:T,'A-methods'!$AG:$AG,"rate",'A-methods'!$AF:$AF,$B499,'A-methods'!$G:$G,$C499,'A-methods'!$A:$A,$D499)),'A-baseline &amp; data'!AO329)</f>
        <v>419.26967007731224</v>
      </c>
      <c r="O499" s="196">
        <f>IF('A-baseline &amp; data'!AP329="",N499*(1+SUMIFS('A-methods'!U:U,'A-methods'!$AG:$AG,"rate",'A-methods'!$AF:$AF,$B499,'A-methods'!$G:$G,$C499,'A-methods'!$A:$A,$D499)),'A-baseline &amp; data'!AP329)</f>
        <v>425.55871512847187</v>
      </c>
      <c r="P499" s="196">
        <f>IF('A-baseline &amp; data'!AQ329="",O499*(1+SUMIFS('A-methods'!V:V,'A-methods'!$AG:$AG,"rate",'A-methods'!$AF:$AF,$B499,'A-methods'!$G:$G,$C499,'A-methods'!$A:$A,$D499)),'A-baseline &amp; data'!AQ329)</f>
        <v>431.94209585539892</v>
      </c>
      <c r="Q499" s="196">
        <f>IF('A-baseline &amp; data'!AR329="",P499*(1+SUMIFS('A-methods'!W:W,'A-methods'!$AG:$AG,"rate",'A-methods'!$AF:$AF,$B499,'A-methods'!$G:$G,$C499,'A-methods'!$A:$A,$D499)),'A-baseline &amp; data'!AR329)</f>
        <v>438.42122729322983</v>
      </c>
      <c r="R499" s="196">
        <f>IF('A-baseline &amp; data'!AS329="",Q499*(1+SUMIFS('A-methods'!X:X,'A-methods'!$AG:$AG,"rate",'A-methods'!$AF:$AF,$B499,'A-methods'!$G:$G,$C499,'A-methods'!$A:$A,$D499)),'A-baseline &amp; data'!AS329)</f>
        <v>444.99754570262826</v>
      </c>
      <c r="S499" s="196">
        <f>IF('A-baseline &amp; data'!AT329="",R499*(1+SUMIFS('A-methods'!Y:Y,'A-methods'!$AG:$AG,"rate",'A-methods'!$AF:$AF,$B499,'A-methods'!$G:$G,$C499,'A-methods'!$A:$A,$D499)),'A-baseline &amp; data'!AT329)</f>
        <v>451.67250888816761</v>
      </c>
      <c r="T499" s="196">
        <f>IF('A-baseline &amp; data'!AU329="",S499*(1+SUMIFS('A-methods'!Z:Z,'A-methods'!$AG:$AG,"rate",'A-methods'!$AF:$AF,$B499,'A-methods'!$G:$G,$C499,'A-methods'!$A:$A,$D499)),'A-baseline &amp; data'!AU329)</f>
        <v>458.44759652149008</v>
      </c>
      <c r="U499" s="196">
        <f>IF('A-baseline &amp; data'!AV329="",T499*(1+SUMIFS('A-methods'!AA:AA,'A-methods'!$AG:$AG,"rate",'A-methods'!$AF:$AF,$B499,'A-methods'!$G:$G,$C499,'A-methods'!$A:$A,$D499)),'A-baseline &amp; data'!AV329)</f>
        <v>465.32431046931237</v>
      </c>
      <c r="V499" s="196">
        <f>IF('A-baseline &amp; data'!AW329="",U499*(1+SUMIFS('A-methods'!AB:AB,'A-methods'!$AG:$AG,"rate",'A-methods'!$AF:$AF,$B499,'A-methods'!$G:$G,$C499,'A-methods'!$A:$A,$D499)),'A-baseline &amp; data'!AW329)</f>
        <v>472.30417512635199</v>
      </c>
      <c r="W499" s="196">
        <f>IF('A-baseline &amp; data'!AX329="",V499*(1+SUMIFS('A-methods'!AC:AC,'A-methods'!$AG:$AG,"rate",'A-methods'!$AF:$AF,$B499,'A-methods'!$G:$G,$C499,'A-methods'!$A:$A,$D499)),'A-baseline &amp; data'!AX329)</f>
        <v>479.3887377532472</v>
      </c>
      <c r="X499" s="196">
        <f>IF('A-baseline &amp; data'!AY329="",W499*(1+SUMIFS('A-methods'!AD:AD,'A-methods'!$AG:$AG,"rate",'A-methods'!$AF:$AF,$B499,'A-methods'!$G:$G,$C499,'A-methods'!$A:$A,$D499)),'A-baseline &amp; data'!AY329)</f>
        <v>486.57956881954584</v>
      </c>
      <c r="Y499" s="196">
        <f>IF('A-baseline &amp; data'!AZ329="",X499*(1+SUMIFS('A-methods'!AE:AE,'A-methods'!$AG:$AG,"rate",'A-methods'!$AF:$AF,$B499,'A-methods'!$G:$G,$C499,'A-methods'!$A:$A,$D499)),'A-baseline &amp; data'!AZ329)</f>
        <v>493.878262351839</v>
      </c>
    </row>
    <row r="500" spans="1:27">
      <c r="A500" s="222"/>
      <c r="B500" s="213"/>
      <c r="C500" s="250" t="str">
        <f t="shared" si="57"/>
        <v>SA</v>
      </c>
      <c r="D500" s="250"/>
      <c r="E500" s="324">
        <f t="shared" ref="E500:Y500" si="58">SUM(E472:E499)</f>
        <v>460439.86491664971</v>
      </c>
      <c r="F500" s="324">
        <f t="shared" si="58"/>
        <v>463881.6400038632</v>
      </c>
      <c r="G500" s="324">
        <f t="shared" si="58"/>
        <v>467473.54956934304</v>
      </c>
      <c r="H500" s="324">
        <f t="shared" si="58"/>
        <v>471222.87267899152</v>
      </c>
      <c r="I500" s="324">
        <f t="shared" si="58"/>
        <v>475127.26999242604</v>
      </c>
      <c r="J500" s="324">
        <f t="shared" si="58"/>
        <v>479189.25546898582</v>
      </c>
      <c r="K500" s="324">
        <f t="shared" si="58"/>
        <v>483411.43597967044</v>
      </c>
      <c r="L500" s="324">
        <f t="shared" si="58"/>
        <v>487813.32890096155</v>
      </c>
      <c r="M500" s="324">
        <f t="shared" si="58"/>
        <v>492380.41247766843</v>
      </c>
      <c r="N500" s="324">
        <f t="shared" si="58"/>
        <v>497122.98267531145</v>
      </c>
      <c r="O500" s="324">
        <f t="shared" si="58"/>
        <v>502035.33207868307</v>
      </c>
      <c r="P500" s="324">
        <f t="shared" si="58"/>
        <v>507122.224483489</v>
      </c>
      <c r="Q500" s="324">
        <f t="shared" si="58"/>
        <v>512386.88934578613</v>
      </c>
      <c r="R500" s="324">
        <f t="shared" si="58"/>
        <v>517832.66346846224</v>
      </c>
      <c r="S500" s="324">
        <f t="shared" si="58"/>
        <v>523462.99338033301</v>
      </c>
      <c r="T500" s="324">
        <f t="shared" si="58"/>
        <v>529281.43778905016</v>
      </c>
      <c r="U500" s="324">
        <f t="shared" si="58"/>
        <v>535291.67010964197</v>
      </c>
      <c r="V500" s="324">
        <f t="shared" si="58"/>
        <v>541497.4810705639</v>
      </c>
      <c r="W500" s="324">
        <f t="shared" si="58"/>
        <v>547902.7813991888</v>
      </c>
      <c r="X500" s="324">
        <f t="shared" si="58"/>
        <v>554511.60458872654</v>
      </c>
      <c r="Y500" s="324">
        <f t="shared" si="58"/>
        <v>561328.10974861891</v>
      </c>
    </row>
    <row r="501" spans="1:27" s="224" customFormat="1" ht="15.75">
      <c r="A501" s="242" t="str">
        <f>A470</f>
        <v>SA</v>
      </c>
      <c r="B501" s="242" t="s">
        <v>213</v>
      </c>
      <c r="C501" s="250" t="str">
        <f t="shared" si="57"/>
        <v>SA</v>
      </c>
      <c r="D501" s="250"/>
      <c r="AA501" s="354"/>
    </row>
    <row r="502" spans="1:27" ht="12.75" customHeight="1">
      <c r="A502" s="246" t="s">
        <v>21</v>
      </c>
      <c r="B502" s="247" t="s">
        <v>198</v>
      </c>
      <c r="C502" s="273" t="str">
        <f t="shared" si="57"/>
        <v>SA</v>
      </c>
      <c r="D502" s="271" t="s">
        <v>209</v>
      </c>
      <c r="E502" s="335">
        <f>IF('A-baseline &amp; data'!AF302&lt;&gt;"",'A-baseline &amp; data'!AF302,'A-baseline &amp; data'!AE302*(1+SUMIFS('A-methods'!K:K,'A-methods'!$AG:$AG,"rate",'A-methods'!$AF:$AF,$B502,'A-methods'!$G:$G,$C502,'A-methods'!$A:$A,$D502)))</f>
        <v>185.86</v>
      </c>
      <c r="F502" s="248">
        <f>IF('A-baseline &amp; data'!AG302="",E502*(1+SUMIFS('A-methods'!L:L,'A-methods'!$AG:$AG,"rate",'A-methods'!$AF:$AF,$B502,'A-methods'!$G:$G,$C502,'A-methods'!$A:$A,$D502)),'A-baseline &amp; data'!AG302)</f>
        <v>191.06408000000002</v>
      </c>
      <c r="G502" s="248">
        <f>IF('A-baseline &amp; data'!AH302="",F502*(1+SUMIFS('A-methods'!M:M,'A-methods'!$AG:$AG,"rate",'A-methods'!$AF:$AF,$B502,'A-methods'!$G:$G,$C502,'A-methods'!$A:$A,$D502)),'A-baseline &amp; data'!AH302)</f>
        <v>196.41387424000001</v>
      </c>
      <c r="H502" s="248">
        <f>IF('A-baseline &amp; data'!AI302="",G502*(1+SUMIFS('A-methods'!N:N,'A-methods'!$AG:$AG,"rate",'A-methods'!$AF:$AF,$B502,'A-methods'!$G:$G,$C502,'A-methods'!$A:$A,$D502)),'A-baseline &amp; data'!AI302)</f>
        <v>201.91346271872001</v>
      </c>
      <c r="I502" s="248">
        <f>IF('A-baseline &amp; data'!AJ302="",H502*(1+SUMIFS('A-methods'!O:O,'A-methods'!$AG:$AG,"rate",'A-methods'!$AF:$AF,$B502,'A-methods'!$G:$G,$C502,'A-methods'!$A:$A,$D502)),'A-baseline &amp; data'!AJ302)</f>
        <v>207.56703967484418</v>
      </c>
      <c r="J502" s="248">
        <f>IF('A-baseline &amp; data'!AK302="",I502*(1+SUMIFS('A-methods'!P:P,'A-methods'!$AG:$AG,"rate",'A-methods'!$AF:$AF,$B502,'A-methods'!$G:$G,$C502,'A-methods'!$A:$A,$D502)),'A-baseline &amp; data'!AK302)</f>
        <v>213.37891678573982</v>
      </c>
      <c r="K502" s="248">
        <f>IF('A-baseline &amp; data'!AL302="",J502*(1+SUMIFS('A-methods'!Q:Q,'A-methods'!$AG:$AG,"rate",'A-methods'!$AF:$AF,$B502,'A-methods'!$G:$G,$C502,'A-methods'!$A:$A,$D502)),'A-baseline &amp; data'!AL302)</f>
        <v>219.35352645574054</v>
      </c>
      <c r="L502" s="248">
        <f>IF('A-baseline &amp; data'!AM302="",K502*(1+SUMIFS('A-methods'!R:R,'A-methods'!$AG:$AG,"rate",'A-methods'!$AF:$AF,$B502,'A-methods'!$G:$G,$C502,'A-methods'!$A:$A,$D502)),'A-baseline &amp; data'!AM302)</f>
        <v>225.49542519650129</v>
      </c>
      <c r="M502" s="248">
        <f>IF('A-baseline &amp; data'!AN302="",L502*(1+SUMIFS('A-methods'!S:S,'A-methods'!$AG:$AG,"rate",'A-methods'!$AF:$AF,$B502,'A-methods'!$G:$G,$C502,'A-methods'!$A:$A,$D502)),'A-baseline &amp; data'!AN302)</f>
        <v>231.80929710200334</v>
      </c>
      <c r="N502" s="248">
        <f>IF('A-baseline &amp; data'!AO302="",M502*(1+SUMIFS('A-methods'!T:T,'A-methods'!$AG:$AG,"rate",'A-methods'!$AF:$AF,$B502,'A-methods'!$G:$G,$C502,'A-methods'!$A:$A,$D502)),'A-baseline &amp; data'!AO302)</f>
        <v>238.29995742085944</v>
      </c>
      <c r="O502" s="248">
        <f>IF('A-baseline &amp; data'!AP302="",N502*(1+SUMIFS('A-methods'!U:U,'A-methods'!$AG:$AG,"rate",'A-methods'!$AF:$AF,$B502,'A-methods'!$G:$G,$C502,'A-methods'!$A:$A,$D502)),'A-baseline &amp; data'!AP302)</f>
        <v>244.97235622864352</v>
      </c>
      <c r="P502" s="248">
        <f>IF('A-baseline &amp; data'!AQ302="",O502*(1+SUMIFS('A-methods'!V:V,'A-methods'!$AG:$AG,"rate",'A-methods'!$AF:$AF,$B502,'A-methods'!$G:$G,$C502,'A-methods'!$A:$A,$D502)),'A-baseline &amp; data'!AQ302)</f>
        <v>251.83158220304554</v>
      </c>
      <c r="Q502" s="248">
        <f>IF('A-baseline &amp; data'!AR302="",P502*(1+SUMIFS('A-methods'!W:W,'A-methods'!$AG:$AG,"rate",'A-methods'!$AF:$AF,$B502,'A-methods'!$G:$G,$C502,'A-methods'!$A:$A,$D502)),'A-baseline &amp; data'!AR302)</f>
        <v>258.88286650473083</v>
      </c>
      <c r="R502" s="248">
        <f>IF('A-baseline &amp; data'!AS302="",Q502*(1+SUMIFS('A-methods'!X:X,'A-methods'!$AG:$AG,"rate",'A-methods'!$AF:$AF,$B502,'A-methods'!$G:$G,$C502,'A-methods'!$A:$A,$D502)),'A-baseline &amp; data'!AS302)</f>
        <v>266.13158676686328</v>
      </c>
      <c r="S502" s="248">
        <f>IF('A-baseline &amp; data'!AT302="",R502*(1+SUMIFS('A-methods'!Y:Y,'A-methods'!$AG:$AG,"rate",'A-methods'!$AF:$AF,$B502,'A-methods'!$G:$G,$C502,'A-methods'!$A:$A,$D502)),'A-baseline &amp; data'!AT302)</f>
        <v>273.58327119633543</v>
      </c>
      <c r="T502" s="248">
        <f>IF('A-baseline &amp; data'!AU302="",S502*(1+SUMIFS('A-methods'!Z:Z,'A-methods'!$AG:$AG,"rate",'A-methods'!$AF:$AF,$B502,'A-methods'!$G:$G,$C502,'A-methods'!$A:$A,$D502)),'A-baseline &amp; data'!AU302)</f>
        <v>281.24360278983283</v>
      </c>
      <c r="U502" s="248">
        <f>IF('A-baseline &amp; data'!AV302="",T502*(1+SUMIFS('A-methods'!AA:AA,'A-methods'!$AG:$AG,"rate",'A-methods'!$AF:$AF,$B502,'A-methods'!$G:$G,$C502,'A-methods'!$A:$A,$D502)),'A-baseline &amp; data'!AV302)</f>
        <v>289.11842366794815</v>
      </c>
      <c r="V502" s="248">
        <f>IF('A-baseline &amp; data'!AW302="",U502*(1+SUMIFS('A-methods'!AB:AB,'A-methods'!$AG:$AG,"rate",'A-methods'!$AF:$AF,$B502,'A-methods'!$G:$G,$C502,'A-methods'!$A:$A,$D502)),'A-baseline &amp; data'!AW302)</f>
        <v>297.21373953065068</v>
      </c>
      <c r="W502" s="248">
        <f>IF('A-baseline &amp; data'!AX302="",V502*(1+SUMIFS('A-methods'!AC:AC,'A-methods'!$AG:$AG,"rate",'A-methods'!$AF:$AF,$B502,'A-methods'!$G:$G,$C502,'A-methods'!$A:$A,$D502)),'A-baseline &amp; data'!AX302)</f>
        <v>305.53572423750893</v>
      </c>
      <c r="X502" s="248">
        <f>IF('A-baseline &amp; data'!AY302="",W502*(1+SUMIFS('A-methods'!AD:AD,'A-methods'!$AG:$AG,"rate",'A-methods'!$AF:$AF,$B502,'A-methods'!$G:$G,$C502,'A-methods'!$A:$A,$D502)),'A-baseline &amp; data'!AY302)</f>
        <v>314.09072451615918</v>
      </c>
      <c r="Y502" s="248">
        <f>IF('A-baseline &amp; data'!AZ302="",X502*(1+SUMIFS('A-methods'!AE:AE,'A-methods'!$AG:$AG,"rate",'A-methods'!$AF:$AF,$B502,'A-methods'!$G:$G,$C502,'A-methods'!$A:$A,$D502)),'A-baseline &amp; data'!AZ302)</f>
        <v>322.88526480261163</v>
      </c>
    </row>
    <row r="503" spans="1:27">
      <c r="A503" s="237" t="s">
        <v>29</v>
      </c>
      <c r="B503" s="221" t="s">
        <v>30</v>
      </c>
      <c r="C503" s="274" t="str">
        <f t="shared" si="57"/>
        <v>SA</v>
      </c>
      <c r="D503" s="272" t="str">
        <f>D502</f>
        <v>High</v>
      </c>
      <c r="E503" s="336">
        <f>IF('A-baseline &amp; data'!AF303&lt;&gt;"",'A-baseline &amp; data'!AF303,'A-baseline &amp; data'!AE303*(1+SUMIFS('A-methods'!K:K,'A-methods'!$AG:$AG,"rate",'A-methods'!$AF:$AF,$B503,'A-methods'!$G:$G,$C503,'A-methods'!$A:$A,$D503)))</f>
        <v>672.92</v>
      </c>
      <c r="F503" s="243">
        <f>IF('A-baseline &amp; data'!AG303="",E503*(1+SUMIFS('A-methods'!L:L,'A-methods'!$AG:$AG,"rate",'A-methods'!$AF:$AF,$B503,'A-methods'!$G:$G,$C503,'A-methods'!$A:$A,$D503)),'A-baseline &amp; data'!AG303)</f>
        <v>672.92</v>
      </c>
      <c r="G503" s="243">
        <f>IF('A-baseline &amp; data'!AH303="",F503*(1+SUMIFS('A-methods'!M:M,'A-methods'!$AG:$AG,"rate",'A-methods'!$AF:$AF,$B503,'A-methods'!$G:$G,$C503,'A-methods'!$A:$A,$D503)),'A-baseline &amp; data'!AH303)</f>
        <v>672.92</v>
      </c>
      <c r="H503" s="243">
        <f>IF('A-baseline &amp; data'!AI303="",G503*(1+SUMIFS('A-methods'!N:N,'A-methods'!$AG:$AG,"rate",'A-methods'!$AF:$AF,$B503,'A-methods'!$G:$G,$C503,'A-methods'!$A:$A,$D503)),'A-baseline &amp; data'!AI303)</f>
        <v>672.92</v>
      </c>
      <c r="I503" s="243">
        <f>IF('A-baseline &amp; data'!AJ303="",H503*(1+SUMIFS('A-methods'!O:O,'A-methods'!$AG:$AG,"rate",'A-methods'!$AF:$AF,$B503,'A-methods'!$G:$G,$C503,'A-methods'!$A:$A,$D503)),'A-baseline &amp; data'!AJ303)</f>
        <v>672.92</v>
      </c>
      <c r="J503" s="243">
        <f>IF('A-baseline &amp; data'!AK303="",I503*(1+SUMIFS('A-methods'!P:P,'A-methods'!$AG:$AG,"rate",'A-methods'!$AF:$AF,$B503,'A-methods'!$G:$G,$C503,'A-methods'!$A:$A,$D503)),'A-baseline &amp; data'!AK303)</f>
        <v>672.92</v>
      </c>
      <c r="K503" s="243">
        <f>IF('A-baseline &amp; data'!AL303="",J503*(1+SUMIFS('A-methods'!Q:Q,'A-methods'!$AG:$AG,"rate",'A-methods'!$AF:$AF,$B503,'A-methods'!$G:$G,$C503,'A-methods'!$A:$A,$D503)),'A-baseline &amp; data'!AL303)</f>
        <v>672.92</v>
      </c>
      <c r="L503" s="243">
        <f>IF('A-baseline &amp; data'!AM303="",K503*(1+SUMIFS('A-methods'!R:R,'A-methods'!$AG:$AG,"rate",'A-methods'!$AF:$AF,$B503,'A-methods'!$G:$G,$C503,'A-methods'!$A:$A,$D503)),'A-baseline &amp; data'!AM303)</f>
        <v>672.92</v>
      </c>
      <c r="M503" s="243">
        <f>IF('A-baseline &amp; data'!AN303="",L503*(1+SUMIFS('A-methods'!S:S,'A-methods'!$AG:$AG,"rate",'A-methods'!$AF:$AF,$B503,'A-methods'!$G:$G,$C503,'A-methods'!$A:$A,$D503)),'A-baseline &amp; data'!AN303)</f>
        <v>672.92</v>
      </c>
      <c r="N503" s="243">
        <f>IF('A-baseline &amp; data'!AO303="",M503*(1+SUMIFS('A-methods'!T:T,'A-methods'!$AG:$AG,"rate",'A-methods'!$AF:$AF,$B503,'A-methods'!$G:$G,$C503,'A-methods'!$A:$A,$D503)),'A-baseline &amp; data'!AO303)</f>
        <v>672.92</v>
      </c>
      <c r="O503" s="243">
        <f>IF('A-baseline &amp; data'!AP303="",N503*(1+SUMIFS('A-methods'!U:U,'A-methods'!$AG:$AG,"rate",'A-methods'!$AF:$AF,$B503,'A-methods'!$G:$G,$C503,'A-methods'!$A:$A,$D503)),'A-baseline &amp; data'!AP303)</f>
        <v>672.92</v>
      </c>
      <c r="P503" s="243">
        <f>IF('A-baseline &amp; data'!AQ303="",O503*(1+SUMIFS('A-methods'!V:V,'A-methods'!$AG:$AG,"rate",'A-methods'!$AF:$AF,$B503,'A-methods'!$G:$G,$C503,'A-methods'!$A:$A,$D503)),'A-baseline &amp; data'!AQ303)</f>
        <v>672.92</v>
      </c>
      <c r="Q503" s="243">
        <f>IF('A-baseline &amp; data'!AR303="",P503*(1+SUMIFS('A-methods'!W:W,'A-methods'!$AG:$AG,"rate",'A-methods'!$AF:$AF,$B503,'A-methods'!$G:$G,$C503,'A-methods'!$A:$A,$D503)),'A-baseline &amp; data'!AR303)</f>
        <v>672.92</v>
      </c>
      <c r="R503" s="243">
        <f>IF('A-baseline &amp; data'!AS303="",Q503*(1+SUMIFS('A-methods'!X:X,'A-methods'!$AG:$AG,"rate",'A-methods'!$AF:$AF,$B503,'A-methods'!$G:$G,$C503,'A-methods'!$A:$A,$D503)),'A-baseline &amp; data'!AS303)</f>
        <v>672.92</v>
      </c>
      <c r="S503" s="243">
        <f>IF('A-baseline &amp; data'!AT303="",R503*(1+SUMIFS('A-methods'!Y:Y,'A-methods'!$AG:$AG,"rate",'A-methods'!$AF:$AF,$B503,'A-methods'!$G:$G,$C503,'A-methods'!$A:$A,$D503)),'A-baseline &amp; data'!AT303)</f>
        <v>672.92</v>
      </c>
      <c r="T503" s="243">
        <f>IF('A-baseline &amp; data'!AU303="",S503*(1+SUMIFS('A-methods'!Z:Z,'A-methods'!$AG:$AG,"rate",'A-methods'!$AF:$AF,$B503,'A-methods'!$G:$G,$C503,'A-methods'!$A:$A,$D503)),'A-baseline &amp; data'!AU303)</f>
        <v>672.92</v>
      </c>
      <c r="U503" s="243">
        <f>IF('A-baseline &amp; data'!AV303="",T503*(1+SUMIFS('A-methods'!AA:AA,'A-methods'!$AG:$AG,"rate",'A-methods'!$AF:$AF,$B503,'A-methods'!$G:$G,$C503,'A-methods'!$A:$A,$D503)),'A-baseline &amp; data'!AV303)</f>
        <v>672.92</v>
      </c>
      <c r="V503" s="243">
        <f>IF('A-baseline &amp; data'!AW303="",U503*(1+SUMIFS('A-methods'!AB:AB,'A-methods'!$AG:$AG,"rate",'A-methods'!$AF:$AF,$B503,'A-methods'!$G:$G,$C503,'A-methods'!$A:$A,$D503)),'A-baseline &amp; data'!AW303)</f>
        <v>672.92</v>
      </c>
      <c r="W503" s="243">
        <f>IF('A-baseline &amp; data'!AX303="",V503*(1+SUMIFS('A-methods'!AC:AC,'A-methods'!$AG:$AG,"rate",'A-methods'!$AF:$AF,$B503,'A-methods'!$G:$G,$C503,'A-methods'!$A:$A,$D503)),'A-baseline &amp; data'!AX303)</f>
        <v>672.92</v>
      </c>
      <c r="X503" s="243">
        <f>IF('A-baseline &amp; data'!AY303="",W503*(1+SUMIFS('A-methods'!AD:AD,'A-methods'!$AG:$AG,"rate",'A-methods'!$AF:$AF,$B503,'A-methods'!$G:$G,$C503,'A-methods'!$A:$A,$D503)),'A-baseline &amp; data'!AY303)</f>
        <v>672.92</v>
      </c>
      <c r="Y503" s="243">
        <f>IF('A-baseline &amp; data'!AZ303="",X503*(1+SUMIFS('A-methods'!AE:AE,'A-methods'!$AG:$AG,"rate",'A-methods'!$AF:$AF,$B503,'A-methods'!$G:$G,$C503,'A-methods'!$A:$A,$D503)),'A-baseline &amp; data'!AZ303)</f>
        <v>672.92</v>
      </c>
    </row>
    <row r="504" spans="1:27">
      <c r="A504" s="237" t="s">
        <v>33</v>
      </c>
      <c r="B504" s="221" t="s">
        <v>34</v>
      </c>
      <c r="C504" s="274" t="str">
        <f t="shared" si="57"/>
        <v>SA</v>
      </c>
      <c r="D504" s="272" t="str">
        <f t="shared" si="57"/>
        <v>High</v>
      </c>
      <c r="E504" s="336">
        <f>IF('A-baseline &amp; data'!AF304&lt;&gt;"",'A-baseline &amp; data'!AF304,'A-baseline &amp; data'!AE304*(1+SUMIFS('A-methods'!K:K,'A-methods'!$AG:$AG,"rate",'A-methods'!$AF:$AF,$B504,'A-methods'!$G:$G,$C504,'A-methods'!$A:$A,$D504)))</f>
        <v>24764.039999999997</v>
      </c>
      <c r="F504" s="243">
        <f>IF('A-baseline &amp; data'!AG304="",E504*(1+SUMIFS('A-methods'!L:L,'A-methods'!$AG:$AG,"rate",'A-methods'!$AF:$AF,$B504,'A-methods'!$G:$G,$C504,'A-methods'!$A:$A,$D504)),'A-baseline &amp; data'!AG304)</f>
        <v>25457.433119999998</v>
      </c>
      <c r="G504" s="243">
        <f>IF('A-baseline &amp; data'!AH304="",F504*(1+SUMIFS('A-methods'!M:M,'A-methods'!$AG:$AG,"rate",'A-methods'!$AF:$AF,$B504,'A-methods'!$G:$G,$C504,'A-methods'!$A:$A,$D504)),'A-baseline &amp; data'!AH304)</f>
        <v>26170.241247359998</v>
      </c>
      <c r="H504" s="243">
        <f>IF('A-baseline &amp; data'!AI304="",G504*(1+SUMIFS('A-methods'!N:N,'A-methods'!$AG:$AG,"rate",'A-methods'!$AF:$AF,$B504,'A-methods'!$G:$G,$C504,'A-methods'!$A:$A,$D504)),'A-baseline &amp; data'!AI304)</f>
        <v>26903.008002286078</v>
      </c>
      <c r="I504" s="243">
        <f>IF('A-baseline &amp; data'!AJ304="",H504*(1+SUMIFS('A-methods'!O:O,'A-methods'!$AG:$AG,"rate",'A-methods'!$AF:$AF,$B504,'A-methods'!$G:$G,$C504,'A-methods'!$A:$A,$D504)),'A-baseline &amp; data'!AJ304)</f>
        <v>27656.292226350088</v>
      </c>
      <c r="J504" s="243">
        <f>IF('A-baseline &amp; data'!AK304="",I504*(1+SUMIFS('A-methods'!P:P,'A-methods'!$AG:$AG,"rate",'A-methods'!$AF:$AF,$B504,'A-methods'!$G:$G,$C504,'A-methods'!$A:$A,$D504)),'A-baseline &amp; data'!AK304)</f>
        <v>28430.668408687892</v>
      </c>
      <c r="K504" s="243">
        <f>IF('A-baseline &amp; data'!AL304="",J504*(1+SUMIFS('A-methods'!Q:Q,'A-methods'!$AG:$AG,"rate",'A-methods'!$AF:$AF,$B504,'A-methods'!$G:$G,$C504,'A-methods'!$A:$A,$D504)),'A-baseline &amp; data'!AL304)</f>
        <v>29226.727124131154</v>
      </c>
      <c r="L504" s="243">
        <f>IF('A-baseline &amp; data'!AM304="",K504*(1+SUMIFS('A-methods'!R:R,'A-methods'!$AG:$AG,"rate",'A-methods'!$AF:$AF,$B504,'A-methods'!$G:$G,$C504,'A-methods'!$A:$A,$D504)),'A-baseline &amp; data'!AM304)</f>
        <v>30045.075483606826</v>
      </c>
      <c r="M504" s="243">
        <f>IF('A-baseline &amp; data'!AN304="",L504*(1+SUMIFS('A-methods'!S:S,'A-methods'!$AG:$AG,"rate",'A-methods'!$AF:$AF,$B504,'A-methods'!$G:$G,$C504,'A-methods'!$A:$A,$D504)),'A-baseline &amp; data'!AN304)</f>
        <v>30886.33759714782</v>
      </c>
      <c r="N504" s="243">
        <f>IF('A-baseline &amp; data'!AO304="",M504*(1+SUMIFS('A-methods'!T:T,'A-methods'!$AG:$AG,"rate",'A-methods'!$AF:$AF,$B504,'A-methods'!$G:$G,$C504,'A-methods'!$A:$A,$D504)),'A-baseline &amp; data'!AO304)</f>
        <v>31751.155049867961</v>
      </c>
      <c r="O504" s="243">
        <f>IF('A-baseline &amp; data'!AP304="",N504*(1+SUMIFS('A-methods'!U:U,'A-methods'!$AG:$AG,"rate",'A-methods'!$AF:$AF,$B504,'A-methods'!$G:$G,$C504,'A-methods'!$A:$A,$D504)),'A-baseline &amp; data'!AP304)</f>
        <v>32640.187391264266</v>
      </c>
      <c r="P504" s="243">
        <f>IF('A-baseline &amp; data'!AQ304="",O504*(1+SUMIFS('A-methods'!V:V,'A-methods'!$AG:$AG,"rate",'A-methods'!$AF:$AF,$B504,'A-methods'!$G:$G,$C504,'A-methods'!$A:$A,$D504)),'A-baseline &amp; data'!AQ304)</f>
        <v>33554.112638219667</v>
      </c>
      <c r="Q504" s="243">
        <f>IF('A-baseline &amp; data'!AR304="",P504*(1+SUMIFS('A-methods'!W:W,'A-methods'!$AG:$AG,"rate",'A-methods'!$AF:$AF,$B504,'A-methods'!$G:$G,$C504,'A-methods'!$A:$A,$D504)),'A-baseline &amp; data'!AR304)</f>
        <v>34493.627792089821</v>
      </c>
      <c r="R504" s="243">
        <f>IF('A-baseline &amp; data'!AS304="",Q504*(1+SUMIFS('A-methods'!X:X,'A-methods'!$AG:$AG,"rate",'A-methods'!$AF:$AF,$B504,'A-methods'!$G:$G,$C504,'A-methods'!$A:$A,$D504)),'A-baseline &amp; data'!AS304)</f>
        <v>35459.449370268339</v>
      </c>
      <c r="S504" s="243">
        <f>IF('A-baseline &amp; data'!AT304="",R504*(1+SUMIFS('A-methods'!Y:Y,'A-methods'!$AG:$AG,"rate",'A-methods'!$AF:$AF,$B504,'A-methods'!$G:$G,$C504,'A-methods'!$A:$A,$D504)),'A-baseline &amp; data'!AT304)</f>
        <v>36452.313952635857</v>
      </c>
      <c r="T504" s="243">
        <f>IF('A-baseline &amp; data'!AU304="",S504*(1+SUMIFS('A-methods'!Z:Z,'A-methods'!$AG:$AG,"rate",'A-methods'!$AF:$AF,$B504,'A-methods'!$G:$G,$C504,'A-methods'!$A:$A,$D504)),'A-baseline &amp; data'!AU304)</f>
        <v>37472.978743309664</v>
      </c>
      <c r="U504" s="243">
        <f>IF('A-baseline &amp; data'!AV304="",T504*(1+SUMIFS('A-methods'!AA:AA,'A-methods'!$AG:$AG,"rate",'A-methods'!$AF:$AF,$B504,'A-methods'!$G:$G,$C504,'A-methods'!$A:$A,$D504)),'A-baseline &amp; data'!AV304)</f>
        <v>38522.222148122339</v>
      </c>
      <c r="V504" s="243">
        <f>IF('A-baseline &amp; data'!AW304="",U504*(1+SUMIFS('A-methods'!AB:AB,'A-methods'!$AG:$AG,"rate",'A-methods'!$AF:$AF,$B504,'A-methods'!$G:$G,$C504,'A-methods'!$A:$A,$D504)),'A-baseline &amp; data'!AW304)</f>
        <v>39600.844368269762</v>
      </c>
      <c r="W504" s="243">
        <f>IF('A-baseline &amp; data'!AX304="",V504*(1+SUMIFS('A-methods'!AC:AC,'A-methods'!$AG:$AG,"rate",'A-methods'!$AF:$AF,$B504,'A-methods'!$G:$G,$C504,'A-methods'!$A:$A,$D504)),'A-baseline &amp; data'!AX304)</f>
        <v>40709.668010581314</v>
      </c>
      <c r="X504" s="243">
        <f>IF('A-baseline &amp; data'!AY304="",W504*(1+SUMIFS('A-methods'!AD:AD,'A-methods'!$AG:$AG,"rate",'A-methods'!$AF:$AF,$B504,'A-methods'!$G:$G,$C504,'A-methods'!$A:$A,$D504)),'A-baseline &amp; data'!AY304)</f>
        <v>41849.538714877592</v>
      </c>
      <c r="Y504" s="243">
        <f>IF('A-baseline &amp; data'!AZ304="",X504*(1+SUMIFS('A-methods'!AE:AE,'A-methods'!$AG:$AG,"rate",'A-methods'!$AF:$AF,$B504,'A-methods'!$G:$G,$C504,'A-methods'!$A:$A,$D504)),'A-baseline &amp; data'!AZ304)</f>
        <v>43021.325798894162</v>
      </c>
    </row>
    <row r="505" spans="1:27">
      <c r="A505" s="237" t="s">
        <v>43</v>
      </c>
      <c r="B505" s="221" t="s">
        <v>44</v>
      </c>
      <c r="C505" s="274" t="str">
        <f t="shared" si="57"/>
        <v>SA</v>
      </c>
      <c r="D505" s="272" t="str">
        <f t="shared" si="57"/>
        <v>High</v>
      </c>
      <c r="E505" s="336">
        <f>IF('A-baseline &amp; data'!AF305&lt;&gt;"",'A-baseline &amp; data'!AF305,'A-baseline &amp; data'!AE305*(1+SUMIFS('A-methods'!K:K,'A-methods'!$AG:$AG,"rate",'A-methods'!$AF:$AF,$B505,'A-methods'!$G:$G,$C505,'A-methods'!$A:$A,$D505)))</f>
        <v>74.94</v>
      </c>
      <c r="F505" s="243">
        <f>IF('A-baseline &amp; data'!AG305="",E505*(1+SUMIFS('A-methods'!L:L,'A-methods'!$AG:$AG,"rate",'A-methods'!$AF:$AF,$B505,'A-methods'!$G:$G,$C505,'A-methods'!$A:$A,$D505)),'A-baseline &amp; data'!AG305)</f>
        <v>77.937600000000003</v>
      </c>
      <c r="G505" s="243">
        <f>IF('A-baseline &amp; data'!AH305="",F505*(1+SUMIFS('A-methods'!M:M,'A-methods'!$AG:$AG,"rate",'A-methods'!$AF:$AF,$B505,'A-methods'!$G:$G,$C505,'A-methods'!$A:$A,$D505)),'A-baseline &amp; data'!AH305)</f>
        <v>81.055104</v>
      </c>
      <c r="H505" s="243">
        <f>IF('A-baseline &amp; data'!AI305="",G505*(1+SUMIFS('A-methods'!N:N,'A-methods'!$AG:$AG,"rate",'A-methods'!$AF:$AF,$B505,'A-methods'!$G:$G,$C505,'A-methods'!$A:$A,$D505)),'A-baseline &amp; data'!AI305)</f>
        <v>84.29730816</v>
      </c>
      <c r="I505" s="243">
        <f>IF('A-baseline &amp; data'!AJ305="",H505*(1+SUMIFS('A-methods'!O:O,'A-methods'!$AG:$AG,"rate",'A-methods'!$AF:$AF,$B505,'A-methods'!$G:$G,$C505,'A-methods'!$A:$A,$D505)),'A-baseline &amp; data'!AJ305)</f>
        <v>87.669200486400001</v>
      </c>
      <c r="J505" s="243">
        <f>IF('A-baseline &amp; data'!AK305="",I505*(1+SUMIFS('A-methods'!P:P,'A-methods'!$AG:$AG,"rate",'A-methods'!$AF:$AF,$B505,'A-methods'!$G:$G,$C505,'A-methods'!$A:$A,$D505)),'A-baseline &amp; data'!AK305)</f>
        <v>92.929352515584</v>
      </c>
      <c r="K505" s="243">
        <f>IF('A-baseline &amp; data'!AL305="",J505*(1+SUMIFS('A-methods'!Q:Q,'A-methods'!$AG:$AG,"rate",'A-methods'!$AF:$AF,$B505,'A-methods'!$G:$G,$C505,'A-methods'!$A:$A,$D505)),'A-baseline &amp; data'!AL305)</f>
        <v>98.505113666519051</v>
      </c>
      <c r="L505" s="243">
        <f>IF('A-baseline &amp; data'!AM305="",K505*(1+SUMIFS('A-methods'!R:R,'A-methods'!$AG:$AG,"rate",'A-methods'!$AF:$AF,$B505,'A-methods'!$G:$G,$C505,'A-methods'!$A:$A,$D505)),'A-baseline &amp; data'!AM305)</f>
        <v>104.4154204865102</v>
      </c>
      <c r="M505" s="243">
        <f>IF('A-baseline &amp; data'!AN305="",L505*(1+SUMIFS('A-methods'!S:S,'A-methods'!$AG:$AG,"rate",'A-methods'!$AF:$AF,$B505,'A-methods'!$G:$G,$C505,'A-methods'!$A:$A,$D505)),'A-baseline &amp; data'!AN305)</f>
        <v>110.68034571570082</v>
      </c>
      <c r="N505" s="243">
        <f>IF('A-baseline &amp; data'!AO305="",M505*(1+SUMIFS('A-methods'!T:T,'A-methods'!$AG:$AG,"rate",'A-methods'!$AF:$AF,$B505,'A-methods'!$G:$G,$C505,'A-methods'!$A:$A,$D505)),'A-baseline &amp; data'!AO305)</f>
        <v>117.32116645864288</v>
      </c>
      <c r="O505" s="243">
        <f>IF('A-baseline &amp; data'!AP305="",N505*(1+SUMIFS('A-methods'!U:U,'A-methods'!$AG:$AG,"rate",'A-methods'!$AF:$AF,$B505,'A-methods'!$G:$G,$C505,'A-methods'!$A:$A,$D505)),'A-baseline &amp; data'!AP305)</f>
        <v>117.32116645864288</v>
      </c>
      <c r="P505" s="243">
        <f>IF('A-baseline &amp; data'!AQ305="",O505*(1+SUMIFS('A-methods'!V:V,'A-methods'!$AG:$AG,"rate",'A-methods'!$AF:$AF,$B505,'A-methods'!$G:$G,$C505,'A-methods'!$A:$A,$D505)),'A-baseline &amp; data'!AQ305)</f>
        <v>117.32116645864288</v>
      </c>
      <c r="Q505" s="243">
        <f>IF('A-baseline &amp; data'!AR305="",P505*(1+SUMIFS('A-methods'!W:W,'A-methods'!$AG:$AG,"rate",'A-methods'!$AF:$AF,$B505,'A-methods'!$G:$G,$C505,'A-methods'!$A:$A,$D505)),'A-baseline &amp; data'!AR305)</f>
        <v>117.32116645864288</v>
      </c>
      <c r="R505" s="243">
        <f>IF('A-baseline &amp; data'!AS305="",Q505*(1+SUMIFS('A-methods'!X:X,'A-methods'!$AG:$AG,"rate",'A-methods'!$AF:$AF,$B505,'A-methods'!$G:$G,$C505,'A-methods'!$A:$A,$D505)),'A-baseline &amp; data'!AS305)</f>
        <v>117.32116645864288</v>
      </c>
      <c r="S505" s="243">
        <f>IF('A-baseline &amp; data'!AT305="",R505*(1+SUMIFS('A-methods'!Y:Y,'A-methods'!$AG:$AG,"rate",'A-methods'!$AF:$AF,$B505,'A-methods'!$G:$G,$C505,'A-methods'!$A:$A,$D505)),'A-baseline &amp; data'!AT305)</f>
        <v>117.32116645864288</v>
      </c>
      <c r="T505" s="243">
        <f>IF('A-baseline &amp; data'!AU305="",S505*(1+SUMIFS('A-methods'!Z:Z,'A-methods'!$AG:$AG,"rate",'A-methods'!$AF:$AF,$B505,'A-methods'!$G:$G,$C505,'A-methods'!$A:$A,$D505)),'A-baseline &amp; data'!AU305)</f>
        <v>117.32116645864288</v>
      </c>
      <c r="U505" s="243">
        <f>IF('A-baseline &amp; data'!AV305="",T505*(1+SUMIFS('A-methods'!AA:AA,'A-methods'!$AG:$AG,"rate",'A-methods'!$AF:$AF,$B505,'A-methods'!$G:$G,$C505,'A-methods'!$A:$A,$D505)),'A-baseline &amp; data'!AV305)</f>
        <v>117.32116645864288</v>
      </c>
      <c r="V505" s="243">
        <f>IF('A-baseline &amp; data'!AW305="",U505*(1+SUMIFS('A-methods'!AB:AB,'A-methods'!$AG:$AG,"rate",'A-methods'!$AF:$AF,$B505,'A-methods'!$G:$G,$C505,'A-methods'!$A:$A,$D505)),'A-baseline &amp; data'!AW305)</f>
        <v>117.32116645864288</v>
      </c>
      <c r="W505" s="243">
        <f>IF('A-baseline &amp; data'!AX305="",V505*(1+SUMIFS('A-methods'!AC:AC,'A-methods'!$AG:$AG,"rate",'A-methods'!$AF:$AF,$B505,'A-methods'!$G:$G,$C505,'A-methods'!$A:$A,$D505)),'A-baseline &amp; data'!AX305)</f>
        <v>117.32116645864288</v>
      </c>
      <c r="X505" s="243">
        <f>IF('A-baseline &amp; data'!AY305="",W505*(1+SUMIFS('A-methods'!AD:AD,'A-methods'!$AG:$AG,"rate",'A-methods'!$AF:$AF,$B505,'A-methods'!$G:$G,$C505,'A-methods'!$A:$A,$D505)),'A-baseline &amp; data'!AY305)</f>
        <v>117.32116645864288</v>
      </c>
      <c r="Y505" s="243">
        <f>IF('A-baseline &amp; data'!AZ305="",X505*(1+SUMIFS('A-methods'!AE:AE,'A-methods'!$AG:$AG,"rate",'A-methods'!$AF:$AF,$B505,'A-methods'!$G:$G,$C505,'A-methods'!$A:$A,$D505)),'A-baseline &amp; data'!AZ305)</f>
        <v>117.32116645864288</v>
      </c>
    </row>
    <row r="506" spans="1:27">
      <c r="A506" s="237" t="s">
        <v>63</v>
      </c>
      <c r="B506" s="221" t="s">
        <v>64</v>
      </c>
      <c r="C506" s="274" t="str">
        <f t="shared" si="57"/>
        <v>SA</v>
      </c>
      <c r="D506" s="272" t="str">
        <f t="shared" si="57"/>
        <v>High</v>
      </c>
      <c r="E506" s="336">
        <f>IF('A-baseline &amp; data'!AF306&lt;&gt;"",'A-baseline &amp; data'!AF306,'A-baseline &amp; data'!AE306*(1+SUMIFS('A-methods'!K:K,'A-methods'!$AG:$AG,"rate",'A-methods'!$AF:$AF,$B506,'A-methods'!$G:$G,$C506,'A-methods'!$A:$A,$D506)))</f>
        <v>37300.626666666671</v>
      </c>
      <c r="F506" s="243">
        <f>IF('A-baseline &amp; data'!AG306="",E506*(1+SUMIFS('A-methods'!L:L,'A-methods'!$AG:$AG,"rate",'A-methods'!$AF:$AF,$B506,'A-methods'!$G:$G,$C506,'A-methods'!$A:$A,$D506)),'A-baseline &amp; data'!AG306)</f>
        <v>38606.1486</v>
      </c>
      <c r="G506" s="243">
        <f>IF('A-baseline &amp; data'!AH306="",F506*(1+SUMIFS('A-methods'!M:M,'A-methods'!$AG:$AG,"rate",'A-methods'!$AF:$AF,$B506,'A-methods'!$G:$G,$C506,'A-methods'!$A:$A,$D506)),'A-baseline &amp; data'!AH306)</f>
        <v>39957.363801</v>
      </c>
      <c r="H506" s="243">
        <f>IF('A-baseline &amp; data'!AI306="",G506*(1+SUMIFS('A-methods'!N:N,'A-methods'!$AG:$AG,"rate",'A-methods'!$AF:$AF,$B506,'A-methods'!$G:$G,$C506,'A-methods'!$A:$A,$D506)),'A-baseline &amp; data'!AI306)</f>
        <v>41355.871534034995</v>
      </c>
      <c r="I506" s="243">
        <f>IF('A-baseline &amp; data'!AJ306="",H506*(1+SUMIFS('A-methods'!O:O,'A-methods'!$AG:$AG,"rate",'A-methods'!$AF:$AF,$B506,'A-methods'!$G:$G,$C506,'A-methods'!$A:$A,$D506)),'A-baseline &amp; data'!AJ306)</f>
        <v>42803.327037726216</v>
      </c>
      <c r="J506" s="243">
        <f>IF('A-baseline &amp; data'!AK306="",I506*(1+SUMIFS('A-methods'!P:P,'A-methods'!$AG:$AG,"rate",'A-methods'!$AF:$AF,$B506,'A-methods'!$G:$G,$C506,'A-methods'!$A:$A,$D506)),'A-baseline &amp; data'!AK306)</f>
        <v>44301.443484046627</v>
      </c>
      <c r="K506" s="243">
        <f>IF('A-baseline &amp; data'!AL306="",J506*(1+SUMIFS('A-methods'!Q:Q,'A-methods'!$AG:$AG,"rate",'A-methods'!$AF:$AF,$B506,'A-methods'!$G:$G,$C506,'A-methods'!$A:$A,$D506)),'A-baseline &amp; data'!AL306)</f>
        <v>45851.994005988257</v>
      </c>
      <c r="L506" s="243">
        <f>IF('A-baseline &amp; data'!AM306="",K506*(1+SUMIFS('A-methods'!R:R,'A-methods'!$AG:$AG,"rate",'A-methods'!$AF:$AF,$B506,'A-methods'!$G:$G,$C506,'A-methods'!$A:$A,$D506)),'A-baseline &amp; data'!AM306)</f>
        <v>47456.813796197843</v>
      </c>
      <c r="M506" s="243">
        <f>IF('A-baseline &amp; data'!AN306="",L506*(1+SUMIFS('A-methods'!S:S,'A-methods'!$AG:$AG,"rate",'A-methods'!$AF:$AF,$B506,'A-methods'!$G:$G,$C506,'A-methods'!$A:$A,$D506)),'A-baseline &amp; data'!AN306)</f>
        <v>49117.802279064766</v>
      </c>
      <c r="N506" s="243">
        <f>IF('A-baseline &amp; data'!AO306="",M506*(1+SUMIFS('A-methods'!T:T,'A-methods'!$AG:$AG,"rate",'A-methods'!$AF:$AF,$B506,'A-methods'!$G:$G,$C506,'A-methods'!$A:$A,$D506)),'A-baseline &amp; data'!AO306)</f>
        <v>50836.925358832028</v>
      </c>
      <c r="O506" s="243">
        <f>IF('A-baseline &amp; data'!AP306="",N506*(1+SUMIFS('A-methods'!U:U,'A-methods'!$AG:$AG,"rate",'A-methods'!$AF:$AF,$B506,'A-methods'!$G:$G,$C506,'A-methods'!$A:$A,$D506)),'A-baseline &amp; data'!AP306)</f>
        <v>52616.217746391143</v>
      </c>
      <c r="P506" s="243">
        <f>IF('A-baseline &amp; data'!AQ306="",O506*(1+SUMIFS('A-methods'!V:V,'A-methods'!$AG:$AG,"rate",'A-methods'!$AF:$AF,$B506,'A-methods'!$G:$G,$C506,'A-methods'!$A:$A,$D506)),'A-baseline &amp; data'!AQ306)</f>
        <v>54457.785367514829</v>
      </c>
      <c r="Q506" s="243">
        <f>IF('A-baseline &amp; data'!AR306="",P506*(1+SUMIFS('A-methods'!W:W,'A-methods'!$AG:$AG,"rate",'A-methods'!$AF:$AF,$B506,'A-methods'!$G:$G,$C506,'A-methods'!$A:$A,$D506)),'A-baseline &amp; data'!AR306)</f>
        <v>56363.807855377847</v>
      </c>
      <c r="R506" s="243">
        <f>IF('A-baseline &amp; data'!AS306="",Q506*(1+SUMIFS('A-methods'!X:X,'A-methods'!$AG:$AG,"rate",'A-methods'!$AF:$AF,$B506,'A-methods'!$G:$G,$C506,'A-methods'!$A:$A,$D506)),'A-baseline &amp; data'!AS306)</f>
        <v>58336.541130316065</v>
      </c>
      <c r="S506" s="243">
        <f>IF('A-baseline &amp; data'!AT306="",R506*(1+SUMIFS('A-methods'!Y:Y,'A-methods'!$AG:$AG,"rate",'A-methods'!$AF:$AF,$B506,'A-methods'!$G:$G,$C506,'A-methods'!$A:$A,$D506)),'A-baseline &amp; data'!AT306)</f>
        <v>60378.320069877125</v>
      </c>
      <c r="T506" s="243">
        <f>IF('A-baseline &amp; data'!AU306="",S506*(1+SUMIFS('A-methods'!Z:Z,'A-methods'!$AG:$AG,"rate",'A-methods'!$AF:$AF,$B506,'A-methods'!$G:$G,$C506,'A-methods'!$A:$A,$D506)),'A-baseline &amp; data'!AU306)</f>
        <v>62491.561272322819</v>
      </c>
      <c r="U506" s="243">
        <f>IF('A-baseline &amp; data'!AV306="",T506*(1+SUMIFS('A-methods'!AA:AA,'A-methods'!$AG:$AG,"rate",'A-methods'!$AF:$AF,$B506,'A-methods'!$G:$G,$C506,'A-methods'!$A:$A,$D506)),'A-baseline &amp; data'!AV306)</f>
        <v>64678.765916854114</v>
      </c>
      <c r="V506" s="243">
        <f>IF('A-baseline &amp; data'!AW306="",U506*(1+SUMIFS('A-methods'!AB:AB,'A-methods'!$AG:$AG,"rate",'A-methods'!$AF:$AF,$B506,'A-methods'!$G:$G,$C506,'A-methods'!$A:$A,$D506)),'A-baseline &amp; data'!AW306)</f>
        <v>66942.522723943999</v>
      </c>
      <c r="W506" s="243">
        <f>IF('A-baseline &amp; data'!AX306="",V506*(1+SUMIFS('A-methods'!AC:AC,'A-methods'!$AG:$AG,"rate",'A-methods'!$AF:$AF,$B506,'A-methods'!$G:$G,$C506,'A-methods'!$A:$A,$D506)),'A-baseline &amp; data'!AX306)</f>
        <v>69285.511019282028</v>
      </c>
      <c r="X506" s="243">
        <f>IF('A-baseline &amp; data'!AY306="",W506*(1+SUMIFS('A-methods'!AD:AD,'A-methods'!$AG:$AG,"rate",'A-methods'!$AF:$AF,$B506,'A-methods'!$G:$G,$C506,'A-methods'!$A:$A,$D506)),'A-baseline &amp; data'!AY306)</f>
        <v>71710.503904956888</v>
      </c>
      <c r="Y506" s="243">
        <f>IF('A-baseline &amp; data'!AZ306="",X506*(1+SUMIFS('A-methods'!AE:AE,'A-methods'!$AG:$AG,"rate",'A-methods'!$AF:$AF,$B506,'A-methods'!$G:$G,$C506,'A-methods'!$A:$A,$D506)),'A-baseline &amp; data'!AZ306)</f>
        <v>74220.371541630375</v>
      </c>
    </row>
    <row r="507" spans="1:27">
      <c r="A507" s="237" t="s">
        <v>75</v>
      </c>
      <c r="B507" s="221" t="s">
        <v>76</v>
      </c>
      <c r="C507" s="274" t="str">
        <f t="shared" si="57"/>
        <v>SA</v>
      </c>
      <c r="D507" s="272" t="str">
        <f t="shared" si="57"/>
        <v>High</v>
      </c>
      <c r="E507" s="336">
        <f>IF('A-baseline &amp; data'!AF307&lt;&gt;"",'A-baseline &amp; data'!AF307,'A-baseline &amp; data'!AE307*(1+SUMIFS('A-methods'!K:K,'A-methods'!$AG:$AG,"rate",'A-methods'!$AF:$AF,$B507,'A-methods'!$G:$G,$C507,'A-methods'!$A:$A,$D507)))</f>
        <v>361.90999999999997</v>
      </c>
      <c r="F507" s="243">
        <f>IF('A-baseline &amp; data'!AG307="",E507*(1+SUMIFS('A-methods'!L:L,'A-methods'!$AG:$AG,"rate",'A-methods'!$AF:$AF,$B507,'A-methods'!$G:$G,$C507,'A-methods'!$A:$A,$D507)),'A-baseline &amp; data'!AG307)</f>
        <v>361.90999999999997</v>
      </c>
      <c r="G507" s="243">
        <f>IF('A-baseline &amp; data'!AH307="",F507*(1+SUMIFS('A-methods'!M:M,'A-methods'!$AG:$AG,"rate",'A-methods'!$AF:$AF,$B507,'A-methods'!$G:$G,$C507,'A-methods'!$A:$A,$D507)),'A-baseline &amp; data'!AH307)</f>
        <v>361.90999999999997</v>
      </c>
      <c r="H507" s="243">
        <f>IF('A-baseline &amp; data'!AI307="",G507*(1+SUMIFS('A-methods'!N:N,'A-methods'!$AG:$AG,"rate",'A-methods'!$AF:$AF,$B507,'A-methods'!$G:$G,$C507,'A-methods'!$A:$A,$D507)),'A-baseline &amp; data'!AI307)</f>
        <v>361.90999999999997</v>
      </c>
      <c r="I507" s="243">
        <f>IF('A-baseline &amp; data'!AJ307="",H507*(1+SUMIFS('A-methods'!O:O,'A-methods'!$AG:$AG,"rate",'A-methods'!$AF:$AF,$B507,'A-methods'!$G:$G,$C507,'A-methods'!$A:$A,$D507)),'A-baseline &amp; data'!AJ307)</f>
        <v>361.90999999999997</v>
      </c>
      <c r="J507" s="243">
        <f>IF('A-baseline &amp; data'!AK307="",I507*(1+SUMIFS('A-methods'!P:P,'A-methods'!$AG:$AG,"rate",'A-methods'!$AF:$AF,$B507,'A-methods'!$G:$G,$C507,'A-methods'!$A:$A,$D507)),'A-baseline &amp; data'!AK307)</f>
        <v>361.90999999999997</v>
      </c>
      <c r="K507" s="243">
        <f>IF('A-baseline &amp; data'!AL307="",J507*(1+SUMIFS('A-methods'!Q:Q,'A-methods'!$AG:$AG,"rate",'A-methods'!$AF:$AF,$B507,'A-methods'!$G:$G,$C507,'A-methods'!$A:$A,$D507)),'A-baseline &amp; data'!AL307)</f>
        <v>361.90999999999997</v>
      </c>
      <c r="L507" s="243">
        <f>IF('A-baseline &amp; data'!AM307="",K507*(1+SUMIFS('A-methods'!R:R,'A-methods'!$AG:$AG,"rate",'A-methods'!$AF:$AF,$B507,'A-methods'!$G:$G,$C507,'A-methods'!$A:$A,$D507)),'A-baseline &amp; data'!AM307)</f>
        <v>361.90999999999997</v>
      </c>
      <c r="M507" s="243">
        <f>IF('A-baseline &amp; data'!AN307="",L507*(1+SUMIFS('A-methods'!S:S,'A-methods'!$AG:$AG,"rate",'A-methods'!$AF:$AF,$B507,'A-methods'!$G:$G,$C507,'A-methods'!$A:$A,$D507)),'A-baseline &amp; data'!AN307)</f>
        <v>361.90999999999997</v>
      </c>
      <c r="N507" s="243">
        <f>IF('A-baseline &amp; data'!AO307="",M507*(1+SUMIFS('A-methods'!T:T,'A-methods'!$AG:$AG,"rate",'A-methods'!$AF:$AF,$B507,'A-methods'!$G:$G,$C507,'A-methods'!$A:$A,$D507)),'A-baseline &amp; data'!AO307)</f>
        <v>361.90999999999997</v>
      </c>
      <c r="O507" s="243">
        <f>IF('A-baseline &amp; data'!AP307="",N507*(1+SUMIFS('A-methods'!U:U,'A-methods'!$AG:$AG,"rate",'A-methods'!$AF:$AF,$B507,'A-methods'!$G:$G,$C507,'A-methods'!$A:$A,$D507)),'A-baseline &amp; data'!AP307)</f>
        <v>361.90999999999997</v>
      </c>
      <c r="P507" s="243">
        <f>IF('A-baseline &amp; data'!AQ307="",O507*(1+SUMIFS('A-methods'!V:V,'A-methods'!$AG:$AG,"rate",'A-methods'!$AF:$AF,$B507,'A-methods'!$G:$G,$C507,'A-methods'!$A:$A,$D507)),'A-baseline &amp; data'!AQ307)</f>
        <v>361.90999999999997</v>
      </c>
      <c r="Q507" s="243">
        <f>IF('A-baseline &amp; data'!AR307="",P507*(1+SUMIFS('A-methods'!W:W,'A-methods'!$AG:$AG,"rate",'A-methods'!$AF:$AF,$B507,'A-methods'!$G:$G,$C507,'A-methods'!$A:$A,$D507)),'A-baseline &amp; data'!AR307)</f>
        <v>361.90999999999997</v>
      </c>
      <c r="R507" s="243">
        <f>IF('A-baseline &amp; data'!AS307="",Q507*(1+SUMIFS('A-methods'!X:X,'A-methods'!$AG:$AG,"rate",'A-methods'!$AF:$AF,$B507,'A-methods'!$G:$G,$C507,'A-methods'!$A:$A,$D507)),'A-baseline &amp; data'!AS307)</f>
        <v>361.90999999999997</v>
      </c>
      <c r="S507" s="243">
        <f>IF('A-baseline &amp; data'!AT307="",R507*(1+SUMIFS('A-methods'!Y:Y,'A-methods'!$AG:$AG,"rate",'A-methods'!$AF:$AF,$B507,'A-methods'!$G:$G,$C507,'A-methods'!$A:$A,$D507)),'A-baseline &amp; data'!AT307)</f>
        <v>361.90999999999997</v>
      </c>
      <c r="T507" s="243">
        <f>IF('A-baseline &amp; data'!AU307="",S507*(1+SUMIFS('A-methods'!Z:Z,'A-methods'!$AG:$AG,"rate",'A-methods'!$AF:$AF,$B507,'A-methods'!$G:$G,$C507,'A-methods'!$A:$A,$D507)),'A-baseline &amp; data'!AU307)</f>
        <v>361.90999999999997</v>
      </c>
      <c r="U507" s="243">
        <f>IF('A-baseline &amp; data'!AV307="",T507*(1+SUMIFS('A-methods'!AA:AA,'A-methods'!$AG:$AG,"rate",'A-methods'!$AF:$AF,$B507,'A-methods'!$G:$G,$C507,'A-methods'!$A:$A,$D507)),'A-baseline &amp; data'!AV307)</f>
        <v>361.90999999999997</v>
      </c>
      <c r="V507" s="243">
        <f>IF('A-baseline &amp; data'!AW307="",U507*(1+SUMIFS('A-methods'!AB:AB,'A-methods'!$AG:$AG,"rate",'A-methods'!$AF:$AF,$B507,'A-methods'!$G:$G,$C507,'A-methods'!$A:$A,$D507)),'A-baseline &amp; data'!AW307)</f>
        <v>361.90999999999997</v>
      </c>
      <c r="W507" s="243">
        <f>IF('A-baseline &amp; data'!AX307="",V507*(1+SUMIFS('A-methods'!AC:AC,'A-methods'!$AG:$AG,"rate",'A-methods'!$AF:$AF,$B507,'A-methods'!$G:$G,$C507,'A-methods'!$A:$A,$D507)),'A-baseline &amp; data'!AX307)</f>
        <v>361.90999999999997</v>
      </c>
      <c r="X507" s="243">
        <f>IF('A-baseline &amp; data'!AY307="",W507*(1+SUMIFS('A-methods'!AD:AD,'A-methods'!$AG:$AG,"rate",'A-methods'!$AF:$AF,$B507,'A-methods'!$G:$G,$C507,'A-methods'!$A:$A,$D507)),'A-baseline &amp; data'!AY307)</f>
        <v>361.90999999999997</v>
      </c>
      <c r="Y507" s="243">
        <f>IF('A-baseline &amp; data'!AZ307="",X507*(1+SUMIFS('A-methods'!AE:AE,'A-methods'!$AG:$AG,"rate",'A-methods'!$AF:$AF,$B507,'A-methods'!$G:$G,$C507,'A-methods'!$A:$A,$D507)),'A-baseline &amp; data'!AZ307)</f>
        <v>361.90999999999997</v>
      </c>
    </row>
    <row r="508" spans="1:27">
      <c r="A508" s="237" t="s">
        <v>253</v>
      </c>
      <c r="B508" s="221" t="s">
        <v>193</v>
      </c>
      <c r="C508" s="274" t="str">
        <f t="shared" si="57"/>
        <v>SA</v>
      </c>
      <c r="D508" s="272" t="str">
        <f t="shared" si="57"/>
        <v>High</v>
      </c>
      <c r="E508" s="336">
        <f>IF('A-baseline &amp; data'!AF308&lt;&gt;"",'A-baseline &amp; data'!AF308,'A-baseline &amp; data'!AE308*(1+SUMIFS('A-methods'!K:K,'A-methods'!$AG:$AG,"rate",'A-methods'!$AF:$AF,$B508,'A-methods'!$G:$G,$C508,'A-methods'!$A:$A,$D508)))</f>
        <v>73379.659999999989</v>
      </c>
      <c r="F508" s="243">
        <f>IF('A-baseline &amp; data'!AG308="",E508*(1+SUMIFS('A-methods'!L:L,'A-methods'!$AG:$AG,"rate",'A-methods'!$AF:$AF,$B508,'A-methods'!$G:$G,$C508,'A-methods'!$A:$A,$D508)),'A-baseline &amp; data'!AG308)</f>
        <v>73379.659999999989</v>
      </c>
      <c r="G508" s="243">
        <f>IF('A-baseline &amp; data'!AH308="",F508*(1+SUMIFS('A-methods'!M:M,'A-methods'!$AG:$AG,"rate",'A-methods'!$AF:$AF,$B508,'A-methods'!$G:$G,$C508,'A-methods'!$A:$A,$D508)),'A-baseline &amp; data'!AH308)</f>
        <v>73379.659999999989</v>
      </c>
      <c r="H508" s="243">
        <f>IF('A-baseline &amp; data'!AI308="",G508*(1+SUMIFS('A-methods'!N:N,'A-methods'!$AG:$AG,"rate",'A-methods'!$AF:$AF,$B508,'A-methods'!$G:$G,$C508,'A-methods'!$A:$A,$D508)),'A-baseline &amp; data'!AI308)</f>
        <v>73379.659999999989</v>
      </c>
      <c r="I508" s="243">
        <f>IF('A-baseline &amp; data'!AJ308="",H508*(1+SUMIFS('A-methods'!O:O,'A-methods'!$AG:$AG,"rate",'A-methods'!$AF:$AF,$B508,'A-methods'!$G:$G,$C508,'A-methods'!$A:$A,$D508)),'A-baseline &amp; data'!AJ308)</f>
        <v>73379.659999999989</v>
      </c>
      <c r="J508" s="243">
        <f>IF('A-baseline &amp; data'!AK308="",I508*(1+SUMIFS('A-methods'!P:P,'A-methods'!$AG:$AG,"rate",'A-methods'!$AF:$AF,$B508,'A-methods'!$G:$G,$C508,'A-methods'!$A:$A,$D508)),'A-baseline &amp; data'!AK308)</f>
        <v>73379.659999999989</v>
      </c>
      <c r="K508" s="243">
        <f>IF('A-baseline &amp; data'!AL308="",J508*(1+SUMIFS('A-methods'!Q:Q,'A-methods'!$AG:$AG,"rate",'A-methods'!$AF:$AF,$B508,'A-methods'!$G:$G,$C508,'A-methods'!$A:$A,$D508)),'A-baseline &amp; data'!AL308)</f>
        <v>73379.659999999989</v>
      </c>
      <c r="L508" s="243">
        <f>IF('A-baseline &amp; data'!AM308="",K508*(1+SUMIFS('A-methods'!R:R,'A-methods'!$AG:$AG,"rate",'A-methods'!$AF:$AF,$B508,'A-methods'!$G:$G,$C508,'A-methods'!$A:$A,$D508)),'A-baseline &amp; data'!AM308)</f>
        <v>73379.659999999989</v>
      </c>
      <c r="M508" s="243">
        <f>IF('A-baseline &amp; data'!AN308="",L508*(1+SUMIFS('A-methods'!S:S,'A-methods'!$AG:$AG,"rate",'A-methods'!$AF:$AF,$B508,'A-methods'!$G:$G,$C508,'A-methods'!$A:$A,$D508)),'A-baseline &amp; data'!AN308)</f>
        <v>73379.659999999989</v>
      </c>
      <c r="N508" s="243">
        <f>IF('A-baseline &amp; data'!AO308="",M508*(1+SUMIFS('A-methods'!T:T,'A-methods'!$AG:$AG,"rate",'A-methods'!$AF:$AF,$B508,'A-methods'!$G:$G,$C508,'A-methods'!$A:$A,$D508)),'A-baseline &amp; data'!AO308)</f>
        <v>73379.659999999989</v>
      </c>
      <c r="O508" s="243">
        <f>IF('A-baseline &amp; data'!AP308="",N508*(1+SUMIFS('A-methods'!U:U,'A-methods'!$AG:$AG,"rate",'A-methods'!$AF:$AF,$B508,'A-methods'!$G:$G,$C508,'A-methods'!$A:$A,$D508)),'A-baseline &amp; data'!AP308)</f>
        <v>73379.659999999989</v>
      </c>
      <c r="P508" s="243">
        <f>IF('A-baseline &amp; data'!AQ308="",O508*(1+SUMIFS('A-methods'!V:V,'A-methods'!$AG:$AG,"rate",'A-methods'!$AF:$AF,$B508,'A-methods'!$G:$G,$C508,'A-methods'!$A:$A,$D508)),'A-baseline &amp; data'!AQ308)</f>
        <v>73379.659999999989</v>
      </c>
      <c r="Q508" s="243">
        <f>IF('A-baseline &amp; data'!AR308="",P508*(1+SUMIFS('A-methods'!W:W,'A-methods'!$AG:$AG,"rate",'A-methods'!$AF:$AF,$B508,'A-methods'!$G:$G,$C508,'A-methods'!$A:$A,$D508)),'A-baseline &amp; data'!AR308)</f>
        <v>73379.659999999989</v>
      </c>
      <c r="R508" s="243">
        <f>IF('A-baseline &amp; data'!AS308="",Q508*(1+SUMIFS('A-methods'!X:X,'A-methods'!$AG:$AG,"rate",'A-methods'!$AF:$AF,$B508,'A-methods'!$G:$G,$C508,'A-methods'!$A:$A,$D508)),'A-baseline &amp; data'!AS308)</f>
        <v>73379.659999999989</v>
      </c>
      <c r="S508" s="243">
        <f>IF('A-baseline &amp; data'!AT308="",R508*(1+SUMIFS('A-methods'!Y:Y,'A-methods'!$AG:$AG,"rate",'A-methods'!$AF:$AF,$B508,'A-methods'!$G:$G,$C508,'A-methods'!$A:$A,$D508)),'A-baseline &amp; data'!AT308)</f>
        <v>73379.659999999989</v>
      </c>
      <c r="T508" s="243">
        <f>IF('A-baseline &amp; data'!AU308="",S508*(1+SUMIFS('A-methods'!Z:Z,'A-methods'!$AG:$AG,"rate",'A-methods'!$AF:$AF,$B508,'A-methods'!$G:$G,$C508,'A-methods'!$A:$A,$D508)),'A-baseline &amp; data'!AU308)</f>
        <v>73379.659999999989</v>
      </c>
      <c r="U508" s="243">
        <f>IF('A-baseline &amp; data'!AV308="",T508*(1+SUMIFS('A-methods'!AA:AA,'A-methods'!$AG:$AG,"rate",'A-methods'!$AF:$AF,$B508,'A-methods'!$G:$G,$C508,'A-methods'!$A:$A,$D508)),'A-baseline &amp; data'!AV308)</f>
        <v>73379.659999999989</v>
      </c>
      <c r="V508" s="243">
        <f>IF('A-baseline &amp; data'!AW308="",U508*(1+SUMIFS('A-methods'!AB:AB,'A-methods'!$AG:$AG,"rate",'A-methods'!$AF:$AF,$B508,'A-methods'!$G:$G,$C508,'A-methods'!$A:$A,$D508)),'A-baseline &amp; data'!AW308)</f>
        <v>73379.659999999989</v>
      </c>
      <c r="W508" s="243">
        <f>IF('A-baseline &amp; data'!AX308="",V508*(1+SUMIFS('A-methods'!AC:AC,'A-methods'!$AG:$AG,"rate",'A-methods'!$AF:$AF,$B508,'A-methods'!$G:$G,$C508,'A-methods'!$A:$A,$D508)),'A-baseline &amp; data'!AX308)</f>
        <v>73379.659999999989</v>
      </c>
      <c r="X508" s="243">
        <f>IF('A-baseline &amp; data'!AY308="",W508*(1+SUMIFS('A-methods'!AD:AD,'A-methods'!$AG:$AG,"rate",'A-methods'!$AF:$AF,$B508,'A-methods'!$G:$G,$C508,'A-methods'!$A:$A,$D508)),'A-baseline &amp; data'!AY308)</f>
        <v>73379.659999999989</v>
      </c>
      <c r="Y508" s="243">
        <f>IF('A-baseline &amp; data'!AZ308="",X508*(1+SUMIFS('A-methods'!AE:AE,'A-methods'!$AG:$AG,"rate",'A-methods'!$AF:$AF,$B508,'A-methods'!$G:$G,$C508,'A-methods'!$A:$A,$D508)),'A-baseline &amp; data'!AZ308)</f>
        <v>73379.659999999989</v>
      </c>
    </row>
    <row r="509" spans="1:27">
      <c r="A509" s="238" t="s">
        <v>87</v>
      </c>
      <c r="B509" s="221" t="s">
        <v>88</v>
      </c>
      <c r="C509" s="274" t="str">
        <f t="shared" si="57"/>
        <v>SA</v>
      </c>
      <c r="D509" s="272" t="str">
        <f t="shared" si="57"/>
        <v>High</v>
      </c>
      <c r="E509" s="336">
        <f>IF('A-baseline &amp; data'!AF309&lt;&gt;"",'A-baseline &amp; data'!AF309,'A-baseline &amp; data'!AE309*(1+SUMIFS('A-methods'!K:K,'A-methods'!$AG:$AG,"rate",'A-methods'!$AF:$AF,$B509,'A-methods'!$G:$G,$C509,'A-methods'!$A:$A,$D509)))</f>
        <v>5.09</v>
      </c>
      <c r="F509" s="243">
        <f>IF('A-baseline &amp; data'!AG309="",E509*(1+SUMIFS('A-methods'!L:L,'A-methods'!$AG:$AG,"rate",'A-methods'!$AF:$AF,$B509,'A-methods'!$G:$G,$C509,'A-methods'!$A:$A,$D509)),'A-baseline &amp; data'!AG309)</f>
        <v>5.1917999999999997</v>
      </c>
      <c r="G509" s="243">
        <f>IF('A-baseline &amp; data'!AH309="",F509*(1+SUMIFS('A-methods'!M:M,'A-methods'!$AG:$AG,"rate",'A-methods'!$AF:$AF,$B509,'A-methods'!$G:$G,$C509,'A-methods'!$A:$A,$D509)),'A-baseline &amp; data'!AH309)</f>
        <v>5.295636</v>
      </c>
      <c r="H509" s="243">
        <f>IF('A-baseline &amp; data'!AI309="",G509*(1+SUMIFS('A-methods'!N:N,'A-methods'!$AG:$AG,"rate",'A-methods'!$AF:$AF,$B509,'A-methods'!$G:$G,$C509,'A-methods'!$A:$A,$D509)),'A-baseline &amp; data'!AI309)</f>
        <v>5.4015487200000001</v>
      </c>
      <c r="I509" s="243">
        <f>IF('A-baseline &amp; data'!AJ309="",H509*(1+SUMIFS('A-methods'!O:O,'A-methods'!$AG:$AG,"rate",'A-methods'!$AF:$AF,$B509,'A-methods'!$G:$G,$C509,'A-methods'!$A:$A,$D509)),'A-baseline &amp; data'!AJ309)</f>
        <v>5.5095796944000002</v>
      </c>
      <c r="J509" s="243">
        <f>IF('A-baseline &amp; data'!AK309="",I509*(1+SUMIFS('A-methods'!P:P,'A-methods'!$AG:$AG,"rate",'A-methods'!$AF:$AF,$B509,'A-methods'!$G:$G,$C509,'A-methods'!$A:$A,$D509)),'A-baseline &amp; data'!AK309)</f>
        <v>5.6197712882880007</v>
      </c>
      <c r="K509" s="243">
        <f>IF('A-baseline &amp; data'!AL309="",J509*(1+SUMIFS('A-methods'!Q:Q,'A-methods'!$AG:$AG,"rate",'A-methods'!$AF:$AF,$B509,'A-methods'!$G:$G,$C509,'A-methods'!$A:$A,$D509)),'A-baseline &amp; data'!AL309)</f>
        <v>5.7321667140537604</v>
      </c>
      <c r="L509" s="243">
        <f>IF('A-baseline &amp; data'!AM309="",K509*(1+SUMIFS('A-methods'!R:R,'A-methods'!$AG:$AG,"rate",'A-methods'!$AF:$AF,$B509,'A-methods'!$G:$G,$C509,'A-methods'!$A:$A,$D509)),'A-baseline &amp; data'!AM309)</f>
        <v>5.8468100483348353</v>
      </c>
      <c r="M509" s="243">
        <f>IF('A-baseline &amp; data'!AN309="",L509*(1+SUMIFS('A-methods'!S:S,'A-methods'!$AG:$AG,"rate",'A-methods'!$AF:$AF,$B509,'A-methods'!$G:$G,$C509,'A-methods'!$A:$A,$D509)),'A-baseline &amp; data'!AN309)</f>
        <v>5.9637462493015319</v>
      </c>
      <c r="N509" s="243">
        <f>IF('A-baseline &amp; data'!AO309="",M509*(1+SUMIFS('A-methods'!T:T,'A-methods'!$AG:$AG,"rate",'A-methods'!$AF:$AF,$B509,'A-methods'!$G:$G,$C509,'A-methods'!$A:$A,$D509)),'A-baseline &amp; data'!AO309)</f>
        <v>6.0830211742875626</v>
      </c>
      <c r="O509" s="243">
        <f>IF('A-baseline &amp; data'!AP309="",N509*(1+SUMIFS('A-methods'!U:U,'A-methods'!$AG:$AG,"rate",'A-methods'!$AF:$AF,$B509,'A-methods'!$G:$G,$C509,'A-methods'!$A:$A,$D509)),'A-baseline &amp; data'!AP309)</f>
        <v>6.2046815977733143</v>
      </c>
      <c r="P509" s="243">
        <f>IF('A-baseline &amp; data'!AQ309="",O509*(1+SUMIFS('A-methods'!V:V,'A-methods'!$AG:$AG,"rate",'A-methods'!$AF:$AF,$B509,'A-methods'!$G:$G,$C509,'A-methods'!$A:$A,$D509)),'A-baseline &amp; data'!AQ309)</f>
        <v>6.3287752297287803</v>
      </c>
      <c r="Q509" s="243">
        <f>IF('A-baseline &amp; data'!AR309="",P509*(1+SUMIFS('A-methods'!W:W,'A-methods'!$AG:$AG,"rate",'A-methods'!$AF:$AF,$B509,'A-methods'!$G:$G,$C509,'A-methods'!$A:$A,$D509)),'A-baseline &amp; data'!AR309)</f>
        <v>6.455350734323356</v>
      </c>
      <c r="R509" s="243">
        <f>IF('A-baseline &amp; data'!AS309="",Q509*(1+SUMIFS('A-methods'!X:X,'A-methods'!$AG:$AG,"rate",'A-methods'!$AF:$AF,$B509,'A-methods'!$G:$G,$C509,'A-methods'!$A:$A,$D509)),'A-baseline &amp; data'!AS309)</f>
        <v>6.5844577490098235</v>
      </c>
      <c r="S509" s="243">
        <f>IF('A-baseline &amp; data'!AT309="",R509*(1+SUMIFS('A-methods'!Y:Y,'A-methods'!$AG:$AG,"rate",'A-methods'!$AF:$AF,$B509,'A-methods'!$G:$G,$C509,'A-methods'!$A:$A,$D509)),'A-baseline &amp; data'!AT309)</f>
        <v>6.7161469039900199</v>
      </c>
      <c r="T509" s="243">
        <f>IF('A-baseline &amp; data'!AU309="",S509*(1+SUMIFS('A-methods'!Z:Z,'A-methods'!$AG:$AG,"rate",'A-methods'!$AF:$AF,$B509,'A-methods'!$G:$G,$C509,'A-methods'!$A:$A,$D509)),'A-baseline &amp; data'!AU309)</f>
        <v>6.8504698420698205</v>
      </c>
      <c r="U509" s="243">
        <f>IF('A-baseline &amp; data'!AV309="",T509*(1+SUMIFS('A-methods'!AA:AA,'A-methods'!$AG:$AG,"rate",'A-methods'!$AF:$AF,$B509,'A-methods'!$G:$G,$C509,'A-methods'!$A:$A,$D509)),'A-baseline &amp; data'!AV309)</f>
        <v>6.9874792389112166</v>
      </c>
      <c r="V509" s="243">
        <f>IF('A-baseline &amp; data'!AW309="",U509*(1+SUMIFS('A-methods'!AB:AB,'A-methods'!$AG:$AG,"rate",'A-methods'!$AF:$AF,$B509,'A-methods'!$G:$G,$C509,'A-methods'!$A:$A,$D509)),'A-baseline &amp; data'!AW309)</f>
        <v>7.1272288236894408</v>
      </c>
      <c r="W509" s="243">
        <f>IF('A-baseline &amp; data'!AX309="",V509*(1+SUMIFS('A-methods'!AC:AC,'A-methods'!$AG:$AG,"rate",'A-methods'!$AF:$AF,$B509,'A-methods'!$G:$G,$C509,'A-methods'!$A:$A,$D509)),'A-baseline &amp; data'!AX309)</f>
        <v>7.2697734001632295</v>
      </c>
      <c r="X509" s="243">
        <f>IF('A-baseline &amp; data'!AY309="",W509*(1+SUMIFS('A-methods'!AD:AD,'A-methods'!$AG:$AG,"rate",'A-methods'!$AF:$AF,$B509,'A-methods'!$G:$G,$C509,'A-methods'!$A:$A,$D509)),'A-baseline &amp; data'!AY309)</f>
        <v>7.4151688681664938</v>
      </c>
      <c r="Y509" s="243">
        <f>IF('A-baseline &amp; data'!AZ309="",X509*(1+SUMIFS('A-methods'!AE:AE,'A-methods'!$AG:$AG,"rate",'A-methods'!$AF:$AF,$B509,'A-methods'!$G:$G,$C509,'A-methods'!$A:$A,$D509)),'A-baseline &amp; data'!AZ309)</f>
        <v>7.563472245529824</v>
      </c>
    </row>
    <row r="510" spans="1:27">
      <c r="A510" s="237" t="s">
        <v>91</v>
      </c>
      <c r="B510" s="221" t="s">
        <v>92</v>
      </c>
      <c r="C510" s="274" t="str">
        <f t="shared" si="57"/>
        <v>SA</v>
      </c>
      <c r="D510" s="272" t="str">
        <f t="shared" si="57"/>
        <v>High</v>
      </c>
      <c r="E510" s="336">
        <f>IF('A-baseline &amp; data'!AF310&lt;&gt;"",'A-baseline &amp; data'!AF310,'A-baseline &amp; data'!AE310*(1+SUMIFS('A-methods'!K:K,'A-methods'!$AG:$AG,"rate",'A-methods'!$AF:$AF,$B510,'A-methods'!$G:$G,$C510,'A-methods'!$A:$A,$D510)))</f>
        <v>2896.6</v>
      </c>
      <c r="F510" s="243">
        <f>IF('A-baseline &amp; data'!AG310="",E510*(1+SUMIFS('A-methods'!L:L,'A-methods'!$AG:$AG,"rate",'A-methods'!$AF:$AF,$B510,'A-methods'!$G:$G,$C510,'A-methods'!$A:$A,$D510)),'A-baseline &amp; data'!AG310)</f>
        <v>3006.6707999999999</v>
      </c>
      <c r="G510" s="243">
        <f>IF('A-baseline &amp; data'!AH310="",F510*(1+SUMIFS('A-methods'!M:M,'A-methods'!$AG:$AG,"rate",'A-methods'!$AF:$AF,$B510,'A-methods'!$G:$G,$C510,'A-methods'!$A:$A,$D510)),'A-baseline &amp; data'!AH310)</f>
        <v>3120.9242903999998</v>
      </c>
      <c r="H510" s="243">
        <f>IF('A-baseline &amp; data'!AI310="",G510*(1+SUMIFS('A-methods'!N:N,'A-methods'!$AG:$AG,"rate",'A-methods'!$AF:$AF,$B510,'A-methods'!$G:$G,$C510,'A-methods'!$A:$A,$D510)),'A-baseline &amp; data'!AI310)</f>
        <v>3239.5194134352</v>
      </c>
      <c r="I510" s="243">
        <f>IF('A-baseline &amp; data'!AJ310="",H510*(1+SUMIFS('A-methods'!O:O,'A-methods'!$AG:$AG,"rate",'A-methods'!$AF:$AF,$B510,'A-methods'!$G:$G,$C510,'A-methods'!$A:$A,$D510)),'A-baseline &amp; data'!AJ310)</f>
        <v>3362.6211511457377</v>
      </c>
      <c r="J510" s="243">
        <f>IF('A-baseline &amp; data'!AK310="",I510*(1+SUMIFS('A-methods'!P:P,'A-methods'!$AG:$AG,"rate",'A-methods'!$AF:$AF,$B510,'A-methods'!$G:$G,$C510,'A-methods'!$A:$A,$D510)),'A-baseline &amp; data'!AK310)</f>
        <v>3490.400754889276</v>
      </c>
      <c r="K510" s="243">
        <f>IF('A-baseline &amp; data'!AL310="",J510*(1+SUMIFS('A-methods'!Q:Q,'A-methods'!$AG:$AG,"rate",'A-methods'!$AF:$AF,$B510,'A-methods'!$G:$G,$C510,'A-methods'!$A:$A,$D510)),'A-baseline &amp; data'!AL310)</f>
        <v>3623.0359835750687</v>
      </c>
      <c r="L510" s="243">
        <f>IF('A-baseline &amp; data'!AM310="",K510*(1+SUMIFS('A-methods'!R:R,'A-methods'!$AG:$AG,"rate",'A-methods'!$AF:$AF,$B510,'A-methods'!$G:$G,$C510,'A-methods'!$A:$A,$D510)),'A-baseline &amp; data'!AM310)</f>
        <v>3760.7113509509213</v>
      </c>
      <c r="M510" s="243">
        <f>IF('A-baseline &amp; data'!AN310="",L510*(1+SUMIFS('A-methods'!S:S,'A-methods'!$AG:$AG,"rate",'A-methods'!$AF:$AF,$B510,'A-methods'!$G:$G,$C510,'A-methods'!$A:$A,$D510)),'A-baseline &amp; data'!AN310)</f>
        <v>3903.6183822870566</v>
      </c>
      <c r="N510" s="243">
        <f>IF('A-baseline &amp; data'!AO310="",M510*(1+SUMIFS('A-methods'!T:T,'A-methods'!$AG:$AG,"rate",'A-methods'!$AF:$AF,$B510,'A-methods'!$G:$G,$C510,'A-methods'!$A:$A,$D510)),'A-baseline &amp; data'!AO310)</f>
        <v>4051.955880813965</v>
      </c>
      <c r="O510" s="243">
        <f>IF('A-baseline &amp; data'!AP310="",N510*(1+SUMIFS('A-methods'!U:U,'A-methods'!$AG:$AG,"rate",'A-methods'!$AF:$AF,$B510,'A-methods'!$G:$G,$C510,'A-methods'!$A:$A,$D510)),'A-baseline &amp; data'!AP310)</f>
        <v>4205.9302042848958</v>
      </c>
      <c r="P510" s="243">
        <f>IF('A-baseline &amp; data'!AQ310="",O510*(1+SUMIFS('A-methods'!V:V,'A-methods'!$AG:$AG,"rate",'A-methods'!$AF:$AF,$B510,'A-methods'!$G:$G,$C510,'A-methods'!$A:$A,$D510)),'A-baseline &amp; data'!AQ310)</f>
        <v>4365.7555520477217</v>
      </c>
      <c r="Q510" s="243">
        <f>IF('A-baseline &amp; data'!AR310="",P510*(1+SUMIFS('A-methods'!W:W,'A-methods'!$AG:$AG,"rate",'A-methods'!$AF:$AF,$B510,'A-methods'!$G:$G,$C510,'A-methods'!$A:$A,$D510)),'A-baseline &amp; data'!AR310)</f>
        <v>4531.6542630255353</v>
      </c>
      <c r="R510" s="243">
        <f>IF('A-baseline &amp; data'!AS310="",Q510*(1+SUMIFS('A-methods'!X:X,'A-methods'!$AG:$AG,"rate",'A-methods'!$AF:$AF,$B510,'A-methods'!$G:$G,$C510,'A-methods'!$A:$A,$D510)),'A-baseline &amp; data'!AS310)</f>
        <v>4703.8571250205059</v>
      </c>
      <c r="S510" s="243">
        <f>IF('A-baseline &amp; data'!AT310="",R510*(1+SUMIFS('A-methods'!Y:Y,'A-methods'!$AG:$AG,"rate",'A-methods'!$AF:$AF,$B510,'A-methods'!$G:$G,$C510,'A-methods'!$A:$A,$D510)),'A-baseline &amp; data'!AT310)</f>
        <v>4882.6036957712849</v>
      </c>
      <c r="T510" s="243">
        <f>IF('A-baseline &amp; data'!AU310="",S510*(1+SUMIFS('A-methods'!Z:Z,'A-methods'!$AG:$AG,"rate",'A-methods'!$AF:$AF,$B510,'A-methods'!$G:$G,$C510,'A-methods'!$A:$A,$D510)),'A-baseline &amp; data'!AU310)</f>
        <v>5068.142636210594</v>
      </c>
      <c r="U510" s="243">
        <f>IF('A-baseline &amp; data'!AV310="",T510*(1+SUMIFS('A-methods'!AA:AA,'A-methods'!$AG:$AG,"rate",'A-methods'!$AF:$AF,$B510,'A-methods'!$G:$G,$C510,'A-methods'!$A:$A,$D510)),'A-baseline &amp; data'!AV310)</f>
        <v>5260.7320563865969</v>
      </c>
      <c r="V510" s="243">
        <f>IF('A-baseline &amp; data'!AW310="",U510*(1+SUMIFS('A-methods'!AB:AB,'A-methods'!$AG:$AG,"rate",'A-methods'!$AF:$AF,$B510,'A-methods'!$G:$G,$C510,'A-methods'!$A:$A,$D510)),'A-baseline &amp; data'!AW310)</f>
        <v>5460.6398745292881</v>
      </c>
      <c r="W510" s="243">
        <f>IF('A-baseline &amp; data'!AX310="",V510*(1+SUMIFS('A-methods'!AC:AC,'A-methods'!$AG:$AG,"rate",'A-methods'!$AF:$AF,$B510,'A-methods'!$G:$G,$C510,'A-methods'!$A:$A,$D510)),'A-baseline &amp; data'!AX310)</f>
        <v>5668.1441897614013</v>
      </c>
      <c r="X510" s="243">
        <f>IF('A-baseline &amp; data'!AY310="",W510*(1+SUMIFS('A-methods'!AD:AD,'A-methods'!$AG:$AG,"rate",'A-methods'!$AF:$AF,$B510,'A-methods'!$G:$G,$C510,'A-methods'!$A:$A,$D510)),'A-baseline &amp; data'!AY310)</f>
        <v>5883.5336689723345</v>
      </c>
      <c r="Y510" s="243">
        <f>IF('A-baseline &amp; data'!AZ310="",X510*(1+SUMIFS('A-methods'!AE:AE,'A-methods'!$AG:$AG,"rate",'A-methods'!$AF:$AF,$B510,'A-methods'!$G:$G,$C510,'A-methods'!$A:$A,$D510)),'A-baseline &amp; data'!AZ310)</f>
        <v>6107.1079483932836</v>
      </c>
    </row>
    <row r="511" spans="1:27">
      <c r="A511" s="237" t="s">
        <v>97</v>
      </c>
      <c r="B511" s="221" t="s">
        <v>98</v>
      </c>
      <c r="C511" s="274" t="str">
        <f t="shared" si="57"/>
        <v>SA</v>
      </c>
      <c r="D511" s="272" t="str">
        <f t="shared" si="57"/>
        <v>High</v>
      </c>
      <c r="E511" s="336">
        <f>IF('A-baseline &amp; data'!AF311&lt;&gt;"",'A-baseline &amp; data'!AF311,'A-baseline &amp; data'!AE311*(1+SUMIFS('A-methods'!K:K,'A-methods'!$AG:$AG,"rate",'A-methods'!$AF:$AF,$B511,'A-methods'!$G:$G,$C511,'A-methods'!$A:$A,$D511)))</f>
        <v>372.8</v>
      </c>
      <c r="F511" s="243">
        <f>IF('A-baseline &amp; data'!AG311="",E511*(1+SUMIFS('A-methods'!L:L,'A-methods'!$AG:$AG,"rate",'A-methods'!$AF:$AF,$B511,'A-methods'!$G:$G,$C511,'A-methods'!$A:$A,$D511)),'A-baseline &amp; data'!AG311)</f>
        <v>390.69440000000003</v>
      </c>
      <c r="G511" s="243">
        <f>IF('A-baseline &amp; data'!AH311="",F511*(1+SUMIFS('A-methods'!M:M,'A-methods'!$AG:$AG,"rate",'A-methods'!$AF:$AF,$B511,'A-methods'!$G:$G,$C511,'A-methods'!$A:$A,$D511)),'A-baseline &amp; data'!AH311)</f>
        <v>409.44773120000002</v>
      </c>
      <c r="H511" s="243">
        <f>IF('A-baseline &amp; data'!AI311="",G511*(1+SUMIFS('A-methods'!N:N,'A-methods'!$AG:$AG,"rate",'A-methods'!$AF:$AF,$B511,'A-methods'!$G:$G,$C511,'A-methods'!$A:$A,$D511)),'A-baseline &amp; data'!AI311)</f>
        <v>429.10122229760003</v>
      </c>
      <c r="I511" s="243">
        <f>IF('A-baseline &amp; data'!AJ311="",H511*(1+SUMIFS('A-methods'!O:O,'A-methods'!$AG:$AG,"rate",'A-methods'!$AF:$AF,$B511,'A-methods'!$G:$G,$C511,'A-methods'!$A:$A,$D511)),'A-baseline &amp; data'!AJ311)</f>
        <v>449.69808096788483</v>
      </c>
      <c r="J511" s="243">
        <f>IF('A-baseline &amp; data'!AK311="",I511*(1+SUMIFS('A-methods'!P:P,'A-methods'!$AG:$AG,"rate",'A-methods'!$AF:$AF,$B511,'A-methods'!$G:$G,$C511,'A-methods'!$A:$A,$D511)),'A-baseline &amp; data'!AK311)</f>
        <v>471.28358885434335</v>
      </c>
      <c r="K511" s="243">
        <f>IF('A-baseline &amp; data'!AL311="",J511*(1+SUMIFS('A-methods'!Q:Q,'A-methods'!$AG:$AG,"rate",'A-methods'!$AF:$AF,$B511,'A-methods'!$G:$G,$C511,'A-methods'!$A:$A,$D511)),'A-baseline &amp; data'!AL311)</f>
        <v>493.90520111935183</v>
      </c>
      <c r="L511" s="243">
        <f>IF('A-baseline &amp; data'!AM311="",K511*(1+SUMIFS('A-methods'!R:R,'A-methods'!$AG:$AG,"rate",'A-methods'!$AF:$AF,$B511,'A-methods'!$G:$G,$C511,'A-methods'!$A:$A,$D511)),'A-baseline &amp; data'!AM311)</f>
        <v>517.61265077308076</v>
      </c>
      <c r="M511" s="243">
        <f>IF('A-baseline &amp; data'!AN311="",L511*(1+SUMIFS('A-methods'!S:S,'A-methods'!$AG:$AG,"rate",'A-methods'!$AF:$AF,$B511,'A-methods'!$G:$G,$C511,'A-methods'!$A:$A,$D511)),'A-baseline &amp; data'!AN311)</f>
        <v>542.45805801018867</v>
      </c>
      <c r="N511" s="243">
        <f>IF('A-baseline &amp; data'!AO311="",M511*(1+SUMIFS('A-methods'!T:T,'A-methods'!$AG:$AG,"rate",'A-methods'!$AF:$AF,$B511,'A-methods'!$G:$G,$C511,'A-methods'!$A:$A,$D511)),'A-baseline &amp; data'!AO311)</f>
        <v>568.4960447946778</v>
      </c>
      <c r="O511" s="243">
        <f>IF('A-baseline &amp; data'!AP311="",N511*(1+SUMIFS('A-methods'!U:U,'A-methods'!$AG:$AG,"rate",'A-methods'!$AF:$AF,$B511,'A-methods'!$G:$G,$C511,'A-methods'!$A:$A,$D511)),'A-baseline &amp; data'!AP311)</f>
        <v>595.78385494482234</v>
      </c>
      <c r="P511" s="243">
        <f>IF('A-baseline &amp; data'!AQ311="",O511*(1+SUMIFS('A-methods'!V:V,'A-methods'!$AG:$AG,"rate",'A-methods'!$AF:$AF,$B511,'A-methods'!$G:$G,$C511,'A-methods'!$A:$A,$D511)),'A-baseline &amp; data'!AQ311)</f>
        <v>624.3814799821738</v>
      </c>
      <c r="Q511" s="243">
        <f>IF('A-baseline &amp; data'!AR311="",P511*(1+SUMIFS('A-methods'!W:W,'A-methods'!$AG:$AG,"rate",'A-methods'!$AF:$AF,$B511,'A-methods'!$G:$G,$C511,'A-methods'!$A:$A,$D511)),'A-baseline &amp; data'!AR311)</f>
        <v>654.35179102131815</v>
      </c>
      <c r="R511" s="243">
        <f>IF('A-baseline &amp; data'!AS311="",Q511*(1+SUMIFS('A-methods'!X:X,'A-methods'!$AG:$AG,"rate",'A-methods'!$AF:$AF,$B511,'A-methods'!$G:$G,$C511,'A-methods'!$A:$A,$D511)),'A-baseline &amp; data'!AS311)</f>
        <v>685.76067699034149</v>
      </c>
      <c r="S511" s="243">
        <f>IF('A-baseline &amp; data'!AT311="",R511*(1+SUMIFS('A-methods'!Y:Y,'A-methods'!$AG:$AG,"rate",'A-methods'!$AF:$AF,$B511,'A-methods'!$G:$G,$C511,'A-methods'!$A:$A,$D511)),'A-baseline &amp; data'!AT311)</f>
        <v>718.67718948587788</v>
      </c>
      <c r="T511" s="243">
        <f>IF('A-baseline &amp; data'!AU311="",S511*(1+SUMIFS('A-methods'!Z:Z,'A-methods'!$AG:$AG,"rate",'A-methods'!$AF:$AF,$B511,'A-methods'!$G:$G,$C511,'A-methods'!$A:$A,$D511)),'A-baseline &amp; data'!AU311)</f>
        <v>753.17369458120004</v>
      </c>
      <c r="U511" s="243">
        <f>IF('A-baseline &amp; data'!AV311="",T511*(1+SUMIFS('A-methods'!AA:AA,'A-methods'!$AG:$AG,"rate",'A-methods'!$AF:$AF,$B511,'A-methods'!$G:$G,$C511,'A-methods'!$A:$A,$D511)),'A-baseline &amp; data'!AV311)</f>
        <v>789.32603192109764</v>
      </c>
      <c r="V511" s="243">
        <f>IF('A-baseline &amp; data'!AW311="",U511*(1+SUMIFS('A-methods'!AB:AB,'A-methods'!$AG:$AG,"rate",'A-methods'!$AF:$AF,$B511,'A-methods'!$G:$G,$C511,'A-methods'!$A:$A,$D511)),'A-baseline &amp; data'!AW311)</f>
        <v>827.21368145331041</v>
      </c>
      <c r="W511" s="243">
        <f>IF('A-baseline &amp; data'!AX311="",V511*(1+SUMIFS('A-methods'!AC:AC,'A-methods'!$AG:$AG,"rate",'A-methods'!$AF:$AF,$B511,'A-methods'!$G:$G,$C511,'A-methods'!$A:$A,$D511)),'A-baseline &amp; data'!AX311)</f>
        <v>866.91993816306933</v>
      </c>
      <c r="X511" s="243">
        <f>IF('A-baseline &amp; data'!AY311="",W511*(1+SUMIFS('A-methods'!AD:AD,'A-methods'!$AG:$AG,"rate",'A-methods'!$AF:$AF,$B511,'A-methods'!$G:$G,$C511,'A-methods'!$A:$A,$D511)),'A-baseline &amp; data'!AY311)</f>
        <v>908.53209519489667</v>
      </c>
      <c r="Y511" s="243">
        <f>IF('A-baseline &amp; data'!AZ311="",X511*(1+SUMIFS('A-methods'!AE:AE,'A-methods'!$AG:$AG,"rate",'A-methods'!$AF:$AF,$B511,'A-methods'!$G:$G,$C511,'A-methods'!$A:$A,$D511)),'A-baseline &amp; data'!AZ311)</f>
        <v>952.14163576425176</v>
      </c>
    </row>
    <row r="512" spans="1:27">
      <c r="A512" s="237" t="s">
        <v>107</v>
      </c>
      <c r="B512" s="221" t="s">
        <v>108</v>
      </c>
      <c r="C512" s="274" t="str">
        <f t="shared" si="57"/>
        <v>SA</v>
      </c>
      <c r="D512" s="272" t="str">
        <f t="shared" si="57"/>
        <v>High</v>
      </c>
      <c r="E512" s="336">
        <f>IF('A-baseline &amp; data'!AF312&lt;&gt;"",'A-baseline &amp; data'!AF312,'A-baseline &amp; data'!AE312*(1+SUMIFS('A-methods'!K:K,'A-methods'!$AG:$AG,"rate",'A-methods'!$AF:$AF,$B512,'A-methods'!$G:$G,$C512,'A-methods'!$A:$A,$D512)))</f>
        <v>379.87</v>
      </c>
      <c r="F512" s="243">
        <f>IF('A-baseline &amp; data'!AG312="",E512*(1+SUMIFS('A-methods'!L:L,'A-methods'!$AG:$AG,"rate",'A-methods'!$AF:$AF,$B512,'A-methods'!$G:$G,$C512,'A-methods'!$A:$A,$D512)),'A-baseline &amp; data'!AG312)</f>
        <v>398.10376000000002</v>
      </c>
      <c r="G512" s="243">
        <f>IF('A-baseline &amp; data'!AH312="",F512*(1+SUMIFS('A-methods'!M:M,'A-methods'!$AG:$AG,"rate",'A-methods'!$AF:$AF,$B512,'A-methods'!$G:$G,$C512,'A-methods'!$A:$A,$D512)),'A-baseline &amp; data'!AH312)</f>
        <v>417.21274048000004</v>
      </c>
      <c r="H512" s="243">
        <f>IF('A-baseline &amp; data'!AI312="",G512*(1+SUMIFS('A-methods'!N:N,'A-methods'!$AG:$AG,"rate",'A-methods'!$AF:$AF,$B512,'A-methods'!$G:$G,$C512,'A-methods'!$A:$A,$D512)),'A-baseline &amp; data'!AI312)</f>
        <v>437.23895202304004</v>
      </c>
      <c r="I512" s="243">
        <f>IF('A-baseline &amp; data'!AJ312="",H512*(1+SUMIFS('A-methods'!O:O,'A-methods'!$AG:$AG,"rate",'A-methods'!$AF:$AF,$B512,'A-methods'!$G:$G,$C512,'A-methods'!$A:$A,$D512)),'A-baseline &amp; data'!AJ312)</f>
        <v>458.22642172014599</v>
      </c>
      <c r="J512" s="243">
        <f>IF('A-baseline &amp; data'!AK312="",I512*(1+SUMIFS('A-methods'!P:P,'A-methods'!$AG:$AG,"rate",'A-methods'!$AF:$AF,$B512,'A-methods'!$G:$G,$C512,'A-methods'!$A:$A,$D512)),'A-baseline &amp; data'!AK312)</f>
        <v>480.221289962713</v>
      </c>
      <c r="K512" s="243">
        <f>IF('A-baseline &amp; data'!AL312="",J512*(1+SUMIFS('A-methods'!Q:Q,'A-methods'!$AG:$AG,"rate",'A-methods'!$AF:$AF,$B512,'A-methods'!$G:$G,$C512,'A-methods'!$A:$A,$D512)),'A-baseline &amp; data'!AL312)</f>
        <v>503.27191188092326</v>
      </c>
      <c r="L512" s="243">
        <f>IF('A-baseline &amp; data'!AM312="",K512*(1+SUMIFS('A-methods'!R:R,'A-methods'!$AG:$AG,"rate",'A-methods'!$AF:$AF,$B512,'A-methods'!$G:$G,$C512,'A-methods'!$A:$A,$D512)),'A-baseline &amp; data'!AM312)</f>
        <v>527.4289636512076</v>
      </c>
      <c r="M512" s="243">
        <f>IF('A-baseline &amp; data'!AN312="",L512*(1+SUMIFS('A-methods'!S:S,'A-methods'!$AG:$AG,"rate",'A-methods'!$AF:$AF,$B512,'A-methods'!$G:$G,$C512,'A-methods'!$A:$A,$D512)),'A-baseline &amp; data'!AN312)</f>
        <v>552.7455539064656</v>
      </c>
      <c r="N512" s="243">
        <f>IF('A-baseline &amp; data'!AO312="",M512*(1+SUMIFS('A-methods'!T:T,'A-methods'!$AG:$AG,"rate",'A-methods'!$AF:$AF,$B512,'A-methods'!$G:$G,$C512,'A-methods'!$A:$A,$D512)),'A-baseline &amp; data'!AO312)</f>
        <v>579.277340493976</v>
      </c>
      <c r="O512" s="243">
        <f>IF('A-baseline &amp; data'!AP312="",N512*(1+SUMIFS('A-methods'!U:U,'A-methods'!$AG:$AG,"rate",'A-methods'!$AF:$AF,$B512,'A-methods'!$G:$G,$C512,'A-methods'!$A:$A,$D512)),'A-baseline &amp; data'!AP312)</f>
        <v>607.08265283768685</v>
      </c>
      <c r="P512" s="243">
        <f>IF('A-baseline &amp; data'!AQ312="",O512*(1+SUMIFS('A-methods'!V:V,'A-methods'!$AG:$AG,"rate",'A-methods'!$AF:$AF,$B512,'A-methods'!$G:$G,$C512,'A-methods'!$A:$A,$D512)),'A-baseline &amp; data'!AQ312)</f>
        <v>636.22262017389585</v>
      </c>
      <c r="Q512" s="243">
        <f>IF('A-baseline &amp; data'!AR312="",P512*(1+SUMIFS('A-methods'!W:W,'A-methods'!$AG:$AG,"rate",'A-methods'!$AF:$AF,$B512,'A-methods'!$G:$G,$C512,'A-methods'!$A:$A,$D512)),'A-baseline &amp; data'!AR312)</f>
        <v>666.76130594224287</v>
      </c>
      <c r="R512" s="243">
        <f>IF('A-baseline &amp; data'!AS312="",Q512*(1+SUMIFS('A-methods'!X:X,'A-methods'!$AG:$AG,"rate",'A-methods'!$AF:$AF,$B512,'A-methods'!$G:$G,$C512,'A-methods'!$A:$A,$D512)),'A-baseline &amp; data'!AS312)</f>
        <v>698.76584862747052</v>
      </c>
      <c r="S512" s="243">
        <f>IF('A-baseline &amp; data'!AT312="",R512*(1+SUMIFS('A-methods'!Y:Y,'A-methods'!$AG:$AG,"rate",'A-methods'!$AF:$AF,$B512,'A-methods'!$G:$G,$C512,'A-methods'!$A:$A,$D512)),'A-baseline &amp; data'!AT312)</f>
        <v>732.30660936158915</v>
      </c>
      <c r="T512" s="243">
        <f>IF('A-baseline &amp; data'!AU312="",S512*(1+SUMIFS('A-methods'!Z:Z,'A-methods'!$AG:$AG,"rate",'A-methods'!$AF:$AF,$B512,'A-methods'!$G:$G,$C512,'A-methods'!$A:$A,$D512)),'A-baseline &amp; data'!AU312)</f>
        <v>767.45732661094542</v>
      </c>
      <c r="U512" s="243">
        <f>IF('A-baseline &amp; data'!AV312="",T512*(1+SUMIFS('A-methods'!AA:AA,'A-methods'!$AG:$AG,"rate",'A-methods'!$AF:$AF,$B512,'A-methods'!$G:$G,$C512,'A-methods'!$A:$A,$D512)),'A-baseline &amp; data'!AV312)</f>
        <v>804.29527828827088</v>
      </c>
      <c r="V512" s="243">
        <f>IF('A-baseline &amp; data'!AW312="",U512*(1+SUMIFS('A-methods'!AB:AB,'A-methods'!$AG:$AG,"rate",'A-methods'!$AF:$AF,$B512,'A-methods'!$G:$G,$C512,'A-methods'!$A:$A,$D512)),'A-baseline &amp; data'!AW312)</f>
        <v>842.90145164610794</v>
      </c>
      <c r="W512" s="243">
        <f>IF('A-baseline &amp; data'!AX312="",V512*(1+SUMIFS('A-methods'!AC:AC,'A-methods'!$AG:$AG,"rate",'A-methods'!$AF:$AF,$B512,'A-methods'!$G:$G,$C512,'A-methods'!$A:$A,$D512)),'A-baseline &amp; data'!AX312)</f>
        <v>883.36072132512118</v>
      </c>
      <c r="X512" s="243">
        <f>IF('A-baseline &amp; data'!AY312="",W512*(1+SUMIFS('A-methods'!AD:AD,'A-methods'!$AG:$AG,"rate",'A-methods'!$AF:$AF,$B512,'A-methods'!$G:$G,$C512,'A-methods'!$A:$A,$D512)),'A-baseline &amp; data'!AY312)</f>
        <v>925.76203594872698</v>
      </c>
      <c r="Y512" s="243">
        <f>IF('A-baseline &amp; data'!AZ312="",X512*(1+SUMIFS('A-methods'!AE:AE,'A-methods'!$AG:$AG,"rate",'A-methods'!$AF:$AF,$B512,'A-methods'!$G:$G,$C512,'A-methods'!$A:$A,$D512)),'A-baseline &amp; data'!AZ312)</f>
        <v>970.19861367426586</v>
      </c>
    </row>
    <row r="513" spans="1:27">
      <c r="A513" s="237" t="s">
        <v>115</v>
      </c>
      <c r="B513" s="221" t="s">
        <v>116</v>
      </c>
      <c r="C513" s="274" t="str">
        <f t="shared" si="57"/>
        <v>SA</v>
      </c>
      <c r="D513" s="272" t="str">
        <f t="shared" si="57"/>
        <v>High</v>
      </c>
      <c r="E513" s="336">
        <f>IF('A-baseline &amp; data'!AF313&lt;&gt;"",'A-baseline &amp; data'!AF313,'A-baseline &amp; data'!AE313*(1+SUMIFS('A-methods'!K:K,'A-methods'!$AG:$AG,"rate",'A-methods'!$AF:$AF,$B513,'A-methods'!$G:$G,$C513,'A-methods'!$A:$A,$D513)))</f>
        <v>10135.34</v>
      </c>
      <c r="F513" s="243">
        <f>IF('A-baseline &amp; data'!AG313="",E513*(1+SUMIFS('A-methods'!L:L,'A-methods'!$AG:$AG,"rate",'A-methods'!$AF:$AF,$B513,'A-methods'!$G:$G,$C513,'A-methods'!$A:$A,$D513)),'A-baseline &amp; data'!AG313)</f>
        <v>10338.0468</v>
      </c>
      <c r="G513" s="243">
        <f>IF('A-baseline &amp; data'!AH313="",F513*(1+SUMIFS('A-methods'!M:M,'A-methods'!$AG:$AG,"rate",'A-methods'!$AF:$AF,$B513,'A-methods'!$G:$G,$C513,'A-methods'!$A:$A,$D513)),'A-baseline &amp; data'!AH313)</f>
        <v>10544.807736000001</v>
      </c>
      <c r="H513" s="243">
        <f>IF('A-baseline &amp; data'!AI313="",G513*(1+SUMIFS('A-methods'!N:N,'A-methods'!$AG:$AG,"rate",'A-methods'!$AF:$AF,$B513,'A-methods'!$G:$G,$C513,'A-methods'!$A:$A,$D513)),'A-baseline &amp; data'!AI313)</f>
        <v>10755.70389072</v>
      </c>
      <c r="I513" s="243">
        <f>IF('A-baseline &amp; data'!AJ313="",H513*(1+SUMIFS('A-methods'!O:O,'A-methods'!$AG:$AG,"rate",'A-methods'!$AF:$AF,$B513,'A-methods'!$G:$G,$C513,'A-methods'!$A:$A,$D513)),'A-baseline &amp; data'!AJ313)</f>
        <v>10970.8179685344</v>
      </c>
      <c r="J513" s="243">
        <f>IF('A-baseline &amp; data'!AK313="",I513*(1+SUMIFS('A-methods'!P:P,'A-methods'!$AG:$AG,"rate",'A-methods'!$AF:$AF,$B513,'A-methods'!$G:$G,$C513,'A-methods'!$A:$A,$D513)),'A-baseline &amp; data'!AK313)</f>
        <v>11190.234327905089</v>
      </c>
      <c r="K513" s="243">
        <f>IF('A-baseline &amp; data'!AL313="",J513*(1+SUMIFS('A-methods'!Q:Q,'A-methods'!$AG:$AG,"rate",'A-methods'!$AF:$AF,$B513,'A-methods'!$G:$G,$C513,'A-methods'!$A:$A,$D513)),'A-baseline &amp; data'!AL313)</f>
        <v>11414.039014463191</v>
      </c>
      <c r="L513" s="243">
        <f>IF('A-baseline &amp; data'!AM313="",K513*(1+SUMIFS('A-methods'!R:R,'A-methods'!$AG:$AG,"rate",'A-methods'!$AF:$AF,$B513,'A-methods'!$G:$G,$C513,'A-methods'!$A:$A,$D513)),'A-baseline &amp; data'!AM313)</f>
        <v>11642.319794752455</v>
      </c>
      <c r="M513" s="243">
        <f>IF('A-baseline &amp; data'!AN313="",L513*(1+SUMIFS('A-methods'!S:S,'A-methods'!$AG:$AG,"rate",'A-methods'!$AF:$AF,$B513,'A-methods'!$G:$G,$C513,'A-methods'!$A:$A,$D513)),'A-baseline &amp; data'!AN313)</f>
        <v>11875.166190647504</v>
      </c>
      <c r="N513" s="243">
        <f>IF('A-baseline &amp; data'!AO313="",M513*(1+SUMIFS('A-methods'!T:T,'A-methods'!$AG:$AG,"rate",'A-methods'!$AF:$AF,$B513,'A-methods'!$G:$G,$C513,'A-methods'!$A:$A,$D513)),'A-baseline &amp; data'!AO313)</f>
        <v>12112.669514460455</v>
      </c>
      <c r="O513" s="243">
        <f>IF('A-baseline &amp; data'!AP313="",N513*(1+SUMIFS('A-methods'!U:U,'A-methods'!$AG:$AG,"rate",'A-methods'!$AF:$AF,$B513,'A-methods'!$G:$G,$C513,'A-methods'!$A:$A,$D513)),'A-baseline &amp; data'!AP313)</f>
        <v>12354.922904749665</v>
      </c>
      <c r="P513" s="243">
        <f>IF('A-baseline &amp; data'!AQ313="",O513*(1+SUMIFS('A-methods'!V:V,'A-methods'!$AG:$AG,"rate",'A-methods'!$AF:$AF,$B513,'A-methods'!$G:$G,$C513,'A-methods'!$A:$A,$D513)),'A-baseline &amp; data'!AQ313)</f>
        <v>12602.021362844658</v>
      </c>
      <c r="Q513" s="243">
        <f>IF('A-baseline &amp; data'!AR313="",P513*(1+SUMIFS('A-methods'!W:W,'A-methods'!$AG:$AG,"rate",'A-methods'!$AF:$AF,$B513,'A-methods'!$G:$G,$C513,'A-methods'!$A:$A,$D513)),'A-baseline &amp; data'!AR313)</f>
        <v>12854.061790101552</v>
      </c>
      <c r="R513" s="243">
        <f>IF('A-baseline &amp; data'!AS313="",Q513*(1+SUMIFS('A-methods'!X:X,'A-methods'!$AG:$AG,"rate",'A-methods'!$AF:$AF,$B513,'A-methods'!$G:$G,$C513,'A-methods'!$A:$A,$D513)),'A-baseline &amp; data'!AS313)</f>
        <v>13111.143025903584</v>
      </c>
      <c r="S513" s="243">
        <f>IF('A-baseline &amp; data'!AT313="",R513*(1+SUMIFS('A-methods'!Y:Y,'A-methods'!$AG:$AG,"rate",'A-methods'!$AF:$AF,$B513,'A-methods'!$G:$G,$C513,'A-methods'!$A:$A,$D513)),'A-baseline &amp; data'!AT313)</f>
        <v>13373.365886421656</v>
      </c>
      <c r="T513" s="243">
        <f>IF('A-baseline &amp; data'!AU313="",S513*(1+SUMIFS('A-methods'!Z:Z,'A-methods'!$AG:$AG,"rate",'A-methods'!$AF:$AF,$B513,'A-methods'!$G:$G,$C513,'A-methods'!$A:$A,$D513)),'A-baseline &amp; data'!AU313)</f>
        <v>13640.833204150089</v>
      </c>
      <c r="U513" s="243">
        <f>IF('A-baseline &amp; data'!AV313="",T513*(1+SUMIFS('A-methods'!AA:AA,'A-methods'!$AG:$AG,"rate",'A-methods'!$AF:$AF,$B513,'A-methods'!$G:$G,$C513,'A-methods'!$A:$A,$D513)),'A-baseline &amp; data'!AV313)</f>
        <v>13913.649868233091</v>
      </c>
      <c r="V513" s="243">
        <f>IF('A-baseline &amp; data'!AW313="",U513*(1+SUMIFS('A-methods'!AB:AB,'A-methods'!$AG:$AG,"rate",'A-methods'!$AF:$AF,$B513,'A-methods'!$G:$G,$C513,'A-methods'!$A:$A,$D513)),'A-baseline &amp; data'!AW313)</f>
        <v>14191.922865597753</v>
      </c>
      <c r="W513" s="243">
        <f>IF('A-baseline &amp; data'!AX313="",V513*(1+SUMIFS('A-methods'!AC:AC,'A-methods'!$AG:$AG,"rate",'A-methods'!$AF:$AF,$B513,'A-methods'!$G:$G,$C513,'A-methods'!$A:$A,$D513)),'A-baseline &amp; data'!AX313)</f>
        <v>14475.761322909708</v>
      </c>
      <c r="X513" s="243">
        <f>IF('A-baseline &amp; data'!AY313="",W513*(1+SUMIFS('A-methods'!AD:AD,'A-methods'!$AG:$AG,"rate",'A-methods'!$AF:$AF,$B513,'A-methods'!$G:$G,$C513,'A-methods'!$A:$A,$D513)),'A-baseline &amp; data'!AY313)</f>
        <v>14765.276549367902</v>
      </c>
      <c r="Y513" s="243">
        <f>IF('A-baseline &amp; data'!AZ313="",X513*(1+SUMIFS('A-methods'!AE:AE,'A-methods'!$AG:$AG,"rate",'A-methods'!$AF:$AF,$B513,'A-methods'!$G:$G,$C513,'A-methods'!$A:$A,$D513)),'A-baseline &amp; data'!AZ313)</f>
        <v>15060.58208035526</v>
      </c>
    </row>
    <row r="514" spans="1:27">
      <c r="A514" s="237" t="s">
        <v>125</v>
      </c>
      <c r="B514" s="221" t="s">
        <v>1208</v>
      </c>
      <c r="C514" s="274" t="str">
        <f t="shared" si="57"/>
        <v>SA</v>
      </c>
      <c r="D514" s="272" t="str">
        <f t="shared" si="57"/>
        <v>High</v>
      </c>
      <c r="E514" s="336">
        <f>IF('A-baseline &amp; data'!AF314&lt;&gt;"",'A-baseline &amp; data'!AF314,'A-baseline &amp; data'!AE314*(1+SUMIFS('A-methods'!K:K,'A-methods'!$AG:$AG,"rate",'A-methods'!$AF:$AF,$B514,'A-methods'!$G:$G,$C514,'A-methods'!$A:$A,$D514)))</f>
        <v>21499.464181001342</v>
      </c>
      <c r="F514" s="243">
        <f>IF('A-baseline &amp; data'!AG314="",E514*(1+SUMIFS('A-methods'!L:L,'A-methods'!$AG:$AG,"rate",'A-methods'!$AF:$AF,$B514,'A-methods'!$G:$G,$C514,'A-methods'!$A:$A,$D514)),'A-baseline &amp; data'!AG314)</f>
        <v>22402.441676603397</v>
      </c>
      <c r="G514" s="243">
        <f>IF('A-baseline &amp; data'!AH314="",F514*(1+SUMIFS('A-methods'!M:M,'A-methods'!$AG:$AG,"rate",'A-methods'!$AF:$AF,$B514,'A-methods'!$G:$G,$C514,'A-methods'!$A:$A,$D514)),'A-baseline &amp; data'!AH314)</f>
        <v>23343.344227020742</v>
      </c>
      <c r="H514" s="243">
        <f>IF('A-baseline &amp; data'!AI314="",G514*(1+SUMIFS('A-methods'!N:N,'A-methods'!$AG:$AG,"rate",'A-methods'!$AF:$AF,$B514,'A-methods'!$G:$G,$C514,'A-methods'!$A:$A,$D514)),'A-baseline &amp; data'!AI314)</f>
        <v>24323.764684555612</v>
      </c>
      <c r="I514" s="243">
        <f>IF('A-baseline &amp; data'!AJ314="",H514*(1+SUMIFS('A-methods'!O:O,'A-methods'!$AG:$AG,"rate",'A-methods'!$AF:$AF,$B514,'A-methods'!$G:$G,$C514,'A-methods'!$A:$A,$D514)),'A-baseline &amp; data'!AJ314)</f>
        <v>25345.36280130695</v>
      </c>
      <c r="J514" s="243">
        <f>IF('A-baseline &amp; data'!AK314="",I514*(1+SUMIFS('A-methods'!P:P,'A-methods'!$AG:$AG,"rate",'A-methods'!$AF:$AF,$B514,'A-methods'!$G:$G,$C514,'A-methods'!$A:$A,$D514)),'A-baseline &amp; data'!AK314)</f>
        <v>26409.868038961842</v>
      </c>
      <c r="K514" s="243">
        <f>IF('A-baseline &amp; data'!AL314="",J514*(1+SUMIFS('A-methods'!Q:Q,'A-methods'!$AG:$AG,"rate",'A-methods'!$AF:$AF,$B514,'A-methods'!$G:$G,$C514,'A-methods'!$A:$A,$D514)),'A-baseline &amp; data'!AL314)</f>
        <v>27519.082496598239</v>
      </c>
      <c r="L514" s="243">
        <f>IF('A-baseline &amp; data'!AM314="",K514*(1+SUMIFS('A-methods'!R:R,'A-methods'!$AG:$AG,"rate",'A-methods'!$AF:$AF,$B514,'A-methods'!$G:$G,$C514,'A-methods'!$A:$A,$D514)),'A-baseline &amp; data'!AM314)</f>
        <v>28674.883961455365</v>
      </c>
      <c r="M514" s="243">
        <f>IF('A-baseline &amp; data'!AN314="",L514*(1+SUMIFS('A-methods'!S:S,'A-methods'!$AG:$AG,"rate",'A-methods'!$AF:$AF,$B514,'A-methods'!$G:$G,$C514,'A-methods'!$A:$A,$D514)),'A-baseline &amp; data'!AN314)</f>
        <v>29879.229087836491</v>
      </c>
      <c r="N514" s="243">
        <f>IF('A-baseline &amp; data'!AO314="",M514*(1+SUMIFS('A-methods'!T:T,'A-methods'!$AG:$AG,"rate",'A-methods'!$AF:$AF,$B514,'A-methods'!$G:$G,$C514,'A-methods'!$A:$A,$D514)),'A-baseline &amp; data'!AO314)</f>
        <v>31134.156709525625</v>
      </c>
      <c r="O514" s="243">
        <f>IF('A-baseline &amp; data'!AP314="",N514*(1+SUMIFS('A-methods'!U:U,'A-methods'!$AG:$AG,"rate",'A-methods'!$AF:$AF,$B514,'A-methods'!$G:$G,$C514,'A-methods'!$A:$A,$D514)),'A-baseline &amp; data'!AP314)</f>
        <v>32441.791291325702</v>
      </c>
      <c r="P514" s="243">
        <f>IF('A-baseline &amp; data'!AQ314="",O514*(1+SUMIFS('A-methods'!V:V,'A-methods'!$AG:$AG,"rate",'A-methods'!$AF:$AF,$B514,'A-methods'!$G:$G,$C514,'A-methods'!$A:$A,$D514)),'A-baseline &amp; data'!AQ314)</f>
        <v>33804.346525561385</v>
      </c>
      <c r="Q514" s="243">
        <f>IF('A-baseline &amp; data'!AR314="",P514*(1+SUMIFS('A-methods'!W:W,'A-methods'!$AG:$AG,"rate",'A-methods'!$AF:$AF,$B514,'A-methods'!$G:$G,$C514,'A-methods'!$A:$A,$D514)),'A-baseline &amp; data'!AR314)</f>
        <v>35224.129079634964</v>
      </c>
      <c r="R514" s="243">
        <f>IF('A-baseline &amp; data'!AS314="",Q514*(1+SUMIFS('A-methods'!X:X,'A-methods'!$AG:$AG,"rate",'A-methods'!$AF:$AF,$B514,'A-methods'!$G:$G,$C514,'A-methods'!$A:$A,$D514)),'A-baseline &amp; data'!AS314)</f>
        <v>36703.542500979631</v>
      </c>
      <c r="S514" s="243">
        <f>IF('A-baseline &amp; data'!AT314="",R514*(1+SUMIFS('A-methods'!Y:Y,'A-methods'!$AG:$AG,"rate",'A-methods'!$AF:$AF,$B514,'A-methods'!$G:$G,$C514,'A-methods'!$A:$A,$D514)),'A-baseline &amp; data'!AT314)</f>
        <v>38245.091286020775</v>
      </c>
      <c r="T514" s="243">
        <f>IF('A-baseline &amp; data'!AU314="",S514*(1+SUMIFS('A-methods'!Z:Z,'A-methods'!$AG:$AG,"rate",'A-methods'!$AF:$AF,$B514,'A-methods'!$G:$G,$C514,'A-methods'!$A:$A,$D514)),'A-baseline &amp; data'!AU314)</f>
        <v>39851.38512003365</v>
      </c>
      <c r="U514" s="243">
        <f>IF('A-baseline &amp; data'!AV314="",T514*(1+SUMIFS('A-methods'!AA:AA,'A-methods'!$AG:$AG,"rate",'A-methods'!$AF:$AF,$B514,'A-methods'!$G:$G,$C514,'A-methods'!$A:$A,$D514)),'A-baseline &amp; data'!AV314)</f>
        <v>41525.143295075068</v>
      </c>
      <c r="V514" s="243">
        <f>IF('A-baseline &amp; data'!AW314="",U514*(1+SUMIFS('A-methods'!AB:AB,'A-methods'!$AG:$AG,"rate",'A-methods'!$AF:$AF,$B514,'A-methods'!$G:$G,$C514,'A-methods'!$A:$A,$D514)),'A-baseline &amp; data'!AW314)</f>
        <v>43269.19931346822</v>
      </c>
      <c r="W514" s="243">
        <f>IF('A-baseline &amp; data'!AX314="",V514*(1+SUMIFS('A-methods'!AC:AC,'A-methods'!$AG:$AG,"rate",'A-methods'!$AF:$AF,$B514,'A-methods'!$G:$G,$C514,'A-methods'!$A:$A,$D514)),'A-baseline &amp; data'!AX314)</f>
        <v>45086.505684633885</v>
      </c>
      <c r="X514" s="243">
        <f>IF('A-baseline &amp; data'!AY314="",W514*(1+SUMIFS('A-methods'!AD:AD,'A-methods'!$AG:$AG,"rate",'A-methods'!$AF:$AF,$B514,'A-methods'!$G:$G,$C514,'A-methods'!$A:$A,$D514)),'A-baseline &amp; data'!AY314)</f>
        <v>46980.138923388513</v>
      </c>
      <c r="Y514" s="243">
        <f>IF('A-baseline &amp; data'!AZ314="",X514*(1+SUMIFS('A-methods'!AE:AE,'A-methods'!$AG:$AG,"rate",'A-methods'!$AF:$AF,$B514,'A-methods'!$G:$G,$C514,'A-methods'!$A:$A,$D514)),'A-baseline &amp; data'!AZ314)</f>
        <v>48953.304758170831</v>
      </c>
    </row>
    <row r="515" spans="1:27">
      <c r="A515" s="237" t="s">
        <v>127</v>
      </c>
      <c r="B515" s="221" t="s">
        <v>128</v>
      </c>
      <c r="C515" s="274" t="str">
        <f t="shared" si="57"/>
        <v>SA</v>
      </c>
      <c r="D515" s="272" t="str">
        <f t="shared" si="57"/>
        <v>High</v>
      </c>
      <c r="E515" s="336">
        <f>IF('A-baseline &amp; data'!AF315&lt;&gt;"",'A-baseline &amp; data'!AF315,'A-baseline &amp; data'!AE315*(1+SUMIFS('A-methods'!K:K,'A-methods'!$AG:$AG,"rate",'A-methods'!$AF:$AF,$B515,'A-methods'!$G:$G,$C515,'A-methods'!$A:$A,$D515)))</f>
        <v>38549.753005267419</v>
      </c>
      <c r="F515" s="243">
        <f>IF('A-baseline &amp; data'!AG315="",E515*(1+SUMIFS('A-methods'!L:L,'A-methods'!$AG:$AG,"rate",'A-methods'!$AF:$AF,$B515,'A-methods'!$G:$G,$C515,'A-methods'!$A:$A,$D515)),'A-baseline &amp; data'!AG315)</f>
        <v>40400.141149520256</v>
      </c>
      <c r="G515" s="243">
        <f>IF('A-baseline &amp; data'!AH315="",F515*(1+SUMIFS('A-methods'!M:M,'A-methods'!$AG:$AG,"rate",'A-methods'!$AF:$AF,$B515,'A-methods'!$G:$G,$C515,'A-methods'!$A:$A,$D515)),'A-baseline &amp; data'!AH315)</f>
        <v>42339.347924697227</v>
      </c>
      <c r="H515" s="243">
        <f>IF('A-baseline &amp; data'!AI315="",G515*(1+SUMIFS('A-methods'!N:N,'A-methods'!$AG:$AG,"rate",'A-methods'!$AF:$AF,$B515,'A-methods'!$G:$G,$C515,'A-methods'!$A:$A,$D515)),'A-baseline &amp; data'!AI315)</f>
        <v>44371.636625082698</v>
      </c>
      <c r="I515" s="243">
        <f>IF('A-baseline &amp; data'!AJ315="",H515*(1+SUMIFS('A-methods'!O:O,'A-methods'!$AG:$AG,"rate",'A-methods'!$AF:$AF,$B515,'A-methods'!$G:$G,$C515,'A-methods'!$A:$A,$D515)),'A-baseline &amp; data'!AJ315)</f>
        <v>46501.475183086666</v>
      </c>
      <c r="J515" s="243">
        <f>IF('A-baseline &amp; data'!AK315="",I515*(1+SUMIFS('A-methods'!P:P,'A-methods'!$AG:$AG,"rate",'A-methods'!$AF:$AF,$B515,'A-methods'!$G:$G,$C515,'A-methods'!$A:$A,$D515)),'A-baseline &amp; data'!AK315)</f>
        <v>48733.545991874831</v>
      </c>
      <c r="K515" s="243">
        <f>IF('A-baseline &amp; data'!AL315="",J515*(1+SUMIFS('A-methods'!Q:Q,'A-methods'!$AG:$AG,"rate",'A-methods'!$AF:$AF,$B515,'A-methods'!$G:$G,$C515,'A-methods'!$A:$A,$D515)),'A-baseline &amp; data'!AL315)</f>
        <v>51072.756199484822</v>
      </c>
      <c r="L515" s="243">
        <f>IF('A-baseline &amp; data'!AM315="",K515*(1+SUMIFS('A-methods'!R:R,'A-methods'!$AG:$AG,"rate",'A-methods'!$AF:$AF,$B515,'A-methods'!$G:$G,$C515,'A-methods'!$A:$A,$D515)),'A-baseline &amp; data'!AM315)</f>
        <v>53524.248497060093</v>
      </c>
      <c r="M515" s="243">
        <f>IF('A-baseline &amp; data'!AN315="",L515*(1+SUMIFS('A-methods'!S:S,'A-methods'!$AG:$AG,"rate",'A-methods'!$AF:$AF,$B515,'A-methods'!$G:$G,$C515,'A-methods'!$A:$A,$D515)),'A-baseline &amp; data'!AN315)</f>
        <v>56093.412424918977</v>
      </c>
      <c r="N515" s="243">
        <f>IF('A-baseline &amp; data'!AO315="",M515*(1+SUMIFS('A-methods'!T:T,'A-methods'!$AG:$AG,"rate",'A-methods'!$AF:$AF,$B515,'A-methods'!$G:$G,$C515,'A-methods'!$A:$A,$D515)),'A-baseline &amp; data'!AO315)</f>
        <v>58785.896221315088</v>
      </c>
      <c r="O515" s="243">
        <f>IF('A-baseline &amp; data'!AP315="",N515*(1+SUMIFS('A-methods'!U:U,'A-methods'!$AG:$AG,"rate",'A-methods'!$AF:$AF,$B515,'A-methods'!$G:$G,$C515,'A-methods'!$A:$A,$D515)),'A-baseline &amp; data'!AP315)</f>
        <v>61607.619239938213</v>
      </c>
      <c r="P515" s="243">
        <f>IF('A-baseline &amp; data'!AQ315="",O515*(1+SUMIFS('A-methods'!V:V,'A-methods'!$AG:$AG,"rate",'A-methods'!$AF:$AF,$B515,'A-methods'!$G:$G,$C515,'A-methods'!$A:$A,$D515)),'A-baseline &amp; data'!AQ315)</f>
        <v>64564.784963455248</v>
      </c>
      <c r="Q515" s="243">
        <f>IF('A-baseline &amp; data'!AR315="",P515*(1+SUMIFS('A-methods'!W:W,'A-methods'!$AG:$AG,"rate",'A-methods'!$AF:$AF,$B515,'A-methods'!$G:$G,$C515,'A-methods'!$A:$A,$D515)),'A-baseline &amp; data'!AR315)</f>
        <v>67663.894641701103</v>
      </c>
      <c r="R515" s="243">
        <f>IF('A-baseline &amp; data'!AS315="",Q515*(1+SUMIFS('A-methods'!X:X,'A-methods'!$AG:$AG,"rate",'A-methods'!$AF:$AF,$B515,'A-methods'!$G:$G,$C515,'A-methods'!$A:$A,$D515)),'A-baseline &amp; data'!AS315)</f>
        <v>70911.761584502761</v>
      </c>
      <c r="S515" s="243">
        <f>IF('A-baseline &amp; data'!AT315="",R515*(1+SUMIFS('A-methods'!Y:Y,'A-methods'!$AG:$AG,"rate",'A-methods'!$AF:$AF,$B515,'A-methods'!$G:$G,$C515,'A-methods'!$A:$A,$D515)),'A-baseline &amp; data'!AT315)</f>
        <v>74315.526140558897</v>
      </c>
      <c r="T515" s="243">
        <f>IF('A-baseline &amp; data'!AU315="",S515*(1+SUMIFS('A-methods'!Z:Z,'A-methods'!$AG:$AG,"rate",'A-methods'!$AF:$AF,$B515,'A-methods'!$G:$G,$C515,'A-methods'!$A:$A,$D515)),'A-baseline &amp; data'!AU315)</f>
        <v>77882.671395305733</v>
      </c>
      <c r="U515" s="243">
        <f>IF('A-baseline &amp; data'!AV315="",T515*(1+SUMIFS('A-methods'!AA:AA,'A-methods'!$AG:$AG,"rate",'A-methods'!$AF:$AF,$B515,'A-methods'!$G:$G,$C515,'A-methods'!$A:$A,$D515)),'A-baseline &amp; data'!AV315)</f>
        <v>81621.039622280412</v>
      </c>
      <c r="V515" s="243">
        <f>IF('A-baseline &amp; data'!AW315="",U515*(1+SUMIFS('A-methods'!AB:AB,'A-methods'!$AG:$AG,"rate",'A-methods'!$AF:$AF,$B515,'A-methods'!$G:$G,$C515,'A-methods'!$A:$A,$D515)),'A-baseline &amp; data'!AW315)</f>
        <v>85538.849524149875</v>
      </c>
      <c r="W515" s="243">
        <f>IF('A-baseline &amp; data'!AX315="",V515*(1+SUMIFS('A-methods'!AC:AC,'A-methods'!$AG:$AG,"rate",'A-methods'!$AF:$AF,$B515,'A-methods'!$G:$G,$C515,'A-methods'!$A:$A,$D515)),'A-baseline &amp; data'!AX315)</f>
        <v>89644.714301309068</v>
      </c>
      <c r="X515" s="243">
        <f>IF('A-baseline &amp; data'!AY315="",W515*(1+SUMIFS('A-methods'!AD:AD,'A-methods'!$AG:$AG,"rate",'A-methods'!$AF:$AF,$B515,'A-methods'!$G:$G,$C515,'A-methods'!$A:$A,$D515)),'A-baseline &amp; data'!AY315)</f>
        <v>93947.660587771912</v>
      </c>
      <c r="Y515" s="243">
        <f>IF('A-baseline &amp; data'!AZ315="",X515*(1+SUMIFS('A-methods'!AE:AE,'A-methods'!$AG:$AG,"rate",'A-methods'!$AF:$AF,$B515,'A-methods'!$G:$G,$C515,'A-methods'!$A:$A,$D515)),'A-baseline &amp; data'!AZ315)</f>
        <v>98457.148295984967</v>
      </c>
    </row>
    <row r="516" spans="1:27">
      <c r="A516" s="237" t="s">
        <v>254</v>
      </c>
      <c r="B516" s="221" t="s">
        <v>202</v>
      </c>
      <c r="C516" s="274" t="str">
        <f t="shared" si="57"/>
        <v>SA</v>
      </c>
      <c r="D516" s="272" t="str">
        <f t="shared" si="57"/>
        <v>High</v>
      </c>
      <c r="E516" s="336">
        <f>IF('A-baseline &amp; data'!AF316&lt;&gt;"",'A-baseline &amp; data'!AF316,'A-baseline &amp; data'!AE316*(1+SUMIFS('A-methods'!K:K,'A-methods'!$AG:$AG,"rate",'A-methods'!$AF:$AF,$B516,'A-methods'!$G:$G,$C516,'A-methods'!$A:$A,$D516)))</f>
        <v>0</v>
      </c>
      <c r="F516" s="243">
        <f>IF('A-baseline &amp; data'!AG316="",E516*(1+SUMIFS('A-methods'!L:L,'A-methods'!$AG:$AG,"rate",'A-methods'!$AF:$AF,$B516,'A-methods'!$G:$G,$C516,'A-methods'!$A:$A,$D516)),'A-baseline &amp; data'!AG316)</f>
        <v>0</v>
      </c>
      <c r="G516" s="243">
        <f>IF('A-baseline &amp; data'!AH316="",F516*(1+SUMIFS('A-methods'!M:M,'A-methods'!$AG:$AG,"rate",'A-methods'!$AF:$AF,$B516,'A-methods'!$G:$G,$C516,'A-methods'!$A:$A,$D516)),'A-baseline &amp; data'!AH316)</f>
        <v>0</v>
      </c>
      <c r="H516" s="243">
        <f>IF('A-baseline &amp; data'!AI316="",G516*(1+SUMIFS('A-methods'!N:N,'A-methods'!$AG:$AG,"rate",'A-methods'!$AF:$AF,$B516,'A-methods'!$G:$G,$C516,'A-methods'!$A:$A,$D516)),'A-baseline &amp; data'!AI316)</f>
        <v>0</v>
      </c>
      <c r="I516" s="243">
        <f>IF('A-baseline &amp; data'!AJ316="",H516*(1+SUMIFS('A-methods'!O:O,'A-methods'!$AG:$AG,"rate",'A-methods'!$AF:$AF,$B516,'A-methods'!$G:$G,$C516,'A-methods'!$A:$A,$D516)),'A-baseline &amp; data'!AJ316)</f>
        <v>0</v>
      </c>
      <c r="J516" s="243">
        <f>IF('A-baseline &amp; data'!AK316="",I516*(1+SUMIFS('A-methods'!P:P,'A-methods'!$AG:$AG,"rate",'A-methods'!$AF:$AF,$B516,'A-methods'!$G:$G,$C516,'A-methods'!$A:$A,$D516)),'A-baseline &amp; data'!AK316)</f>
        <v>0</v>
      </c>
      <c r="K516" s="243">
        <f>IF('A-baseline &amp; data'!AL316="",J516*(1+SUMIFS('A-methods'!Q:Q,'A-methods'!$AG:$AG,"rate",'A-methods'!$AF:$AF,$B516,'A-methods'!$G:$G,$C516,'A-methods'!$A:$A,$D516)),'A-baseline &amp; data'!AL316)</f>
        <v>0</v>
      </c>
      <c r="L516" s="243">
        <f>IF('A-baseline &amp; data'!AM316="",K516*(1+SUMIFS('A-methods'!R:R,'A-methods'!$AG:$AG,"rate",'A-methods'!$AF:$AF,$B516,'A-methods'!$G:$G,$C516,'A-methods'!$A:$A,$D516)),'A-baseline &amp; data'!AM316)</f>
        <v>0</v>
      </c>
      <c r="M516" s="243">
        <f>IF('A-baseline &amp; data'!AN316="",L516*(1+SUMIFS('A-methods'!S:S,'A-methods'!$AG:$AG,"rate",'A-methods'!$AF:$AF,$B516,'A-methods'!$G:$G,$C516,'A-methods'!$A:$A,$D516)),'A-baseline &amp; data'!AN316)</f>
        <v>0</v>
      </c>
      <c r="N516" s="243">
        <f>IF('A-baseline &amp; data'!AO316="",M516*(1+SUMIFS('A-methods'!T:T,'A-methods'!$AG:$AG,"rate",'A-methods'!$AF:$AF,$B516,'A-methods'!$G:$G,$C516,'A-methods'!$A:$A,$D516)),'A-baseline &amp; data'!AO316)</f>
        <v>0</v>
      </c>
      <c r="O516" s="243">
        <f>IF('A-baseline &amp; data'!AP316="",N516*(1+SUMIFS('A-methods'!U:U,'A-methods'!$AG:$AG,"rate",'A-methods'!$AF:$AF,$B516,'A-methods'!$G:$G,$C516,'A-methods'!$A:$A,$D516)),'A-baseline &amp; data'!AP316)</f>
        <v>0</v>
      </c>
      <c r="P516" s="243">
        <f>IF('A-baseline &amp; data'!AQ316="",O516*(1+SUMIFS('A-methods'!V:V,'A-methods'!$AG:$AG,"rate",'A-methods'!$AF:$AF,$B516,'A-methods'!$G:$G,$C516,'A-methods'!$A:$A,$D516)),'A-baseline &amp; data'!AQ316)</f>
        <v>0</v>
      </c>
      <c r="Q516" s="243">
        <f>IF('A-baseline &amp; data'!AR316="",P516*(1+SUMIFS('A-methods'!W:W,'A-methods'!$AG:$AG,"rate",'A-methods'!$AF:$AF,$B516,'A-methods'!$G:$G,$C516,'A-methods'!$A:$A,$D516)),'A-baseline &amp; data'!AR316)</f>
        <v>0</v>
      </c>
      <c r="R516" s="243">
        <f>IF('A-baseline &amp; data'!AS316="",Q516*(1+SUMIFS('A-methods'!X:X,'A-methods'!$AG:$AG,"rate",'A-methods'!$AF:$AF,$B516,'A-methods'!$G:$G,$C516,'A-methods'!$A:$A,$D516)),'A-baseline &amp; data'!AS316)</f>
        <v>0</v>
      </c>
      <c r="S516" s="243">
        <f>IF('A-baseline &amp; data'!AT316="",R516*(1+SUMIFS('A-methods'!Y:Y,'A-methods'!$AG:$AG,"rate",'A-methods'!$AF:$AF,$B516,'A-methods'!$G:$G,$C516,'A-methods'!$A:$A,$D516)),'A-baseline &amp; data'!AT316)</f>
        <v>0</v>
      </c>
      <c r="T516" s="243">
        <f>IF('A-baseline &amp; data'!AU316="",S516*(1+SUMIFS('A-methods'!Z:Z,'A-methods'!$AG:$AG,"rate",'A-methods'!$AF:$AF,$B516,'A-methods'!$G:$G,$C516,'A-methods'!$A:$A,$D516)),'A-baseline &amp; data'!AU316)</f>
        <v>0</v>
      </c>
      <c r="U516" s="243">
        <f>IF('A-baseline &amp; data'!AV316="",T516*(1+SUMIFS('A-methods'!AA:AA,'A-methods'!$AG:$AG,"rate",'A-methods'!$AF:$AF,$B516,'A-methods'!$G:$G,$C516,'A-methods'!$A:$A,$D516)),'A-baseline &amp; data'!AV316)</f>
        <v>0</v>
      </c>
      <c r="V516" s="243">
        <f>IF('A-baseline &amp; data'!AW316="",U516*(1+SUMIFS('A-methods'!AB:AB,'A-methods'!$AG:$AG,"rate",'A-methods'!$AF:$AF,$B516,'A-methods'!$G:$G,$C516,'A-methods'!$A:$A,$D516)),'A-baseline &amp; data'!AW316)</f>
        <v>0</v>
      </c>
      <c r="W516" s="243">
        <f>IF('A-baseline &amp; data'!AX316="",V516*(1+SUMIFS('A-methods'!AC:AC,'A-methods'!$AG:$AG,"rate",'A-methods'!$AF:$AF,$B516,'A-methods'!$G:$G,$C516,'A-methods'!$A:$A,$D516)),'A-baseline &amp; data'!AX316)</f>
        <v>0</v>
      </c>
      <c r="X516" s="243">
        <f>IF('A-baseline &amp; data'!AY316="",W516*(1+SUMIFS('A-methods'!AD:AD,'A-methods'!$AG:$AG,"rate",'A-methods'!$AF:$AF,$B516,'A-methods'!$G:$G,$C516,'A-methods'!$A:$A,$D516)),'A-baseline &amp; data'!AY316)</f>
        <v>0</v>
      </c>
      <c r="Y516" s="243">
        <f>IF('A-baseline &amp; data'!AZ316="",X516*(1+SUMIFS('A-methods'!AE:AE,'A-methods'!$AG:$AG,"rate",'A-methods'!$AF:$AF,$B516,'A-methods'!$G:$G,$C516,'A-methods'!$A:$A,$D516)),'A-baseline &amp; data'!AZ316)</f>
        <v>0</v>
      </c>
    </row>
    <row r="517" spans="1:27">
      <c r="A517" s="237" t="s">
        <v>255</v>
      </c>
      <c r="B517" s="221" t="s">
        <v>227</v>
      </c>
      <c r="C517" s="274" t="str">
        <f t="shared" si="57"/>
        <v>SA</v>
      </c>
      <c r="D517" s="272" t="str">
        <f t="shared" si="57"/>
        <v>High</v>
      </c>
      <c r="E517" s="336">
        <f>IF('A-baseline &amp; data'!AF317&lt;&gt;"",'A-baseline &amp; data'!AF317,'A-baseline &amp; data'!AE317*(1+SUMIFS('A-methods'!K:K,'A-methods'!$AG:$AG,"rate",'A-methods'!$AF:$AF,$B517,'A-methods'!$G:$G,$C517,'A-methods'!$A:$A,$D517)))</f>
        <v>0</v>
      </c>
      <c r="F517" s="243">
        <f>IF('A-baseline &amp; data'!AG317="",E517*(1+SUMIFS('A-methods'!L:L,'A-methods'!$AG:$AG,"rate",'A-methods'!$AF:$AF,$B517,'A-methods'!$G:$G,$C517,'A-methods'!$A:$A,$D517)),'A-baseline &amp; data'!AG317)</f>
        <v>0</v>
      </c>
      <c r="G517" s="243">
        <f>IF('A-baseline &amp; data'!AH317="",F517*(1+SUMIFS('A-methods'!M:M,'A-methods'!$AG:$AG,"rate",'A-methods'!$AF:$AF,$B517,'A-methods'!$G:$G,$C517,'A-methods'!$A:$A,$D517)),'A-baseline &amp; data'!AH317)</f>
        <v>0</v>
      </c>
      <c r="H517" s="243">
        <f>IF('A-baseline &amp; data'!AI317="",G517*(1+SUMIFS('A-methods'!N:N,'A-methods'!$AG:$AG,"rate",'A-methods'!$AF:$AF,$B517,'A-methods'!$G:$G,$C517,'A-methods'!$A:$A,$D517)),'A-baseline &amp; data'!AI317)</f>
        <v>0</v>
      </c>
      <c r="I517" s="243">
        <f>IF('A-baseline &amp; data'!AJ317="",H517*(1+SUMIFS('A-methods'!O:O,'A-methods'!$AG:$AG,"rate",'A-methods'!$AF:$AF,$B517,'A-methods'!$G:$G,$C517,'A-methods'!$A:$A,$D517)),'A-baseline &amp; data'!AJ317)</f>
        <v>0</v>
      </c>
      <c r="J517" s="243">
        <f>IF('A-baseline &amp; data'!AK317="",I517*(1+SUMIFS('A-methods'!P:P,'A-methods'!$AG:$AG,"rate",'A-methods'!$AF:$AF,$B517,'A-methods'!$G:$G,$C517,'A-methods'!$A:$A,$D517)),'A-baseline &amp; data'!AK317)</f>
        <v>0</v>
      </c>
      <c r="K517" s="243">
        <f>IF('A-baseline &amp; data'!AL317="",J517*(1+SUMIFS('A-methods'!Q:Q,'A-methods'!$AG:$AG,"rate",'A-methods'!$AF:$AF,$B517,'A-methods'!$G:$G,$C517,'A-methods'!$A:$A,$D517)),'A-baseline &amp; data'!AL317)</f>
        <v>0</v>
      </c>
      <c r="L517" s="243">
        <f>IF('A-baseline &amp; data'!AM317="",K517*(1+SUMIFS('A-methods'!R:R,'A-methods'!$AG:$AG,"rate",'A-methods'!$AF:$AF,$B517,'A-methods'!$G:$G,$C517,'A-methods'!$A:$A,$D517)),'A-baseline &amp; data'!AM317)</f>
        <v>0</v>
      </c>
      <c r="M517" s="243">
        <f>IF('A-baseline &amp; data'!AN317="",L517*(1+SUMIFS('A-methods'!S:S,'A-methods'!$AG:$AG,"rate",'A-methods'!$AF:$AF,$B517,'A-methods'!$G:$G,$C517,'A-methods'!$A:$A,$D517)),'A-baseline &amp; data'!AN317)</f>
        <v>0</v>
      </c>
      <c r="N517" s="243">
        <f>IF('A-baseline &amp; data'!AO317="",M517*(1+SUMIFS('A-methods'!T:T,'A-methods'!$AG:$AG,"rate",'A-methods'!$AF:$AF,$B517,'A-methods'!$G:$G,$C517,'A-methods'!$A:$A,$D517)),'A-baseline &amp; data'!AO317)</f>
        <v>0</v>
      </c>
      <c r="O517" s="243">
        <f>IF('A-baseline &amp; data'!AP317="",N517*(1+SUMIFS('A-methods'!U:U,'A-methods'!$AG:$AG,"rate",'A-methods'!$AF:$AF,$B517,'A-methods'!$G:$G,$C517,'A-methods'!$A:$A,$D517)),'A-baseline &amp; data'!AP317)</f>
        <v>0</v>
      </c>
      <c r="P517" s="243">
        <f>IF('A-baseline &amp; data'!AQ317="",O517*(1+SUMIFS('A-methods'!V:V,'A-methods'!$AG:$AG,"rate",'A-methods'!$AF:$AF,$B517,'A-methods'!$G:$G,$C517,'A-methods'!$A:$A,$D517)),'A-baseline &amp; data'!AQ317)</f>
        <v>0</v>
      </c>
      <c r="Q517" s="243">
        <f>IF('A-baseline &amp; data'!AR317="",P517*(1+SUMIFS('A-methods'!W:W,'A-methods'!$AG:$AG,"rate",'A-methods'!$AF:$AF,$B517,'A-methods'!$G:$G,$C517,'A-methods'!$A:$A,$D517)),'A-baseline &amp; data'!AR317)</f>
        <v>0</v>
      </c>
      <c r="R517" s="243">
        <f>IF('A-baseline &amp; data'!AS317="",Q517*(1+SUMIFS('A-methods'!X:X,'A-methods'!$AG:$AG,"rate",'A-methods'!$AF:$AF,$B517,'A-methods'!$G:$G,$C517,'A-methods'!$A:$A,$D517)),'A-baseline &amp; data'!AS317)</f>
        <v>0</v>
      </c>
      <c r="S517" s="243">
        <f>IF('A-baseline &amp; data'!AT317="",R517*(1+SUMIFS('A-methods'!Y:Y,'A-methods'!$AG:$AG,"rate",'A-methods'!$AF:$AF,$B517,'A-methods'!$G:$G,$C517,'A-methods'!$A:$A,$D517)),'A-baseline &amp; data'!AT317)</f>
        <v>0</v>
      </c>
      <c r="T517" s="243">
        <f>IF('A-baseline &amp; data'!AU317="",S517*(1+SUMIFS('A-methods'!Z:Z,'A-methods'!$AG:$AG,"rate",'A-methods'!$AF:$AF,$B517,'A-methods'!$G:$G,$C517,'A-methods'!$A:$A,$D517)),'A-baseline &amp; data'!AU317)</f>
        <v>0</v>
      </c>
      <c r="U517" s="243">
        <f>IF('A-baseline &amp; data'!AV317="",T517*(1+SUMIFS('A-methods'!AA:AA,'A-methods'!$AG:$AG,"rate",'A-methods'!$AF:$AF,$B517,'A-methods'!$G:$G,$C517,'A-methods'!$A:$A,$D517)),'A-baseline &amp; data'!AV317)</f>
        <v>0</v>
      </c>
      <c r="V517" s="243">
        <f>IF('A-baseline &amp; data'!AW317="",U517*(1+SUMIFS('A-methods'!AB:AB,'A-methods'!$AG:$AG,"rate",'A-methods'!$AF:$AF,$B517,'A-methods'!$G:$G,$C517,'A-methods'!$A:$A,$D517)),'A-baseline &amp; data'!AW317)</f>
        <v>0</v>
      </c>
      <c r="W517" s="243">
        <f>IF('A-baseline &amp; data'!AX317="",V517*(1+SUMIFS('A-methods'!AC:AC,'A-methods'!$AG:$AG,"rate",'A-methods'!$AF:$AF,$B517,'A-methods'!$G:$G,$C517,'A-methods'!$A:$A,$D517)),'A-baseline &amp; data'!AX317)</f>
        <v>0</v>
      </c>
      <c r="X517" s="243">
        <f>IF('A-baseline &amp; data'!AY317="",W517*(1+SUMIFS('A-methods'!AD:AD,'A-methods'!$AG:$AG,"rate",'A-methods'!$AF:$AF,$B517,'A-methods'!$G:$G,$C517,'A-methods'!$A:$A,$D517)),'A-baseline &amp; data'!AY317)</f>
        <v>0</v>
      </c>
      <c r="Y517" s="243">
        <f>IF('A-baseline &amp; data'!AZ317="",X517*(1+SUMIFS('A-methods'!AE:AE,'A-methods'!$AG:$AG,"rate",'A-methods'!$AF:$AF,$B517,'A-methods'!$G:$G,$C517,'A-methods'!$A:$A,$D517)),'A-baseline &amp; data'!AZ317)</f>
        <v>0</v>
      </c>
    </row>
    <row r="518" spans="1:27">
      <c r="A518" s="237" t="s">
        <v>256</v>
      </c>
      <c r="B518" s="221" t="s">
        <v>372</v>
      </c>
      <c r="C518" s="274" t="str">
        <f t="shared" si="57"/>
        <v>SA</v>
      </c>
      <c r="D518" s="272" t="str">
        <f t="shared" si="57"/>
        <v>High</v>
      </c>
      <c r="E518" s="336">
        <f>IF('A-baseline &amp; data'!AF318&lt;&gt;"",'A-baseline &amp; data'!AF318,'A-baseline &amp; data'!AE318*(1+SUMIFS('A-methods'!K:K,'A-methods'!$AG:$AG,"rate",'A-methods'!$AF:$AF,$B518,'A-methods'!$G:$G,$C518,'A-methods'!$A:$A,$D518)))</f>
        <v>0</v>
      </c>
      <c r="F518" s="243">
        <f>IF('A-baseline &amp; data'!AG318="",E518*(1+SUMIFS('A-methods'!L:L,'A-methods'!$AG:$AG,"rate",'A-methods'!$AF:$AF,$B518,'A-methods'!$G:$G,$C518,'A-methods'!$A:$A,$D518)),'A-baseline &amp; data'!AG318)</f>
        <v>0</v>
      </c>
      <c r="G518" s="243">
        <f>IF('A-baseline &amp; data'!AH318="",F518*(1+SUMIFS('A-methods'!M:M,'A-methods'!$AG:$AG,"rate",'A-methods'!$AF:$AF,$B518,'A-methods'!$G:$G,$C518,'A-methods'!$A:$A,$D518)),'A-baseline &amp; data'!AH318)</f>
        <v>0</v>
      </c>
      <c r="H518" s="243">
        <f>IF('A-baseline &amp; data'!AI318="",G518*(1+SUMIFS('A-methods'!N:N,'A-methods'!$AG:$AG,"rate",'A-methods'!$AF:$AF,$B518,'A-methods'!$G:$G,$C518,'A-methods'!$A:$A,$D518)),'A-baseline &amp; data'!AI318)</f>
        <v>0</v>
      </c>
      <c r="I518" s="243">
        <f>IF('A-baseline &amp; data'!AJ318="",H518*(1+SUMIFS('A-methods'!O:O,'A-methods'!$AG:$AG,"rate",'A-methods'!$AF:$AF,$B518,'A-methods'!$G:$G,$C518,'A-methods'!$A:$A,$D518)),'A-baseline &amp; data'!AJ318)</f>
        <v>0</v>
      </c>
      <c r="J518" s="243">
        <f>IF('A-baseline &amp; data'!AK318="",I518*(1+SUMIFS('A-methods'!P:P,'A-methods'!$AG:$AG,"rate",'A-methods'!$AF:$AF,$B518,'A-methods'!$G:$G,$C518,'A-methods'!$A:$A,$D518)),'A-baseline &amp; data'!AK318)</f>
        <v>0</v>
      </c>
      <c r="K518" s="243">
        <f>IF('A-baseline &amp; data'!AL318="",J518*(1+SUMIFS('A-methods'!Q:Q,'A-methods'!$AG:$AG,"rate",'A-methods'!$AF:$AF,$B518,'A-methods'!$G:$G,$C518,'A-methods'!$A:$A,$D518)),'A-baseline &amp; data'!AL318)</f>
        <v>0</v>
      </c>
      <c r="L518" s="243">
        <f>IF('A-baseline &amp; data'!AM318="",K518*(1+SUMIFS('A-methods'!R:R,'A-methods'!$AG:$AG,"rate",'A-methods'!$AF:$AF,$B518,'A-methods'!$G:$G,$C518,'A-methods'!$A:$A,$D518)),'A-baseline &amp; data'!AM318)</f>
        <v>0</v>
      </c>
      <c r="M518" s="243">
        <f>IF('A-baseline &amp; data'!AN318="",L518*(1+SUMIFS('A-methods'!S:S,'A-methods'!$AG:$AG,"rate",'A-methods'!$AF:$AF,$B518,'A-methods'!$G:$G,$C518,'A-methods'!$A:$A,$D518)),'A-baseline &amp; data'!AN318)</f>
        <v>0</v>
      </c>
      <c r="N518" s="243">
        <f>IF('A-baseline &amp; data'!AO318="",M518*(1+SUMIFS('A-methods'!T:T,'A-methods'!$AG:$AG,"rate",'A-methods'!$AF:$AF,$B518,'A-methods'!$G:$G,$C518,'A-methods'!$A:$A,$D518)),'A-baseline &amp; data'!AO318)</f>
        <v>0</v>
      </c>
      <c r="O518" s="243">
        <f>IF('A-baseline &amp; data'!AP318="",N518*(1+SUMIFS('A-methods'!U:U,'A-methods'!$AG:$AG,"rate",'A-methods'!$AF:$AF,$B518,'A-methods'!$G:$G,$C518,'A-methods'!$A:$A,$D518)),'A-baseline &amp; data'!AP318)</f>
        <v>0</v>
      </c>
      <c r="P518" s="243">
        <f>IF('A-baseline &amp; data'!AQ318="",O518*(1+SUMIFS('A-methods'!V:V,'A-methods'!$AG:$AG,"rate",'A-methods'!$AF:$AF,$B518,'A-methods'!$G:$G,$C518,'A-methods'!$A:$A,$D518)),'A-baseline &amp; data'!AQ318)</f>
        <v>0</v>
      </c>
      <c r="Q518" s="243">
        <f>IF('A-baseline &amp; data'!AR318="",P518*(1+SUMIFS('A-methods'!W:W,'A-methods'!$AG:$AG,"rate",'A-methods'!$AF:$AF,$B518,'A-methods'!$G:$G,$C518,'A-methods'!$A:$A,$D518)),'A-baseline &amp; data'!AR318)</f>
        <v>0</v>
      </c>
      <c r="R518" s="243">
        <f>IF('A-baseline &amp; data'!AS318="",Q518*(1+SUMIFS('A-methods'!X:X,'A-methods'!$AG:$AG,"rate",'A-methods'!$AF:$AF,$B518,'A-methods'!$G:$G,$C518,'A-methods'!$A:$A,$D518)),'A-baseline &amp; data'!AS318)</f>
        <v>0</v>
      </c>
      <c r="S518" s="243">
        <f>IF('A-baseline &amp; data'!AT318="",R518*(1+SUMIFS('A-methods'!Y:Y,'A-methods'!$AG:$AG,"rate",'A-methods'!$AF:$AF,$B518,'A-methods'!$G:$G,$C518,'A-methods'!$A:$A,$D518)),'A-baseline &amp; data'!AT318)</f>
        <v>0</v>
      </c>
      <c r="T518" s="243">
        <f>IF('A-baseline &amp; data'!AU318="",S518*(1+SUMIFS('A-methods'!Z:Z,'A-methods'!$AG:$AG,"rate",'A-methods'!$AF:$AF,$B518,'A-methods'!$G:$G,$C518,'A-methods'!$A:$A,$D518)),'A-baseline &amp; data'!AU318)</f>
        <v>0</v>
      </c>
      <c r="U518" s="243">
        <f>IF('A-baseline &amp; data'!AV318="",T518*(1+SUMIFS('A-methods'!AA:AA,'A-methods'!$AG:$AG,"rate",'A-methods'!$AF:$AF,$B518,'A-methods'!$G:$G,$C518,'A-methods'!$A:$A,$D518)),'A-baseline &amp; data'!AV318)</f>
        <v>0</v>
      </c>
      <c r="V518" s="243">
        <f>IF('A-baseline &amp; data'!AW318="",U518*(1+SUMIFS('A-methods'!AB:AB,'A-methods'!$AG:$AG,"rate",'A-methods'!$AF:$AF,$B518,'A-methods'!$G:$G,$C518,'A-methods'!$A:$A,$D518)),'A-baseline &amp; data'!AW318)</f>
        <v>0</v>
      </c>
      <c r="W518" s="243">
        <f>IF('A-baseline &amp; data'!AX318="",V518*(1+SUMIFS('A-methods'!AC:AC,'A-methods'!$AG:$AG,"rate",'A-methods'!$AF:$AF,$B518,'A-methods'!$G:$G,$C518,'A-methods'!$A:$A,$D518)),'A-baseline &amp; data'!AX318)</f>
        <v>0</v>
      </c>
      <c r="X518" s="243">
        <f>IF('A-baseline &amp; data'!AY318="",W518*(1+SUMIFS('A-methods'!AD:AD,'A-methods'!$AG:$AG,"rate",'A-methods'!$AF:$AF,$B518,'A-methods'!$G:$G,$C518,'A-methods'!$A:$A,$D518)),'A-baseline &amp; data'!AY318)</f>
        <v>0</v>
      </c>
      <c r="Y518" s="243">
        <f>IF('A-baseline &amp; data'!AZ318="",X518*(1+SUMIFS('A-methods'!AE:AE,'A-methods'!$AG:$AG,"rate",'A-methods'!$AF:$AF,$B518,'A-methods'!$G:$G,$C518,'A-methods'!$A:$A,$D518)),'A-baseline &amp; data'!AZ318)</f>
        <v>0</v>
      </c>
    </row>
    <row r="519" spans="1:27">
      <c r="A519" s="237" t="s">
        <v>370</v>
      </c>
      <c r="B519" s="221" t="s">
        <v>371</v>
      </c>
      <c r="C519" s="274" t="str">
        <f t="shared" si="57"/>
        <v>SA</v>
      </c>
      <c r="D519" s="272" t="str">
        <f t="shared" si="57"/>
        <v>High</v>
      </c>
      <c r="E519" s="336">
        <f>IF('A-baseline &amp; data'!AF319&lt;&gt;"",'A-baseline &amp; data'!AF319,'A-baseline &amp; data'!AE319*(1+SUMIFS('A-methods'!K:K,'A-methods'!$AG:$AG,"rate",'A-methods'!$AF:$AF,$B519,'A-methods'!$G:$G,$C519,'A-methods'!$A:$A,$D519)))</f>
        <v>0</v>
      </c>
      <c r="F519" s="243">
        <f>IF('A-baseline &amp; data'!AG319="",E519*(1+SUMIFS('A-methods'!L:L,'A-methods'!$AG:$AG,"rate",'A-methods'!$AF:$AF,$B519,'A-methods'!$G:$G,$C519,'A-methods'!$A:$A,$D519)),'A-baseline &amp; data'!AG319)</f>
        <v>0</v>
      </c>
      <c r="G519" s="243">
        <f>IF('A-baseline &amp; data'!AH319="",F519*(1+SUMIFS('A-methods'!M:M,'A-methods'!$AG:$AG,"rate",'A-methods'!$AF:$AF,$B519,'A-methods'!$G:$G,$C519,'A-methods'!$A:$A,$D519)),'A-baseline &amp; data'!AH319)</f>
        <v>0</v>
      </c>
      <c r="H519" s="243">
        <f>IF('A-baseline &amp; data'!AI319="",G519*(1+SUMIFS('A-methods'!N:N,'A-methods'!$AG:$AG,"rate",'A-methods'!$AF:$AF,$B519,'A-methods'!$G:$G,$C519,'A-methods'!$A:$A,$D519)),'A-baseline &amp; data'!AI319)</f>
        <v>0</v>
      </c>
      <c r="I519" s="243">
        <f>IF('A-baseline &amp; data'!AJ319="",H519*(1+SUMIFS('A-methods'!O:O,'A-methods'!$AG:$AG,"rate",'A-methods'!$AF:$AF,$B519,'A-methods'!$G:$G,$C519,'A-methods'!$A:$A,$D519)),'A-baseline &amp; data'!AJ319)</f>
        <v>0</v>
      </c>
      <c r="J519" s="243">
        <f>IF('A-baseline &amp; data'!AK319="",I519*(1+SUMIFS('A-methods'!P:P,'A-methods'!$AG:$AG,"rate",'A-methods'!$AF:$AF,$B519,'A-methods'!$G:$G,$C519,'A-methods'!$A:$A,$D519)),'A-baseline &amp; data'!AK319)</f>
        <v>0</v>
      </c>
      <c r="K519" s="243">
        <f>IF('A-baseline &amp; data'!AL319="",J519*(1+SUMIFS('A-methods'!Q:Q,'A-methods'!$AG:$AG,"rate",'A-methods'!$AF:$AF,$B519,'A-methods'!$G:$G,$C519,'A-methods'!$A:$A,$D519)),'A-baseline &amp; data'!AL319)</f>
        <v>0</v>
      </c>
      <c r="L519" s="243">
        <f>IF('A-baseline &amp; data'!AM319="",K519*(1+SUMIFS('A-methods'!R:R,'A-methods'!$AG:$AG,"rate",'A-methods'!$AF:$AF,$B519,'A-methods'!$G:$G,$C519,'A-methods'!$A:$A,$D519)),'A-baseline &amp; data'!AM319)</f>
        <v>0</v>
      </c>
      <c r="M519" s="243">
        <f>IF('A-baseline &amp; data'!AN319="",L519*(1+SUMIFS('A-methods'!S:S,'A-methods'!$AG:$AG,"rate",'A-methods'!$AF:$AF,$B519,'A-methods'!$G:$G,$C519,'A-methods'!$A:$A,$D519)),'A-baseline &amp; data'!AN319)</f>
        <v>0</v>
      </c>
      <c r="N519" s="243">
        <f>IF('A-baseline &amp; data'!AO319="",M519*(1+SUMIFS('A-methods'!T:T,'A-methods'!$AG:$AG,"rate",'A-methods'!$AF:$AF,$B519,'A-methods'!$G:$G,$C519,'A-methods'!$A:$A,$D519)),'A-baseline &amp; data'!AO319)</f>
        <v>0</v>
      </c>
      <c r="O519" s="243">
        <f>IF('A-baseline &amp; data'!AP319="",N519*(1+SUMIFS('A-methods'!U:U,'A-methods'!$AG:$AG,"rate",'A-methods'!$AF:$AF,$B519,'A-methods'!$G:$G,$C519,'A-methods'!$A:$A,$D519)),'A-baseline &amp; data'!AP319)</f>
        <v>0</v>
      </c>
      <c r="P519" s="243">
        <f>IF('A-baseline &amp; data'!AQ319="",O519*(1+SUMIFS('A-methods'!V:V,'A-methods'!$AG:$AG,"rate",'A-methods'!$AF:$AF,$B519,'A-methods'!$G:$G,$C519,'A-methods'!$A:$A,$D519)),'A-baseline &amp; data'!AQ319)</f>
        <v>0</v>
      </c>
      <c r="Q519" s="243">
        <f>IF('A-baseline &amp; data'!AR319="",P519*(1+SUMIFS('A-methods'!W:W,'A-methods'!$AG:$AG,"rate",'A-methods'!$AF:$AF,$B519,'A-methods'!$G:$G,$C519,'A-methods'!$A:$A,$D519)),'A-baseline &amp; data'!AR319)</f>
        <v>0</v>
      </c>
      <c r="R519" s="243">
        <f>IF('A-baseline &amp; data'!AS319="",Q519*(1+SUMIFS('A-methods'!X:X,'A-methods'!$AG:$AG,"rate",'A-methods'!$AF:$AF,$B519,'A-methods'!$G:$G,$C519,'A-methods'!$A:$A,$D519)),'A-baseline &amp; data'!AS319)</f>
        <v>0</v>
      </c>
      <c r="S519" s="243">
        <f>IF('A-baseline &amp; data'!AT319="",R519*(1+SUMIFS('A-methods'!Y:Y,'A-methods'!$AG:$AG,"rate",'A-methods'!$AF:$AF,$B519,'A-methods'!$G:$G,$C519,'A-methods'!$A:$A,$D519)),'A-baseline &amp; data'!AT319)</f>
        <v>0</v>
      </c>
      <c r="T519" s="243">
        <f>IF('A-baseline &amp; data'!AU319="",S519*(1+SUMIFS('A-methods'!Z:Z,'A-methods'!$AG:$AG,"rate",'A-methods'!$AF:$AF,$B519,'A-methods'!$G:$G,$C519,'A-methods'!$A:$A,$D519)),'A-baseline &amp; data'!AU319)</f>
        <v>0</v>
      </c>
      <c r="U519" s="243">
        <f>IF('A-baseline &amp; data'!AV319="",T519*(1+SUMIFS('A-methods'!AA:AA,'A-methods'!$AG:$AG,"rate",'A-methods'!$AF:$AF,$B519,'A-methods'!$G:$G,$C519,'A-methods'!$A:$A,$D519)),'A-baseline &amp; data'!AV319)</f>
        <v>0</v>
      </c>
      <c r="V519" s="243">
        <f>IF('A-baseline &amp; data'!AW319="",U519*(1+SUMIFS('A-methods'!AB:AB,'A-methods'!$AG:$AG,"rate",'A-methods'!$AF:$AF,$B519,'A-methods'!$G:$G,$C519,'A-methods'!$A:$A,$D519)),'A-baseline &amp; data'!AW319)</f>
        <v>0</v>
      </c>
      <c r="W519" s="243">
        <f>IF('A-baseline &amp; data'!AX319="",V519*(1+SUMIFS('A-methods'!AC:AC,'A-methods'!$AG:$AG,"rate",'A-methods'!$AF:$AF,$B519,'A-methods'!$G:$G,$C519,'A-methods'!$A:$A,$D519)),'A-baseline &amp; data'!AX319)</f>
        <v>0</v>
      </c>
      <c r="X519" s="243">
        <f>IF('A-baseline &amp; data'!AY319="",W519*(1+SUMIFS('A-methods'!AD:AD,'A-methods'!$AG:$AG,"rate",'A-methods'!$AF:$AF,$B519,'A-methods'!$G:$G,$C519,'A-methods'!$A:$A,$D519)),'A-baseline &amp; data'!AY319)</f>
        <v>0</v>
      </c>
      <c r="Y519" s="243">
        <f>IF('A-baseline &amp; data'!AZ319="",X519*(1+SUMIFS('A-methods'!AE:AE,'A-methods'!$AG:$AG,"rate",'A-methods'!$AF:$AF,$B519,'A-methods'!$G:$G,$C519,'A-methods'!$A:$A,$D519)),'A-baseline &amp; data'!AZ319)</f>
        <v>0</v>
      </c>
    </row>
    <row r="520" spans="1:27">
      <c r="A520" s="237" t="s">
        <v>381</v>
      </c>
      <c r="B520" s="221" t="s">
        <v>382</v>
      </c>
      <c r="C520" s="274" t="str">
        <f t="shared" si="57"/>
        <v>SA</v>
      </c>
      <c r="D520" s="272" t="str">
        <f t="shared" si="57"/>
        <v>High</v>
      </c>
      <c r="E520" s="336">
        <f>IF('A-baseline &amp; data'!AF320&lt;&gt;"",'A-baseline &amp; data'!AF320,'A-baseline &amp; data'!AE320*(1+SUMIFS('A-methods'!K:K,'A-methods'!$AG:$AG,"rate",'A-methods'!$AF:$AF,$B520,'A-methods'!$G:$G,$C520,'A-methods'!$A:$A,$D520)))</f>
        <v>0</v>
      </c>
      <c r="F520" s="243">
        <f>IF('A-baseline &amp; data'!AG320="",E520*(1+SUMIFS('A-methods'!L:L,'A-methods'!$AG:$AG,"rate",'A-methods'!$AF:$AF,$B520,'A-methods'!$G:$G,$C520,'A-methods'!$A:$A,$D520)),'A-baseline &amp; data'!AG320)</f>
        <v>0</v>
      </c>
      <c r="G520" s="243">
        <f>IF('A-baseline &amp; data'!AH320="",F520*(1+SUMIFS('A-methods'!M:M,'A-methods'!$AG:$AG,"rate",'A-methods'!$AF:$AF,$B520,'A-methods'!$G:$G,$C520,'A-methods'!$A:$A,$D520)),'A-baseline &amp; data'!AH320)</f>
        <v>0</v>
      </c>
      <c r="H520" s="243">
        <f>IF('A-baseline &amp; data'!AI320="",G520*(1+SUMIFS('A-methods'!N:N,'A-methods'!$AG:$AG,"rate",'A-methods'!$AF:$AF,$B520,'A-methods'!$G:$G,$C520,'A-methods'!$A:$A,$D520)),'A-baseline &amp; data'!AI320)</f>
        <v>0</v>
      </c>
      <c r="I520" s="243">
        <f>IF('A-baseline &amp; data'!AJ320="",H520*(1+SUMIFS('A-methods'!O:O,'A-methods'!$AG:$AG,"rate",'A-methods'!$AF:$AF,$B520,'A-methods'!$G:$G,$C520,'A-methods'!$A:$A,$D520)),'A-baseline &amp; data'!AJ320)</f>
        <v>0</v>
      </c>
      <c r="J520" s="243">
        <f>IF('A-baseline &amp; data'!AK320="",I520*(1+SUMIFS('A-methods'!P:P,'A-methods'!$AG:$AG,"rate",'A-methods'!$AF:$AF,$B520,'A-methods'!$G:$G,$C520,'A-methods'!$A:$A,$D520)),'A-baseline &amp; data'!AK320)</f>
        <v>0</v>
      </c>
      <c r="K520" s="243">
        <f>IF('A-baseline &amp; data'!AL320="",J520*(1+SUMIFS('A-methods'!Q:Q,'A-methods'!$AG:$AG,"rate",'A-methods'!$AF:$AF,$B520,'A-methods'!$G:$G,$C520,'A-methods'!$A:$A,$D520)),'A-baseline &amp; data'!AL320)</f>
        <v>0</v>
      </c>
      <c r="L520" s="243">
        <f>IF('A-baseline &amp; data'!AM320="",K520*(1+SUMIFS('A-methods'!R:R,'A-methods'!$AG:$AG,"rate",'A-methods'!$AF:$AF,$B520,'A-methods'!$G:$G,$C520,'A-methods'!$A:$A,$D520)),'A-baseline &amp; data'!AM320)</f>
        <v>0</v>
      </c>
      <c r="M520" s="243">
        <f>IF('A-baseline &amp; data'!AN320="",L520*(1+SUMIFS('A-methods'!S:S,'A-methods'!$AG:$AG,"rate",'A-methods'!$AF:$AF,$B520,'A-methods'!$G:$G,$C520,'A-methods'!$A:$A,$D520)),'A-baseline &amp; data'!AN320)</f>
        <v>0</v>
      </c>
      <c r="N520" s="243">
        <f>IF('A-baseline &amp; data'!AO320="",M520*(1+SUMIFS('A-methods'!T:T,'A-methods'!$AG:$AG,"rate",'A-methods'!$AF:$AF,$B520,'A-methods'!$G:$G,$C520,'A-methods'!$A:$A,$D520)),'A-baseline &amp; data'!AO320)</f>
        <v>0</v>
      </c>
      <c r="O520" s="243">
        <f>IF('A-baseline &amp; data'!AP320="",N520*(1+SUMIFS('A-methods'!U:U,'A-methods'!$AG:$AG,"rate",'A-methods'!$AF:$AF,$B520,'A-methods'!$G:$G,$C520,'A-methods'!$A:$A,$D520)),'A-baseline &amp; data'!AP320)</f>
        <v>0</v>
      </c>
      <c r="P520" s="243">
        <f>IF('A-baseline &amp; data'!AQ320="",O520*(1+SUMIFS('A-methods'!V:V,'A-methods'!$AG:$AG,"rate",'A-methods'!$AF:$AF,$B520,'A-methods'!$G:$G,$C520,'A-methods'!$A:$A,$D520)),'A-baseline &amp; data'!AQ320)</f>
        <v>0</v>
      </c>
      <c r="Q520" s="243">
        <f>IF('A-baseline &amp; data'!AR320="",P520*(1+SUMIFS('A-methods'!W:W,'A-methods'!$AG:$AG,"rate",'A-methods'!$AF:$AF,$B520,'A-methods'!$G:$G,$C520,'A-methods'!$A:$A,$D520)),'A-baseline &amp; data'!AR320)</f>
        <v>0</v>
      </c>
      <c r="R520" s="243">
        <f>IF('A-baseline &amp; data'!AS320="",Q520*(1+SUMIFS('A-methods'!X:X,'A-methods'!$AG:$AG,"rate",'A-methods'!$AF:$AF,$B520,'A-methods'!$G:$G,$C520,'A-methods'!$A:$A,$D520)),'A-baseline &amp; data'!AS320)</f>
        <v>0</v>
      </c>
      <c r="S520" s="243">
        <f>IF('A-baseline &amp; data'!AT320="",R520*(1+SUMIFS('A-methods'!Y:Y,'A-methods'!$AG:$AG,"rate",'A-methods'!$AF:$AF,$B520,'A-methods'!$G:$G,$C520,'A-methods'!$A:$A,$D520)),'A-baseline &amp; data'!AT320)</f>
        <v>0</v>
      </c>
      <c r="T520" s="243">
        <f>IF('A-baseline &amp; data'!AU320="",S520*(1+SUMIFS('A-methods'!Z:Z,'A-methods'!$AG:$AG,"rate",'A-methods'!$AF:$AF,$B520,'A-methods'!$G:$G,$C520,'A-methods'!$A:$A,$D520)),'A-baseline &amp; data'!AU320)</f>
        <v>0</v>
      </c>
      <c r="U520" s="243">
        <f>IF('A-baseline &amp; data'!AV320="",T520*(1+SUMIFS('A-methods'!AA:AA,'A-methods'!$AG:$AG,"rate",'A-methods'!$AF:$AF,$B520,'A-methods'!$G:$G,$C520,'A-methods'!$A:$A,$D520)),'A-baseline &amp; data'!AV320)</f>
        <v>0</v>
      </c>
      <c r="V520" s="243">
        <f>IF('A-baseline &amp; data'!AW320="",U520*(1+SUMIFS('A-methods'!AB:AB,'A-methods'!$AG:$AG,"rate",'A-methods'!$AF:$AF,$B520,'A-methods'!$G:$G,$C520,'A-methods'!$A:$A,$D520)),'A-baseline &amp; data'!AW320)</f>
        <v>0</v>
      </c>
      <c r="W520" s="243">
        <f>IF('A-baseline &amp; data'!AX320="",V520*(1+SUMIFS('A-methods'!AC:AC,'A-methods'!$AG:$AG,"rate",'A-methods'!$AF:$AF,$B520,'A-methods'!$G:$G,$C520,'A-methods'!$A:$A,$D520)),'A-baseline &amp; data'!AX320)</f>
        <v>0</v>
      </c>
      <c r="X520" s="243">
        <f>IF('A-baseline &amp; data'!AY320="",W520*(1+SUMIFS('A-methods'!AD:AD,'A-methods'!$AG:$AG,"rate",'A-methods'!$AF:$AF,$B520,'A-methods'!$G:$G,$C520,'A-methods'!$A:$A,$D520)),'A-baseline &amp; data'!AY320)</f>
        <v>0</v>
      </c>
      <c r="Y520" s="243">
        <f>IF('A-baseline &amp; data'!AZ320="",X520*(1+SUMIFS('A-methods'!AE:AE,'A-methods'!$AG:$AG,"rate",'A-methods'!$AF:$AF,$B520,'A-methods'!$G:$G,$C520,'A-methods'!$A:$A,$D520)),'A-baseline &amp; data'!AZ320)</f>
        <v>0</v>
      </c>
    </row>
    <row r="521" spans="1:27">
      <c r="A521" s="237" t="s">
        <v>257</v>
      </c>
      <c r="B521" s="221" t="s">
        <v>194</v>
      </c>
      <c r="C521" s="274" t="str">
        <f t="shared" si="57"/>
        <v>SA</v>
      </c>
      <c r="D521" s="272" t="str">
        <f t="shared" si="57"/>
        <v>High</v>
      </c>
      <c r="E521" s="336">
        <f>IF('A-baseline &amp; data'!AF321&lt;&gt;"",'A-baseline &amp; data'!AF321,'A-baseline &amp; data'!AE321*(1+SUMIFS('A-methods'!K:K,'A-methods'!$AG:$AG,"rate",'A-methods'!$AF:$AF,$B521,'A-methods'!$G:$G,$C521,'A-methods'!$A:$A,$D521)))</f>
        <v>2473.59</v>
      </c>
      <c r="F521" s="243">
        <f>IF('A-baseline &amp; data'!AG321="",E521*(1+SUMIFS('A-methods'!L:L,'A-methods'!$AG:$AG,"rate",'A-methods'!$AF:$AF,$B521,'A-methods'!$G:$G,$C521,'A-methods'!$A:$A,$D521)),'A-baseline &amp; data'!AG321)</f>
        <v>2498.3259000000003</v>
      </c>
      <c r="G521" s="243">
        <f>IF('A-baseline &amp; data'!AH321="",F521*(1+SUMIFS('A-methods'!M:M,'A-methods'!$AG:$AG,"rate",'A-methods'!$AF:$AF,$B521,'A-methods'!$G:$G,$C521,'A-methods'!$A:$A,$D521)),'A-baseline &amp; data'!AH321)</f>
        <v>2523.3091590000004</v>
      </c>
      <c r="H521" s="243">
        <f>IF('A-baseline &amp; data'!AI321="",G521*(1+SUMIFS('A-methods'!N:N,'A-methods'!$AG:$AG,"rate",'A-methods'!$AF:$AF,$B521,'A-methods'!$G:$G,$C521,'A-methods'!$A:$A,$D521)),'A-baseline &amp; data'!AI321)</f>
        <v>2548.5422505900005</v>
      </c>
      <c r="I521" s="243">
        <f>IF('A-baseline &amp; data'!AJ321="",H521*(1+SUMIFS('A-methods'!O:O,'A-methods'!$AG:$AG,"rate",'A-methods'!$AF:$AF,$B521,'A-methods'!$G:$G,$C521,'A-methods'!$A:$A,$D521)),'A-baseline &amp; data'!AJ321)</f>
        <v>2574.0276730959004</v>
      </c>
      <c r="J521" s="243">
        <f>IF('A-baseline &amp; data'!AK321="",I521*(1+SUMIFS('A-methods'!P:P,'A-methods'!$AG:$AG,"rate",'A-methods'!$AF:$AF,$B521,'A-methods'!$G:$G,$C521,'A-methods'!$A:$A,$D521)),'A-baseline &amp; data'!AK321)</f>
        <v>2599.7679498268594</v>
      </c>
      <c r="K521" s="243">
        <f>IF('A-baseline &amp; data'!AL321="",J521*(1+SUMIFS('A-methods'!Q:Q,'A-methods'!$AG:$AG,"rate",'A-methods'!$AF:$AF,$B521,'A-methods'!$G:$G,$C521,'A-methods'!$A:$A,$D521)),'A-baseline &amp; data'!AL321)</f>
        <v>2625.765629325128</v>
      </c>
      <c r="L521" s="243">
        <f>IF('A-baseline &amp; data'!AM321="",K521*(1+SUMIFS('A-methods'!R:R,'A-methods'!$AG:$AG,"rate",'A-methods'!$AF:$AF,$B521,'A-methods'!$G:$G,$C521,'A-methods'!$A:$A,$D521)),'A-baseline &amp; data'!AM321)</f>
        <v>2652.0232856183793</v>
      </c>
      <c r="M521" s="243">
        <f>IF('A-baseline &amp; data'!AN321="",L521*(1+SUMIFS('A-methods'!S:S,'A-methods'!$AG:$AG,"rate",'A-methods'!$AF:$AF,$B521,'A-methods'!$G:$G,$C521,'A-methods'!$A:$A,$D521)),'A-baseline &amp; data'!AN321)</f>
        <v>2678.5435184745629</v>
      </c>
      <c r="N521" s="243">
        <f>IF('A-baseline &amp; data'!AO321="",M521*(1+SUMIFS('A-methods'!T:T,'A-methods'!$AG:$AG,"rate",'A-methods'!$AF:$AF,$B521,'A-methods'!$G:$G,$C521,'A-methods'!$A:$A,$D521)),'A-baseline &amp; data'!AO321)</f>
        <v>2705.3289536593084</v>
      </c>
      <c r="O521" s="243">
        <f>IF('A-baseline &amp; data'!AP321="",N521*(1+SUMIFS('A-methods'!U:U,'A-methods'!$AG:$AG,"rate",'A-methods'!$AF:$AF,$B521,'A-methods'!$G:$G,$C521,'A-methods'!$A:$A,$D521)),'A-baseline &amp; data'!AP321)</f>
        <v>2732.3822431959015</v>
      </c>
      <c r="P521" s="243">
        <f>IF('A-baseline &amp; data'!AQ321="",O521*(1+SUMIFS('A-methods'!V:V,'A-methods'!$AG:$AG,"rate",'A-methods'!$AF:$AF,$B521,'A-methods'!$G:$G,$C521,'A-methods'!$A:$A,$D521)),'A-baseline &amp; data'!AQ321)</f>
        <v>2759.7060656278604</v>
      </c>
      <c r="Q521" s="243">
        <f>IF('A-baseline &amp; data'!AR321="",P521*(1+SUMIFS('A-methods'!W:W,'A-methods'!$AG:$AG,"rate",'A-methods'!$AF:$AF,$B521,'A-methods'!$G:$G,$C521,'A-methods'!$A:$A,$D521)),'A-baseline &amp; data'!AR321)</f>
        <v>2787.3031262841391</v>
      </c>
      <c r="R521" s="243">
        <f>IF('A-baseline &amp; data'!AS321="",Q521*(1+SUMIFS('A-methods'!X:X,'A-methods'!$AG:$AG,"rate",'A-methods'!$AF:$AF,$B521,'A-methods'!$G:$G,$C521,'A-methods'!$A:$A,$D521)),'A-baseline &amp; data'!AS321)</f>
        <v>2815.1761575469804</v>
      </c>
      <c r="S521" s="243">
        <f>IF('A-baseline &amp; data'!AT321="",R521*(1+SUMIFS('A-methods'!Y:Y,'A-methods'!$AG:$AG,"rate",'A-methods'!$AF:$AF,$B521,'A-methods'!$G:$G,$C521,'A-methods'!$A:$A,$D521)),'A-baseline &amp; data'!AT321)</f>
        <v>2843.3279191224501</v>
      </c>
      <c r="T521" s="243">
        <f>IF('A-baseline &amp; data'!AU321="",S521*(1+SUMIFS('A-methods'!Z:Z,'A-methods'!$AG:$AG,"rate",'A-methods'!$AF:$AF,$B521,'A-methods'!$G:$G,$C521,'A-methods'!$A:$A,$D521)),'A-baseline &amp; data'!AU321)</f>
        <v>2871.7611983136744</v>
      </c>
      <c r="U521" s="243">
        <f>IF('A-baseline &amp; data'!AV321="",T521*(1+SUMIFS('A-methods'!AA:AA,'A-methods'!$AG:$AG,"rate",'A-methods'!$AF:$AF,$B521,'A-methods'!$G:$G,$C521,'A-methods'!$A:$A,$D521)),'A-baseline &amp; data'!AV321)</f>
        <v>2900.4788102968114</v>
      </c>
      <c r="V521" s="243">
        <f>IF('A-baseline &amp; data'!AW321="",U521*(1+SUMIFS('A-methods'!AB:AB,'A-methods'!$AG:$AG,"rate",'A-methods'!$AF:$AF,$B521,'A-methods'!$G:$G,$C521,'A-methods'!$A:$A,$D521)),'A-baseline &amp; data'!AW321)</f>
        <v>2929.4835983997796</v>
      </c>
      <c r="W521" s="243">
        <f>IF('A-baseline &amp; data'!AX321="",V521*(1+SUMIFS('A-methods'!AC:AC,'A-methods'!$AG:$AG,"rate",'A-methods'!$AF:$AF,$B521,'A-methods'!$G:$G,$C521,'A-methods'!$A:$A,$D521)),'A-baseline &amp; data'!AX321)</f>
        <v>2958.7784343837775</v>
      </c>
      <c r="X521" s="243">
        <f>IF('A-baseline &amp; data'!AY321="",W521*(1+SUMIFS('A-methods'!AD:AD,'A-methods'!$AG:$AG,"rate",'A-methods'!$AF:$AF,$B521,'A-methods'!$G:$G,$C521,'A-methods'!$A:$A,$D521)),'A-baseline &amp; data'!AY321)</f>
        <v>2988.3662187276154</v>
      </c>
      <c r="Y521" s="243">
        <f>IF('A-baseline &amp; data'!AZ321="",X521*(1+SUMIFS('A-methods'!AE:AE,'A-methods'!$AG:$AG,"rate",'A-methods'!$AF:$AF,$B521,'A-methods'!$G:$G,$C521,'A-methods'!$A:$A,$D521)),'A-baseline &amp; data'!AZ321)</f>
        <v>3018.2498809148915</v>
      </c>
    </row>
    <row r="522" spans="1:27">
      <c r="A522" s="237" t="s">
        <v>159</v>
      </c>
      <c r="B522" s="221" t="s">
        <v>203</v>
      </c>
      <c r="C522" s="274" t="str">
        <f t="shared" si="57"/>
        <v>SA</v>
      </c>
      <c r="D522" s="272" t="str">
        <f t="shared" si="57"/>
        <v>High</v>
      </c>
      <c r="E522" s="336">
        <f>IF('A-baseline &amp; data'!AF322&lt;&gt;"",'A-baseline &amp; data'!AF322,'A-baseline &amp; data'!AE322*(1+SUMIFS('A-methods'!K:K,'A-methods'!$AG:$AG,"rate",'A-methods'!$AF:$AF,$B522,'A-methods'!$G:$G,$C522,'A-methods'!$A:$A,$D522)))</f>
        <v>145386.85999999999</v>
      </c>
      <c r="F522" s="243">
        <f>IF('A-baseline &amp; data'!AG322="",E522*(1+SUMIFS('A-methods'!L:L,'A-methods'!$AG:$AG,"rate",'A-methods'!$AF:$AF,$B522,'A-methods'!$G:$G,$C522,'A-methods'!$A:$A,$D522)),'A-baseline &amp; data'!AG322)</f>
        <v>145386.85999999999</v>
      </c>
      <c r="G522" s="243">
        <f>IF('A-baseline &amp; data'!AH322="",F522*(1+SUMIFS('A-methods'!M:M,'A-methods'!$AG:$AG,"rate",'A-methods'!$AF:$AF,$B522,'A-methods'!$G:$G,$C522,'A-methods'!$A:$A,$D522)),'A-baseline &amp; data'!AH322)</f>
        <v>145386.85999999999</v>
      </c>
      <c r="H522" s="243">
        <f>IF('A-baseline &amp; data'!AI322="",G522*(1+SUMIFS('A-methods'!N:N,'A-methods'!$AG:$AG,"rate",'A-methods'!$AF:$AF,$B522,'A-methods'!$G:$G,$C522,'A-methods'!$A:$A,$D522)),'A-baseline &amp; data'!AI322)</f>
        <v>145386.85999999999</v>
      </c>
      <c r="I522" s="243">
        <f>IF('A-baseline &amp; data'!AJ322="",H522*(1+SUMIFS('A-methods'!O:O,'A-methods'!$AG:$AG,"rate",'A-methods'!$AF:$AF,$B522,'A-methods'!$G:$G,$C522,'A-methods'!$A:$A,$D522)),'A-baseline &amp; data'!AJ322)</f>
        <v>145386.85999999999</v>
      </c>
      <c r="J522" s="243">
        <f>IF('A-baseline &amp; data'!AK322="",I522*(1+SUMIFS('A-methods'!P:P,'A-methods'!$AG:$AG,"rate",'A-methods'!$AF:$AF,$B522,'A-methods'!$G:$G,$C522,'A-methods'!$A:$A,$D522)),'A-baseline &amp; data'!AK322)</f>
        <v>145386.85999999999</v>
      </c>
      <c r="K522" s="243">
        <f>IF('A-baseline &amp; data'!AL322="",J522*(1+SUMIFS('A-methods'!Q:Q,'A-methods'!$AG:$AG,"rate",'A-methods'!$AF:$AF,$B522,'A-methods'!$G:$G,$C522,'A-methods'!$A:$A,$D522)),'A-baseline &amp; data'!AL322)</f>
        <v>145386.85999999999</v>
      </c>
      <c r="L522" s="243">
        <f>IF('A-baseline &amp; data'!AM322="",K522*(1+SUMIFS('A-methods'!R:R,'A-methods'!$AG:$AG,"rate",'A-methods'!$AF:$AF,$B522,'A-methods'!$G:$G,$C522,'A-methods'!$A:$A,$D522)),'A-baseline &amp; data'!AM322)</f>
        <v>145386.85999999999</v>
      </c>
      <c r="M522" s="243">
        <f>IF('A-baseline &amp; data'!AN322="",L522*(1+SUMIFS('A-methods'!S:S,'A-methods'!$AG:$AG,"rate",'A-methods'!$AF:$AF,$B522,'A-methods'!$G:$G,$C522,'A-methods'!$A:$A,$D522)),'A-baseline &amp; data'!AN322)</f>
        <v>145386.85999999999</v>
      </c>
      <c r="N522" s="243">
        <f>IF('A-baseline &amp; data'!AO322="",M522*(1+SUMIFS('A-methods'!T:T,'A-methods'!$AG:$AG,"rate",'A-methods'!$AF:$AF,$B522,'A-methods'!$G:$G,$C522,'A-methods'!$A:$A,$D522)),'A-baseline &amp; data'!AO322)</f>
        <v>145386.85999999999</v>
      </c>
      <c r="O522" s="243">
        <f>IF('A-baseline &amp; data'!AP322="",N522*(1+SUMIFS('A-methods'!U:U,'A-methods'!$AG:$AG,"rate",'A-methods'!$AF:$AF,$B522,'A-methods'!$G:$G,$C522,'A-methods'!$A:$A,$D522)),'A-baseline &amp; data'!AP322)</f>
        <v>145386.85999999999</v>
      </c>
      <c r="P522" s="243">
        <f>IF('A-baseline &amp; data'!AQ322="",O522*(1+SUMIFS('A-methods'!V:V,'A-methods'!$AG:$AG,"rate",'A-methods'!$AF:$AF,$B522,'A-methods'!$G:$G,$C522,'A-methods'!$A:$A,$D522)),'A-baseline &amp; data'!AQ322)</f>
        <v>145386.85999999999</v>
      </c>
      <c r="Q522" s="243">
        <f>IF('A-baseline &amp; data'!AR322="",P522*(1+SUMIFS('A-methods'!W:W,'A-methods'!$AG:$AG,"rate",'A-methods'!$AF:$AF,$B522,'A-methods'!$G:$G,$C522,'A-methods'!$A:$A,$D522)),'A-baseline &amp; data'!AR322)</f>
        <v>145386.85999999999</v>
      </c>
      <c r="R522" s="243">
        <f>IF('A-baseline &amp; data'!AS322="",Q522*(1+SUMIFS('A-methods'!X:X,'A-methods'!$AG:$AG,"rate",'A-methods'!$AF:$AF,$B522,'A-methods'!$G:$G,$C522,'A-methods'!$A:$A,$D522)),'A-baseline &amp; data'!AS322)</f>
        <v>145386.85999999999</v>
      </c>
      <c r="S522" s="243">
        <f>IF('A-baseline &amp; data'!AT322="",R522*(1+SUMIFS('A-methods'!Y:Y,'A-methods'!$AG:$AG,"rate",'A-methods'!$AF:$AF,$B522,'A-methods'!$G:$G,$C522,'A-methods'!$A:$A,$D522)),'A-baseline &amp; data'!AT322)</f>
        <v>145386.85999999999</v>
      </c>
      <c r="T522" s="243">
        <f>IF('A-baseline &amp; data'!AU322="",S522*(1+SUMIFS('A-methods'!Z:Z,'A-methods'!$AG:$AG,"rate",'A-methods'!$AF:$AF,$B522,'A-methods'!$G:$G,$C522,'A-methods'!$A:$A,$D522)),'A-baseline &amp; data'!AU322)</f>
        <v>145386.85999999999</v>
      </c>
      <c r="U522" s="243">
        <f>IF('A-baseline &amp; data'!AV322="",T522*(1+SUMIFS('A-methods'!AA:AA,'A-methods'!$AG:$AG,"rate",'A-methods'!$AF:$AF,$B522,'A-methods'!$G:$G,$C522,'A-methods'!$A:$A,$D522)),'A-baseline &amp; data'!AV322)</f>
        <v>145386.85999999999</v>
      </c>
      <c r="V522" s="243">
        <f>IF('A-baseline &amp; data'!AW322="",U522*(1+SUMIFS('A-methods'!AB:AB,'A-methods'!$AG:$AG,"rate",'A-methods'!$AF:$AF,$B522,'A-methods'!$G:$G,$C522,'A-methods'!$A:$A,$D522)),'A-baseline &amp; data'!AW322)</f>
        <v>145386.85999999999</v>
      </c>
      <c r="W522" s="243">
        <f>IF('A-baseline &amp; data'!AX322="",V522*(1+SUMIFS('A-methods'!AC:AC,'A-methods'!$AG:$AG,"rate",'A-methods'!$AF:$AF,$B522,'A-methods'!$G:$G,$C522,'A-methods'!$A:$A,$D522)),'A-baseline &amp; data'!AX322)</f>
        <v>145386.85999999999</v>
      </c>
      <c r="X522" s="243">
        <f>IF('A-baseline &amp; data'!AY322="",W522*(1+SUMIFS('A-methods'!AD:AD,'A-methods'!$AG:$AG,"rate",'A-methods'!$AF:$AF,$B522,'A-methods'!$G:$G,$C522,'A-methods'!$A:$A,$D522)),'A-baseline &amp; data'!AY322)</f>
        <v>145386.85999999999</v>
      </c>
      <c r="Y522" s="243">
        <f>IF('A-baseline &amp; data'!AZ322="",X522*(1+SUMIFS('A-methods'!AE:AE,'A-methods'!$AG:$AG,"rate",'A-methods'!$AF:$AF,$B522,'A-methods'!$G:$G,$C522,'A-methods'!$A:$A,$D522)),'A-baseline &amp; data'!AZ322)</f>
        <v>145386.85999999999</v>
      </c>
    </row>
    <row r="523" spans="1:27">
      <c r="A523" s="237" t="s">
        <v>258</v>
      </c>
      <c r="B523" s="221" t="s">
        <v>766</v>
      </c>
      <c r="C523" s="274" t="str">
        <f t="shared" si="57"/>
        <v>SA</v>
      </c>
      <c r="D523" s="272" t="str">
        <f t="shared" si="57"/>
        <v>High</v>
      </c>
      <c r="E523" s="336">
        <f>IF('A-baseline &amp; data'!AF323&lt;&gt;"",'A-baseline &amp; data'!AF323,'A-baseline &amp; data'!AE323*(1+SUMIFS('A-methods'!K:K,'A-methods'!$AG:$AG,"rate",'A-methods'!$AF:$AF,$B523,'A-methods'!$G:$G,$C523,'A-methods'!$A:$A,$D523)))</f>
        <v>0</v>
      </c>
      <c r="F523" s="243">
        <f>IF('A-baseline &amp; data'!AG323="",E523*(1+SUMIFS('A-methods'!L:L,'A-methods'!$AG:$AG,"rate",'A-methods'!$AF:$AF,$B523,'A-methods'!$G:$G,$C523,'A-methods'!$A:$A,$D523)),'A-baseline &amp; data'!AG323)</f>
        <v>0</v>
      </c>
      <c r="G523" s="243">
        <f>IF('A-baseline &amp; data'!AH323="",F523*(1+SUMIFS('A-methods'!M:M,'A-methods'!$AG:$AG,"rate",'A-methods'!$AF:$AF,$B523,'A-methods'!$G:$G,$C523,'A-methods'!$A:$A,$D523)),'A-baseline &amp; data'!AH323)</f>
        <v>0</v>
      </c>
      <c r="H523" s="243">
        <f>IF('A-baseline &amp; data'!AI323="",G523*(1+SUMIFS('A-methods'!N:N,'A-methods'!$AG:$AG,"rate",'A-methods'!$AF:$AF,$B523,'A-methods'!$G:$G,$C523,'A-methods'!$A:$A,$D523)),'A-baseline &amp; data'!AI323)</f>
        <v>0</v>
      </c>
      <c r="I523" s="243">
        <f>IF('A-baseline &amp; data'!AJ323="",H523*(1+SUMIFS('A-methods'!O:O,'A-methods'!$AG:$AG,"rate",'A-methods'!$AF:$AF,$B523,'A-methods'!$G:$G,$C523,'A-methods'!$A:$A,$D523)),'A-baseline &amp; data'!AJ323)</f>
        <v>0</v>
      </c>
      <c r="J523" s="243">
        <f>IF('A-baseline &amp; data'!AK323="",I523*(1+SUMIFS('A-methods'!P:P,'A-methods'!$AG:$AG,"rate",'A-methods'!$AF:$AF,$B523,'A-methods'!$G:$G,$C523,'A-methods'!$A:$A,$D523)),'A-baseline &amp; data'!AK323)</f>
        <v>0</v>
      </c>
      <c r="K523" s="243">
        <f>IF('A-baseline &amp; data'!AL323="",J523*(1+SUMIFS('A-methods'!Q:Q,'A-methods'!$AG:$AG,"rate",'A-methods'!$AF:$AF,$B523,'A-methods'!$G:$G,$C523,'A-methods'!$A:$A,$D523)),'A-baseline &amp; data'!AL323)</f>
        <v>0</v>
      </c>
      <c r="L523" s="243">
        <f>IF('A-baseline &amp; data'!AM323="",K523*(1+SUMIFS('A-methods'!R:R,'A-methods'!$AG:$AG,"rate",'A-methods'!$AF:$AF,$B523,'A-methods'!$G:$G,$C523,'A-methods'!$A:$A,$D523)),'A-baseline &amp; data'!AM323)</f>
        <v>0</v>
      </c>
      <c r="M523" s="243">
        <f>IF('A-baseline &amp; data'!AN323="",L523*(1+SUMIFS('A-methods'!S:S,'A-methods'!$AG:$AG,"rate",'A-methods'!$AF:$AF,$B523,'A-methods'!$G:$G,$C523,'A-methods'!$A:$A,$D523)),'A-baseline &amp; data'!AN323)</f>
        <v>0</v>
      </c>
      <c r="N523" s="243">
        <f>IF('A-baseline &amp; data'!AO323="",M523*(1+SUMIFS('A-methods'!T:T,'A-methods'!$AG:$AG,"rate",'A-methods'!$AF:$AF,$B523,'A-methods'!$G:$G,$C523,'A-methods'!$A:$A,$D523)),'A-baseline &amp; data'!AO323)</f>
        <v>0</v>
      </c>
      <c r="O523" s="243">
        <f>IF('A-baseline &amp; data'!AP323="",N523*(1+SUMIFS('A-methods'!U:U,'A-methods'!$AG:$AG,"rate",'A-methods'!$AF:$AF,$B523,'A-methods'!$G:$G,$C523,'A-methods'!$A:$A,$D523)),'A-baseline &amp; data'!AP323)</f>
        <v>0</v>
      </c>
      <c r="P523" s="243">
        <f>IF('A-baseline &amp; data'!AQ323="",O523*(1+SUMIFS('A-methods'!V:V,'A-methods'!$AG:$AG,"rate",'A-methods'!$AF:$AF,$B523,'A-methods'!$G:$G,$C523,'A-methods'!$A:$A,$D523)),'A-baseline &amp; data'!AQ323)</f>
        <v>0</v>
      </c>
      <c r="Q523" s="243">
        <f>IF('A-baseline &amp; data'!AR323="",P523*(1+SUMIFS('A-methods'!W:W,'A-methods'!$AG:$AG,"rate",'A-methods'!$AF:$AF,$B523,'A-methods'!$G:$G,$C523,'A-methods'!$A:$A,$D523)),'A-baseline &amp; data'!AR323)</f>
        <v>0</v>
      </c>
      <c r="R523" s="243">
        <f>IF('A-baseline &amp; data'!AS323="",Q523*(1+SUMIFS('A-methods'!X:X,'A-methods'!$AG:$AG,"rate",'A-methods'!$AF:$AF,$B523,'A-methods'!$G:$G,$C523,'A-methods'!$A:$A,$D523)),'A-baseline &amp; data'!AS323)</f>
        <v>0</v>
      </c>
      <c r="S523" s="243">
        <f>IF('A-baseline &amp; data'!AT323="",R523*(1+SUMIFS('A-methods'!Y:Y,'A-methods'!$AG:$AG,"rate",'A-methods'!$AF:$AF,$B523,'A-methods'!$G:$G,$C523,'A-methods'!$A:$A,$D523)),'A-baseline &amp; data'!AT323)</f>
        <v>0</v>
      </c>
      <c r="T523" s="243">
        <f>IF('A-baseline &amp; data'!AU323="",S523*(1+SUMIFS('A-methods'!Z:Z,'A-methods'!$AG:$AG,"rate",'A-methods'!$AF:$AF,$B523,'A-methods'!$G:$G,$C523,'A-methods'!$A:$A,$D523)),'A-baseline &amp; data'!AU323)</f>
        <v>0</v>
      </c>
      <c r="U523" s="243">
        <f>IF('A-baseline &amp; data'!AV323="",T523*(1+SUMIFS('A-methods'!AA:AA,'A-methods'!$AG:$AG,"rate",'A-methods'!$AF:$AF,$B523,'A-methods'!$G:$G,$C523,'A-methods'!$A:$A,$D523)),'A-baseline &amp; data'!AV323)</f>
        <v>0</v>
      </c>
      <c r="V523" s="243">
        <f>IF('A-baseline &amp; data'!AW323="",U523*(1+SUMIFS('A-methods'!AB:AB,'A-methods'!$AG:$AG,"rate",'A-methods'!$AF:$AF,$B523,'A-methods'!$G:$G,$C523,'A-methods'!$A:$A,$D523)),'A-baseline &amp; data'!AW323)</f>
        <v>0</v>
      </c>
      <c r="W523" s="243">
        <f>IF('A-baseline &amp; data'!AX323="",V523*(1+SUMIFS('A-methods'!AC:AC,'A-methods'!$AG:$AG,"rate",'A-methods'!$AF:$AF,$B523,'A-methods'!$G:$G,$C523,'A-methods'!$A:$A,$D523)),'A-baseline &amp; data'!AX323)</f>
        <v>0</v>
      </c>
      <c r="X523" s="243">
        <f>IF('A-baseline &amp; data'!AY323="",W523*(1+SUMIFS('A-methods'!AD:AD,'A-methods'!$AG:$AG,"rate",'A-methods'!$AF:$AF,$B523,'A-methods'!$G:$G,$C523,'A-methods'!$A:$A,$D523)),'A-baseline &amp; data'!AY323)</f>
        <v>0</v>
      </c>
      <c r="Y523" s="243">
        <f>IF('A-baseline &amp; data'!AZ323="",X523*(1+SUMIFS('A-methods'!AE:AE,'A-methods'!$AG:$AG,"rate",'A-methods'!$AF:$AF,$B523,'A-methods'!$G:$G,$C523,'A-methods'!$A:$A,$D523)),'A-baseline &amp; data'!AZ323)</f>
        <v>0</v>
      </c>
    </row>
    <row r="524" spans="1:27">
      <c r="A524" s="237" t="s">
        <v>259</v>
      </c>
      <c r="B524" s="221" t="s">
        <v>263</v>
      </c>
      <c r="C524" s="274" t="str">
        <f t="shared" si="57"/>
        <v>SA</v>
      </c>
      <c r="D524" s="272" t="str">
        <f t="shared" si="57"/>
        <v>High</v>
      </c>
      <c r="E524" s="336">
        <f>IF('A-baseline &amp; data'!AF324&lt;&gt;"",'A-baseline &amp; data'!AF324,'A-baseline &amp; data'!AE324*(1+SUMIFS('A-methods'!K:K,'A-methods'!$AG:$AG,"rate",'A-methods'!$AF:$AF,$B524,'A-methods'!$G:$G,$C524,'A-methods'!$A:$A,$D524)))</f>
        <v>47194.53666666666</v>
      </c>
      <c r="F524" s="243">
        <f>IF('A-baseline &amp; data'!AG324="",E524*(1+SUMIFS('A-methods'!L:L,'A-methods'!$AG:$AG,"rate",'A-methods'!$AF:$AF,$B524,'A-methods'!$G:$G,$C524,'A-methods'!$A:$A,$D524)),'A-baseline &amp; data'!AG324)</f>
        <v>49931.819793333329</v>
      </c>
      <c r="G524" s="243">
        <f>IF('A-baseline &amp; data'!AH324="",F524*(1+SUMIFS('A-methods'!M:M,'A-methods'!$AG:$AG,"rate",'A-methods'!$AF:$AF,$B524,'A-methods'!$G:$G,$C524,'A-methods'!$A:$A,$D524)),'A-baseline &amp; data'!AH324)</f>
        <v>52827.865341346667</v>
      </c>
      <c r="H524" s="243">
        <f>IF('A-baseline &amp; data'!AI324="",G524*(1+SUMIFS('A-methods'!N:N,'A-methods'!$AG:$AG,"rate",'A-methods'!$AF:$AF,$B524,'A-methods'!$G:$G,$C524,'A-methods'!$A:$A,$D524)),'A-baseline &amp; data'!AI324)</f>
        <v>55891.881531144776</v>
      </c>
      <c r="I524" s="243">
        <f>IF('A-baseline &amp; data'!AJ324="",H524*(1+SUMIFS('A-methods'!O:O,'A-methods'!$AG:$AG,"rate",'A-methods'!$AF:$AF,$B524,'A-methods'!$G:$G,$C524,'A-methods'!$A:$A,$D524)),'A-baseline &amp; data'!AJ324)</f>
        <v>59133.610659951177</v>
      </c>
      <c r="J524" s="243">
        <f>IF('A-baseline &amp; data'!AK324="",I524*(1+SUMIFS('A-methods'!P:P,'A-methods'!$AG:$AG,"rate",'A-methods'!$AF:$AF,$B524,'A-methods'!$G:$G,$C524,'A-methods'!$A:$A,$D524)),'A-baseline &amp; data'!AK324)</f>
        <v>62563.360078228347</v>
      </c>
      <c r="K524" s="243">
        <f>IF('A-baseline &amp; data'!AL324="",J524*(1+SUMIFS('A-methods'!Q:Q,'A-methods'!$AG:$AG,"rate",'A-methods'!$AF:$AF,$B524,'A-methods'!$G:$G,$C524,'A-methods'!$A:$A,$D524)),'A-baseline &amp; data'!AL324)</f>
        <v>66192.034962765596</v>
      </c>
      <c r="L524" s="243">
        <f>IF('A-baseline &amp; data'!AM324="",K524*(1+SUMIFS('A-methods'!R:R,'A-methods'!$AG:$AG,"rate",'A-methods'!$AF:$AF,$B524,'A-methods'!$G:$G,$C524,'A-methods'!$A:$A,$D524)),'A-baseline &amp; data'!AM324)</f>
        <v>70031.172990606006</v>
      </c>
      <c r="M524" s="243">
        <f>IF('A-baseline &amp; data'!AN324="",L524*(1+SUMIFS('A-methods'!S:S,'A-methods'!$AG:$AG,"rate",'A-methods'!$AF:$AF,$B524,'A-methods'!$G:$G,$C524,'A-methods'!$A:$A,$D524)),'A-baseline &amp; data'!AN324)</f>
        <v>74092.981024061155</v>
      </c>
      <c r="N524" s="243">
        <f>IF('A-baseline &amp; data'!AO324="",M524*(1+SUMIFS('A-methods'!T:T,'A-methods'!$AG:$AG,"rate",'A-methods'!$AF:$AF,$B524,'A-methods'!$G:$G,$C524,'A-methods'!$A:$A,$D524)),'A-baseline &amp; data'!AO324)</f>
        <v>78390.373923456704</v>
      </c>
      <c r="O524" s="243">
        <f>IF('A-baseline &amp; data'!AP324="",N524*(1+SUMIFS('A-methods'!U:U,'A-methods'!$AG:$AG,"rate",'A-methods'!$AF:$AF,$B524,'A-methods'!$G:$G,$C524,'A-methods'!$A:$A,$D524)),'A-baseline &amp; data'!AP324)</f>
        <v>82937.015611017196</v>
      </c>
      <c r="P524" s="243">
        <f>IF('A-baseline &amp; data'!AQ324="",O524*(1+SUMIFS('A-methods'!V:V,'A-methods'!$AG:$AG,"rate",'A-methods'!$AF:$AF,$B524,'A-methods'!$G:$G,$C524,'A-methods'!$A:$A,$D524)),'A-baseline &amp; data'!AQ324)</f>
        <v>87747.362516456196</v>
      </c>
      <c r="Q524" s="243">
        <f>IF('A-baseline &amp; data'!AR324="",P524*(1+SUMIFS('A-methods'!W:W,'A-methods'!$AG:$AG,"rate",'A-methods'!$AF:$AF,$B524,'A-methods'!$G:$G,$C524,'A-methods'!$A:$A,$D524)),'A-baseline &amp; data'!AR324)</f>
        <v>92836.709542410666</v>
      </c>
      <c r="R524" s="243">
        <f>IF('A-baseline &amp; data'!AS324="",Q524*(1+SUMIFS('A-methods'!X:X,'A-methods'!$AG:$AG,"rate",'A-methods'!$AF:$AF,$B524,'A-methods'!$G:$G,$C524,'A-methods'!$A:$A,$D524)),'A-baseline &amp; data'!AS324)</f>
        <v>98221.238695870488</v>
      </c>
      <c r="S524" s="243">
        <f>IF('A-baseline &amp; data'!AT324="",R524*(1+SUMIFS('A-methods'!Y:Y,'A-methods'!$AG:$AG,"rate",'A-methods'!$AF:$AF,$B524,'A-methods'!$G:$G,$C524,'A-methods'!$A:$A,$D524)),'A-baseline &amp; data'!AT324)</f>
        <v>103918.07054023098</v>
      </c>
      <c r="T524" s="243">
        <f>IF('A-baseline &amp; data'!AU324="",S524*(1+SUMIFS('A-methods'!Z:Z,'A-methods'!$AG:$AG,"rate",'A-methods'!$AF:$AF,$B524,'A-methods'!$G:$G,$C524,'A-methods'!$A:$A,$D524)),'A-baseline &amp; data'!AU324)</f>
        <v>109945.31863156438</v>
      </c>
      <c r="U524" s="243">
        <f>IF('A-baseline &amp; data'!AV324="",T524*(1+SUMIFS('A-methods'!AA:AA,'A-methods'!$AG:$AG,"rate",'A-methods'!$AF:$AF,$B524,'A-methods'!$G:$G,$C524,'A-methods'!$A:$A,$D524)),'A-baseline &amp; data'!AV324)</f>
        <v>116322.14711219512</v>
      </c>
      <c r="V524" s="243">
        <f>IF('A-baseline &amp; data'!AW324="",U524*(1+SUMIFS('A-methods'!AB:AB,'A-methods'!$AG:$AG,"rate",'A-methods'!$AF:$AF,$B524,'A-methods'!$G:$G,$C524,'A-methods'!$A:$A,$D524)),'A-baseline &amp; data'!AW324)</f>
        <v>123068.83164470244</v>
      </c>
      <c r="W524" s="243">
        <f>IF('A-baseline &amp; data'!AX324="",V524*(1+SUMIFS('A-methods'!AC:AC,'A-methods'!$AG:$AG,"rate",'A-methods'!$AF:$AF,$B524,'A-methods'!$G:$G,$C524,'A-methods'!$A:$A,$D524)),'A-baseline &amp; data'!AX324)</f>
        <v>130206.82388009519</v>
      </c>
      <c r="X524" s="243">
        <f>IF('A-baseline &amp; data'!AY324="",W524*(1+SUMIFS('A-methods'!AD:AD,'A-methods'!$AG:$AG,"rate",'A-methods'!$AF:$AF,$B524,'A-methods'!$G:$G,$C524,'A-methods'!$A:$A,$D524)),'A-baseline &amp; data'!AY324)</f>
        <v>137758.81966514073</v>
      </c>
      <c r="Y524" s="243">
        <f>IF('A-baseline &amp; data'!AZ324="",X524*(1+SUMIFS('A-methods'!AE:AE,'A-methods'!$AG:$AG,"rate",'A-methods'!$AF:$AF,$B524,'A-methods'!$G:$G,$C524,'A-methods'!$A:$A,$D524)),'A-baseline &amp; data'!AZ324)</f>
        <v>145748.83120571892</v>
      </c>
    </row>
    <row r="525" spans="1:27">
      <c r="A525" s="237" t="s">
        <v>171</v>
      </c>
      <c r="B525" s="221" t="s">
        <v>172</v>
      </c>
      <c r="C525" s="274" t="str">
        <f t="shared" si="57"/>
        <v>SA</v>
      </c>
      <c r="D525" s="272" t="str">
        <f t="shared" si="57"/>
        <v>High</v>
      </c>
      <c r="E525" s="336">
        <f>IF('A-baseline &amp; data'!AF325&lt;&gt;"",'A-baseline &amp; data'!AF325,'A-baseline &amp; data'!AE325*(1+SUMIFS('A-methods'!K:K,'A-methods'!$AG:$AG,"rate",'A-methods'!$AF:$AF,$B525,'A-methods'!$G:$G,$C525,'A-methods'!$A:$A,$D525)))</f>
        <v>15991.280000000002</v>
      </c>
      <c r="F525" s="243">
        <f>IF('A-baseline &amp; data'!AG325="",E525*(1+SUMIFS('A-methods'!L:L,'A-methods'!$AG:$AG,"rate",'A-methods'!$AF:$AF,$B525,'A-methods'!$G:$G,$C525,'A-methods'!$A:$A,$D525)),'A-baseline &amp; data'!AG325)</f>
        <v>16439.035840000004</v>
      </c>
      <c r="G525" s="243">
        <f>IF('A-baseline &amp; data'!AH325="",F525*(1+SUMIFS('A-methods'!M:M,'A-methods'!$AG:$AG,"rate",'A-methods'!$AF:$AF,$B525,'A-methods'!$G:$G,$C525,'A-methods'!$A:$A,$D525)),'A-baseline &amp; data'!AH325)</f>
        <v>16899.328843520005</v>
      </c>
      <c r="H525" s="243">
        <f>IF('A-baseline &amp; data'!AI325="",G525*(1+SUMIFS('A-methods'!N:N,'A-methods'!$AG:$AG,"rate",'A-methods'!$AF:$AF,$B525,'A-methods'!$G:$G,$C525,'A-methods'!$A:$A,$D525)),'A-baseline &amp; data'!AI325)</f>
        <v>17372.510051138564</v>
      </c>
      <c r="I525" s="243">
        <f>IF('A-baseline &amp; data'!AJ325="",H525*(1+SUMIFS('A-methods'!O:O,'A-methods'!$AG:$AG,"rate",'A-methods'!$AF:$AF,$B525,'A-methods'!$G:$G,$C525,'A-methods'!$A:$A,$D525)),'A-baseline &amp; data'!AJ325)</f>
        <v>17858.940332570444</v>
      </c>
      <c r="J525" s="243">
        <f>IF('A-baseline &amp; data'!AK325="",I525*(1+SUMIFS('A-methods'!P:P,'A-methods'!$AG:$AG,"rate",'A-methods'!$AF:$AF,$B525,'A-methods'!$G:$G,$C525,'A-methods'!$A:$A,$D525)),'A-baseline &amp; data'!AK325)</f>
        <v>18358.990661882417</v>
      </c>
      <c r="K525" s="243">
        <f>IF('A-baseline &amp; data'!AL325="",J525*(1+SUMIFS('A-methods'!Q:Q,'A-methods'!$AG:$AG,"rate",'A-methods'!$AF:$AF,$B525,'A-methods'!$G:$G,$C525,'A-methods'!$A:$A,$D525)),'A-baseline &amp; data'!AL325)</f>
        <v>18873.042400415125</v>
      </c>
      <c r="L525" s="243">
        <f>IF('A-baseline &amp; data'!AM325="",K525*(1+SUMIFS('A-methods'!R:R,'A-methods'!$AG:$AG,"rate",'A-methods'!$AF:$AF,$B525,'A-methods'!$G:$G,$C525,'A-methods'!$A:$A,$D525)),'A-baseline &amp; data'!AM325)</f>
        <v>19401.487587626747</v>
      </c>
      <c r="M525" s="243">
        <f>IF('A-baseline &amp; data'!AN325="",L525*(1+SUMIFS('A-methods'!S:S,'A-methods'!$AG:$AG,"rate",'A-methods'!$AF:$AF,$B525,'A-methods'!$G:$G,$C525,'A-methods'!$A:$A,$D525)),'A-baseline &amp; data'!AN325)</f>
        <v>19944.729240080298</v>
      </c>
      <c r="N525" s="243">
        <f>IF('A-baseline &amp; data'!AO325="",M525*(1+SUMIFS('A-methods'!T:T,'A-methods'!$AG:$AG,"rate",'A-methods'!$AF:$AF,$B525,'A-methods'!$G:$G,$C525,'A-methods'!$A:$A,$D525)),'A-baseline &amp; data'!AO325)</f>
        <v>20503.181658802547</v>
      </c>
      <c r="O525" s="243">
        <f>IF('A-baseline &amp; data'!AP325="",N525*(1+SUMIFS('A-methods'!U:U,'A-methods'!$AG:$AG,"rate",'A-methods'!$AF:$AF,$B525,'A-methods'!$G:$G,$C525,'A-methods'!$A:$A,$D525)),'A-baseline &amp; data'!AP325)</f>
        <v>21077.270745249018</v>
      </c>
      <c r="P525" s="243">
        <f>IF('A-baseline &amp; data'!AQ325="",O525*(1+SUMIFS('A-methods'!V:V,'A-methods'!$AG:$AG,"rate",'A-methods'!$AF:$AF,$B525,'A-methods'!$G:$G,$C525,'A-methods'!$A:$A,$D525)),'A-baseline &amp; data'!AQ325)</f>
        <v>21667.434326115992</v>
      </c>
      <c r="Q525" s="243">
        <f>IF('A-baseline &amp; data'!AR325="",P525*(1+SUMIFS('A-methods'!W:W,'A-methods'!$AG:$AG,"rate",'A-methods'!$AF:$AF,$B525,'A-methods'!$G:$G,$C525,'A-methods'!$A:$A,$D525)),'A-baseline &amp; data'!AR325)</f>
        <v>22274.122487247241</v>
      </c>
      <c r="R525" s="243">
        <f>IF('A-baseline &amp; data'!AS325="",Q525*(1+SUMIFS('A-methods'!X:X,'A-methods'!$AG:$AG,"rate",'A-methods'!$AF:$AF,$B525,'A-methods'!$G:$G,$C525,'A-methods'!$A:$A,$D525)),'A-baseline &amp; data'!AS325)</f>
        <v>22897.797916890166</v>
      </c>
      <c r="S525" s="243">
        <f>IF('A-baseline &amp; data'!AT325="",R525*(1+SUMIFS('A-methods'!Y:Y,'A-methods'!$AG:$AG,"rate",'A-methods'!$AF:$AF,$B525,'A-methods'!$G:$G,$C525,'A-methods'!$A:$A,$D525)),'A-baseline &amp; data'!AT325)</f>
        <v>23538.936258563092</v>
      </c>
      <c r="T525" s="243">
        <f>IF('A-baseline &amp; data'!AU325="",S525*(1+SUMIFS('A-methods'!Z:Z,'A-methods'!$AG:$AG,"rate",'A-methods'!$AF:$AF,$B525,'A-methods'!$G:$G,$C525,'A-methods'!$A:$A,$D525)),'A-baseline &amp; data'!AU325)</f>
        <v>24198.02647380286</v>
      </c>
      <c r="U525" s="243">
        <f>IF('A-baseline &amp; data'!AV325="",T525*(1+SUMIFS('A-methods'!AA:AA,'A-methods'!$AG:$AG,"rate",'A-methods'!$AF:$AF,$B525,'A-methods'!$G:$G,$C525,'A-methods'!$A:$A,$D525)),'A-baseline &amp; data'!AV325)</f>
        <v>24875.57121506934</v>
      </c>
      <c r="V525" s="243">
        <f>IF('A-baseline &amp; data'!AW325="",U525*(1+SUMIFS('A-methods'!AB:AB,'A-methods'!$AG:$AG,"rate",'A-methods'!$AF:$AF,$B525,'A-methods'!$G:$G,$C525,'A-methods'!$A:$A,$D525)),'A-baseline &amp; data'!AW325)</f>
        <v>25572.087209091282</v>
      </c>
      <c r="W525" s="243">
        <f>IF('A-baseline &amp; data'!AX325="",V525*(1+SUMIFS('A-methods'!AC:AC,'A-methods'!$AG:$AG,"rate",'A-methods'!$AF:$AF,$B525,'A-methods'!$G:$G,$C525,'A-methods'!$A:$A,$D525)),'A-baseline &amp; data'!AX325)</f>
        <v>26288.105650945839</v>
      </c>
      <c r="X525" s="243">
        <f>IF('A-baseline &amp; data'!AY325="",W525*(1+SUMIFS('A-methods'!AD:AD,'A-methods'!$AG:$AG,"rate",'A-methods'!$AF:$AF,$B525,'A-methods'!$G:$G,$C525,'A-methods'!$A:$A,$D525)),'A-baseline &amp; data'!AY325)</f>
        <v>27024.172609172325</v>
      </c>
      <c r="Y525" s="243">
        <f>IF('A-baseline &amp; data'!AZ325="",X525*(1+SUMIFS('A-methods'!AE:AE,'A-methods'!$AG:$AG,"rate",'A-methods'!$AF:$AF,$B525,'A-methods'!$G:$G,$C525,'A-methods'!$A:$A,$D525)),'A-baseline &amp; data'!AZ325)</f>
        <v>27780.849442229151</v>
      </c>
    </row>
    <row r="526" spans="1:27">
      <c r="A526" s="237" t="s">
        <v>260</v>
      </c>
      <c r="B526" s="221" t="s">
        <v>264</v>
      </c>
      <c r="C526" s="274" t="str">
        <f t="shared" si="57"/>
        <v>SA</v>
      </c>
      <c r="D526" s="272" t="str">
        <f t="shared" si="57"/>
        <v>High</v>
      </c>
      <c r="E526" s="336">
        <f>IF('A-baseline &amp; data'!AF326&lt;&gt;"",'A-baseline &amp; data'!AF326,'A-baseline &amp; data'!AE326*(1+SUMIFS('A-methods'!K:K,'A-methods'!$AG:$AG,"rate",'A-methods'!$AF:$AF,$B526,'A-methods'!$G:$G,$C526,'A-methods'!$A:$A,$D526)))</f>
        <v>2575.71234</v>
      </c>
      <c r="F526" s="243">
        <f>IF('A-baseline &amp; data'!AG326="",E526*(1+SUMIFS('A-methods'!L:L,'A-methods'!$AG:$AG,"rate",'A-methods'!$AF:$AF,$B526,'A-methods'!$G:$G,$C526,'A-methods'!$A:$A,$D526)),'A-baseline &amp; data'!AG326)</f>
        <v>2601.4694634000002</v>
      </c>
      <c r="G526" s="243">
        <f>IF('A-baseline &amp; data'!AH326="",F526*(1+SUMIFS('A-methods'!M:M,'A-methods'!$AG:$AG,"rate",'A-methods'!$AF:$AF,$B526,'A-methods'!$G:$G,$C526,'A-methods'!$A:$A,$D526)),'A-baseline &amp; data'!AH326)</f>
        <v>2627.4841580340003</v>
      </c>
      <c r="H526" s="243">
        <f>IF('A-baseline &amp; data'!AI326="",G526*(1+SUMIFS('A-methods'!N:N,'A-methods'!$AG:$AG,"rate",'A-methods'!$AF:$AF,$B526,'A-methods'!$G:$G,$C526,'A-methods'!$A:$A,$D526)),'A-baseline &amp; data'!AI326)</f>
        <v>2653.7589996143402</v>
      </c>
      <c r="I526" s="243">
        <f>IF('A-baseline &amp; data'!AJ326="",H526*(1+SUMIFS('A-methods'!O:O,'A-methods'!$AG:$AG,"rate",'A-methods'!$AF:$AF,$B526,'A-methods'!$G:$G,$C526,'A-methods'!$A:$A,$D526)),'A-baseline &amp; data'!AJ326)</f>
        <v>2680.2965896104838</v>
      </c>
      <c r="J526" s="243">
        <f>IF('A-baseline &amp; data'!AK326="",I526*(1+SUMIFS('A-methods'!P:P,'A-methods'!$AG:$AG,"rate",'A-methods'!$AF:$AF,$B526,'A-methods'!$G:$G,$C526,'A-methods'!$A:$A,$D526)),'A-baseline &amp; data'!AK326)</f>
        <v>2707.0995555065888</v>
      </c>
      <c r="K526" s="243">
        <f>IF('A-baseline &amp; data'!AL326="",J526*(1+SUMIFS('A-methods'!Q:Q,'A-methods'!$AG:$AG,"rate",'A-methods'!$AF:$AF,$B526,'A-methods'!$G:$G,$C526,'A-methods'!$A:$A,$D526)),'A-baseline &amp; data'!AL326)</f>
        <v>2734.1705510616548</v>
      </c>
      <c r="L526" s="243">
        <f>IF('A-baseline &amp; data'!AM326="",K526*(1+SUMIFS('A-methods'!R:R,'A-methods'!$AG:$AG,"rate",'A-methods'!$AF:$AF,$B526,'A-methods'!$G:$G,$C526,'A-methods'!$A:$A,$D526)),'A-baseline &amp; data'!AM326)</f>
        <v>2761.5122565722713</v>
      </c>
      <c r="M526" s="243">
        <f>IF('A-baseline &amp; data'!AN326="",L526*(1+SUMIFS('A-methods'!S:S,'A-methods'!$AG:$AG,"rate",'A-methods'!$AF:$AF,$B526,'A-methods'!$G:$G,$C526,'A-methods'!$A:$A,$D526)),'A-baseline &amp; data'!AN326)</f>
        <v>2789.127379137994</v>
      </c>
      <c r="N526" s="243">
        <f>IF('A-baseline &amp; data'!AO326="",M526*(1+SUMIFS('A-methods'!T:T,'A-methods'!$AG:$AG,"rate",'A-methods'!$AF:$AF,$B526,'A-methods'!$G:$G,$C526,'A-methods'!$A:$A,$D526)),'A-baseline &amp; data'!AO326)</f>
        <v>2817.0186529293742</v>
      </c>
      <c r="O526" s="243">
        <f>IF('A-baseline &amp; data'!AP326="",N526*(1+SUMIFS('A-methods'!U:U,'A-methods'!$AG:$AG,"rate",'A-methods'!$AF:$AF,$B526,'A-methods'!$G:$G,$C526,'A-methods'!$A:$A,$D526)),'A-baseline &amp; data'!AP326)</f>
        <v>2845.1888394586681</v>
      </c>
      <c r="P526" s="243">
        <f>IF('A-baseline &amp; data'!AQ326="",O526*(1+SUMIFS('A-methods'!V:V,'A-methods'!$AG:$AG,"rate",'A-methods'!$AF:$AF,$B526,'A-methods'!$G:$G,$C526,'A-methods'!$A:$A,$D526)),'A-baseline &amp; data'!AQ326)</f>
        <v>2873.6407278532547</v>
      </c>
      <c r="Q526" s="243">
        <f>IF('A-baseline &amp; data'!AR326="",P526*(1+SUMIFS('A-methods'!W:W,'A-methods'!$AG:$AG,"rate",'A-methods'!$AF:$AF,$B526,'A-methods'!$G:$G,$C526,'A-methods'!$A:$A,$D526)),'A-baseline &amp; data'!AR326)</f>
        <v>2902.3771351317873</v>
      </c>
      <c r="R526" s="243">
        <f>IF('A-baseline &amp; data'!AS326="",Q526*(1+SUMIFS('A-methods'!X:X,'A-methods'!$AG:$AG,"rate",'A-methods'!$AF:$AF,$B526,'A-methods'!$G:$G,$C526,'A-methods'!$A:$A,$D526)),'A-baseline &amp; data'!AS326)</f>
        <v>2931.4009064831052</v>
      </c>
      <c r="S526" s="243">
        <f>IF('A-baseline &amp; data'!AT326="",R526*(1+SUMIFS('A-methods'!Y:Y,'A-methods'!$AG:$AG,"rate",'A-methods'!$AF:$AF,$B526,'A-methods'!$G:$G,$C526,'A-methods'!$A:$A,$D526)),'A-baseline &amp; data'!AT326)</f>
        <v>2960.7149155479365</v>
      </c>
      <c r="T526" s="243">
        <f>IF('A-baseline &amp; data'!AU326="",S526*(1+SUMIFS('A-methods'!Z:Z,'A-methods'!$AG:$AG,"rate",'A-methods'!$AF:$AF,$B526,'A-methods'!$G:$G,$C526,'A-methods'!$A:$A,$D526)),'A-baseline &amp; data'!AU326)</f>
        <v>2990.3220647034159</v>
      </c>
      <c r="U526" s="243">
        <f>IF('A-baseline &amp; data'!AV326="",T526*(1+SUMIFS('A-methods'!AA:AA,'A-methods'!$AG:$AG,"rate",'A-methods'!$AF:$AF,$B526,'A-methods'!$G:$G,$C526,'A-methods'!$A:$A,$D526)),'A-baseline &amp; data'!AV326)</f>
        <v>3020.2252853504501</v>
      </c>
      <c r="V526" s="243">
        <f>IF('A-baseline &amp; data'!AW326="",U526*(1+SUMIFS('A-methods'!AB:AB,'A-methods'!$AG:$AG,"rate",'A-methods'!$AF:$AF,$B526,'A-methods'!$G:$G,$C526,'A-methods'!$A:$A,$D526)),'A-baseline &amp; data'!AW326)</f>
        <v>3050.4275382039546</v>
      </c>
      <c r="W526" s="243">
        <f>IF('A-baseline &amp; data'!AX326="",V526*(1+SUMIFS('A-methods'!AC:AC,'A-methods'!$AG:$AG,"rate",'A-methods'!$AF:$AF,$B526,'A-methods'!$G:$G,$C526,'A-methods'!$A:$A,$D526)),'A-baseline &amp; data'!AX326)</f>
        <v>3080.931813585994</v>
      </c>
      <c r="X526" s="243">
        <f>IF('A-baseline &amp; data'!AY326="",W526*(1+SUMIFS('A-methods'!AD:AD,'A-methods'!$AG:$AG,"rate",'A-methods'!$AF:$AF,$B526,'A-methods'!$G:$G,$C526,'A-methods'!$A:$A,$D526)),'A-baseline &amp; data'!AY326)</f>
        <v>3111.7411317218539</v>
      </c>
      <c r="Y526" s="243">
        <f>IF('A-baseline &amp; data'!AZ326="",X526*(1+SUMIFS('A-methods'!AE:AE,'A-methods'!$AG:$AG,"rate",'A-methods'!$AF:$AF,$B526,'A-methods'!$G:$G,$C526,'A-methods'!$A:$A,$D526)),'A-baseline &amp; data'!AZ326)</f>
        <v>3142.8585430390726</v>
      </c>
    </row>
    <row r="527" spans="1:27">
      <c r="A527" s="237" t="s">
        <v>175</v>
      </c>
      <c r="B527" s="221" t="s">
        <v>373</v>
      </c>
      <c r="C527" s="274" t="str">
        <f t="shared" si="57"/>
        <v>SA</v>
      </c>
      <c r="D527" s="272" t="str">
        <f t="shared" si="57"/>
        <v>High</v>
      </c>
      <c r="E527" s="336">
        <f>IF('A-baseline &amp; data'!AF327&lt;&gt;"",'A-baseline &amp; data'!AF327,'A-baseline &amp; data'!AE327*(1+SUMIFS('A-methods'!K:K,'A-methods'!$AG:$AG,"rate",'A-methods'!$AF:$AF,$B527,'A-methods'!$G:$G,$C527,'A-methods'!$A:$A,$D527)))</f>
        <v>6311.21</v>
      </c>
      <c r="F527" s="243">
        <f>IF('A-baseline &amp; data'!AG327="",E527*(1+SUMIFS('A-methods'!L:L,'A-methods'!$AG:$AG,"rate",'A-methods'!$AF:$AF,$B527,'A-methods'!$G:$G,$C527,'A-methods'!$A:$A,$D527)),'A-baseline &amp; data'!AG327)</f>
        <v>6558.892656961646</v>
      </c>
      <c r="G527" s="243">
        <f>IF('A-baseline &amp; data'!AH327="",F527*(1+SUMIFS('A-methods'!M:M,'A-methods'!$AG:$AG,"rate",'A-methods'!$AF:$AF,$B527,'A-methods'!$G:$G,$C527,'A-methods'!$A:$A,$D527)),'A-baseline &amp; data'!AH327)</f>
        <v>6816.2955892048276</v>
      </c>
      <c r="H527" s="243">
        <f>IF('A-baseline &amp; data'!AI327="",G527*(1+SUMIFS('A-methods'!N:N,'A-methods'!$AG:$AG,"rate",'A-methods'!$AF:$AF,$B527,'A-methods'!$G:$G,$C527,'A-methods'!$A:$A,$D527)),'A-baseline &amp; data'!AI327)</f>
        <v>7088.9474127730209</v>
      </c>
      <c r="I527" s="243">
        <f>IF('A-baseline &amp; data'!AJ327="",H527*(1+SUMIFS('A-methods'!O:O,'A-methods'!$AG:$AG,"rate",'A-methods'!$AF:$AF,$B527,'A-methods'!$G:$G,$C527,'A-methods'!$A:$A,$D527)),'A-baseline &amp; data'!AJ327)</f>
        <v>7372.5053092839416</v>
      </c>
      <c r="J527" s="243">
        <f>IF('A-baseline &amp; data'!AK327="",I527*(1+SUMIFS('A-methods'!P:P,'A-methods'!$AG:$AG,"rate",'A-methods'!$AF:$AF,$B527,'A-methods'!$G:$G,$C527,'A-methods'!$A:$A,$D527)),'A-baseline &amp; data'!AK327)</f>
        <v>7667.4055216552997</v>
      </c>
      <c r="K527" s="243">
        <f>IF('A-baseline &amp; data'!AL327="",J527*(1+SUMIFS('A-methods'!Q:Q,'A-methods'!$AG:$AG,"rate",'A-methods'!$AF:$AF,$B527,'A-methods'!$G:$G,$C527,'A-methods'!$A:$A,$D527)),'A-baseline &amp; data'!AL327)</f>
        <v>7974.1017425215123</v>
      </c>
      <c r="L527" s="243">
        <f>IF('A-baseline &amp; data'!AM327="",K527*(1+SUMIFS('A-methods'!R:R,'A-methods'!$AG:$AG,"rate",'A-methods'!$AF:$AF,$B527,'A-methods'!$G:$G,$C527,'A-methods'!$A:$A,$D527)),'A-baseline &amp; data'!AM327)</f>
        <v>8293.0658122223722</v>
      </c>
      <c r="M527" s="243">
        <f>IF('A-baseline &amp; data'!AN327="",L527*(1+SUMIFS('A-methods'!S:S,'A-methods'!$AG:$AG,"rate",'A-methods'!$AF:$AF,$B527,'A-methods'!$G:$G,$C527,'A-methods'!$A:$A,$D527)),'A-baseline &amp; data'!AN327)</f>
        <v>8624.7884447112665</v>
      </c>
      <c r="N527" s="243">
        <f>IF('A-baseline &amp; data'!AO327="",M527*(1+SUMIFS('A-methods'!T:T,'A-methods'!$AG:$AG,"rate",'A-methods'!$AF:$AF,$B527,'A-methods'!$G:$G,$C527,'A-methods'!$A:$A,$D527)),'A-baseline &amp; data'!AO327)</f>
        <v>8978.4047709444276</v>
      </c>
      <c r="O527" s="243">
        <f>IF('A-baseline &amp; data'!AP327="",N527*(1+SUMIFS('A-methods'!U:U,'A-methods'!$AG:$AG,"rate",'A-methods'!$AF:$AF,$B527,'A-methods'!$G:$G,$C527,'A-methods'!$A:$A,$D527)),'A-baseline &amp; data'!AP327)</f>
        <v>9346.5193665531478</v>
      </c>
      <c r="P527" s="243">
        <f>IF('A-baseline &amp; data'!AQ327="",O527*(1+SUMIFS('A-methods'!V:V,'A-methods'!$AG:$AG,"rate",'A-methods'!$AF:$AF,$B527,'A-methods'!$G:$G,$C527,'A-methods'!$A:$A,$D527)),'A-baseline &amp; data'!AQ327)</f>
        <v>9729.7266605818259</v>
      </c>
      <c r="Q527" s="243">
        <f>IF('A-baseline &amp; data'!AR327="",P527*(1+SUMIFS('A-methods'!W:W,'A-methods'!$AG:$AG,"rate",'A-methods'!$AF:$AF,$B527,'A-methods'!$G:$G,$C527,'A-methods'!$A:$A,$D527)),'A-baseline &amp; data'!AR327)</f>
        <v>10128.64545366568</v>
      </c>
      <c r="R527" s="243">
        <f>IF('A-baseline &amp; data'!AS327="",Q527*(1+SUMIFS('A-methods'!X:X,'A-methods'!$AG:$AG,"rate",'A-methods'!$AF:$AF,$B527,'A-methods'!$G:$G,$C527,'A-methods'!$A:$A,$D527)),'A-baseline &amp; data'!AS327)</f>
        <v>10543.919917265972</v>
      </c>
      <c r="S527" s="243">
        <f>IF('A-baseline &amp; data'!AT327="",R527*(1+SUMIFS('A-methods'!Y:Y,'A-methods'!$AG:$AG,"rate",'A-methods'!$AF:$AF,$B527,'A-methods'!$G:$G,$C527,'A-methods'!$A:$A,$D527)),'A-baseline &amp; data'!AT327)</f>
        <v>10976.220633873876</v>
      </c>
      <c r="T527" s="243">
        <f>IF('A-baseline &amp; data'!AU327="",S527*(1+SUMIFS('A-methods'!Z:Z,'A-methods'!$AG:$AG,"rate",'A-methods'!$AF:$AF,$B527,'A-methods'!$G:$G,$C527,'A-methods'!$A:$A,$D527)),'A-baseline &amp; data'!AU327)</f>
        <v>11426.245679862704</v>
      </c>
      <c r="U527" s="243">
        <f>IF('A-baseline &amp; data'!AV327="",T527*(1+SUMIFS('A-methods'!AA:AA,'A-methods'!$AG:$AG,"rate",'A-methods'!$AF:$AF,$B527,'A-methods'!$G:$G,$C527,'A-methods'!$A:$A,$D527)),'A-baseline &amp; data'!AV327)</f>
        <v>11894.721752737074</v>
      </c>
      <c r="V527" s="243">
        <f>IF('A-baseline &amp; data'!AW327="",U527*(1+SUMIFS('A-methods'!AB:AB,'A-methods'!$AG:$AG,"rate",'A-methods'!$AF:$AF,$B527,'A-methods'!$G:$G,$C527,'A-methods'!$A:$A,$D527)),'A-baseline &amp; data'!AW327)</f>
        <v>12382.405344599294</v>
      </c>
      <c r="W527" s="243">
        <f>IF('A-baseline &amp; data'!AX327="",V527*(1+SUMIFS('A-methods'!AC:AC,'A-methods'!$AG:$AG,"rate",'A-methods'!$AF:$AF,$B527,'A-methods'!$G:$G,$C527,'A-methods'!$A:$A,$D527)),'A-baseline &amp; data'!AX327)</f>
        <v>12890.083963727864</v>
      </c>
      <c r="X527" s="243">
        <f>IF('A-baseline &amp; data'!AY327="",W527*(1+SUMIFS('A-methods'!AD:AD,'A-methods'!$AG:$AG,"rate",'A-methods'!$AF:$AF,$B527,'A-methods'!$G:$G,$C527,'A-methods'!$A:$A,$D527)),'A-baseline &amp; data'!AY327)</f>
        <v>13418.577406240705</v>
      </c>
      <c r="Y527" s="243">
        <f>IF('A-baseline &amp; data'!AZ327="",X527*(1+SUMIFS('A-methods'!AE:AE,'A-methods'!$AG:$AG,"rate",'A-methods'!$AF:$AF,$B527,'A-methods'!$G:$G,$C527,'A-methods'!$A:$A,$D527)),'A-baseline &amp; data'!AZ327)</f>
        <v>13968.739079896573</v>
      </c>
    </row>
    <row r="528" spans="1:27" s="241" customFormat="1" ht="15">
      <c r="A528" s="237" t="s">
        <v>189</v>
      </c>
      <c r="B528" s="221" t="s">
        <v>190</v>
      </c>
      <c r="C528" s="274" t="str">
        <f t="shared" si="57"/>
        <v>SA</v>
      </c>
      <c r="D528" s="272" t="str">
        <f t="shared" si="57"/>
        <v>High</v>
      </c>
      <c r="E528" s="336">
        <f>IF('A-baseline &amp; data'!AF328&lt;&gt;"",'A-baseline &amp; data'!AF328,'A-baseline &amp; data'!AE328*(1+SUMIFS('A-methods'!K:K,'A-methods'!$AG:$AG,"rate",'A-methods'!$AF:$AF,$B528,'A-methods'!$G:$G,$C528,'A-methods'!$A:$A,$D528)))</f>
        <v>29561.112057047609</v>
      </c>
      <c r="F528" s="243">
        <f>IF('A-baseline &amp; data'!AG328="",E528*(1+SUMIFS('A-methods'!L:L,'A-methods'!$AG:$AG,"rate",'A-methods'!$AF:$AF,$B528,'A-methods'!$G:$G,$C528,'A-methods'!$A:$A,$D528)),'A-baseline &amp; data'!AG328)</f>
        <v>30595.750979044271</v>
      </c>
      <c r="G528" s="243">
        <f>IF('A-baseline &amp; data'!AH328="",F528*(1+SUMIFS('A-methods'!M:M,'A-methods'!$AG:$AG,"rate",'A-methods'!$AF:$AF,$B528,'A-methods'!$G:$G,$C528,'A-methods'!$A:$A,$D528)),'A-baseline &amp; data'!AH328)</f>
        <v>31666.602263310819</v>
      </c>
      <c r="H528" s="243">
        <f>IF('A-baseline &amp; data'!AI328="",G528*(1+SUMIFS('A-methods'!N:N,'A-methods'!$AG:$AG,"rate",'A-methods'!$AF:$AF,$B528,'A-methods'!$G:$G,$C528,'A-methods'!$A:$A,$D528)),'A-baseline &amp; data'!AI328)</f>
        <v>32774.933342526696</v>
      </c>
      <c r="I528" s="243">
        <f>IF('A-baseline &amp; data'!AJ328="",H528*(1+SUMIFS('A-methods'!O:O,'A-methods'!$AG:$AG,"rate",'A-methods'!$AF:$AF,$B528,'A-methods'!$G:$G,$C528,'A-methods'!$A:$A,$D528)),'A-baseline &amp; data'!AJ328)</f>
        <v>33922.05600951513</v>
      </c>
      <c r="J528" s="243">
        <f>IF('A-baseline &amp; data'!AK328="",I528*(1+SUMIFS('A-methods'!P:P,'A-methods'!$AG:$AG,"rate",'A-methods'!$AF:$AF,$B528,'A-methods'!$G:$G,$C528,'A-methods'!$A:$A,$D528)),'A-baseline &amp; data'!AK328)</f>
        <v>35109.327969848156</v>
      </c>
      <c r="K528" s="243">
        <f>IF('A-baseline &amp; data'!AL328="",J528*(1+SUMIFS('A-methods'!Q:Q,'A-methods'!$AG:$AG,"rate",'A-methods'!$AF:$AF,$B528,'A-methods'!$G:$G,$C528,'A-methods'!$A:$A,$D528)),'A-baseline &amp; data'!AL328)</f>
        <v>36338.15444879284</v>
      </c>
      <c r="L528" s="243">
        <f>IF('A-baseline &amp; data'!AM328="",K528*(1+SUMIFS('A-methods'!R:R,'A-methods'!$AG:$AG,"rate",'A-methods'!$AF:$AF,$B528,'A-methods'!$G:$G,$C528,'A-methods'!$A:$A,$D528)),'A-baseline &amp; data'!AM328)</f>
        <v>37609.989854500585</v>
      </c>
      <c r="M528" s="243">
        <f>IF('A-baseline &amp; data'!AN328="",L528*(1+SUMIFS('A-methods'!S:S,'A-methods'!$AG:$AG,"rate",'A-methods'!$AF:$AF,$B528,'A-methods'!$G:$G,$C528,'A-methods'!$A:$A,$D528)),'A-baseline &amp; data'!AN328)</f>
        <v>38926.339499408103</v>
      </c>
      <c r="N528" s="243">
        <f>IF('A-baseline &amp; data'!AO328="",M528*(1+SUMIFS('A-methods'!T:T,'A-methods'!$AG:$AG,"rate",'A-methods'!$AF:$AF,$B528,'A-methods'!$G:$G,$C528,'A-methods'!$A:$A,$D528)),'A-baseline &amp; data'!AO328)</f>
        <v>40288.76138188738</v>
      </c>
      <c r="O528" s="243">
        <f>IF('A-baseline &amp; data'!AP328="",N528*(1+SUMIFS('A-methods'!U:U,'A-methods'!$AG:$AG,"rate",'A-methods'!$AF:$AF,$B528,'A-methods'!$G:$G,$C528,'A-methods'!$A:$A,$D528)),'A-baseline &amp; data'!AP328)</f>
        <v>41698.868030253434</v>
      </c>
      <c r="P528" s="243">
        <f>IF('A-baseline &amp; data'!AQ328="",O528*(1+SUMIFS('A-methods'!V:V,'A-methods'!$AG:$AG,"rate",'A-methods'!$AF:$AF,$B528,'A-methods'!$G:$G,$C528,'A-methods'!$A:$A,$D528)),'A-baseline &amp; data'!AQ328)</f>
        <v>43158.328411312301</v>
      </c>
      <c r="Q528" s="243">
        <f>IF('A-baseline &amp; data'!AR328="",P528*(1+SUMIFS('A-methods'!W:W,'A-methods'!$AG:$AG,"rate",'A-methods'!$AF:$AF,$B528,'A-methods'!$G:$G,$C528,'A-methods'!$A:$A,$D528)),'A-baseline &amp; data'!AR328)</f>
        <v>44668.869905708227</v>
      </c>
      <c r="R528" s="243">
        <f>IF('A-baseline &amp; data'!AS328="",Q528*(1+SUMIFS('A-methods'!X:X,'A-methods'!$AG:$AG,"rate",'A-methods'!$AF:$AF,$B528,'A-methods'!$G:$G,$C528,'A-methods'!$A:$A,$D528)),'A-baseline &amp; data'!AS328)</f>
        <v>46232.280352408008</v>
      </c>
      <c r="S528" s="243">
        <f>IF('A-baseline &amp; data'!AT328="",R528*(1+SUMIFS('A-methods'!Y:Y,'A-methods'!$AG:$AG,"rate",'A-methods'!$AF:$AF,$B528,'A-methods'!$G:$G,$C528,'A-methods'!$A:$A,$D528)),'A-baseline &amp; data'!AT328)</f>
        <v>47850.410164742287</v>
      </c>
      <c r="T528" s="243">
        <f>IF('A-baseline &amp; data'!AU328="",S528*(1+SUMIFS('A-methods'!Z:Z,'A-methods'!$AG:$AG,"rate",'A-methods'!$AF:$AF,$B528,'A-methods'!$G:$G,$C528,'A-methods'!$A:$A,$D528)),'A-baseline &amp; data'!AU328)</f>
        <v>49525.174520508263</v>
      </c>
      <c r="U528" s="243">
        <f>IF('A-baseline &amp; data'!AV328="",T528*(1+SUMIFS('A-methods'!AA:AA,'A-methods'!$AG:$AG,"rate",'A-methods'!$AF:$AF,$B528,'A-methods'!$G:$G,$C528,'A-methods'!$A:$A,$D528)),'A-baseline &amp; data'!AV328)</f>
        <v>51258.555628726048</v>
      </c>
      <c r="V528" s="243">
        <f>IF('A-baseline &amp; data'!AW328="",U528*(1+SUMIFS('A-methods'!AB:AB,'A-methods'!$AG:$AG,"rate",'A-methods'!$AF:$AF,$B528,'A-methods'!$G:$G,$C528,'A-methods'!$A:$A,$D528)),'A-baseline &amp; data'!AW328)</f>
        <v>53052.605075731459</v>
      </c>
      <c r="W528" s="243">
        <f>IF('A-baseline &amp; data'!AX328="",V528*(1+SUMIFS('A-methods'!AC:AC,'A-methods'!$AG:$AG,"rate",'A-methods'!$AF:$AF,$B528,'A-methods'!$G:$G,$C528,'A-methods'!$A:$A,$D528)),'A-baseline &amp; data'!AX328)</f>
        <v>54909.446253382055</v>
      </c>
      <c r="X528" s="243">
        <f>IF('A-baseline &amp; data'!AY328="",W528*(1+SUMIFS('A-methods'!AD:AD,'A-methods'!$AG:$AG,"rate",'A-methods'!$AF:$AF,$B528,'A-methods'!$G:$G,$C528,'A-methods'!$A:$A,$D528)),'A-baseline &amp; data'!AY328)</f>
        <v>56831.276872250426</v>
      </c>
      <c r="Y528" s="243">
        <f>IF('A-baseline &amp; data'!AZ328="",X528*(1+SUMIFS('A-methods'!AE:AE,'A-methods'!$AG:$AG,"rate",'A-methods'!$AF:$AF,$B528,'A-methods'!$G:$G,$C528,'A-methods'!$A:$A,$D528)),'A-baseline &amp; data'!AZ328)</f>
        <v>58820.37156277919</v>
      </c>
      <c r="AA528" s="356"/>
    </row>
    <row r="529" spans="1:25" ht="12.75" customHeight="1">
      <c r="A529" s="244" t="s">
        <v>262</v>
      </c>
      <c r="B529" s="245" t="s">
        <v>265</v>
      </c>
      <c r="C529" s="188" t="str">
        <f t="shared" si="57"/>
        <v>SA</v>
      </c>
      <c r="D529" s="275" t="str">
        <f t="shared" si="57"/>
        <v>High</v>
      </c>
      <c r="E529" s="337">
        <f>IF('A-baseline &amp; data'!AF329&lt;&gt;"",'A-baseline &amp; data'!AF329,'A-baseline &amp; data'!AE329*(1+SUMIFS('A-methods'!K:K,'A-methods'!$AG:$AG,"rate",'A-methods'!$AF:$AF,$B529,'A-methods'!$G:$G,$C529,'A-methods'!$A:$A,$D529)))</f>
        <v>366.69</v>
      </c>
      <c r="F529" s="196">
        <f>IF('A-baseline &amp; data'!AG329="",E529*(1+SUMIFS('A-methods'!L:L,'A-methods'!$AG:$AG,"rate",'A-methods'!$AF:$AF,$B529,'A-methods'!$G:$G,$C529,'A-methods'!$A:$A,$D529)),'A-baseline &amp; data'!AG329)</f>
        <v>379.52414999999996</v>
      </c>
      <c r="G529" s="196">
        <f>IF('A-baseline &amp; data'!AH329="",F529*(1+SUMIFS('A-methods'!M:M,'A-methods'!$AG:$AG,"rate",'A-methods'!$AF:$AF,$B529,'A-methods'!$G:$G,$C529,'A-methods'!$A:$A,$D529)),'A-baseline &amp; data'!AH329)</f>
        <v>392.80749524999993</v>
      </c>
      <c r="H529" s="196">
        <f>IF('A-baseline &amp; data'!AI329="",G529*(1+SUMIFS('A-methods'!N:N,'A-methods'!$AG:$AG,"rate",'A-methods'!$AF:$AF,$B529,'A-methods'!$G:$G,$C529,'A-methods'!$A:$A,$D529)),'A-baseline &amp; data'!AI329)</f>
        <v>406.55575758374988</v>
      </c>
      <c r="I529" s="196">
        <f>IF('A-baseline &amp; data'!AJ329="",H529*(1+SUMIFS('A-methods'!O:O,'A-methods'!$AG:$AG,"rate",'A-methods'!$AF:$AF,$B529,'A-methods'!$G:$G,$C529,'A-methods'!$A:$A,$D529)),'A-baseline &amp; data'!AJ329)</f>
        <v>420.78520909918109</v>
      </c>
      <c r="J529" s="196">
        <f>IF('A-baseline &amp; data'!AK329="",I529*(1+SUMIFS('A-methods'!P:P,'A-methods'!$AG:$AG,"rate",'A-methods'!$AF:$AF,$B529,'A-methods'!$G:$G,$C529,'A-methods'!$A:$A,$D529)),'A-baseline &amp; data'!AK329)</f>
        <v>435.51269141765238</v>
      </c>
      <c r="K529" s="196">
        <f>IF('A-baseline &amp; data'!AL329="",J529*(1+SUMIFS('A-methods'!Q:Q,'A-methods'!$AG:$AG,"rate",'A-methods'!$AF:$AF,$B529,'A-methods'!$G:$G,$C529,'A-methods'!$A:$A,$D529)),'A-baseline &amp; data'!AL329)</f>
        <v>450.75563561727017</v>
      </c>
      <c r="L529" s="196">
        <f>IF('A-baseline &amp; data'!AM329="",K529*(1+SUMIFS('A-methods'!R:R,'A-methods'!$AG:$AG,"rate",'A-methods'!$AF:$AF,$B529,'A-methods'!$G:$G,$C529,'A-methods'!$A:$A,$D529)),'A-baseline &amp; data'!AM329)</f>
        <v>466.53208286387462</v>
      </c>
      <c r="M529" s="196">
        <f>IF('A-baseline &amp; data'!AN329="",L529*(1+SUMIFS('A-methods'!S:S,'A-methods'!$AG:$AG,"rate",'A-methods'!$AF:$AF,$B529,'A-methods'!$G:$G,$C529,'A-methods'!$A:$A,$D529)),'A-baseline &amp; data'!AN329)</f>
        <v>482.86070576411021</v>
      </c>
      <c r="N529" s="196">
        <f>IF('A-baseline &amp; data'!AO329="",M529*(1+SUMIFS('A-methods'!T:T,'A-methods'!$AG:$AG,"rate",'A-methods'!$AF:$AF,$B529,'A-methods'!$G:$G,$C529,'A-methods'!$A:$A,$D529)),'A-baseline &amp; data'!AO329)</f>
        <v>499.76083046585404</v>
      </c>
      <c r="O529" s="196">
        <f>IF('A-baseline &amp; data'!AP329="",N529*(1+SUMIFS('A-methods'!U:U,'A-methods'!$AG:$AG,"rate",'A-methods'!$AF:$AF,$B529,'A-methods'!$G:$G,$C529,'A-methods'!$A:$A,$D529)),'A-baseline &amp; data'!AP329)</f>
        <v>517.25245953215892</v>
      </c>
      <c r="P529" s="196">
        <f>IF('A-baseline &amp; data'!AQ329="",O529*(1+SUMIFS('A-methods'!V:V,'A-methods'!$AG:$AG,"rate",'A-methods'!$AF:$AF,$B529,'A-methods'!$G:$G,$C529,'A-methods'!$A:$A,$D529)),'A-baseline &amp; data'!AQ329)</f>
        <v>535.35629561578446</v>
      </c>
      <c r="Q529" s="196">
        <f>IF('A-baseline &amp; data'!AR329="",P529*(1+SUMIFS('A-methods'!W:W,'A-methods'!$AG:$AG,"rate",'A-methods'!$AF:$AF,$B529,'A-methods'!$G:$G,$C529,'A-methods'!$A:$A,$D529)),'A-baseline &amp; data'!AR329)</f>
        <v>554.09376596233687</v>
      </c>
      <c r="R529" s="196">
        <f>IF('A-baseline &amp; data'!AS329="",Q529*(1+SUMIFS('A-methods'!X:X,'A-methods'!$AG:$AG,"rate",'A-methods'!$AF:$AF,$B529,'A-methods'!$G:$G,$C529,'A-methods'!$A:$A,$D529)),'A-baseline &amp; data'!AS329)</f>
        <v>573.48704777101864</v>
      </c>
      <c r="S529" s="196">
        <f>IF('A-baseline &amp; data'!AT329="",R529*(1+SUMIFS('A-methods'!Y:Y,'A-methods'!$AG:$AG,"rate",'A-methods'!$AF:$AF,$B529,'A-methods'!$G:$G,$C529,'A-methods'!$A:$A,$D529)),'A-baseline &amp; data'!AT329)</f>
        <v>593.55909444300426</v>
      </c>
      <c r="T529" s="196">
        <f>IF('A-baseline &amp; data'!AU329="",S529*(1+SUMIFS('A-methods'!Z:Z,'A-methods'!$AG:$AG,"rate",'A-methods'!$AF:$AF,$B529,'A-methods'!$G:$G,$C529,'A-methods'!$A:$A,$D529)),'A-baseline &amp; data'!AU329)</f>
        <v>614.33366274850937</v>
      </c>
      <c r="U529" s="196">
        <f>IF('A-baseline &amp; data'!AV329="",T529*(1+SUMIFS('A-methods'!AA:AA,'A-methods'!$AG:$AG,"rate",'A-methods'!$AF:$AF,$B529,'A-methods'!$G:$G,$C529,'A-methods'!$A:$A,$D529)),'A-baseline &amp; data'!AV329)</f>
        <v>635.83534094470713</v>
      </c>
      <c r="V529" s="196">
        <f>IF('A-baseline &amp; data'!AW329="",U529*(1+SUMIFS('A-methods'!AB:AB,'A-methods'!$AG:$AG,"rate",'A-methods'!$AF:$AF,$B529,'A-methods'!$G:$G,$C529,'A-methods'!$A:$A,$D529)),'A-baseline &amp; data'!AW329)</f>
        <v>658.08957787777183</v>
      </c>
      <c r="W529" s="196">
        <f>IF('A-baseline &amp; data'!AX329="",V529*(1+SUMIFS('A-methods'!AC:AC,'A-methods'!$AG:$AG,"rate",'A-methods'!$AF:$AF,$B529,'A-methods'!$G:$G,$C529,'A-methods'!$A:$A,$D529)),'A-baseline &amp; data'!AX329)</f>
        <v>681.12271310349377</v>
      </c>
      <c r="X529" s="196">
        <f>IF('A-baseline &amp; data'!AY329="",W529*(1+SUMIFS('A-methods'!AD:AD,'A-methods'!$AG:$AG,"rate",'A-methods'!$AF:$AF,$B529,'A-methods'!$G:$G,$C529,'A-methods'!$A:$A,$D529)),'A-baseline &amp; data'!AY329)</f>
        <v>704.96200806211596</v>
      </c>
      <c r="Y529" s="196">
        <f>IF('A-baseline &amp; data'!AZ329="",X529*(1+SUMIFS('A-methods'!AE:AE,'A-methods'!$AG:$AG,"rate",'A-methods'!$AF:$AF,$B529,'A-methods'!$G:$G,$C529,'A-methods'!$A:$A,$D529)),'A-baseline &amp; data'!AZ329)</f>
        <v>729.63567834429</v>
      </c>
    </row>
    <row r="530" spans="1:25">
      <c r="A530" s="222"/>
      <c r="B530" s="213"/>
      <c r="C530" s="250" t="str">
        <f t="shared" si="57"/>
        <v>SA</v>
      </c>
      <c r="D530" s="250"/>
      <c r="E530" s="324">
        <f t="shared" ref="E530:Y530" si="59">SUM(E502:E529)</f>
        <v>460439.86491664971</v>
      </c>
      <c r="F530" s="324">
        <f t="shared" si="59"/>
        <v>470080.04256886285</v>
      </c>
      <c r="G530" s="324">
        <f t="shared" si="59"/>
        <v>480140.49716206425</v>
      </c>
      <c r="H530" s="324">
        <f t="shared" si="59"/>
        <v>490645.93598940509</v>
      </c>
      <c r="I530" s="324">
        <f t="shared" si="59"/>
        <v>501612.13847382</v>
      </c>
      <c r="J530" s="324">
        <f t="shared" si="59"/>
        <v>513062.40835413756</v>
      </c>
      <c r="K530" s="324">
        <f t="shared" si="59"/>
        <v>525017.77811457647</v>
      </c>
      <c r="L530" s="324">
        <f t="shared" si="59"/>
        <v>537501.98602418927</v>
      </c>
      <c r="M530" s="324">
        <f t="shared" si="59"/>
        <v>550539.94277452375</v>
      </c>
      <c r="N530" s="324">
        <f t="shared" si="59"/>
        <v>564166.41643730318</v>
      </c>
      <c r="O530" s="324">
        <f t="shared" si="59"/>
        <v>578393.88078528096</v>
      </c>
      <c r="P530" s="324">
        <f t="shared" si="59"/>
        <v>593257.79703725409</v>
      </c>
      <c r="Q530" s="324">
        <f t="shared" si="59"/>
        <v>608788.41931900196</v>
      </c>
      <c r="R530" s="324">
        <f t="shared" si="59"/>
        <v>625017.50946781877</v>
      </c>
      <c r="S530" s="324">
        <f t="shared" si="59"/>
        <v>641978.41494121554</v>
      </c>
      <c r="T530" s="324">
        <f t="shared" si="59"/>
        <v>659706.15086311894</v>
      </c>
      <c r="U530" s="324">
        <f t="shared" si="59"/>
        <v>678237.48643184605</v>
      </c>
      <c r="V530" s="324">
        <f t="shared" si="59"/>
        <v>697611.03592647729</v>
      </c>
      <c r="W530" s="324">
        <f t="shared" si="59"/>
        <v>717867.35456128605</v>
      </c>
      <c r="X530" s="324">
        <f t="shared" si="59"/>
        <v>739049.03945163765</v>
      </c>
      <c r="Y530" s="324">
        <f t="shared" si="59"/>
        <v>761200.83596929617</v>
      </c>
    </row>
    <row r="531" spans="1:25" ht="15.75">
      <c r="A531" s="242" t="str">
        <f>A470</f>
        <v>SA</v>
      </c>
      <c r="B531" s="242" t="s">
        <v>212</v>
      </c>
      <c r="C531" s="250" t="str">
        <f t="shared" si="57"/>
        <v>SA</v>
      </c>
      <c r="D531" s="250"/>
      <c r="E531" s="217" t="str">
        <f>""</f>
        <v/>
      </c>
      <c r="F531" s="217" t="str">
        <f>""</f>
        <v/>
      </c>
      <c r="G531" s="217" t="str">
        <f>""</f>
        <v/>
      </c>
      <c r="H531" s="217" t="str">
        <f>""</f>
        <v/>
      </c>
      <c r="I531" s="217" t="str">
        <f>""</f>
        <v/>
      </c>
      <c r="J531" s="217" t="str">
        <f>""</f>
        <v/>
      </c>
      <c r="K531" s="217" t="str">
        <f>""</f>
        <v/>
      </c>
      <c r="L531" s="217" t="str">
        <f>""</f>
        <v/>
      </c>
      <c r="M531" s="217" t="str">
        <f>""</f>
        <v/>
      </c>
      <c r="N531" s="217" t="str">
        <f>""</f>
        <v/>
      </c>
      <c r="O531" s="217" t="str">
        <f>""</f>
        <v/>
      </c>
      <c r="P531" s="217" t="str">
        <f>""</f>
        <v/>
      </c>
      <c r="Q531" s="217" t="str">
        <f>""</f>
        <v/>
      </c>
      <c r="R531" s="217" t="str">
        <f>""</f>
        <v/>
      </c>
      <c r="S531" s="217" t="str">
        <f>""</f>
        <v/>
      </c>
      <c r="T531" s="217" t="str">
        <f>""</f>
        <v/>
      </c>
      <c r="U531" s="217" t="str">
        <f>""</f>
        <v/>
      </c>
      <c r="V531" s="217" t="str">
        <f>""</f>
        <v/>
      </c>
      <c r="W531" s="217" t="str">
        <f>""</f>
        <v/>
      </c>
      <c r="X531" s="217" t="str">
        <f>""</f>
        <v/>
      </c>
      <c r="Y531" s="217" t="str">
        <f>""</f>
        <v/>
      </c>
    </row>
    <row r="532" spans="1:25">
      <c r="A532" s="246" t="s">
        <v>21</v>
      </c>
      <c r="B532" s="247" t="s">
        <v>198</v>
      </c>
      <c r="C532" s="273" t="str">
        <f t="shared" si="57"/>
        <v>SA</v>
      </c>
      <c r="D532" s="271" t="s">
        <v>216</v>
      </c>
      <c r="E532" s="335">
        <f>IF('A-baseline &amp; data'!AF302&lt;&gt;"",'A-baseline &amp; data'!AF302,'A-baseline &amp; data'!AE302*(1+SUMIFS('A-methods'!K:K,'A-methods'!$AG:$AG,"rate",'A-methods'!$AF:$AF,$B532,'A-methods'!$G:$G,$C532,'A-methods'!$A:$A,$D532)))</f>
        <v>185.86</v>
      </c>
      <c r="F532" s="248">
        <f>IF('A-baseline &amp; data'!AG302="",E532*(1+SUMIFS('A-methods'!L:L,'A-methods'!$AG:$AG,"rate",'A-methods'!$AF:$AF,$B532,'A-methods'!$G:$G,$C532,'A-methods'!$A:$A,$D532)),'A-baseline &amp; data'!AG302)</f>
        <v>180.2842</v>
      </c>
      <c r="G532" s="248">
        <f>IF('A-baseline &amp; data'!AH302="",F532*(1+SUMIFS('A-methods'!M:M,'A-methods'!$AG:$AG,"rate",'A-methods'!$AF:$AF,$B532,'A-methods'!$G:$G,$C532,'A-methods'!$A:$A,$D532)),'A-baseline &amp; data'!AH302)</f>
        <v>174.875674</v>
      </c>
      <c r="H532" s="248">
        <f>IF('A-baseline &amp; data'!AI302="",G532*(1+SUMIFS('A-methods'!N:N,'A-methods'!$AG:$AG,"rate",'A-methods'!$AF:$AF,$B532,'A-methods'!$G:$G,$C532,'A-methods'!$A:$A,$D532)),'A-baseline &amp; data'!AI302)</f>
        <v>169.62940377999999</v>
      </c>
      <c r="I532" s="248">
        <f>IF('A-baseline &amp; data'!AJ302="",H532*(1+SUMIFS('A-methods'!O:O,'A-methods'!$AG:$AG,"rate",'A-methods'!$AF:$AF,$B532,'A-methods'!$G:$G,$C532,'A-methods'!$A:$A,$D532)),'A-baseline &amp; data'!AJ302)</f>
        <v>164.54052166659997</v>
      </c>
      <c r="J532" s="248">
        <f>IF('A-baseline &amp; data'!AK302="",I532*(1+SUMIFS('A-methods'!P:P,'A-methods'!$AG:$AG,"rate",'A-methods'!$AF:$AF,$B532,'A-methods'!$G:$G,$C532,'A-methods'!$A:$A,$D532)),'A-baseline &amp; data'!AK302)</f>
        <v>159.60430601660198</v>
      </c>
      <c r="K532" s="248">
        <f>IF('A-baseline &amp; data'!AL302="",J532*(1+SUMIFS('A-methods'!Q:Q,'A-methods'!$AG:$AG,"rate",'A-methods'!$AF:$AF,$B532,'A-methods'!$G:$G,$C532,'A-methods'!$A:$A,$D532)),'A-baseline &amp; data'!AL302)</f>
        <v>154.81617683610392</v>
      </c>
      <c r="L532" s="248">
        <f>IF('A-baseline &amp; data'!AM302="",K532*(1+SUMIFS('A-methods'!R:R,'A-methods'!$AG:$AG,"rate",'A-methods'!$AF:$AF,$B532,'A-methods'!$G:$G,$C532,'A-methods'!$A:$A,$D532)),'A-baseline &amp; data'!AM302)</f>
        <v>150.1716915310208</v>
      </c>
      <c r="M532" s="248">
        <f>IF('A-baseline &amp; data'!AN302="",L532*(1+SUMIFS('A-methods'!S:S,'A-methods'!$AG:$AG,"rate",'A-methods'!$AF:$AF,$B532,'A-methods'!$G:$G,$C532,'A-methods'!$A:$A,$D532)),'A-baseline &amp; data'!AN302)</f>
        <v>145.66654078509018</v>
      </c>
      <c r="N532" s="248">
        <f>IF('A-baseline &amp; data'!AO302="",M532*(1+SUMIFS('A-methods'!T:T,'A-methods'!$AG:$AG,"rate",'A-methods'!$AF:$AF,$B532,'A-methods'!$G:$G,$C532,'A-methods'!$A:$A,$D532)),'A-baseline &amp; data'!AO302)</f>
        <v>141.29654456153747</v>
      </c>
      <c r="O532" s="248">
        <f>IF('A-baseline &amp; data'!AP302="",N532*(1+SUMIFS('A-methods'!U:U,'A-methods'!$AG:$AG,"rate",'A-methods'!$AF:$AF,$B532,'A-methods'!$G:$G,$C532,'A-methods'!$A:$A,$D532)),'A-baseline &amp; data'!AP302)</f>
        <v>137.05764822469135</v>
      </c>
      <c r="P532" s="248">
        <f>IF('A-baseline &amp; data'!AQ302="",O532*(1+SUMIFS('A-methods'!V:V,'A-methods'!$AG:$AG,"rate",'A-methods'!$AF:$AF,$B532,'A-methods'!$G:$G,$C532,'A-methods'!$A:$A,$D532)),'A-baseline &amp; data'!AQ302)</f>
        <v>132.9459187779506</v>
      </c>
      <c r="Q532" s="248">
        <f>IF('A-baseline &amp; data'!AR302="",P532*(1+SUMIFS('A-methods'!W:W,'A-methods'!$AG:$AG,"rate",'A-methods'!$AF:$AF,$B532,'A-methods'!$G:$G,$C532,'A-methods'!$A:$A,$D532)),'A-baseline &amp; data'!AR302)</f>
        <v>128.95754121461206</v>
      </c>
      <c r="R532" s="248">
        <f>IF('A-baseline &amp; data'!AS302="",Q532*(1+SUMIFS('A-methods'!X:X,'A-methods'!$AG:$AG,"rate",'A-methods'!$AF:$AF,$B532,'A-methods'!$G:$G,$C532,'A-methods'!$A:$A,$D532)),'A-baseline &amp; data'!AS302)</f>
        <v>125.0888149781737</v>
      </c>
      <c r="S532" s="248">
        <f>IF('A-baseline &amp; data'!AT302="",R532*(1+SUMIFS('A-methods'!Y:Y,'A-methods'!$AG:$AG,"rate",'A-methods'!$AF:$AF,$B532,'A-methods'!$G:$G,$C532,'A-methods'!$A:$A,$D532)),'A-baseline &amp; data'!AT302)</f>
        <v>121.33615052882848</v>
      </c>
      <c r="T532" s="248">
        <f>IF('A-baseline &amp; data'!AU302="",S532*(1+SUMIFS('A-methods'!Z:Z,'A-methods'!$AG:$AG,"rate",'A-methods'!$AF:$AF,$B532,'A-methods'!$G:$G,$C532,'A-methods'!$A:$A,$D532)),'A-baseline &amp; data'!AU302)</f>
        <v>117.69606601296363</v>
      </c>
      <c r="U532" s="248">
        <f>IF('A-baseline &amp; data'!AV302="",T532*(1+SUMIFS('A-methods'!AA:AA,'A-methods'!$AG:$AG,"rate",'A-methods'!$AF:$AF,$B532,'A-methods'!$G:$G,$C532,'A-methods'!$A:$A,$D532)),'A-baseline &amp; data'!AV302)</f>
        <v>114.16518403257471</v>
      </c>
      <c r="V532" s="248">
        <f>IF('A-baseline &amp; data'!AW302="",U532*(1+SUMIFS('A-methods'!AB:AB,'A-methods'!$AG:$AG,"rate",'A-methods'!$AF:$AF,$B532,'A-methods'!$G:$G,$C532,'A-methods'!$A:$A,$D532)),'A-baseline &amp; data'!AW302)</f>
        <v>110.74022851159746</v>
      </c>
      <c r="W532" s="248">
        <f>IF('A-baseline &amp; data'!AX302="",V532*(1+SUMIFS('A-methods'!AC:AC,'A-methods'!$AG:$AG,"rate",'A-methods'!$AF:$AF,$B532,'A-methods'!$G:$G,$C532,'A-methods'!$A:$A,$D532)),'A-baseline &amp; data'!AX302)</f>
        <v>107.41802165624954</v>
      </c>
      <c r="X532" s="248">
        <f>IF('A-baseline &amp; data'!AY302="",W532*(1+SUMIFS('A-methods'!AD:AD,'A-methods'!$AG:$AG,"rate",'A-methods'!$AF:$AF,$B532,'A-methods'!$G:$G,$C532,'A-methods'!$A:$A,$D532)),'A-baseline &amp; data'!AY302)</f>
        <v>104.19548100656205</v>
      </c>
      <c r="Y532" s="248">
        <f>IF('A-baseline &amp; data'!AZ302="",X532*(1+SUMIFS('A-methods'!AE:AE,'A-methods'!$AG:$AG,"rate",'A-methods'!$AF:$AF,$B532,'A-methods'!$G:$G,$C532,'A-methods'!$A:$A,$D532)),'A-baseline &amp; data'!AZ302)</f>
        <v>101.06961657636518</v>
      </c>
    </row>
    <row r="533" spans="1:25">
      <c r="A533" s="237" t="s">
        <v>29</v>
      </c>
      <c r="B533" s="221" t="s">
        <v>30</v>
      </c>
      <c r="C533" s="274" t="str">
        <f t="shared" si="57"/>
        <v>SA</v>
      </c>
      <c r="D533" s="272" t="str">
        <f>D532</f>
        <v>Low</v>
      </c>
      <c r="E533" s="336">
        <f>IF('A-baseline &amp; data'!AF303&lt;&gt;"",'A-baseline &amp; data'!AF303,'A-baseline &amp; data'!AE303*(1+SUMIFS('A-methods'!K:K,'A-methods'!$AG:$AG,"rate",'A-methods'!$AF:$AF,$B533,'A-methods'!$G:$G,$C533,'A-methods'!$A:$A,$D533)))</f>
        <v>672.92</v>
      </c>
      <c r="F533" s="243">
        <f>IF('A-baseline &amp; data'!AG303="",E533*(1+SUMIFS('A-methods'!L:L,'A-methods'!$AG:$AG,"rate",'A-methods'!$AF:$AF,$B533,'A-methods'!$G:$G,$C533,'A-methods'!$A:$A,$D533)),'A-baseline &amp; data'!AG303)</f>
        <v>605.62799999999993</v>
      </c>
      <c r="G533" s="243">
        <f>IF('A-baseline &amp; data'!AH303="",F533*(1+SUMIFS('A-methods'!M:M,'A-methods'!$AG:$AG,"rate",'A-methods'!$AF:$AF,$B533,'A-methods'!$G:$G,$C533,'A-methods'!$A:$A,$D533)),'A-baseline &amp; data'!AH303)</f>
        <v>545.0652</v>
      </c>
      <c r="H533" s="243">
        <f>IF('A-baseline &amp; data'!AI303="",G533*(1+SUMIFS('A-methods'!N:N,'A-methods'!$AG:$AG,"rate",'A-methods'!$AF:$AF,$B533,'A-methods'!$G:$G,$C533,'A-methods'!$A:$A,$D533)),'A-baseline &amp; data'!AI303)</f>
        <v>490.55868000000004</v>
      </c>
      <c r="I533" s="243">
        <f>IF('A-baseline &amp; data'!AJ303="",H533*(1+SUMIFS('A-methods'!O:O,'A-methods'!$AG:$AG,"rate",'A-methods'!$AF:$AF,$B533,'A-methods'!$G:$G,$C533,'A-methods'!$A:$A,$D533)),'A-baseline &amp; data'!AJ303)</f>
        <v>441.50281200000006</v>
      </c>
      <c r="J533" s="243">
        <f>IF('A-baseline &amp; data'!AK303="",I533*(1+SUMIFS('A-methods'!P:P,'A-methods'!$AG:$AG,"rate",'A-methods'!$AF:$AF,$B533,'A-methods'!$G:$G,$C533,'A-methods'!$A:$A,$D533)),'A-baseline &amp; data'!AK303)</f>
        <v>397.35253080000007</v>
      </c>
      <c r="K533" s="243">
        <f>IF('A-baseline &amp; data'!AL303="",J533*(1+SUMIFS('A-methods'!Q:Q,'A-methods'!$AG:$AG,"rate",'A-methods'!$AF:$AF,$B533,'A-methods'!$G:$G,$C533,'A-methods'!$A:$A,$D533)),'A-baseline &amp; data'!AL303)</f>
        <v>357.61727772000006</v>
      </c>
      <c r="L533" s="243">
        <f>IF('A-baseline &amp; data'!AM303="",K533*(1+SUMIFS('A-methods'!R:R,'A-methods'!$AG:$AG,"rate",'A-methods'!$AF:$AF,$B533,'A-methods'!$G:$G,$C533,'A-methods'!$A:$A,$D533)),'A-baseline &amp; data'!AM303)</f>
        <v>354.04110494280008</v>
      </c>
      <c r="M533" s="243">
        <f>IF('A-baseline &amp; data'!AN303="",L533*(1+SUMIFS('A-methods'!S:S,'A-methods'!$AG:$AG,"rate",'A-methods'!$AF:$AF,$B533,'A-methods'!$G:$G,$C533,'A-methods'!$A:$A,$D533)),'A-baseline &amp; data'!AN303)</f>
        <v>350.50069389337204</v>
      </c>
      <c r="N533" s="243">
        <f>IF('A-baseline &amp; data'!AO303="",M533*(1+SUMIFS('A-methods'!T:T,'A-methods'!$AG:$AG,"rate",'A-methods'!$AF:$AF,$B533,'A-methods'!$G:$G,$C533,'A-methods'!$A:$A,$D533)),'A-baseline &amp; data'!AO303)</f>
        <v>346.99568695443833</v>
      </c>
      <c r="O533" s="243">
        <f>IF('A-baseline &amp; data'!AP303="",N533*(1+SUMIFS('A-methods'!U:U,'A-methods'!$AG:$AG,"rate",'A-methods'!$AF:$AF,$B533,'A-methods'!$G:$G,$C533,'A-methods'!$A:$A,$D533)),'A-baseline &amp; data'!AP303)</f>
        <v>343.52573008489395</v>
      </c>
      <c r="P533" s="243">
        <f>IF('A-baseline &amp; data'!AQ303="",O533*(1+SUMIFS('A-methods'!V:V,'A-methods'!$AG:$AG,"rate",'A-methods'!$AF:$AF,$B533,'A-methods'!$G:$G,$C533,'A-methods'!$A:$A,$D533)),'A-baseline &amp; data'!AQ303)</f>
        <v>340.09047278404501</v>
      </c>
      <c r="Q533" s="243">
        <f>IF('A-baseline &amp; data'!AR303="",P533*(1+SUMIFS('A-methods'!W:W,'A-methods'!$AG:$AG,"rate",'A-methods'!$AF:$AF,$B533,'A-methods'!$G:$G,$C533,'A-methods'!$A:$A,$D533)),'A-baseline &amp; data'!AR303)</f>
        <v>336.68956805620456</v>
      </c>
      <c r="R533" s="243">
        <f>IF('A-baseline &amp; data'!AS303="",Q533*(1+SUMIFS('A-methods'!X:X,'A-methods'!$AG:$AG,"rate",'A-methods'!$AF:$AF,$B533,'A-methods'!$G:$G,$C533,'A-methods'!$A:$A,$D533)),'A-baseline &amp; data'!AS303)</f>
        <v>333.32267237564253</v>
      </c>
      <c r="S533" s="243">
        <f>IF('A-baseline &amp; data'!AT303="",R533*(1+SUMIFS('A-methods'!Y:Y,'A-methods'!$AG:$AG,"rate",'A-methods'!$AF:$AF,$B533,'A-methods'!$G:$G,$C533,'A-methods'!$A:$A,$D533)),'A-baseline &amp; data'!AT303)</f>
        <v>329.98944565188611</v>
      </c>
      <c r="T533" s="243">
        <f>IF('A-baseline &amp; data'!AU303="",S533*(1+SUMIFS('A-methods'!Z:Z,'A-methods'!$AG:$AG,"rate",'A-methods'!$AF:$AF,$B533,'A-methods'!$G:$G,$C533,'A-methods'!$A:$A,$D533)),'A-baseline &amp; data'!AU303)</f>
        <v>326.68955119536724</v>
      </c>
      <c r="U533" s="243">
        <f>IF('A-baseline &amp; data'!AV303="",T533*(1+SUMIFS('A-methods'!AA:AA,'A-methods'!$AG:$AG,"rate",'A-methods'!$AF:$AF,$B533,'A-methods'!$G:$G,$C533,'A-methods'!$A:$A,$D533)),'A-baseline &amp; data'!AV303)</f>
        <v>323.42265568341355</v>
      </c>
      <c r="V533" s="243">
        <f>IF('A-baseline &amp; data'!AW303="",U533*(1+SUMIFS('A-methods'!AB:AB,'A-methods'!$AG:$AG,"rate",'A-methods'!$AF:$AF,$B533,'A-methods'!$G:$G,$C533,'A-methods'!$A:$A,$D533)),'A-baseline &amp; data'!AW303)</f>
        <v>320.18842912657942</v>
      </c>
      <c r="W533" s="243">
        <f>IF('A-baseline &amp; data'!AX303="",V533*(1+SUMIFS('A-methods'!AC:AC,'A-methods'!$AG:$AG,"rate",'A-methods'!$AF:$AF,$B533,'A-methods'!$G:$G,$C533,'A-methods'!$A:$A,$D533)),'A-baseline &amp; data'!AX303)</f>
        <v>316.98654483531362</v>
      </c>
      <c r="X533" s="243">
        <f>IF('A-baseline &amp; data'!AY303="",W533*(1+SUMIFS('A-methods'!AD:AD,'A-methods'!$AG:$AG,"rate",'A-methods'!$AF:$AF,$B533,'A-methods'!$G:$G,$C533,'A-methods'!$A:$A,$D533)),'A-baseline &amp; data'!AY303)</f>
        <v>313.81667938696046</v>
      </c>
      <c r="Y533" s="243">
        <f>IF('A-baseline &amp; data'!AZ303="",X533*(1+SUMIFS('A-methods'!AE:AE,'A-methods'!$AG:$AG,"rate",'A-methods'!$AF:$AF,$B533,'A-methods'!$G:$G,$C533,'A-methods'!$A:$A,$D533)),'A-baseline &amp; data'!AZ303)</f>
        <v>310.67851259309083</v>
      </c>
    </row>
    <row r="534" spans="1:25">
      <c r="A534" s="237" t="s">
        <v>33</v>
      </c>
      <c r="B534" s="221" t="s">
        <v>34</v>
      </c>
      <c r="C534" s="274" t="str">
        <f t="shared" si="57"/>
        <v>SA</v>
      </c>
      <c r="D534" s="272" t="str">
        <f t="shared" si="57"/>
        <v>Low</v>
      </c>
      <c r="E534" s="336">
        <f>IF('A-baseline &amp; data'!AF304&lt;&gt;"",'A-baseline &amp; data'!AF304,'A-baseline &amp; data'!AE304*(1+SUMIFS('A-methods'!K:K,'A-methods'!$AG:$AG,"rate",'A-methods'!$AF:$AF,$B534,'A-methods'!$G:$G,$C534,'A-methods'!$A:$A,$D534)))</f>
        <v>24764.039999999997</v>
      </c>
      <c r="F534" s="243">
        <f>IF('A-baseline &amp; data'!AG304="",E534*(1+SUMIFS('A-methods'!L:L,'A-methods'!$AG:$AG,"rate",'A-methods'!$AF:$AF,$B534,'A-methods'!$G:$G,$C534,'A-methods'!$A:$A,$D534)),'A-baseline &amp; data'!AG304)</f>
        <v>25011.680399999997</v>
      </c>
      <c r="G534" s="243">
        <f>IF('A-baseline &amp; data'!AH304="",F534*(1+SUMIFS('A-methods'!M:M,'A-methods'!$AG:$AG,"rate",'A-methods'!$AF:$AF,$B534,'A-methods'!$G:$G,$C534,'A-methods'!$A:$A,$D534)),'A-baseline &amp; data'!AH304)</f>
        <v>25261.797203999999</v>
      </c>
      <c r="H534" s="243">
        <f>IF('A-baseline &amp; data'!AI304="",G534*(1+SUMIFS('A-methods'!N:N,'A-methods'!$AG:$AG,"rate",'A-methods'!$AF:$AF,$B534,'A-methods'!$G:$G,$C534,'A-methods'!$A:$A,$D534)),'A-baseline &amp; data'!AI304)</f>
        <v>25514.415176039998</v>
      </c>
      <c r="I534" s="243">
        <f>IF('A-baseline &amp; data'!AJ304="",H534*(1+SUMIFS('A-methods'!O:O,'A-methods'!$AG:$AG,"rate",'A-methods'!$AF:$AF,$B534,'A-methods'!$G:$G,$C534,'A-methods'!$A:$A,$D534)),'A-baseline &amp; data'!AJ304)</f>
        <v>25769.559327800398</v>
      </c>
      <c r="J534" s="243">
        <f>IF('A-baseline &amp; data'!AK304="",I534*(1+SUMIFS('A-methods'!P:P,'A-methods'!$AG:$AG,"rate",'A-methods'!$AF:$AF,$B534,'A-methods'!$G:$G,$C534,'A-methods'!$A:$A,$D534)),'A-baseline &amp; data'!AK304)</f>
        <v>26027.254921078402</v>
      </c>
      <c r="K534" s="243">
        <f>IF('A-baseline &amp; data'!AL304="",J534*(1+SUMIFS('A-methods'!Q:Q,'A-methods'!$AG:$AG,"rate",'A-methods'!$AF:$AF,$B534,'A-methods'!$G:$G,$C534,'A-methods'!$A:$A,$D534)),'A-baseline &amp; data'!AL304)</f>
        <v>26287.527470289187</v>
      </c>
      <c r="L534" s="243">
        <f>IF('A-baseline &amp; data'!AM304="",K534*(1+SUMIFS('A-methods'!R:R,'A-methods'!$AG:$AG,"rate",'A-methods'!$AF:$AF,$B534,'A-methods'!$G:$G,$C534,'A-methods'!$A:$A,$D534)),'A-baseline &amp; data'!AM304)</f>
        <v>26550.40274499208</v>
      </c>
      <c r="M534" s="243">
        <f>IF('A-baseline &amp; data'!AN304="",L534*(1+SUMIFS('A-methods'!S:S,'A-methods'!$AG:$AG,"rate",'A-methods'!$AF:$AF,$B534,'A-methods'!$G:$G,$C534,'A-methods'!$A:$A,$D534)),'A-baseline &amp; data'!AN304)</f>
        <v>26815.906772442002</v>
      </c>
      <c r="N534" s="243">
        <f>IF('A-baseline &amp; data'!AO304="",M534*(1+SUMIFS('A-methods'!T:T,'A-methods'!$AG:$AG,"rate",'A-methods'!$AF:$AF,$B534,'A-methods'!$G:$G,$C534,'A-methods'!$A:$A,$D534)),'A-baseline &amp; data'!AO304)</f>
        <v>27084.065840166422</v>
      </c>
      <c r="O534" s="243">
        <f>IF('A-baseline &amp; data'!AP304="",N534*(1+SUMIFS('A-methods'!U:U,'A-methods'!$AG:$AG,"rate",'A-methods'!$AF:$AF,$B534,'A-methods'!$G:$G,$C534,'A-methods'!$A:$A,$D534)),'A-baseline &amp; data'!AP304)</f>
        <v>27354.906498568085</v>
      </c>
      <c r="P534" s="243">
        <f>IF('A-baseline &amp; data'!AQ304="",O534*(1+SUMIFS('A-methods'!V:V,'A-methods'!$AG:$AG,"rate",'A-methods'!$AF:$AF,$B534,'A-methods'!$G:$G,$C534,'A-methods'!$A:$A,$D534)),'A-baseline &amp; data'!AQ304)</f>
        <v>27628.455563553765</v>
      </c>
      <c r="Q534" s="243">
        <f>IF('A-baseline &amp; data'!AR304="",P534*(1+SUMIFS('A-methods'!W:W,'A-methods'!$AG:$AG,"rate",'A-methods'!$AF:$AF,$B534,'A-methods'!$G:$G,$C534,'A-methods'!$A:$A,$D534)),'A-baseline &amp; data'!AR304)</f>
        <v>27904.740119189304</v>
      </c>
      <c r="R534" s="243">
        <f>IF('A-baseline &amp; data'!AS304="",Q534*(1+SUMIFS('A-methods'!X:X,'A-methods'!$AG:$AG,"rate",'A-methods'!$AF:$AF,$B534,'A-methods'!$G:$G,$C534,'A-methods'!$A:$A,$D534)),'A-baseline &amp; data'!AS304)</f>
        <v>28183.787520381196</v>
      </c>
      <c r="S534" s="243">
        <f>IF('A-baseline &amp; data'!AT304="",R534*(1+SUMIFS('A-methods'!Y:Y,'A-methods'!$AG:$AG,"rate",'A-methods'!$AF:$AF,$B534,'A-methods'!$G:$G,$C534,'A-methods'!$A:$A,$D534)),'A-baseline &amp; data'!AT304)</f>
        <v>28465.625395585008</v>
      </c>
      <c r="T534" s="243">
        <f>IF('A-baseline &amp; data'!AU304="",S534*(1+SUMIFS('A-methods'!Z:Z,'A-methods'!$AG:$AG,"rate",'A-methods'!$AF:$AF,$B534,'A-methods'!$G:$G,$C534,'A-methods'!$A:$A,$D534)),'A-baseline &amp; data'!AU304)</f>
        <v>28750.281649540859</v>
      </c>
      <c r="U534" s="243">
        <f>IF('A-baseline &amp; data'!AV304="",T534*(1+SUMIFS('A-methods'!AA:AA,'A-methods'!$AG:$AG,"rate",'A-methods'!$AF:$AF,$B534,'A-methods'!$G:$G,$C534,'A-methods'!$A:$A,$D534)),'A-baseline &amp; data'!AV304)</f>
        <v>29037.784466036268</v>
      </c>
      <c r="V534" s="243">
        <f>IF('A-baseline &amp; data'!AW304="",U534*(1+SUMIFS('A-methods'!AB:AB,'A-methods'!$AG:$AG,"rate",'A-methods'!$AF:$AF,$B534,'A-methods'!$G:$G,$C534,'A-methods'!$A:$A,$D534)),'A-baseline &amp; data'!AW304)</f>
        <v>29328.162310696633</v>
      </c>
      <c r="W534" s="243">
        <f>IF('A-baseline &amp; data'!AX304="",V534*(1+SUMIFS('A-methods'!AC:AC,'A-methods'!$AG:$AG,"rate",'A-methods'!$AF:$AF,$B534,'A-methods'!$G:$G,$C534,'A-methods'!$A:$A,$D534)),'A-baseline &amp; data'!AX304)</f>
        <v>29621.443933803599</v>
      </c>
      <c r="X534" s="243">
        <f>IF('A-baseline &amp; data'!AY304="",W534*(1+SUMIFS('A-methods'!AD:AD,'A-methods'!$AG:$AG,"rate",'A-methods'!$AF:$AF,$B534,'A-methods'!$G:$G,$C534,'A-methods'!$A:$A,$D534)),'A-baseline &amp; data'!AY304)</f>
        <v>29917.658373141636</v>
      </c>
      <c r="Y534" s="243">
        <f>IF('A-baseline &amp; data'!AZ304="",X534*(1+SUMIFS('A-methods'!AE:AE,'A-methods'!$AG:$AG,"rate",'A-methods'!$AF:$AF,$B534,'A-methods'!$G:$G,$C534,'A-methods'!$A:$A,$D534)),'A-baseline &amp; data'!AZ304)</f>
        <v>30216.834956873052</v>
      </c>
    </row>
    <row r="535" spans="1:25">
      <c r="A535" s="237" t="s">
        <v>43</v>
      </c>
      <c r="B535" s="221" t="s">
        <v>44</v>
      </c>
      <c r="C535" s="274" t="str">
        <f t="shared" si="57"/>
        <v>SA</v>
      </c>
      <c r="D535" s="272" t="str">
        <f t="shared" si="57"/>
        <v>Low</v>
      </c>
      <c r="E535" s="336">
        <f>IF('A-baseline &amp; data'!AF305&lt;&gt;"",'A-baseline &amp; data'!AF305,'A-baseline &amp; data'!AE305*(1+SUMIFS('A-methods'!K:K,'A-methods'!$AG:$AG,"rate",'A-methods'!$AF:$AF,$B535,'A-methods'!$G:$G,$C535,'A-methods'!$A:$A,$D535)))</f>
        <v>74.94</v>
      </c>
      <c r="F535" s="243">
        <f>IF('A-baseline &amp; data'!AG305="",E535*(1+SUMIFS('A-methods'!L:L,'A-methods'!$AG:$AG,"rate",'A-methods'!$AF:$AF,$B535,'A-methods'!$G:$G,$C535,'A-methods'!$A:$A,$D535)),'A-baseline &amp; data'!AG305)</f>
        <v>74.94</v>
      </c>
      <c r="G535" s="243">
        <f>IF('A-baseline &amp; data'!AH305="",F535*(1+SUMIFS('A-methods'!M:M,'A-methods'!$AG:$AG,"rate",'A-methods'!$AF:$AF,$B535,'A-methods'!$G:$G,$C535,'A-methods'!$A:$A,$D535)),'A-baseline &amp; data'!AH305)</f>
        <v>74.94</v>
      </c>
      <c r="H535" s="243">
        <f>IF('A-baseline &amp; data'!AI305="",G535*(1+SUMIFS('A-methods'!N:N,'A-methods'!$AG:$AG,"rate",'A-methods'!$AF:$AF,$B535,'A-methods'!$G:$G,$C535,'A-methods'!$A:$A,$D535)),'A-baseline &amp; data'!AI305)</f>
        <v>74.94</v>
      </c>
      <c r="I535" s="243">
        <f>IF('A-baseline &amp; data'!AJ305="",H535*(1+SUMIFS('A-methods'!O:O,'A-methods'!$AG:$AG,"rate",'A-methods'!$AF:$AF,$B535,'A-methods'!$G:$G,$C535,'A-methods'!$A:$A,$D535)),'A-baseline &amp; data'!AJ305)</f>
        <v>74.94</v>
      </c>
      <c r="J535" s="243">
        <f>IF('A-baseline &amp; data'!AK305="",I535*(1+SUMIFS('A-methods'!P:P,'A-methods'!$AG:$AG,"rate",'A-methods'!$AF:$AF,$B535,'A-methods'!$G:$G,$C535,'A-methods'!$A:$A,$D535)),'A-baseline &amp; data'!AK305)</f>
        <v>74.94</v>
      </c>
      <c r="K535" s="243">
        <f>IF('A-baseline &amp; data'!AL305="",J535*(1+SUMIFS('A-methods'!Q:Q,'A-methods'!$AG:$AG,"rate",'A-methods'!$AF:$AF,$B535,'A-methods'!$G:$G,$C535,'A-methods'!$A:$A,$D535)),'A-baseline &amp; data'!AL305)</f>
        <v>74.94</v>
      </c>
      <c r="L535" s="243">
        <f>IF('A-baseline &amp; data'!AM305="",K535*(1+SUMIFS('A-methods'!R:R,'A-methods'!$AG:$AG,"rate",'A-methods'!$AF:$AF,$B535,'A-methods'!$G:$G,$C535,'A-methods'!$A:$A,$D535)),'A-baseline &amp; data'!AM305)</f>
        <v>74.94</v>
      </c>
      <c r="M535" s="243">
        <f>IF('A-baseline &amp; data'!AN305="",L535*(1+SUMIFS('A-methods'!S:S,'A-methods'!$AG:$AG,"rate",'A-methods'!$AF:$AF,$B535,'A-methods'!$G:$G,$C535,'A-methods'!$A:$A,$D535)),'A-baseline &amp; data'!AN305)</f>
        <v>74.94</v>
      </c>
      <c r="N535" s="243">
        <f>IF('A-baseline &amp; data'!AO305="",M535*(1+SUMIFS('A-methods'!T:T,'A-methods'!$AG:$AG,"rate",'A-methods'!$AF:$AF,$B535,'A-methods'!$G:$G,$C535,'A-methods'!$A:$A,$D535)),'A-baseline &amp; data'!AO305)</f>
        <v>74.94</v>
      </c>
      <c r="O535" s="243">
        <f>IF('A-baseline &amp; data'!AP305="",N535*(1+SUMIFS('A-methods'!U:U,'A-methods'!$AG:$AG,"rate",'A-methods'!$AF:$AF,$B535,'A-methods'!$G:$G,$C535,'A-methods'!$A:$A,$D535)),'A-baseline &amp; data'!AP305)</f>
        <v>72.691800000000001</v>
      </c>
      <c r="P535" s="243">
        <f>IF('A-baseline &amp; data'!AQ305="",O535*(1+SUMIFS('A-methods'!V:V,'A-methods'!$AG:$AG,"rate",'A-methods'!$AF:$AF,$B535,'A-methods'!$G:$G,$C535,'A-methods'!$A:$A,$D535)),'A-baseline &amp; data'!AQ305)</f>
        <v>70.511045999999993</v>
      </c>
      <c r="Q535" s="243">
        <f>IF('A-baseline &amp; data'!AR305="",P535*(1+SUMIFS('A-methods'!W:W,'A-methods'!$AG:$AG,"rate",'A-methods'!$AF:$AF,$B535,'A-methods'!$G:$G,$C535,'A-methods'!$A:$A,$D535)),'A-baseline &amp; data'!AR305)</f>
        <v>68.395714619999993</v>
      </c>
      <c r="R535" s="243">
        <f>IF('A-baseline &amp; data'!AS305="",Q535*(1+SUMIFS('A-methods'!X:X,'A-methods'!$AG:$AG,"rate",'A-methods'!$AF:$AF,$B535,'A-methods'!$G:$G,$C535,'A-methods'!$A:$A,$D535)),'A-baseline &amp; data'!AS305)</f>
        <v>66.34384318139999</v>
      </c>
      <c r="S535" s="243">
        <f>IF('A-baseline &amp; data'!AT305="",R535*(1+SUMIFS('A-methods'!Y:Y,'A-methods'!$AG:$AG,"rate",'A-methods'!$AF:$AF,$B535,'A-methods'!$G:$G,$C535,'A-methods'!$A:$A,$D535)),'A-baseline &amp; data'!AT305)</f>
        <v>64.353527885957988</v>
      </c>
      <c r="T535" s="243">
        <f>IF('A-baseline &amp; data'!AU305="",S535*(1+SUMIFS('A-methods'!Z:Z,'A-methods'!$AG:$AG,"rate",'A-methods'!$AF:$AF,$B535,'A-methods'!$G:$G,$C535,'A-methods'!$A:$A,$D535)),'A-baseline &amp; data'!AU305)</f>
        <v>62.422922049379245</v>
      </c>
      <c r="U535" s="243">
        <f>IF('A-baseline &amp; data'!AV305="",T535*(1+SUMIFS('A-methods'!AA:AA,'A-methods'!$AG:$AG,"rate",'A-methods'!$AF:$AF,$B535,'A-methods'!$G:$G,$C535,'A-methods'!$A:$A,$D535)),'A-baseline &amp; data'!AV305)</f>
        <v>60.550234387897866</v>
      </c>
      <c r="V535" s="243">
        <f>IF('A-baseline &amp; data'!AW305="",U535*(1+SUMIFS('A-methods'!AB:AB,'A-methods'!$AG:$AG,"rate",'A-methods'!$AF:$AF,$B535,'A-methods'!$G:$G,$C535,'A-methods'!$A:$A,$D535)),'A-baseline &amp; data'!AW305)</f>
        <v>58.733727356260928</v>
      </c>
      <c r="W535" s="243">
        <f>IF('A-baseline &amp; data'!AX305="",V535*(1+SUMIFS('A-methods'!AC:AC,'A-methods'!$AG:$AG,"rate",'A-methods'!$AF:$AF,$B535,'A-methods'!$G:$G,$C535,'A-methods'!$A:$A,$D535)),'A-baseline &amp; data'!AX305)</f>
        <v>56.971715535573097</v>
      </c>
      <c r="X535" s="243">
        <f>IF('A-baseline &amp; data'!AY305="",W535*(1+SUMIFS('A-methods'!AD:AD,'A-methods'!$AG:$AG,"rate",'A-methods'!$AF:$AF,$B535,'A-methods'!$G:$G,$C535,'A-methods'!$A:$A,$D535)),'A-baseline &amp; data'!AY305)</f>
        <v>55.262564069505899</v>
      </c>
      <c r="Y535" s="243">
        <f>IF('A-baseline &amp; data'!AZ305="",X535*(1+SUMIFS('A-methods'!AE:AE,'A-methods'!$AG:$AG,"rate",'A-methods'!$AF:$AF,$B535,'A-methods'!$G:$G,$C535,'A-methods'!$A:$A,$D535)),'A-baseline &amp; data'!AZ305)</f>
        <v>53.604687147420719</v>
      </c>
    </row>
    <row r="536" spans="1:25">
      <c r="A536" s="237" t="s">
        <v>63</v>
      </c>
      <c r="B536" s="221" t="s">
        <v>64</v>
      </c>
      <c r="C536" s="274" t="str">
        <f t="shared" si="57"/>
        <v>SA</v>
      </c>
      <c r="D536" s="272" t="str">
        <f t="shared" si="57"/>
        <v>Low</v>
      </c>
      <c r="E536" s="336">
        <f>IF('A-baseline &amp; data'!AF306&lt;&gt;"",'A-baseline &amp; data'!AF306,'A-baseline &amp; data'!AE306*(1+SUMIFS('A-methods'!K:K,'A-methods'!$AG:$AG,"rate",'A-methods'!$AF:$AF,$B536,'A-methods'!$G:$G,$C536,'A-methods'!$A:$A,$D536)))</f>
        <v>37300.626666666671</v>
      </c>
      <c r="F536" s="243">
        <f>IF('A-baseline &amp; data'!AG306="",E536*(1+SUMIFS('A-methods'!L:L,'A-methods'!$AG:$AG,"rate",'A-methods'!$AF:$AF,$B536,'A-methods'!$G:$G,$C536,'A-methods'!$A:$A,$D536)),'A-baseline &amp; data'!AG306)</f>
        <v>37300.626666666671</v>
      </c>
      <c r="G536" s="243">
        <f>IF('A-baseline &amp; data'!AH306="",F536*(1+SUMIFS('A-methods'!M:M,'A-methods'!$AG:$AG,"rate",'A-methods'!$AF:$AF,$B536,'A-methods'!$G:$G,$C536,'A-methods'!$A:$A,$D536)),'A-baseline &amp; data'!AH306)</f>
        <v>37300.626666666671</v>
      </c>
      <c r="H536" s="243">
        <f>IF('A-baseline &amp; data'!AI306="",G536*(1+SUMIFS('A-methods'!N:N,'A-methods'!$AG:$AG,"rate",'A-methods'!$AF:$AF,$B536,'A-methods'!$G:$G,$C536,'A-methods'!$A:$A,$D536)),'A-baseline &amp; data'!AI306)</f>
        <v>37300.626666666671</v>
      </c>
      <c r="I536" s="243">
        <f>IF('A-baseline &amp; data'!AJ306="",H536*(1+SUMIFS('A-methods'!O:O,'A-methods'!$AG:$AG,"rate",'A-methods'!$AF:$AF,$B536,'A-methods'!$G:$G,$C536,'A-methods'!$A:$A,$D536)),'A-baseline &amp; data'!AJ306)</f>
        <v>37300.626666666671</v>
      </c>
      <c r="J536" s="243">
        <f>IF('A-baseline &amp; data'!AK306="",I536*(1+SUMIFS('A-methods'!P:P,'A-methods'!$AG:$AG,"rate",'A-methods'!$AF:$AF,$B536,'A-methods'!$G:$G,$C536,'A-methods'!$A:$A,$D536)),'A-baseline &amp; data'!AK306)</f>
        <v>37300.626666666671</v>
      </c>
      <c r="K536" s="243">
        <f>IF('A-baseline &amp; data'!AL306="",J536*(1+SUMIFS('A-methods'!Q:Q,'A-methods'!$AG:$AG,"rate",'A-methods'!$AF:$AF,$B536,'A-methods'!$G:$G,$C536,'A-methods'!$A:$A,$D536)),'A-baseline &amp; data'!AL306)</f>
        <v>37300.626666666671</v>
      </c>
      <c r="L536" s="243">
        <f>IF('A-baseline &amp; data'!AM306="",K536*(1+SUMIFS('A-methods'!R:R,'A-methods'!$AG:$AG,"rate",'A-methods'!$AF:$AF,$B536,'A-methods'!$G:$G,$C536,'A-methods'!$A:$A,$D536)),'A-baseline &amp; data'!AM306)</f>
        <v>37300.626666666671</v>
      </c>
      <c r="M536" s="243">
        <f>IF('A-baseline &amp; data'!AN306="",L536*(1+SUMIFS('A-methods'!S:S,'A-methods'!$AG:$AG,"rate",'A-methods'!$AF:$AF,$B536,'A-methods'!$G:$G,$C536,'A-methods'!$A:$A,$D536)),'A-baseline &amp; data'!AN306)</f>
        <v>37300.626666666671</v>
      </c>
      <c r="N536" s="243">
        <f>IF('A-baseline &amp; data'!AO306="",M536*(1+SUMIFS('A-methods'!T:T,'A-methods'!$AG:$AG,"rate",'A-methods'!$AF:$AF,$B536,'A-methods'!$G:$G,$C536,'A-methods'!$A:$A,$D536)),'A-baseline &amp; data'!AO306)</f>
        <v>37300.626666666671</v>
      </c>
      <c r="O536" s="243">
        <f>IF('A-baseline &amp; data'!AP306="",N536*(1+SUMIFS('A-methods'!U:U,'A-methods'!$AG:$AG,"rate",'A-methods'!$AF:$AF,$B536,'A-methods'!$G:$G,$C536,'A-methods'!$A:$A,$D536)),'A-baseline &amp; data'!AP306)</f>
        <v>37300.626666666671</v>
      </c>
      <c r="P536" s="243">
        <f>IF('A-baseline &amp; data'!AQ306="",O536*(1+SUMIFS('A-methods'!V:V,'A-methods'!$AG:$AG,"rate",'A-methods'!$AF:$AF,$B536,'A-methods'!$G:$G,$C536,'A-methods'!$A:$A,$D536)),'A-baseline &amp; data'!AQ306)</f>
        <v>37300.626666666671</v>
      </c>
      <c r="Q536" s="243">
        <f>IF('A-baseline &amp; data'!AR306="",P536*(1+SUMIFS('A-methods'!W:W,'A-methods'!$AG:$AG,"rate",'A-methods'!$AF:$AF,$B536,'A-methods'!$G:$G,$C536,'A-methods'!$A:$A,$D536)),'A-baseline &amp; data'!AR306)</f>
        <v>37300.626666666671</v>
      </c>
      <c r="R536" s="243">
        <f>IF('A-baseline &amp; data'!AS306="",Q536*(1+SUMIFS('A-methods'!X:X,'A-methods'!$AG:$AG,"rate",'A-methods'!$AF:$AF,$B536,'A-methods'!$G:$G,$C536,'A-methods'!$A:$A,$D536)),'A-baseline &amp; data'!AS306)</f>
        <v>37300.626666666671</v>
      </c>
      <c r="S536" s="243">
        <f>IF('A-baseline &amp; data'!AT306="",R536*(1+SUMIFS('A-methods'!Y:Y,'A-methods'!$AG:$AG,"rate",'A-methods'!$AF:$AF,$B536,'A-methods'!$G:$G,$C536,'A-methods'!$A:$A,$D536)),'A-baseline &amp; data'!AT306)</f>
        <v>37300.626666666671</v>
      </c>
      <c r="T536" s="243">
        <f>IF('A-baseline &amp; data'!AU306="",S536*(1+SUMIFS('A-methods'!Z:Z,'A-methods'!$AG:$AG,"rate",'A-methods'!$AF:$AF,$B536,'A-methods'!$G:$G,$C536,'A-methods'!$A:$A,$D536)),'A-baseline &amp; data'!AU306)</f>
        <v>37300.626666666671</v>
      </c>
      <c r="U536" s="243">
        <f>IF('A-baseline &amp; data'!AV306="",T536*(1+SUMIFS('A-methods'!AA:AA,'A-methods'!$AG:$AG,"rate",'A-methods'!$AF:$AF,$B536,'A-methods'!$G:$G,$C536,'A-methods'!$A:$A,$D536)),'A-baseline &amp; data'!AV306)</f>
        <v>37300.626666666671</v>
      </c>
      <c r="V536" s="243">
        <f>IF('A-baseline &amp; data'!AW306="",U536*(1+SUMIFS('A-methods'!AB:AB,'A-methods'!$AG:$AG,"rate",'A-methods'!$AF:$AF,$B536,'A-methods'!$G:$G,$C536,'A-methods'!$A:$A,$D536)),'A-baseline &amp; data'!AW306)</f>
        <v>37300.626666666671</v>
      </c>
      <c r="W536" s="243">
        <f>IF('A-baseline &amp; data'!AX306="",V536*(1+SUMIFS('A-methods'!AC:AC,'A-methods'!$AG:$AG,"rate",'A-methods'!$AF:$AF,$B536,'A-methods'!$G:$G,$C536,'A-methods'!$A:$A,$D536)),'A-baseline &amp; data'!AX306)</f>
        <v>37300.626666666671</v>
      </c>
      <c r="X536" s="243">
        <f>IF('A-baseline &amp; data'!AY306="",W536*(1+SUMIFS('A-methods'!AD:AD,'A-methods'!$AG:$AG,"rate",'A-methods'!$AF:$AF,$B536,'A-methods'!$G:$G,$C536,'A-methods'!$A:$A,$D536)),'A-baseline &amp; data'!AY306)</f>
        <v>37300.626666666671</v>
      </c>
      <c r="Y536" s="243">
        <f>IF('A-baseline &amp; data'!AZ306="",X536*(1+SUMIFS('A-methods'!AE:AE,'A-methods'!$AG:$AG,"rate",'A-methods'!$AF:$AF,$B536,'A-methods'!$G:$G,$C536,'A-methods'!$A:$A,$D536)),'A-baseline &amp; data'!AZ306)</f>
        <v>37300.626666666671</v>
      </c>
    </row>
    <row r="537" spans="1:25">
      <c r="A537" s="237" t="s">
        <v>75</v>
      </c>
      <c r="B537" s="221" t="s">
        <v>76</v>
      </c>
      <c r="C537" s="274" t="str">
        <f t="shared" si="57"/>
        <v>SA</v>
      </c>
      <c r="D537" s="272" t="str">
        <f t="shared" si="57"/>
        <v>Low</v>
      </c>
      <c r="E537" s="336">
        <f>IF('A-baseline &amp; data'!AF307&lt;&gt;"",'A-baseline &amp; data'!AF307,'A-baseline &amp; data'!AE307*(1+SUMIFS('A-methods'!K:K,'A-methods'!$AG:$AG,"rate",'A-methods'!$AF:$AF,$B537,'A-methods'!$G:$G,$C537,'A-methods'!$A:$A,$D537)))</f>
        <v>361.90999999999997</v>
      </c>
      <c r="F537" s="243">
        <f>IF('A-baseline &amp; data'!AG307="",E537*(1+SUMIFS('A-methods'!L:L,'A-methods'!$AG:$AG,"rate",'A-methods'!$AF:$AF,$B537,'A-methods'!$G:$G,$C537,'A-methods'!$A:$A,$D537)),'A-baseline &amp; data'!AG307)</f>
        <v>347.43359999999996</v>
      </c>
      <c r="G537" s="243">
        <f>IF('A-baseline &amp; data'!AH307="",F537*(1+SUMIFS('A-methods'!M:M,'A-methods'!$AG:$AG,"rate",'A-methods'!$AF:$AF,$B537,'A-methods'!$G:$G,$C537,'A-methods'!$A:$A,$D537)),'A-baseline &amp; data'!AH307)</f>
        <v>333.53625599999992</v>
      </c>
      <c r="H537" s="243">
        <f>IF('A-baseline &amp; data'!AI307="",G537*(1+SUMIFS('A-methods'!N:N,'A-methods'!$AG:$AG,"rate",'A-methods'!$AF:$AF,$B537,'A-methods'!$G:$G,$C537,'A-methods'!$A:$A,$D537)),'A-baseline &amp; data'!AI307)</f>
        <v>320.19480575999989</v>
      </c>
      <c r="I537" s="243">
        <f>IF('A-baseline &amp; data'!AJ307="",H537*(1+SUMIFS('A-methods'!O:O,'A-methods'!$AG:$AG,"rate",'A-methods'!$AF:$AF,$B537,'A-methods'!$G:$G,$C537,'A-methods'!$A:$A,$D537)),'A-baseline &amp; data'!AJ307)</f>
        <v>307.38701352959987</v>
      </c>
      <c r="J537" s="243">
        <f>IF('A-baseline &amp; data'!AK307="",I537*(1+SUMIFS('A-methods'!P:P,'A-methods'!$AG:$AG,"rate",'A-methods'!$AF:$AF,$B537,'A-methods'!$G:$G,$C537,'A-methods'!$A:$A,$D537)),'A-baseline &amp; data'!AK307)</f>
        <v>295.09153298841585</v>
      </c>
      <c r="K537" s="243">
        <f>IF('A-baseline &amp; data'!AL307="",J537*(1+SUMIFS('A-methods'!Q:Q,'A-methods'!$AG:$AG,"rate",'A-methods'!$AF:$AF,$B537,'A-methods'!$G:$G,$C537,'A-methods'!$A:$A,$D537)),'A-baseline &amp; data'!AL307)</f>
        <v>283.28787166887918</v>
      </c>
      <c r="L537" s="243">
        <f>IF('A-baseline &amp; data'!AM307="",K537*(1+SUMIFS('A-methods'!R:R,'A-methods'!$AG:$AG,"rate",'A-methods'!$AF:$AF,$B537,'A-methods'!$G:$G,$C537,'A-methods'!$A:$A,$D537)),'A-baseline &amp; data'!AM307)</f>
        <v>271.95635680212399</v>
      </c>
      <c r="M537" s="243">
        <f>IF('A-baseline &amp; data'!AN307="",L537*(1+SUMIFS('A-methods'!S:S,'A-methods'!$AG:$AG,"rate",'A-methods'!$AF:$AF,$B537,'A-methods'!$G:$G,$C537,'A-methods'!$A:$A,$D537)),'A-baseline &amp; data'!AN307)</f>
        <v>261.07810253003902</v>
      </c>
      <c r="N537" s="243">
        <f>IF('A-baseline &amp; data'!AO307="",M537*(1+SUMIFS('A-methods'!T:T,'A-methods'!$AG:$AG,"rate",'A-methods'!$AF:$AF,$B537,'A-methods'!$G:$G,$C537,'A-methods'!$A:$A,$D537)),'A-baseline &amp; data'!AO307)</f>
        <v>250.63497842883746</v>
      </c>
      <c r="O537" s="243">
        <f>IF('A-baseline &amp; data'!AP307="",N537*(1+SUMIFS('A-methods'!U:U,'A-methods'!$AG:$AG,"rate",'A-methods'!$AF:$AF,$B537,'A-methods'!$G:$G,$C537,'A-methods'!$A:$A,$D537)),'A-baseline &amp; data'!AP307)</f>
        <v>240.60957929168396</v>
      </c>
      <c r="P537" s="243">
        <f>IF('A-baseline &amp; data'!AQ307="",O537*(1+SUMIFS('A-methods'!V:V,'A-methods'!$AG:$AG,"rate",'A-methods'!$AF:$AF,$B537,'A-methods'!$G:$G,$C537,'A-methods'!$A:$A,$D537)),'A-baseline &amp; data'!AQ307)</f>
        <v>230.98519612001658</v>
      </c>
      <c r="Q537" s="243">
        <f>IF('A-baseline &amp; data'!AR307="",P537*(1+SUMIFS('A-methods'!W:W,'A-methods'!$AG:$AG,"rate",'A-methods'!$AF:$AF,$B537,'A-methods'!$G:$G,$C537,'A-methods'!$A:$A,$D537)),'A-baseline &amp; data'!AR307)</f>
        <v>221.74578827521592</v>
      </c>
      <c r="R537" s="243">
        <f>IF('A-baseline &amp; data'!AS307="",Q537*(1+SUMIFS('A-methods'!X:X,'A-methods'!$AG:$AG,"rate",'A-methods'!$AF:$AF,$B537,'A-methods'!$G:$G,$C537,'A-methods'!$A:$A,$D537)),'A-baseline &amp; data'!AS307)</f>
        <v>212.87595674420726</v>
      </c>
      <c r="S537" s="243">
        <f>IF('A-baseline &amp; data'!AT307="",R537*(1+SUMIFS('A-methods'!Y:Y,'A-methods'!$AG:$AG,"rate",'A-methods'!$AF:$AF,$B537,'A-methods'!$G:$G,$C537,'A-methods'!$A:$A,$D537)),'A-baseline &amp; data'!AT307)</f>
        <v>204.36091847443896</v>
      </c>
      <c r="T537" s="243">
        <f>IF('A-baseline &amp; data'!AU307="",S537*(1+SUMIFS('A-methods'!Z:Z,'A-methods'!$AG:$AG,"rate",'A-methods'!$AF:$AF,$B537,'A-methods'!$G:$G,$C537,'A-methods'!$A:$A,$D537)),'A-baseline &amp; data'!AU307)</f>
        <v>196.1864817354614</v>
      </c>
      <c r="U537" s="243">
        <f>IF('A-baseline &amp; data'!AV307="",T537*(1+SUMIFS('A-methods'!AA:AA,'A-methods'!$AG:$AG,"rate",'A-methods'!$AF:$AF,$B537,'A-methods'!$G:$G,$C537,'A-methods'!$A:$A,$D537)),'A-baseline &amp; data'!AV307)</f>
        <v>188.33902246604293</v>
      </c>
      <c r="V537" s="243">
        <f>IF('A-baseline &amp; data'!AW307="",U537*(1+SUMIFS('A-methods'!AB:AB,'A-methods'!$AG:$AG,"rate",'A-methods'!$AF:$AF,$B537,'A-methods'!$G:$G,$C537,'A-methods'!$A:$A,$D537)),'A-baseline &amp; data'!AW307)</f>
        <v>180.80546156740121</v>
      </c>
      <c r="W537" s="243">
        <f>IF('A-baseline &amp; data'!AX307="",V537*(1+SUMIFS('A-methods'!AC:AC,'A-methods'!$AG:$AG,"rate",'A-methods'!$AF:$AF,$B537,'A-methods'!$G:$G,$C537,'A-methods'!$A:$A,$D537)),'A-baseline &amp; data'!AX307)</f>
        <v>173.57324310470514</v>
      </c>
      <c r="X537" s="243">
        <f>IF('A-baseline &amp; data'!AY307="",W537*(1+SUMIFS('A-methods'!AD:AD,'A-methods'!$AG:$AG,"rate",'A-methods'!$AF:$AF,$B537,'A-methods'!$G:$G,$C537,'A-methods'!$A:$A,$D537)),'A-baseline &amp; data'!AY307)</f>
        <v>166.63031338051692</v>
      </c>
      <c r="Y537" s="243">
        <f>IF('A-baseline &amp; data'!AZ307="",X537*(1+SUMIFS('A-methods'!AE:AE,'A-methods'!$AG:$AG,"rate",'A-methods'!$AF:$AF,$B537,'A-methods'!$G:$G,$C537,'A-methods'!$A:$A,$D537)),'A-baseline &amp; data'!AZ307)</f>
        <v>159.96510084529623</v>
      </c>
    </row>
    <row r="538" spans="1:25">
      <c r="A538" s="237" t="s">
        <v>253</v>
      </c>
      <c r="B538" s="221" t="s">
        <v>193</v>
      </c>
      <c r="C538" s="274" t="str">
        <f t="shared" si="57"/>
        <v>SA</v>
      </c>
      <c r="D538" s="272" t="str">
        <f t="shared" si="57"/>
        <v>Low</v>
      </c>
      <c r="E538" s="336">
        <f>IF('A-baseline &amp; data'!AF308&lt;&gt;"",'A-baseline &amp; data'!AF308,'A-baseline &amp; data'!AE308*(1+SUMIFS('A-methods'!K:K,'A-methods'!$AG:$AG,"rate",'A-methods'!$AF:$AF,$B538,'A-methods'!$G:$G,$C538,'A-methods'!$A:$A,$D538)))</f>
        <v>73379.659999999989</v>
      </c>
      <c r="F538" s="243">
        <f>IF('A-baseline &amp; data'!AG308="",E538*(1+SUMIFS('A-methods'!L:L,'A-methods'!$AG:$AG,"rate",'A-methods'!$AF:$AF,$B538,'A-methods'!$G:$G,$C538,'A-methods'!$A:$A,$D538)),'A-baseline &amp; data'!AG308)</f>
        <v>70444.473599999983</v>
      </c>
      <c r="G538" s="243">
        <f>IF('A-baseline &amp; data'!AH308="",F538*(1+SUMIFS('A-methods'!M:M,'A-methods'!$AG:$AG,"rate",'A-methods'!$AF:$AF,$B538,'A-methods'!$G:$G,$C538,'A-methods'!$A:$A,$D538)),'A-baseline &amp; data'!AH308)</f>
        <v>67626.694655999978</v>
      </c>
      <c r="H538" s="243">
        <f>IF('A-baseline &amp; data'!AI308="",G538*(1+SUMIFS('A-methods'!N:N,'A-methods'!$AG:$AG,"rate",'A-methods'!$AF:$AF,$B538,'A-methods'!$G:$G,$C538,'A-methods'!$A:$A,$D538)),'A-baseline &amp; data'!AI308)</f>
        <v>64921.626869759973</v>
      </c>
      <c r="I538" s="243">
        <f>IF('A-baseline &amp; data'!AJ308="",H538*(1+SUMIFS('A-methods'!O:O,'A-methods'!$AG:$AG,"rate",'A-methods'!$AF:$AF,$B538,'A-methods'!$G:$G,$C538,'A-methods'!$A:$A,$D538)),'A-baseline &amp; data'!AJ308)</f>
        <v>62324.76179496957</v>
      </c>
      <c r="J538" s="243">
        <f>IF('A-baseline &amp; data'!AK308="",I538*(1+SUMIFS('A-methods'!P:P,'A-methods'!$AG:$AG,"rate",'A-methods'!$AF:$AF,$B538,'A-methods'!$G:$G,$C538,'A-methods'!$A:$A,$D538)),'A-baseline &amp; data'!AK308)</f>
        <v>59831.771323170782</v>
      </c>
      <c r="K538" s="243">
        <f>IF('A-baseline &amp; data'!AL308="",J538*(1+SUMIFS('A-methods'!Q:Q,'A-methods'!$AG:$AG,"rate",'A-methods'!$AF:$AF,$B538,'A-methods'!$G:$G,$C538,'A-methods'!$A:$A,$D538)),'A-baseline &amp; data'!AL308)</f>
        <v>57438.500470243947</v>
      </c>
      <c r="L538" s="243">
        <f>IF('A-baseline &amp; data'!AM308="",K538*(1+SUMIFS('A-methods'!R:R,'A-methods'!$AG:$AG,"rate",'A-methods'!$AF:$AF,$B538,'A-methods'!$G:$G,$C538,'A-methods'!$A:$A,$D538)),'A-baseline &amp; data'!AM308)</f>
        <v>55140.960451434185</v>
      </c>
      <c r="M538" s="243">
        <f>IF('A-baseline &amp; data'!AN308="",L538*(1+SUMIFS('A-methods'!S:S,'A-methods'!$AG:$AG,"rate",'A-methods'!$AF:$AF,$B538,'A-methods'!$G:$G,$C538,'A-methods'!$A:$A,$D538)),'A-baseline &amp; data'!AN308)</f>
        <v>52935.322033376819</v>
      </c>
      <c r="N538" s="243">
        <f>IF('A-baseline &amp; data'!AO308="",M538*(1+SUMIFS('A-methods'!T:T,'A-methods'!$AG:$AG,"rate",'A-methods'!$AF:$AF,$B538,'A-methods'!$G:$G,$C538,'A-methods'!$A:$A,$D538)),'A-baseline &amp; data'!AO308)</f>
        <v>50817.909152041742</v>
      </c>
      <c r="O538" s="243">
        <f>IF('A-baseline &amp; data'!AP308="",N538*(1+SUMIFS('A-methods'!U:U,'A-methods'!$AG:$AG,"rate",'A-methods'!$AF:$AF,$B538,'A-methods'!$G:$G,$C538,'A-methods'!$A:$A,$D538)),'A-baseline &amp; data'!AP308)</f>
        <v>48785.192785960069</v>
      </c>
      <c r="P538" s="243">
        <f>IF('A-baseline &amp; data'!AQ308="",O538*(1+SUMIFS('A-methods'!V:V,'A-methods'!$AG:$AG,"rate",'A-methods'!$AF:$AF,$B538,'A-methods'!$G:$G,$C538,'A-methods'!$A:$A,$D538)),'A-baseline &amp; data'!AQ308)</f>
        <v>46833.785074521664</v>
      </c>
      <c r="Q538" s="243">
        <f>IF('A-baseline &amp; data'!AR308="",P538*(1+SUMIFS('A-methods'!W:W,'A-methods'!$AG:$AG,"rate",'A-methods'!$AF:$AF,$B538,'A-methods'!$G:$G,$C538,'A-methods'!$A:$A,$D538)),'A-baseline &amp; data'!AR308)</f>
        <v>44960.433671540799</v>
      </c>
      <c r="R538" s="243">
        <f>IF('A-baseline &amp; data'!AS308="",Q538*(1+SUMIFS('A-methods'!X:X,'A-methods'!$AG:$AG,"rate",'A-methods'!$AF:$AF,$B538,'A-methods'!$G:$G,$C538,'A-methods'!$A:$A,$D538)),'A-baseline &amp; data'!AS308)</f>
        <v>43162.016324679164</v>
      </c>
      <c r="S538" s="243">
        <f>IF('A-baseline &amp; data'!AT308="",R538*(1+SUMIFS('A-methods'!Y:Y,'A-methods'!$AG:$AG,"rate",'A-methods'!$AF:$AF,$B538,'A-methods'!$G:$G,$C538,'A-methods'!$A:$A,$D538)),'A-baseline &amp; data'!AT308)</f>
        <v>41435.535671691992</v>
      </c>
      <c r="T538" s="243">
        <f>IF('A-baseline &amp; data'!AU308="",S538*(1+SUMIFS('A-methods'!Z:Z,'A-methods'!$AG:$AG,"rate",'A-methods'!$AF:$AF,$B538,'A-methods'!$G:$G,$C538,'A-methods'!$A:$A,$D538)),'A-baseline &amp; data'!AU308)</f>
        <v>39778.114244824312</v>
      </c>
      <c r="U538" s="243">
        <f>IF('A-baseline &amp; data'!AV308="",T538*(1+SUMIFS('A-methods'!AA:AA,'A-methods'!$AG:$AG,"rate",'A-methods'!$AF:$AF,$B538,'A-methods'!$G:$G,$C538,'A-methods'!$A:$A,$D538)),'A-baseline &amp; data'!AV308)</f>
        <v>38186.989675031335</v>
      </c>
      <c r="V538" s="243">
        <f>IF('A-baseline &amp; data'!AW308="",U538*(1+SUMIFS('A-methods'!AB:AB,'A-methods'!$AG:$AG,"rate",'A-methods'!$AF:$AF,$B538,'A-methods'!$G:$G,$C538,'A-methods'!$A:$A,$D538)),'A-baseline &amp; data'!AW308)</f>
        <v>36659.510088030082</v>
      </c>
      <c r="W538" s="243">
        <f>IF('A-baseline &amp; data'!AX308="",V538*(1+SUMIFS('A-methods'!AC:AC,'A-methods'!$AG:$AG,"rate",'A-methods'!$AF:$AF,$B538,'A-methods'!$G:$G,$C538,'A-methods'!$A:$A,$D538)),'A-baseline &amp; data'!AX308)</f>
        <v>35193.12968450888</v>
      </c>
      <c r="X538" s="243">
        <f>IF('A-baseline &amp; data'!AY308="",W538*(1+SUMIFS('A-methods'!AD:AD,'A-methods'!$AG:$AG,"rate",'A-methods'!$AF:$AF,$B538,'A-methods'!$G:$G,$C538,'A-methods'!$A:$A,$D538)),'A-baseline &amp; data'!AY308)</f>
        <v>33785.404497128526</v>
      </c>
      <c r="Y538" s="243">
        <f>IF('A-baseline &amp; data'!AZ308="",X538*(1+SUMIFS('A-methods'!AE:AE,'A-methods'!$AG:$AG,"rate",'A-methods'!$AF:$AF,$B538,'A-methods'!$G:$G,$C538,'A-methods'!$A:$A,$D538)),'A-baseline &amp; data'!AZ308)</f>
        <v>32433.988317243384</v>
      </c>
    </row>
    <row r="539" spans="1:25">
      <c r="A539" s="238" t="s">
        <v>87</v>
      </c>
      <c r="B539" s="221" t="s">
        <v>88</v>
      </c>
      <c r="C539" s="274" t="str">
        <f t="shared" ref="C539:D559" si="60">C538</f>
        <v>SA</v>
      </c>
      <c r="D539" s="272" t="str">
        <f t="shared" si="60"/>
        <v>Low</v>
      </c>
      <c r="E539" s="336">
        <f>IF('A-baseline &amp; data'!AF309&lt;&gt;"",'A-baseline &amp; data'!AF309,'A-baseline &amp; data'!AE309*(1+SUMIFS('A-methods'!K:K,'A-methods'!$AG:$AG,"rate",'A-methods'!$AF:$AF,$B539,'A-methods'!$G:$G,$C539,'A-methods'!$A:$A,$D539)))</f>
        <v>5.09</v>
      </c>
      <c r="F539" s="243">
        <f>IF('A-baseline &amp; data'!AG309="",E539*(1+SUMIFS('A-methods'!L:L,'A-methods'!$AG:$AG,"rate",'A-methods'!$AF:$AF,$B539,'A-methods'!$G:$G,$C539,'A-methods'!$A:$A,$D539)),'A-baseline &amp; data'!AG309)</f>
        <v>4.9882</v>
      </c>
      <c r="G539" s="243">
        <f>IF('A-baseline &amp; data'!AH309="",F539*(1+SUMIFS('A-methods'!M:M,'A-methods'!$AG:$AG,"rate",'A-methods'!$AF:$AF,$B539,'A-methods'!$G:$G,$C539,'A-methods'!$A:$A,$D539)),'A-baseline &amp; data'!AH309)</f>
        <v>4.8884359999999996</v>
      </c>
      <c r="H539" s="243">
        <f>IF('A-baseline &amp; data'!AI309="",G539*(1+SUMIFS('A-methods'!N:N,'A-methods'!$AG:$AG,"rate",'A-methods'!$AF:$AF,$B539,'A-methods'!$G:$G,$C539,'A-methods'!$A:$A,$D539)),'A-baseline &amp; data'!AI309)</f>
        <v>4.7906672799999992</v>
      </c>
      <c r="I539" s="243">
        <f>IF('A-baseline &amp; data'!AJ309="",H539*(1+SUMIFS('A-methods'!O:O,'A-methods'!$AG:$AG,"rate",'A-methods'!$AF:$AF,$B539,'A-methods'!$G:$G,$C539,'A-methods'!$A:$A,$D539)),'A-baseline &amp; data'!AJ309)</f>
        <v>4.6948539343999993</v>
      </c>
      <c r="J539" s="243">
        <f>IF('A-baseline &amp; data'!AK309="",I539*(1+SUMIFS('A-methods'!P:P,'A-methods'!$AG:$AG,"rate",'A-methods'!$AF:$AF,$B539,'A-methods'!$G:$G,$C539,'A-methods'!$A:$A,$D539)),'A-baseline &amp; data'!AK309)</f>
        <v>4.6009568557119991</v>
      </c>
      <c r="K539" s="243">
        <f>IF('A-baseline &amp; data'!AL309="",J539*(1+SUMIFS('A-methods'!Q:Q,'A-methods'!$AG:$AG,"rate",'A-methods'!$AF:$AF,$B539,'A-methods'!$G:$G,$C539,'A-methods'!$A:$A,$D539)),'A-baseline &amp; data'!AL309)</f>
        <v>4.5089377185977586</v>
      </c>
      <c r="L539" s="243">
        <f>IF('A-baseline &amp; data'!AM309="",K539*(1+SUMIFS('A-methods'!R:R,'A-methods'!$AG:$AG,"rate",'A-methods'!$AF:$AF,$B539,'A-methods'!$G:$G,$C539,'A-methods'!$A:$A,$D539)),'A-baseline &amp; data'!AM309)</f>
        <v>4.4187589642258036</v>
      </c>
      <c r="M539" s="243">
        <f>IF('A-baseline &amp; data'!AN309="",L539*(1+SUMIFS('A-methods'!S:S,'A-methods'!$AG:$AG,"rate",'A-methods'!$AF:$AF,$B539,'A-methods'!$G:$G,$C539,'A-methods'!$A:$A,$D539)),'A-baseline &amp; data'!AN309)</f>
        <v>4.3303837849412874</v>
      </c>
      <c r="N539" s="243">
        <f>IF('A-baseline &amp; data'!AO309="",M539*(1+SUMIFS('A-methods'!T:T,'A-methods'!$AG:$AG,"rate",'A-methods'!$AF:$AF,$B539,'A-methods'!$G:$G,$C539,'A-methods'!$A:$A,$D539)),'A-baseline &amp; data'!AO309)</f>
        <v>4.2437761092424617</v>
      </c>
      <c r="O539" s="243">
        <f>IF('A-baseline &amp; data'!AP309="",N539*(1+SUMIFS('A-methods'!U:U,'A-methods'!$AG:$AG,"rate",'A-methods'!$AF:$AF,$B539,'A-methods'!$G:$G,$C539,'A-methods'!$A:$A,$D539)),'A-baseline &amp; data'!AP309)</f>
        <v>4.1589005870576123</v>
      </c>
      <c r="P539" s="243">
        <f>IF('A-baseline &amp; data'!AQ309="",O539*(1+SUMIFS('A-methods'!V:V,'A-methods'!$AG:$AG,"rate",'A-methods'!$AF:$AF,$B539,'A-methods'!$G:$G,$C539,'A-methods'!$A:$A,$D539)),'A-baseline &amp; data'!AQ309)</f>
        <v>4.0757225753164601</v>
      </c>
      <c r="Q539" s="243">
        <f>IF('A-baseline &amp; data'!AR309="",P539*(1+SUMIFS('A-methods'!W:W,'A-methods'!$AG:$AG,"rate",'A-methods'!$AF:$AF,$B539,'A-methods'!$G:$G,$C539,'A-methods'!$A:$A,$D539)),'A-baseline &amp; data'!AR309)</f>
        <v>3.994208123810131</v>
      </c>
      <c r="R539" s="243">
        <f>IF('A-baseline &amp; data'!AS309="",Q539*(1+SUMIFS('A-methods'!X:X,'A-methods'!$AG:$AG,"rate",'A-methods'!$AF:$AF,$B539,'A-methods'!$G:$G,$C539,'A-methods'!$A:$A,$D539)),'A-baseline &amp; data'!AS309)</f>
        <v>3.9143239613339285</v>
      </c>
      <c r="S539" s="243">
        <f>IF('A-baseline &amp; data'!AT309="",R539*(1+SUMIFS('A-methods'!Y:Y,'A-methods'!$AG:$AG,"rate",'A-methods'!$AF:$AF,$B539,'A-methods'!$G:$G,$C539,'A-methods'!$A:$A,$D539)),'A-baseline &amp; data'!AT309)</f>
        <v>3.8360374821072498</v>
      </c>
      <c r="T539" s="243">
        <f>IF('A-baseline &amp; data'!AU309="",S539*(1+SUMIFS('A-methods'!Z:Z,'A-methods'!$AG:$AG,"rate",'A-methods'!$AF:$AF,$B539,'A-methods'!$G:$G,$C539,'A-methods'!$A:$A,$D539)),'A-baseline &amp; data'!AU309)</f>
        <v>3.7593167324651047</v>
      </c>
      <c r="U539" s="243">
        <f>IF('A-baseline &amp; data'!AV309="",T539*(1+SUMIFS('A-methods'!AA:AA,'A-methods'!$AG:$AG,"rate",'A-methods'!$AF:$AF,$B539,'A-methods'!$G:$G,$C539,'A-methods'!$A:$A,$D539)),'A-baseline &amp; data'!AV309)</f>
        <v>3.6841303978158026</v>
      </c>
      <c r="V539" s="243">
        <f>IF('A-baseline &amp; data'!AW309="",U539*(1+SUMIFS('A-methods'!AB:AB,'A-methods'!$AG:$AG,"rate",'A-methods'!$AF:$AF,$B539,'A-methods'!$G:$G,$C539,'A-methods'!$A:$A,$D539)),'A-baseline &amp; data'!AW309)</f>
        <v>3.6104477898594864</v>
      </c>
      <c r="W539" s="243">
        <f>IF('A-baseline &amp; data'!AX309="",V539*(1+SUMIFS('A-methods'!AC:AC,'A-methods'!$AG:$AG,"rate",'A-methods'!$AF:$AF,$B539,'A-methods'!$G:$G,$C539,'A-methods'!$A:$A,$D539)),'A-baseline &amp; data'!AX309)</f>
        <v>3.5382388340622968</v>
      </c>
      <c r="X539" s="243">
        <f>IF('A-baseline &amp; data'!AY309="",W539*(1+SUMIFS('A-methods'!AD:AD,'A-methods'!$AG:$AG,"rate",'A-methods'!$AF:$AF,$B539,'A-methods'!$G:$G,$C539,'A-methods'!$A:$A,$D539)),'A-baseline &amp; data'!AY309)</f>
        <v>3.4674740573810507</v>
      </c>
      <c r="Y539" s="243">
        <f>IF('A-baseline &amp; data'!AZ309="",X539*(1+SUMIFS('A-methods'!AE:AE,'A-methods'!$AG:$AG,"rate",'A-methods'!$AF:$AF,$B539,'A-methods'!$G:$G,$C539,'A-methods'!$A:$A,$D539)),'A-baseline &amp; data'!AZ309)</f>
        <v>3.3981245762334296</v>
      </c>
    </row>
    <row r="540" spans="1:25">
      <c r="A540" s="237" t="s">
        <v>91</v>
      </c>
      <c r="B540" s="221" t="s">
        <v>92</v>
      </c>
      <c r="C540" s="274" t="str">
        <f t="shared" si="60"/>
        <v>SA</v>
      </c>
      <c r="D540" s="272" t="str">
        <f t="shared" si="60"/>
        <v>Low</v>
      </c>
      <c r="E540" s="336">
        <f>IF('A-baseline &amp; data'!AF310&lt;&gt;"",'A-baseline &amp; data'!AF310,'A-baseline &amp; data'!AE310*(1+SUMIFS('A-methods'!K:K,'A-methods'!$AG:$AG,"rate",'A-methods'!$AF:$AF,$B540,'A-methods'!$G:$G,$C540,'A-methods'!$A:$A,$D540)))</f>
        <v>2896.6</v>
      </c>
      <c r="F540" s="243">
        <f>IF('A-baseline &amp; data'!AG310="",E540*(1+SUMIFS('A-methods'!L:L,'A-methods'!$AG:$AG,"rate",'A-methods'!$AF:$AF,$B540,'A-methods'!$G:$G,$C540,'A-methods'!$A:$A,$D540)),'A-baseline &amp; data'!AG310)</f>
        <v>2882.1169999999997</v>
      </c>
      <c r="G540" s="243">
        <f>IF('A-baseline &amp; data'!AH310="",F540*(1+SUMIFS('A-methods'!M:M,'A-methods'!$AG:$AG,"rate",'A-methods'!$AF:$AF,$B540,'A-methods'!$G:$G,$C540,'A-methods'!$A:$A,$D540)),'A-baseline &amp; data'!AH310)</f>
        <v>2867.7064149999997</v>
      </c>
      <c r="H540" s="243">
        <f>IF('A-baseline &amp; data'!AI310="",G540*(1+SUMIFS('A-methods'!N:N,'A-methods'!$AG:$AG,"rate",'A-methods'!$AF:$AF,$B540,'A-methods'!$G:$G,$C540,'A-methods'!$A:$A,$D540)),'A-baseline &amp; data'!AI310)</f>
        <v>2853.3678829249998</v>
      </c>
      <c r="I540" s="243">
        <f>IF('A-baseline &amp; data'!AJ310="",H540*(1+SUMIFS('A-methods'!O:O,'A-methods'!$AG:$AG,"rate",'A-methods'!$AF:$AF,$B540,'A-methods'!$G:$G,$C540,'A-methods'!$A:$A,$D540)),'A-baseline &amp; data'!AJ310)</f>
        <v>2839.1010435103749</v>
      </c>
      <c r="J540" s="243">
        <f>IF('A-baseline &amp; data'!AK310="",I540*(1+SUMIFS('A-methods'!P:P,'A-methods'!$AG:$AG,"rate",'A-methods'!$AF:$AF,$B540,'A-methods'!$G:$G,$C540,'A-methods'!$A:$A,$D540)),'A-baseline &amp; data'!AK310)</f>
        <v>2824.9055382928232</v>
      </c>
      <c r="K540" s="243">
        <f>IF('A-baseline &amp; data'!AL310="",J540*(1+SUMIFS('A-methods'!Q:Q,'A-methods'!$AG:$AG,"rate",'A-methods'!$AF:$AF,$B540,'A-methods'!$G:$G,$C540,'A-methods'!$A:$A,$D540)),'A-baseline &amp; data'!AL310)</f>
        <v>2810.781010601359</v>
      </c>
      <c r="L540" s="243">
        <f>IF('A-baseline &amp; data'!AM310="",K540*(1+SUMIFS('A-methods'!R:R,'A-methods'!$AG:$AG,"rate",'A-methods'!$AF:$AF,$B540,'A-methods'!$G:$G,$C540,'A-methods'!$A:$A,$D540)),'A-baseline &amp; data'!AM310)</f>
        <v>2796.727105548352</v>
      </c>
      <c r="M540" s="243">
        <f>IF('A-baseline &amp; data'!AN310="",L540*(1+SUMIFS('A-methods'!S:S,'A-methods'!$AG:$AG,"rate",'A-methods'!$AF:$AF,$B540,'A-methods'!$G:$G,$C540,'A-methods'!$A:$A,$D540)),'A-baseline &amp; data'!AN310)</f>
        <v>2782.7434700206104</v>
      </c>
      <c r="N540" s="243">
        <f>IF('A-baseline &amp; data'!AO310="",M540*(1+SUMIFS('A-methods'!T:T,'A-methods'!$AG:$AG,"rate",'A-methods'!$AF:$AF,$B540,'A-methods'!$G:$G,$C540,'A-methods'!$A:$A,$D540)),'A-baseline &amp; data'!AO310)</f>
        <v>2768.8297526705073</v>
      </c>
      <c r="O540" s="243">
        <f>IF('A-baseline &amp; data'!AP310="",N540*(1+SUMIFS('A-methods'!U:U,'A-methods'!$AG:$AG,"rate",'A-methods'!$AF:$AF,$B540,'A-methods'!$G:$G,$C540,'A-methods'!$A:$A,$D540)),'A-baseline &amp; data'!AP310)</f>
        <v>2754.9856039071547</v>
      </c>
      <c r="P540" s="243">
        <f>IF('A-baseline &amp; data'!AQ310="",O540*(1+SUMIFS('A-methods'!V:V,'A-methods'!$AG:$AG,"rate",'A-methods'!$AF:$AF,$B540,'A-methods'!$G:$G,$C540,'A-methods'!$A:$A,$D540)),'A-baseline &amp; data'!AQ310)</f>
        <v>2741.2106758876189</v>
      </c>
      <c r="Q540" s="243">
        <f>IF('A-baseline &amp; data'!AR310="",P540*(1+SUMIFS('A-methods'!W:W,'A-methods'!$AG:$AG,"rate",'A-methods'!$AF:$AF,$B540,'A-methods'!$G:$G,$C540,'A-methods'!$A:$A,$D540)),'A-baseline &amp; data'!AR310)</f>
        <v>2727.504622508181</v>
      </c>
      <c r="R540" s="243">
        <f>IF('A-baseline &amp; data'!AS310="",Q540*(1+SUMIFS('A-methods'!X:X,'A-methods'!$AG:$AG,"rate",'A-methods'!$AF:$AF,$B540,'A-methods'!$G:$G,$C540,'A-methods'!$A:$A,$D540)),'A-baseline &amp; data'!AS310)</f>
        <v>2713.8670993956403</v>
      </c>
      <c r="S540" s="243">
        <f>IF('A-baseline &amp; data'!AT310="",R540*(1+SUMIFS('A-methods'!Y:Y,'A-methods'!$AG:$AG,"rate",'A-methods'!$AF:$AF,$B540,'A-methods'!$G:$G,$C540,'A-methods'!$A:$A,$D540)),'A-baseline &amp; data'!AT310)</f>
        <v>2700.2977638986622</v>
      </c>
      <c r="T540" s="243">
        <f>IF('A-baseline &amp; data'!AU310="",S540*(1+SUMIFS('A-methods'!Z:Z,'A-methods'!$AG:$AG,"rate",'A-methods'!$AF:$AF,$B540,'A-methods'!$G:$G,$C540,'A-methods'!$A:$A,$D540)),'A-baseline &amp; data'!AU310)</f>
        <v>2686.7962750791689</v>
      </c>
      <c r="U540" s="243">
        <f>IF('A-baseline &amp; data'!AV310="",T540*(1+SUMIFS('A-methods'!AA:AA,'A-methods'!$AG:$AG,"rate",'A-methods'!$AF:$AF,$B540,'A-methods'!$G:$G,$C540,'A-methods'!$A:$A,$D540)),'A-baseline &amp; data'!AV310)</f>
        <v>2673.362293703773</v>
      </c>
      <c r="V540" s="243">
        <f>IF('A-baseline &amp; data'!AW310="",U540*(1+SUMIFS('A-methods'!AB:AB,'A-methods'!$AG:$AG,"rate",'A-methods'!$AF:$AF,$B540,'A-methods'!$G:$G,$C540,'A-methods'!$A:$A,$D540)),'A-baseline &amp; data'!AW310)</f>
        <v>2659.9954822352543</v>
      </c>
      <c r="W540" s="243">
        <f>IF('A-baseline &amp; data'!AX310="",V540*(1+SUMIFS('A-methods'!AC:AC,'A-methods'!$AG:$AG,"rate",'A-methods'!$AF:$AF,$B540,'A-methods'!$G:$G,$C540,'A-methods'!$A:$A,$D540)),'A-baseline &amp; data'!AX310)</f>
        <v>2646.6955048240779</v>
      </c>
      <c r="X540" s="243">
        <f>IF('A-baseline &amp; data'!AY310="",W540*(1+SUMIFS('A-methods'!AD:AD,'A-methods'!$AG:$AG,"rate",'A-methods'!$AF:$AF,$B540,'A-methods'!$G:$G,$C540,'A-methods'!$A:$A,$D540)),'A-baseline &amp; data'!AY310)</f>
        <v>2633.4620272999578</v>
      </c>
      <c r="Y540" s="243">
        <f>IF('A-baseline &amp; data'!AZ310="",X540*(1+SUMIFS('A-methods'!AE:AE,'A-methods'!$AG:$AG,"rate",'A-methods'!$AF:$AF,$B540,'A-methods'!$G:$G,$C540,'A-methods'!$A:$A,$D540)),'A-baseline &amp; data'!AZ310)</f>
        <v>2620.2947171634578</v>
      </c>
    </row>
    <row r="541" spans="1:25">
      <c r="A541" s="237" t="s">
        <v>97</v>
      </c>
      <c r="B541" s="221" t="s">
        <v>98</v>
      </c>
      <c r="C541" s="274" t="str">
        <f t="shared" si="60"/>
        <v>SA</v>
      </c>
      <c r="D541" s="272" t="str">
        <f t="shared" si="60"/>
        <v>Low</v>
      </c>
      <c r="E541" s="336">
        <f>IF('A-baseline &amp; data'!AF311&lt;&gt;"",'A-baseline &amp; data'!AF311,'A-baseline &amp; data'!AE311*(1+SUMIFS('A-methods'!K:K,'A-methods'!$AG:$AG,"rate",'A-methods'!$AF:$AF,$B541,'A-methods'!$G:$G,$C541,'A-methods'!$A:$A,$D541)))</f>
        <v>372.8</v>
      </c>
      <c r="F541" s="243">
        <f>IF('A-baseline &amp; data'!AG311="",E541*(1+SUMIFS('A-methods'!L:L,'A-methods'!$AG:$AG,"rate",'A-methods'!$AF:$AF,$B541,'A-methods'!$G:$G,$C541,'A-methods'!$A:$A,$D541)),'A-baseline &amp; data'!AG311)</f>
        <v>375.7824</v>
      </c>
      <c r="G541" s="243">
        <f>IF('A-baseline &amp; data'!AH311="",F541*(1+SUMIFS('A-methods'!M:M,'A-methods'!$AG:$AG,"rate",'A-methods'!$AF:$AF,$B541,'A-methods'!$G:$G,$C541,'A-methods'!$A:$A,$D541)),'A-baseline &amp; data'!AH311)</f>
        <v>378.78865919999998</v>
      </c>
      <c r="H541" s="243">
        <f>IF('A-baseline &amp; data'!AI311="",G541*(1+SUMIFS('A-methods'!N:N,'A-methods'!$AG:$AG,"rate",'A-methods'!$AF:$AF,$B541,'A-methods'!$G:$G,$C541,'A-methods'!$A:$A,$D541)),'A-baseline &amp; data'!AI311)</f>
        <v>381.81896847359997</v>
      </c>
      <c r="I541" s="243">
        <f>IF('A-baseline &amp; data'!AJ311="",H541*(1+SUMIFS('A-methods'!O:O,'A-methods'!$AG:$AG,"rate",'A-methods'!$AF:$AF,$B541,'A-methods'!$G:$G,$C541,'A-methods'!$A:$A,$D541)),'A-baseline &amp; data'!AJ311)</f>
        <v>384.87352022138879</v>
      </c>
      <c r="J541" s="243">
        <f>IF('A-baseline &amp; data'!AK311="",I541*(1+SUMIFS('A-methods'!P:P,'A-methods'!$AG:$AG,"rate",'A-methods'!$AF:$AF,$B541,'A-methods'!$G:$G,$C541,'A-methods'!$A:$A,$D541)),'A-baseline &amp; data'!AK311)</f>
        <v>387.95250838315991</v>
      </c>
      <c r="K541" s="243">
        <f>IF('A-baseline &amp; data'!AL311="",J541*(1+SUMIFS('A-methods'!Q:Q,'A-methods'!$AG:$AG,"rate",'A-methods'!$AF:$AF,$B541,'A-methods'!$G:$G,$C541,'A-methods'!$A:$A,$D541)),'A-baseline &amp; data'!AL311)</f>
        <v>391.05612845022517</v>
      </c>
      <c r="L541" s="243">
        <f>IF('A-baseline &amp; data'!AM311="",K541*(1+SUMIFS('A-methods'!R:R,'A-methods'!$AG:$AG,"rate",'A-methods'!$AF:$AF,$B541,'A-methods'!$G:$G,$C541,'A-methods'!$A:$A,$D541)),'A-baseline &amp; data'!AM311)</f>
        <v>394.18457747782696</v>
      </c>
      <c r="M541" s="243">
        <f>IF('A-baseline &amp; data'!AN311="",L541*(1+SUMIFS('A-methods'!S:S,'A-methods'!$AG:$AG,"rate",'A-methods'!$AF:$AF,$B541,'A-methods'!$G:$G,$C541,'A-methods'!$A:$A,$D541)),'A-baseline &amp; data'!AN311)</f>
        <v>397.3380540976496</v>
      </c>
      <c r="N541" s="243">
        <f>IF('A-baseline &amp; data'!AO311="",M541*(1+SUMIFS('A-methods'!T:T,'A-methods'!$AG:$AG,"rate",'A-methods'!$AF:$AF,$B541,'A-methods'!$G:$G,$C541,'A-methods'!$A:$A,$D541)),'A-baseline &amp; data'!AO311)</f>
        <v>400.51675853043082</v>
      </c>
      <c r="O541" s="243">
        <f>IF('A-baseline &amp; data'!AP311="",N541*(1+SUMIFS('A-methods'!U:U,'A-methods'!$AG:$AG,"rate",'A-methods'!$AF:$AF,$B541,'A-methods'!$G:$G,$C541,'A-methods'!$A:$A,$D541)),'A-baseline &amp; data'!AP311)</f>
        <v>403.72089259867425</v>
      </c>
      <c r="P541" s="243">
        <f>IF('A-baseline &amp; data'!AQ311="",O541*(1+SUMIFS('A-methods'!V:V,'A-methods'!$AG:$AG,"rate",'A-methods'!$AF:$AF,$B541,'A-methods'!$G:$G,$C541,'A-methods'!$A:$A,$D541)),'A-baseline &amp; data'!AQ311)</f>
        <v>406.95065973946367</v>
      </c>
      <c r="Q541" s="243">
        <f>IF('A-baseline &amp; data'!AR311="",P541*(1+SUMIFS('A-methods'!W:W,'A-methods'!$AG:$AG,"rate",'A-methods'!$AF:$AF,$B541,'A-methods'!$G:$G,$C541,'A-methods'!$A:$A,$D541)),'A-baseline &amp; data'!AR311)</f>
        <v>410.20626501737939</v>
      </c>
      <c r="R541" s="243">
        <f>IF('A-baseline &amp; data'!AS311="",Q541*(1+SUMIFS('A-methods'!X:X,'A-methods'!$AG:$AG,"rate",'A-methods'!$AF:$AF,$B541,'A-methods'!$G:$G,$C541,'A-methods'!$A:$A,$D541)),'A-baseline &amp; data'!AS311)</f>
        <v>413.48791513751843</v>
      </c>
      <c r="S541" s="243">
        <f>IF('A-baseline &amp; data'!AT311="",R541*(1+SUMIFS('A-methods'!Y:Y,'A-methods'!$AG:$AG,"rate",'A-methods'!$AF:$AF,$B541,'A-methods'!$G:$G,$C541,'A-methods'!$A:$A,$D541)),'A-baseline &amp; data'!AT311)</f>
        <v>416.79581845861856</v>
      </c>
      <c r="T541" s="243">
        <f>IF('A-baseline &amp; data'!AU311="",S541*(1+SUMIFS('A-methods'!Z:Z,'A-methods'!$AG:$AG,"rate",'A-methods'!$AF:$AF,$B541,'A-methods'!$G:$G,$C541,'A-methods'!$A:$A,$D541)),'A-baseline &amp; data'!AU311)</f>
        <v>420.13018500628749</v>
      </c>
      <c r="U541" s="243">
        <f>IF('A-baseline &amp; data'!AV311="",T541*(1+SUMIFS('A-methods'!AA:AA,'A-methods'!$AG:$AG,"rate",'A-methods'!$AF:$AF,$B541,'A-methods'!$G:$G,$C541,'A-methods'!$A:$A,$D541)),'A-baseline &amp; data'!AV311)</f>
        <v>423.49122648633778</v>
      </c>
      <c r="V541" s="243">
        <f>IF('A-baseline &amp; data'!AW311="",U541*(1+SUMIFS('A-methods'!AB:AB,'A-methods'!$AG:$AG,"rate",'A-methods'!$AF:$AF,$B541,'A-methods'!$G:$G,$C541,'A-methods'!$A:$A,$D541)),'A-baseline &amp; data'!AW311)</f>
        <v>426.87915629822851</v>
      </c>
      <c r="W541" s="243">
        <f>IF('A-baseline &amp; data'!AX311="",V541*(1+SUMIFS('A-methods'!AC:AC,'A-methods'!$AG:$AG,"rate",'A-methods'!$AF:$AF,$B541,'A-methods'!$G:$G,$C541,'A-methods'!$A:$A,$D541)),'A-baseline &amp; data'!AX311)</f>
        <v>430.29418954861433</v>
      </c>
      <c r="X541" s="243">
        <f>IF('A-baseline &amp; data'!AY311="",W541*(1+SUMIFS('A-methods'!AD:AD,'A-methods'!$AG:$AG,"rate",'A-methods'!$AF:$AF,$B541,'A-methods'!$G:$G,$C541,'A-methods'!$A:$A,$D541)),'A-baseline &amp; data'!AY311)</f>
        <v>433.73654306500322</v>
      </c>
      <c r="Y541" s="243">
        <f>IF('A-baseline &amp; data'!AZ311="",X541*(1+SUMIFS('A-methods'!AE:AE,'A-methods'!$AG:$AG,"rate",'A-methods'!$AF:$AF,$B541,'A-methods'!$G:$G,$C541,'A-methods'!$A:$A,$D541)),'A-baseline &amp; data'!AZ311)</f>
        <v>437.20643540952324</v>
      </c>
    </row>
    <row r="542" spans="1:25">
      <c r="A542" s="237" t="s">
        <v>107</v>
      </c>
      <c r="B542" s="221" t="s">
        <v>108</v>
      </c>
      <c r="C542" s="274" t="str">
        <f t="shared" si="60"/>
        <v>SA</v>
      </c>
      <c r="D542" s="272" t="str">
        <f t="shared" si="60"/>
        <v>Low</v>
      </c>
      <c r="E542" s="336">
        <f>IF('A-baseline &amp; data'!AF312&lt;&gt;"",'A-baseline &amp; data'!AF312,'A-baseline &amp; data'!AE312*(1+SUMIFS('A-methods'!K:K,'A-methods'!$AG:$AG,"rate",'A-methods'!$AF:$AF,$B542,'A-methods'!$G:$G,$C542,'A-methods'!$A:$A,$D542)))</f>
        <v>379.87</v>
      </c>
      <c r="F542" s="243">
        <f>IF('A-baseline &amp; data'!AG312="",E542*(1+SUMIFS('A-methods'!L:L,'A-methods'!$AG:$AG,"rate",'A-methods'!$AF:$AF,$B542,'A-methods'!$G:$G,$C542,'A-methods'!$A:$A,$D542)),'A-baseline &amp; data'!AG312)</f>
        <v>382.90895999999998</v>
      </c>
      <c r="G542" s="243">
        <f>IF('A-baseline &amp; data'!AH312="",F542*(1+SUMIFS('A-methods'!M:M,'A-methods'!$AG:$AG,"rate",'A-methods'!$AF:$AF,$B542,'A-methods'!$G:$G,$C542,'A-methods'!$A:$A,$D542)),'A-baseline &amp; data'!AH312)</f>
        <v>385.97223167999999</v>
      </c>
      <c r="H542" s="243">
        <f>IF('A-baseline &amp; data'!AI312="",G542*(1+SUMIFS('A-methods'!N:N,'A-methods'!$AG:$AG,"rate",'A-methods'!$AF:$AF,$B542,'A-methods'!$G:$G,$C542,'A-methods'!$A:$A,$D542)),'A-baseline &amp; data'!AI312)</f>
        <v>389.06000953344</v>
      </c>
      <c r="I542" s="243">
        <f>IF('A-baseline &amp; data'!AJ312="",H542*(1+SUMIFS('A-methods'!O:O,'A-methods'!$AG:$AG,"rate",'A-methods'!$AF:$AF,$B542,'A-methods'!$G:$G,$C542,'A-methods'!$A:$A,$D542)),'A-baseline &amp; data'!AJ312)</f>
        <v>392.1724896097075</v>
      </c>
      <c r="J542" s="243">
        <f>IF('A-baseline &amp; data'!AK312="",I542*(1+SUMIFS('A-methods'!P:P,'A-methods'!$AG:$AG,"rate",'A-methods'!$AF:$AF,$B542,'A-methods'!$G:$G,$C542,'A-methods'!$A:$A,$D542)),'A-baseline &amp; data'!AK312)</f>
        <v>395.30986952658515</v>
      </c>
      <c r="K542" s="243">
        <f>IF('A-baseline &amp; data'!AL312="",J542*(1+SUMIFS('A-methods'!Q:Q,'A-methods'!$AG:$AG,"rate",'A-methods'!$AF:$AF,$B542,'A-methods'!$G:$G,$C542,'A-methods'!$A:$A,$D542)),'A-baseline &amp; data'!AL312)</f>
        <v>398.47234848279783</v>
      </c>
      <c r="L542" s="243">
        <f>IF('A-baseline &amp; data'!AM312="",K542*(1+SUMIFS('A-methods'!R:R,'A-methods'!$AG:$AG,"rate",'A-methods'!$AF:$AF,$B542,'A-methods'!$G:$G,$C542,'A-methods'!$A:$A,$D542)),'A-baseline &amp; data'!AM312)</f>
        <v>401.66012727066021</v>
      </c>
      <c r="M542" s="243">
        <f>IF('A-baseline &amp; data'!AN312="",L542*(1+SUMIFS('A-methods'!S:S,'A-methods'!$AG:$AG,"rate",'A-methods'!$AF:$AF,$B542,'A-methods'!$G:$G,$C542,'A-methods'!$A:$A,$D542)),'A-baseline &amp; data'!AN312)</f>
        <v>404.87340828882549</v>
      </c>
      <c r="N542" s="243">
        <f>IF('A-baseline &amp; data'!AO312="",M542*(1+SUMIFS('A-methods'!T:T,'A-methods'!$AG:$AG,"rate",'A-methods'!$AF:$AF,$B542,'A-methods'!$G:$G,$C542,'A-methods'!$A:$A,$D542)),'A-baseline &amp; data'!AO312)</f>
        <v>408.11239555513612</v>
      </c>
      <c r="O542" s="243">
        <f>IF('A-baseline &amp; data'!AP312="",N542*(1+SUMIFS('A-methods'!U:U,'A-methods'!$AG:$AG,"rate",'A-methods'!$AF:$AF,$B542,'A-methods'!$G:$G,$C542,'A-methods'!$A:$A,$D542)),'A-baseline &amp; data'!AP312)</f>
        <v>411.37729471957721</v>
      </c>
      <c r="P542" s="243">
        <f>IF('A-baseline &amp; data'!AQ312="",O542*(1+SUMIFS('A-methods'!V:V,'A-methods'!$AG:$AG,"rate",'A-methods'!$AF:$AF,$B542,'A-methods'!$G:$G,$C542,'A-methods'!$A:$A,$D542)),'A-baseline &amp; data'!AQ312)</f>
        <v>414.66831307733383</v>
      </c>
      <c r="Q542" s="243">
        <f>IF('A-baseline &amp; data'!AR312="",P542*(1+SUMIFS('A-methods'!W:W,'A-methods'!$AG:$AG,"rate",'A-methods'!$AF:$AF,$B542,'A-methods'!$G:$G,$C542,'A-methods'!$A:$A,$D542)),'A-baseline &amp; data'!AR312)</f>
        <v>417.98565958195252</v>
      </c>
      <c r="R542" s="243">
        <f>IF('A-baseline &amp; data'!AS312="",Q542*(1+SUMIFS('A-methods'!X:X,'A-methods'!$AG:$AG,"rate",'A-methods'!$AF:$AF,$B542,'A-methods'!$G:$G,$C542,'A-methods'!$A:$A,$D542)),'A-baseline &amp; data'!AS312)</f>
        <v>421.32954485860813</v>
      </c>
      <c r="S542" s="243">
        <f>IF('A-baseline &amp; data'!AT312="",R542*(1+SUMIFS('A-methods'!Y:Y,'A-methods'!$AG:$AG,"rate",'A-methods'!$AF:$AF,$B542,'A-methods'!$G:$G,$C542,'A-methods'!$A:$A,$D542)),'A-baseline &amp; data'!AT312)</f>
        <v>424.700181217477</v>
      </c>
      <c r="T542" s="243">
        <f>IF('A-baseline &amp; data'!AU312="",S542*(1+SUMIFS('A-methods'!Z:Z,'A-methods'!$AG:$AG,"rate",'A-methods'!$AF:$AF,$B542,'A-methods'!$G:$G,$C542,'A-methods'!$A:$A,$D542)),'A-baseline &amp; data'!AU312)</f>
        <v>428.09778266721679</v>
      </c>
      <c r="U542" s="243">
        <f>IF('A-baseline &amp; data'!AV312="",T542*(1+SUMIFS('A-methods'!AA:AA,'A-methods'!$AG:$AG,"rate",'A-methods'!$AF:$AF,$B542,'A-methods'!$G:$G,$C542,'A-methods'!$A:$A,$D542)),'A-baseline &amp; data'!AV312)</f>
        <v>431.52256492855452</v>
      </c>
      <c r="V542" s="243">
        <f>IF('A-baseline &amp; data'!AW312="",U542*(1+SUMIFS('A-methods'!AB:AB,'A-methods'!$AG:$AG,"rate",'A-methods'!$AF:$AF,$B542,'A-methods'!$G:$G,$C542,'A-methods'!$A:$A,$D542)),'A-baseline &amp; data'!AW312)</f>
        <v>434.97474544798297</v>
      </c>
      <c r="W542" s="243">
        <f>IF('A-baseline &amp; data'!AX312="",V542*(1+SUMIFS('A-methods'!AC:AC,'A-methods'!$AG:$AG,"rate",'A-methods'!$AF:$AF,$B542,'A-methods'!$G:$G,$C542,'A-methods'!$A:$A,$D542)),'A-baseline &amp; data'!AX312)</f>
        <v>438.45454341156682</v>
      </c>
      <c r="X542" s="243">
        <f>IF('A-baseline &amp; data'!AY312="",W542*(1+SUMIFS('A-methods'!AD:AD,'A-methods'!$AG:$AG,"rate",'A-methods'!$AF:$AF,$B542,'A-methods'!$G:$G,$C542,'A-methods'!$A:$A,$D542)),'A-baseline &amp; data'!AY312)</f>
        <v>441.96217975885935</v>
      </c>
      <c r="Y542" s="243">
        <f>IF('A-baseline &amp; data'!AZ312="",X542*(1+SUMIFS('A-methods'!AE:AE,'A-methods'!$AG:$AG,"rate",'A-methods'!$AF:$AF,$B542,'A-methods'!$G:$G,$C542,'A-methods'!$A:$A,$D542)),'A-baseline &amp; data'!AZ312)</f>
        <v>445.49787719693023</v>
      </c>
    </row>
    <row r="543" spans="1:25">
      <c r="A543" s="237" t="s">
        <v>115</v>
      </c>
      <c r="B543" s="221" t="s">
        <v>116</v>
      </c>
      <c r="C543" s="274" t="str">
        <f t="shared" si="60"/>
        <v>SA</v>
      </c>
      <c r="D543" s="272" t="str">
        <f t="shared" si="60"/>
        <v>Low</v>
      </c>
      <c r="E543" s="336">
        <f>IF('A-baseline &amp; data'!AF313&lt;&gt;"",'A-baseline &amp; data'!AF313,'A-baseline &amp; data'!AE313*(1+SUMIFS('A-methods'!K:K,'A-methods'!$AG:$AG,"rate",'A-methods'!$AF:$AF,$B543,'A-methods'!$G:$G,$C543,'A-methods'!$A:$A,$D543)))</f>
        <v>10135.34</v>
      </c>
      <c r="F543" s="243">
        <f>IF('A-baseline &amp; data'!AG313="",E543*(1+SUMIFS('A-methods'!L:L,'A-methods'!$AG:$AG,"rate",'A-methods'!$AF:$AF,$B543,'A-methods'!$G:$G,$C543,'A-methods'!$A:$A,$D543)),'A-baseline &amp; data'!AG313)</f>
        <v>9932.6332000000002</v>
      </c>
      <c r="G543" s="243">
        <f>IF('A-baseline &amp; data'!AH313="",F543*(1+SUMIFS('A-methods'!M:M,'A-methods'!$AG:$AG,"rate",'A-methods'!$AF:$AF,$B543,'A-methods'!$G:$G,$C543,'A-methods'!$A:$A,$D543)),'A-baseline &amp; data'!AH313)</f>
        <v>9733.9805360000009</v>
      </c>
      <c r="H543" s="243">
        <f>IF('A-baseline &amp; data'!AI313="",G543*(1+SUMIFS('A-methods'!N:N,'A-methods'!$AG:$AG,"rate",'A-methods'!$AF:$AF,$B543,'A-methods'!$G:$G,$C543,'A-methods'!$A:$A,$D543)),'A-baseline &amp; data'!AI313)</f>
        <v>9539.3009252800002</v>
      </c>
      <c r="I543" s="243">
        <f>IF('A-baseline &amp; data'!AJ313="",H543*(1+SUMIFS('A-methods'!O:O,'A-methods'!$AG:$AG,"rate",'A-methods'!$AF:$AF,$B543,'A-methods'!$G:$G,$C543,'A-methods'!$A:$A,$D543)),'A-baseline &amp; data'!AJ313)</f>
        <v>9348.5149067744005</v>
      </c>
      <c r="J543" s="243">
        <f>IF('A-baseline &amp; data'!AK313="",I543*(1+SUMIFS('A-methods'!P:P,'A-methods'!$AG:$AG,"rate",'A-methods'!$AF:$AF,$B543,'A-methods'!$G:$G,$C543,'A-methods'!$A:$A,$D543)),'A-baseline &amp; data'!AK313)</f>
        <v>9161.5446086389129</v>
      </c>
      <c r="K543" s="243">
        <f>IF('A-baseline &amp; data'!AL313="",J543*(1+SUMIFS('A-methods'!Q:Q,'A-methods'!$AG:$AG,"rate",'A-methods'!$AF:$AF,$B543,'A-methods'!$G:$G,$C543,'A-methods'!$A:$A,$D543)),'A-baseline &amp; data'!AL313)</f>
        <v>8978.3137164661348</v>
      </c>
      <c r="L543" s="243">
        <f>IF('A-baseline &amp; data'!AM313="",K543*(1+SUMIFS('A-methods'!R:R,'A-methods'!$AG:$AG,"rate",'A-methods'!$AF:$AF,$B543,'A-methods'!$G:$G,$C543,'A-methods'!$A:$A,$D543)),'A-baseline &amp; data'!AM313)</f>
        <v>8798.7474421368115</v>
      </c>
      <c r="M543" s="243">
        <f>IF('A-baseline &amp; data'!AN313="",L543*(1+SUMIFS('A-methods'!S:S,'A-methods'!$AG:$AG,"rate",'A-methods'!$AF:$AF,$B543,'A-methods'!$G:$G,$C543,'A-methods'!$A:$A,$D543)),'A-baseline &amp; data'!AN313)</f>
        <v>8622.7724932940746</v>
      </c>
      <c r="N543" s="243">
        <f>IF('A-baseline &amp; data'!AO313="",M543*(1+SUMIFS('A-methods'!T:T,'A-methods'!$AG:$AG,"rate",'A-methods'!$AF:$AF,$B543,'A-methods'!$G:$G,$C543,'A-methods'!$A:$A,$D543)),'A-baseline &amp; data'!AO313)</f>
        <v>8450.3170434281928</v>
      </c>
      <c r="O543" s="243">
        <f>IF('A-baseline &amp; data'!AP313="",N543*(1+SUMIFS('A-methods'!U:U,'A-methods'!$AG:$AG,"rate",'A-methods'!$AF:$AF,$B543,'A-methods'!$G:$G,$C543,'A-methods'!$A:$A,$D543)),'A-baseline &amp; data'!AP313)</f>
        <v>8281.3107025596291</v>
      </c>
      <c r="P543" s="243">
        <f>IF('A-baseline &amp; data'!AQ313="",O543*(1+SUMIFS('A-methods'!V:V,'A-methods'!$AG:$AG,"rate",'A-methods'!$AF:$AF,$B543,'A-methods'!$G:$G,$C543,'A-methods'!$A:$A,$D543)),'A-baseline &amp; data'!AQ313)</f>
        <v>8115.6844885084365</v>
      </c>
      <c r="Q543" s="243">
        <f>IF('A-baseline &amp; data'!AR313="",P543*(1+SUMIFS('A-methods'!W:W,'A-methods'!$AG:$AG,"rate",'A-methods'!$AF:$AF,$B543,'A-methods'!$G:$G,$C543,'A-methods'!$A:$A,$D543)),'A-baseline &amp; data'!AR313)</f>
        <v>7953.3707987382677</v>
      </c>
      <c r="R543" s="243">
        <f>IF('A-baseline &amp; data'!AS313="",Q543*(1+SUMIFS('A-methods'!X:X,'A-methods'!$AG:$AG,"rate",'A-methods'!$AF:$AF,$B543,'A-methods'!$G:$G,$C543,'A-methods'!$A:$A,$D543)),'A-baseline &amp; data'!AS313)</f>
        <v>7794.3033827635018</v>
      </c>
      <c r="S543" s="243">
        <f>IF('A-baseline &amp; data'!AT313="",R543*(1+SUMIFS('A-methods'!Y:Y,'A-methods'!$AG:$AG,"rate",'A-methods'!$AF:$AF,$B543,'A-methods'!$G:$G,$C543,'A-methods'!$A:$A,$D543)),'A-baseline &amp; data'!AT313)</f>
        <v>7638.4173151082314</v>
      </c>
      <c r="T543" s="243">
        <f>IF('A-baseline &amp; data'!AU313="",S543*(1+SUMIFS('A-methods'!Z:Z,'A-methods'!$AG:$AG,"rate",'A-methods'!$AF:$AF,$B543,'A-methods'!$G:$G,$C543,'A-methods'!$A:$A,$D543)),'A-baseline &amp; data'!AU313)</f>
        <v>7485.6489688060665</v>
      </c>
      <c r="U543" s="243">
        <f>IF('A-baseline &amp; data'!AV313="",T543*(1+SUMIFS('A-methods'!AA:AA,'A-methods'!$AG:$AG,"rate",'A-methods'!$AF:$AF,$B543,'A-methods'!$G:$G,$C543,'A-methods'!$A:$A,$D543)),'A-baseline &amp; data'!AV313)</f>
        <v>7335.935989429945</v>
      </c>
      <c r="V543" s="243">
        <f>IF('A-baseline &amp; data'!AW313="",U543*(1+SUMIFS('A-methods'!AB:AB,'A-methods'!$AG:$AG,"rate",'A-methods'!$AF:$AF,$B543,'A-methods'!$G:$G,$C543,'A-methods'!$A:$A,$D543)),'A-baseline &amp; data'!AW313)</f>
        <v>7189.2172696413463</v>
      </c>
      <c r="W543" s="243">
        <f>IF('A-baseline &amp; data'!AX313="",V543*(1+SUMIFS('A-methods'!AC:AC,'A-methods'!$AG:$AG,"rate",'A-methods'!$AF:$AF,$B543,'A-methods'!$G:$G,$C543,'A-methods'!$A:$A,$D543)),'A-baseline &amp; data'!AX313)</f>
        <v>7045.4329242485192</v>
      </c>
      <c r="X543" s="243">
        <f>IF('A-baseline &amp; data'!AY313="",W543*(1+SUMIFS('A-methods'!AD:AD,'A-methods'!$AG:$AG,"rate",'A-methods'!$AF:$AF,$B543,'A-methods'!$G:$G,$C543,'A-methods'!$A:$A,$D543)),'A-baseline &amp; data'!AY313)</f>
        <v>6904.524265763549</v>
      </c>
      <c r="Y543" s="243">
        <f>IF('A-baseline &amp; data'!AZ313="",X543*(1+SUMIFS('A-methods'!AE:AE,'A-methods'!$AG:$AG,"rate",'A-methods'!$AF:$AF,$B543,'A-methods'!$G:$G,$C543,'A-methods'!$A:$A,$D543)),'A-baseline &amp; data'!AZ313)</f>
        <v>6766.4337804482775</v>
      </c>
    </row>
    <row r="544" spans="1:25">
      <c r="A544" s="237" t="s">
        <v>125</v>
      </c>
      <c r="B544" s="221" t="s">
        <v>1208</v>
      </c>
      <c r="C544" s="274" t="str">
        <f t="shared" si="60"/>
        <v>SA</v>
      </c>
      <c r="D544" s="272" t="str">
        <f t="shared" si="60"/>
        <v>Low</v>
      </c>
      <c r="E544" s="336">
        <f>IF('A-baseline &amp; data'!AF314&lt;&gt;"",'A-baseline &amp; data'!AF314,'A-baseline &amp; data'!AE314*(1+SUMIFS('A-methods'!K:K,'A-methods'!$AG:$AG,"rate",'A-methods'!$AF:$AF,$B544,'A-methods'!$G:$G,$C544,'A-methods'!$A:$A,$D544)))</f>
        <v>21499.464181001342</v>
      </c>
      <c r="F544" s="243">
        <f>IF('A-baseline &amp; data'!AG314="",E544*(1+SUMIFS('A-methods'!L:L,'A-methods'!$AG:$AG,"rate",'A-methods'!$AF:$AF,$B544,'A-methods'!$G:$G,$C544,'A-methods'!$A:$A,$D544)),'A-baseline &amp; data'!AG314)</f>
        <v>21542.463109363343</v>
      </c>
      <c r="G544" s="243">
        <f>IF('A-baseline &amp; data'!AH314="",F544*(1+SUMIFS('A-methods'!M:M,'A-methods'!$AG:$AG,"rate",'A-methods'!$AF:$AF,$B544,'A-methods'!$G:$G,$C544,'A-methods'!$A:$A,$D544)),'A-baseline &amp; data'!AH314)</f>
        <v>21585.548035582069</v>
      </c>
      <c r="H544" s="243">
        <f>IF('A-baseline &amp; data'!AI314="",G544*(1+SUMIFS('A-methods'!N:N,'A-methods'!$AG:$AG,"rate",'A-methods'!$AF:$AF,$B544,'A-methods'!$G:$G,$C544,'A-methods'!$A:$A,$D544)),'A-baseline &amp; data'!AI314)</f>
        <v>21628.719131653233</v>
      </c>
      <c r="I544" s="243">
        <f>IF('A-baseline &amp; data'!AJ314="",H544*(1+SUMIFS('A-methods'!O:O,'A-methods'!$AG:$AG,"rate",'A-methods'!$AF:$AF,$B544,'A-methods'!$G:$G,$C544,'A-methods'!$A:$A,$D544)),'A-baseline &amp; data'!AJ314)</f>
        <v>21671.97656991654</v>
      </c>
      <c r="J544" s="243">
        <f>IF('A-baseline &amp; data'!AK314="",I544*(1+SUMIFS('A-methods'!P:P,'A-methods'!$AG:$AG,"rate",'A-methods'!$AF:$AF,$B544,'A-methods'!$G:$G,$C544,'A-methods'!$A:$A,$D544)),'A-baseline &amp; data'!AK314)</f>
        <v>21715.320523056373</v>
      </c>
      <c r="K544" s="243">
        <f>IF('A-baseline &amp; data'!AL314="",J544*(1+SUMIFS('A-methods'!Q:Q,'A-methods'!$AG:$AG,"rate",'A-methods'!$AF:$AF,$B544,'A-methods'!$G:$G,$C544,'A-methods'!$A:$A,$D544)),'A-baseline &amp; data'!AL314)</f>
        <v>21758.751164102487</v>
      </c>
      <c r="L544" s="243">
        <f>IF('A-baseline &amp; data'!AM314="",K544*(1+SUMIFS('A-methods'!R:R,'A-methods'!$AG:$AG,"rate",'A-methods'!$AF:$AF,$B544,'A-methods'!$G:$G,$C544,'A-methods'!$A:$A,$D544)),'A-baseline &amp; data'!AM314)</f>
        <v>21802.268666430693</v>
      </c>
      <c r="M544" s="243">
        <f>IF('A-baseline &amp; data'!AN314="",L544*(1+SUMIFS('A-methods'!S:S,'A-methods'!$AG:$AG,"rate",'A-methods'!$AF:$AF,$B544,'A-methods'!$G:$G,$C544,'A-methods'!$A:$A,$D544)),'A-baseline &amp; data'!AN314)</f>
        <v>21845.873203763553</v>
      </c>
      <c r="N544" s="243">
        <f>IF('A-baseline &amp; data'!AO314="",M544*(1+SUMIFS('A-methods'!T:T,'A-methods'!$AG:$AG,"rate",'A-methods'!$AF:$AF,$B544,'A-methods'!$G:$G,$C544,'A-methods'!$A:$A,$D544)),'A-baseline &amp; data'!AO314)</f>
        <v>21889.56495017108</v>
      </c>
      <c r="O544" s="243">
        <f>IF('A-baseline &amp; data'!AP314="",N544*(1+SUMIFS('A-methods'!U:U,'A-methods'!$AG:$AG,"rate",'A-methods'!$AF:$AF,$B544,'A-methods'!$G:$G,$C544,'A-methods'!$A:$A,$D544)),'A-baseline &amp; data'!AP314)</f>
        <v>21933.344080071423</v>
      </c>
      <c r="P544" s="243">
        <f>IF('A-baseline &amp; data'!AQ314="",O544*(1+SUMIFS('A-methods'!V:V,'A-methods'!$AG:$AG,"rate",'A-methods'!$AF:$AF,$B544,'A-methods'!$G:$G,$C544,'A-methods'!$A:$A,$D544)),'A-baseline &amp; data'!AQ314)</f>
        <v>21977.210768231565</v>
      </c>
      <c r="Q544" s="243">
        <f>IF('A-baseline &amp; data'!AR314="",P544*(1+SUMIFS('A-methods'!W:W,'A-methods'!$AG:$AG,"rate",'A-methods'!$AF:$AF,$B544,'A-methods'!$G:$G,$C544,'A-methods'!$A:$A,$D544)),'A-baseline &amp; data'!AR314)</f>
        <v>22021.165189768028</v>
      </c>
      <c r="R544" s="243">
        <f>IF('A-baseline &amp; data'!AS314="",Q544*(1+SUMIFS('A-methods'!X:X,'A-methods'!$AG:$AG,"rate",'A-methods'!$AF:$AF,$B544,'A-methods'!$G:$G,$C544,'A-methods'!$A:$A,$D544)),'A-baseline &amp; data'!AS314)</f>
        <v>22065.207520147564</v>
      </c>
      <c r="S544" s="243">
        <f>IF('A-baseline &amp; data'!AT314="",R544*(1+SUMIFS('A-methods'!Y:Y,'A-methods'!$AG:$AG,"rate",'A-methods'!$AF:$AF,$B544,'A-methods'!$G:$G,$C544,'A-methods'!$A:$A,$D544)),'A-baseline &amp; data'!AT314)</f>
        <v>22109.337935187858</v>
      </c>
      <c r="T544" s="243">
        <f>IF('A-baseline &amp; data'!AU314="",S544*(1+SUMIFS('A-methods'!Z:Z,'A-methods'!$AG:$AG,"rate",'A-methods'!$AF:$AF,$B544,'A-methods'!$G:$G,$C544,'A-methods'!$A:$A,$D544)),'A-baseline &amp; data'!AU314)</f>
        <v>22153.556611058233</v>
      </c>
      <c r="U544" s="243">
        <f>IF('A-baseline &amp; data'!AV314="",T544*(1+SUMIFS('A-methods'!AA:AA,'A-methods'!$AG:$AG,"rate",'A-methods'!$AF:$AF,$B544,'A-methods'!$G:$G,$C544,'A-methods'!$A:$A,$D544)),'A-baseline &amp; data'!AV314)</f>
        <v>22197.863724280349</v>
      </c>
      <c r="V544" s="243">
        <f>IF('A-baseline &amp; data'!AW314="",U544*(1+SUMIFS('A-methods'!AB:AB,'A-methods'!$AG:$AG,"rate",'A-methods'!$AF:$AF,$B544,'A-methods'!$G:$G,$C544,'A-methods'!$A:$A,$D544)),'A-baseline &amp; data'!AW314)</f>
        <v>22242.259451728911</v>
      </c>
      <c r="W544" s="243">
        <f>IF('A-baseline &amp; data'!AX314="",V544*(1+SUMIFS('A-methods'!AC:AC,'A-methods'!$AG:$AG,"rate",'A-methods'!$AF:$AF,$B544,'A-methods'!$G:$G,$C544,'A-methods'!$A:$A,$D544)),'A-baseline &amp; data'!AX314)</f>
        <v>22286.743970632368</v>
      </c>
      <c r="X544" s="243">
        <f>IF('A-baseline &amp; data'!AY314="",W544*(1+SUMIFS('A-methods'!AD:AD,'A-methods'!$AG:$AG,"rate",'A-methods'!$AF:$AF,$B544,'A-methods'!$G:$G,$C544,'A-methods'!$A:$A,$D544)),'A-baseline &amp; data'!AY314)</f>
        <v>22331.317458573631</v>
      </c>
      <c r="Y544" s="243">
        <f>IF('A-baseline &amp; data'!AZ314="",X544*(1+SUMIFS('A-methods'!AE:AE,'A-methods'!$AG:$AG,"rate",'A-methods'!$AF:$AF,$B544,'A-methods'!$G:$G,$C544,'A-methods'!$A:$A,$D544)),'A-baseline &amp; data'!AZ314)</f>
        <v>22375.980093490776</v>
      </c>
    </row>
    <row r="545" spans="1:25">
      <c r="A545" s="237" t="s">
        <v>127</v>
      </c>
      <c r="B545" s="221" t="s">
        <v>128</v>
      </c>
      <c r="C545" s="274" t="str">
        <f t="shared" si="60"/>
        <v>SA</v>
      </c>
      <c r="D545" s="272" t="str">
        <f t="shared" si="60"/>
        <v>Low</v>
      </c>
      <c r="E545" s="336">
        <f>IF('A-baseline &amp; data'!AF315&lt;&gt;"",'A-baseline &amp; data'!AF315,'A-baseline &amp; data'!AE315*(1+SUMIFS('A-methods'!K:K,'A-methods'!$AG:$AG,"rate",'A-methods'!$AF:$AF,$B545,'A-methods'!$G:$G,$C545,'A-methods'!$A:$A,$D545)))</f>
        <v>38549.753005267419</v>
      </c>
      <c r="F545" s="243">
        <f>IF('A-baseline &amp; data'!AG315="",E545*(1+SUMIFS('A-methods'!L:L,'A-methods'!$AG:$AG,"rate",'A-methods'!$AF:$AF,$B545,'A-methods'!$G:$G,$C545,'A-methods'!$A:$A,$D545)),'A-baseline &amp; data'!AG315)</f>
        <v>38858.151029309556</v>
      </c>
      <c r="G545" s="243">
        <f>IF('A-baseline &amp; data'!AH315="",F545*(1+SUMIFS('A-methods'!M:M,'A-methods'!$AG:$AG,"rate",'A-methods'!$AF:$AF,$B545,'A-methods'!$G:$G,$C545,'A-methods'!$A:$A,$D545)),'A-baseline &amp; data'!AH315)</f>
        <v>39169.016237544034</v>
      </c>
      <c r="H545" s="243">
        <f>IF('A-baseline &amp; data'!AI315="",G545*(1+SUMIFS('A-methods'!N:N,'A-methods'!$AG:$AG,"rate",'A-methods'!$AF:$AF,$B545,'A-methods'!$G:$G,$C545,'A-methods'!$A:$A,$D545)),'A-baseline &amp; data'!AI315)</f>
        <v>39482.368367444389</v>
      </c>
      <c r="I545" s="243">
        <f>IF('A-baseline &amp; data'!AJ315="",H545*(1+SUMIFS('A-methods'!O:O,'A-methods'!$AG:$AG,"rate",'A-methods'!$AF:$AF,$B545,'A-methods'!$G:$G,$C545,'A-methods'!$A:$A,$D545)),'A-baseline &amp; data'!AJ315)</f>
        <v>39798.227314383941</v>
      </c>
      <c r="J545" s="243">
        <f>IF('A-baseline &amp; data'!AK315="",I545*(1+SUMIFS('A-methods'!P:P,'A-methods'!$AG:$AG,"rate",'A-methods'!$AF:$AF,$B545,'A-methods'!$G:$G,$C545,'A-methods'!$A:$A,$D545)),'A-baseline &amp; data'!AK315)</f>
        <v>40116.613132899016</v>
      </c>
      <c r="K545" s="243">
        <f>IF('A-baseline &amp; data'!AL315="",J545*(1+SUMIFS('A-methods'!Q:Q,'A-methods'!$AG:$AG,"rate",'A-methods'!$AF:$AF,$B545,'A-methods'!$G:$G,$C545,'A-methods'!$A:$A,$D545)),'A-baseline &amp; data'!AL315)</f>
        <v>40437.546037962209</v>
      </c>
      <c r="L545" s="243">
        <f>IF('A-baseline &amp; data'!AM315="",K545*(1+SUMIFS('A-methods'!R:R,'A-methods'!$AG:$AG,"rate",'A-methods'!$AF:$AF,$B545,'A-methods'!$G:$G,$C545,'A-methods'!$A:$A,$D545)),'A-baseline &amp; data'!AM315)</f>
        <v>40761.046406265908</v>
      </c>
      <c r="M545" s="243">
        <f>IF('A-baseline &amp; data'!AN315="",L545*(1+SUMIFS('A-methods'!S:S,'A-methods'!$AG:$AG,"rate",'A-methods'!$AF:$AF,$B545,'A-methods'!$G:$G,$C545,'A-methods'!$A:$A,$D545)),'A-baseline &amp; data'!AN315)</f>
        <v>41087.134777516039</v>
      </c>
      <c r="N545" s="243">
        <f>IF('A-baseline &amp; data'!AO315="",M545*(1+SUMIFS('A-methods'!T:T,'A-methods'!$AG:$AG,"rate",'A-methods'!$AF:$AF,$B545,'A-methods'!$G:$G,$C545,'A-methods'!$A:$A,$D545)),'A-baseline &amp; data'!AO315)</f>
        <v>41415.831855736171</v>
      </c>
      <c r="O545" s="243">
        <f>IF('A-baseline &amp; data'!AP315="",N545*(1+SUMIFS('A-methods'!U:U,'A-methods'!$AG:$AG,"rate",'A-methods'!$AF:$AF,$B545,'A-methods'!$G:$G,$C545,'A-methods'!$A:$A,$D545)),'A-baseline &amp; data'!AP315)</f>
        <v>41747.158510582063</v>
      </c>
      <c r="P545" s="243">
        <f>IF('A-baseline &amp; data'!AQ315="",O545*(1+SUMIFS('A-methods'!V:V,'A-methods'!$AG:$AG,"rate",'A-methods'!$AF:$AF,$B545,'A-methods'!$G:$G,$C545,'A-methods'!$A:$A,$D545)),'A-baseline &amp; data'!AQ315)</f>
        <v>42081.135778666721</v>
      </c>
      <c r="Q545" s="243">
        <f>IF('A-baseline &amp; data'!AR315="",P545*(1+SUMIFS('A-methods'!W:W,'A-methods'!$AG:$AG,"rate",'A-methods'!$AF:$AF,$B545,'A-methods'!$G:$G,$C545,'A-methods'!$A:$A,$D545)),'A-baseline &amp; data'!AR315)</f>
        <v>42417.784864896057</v>
      </c>
      <c r="R545" s="243">
        <f>IF('A-baseline &amp; data'!AS315="",Q545*(1+SUMIFS('A-methods'!X:X,'A-methods'!$AG:$AG,"rate",'A-methods'!$AF:$AF,$B545,'A-methods'!$G:$G,$C545,'A-methods'!$A:$A,$D545)),'A-baseline &amp; data'!AS315)</f>
        <v>42757.127143815225</v>
      </c>
      <c r="S545" s="243">
        <f>IF('A-baseline &amp; data'!AT315="",R545*(1+SUMIFS('A-methods'!Y:Y,'A-methods'!$AG:$AG,"rate",'A-methods'!$AF:$AF,$B545,'A-methods'!$G:$G,$C545,'A-methods'!$A:$A,$D545)),'A-baseline &amp; data'!AT315)</f>
        <v>43099.184160965749</v>
      </c>
      <c r="T545" s="243">
        <f>IF('A-baseline &amp; data'!AU315="",S545*(1+SUMIFS('A-methods'!Z:Z,'A-methods'!$AG:$AG,"rate",'A-methods'!$AF:$AF,$B545,'A-methods'!$G:$G,$C545,'A-methods'!$A:$A,$D545)),'A-baseline &amp; data'!AU315)</f>
        <v>43443.977634253475</v>
      </c>
      <c r="U545" s="243">
        <f>IF('A-baseline &amp; data'!AV315="",T545*(1+SUMIFS('A-methods'!AA:AA,'A-methods'!$AG:$AG,"rate",'A-methods'!$AF:$AF,$B545,'A-methods'!$G:$G,$C545,'A-methods'!$A:$A,$D545)),'A-baseline &amp; data'!AV315)</f>
        <v>43791.529455327502</v>
      </c>
      <c r="V545" s="243">
        <f>IF('A-baseline &amp; data'!AW315="",U545*(1+SUMIFS('A-methods'!AB:AB,'A-methods'!$AG:$AG,"rate",'A-methods'!$AF:$AF,$B545,'A-methods'!$G:$G,$C545,'A-methods'!$A:$A,$D545)),'A-baseline &amp; data'!AW315)</f>
        <v>44141.861690970123</v>
      </c>
      <c r="W545" s="243">
        <f>IF('A-baseline &amp; data'!AX315="",V545*(1+SUMIFS('A-methods'!AC:AC,'A-methods'!$AG:$AG,"rate",'A-methods'!$AF:$AF,$B545,'A-methods'!$G:$G,$C545,'A-methods'!$A:$A,$D545)),'A-baseline &amp; data'!AX315)</f>
        <v>44494.996584497887</v>
      </c>
      <c r="X545" s="243">
        <f>IF('A-baseline &amp; data'!AY315="",W545*(1+SUMIFS('A-methods'!AD:AD,'A-methods'!$AG:$AG,"rate",'A-methods'!$AF:$AF,$B545,'A-methods'!$G:$G,$C545,'A-methods'!$A:$A,$D545)),'A-baseline &amp; data'!AY315)</f>
        <v>44850.956557173871</v>
      </c>
      <c r="Y545" s="243">
        <f>IF('A-baseline &amp; data'!AZ315="",X545*(1+SUMIFS('A-methods'!AE:AE,'A-methods'!$AG:$AG,"rate",'A-methods'!$AF:$AF,$B545,'A-methods'!$G:$G,$C545,'A-methods'!$A:$A,$D545)),'A-baseline &amp; data'!AZ315)</f>
        <v>45209.764209631263</v>
      </c>
    </row>
    <row r="546" spans="1:25">
      <c r="A546" s="237" t="s">
        <v>254</v>
      </c>
      <c r="B546" s="221" t="s">
        <v>202</v>
      </c>
      <c r="C546" s="274" t="str">
        <f t="shared" si="60"/>
        <v>SA</v>
      </c>
      <c r="D546" s="272" t="str">
        <f t="shared" si="60"/>
        <v>Low</v>
      </c>
      <c r="E546" s="336">
        <f>IF('A-baseline &amp; data'!AF316&lt;&gt;"",'A-baseline &amp; data'!AF316,'A-baseline &amp; data'!AE316*(1+SUMIFS('A-methods'!K:K,'A-methods'!$AG:$AG,"rate",'A-methods'!$AF:$AF,$B546,'A-methods'!$G:$G,$C546,'A-methods'!$A:$A,$D546)))</f>
        <v>0</v>
      </c>
      <c r="F546" s="243">
        <f>IF('A-baseline &amp; data'!AG316="",E546*(1+SUMIFS('A-methods'!L:L,'A-methods'!$AG:$AG,"rate",'A-methods'!$AF:$AF,$B546,'A-methods'!$G:$G,$C546,'A-methods'!$A:$A,$D546)),'A-baseline &amp; data'!AG316)</f>
        <v>0</v>
      </c>
      <c r="G546" s="243">
        <f>IF('A-baseline &amp; data'!AH316="",F546*(1+SUMIFS('A-methods'!M:M,'A-methods'!$AG:$AG,"rate",'A-methods'!$AF:$AF,$B546,'A-methods'!$G:$G,$C546,'A-methods'!$A:$A,$D546)),'A-baseline &amp; data'!AH316)</f>
        <v>0</v>
      </c>
      <c r="H546" s="243">
        <f>IF('A-baseline &amp; data'!AI316="",G546*(1+SUMIFS('A-methods'!N:N,'A-methods'!$AG:$AG,"rate",'A-methods'!$AF:$AF,$B546,'A-methods'!$G:$G,$C546,'A-methods'!$A:$A,$D546)),'A-baseline &amp; data'!AI316)</f>
        <v>0</v>
      </c>
      <c r="I546" s="243">
        <f>IF('A-baseline &amp; data'!AJ316="",H546*(1+SUMIFS('A-methods'!O:O,'A-methods'!$AG:$AG,"rate",'A-methods'!$AF:$AF,$B546,'A-methods'!$G:$G,$C546,'A-methods'!$A:$A,$D546)),'A-baseline &amp; data'!AJ316)</f>
        <v>0</v>
      </c>
      <c r="J546" s="243">
        <f>IF('A-baseline &amp; data'!AK316="",I546*(1+SUMIFS('A-methods'!P:P,'A-methods'!$AG:$AG,"rate",'A-methods'!$AF:$AF,$B546,'A-methods'!$G:$G,$C546,'A-methods'!$A:$A,$D546)),'A-baseline &amp; data'!AK316)</f>
        <v>0</v>
      </c>
      <c r="K546" s="243">
        <f>IF('A-baseline &amp; data'!AL316="",J546*(1+SUMIFS('A-methods'!Q:Q,'A-methods'!$AG:$AG,"rate",'A-methods'!$AF:$AF,$B546,'A-methods'!$G:$G,$C546,'A-methods'!$A:$A,$D546)),'A-baseline &amp; data'!AL316)</f>
        <v>0</v>
      </c>
      <c r="L546" s="243">
        <f>IF('A-baseline &amp; data'!AM316="",K546*(1+SUMIFS('A-methods'!R:R,'A-methods'!$AG:$AG,"rate",'A-methods'!$AF:$AF,$B546,'A-methods'!$G:$G,$C546,'A-methods'!$A:$A,$D546)),'A-baseline &amp; data'!AM316)</f>
        <v>0</v>
      </c>
      <c r="M546" s="243">
        <f>IF('A-baseline &amp; data'!AN316="",L546*(1+SUMIFS('A-methods'!S:S,'A-methods'!$AG:$AG,"rate",'A-methods'!$AF:$AF,$B546,'A-methods'!$G:$G,$C546,'A-methods'!$A:$A,$D546)),'A-baseline &amp; data'!AN316)</f>
        <v>0</v>
      </c>
      <c r="N546" s="243">
        <f>IF('A-baseline &amp; data'!AO316="",M546*(1+SUMIFS('A-methods'!T:T,'A-methods'!$AG:$AG,"rate",'A-methods'!$AF:$AF,$B546,'A-methods'!$G:$G,$C546,'A-methods'!$A:$A,$D546)),'A-baseline &amp; data'!AO316)</f>
        <v>0</v>
      </c>
      <c r="O546" s="243">
        <f>IF('A-baseline &amp; data'!AP316="",N546*(1+SUMIFS('A-methods'!U:U,'A-methods'!$AG:$AG,"rate",'A-methods'!$AF:$AF,$B546,'A-methods'!$G:$G,$C546,'A-methods'!$A:$A,$D546)),'A-baseline &amp; data'!AP316)</f>
        <v>0</v>
      </c>
      <c r="P546" s="243">
        <f>IF('A-baseline &amp; data'!AQ316="",O546*(1+SUMIFS('A-methods'!V:V,'A-methods'!$AG:$AG,"rate",'A-methods'!$AF:$AF,$B546,'A-methods'!$G:$G,$C546,'A-methods'!$A:$A,$D546)),'A-baseline &amp; data'!AQ316)</f>
        <v>0</v>
      </c>
      <c r="Q546" s="243">
        <f>IF('A-baseline &amp; data'!AR316="",P546*(1+SUMIFS('A-methods'!W:W,'A-methods'!$AG:$AG,"rate",'A-methods'!$AF:$AF,$B546,'A-methods'!$G:$G,$C546,'A-methods'!$A:$A,$D546)),'A-baseline &amp; data'!AR316)</f>
        <v>0</v>
      </c>
      <c r="R546" s="243">
        <f>IF('A-baseline &amp; data'!AS316="",Q546*(1+SUMIFS('A-methods'!X:X,'A-methods'!$AG:$AG,"rate",'A-methods'!$AF:$AF,$B546,'A-methods'!$G:$G,$C546,'A-methods'!$A:$A,$D546)),'A-baseline &amp; data'!AS316)</f>
        <v>0</v>
      </c>
      <c r="S546" s="243">
        <f>IF('A-baseline &amp; data'!AT316="",R546*(1+SUMIFS('A-methods'!Y:Y,'A-methods'!$AG:$AG,"rate",'A-methods'!$AF:$AF,$B546,'A-methods'!$G:$G,$C546,'A-methods'!$A:$A,$D546)),'A-baseline &amp; data'!AT316)</f>
        <v>0</v>
      </c>
      <c r="T546" s="243">
        <f>IF('A-baseline &amp; data'!AU316="",S546*(1+SUMIFS('A-methods'!Z:Z,'A-methods'!$AG:$AG,"rate",'A-methods'!$AF:$AF,$B546,'A-methods'!$G:$G,$C546,'A-methods'!$A:$A,$D546)),'A-baseline &amp; data'!AU316)</f>
        <v>0</v>
      </c>
      <c r="U546" s="243">
        <f>IF('A-baseline &amp; data'!AV316="",T546*(1+SUMIFS('A-methods'!AA:AA,'A-methods'!$AG:$AG,"rate",'A-methods'!$AF:$AF,$B546,'A-methods'!$G:$G,$C546,'A-methods'!$A:$A,$D546)),'A-baseline &amp; data'!AV316)</f>
        <v>0</v>
      </c>
      <c r="V546" s="243">
        <f>IF('A-baseline &amp; data'!AW316="",U546*(1+SUMIFS('A-methods'!AB:AB,'A-methods'!$AG:$AG,"rate",'A-methods'!$AF:$AF,$B546,'A-methods'!$G:$G,$C546,'A-methods'!$A:$A,$D546)),'A-baseline &amp; data'!AW316)</f>
        <v>0</v>
      </c>
      <c r="W546" s="243">
        <f>IF('A-baseline &amp; data'!AX316="",V546*(1+SUMIFS('A-methods'!AC:AC,'A-methods'!$AG:$AG,"rate",'A-methods'!$AF:$AF,$B546,'A-methods'!$G:$G,$C546,'A-methods'!$A:$A,$D546)),'A-baseline &amp; data'!AX316)</f>
        <v>0</v>
      </c>
      <c r="X546" s="243">
        <f>IF('A-baseline &amp; data'!AY316="",W546*(1+SUMIFS('A-methods'!AD:AD,'A-methods'!$AG:$AG,"rate",'A-methods'!$AF:$AF,$B546,'A-methods'!$G:$G,$C546,'A-methods'!$A:$A,$D546)),'A-baseline &amp; data'!AY316)</f>
        <v>0</v>
      </c>
      <c r="Y546" s="243">
        <f>IF('A-baseline &amp; data'!AZ316="",X546*(1+SUMIFS('A-methods'!AE:AE,'A-methods'!$AG:$AG,"rate",'A-methods'!$AF:$AF,$B546,'A-methods'!$G:$G,$C546,'A-methods'!$A:$A,$D546)),'A-baseline &amp; data'!AZ316)</f>
        <v>0</v>
      </c>
    </row>
    <row r="547" spans="1:25">
      <c r="A547" s="237" t="s">
        <v>255</v>
      </c>
      <c r="B547" s="221" t="s">
        <v>227</v>
      </c>
      <c r="C547" s="274" t="str">
        <f t="shared" si="60"/>
        <v>SA</v>
      </c>
      <c r="D547" s="272" t="str">
        <f t="shared" si="60"/>
        <v>Low</v>
      </c>
      <c r="E547" s="336">
        <f>IF('A-baseline &amp; data'!AF317&lt;&gt;"",'A-baseline &amp; data'!AF317,'A-baseline &amp; data'!AE317*(1+SUMIFS('A-methods'!K:K,'A-methods'!$AG:$AG,"rate",'A-methods'!$AF:$AF,$B547,'A-methods'!$G:$G,$C547,'A-methods'!$A:$A,$D547)))</f>
        <v>0</v>
      </c>
      <c r="F547" s="243">
        <f>IF('A-baseline &amp; data'!AG317="",E547*(1+SUMIFS('A-methods'!L:L,'A-methods'!$AG:$AG,"rate",'A-methods'!$AF:$AF,$B547,'A-methods'!$G:$G,$C547,'A-methods'!$A:$A,$D547)),'A-baseline &amp; data'!AG317)</f>
        <v>0</v>
      </c>
      <c r="G547" s="243">
        <f>IF('A-baseline &amp; data'!AH317="",F547*(1+SUMIFS('A-methods'!M:M,'A-methods'!$AG:$AG,"rate",'A-methods'!$AF:$AF,$B547,'A-methods'!$G:$G,$C547,'A-methods'!$A:$A,$D547)),'A-baseline &amp; data'!AH317)</f>
        <v>0</v>
      </c>
      <c r="H547" s="243">
        <f>IF('A-baseline &amp; data'!AI317="",G547*(1+SUMIFS('A-methods'!N:N,'A-methods'!$AG:$AG,"rate",'A-methods'!$AF:$AF,$B547,'A-methods'!$G:$G,$C547,'A-methods'!$A:$A,$D547)),'A-baseline &amp; data'!AI317)</f>
        <v>0</v>
      </c>
      <c r="I547" s="243">
        <f>IF('A-baseline &amp; data'!AJ317="",H547*(1+SUMIFS('A-methods'!O:O,'A-methods'!$AG:$AG,"rate",'A-methods'!$AF:$AF,$B547,'A-methods'!$G:$G,$C547,'A-methods'!$A:$A,$D547)),'A-baseline &amp; data'!AJ317)</f>
        <v>0</v>
      </c>
      <c r="J547" s="243">
        <f>IF('A-baseline &amp; data'!AK317="",I547*(1+SUMIFS('A-methods'!P:P,'A-methods'!$AG:$AG,"rate",'A-methods'!$AF:$AF,$B547,'A-methods'!$G:$G,$C547,'A-methods'!$A:$A,$D547)),'A-baseline &amp; data'!AK317)</f>
        <v>0</v>
      </c>
      <c r="K547" s="243">
        <f>IF('A-baseline &amp; data'!AL317="",J547*(1+SUMIFS('A-methods'!Q:Q,'A-methods'!$AG:$AG,"rate",'A-methods'!$AF:$AF,$B547,'A-methods'!$G:$G,$C547,'A-methods'!$A:$A,$D547)),'A-baseline &amp; data'!AL317)</f>
        <v>0</v>
      </c>
      <c r="L547" s="243">
        <f>IF('A-baseline &amp; data'!AM317="",K547*(1+SUMIFS('A-methods'!R:R,'A-methods'!$AG:$AG,"rate",'A-methods'!$AF:$AF,$B547,'A-methods'!$G:$G,$C547,'A-methods'!$A:$A,$D547)),'A-baseline &amp; data'!AM317)</f>
        <v>0</v>
      </c>
      <c r="M547" s="243">
        <f>IF('A-baseline &amp; data'!AN317="",L547*(1+SUMIFS('A-methods'!S:S,'A-methods'!$AG:$AG,"rate",'A-methods'!$AF:$AF,$B547,'A-methods'!$G:$G,$C547,'A-methods'!$A:$A,$D547)),'A-baseline &amp; data'!AN317)</f>
        <v>0</v>
      </c>
      <c r="N547" s="243">
        <f>IF('A-baseline &amp; data'!AO317="",M547*(1+SUMIFS('A-methods'!T:T,'A-methods'!$AG:$AG,"rate",'A-methods'!$AF:$AF,$B547,'A-methods'!$G:$G,$C547,'A-methods'!$A:$A,$D547)),'A-baseline &amp; data'!AO317)</f>
        <v>0</v>
      </c>
      <c r="O547" s="243">
        <f>IF('A-baseline &amp; data'!AP317="",N547*(1+SUMIFS('A-methods'!U:U,'A-methods'!$AG:$AG,"rate",'A-methods'!$AF:$AF,$B547,'A-methods'!$G:$G,$C547,'A-methods'!$A:$A,$D547)),'A-baseline &amp; data'!AP317)</f>
        <v>0</v>
      </c>
      <c r="P547" s="243">
        <f>IF('A-baseline &amp; data'!AQ317="",O547*(1+SUMIFS('A-methods'!V:V,'A-methods'!$AG:$AG,"rate",'A-methods'!$AF:$AF,$B547,'A-methods'!$G:$G,$C547,'A-methods'!$A:$A,$D547)),'A-baseline &amp; data'!AQ317)</f>
        <v>0</v>
      </c>
      <c r="Q547" s="243">
        <f>IF('A-baseline &amp; data'!AR317="",P547*(1+SUMIFS('A-methods'!W:W,'A-methods'!$AG:$AG,"rate",'A-methods'!$AF:$AF,$B547,'A-methods'!$G:$G,$C547,'A-methods'!$A:$A,$D547)),'A-baseline &amp; data'!AR317)</f>
        <v>0</v>
      </c>
      <c r="R547" s="243">
        <f>IF('A-baseline &amp; data'!AS317="",Q547*(1+SUMIFS('A-methods'!X:X,'A-methods'!$AG:$AG,"rate",'A-methods'!$AF:$AF,$B547,'A-methods'!$G:$G,$C547,'A-methods'!$A:$A,$D547)),'A-baseline &amp; data'!AS317)</f>
        <v>0</v>
      </c>
      <c r="S547" s="243">
        <f>IF('A-baseline &amp; data'!AT317="",R547*(1+SUMIFS('A-methods'!Y:Y,'A-methods'!$AG:$AG,"rate",'A-methods'!$AF:$AF,$B547,'A-methods'!$G:$G,$C547,'A-methods'!$A:$A,$D547)),'A-baseline &amp; data'!AT317)</f>
        <v>0</v>
      </c>
      <c r="T547" s="243">
        <f>IF('A-baseline &amp; data'!AU317="",S547*(1+SUMIFS('A-methods'!Z:Z,'A-methods'!$AG:$AG,"rate",'A-methods'!$AF:$AF,$B547,'A-methods'!$G:$G,$C547,'A-methods'!$A:$A,$D547)),'A-baseline &amp; data'!AU317)</f>
        <v>0</v>
      </c>
      <c r="U547" s="243">
        <f>IF('A-baseline &amp; data'!AV317="",T547*(1+SUMIFS('A-methods'!AA:AA,'A-methods'!$AG:$AG,"rate",'A-methods'!$AF:$AF,$B547,'A-methods'!$G:$G,$C547,'A-methods'!$A:$A,$D547)),'A-baseline &amp; data'!AV317)</f>
        <v>0</v>
      </c>
      <c r="V547" s="243">
        <f>IF('A-baseline &amp; data'!AW317="",U547*(1+SUMIFS('A-methods'!AB:AB,'A-methods'!$AG:$AG,"rate",'A-methods'!$AF:$AF,$B547,'A-methods'!$G:$G,$C547,'A-methods'!$A:$A,$D547)),'A-baseline &amp; data'!AW317)</f>
        <v>0</v>
      </c>
      <c r="W547" s="243">
        <f>IF('A-baseline &amp; data'!AX317="",V547*(1+SUMIFS('A-methods'!AC:AC,'A-methods'!$AG:$AG,"rate",'A-methods'!$AF:$AF,$B547,'A-methods'!$G:$G,$C547,'A-methods'!$A:$A,$D547)),'A-baseline &amp; data'!AX317)</f>
        <v>0</v>
      </c>
      <c r="X547" s="243">
        <f>IF('A-baseline &amp; data'!AY317="",W547*(1+SUMIFS('A-methods'!AD:AD,'A-methods'!$AG:$AG,"rate",'A-methods'!$AF:$AF,$B547,'A-methods'!$G:$G,$C547,'A-methods'!$A:$A,$D547)),'A-baseline &amp; data'!AY317)</f>
        <v>0</v>
      </c>
      <c r="Y547" s="243">
        <f>IF('A-baseline &amp; data'!AZ317="",X547*(1+SUMIFS('A-methods'!AE:AE,'A-methods'!$AG:$AG,"rate",'A-methods'!$AF:$AF,$B547,'A-methods'!$G:$G,$C547,'A-methods'!$A:$A,$D547)),'A-baseline &amp; data'!AZ317)</f>
        <v>0</v>
      </c>
    </row>
    <row r="548" spans="1:25">
      <c r="A548" s="237" t="s">
        <v>256</v>
      </c>
      <c r="B548" s="221" t="s">
        <v>372</v>
      </c>
      <c r="C548" s="274" t="str">
        <f t="shared" si="60"/>
        <v>SA</v>
      </c>
      <c r="D548" s="272" t="str">
        <f t="shared" si="60"/>
        <v>Low</v>
      </c>
      <c r="E548" s="336">
        <f>IF('A-baseline &amp; data'!AF318&lt;&gt;"",'A-baseline &amp; data'!AF318,'A-baseline &amp; data'!AE318*(1+SUMIFS('A-methods'!K:K,'A-methods'!$AG:$AG,"rate",'A-methods'!$AF:$AF,$B548,'A-methods'!$G:$G,$C548,'A-methods'!$A:$A,$D548)))</f>
        <v>0</v>
      </c>
      <c r="F548" s="243">
        <f>IF('A-baseline &amp; data'!AG318="",E548*(1+SUMIFS('A-methods'!L:L,'A-methods'!$AG:$AG,"rate",'A-methods'!$AF:$AF,$B548,'A-methods'!$G:$G,$C548,'A-methods'!$A:$A,$D548)),'A-baseline &amp; data'!AG318)</f>
        <v>0</v>
      </c>
      <c r="G548" s="243">
        <f>IF('A-baseline &amp; data'!AH318="",F548*(1+SUMIFS('A-methods'!M:M,'A-methods'!$AG:$AG,"rate",'A-methods'!$AF:$AF,$B548,'A-methods'!$G:$G,$C548,'A-methods'!$A:$A,$D548)),'A-baseline &amp; data'!AH318)</f>
        <v>0</v>
      </c>
      <c r="H548" s="243">
        <f>IF('A-baseline &amp; data'!AI318="",G548*(1+SUMIFS('A-methods'!N:N,'A-methods'!$AG:$AG,"rate",'A-methods'!$AF:$AF,$B548,'A-methods'!$G:$G,$C548,'A-methods'!$A:$A,$D548)),'A-baseline &amp; data'!AI318)</f>
        <v>0</v>
      </c>
      <c r="I548" s="243">
        <f>IF('A-baseline &amp; data'!AJ318="",H548*(1+SUMIFS('A-methods'!O:O,'A-methods'!$AG:$AG,"rate",'A-methods'!$AF:$AF,$B548,'A-methods'!$G:$G,$C548,'A-methods'!$A:$A,$D548)),'A-baseline &amp; data'!AJ318)</f>
        <v>0</v>
      </c>
      <c r="J548" s="243">
        <f>IF('A-baseline &amp; data'!AK318="",I548*(1+SUMIFS('A-methods'!P:P,'A-methods'!$AG:$AG,"rate",'A-methods'!$AF:$AF,$B548,'A-methods'!$G:$G,$C548,'A-methods'!$A:$A,$D548)),'A-baseline &amp; data'!AK318)</f>
        <v>0</v>
      </c>
      <c r="K548" s="243">
        <f>IF('A-baseline &amp; data'!AL318="",J548*(1+SUMIFS('A-methods'!Q:Q,'A-methods'!$AG:$AG,"rate",'A-methods'!$AF:$AF,$B548,'A-methods'!$G:$G,$C548,'A-methods'!$A:$A,$D548)),'A-baseline &amp; data'!AL318)</f>
        <v>0</v>
      </c>
      <c r="L548" s="243">
        <f>IF('A-baseline &amp; data'!AM318="",K548*(1+SUMIFS('A-methods'!R:R,'A-methods'!$AG:$AG,"rate",'A-methods'!$AF:$AF,$B548,'A-methods'!$G:$G,$C548,'A-methods'!$A:$A,$D548)),'A-baseline &amp; data'!AM318)</f>
        <v>0</v>
      </c>
      <c r="M548" s="243">
        <f>IF('A-baseline &amp; data'!AN318="",L548*(1+SUMIFS('A-methods'!S:S,'A-methods'!$AG:$AG,"rate",'A-methods'!$AF:$AF,$B548,'A-methods'!$G:$G,$C548,'A-methods'!$A:$A,$D548)),'A-baseline &amp; data'!AN318)</f>
        <v>0</v>
      </c>
      <c r="N548" s="243">
        <f>IF('A-baseline &amp; data'!AO318="",M548*(1+SUMIFS('A-methods'!T:T,'A-methods'!$AG:$AG,"rate",'A-methods'!$AF:$AF,$B548,'A-methods'!$G:$G,$C548,'A-methods'!$A:$A,$D548)),'A-baseline &amp; data'!AO318)</f>
        <v>0</v>
      </c>
      <c r="O548" s="243">
        <f>IF('A-baseline &amp; data'!AP318="",N548*(1+SUMIFS('A-methods'!U:U,'A-methods'!$AG:$AG,"rate",'A-methods'!$AF:$AF,$B548,'A-methods'!$G:$G,$C548,'A-methods'!$A:$A,$D548)),'A-baseline &amp; data'!AP318)</f>
        <v>0</v>
      </c>
      <c r="P548" s="243">
        <f>IF('A-baseline &amp; data'!AQ318="",O548*(1+SUMIFS('A-methods'!V:V,'A-methods'!$AG:$AG,"rate",'A-methods'!$AF:$AF,$B548,'A-methods'!$G:$G,$C548,'A-methods'!$A:$A,$D548)),'A-baseline &amp; data'!AQ318)</f>
        <v>0</v>
      </c>
      <c r="Q548" s="243">
        <f>IF('A-baseline &amp; data'!AR318="",P548*(1+SUMIFS('A-methods'!W:W,'A-methods'!$AG:$AG,"rate",'A-methods'!$AF:$AF,$B548,'A-methods'!$G:$G,$C548,'A-methods'!$A:$A,$D548)),'A-baseline &amp; data'!AR318)</f>
        <v>0</v>
      </c>
      <c r="R548" s="243">
        <f>IF('A-baseline &amp; data'!AS318="",Q548*(1+SUMIFS('A-methods'!X:X,'A-methods'!$AG:$AG,"rate",'A-methods'!$AF:$AF,$B548,'A-methods'!$G:$G,$C548,'A-methods'!$A:$A,$D548)),'A-baseline &amp; data'!AS318)</f>
        <v>0</v>
      </c>
      <c r="S548" s="243">
        <f>IF('A-baseline &amp; data'!AT318="",R548*(1+SUMIFS('A-methods'!Y:Y,'A-methods'!$AG:$AG,"rate",'A-methods'!$AF:$AF,$B548,'A-methods'!$G:$G,$C548,'A-methods'!$A:$A,$D548)),'A-baseline &amp; data'!AT318)</f>
        <v>0</v>
      </c>
      <c r="T548" s="243">
        <f>IF('A-baseline &amp; data'!AU318="",S548*(1+SUMIFS('A-methods'!Z:Z,'A-methods'!$AG:$AG,"rate",'A-methods'!$AF:$AF,$B548,'A-methods'!$G:$G,$C548,'A-methods'!$A:$A,$D548)),'A-baseline &amp; data'!AU318)</f>
        <v>0</v>
      </c>
      <c r="U548" s="243">
        <f>IF('A-baseline &amp; data'!AV318="",T548*(1+SUMIFS('A-methods'!AA:AA,'A-methods'!$AG:$AG,"rate",'A-methods'!$AF:$AF,$B548,'A-methods'!$G:$G,$C548,'A-methods'!$A:$A,$D548)),'A-baseline &amp; data'!AV318)</f>
        <v>0</v>
      </c>
      <c r="V548" s="243">
        <f>IF('A-baseline &amp; data'!AW318="",U548*(1+SUMIFS('A-methods'!AB:AB,'A-methods'!$AG:$AG,"rate",'A-methods'!$AF:$AF,$B548,'A-methods'!$G:$G,$C548,'A-methods'!$A:$A,$D548)),'A-baseline &amp; data'!AW318)</f>
        <v>0</v>
      </c>
      <c r="W548" s="243">
        <f>IF('A-baseline &amp; data'!AX318="",V548*(1+SUMIFS('A-methods'!AC:AC,'A-methods'!$AG:$AG,"rate",'A-methods'!$AF:$AF,$B548,'A-methods'!$G:$G,$C548,'A-methods'!$A:$A,$D548)),'A-baseline &amp; data'!AX318)</f>
        <v>0</v>
      </c>
      <c r="X548" s="243">
        <f>IF('A-baseline &amp; data'!AY318="",W548*(1+SUMIFS('A-methods'!AD:AD,'A-methods'!$AG:$AG,"rate",'A-methods'!$AF:$AF,$B548,'A-methods'!$G:$G,$C548,'A-methods'!$A:$A,$D548)),'A-baseline &amp; data'!AY318)</f>
        <v>0</v>
      </c>
      <c r="Y548" s="243">
        <f>IF('A-baseline &amp; data'!AZ318="",X548*(1+SUMIFS('A-methods'!AE:AE,'A-methods'!$AG:$AG,"rate",'A-methods'!$AF:$AF,$B548,'A-methods'!$G:$G,$C548,'A-methods'!$A:$A,$D548)),'A-baseline &amp; data'!AZ318)</f>
        <v>0</v>
      </c>
    </row>
    <row r="549" spans="1:25">
      <c r="A549" s="237" t="s">
        <v>370</v>
      </c>
      <c r="B549" s="221" t="s">
        <v>371</v>
      </c>
      <c r="C549" s="274" t="str">
        <f t="shared" si="60"/>
        <v>SA</v>
      </c>
      <c r="D549" s="272" t="str">
        <f t="shared" si="60"/>
        <v>Low</v>
      </c>
      <c r="E549" s="336">
        <f>IF('A-baseline &amp; data'!AF319&lt;&gt;"",'A-baseline &amp; data'!AF319,'A-baseline &amp; data'!AE319*(1+SUMIFS('A-methods'!K:K,'A-methods'!$AG:$AG,"rate",'A-methods'!$AF:$AF,$B549,'A-methods'!$G:$G,$C549,'A-methods'!$A:$A,$D549)))</f>
        <v>0</v>
      </c>
      <c r="F549" s="243">
        <f>IF('A-baseline &amp; data'!AG319="",E549*(1+SUMIFS('A-methods'!L:L,'A-methods'!$AG:$AG,"rate",'A-methods'!$AF:$AF,$B549,'A-methods'!$G:$G,$C549,'A-methods'!$A:$A,$D549)),'A-baseline &amp; data'!AG319)</f>
        <v>0</v>
      </c>
      <c r="G549" s="243">
        <f>IF('A-baseline &amp; data'!AH319="",F549*(1+SUMIFS('A-methods'!M:M,'A-methods'!$AG:$AG,"rate",'A-methods'!$AF:$AF,$B549,'A-methods'!$G:$G,$C549,'A-methods'!$A:$A,$D549)),'A-baseline &amp; data'!AH319)</f>
        <v>0</v>
      </c>
      <c r="H549" s="243">
        <f>IF('A-baseline &amp; data'!AI319="",G549*(1+SUMIFS('A-methods'!N:N,'A-methods'!$AG:$AG,"rate",'A-methods'!$AF:$AF,$B549,'A-methods'!$G:$G,$C549,'A-methods'!$A:$A,$D549)),'A-baseline &amp; data'!AI319)</f>
        <v>0</v>
      </c>
      <c r="I549" s="243">
        <f>IF('A-baseline &amp; data'!AJ319="",H549*(1+SUMIFS('A-methods'!O:O,'A-methods'!$AG:$AG,"rate",'A-methods'!$AF:$AF,$B549,'A-methods'!$G:$G,$C549,'A-methods'!$A:$A,$D549)),'A-baseline &amp; data'!AJ319)</f>
        <v>0</v>
      </c>
      <c r="J549" s="243">
        <f>IF('A-baseline &amp; data'!AK319="",I549*(1+SUMIFS('A-methods'!P:P,'A-methods'!$AG:$AG,"rate",'A-methods'!$AF:$AF,$B549,'A-methods'!$G:$G,$C549,'A-methods'!$A:$A,$D549)),'A-baseline &amp; data'!AK319)</f>
        <v>0</v>
      </c>
      <c r="K549" s="243">
        <f>IF('A-baseline &amp; data'!AL319="",J549*(1+SUMIFS('A-methods'!Q:Q,'A-methods'!$AG:$AG,"rate",'A-methods'!$AF:$AF,$B549,'A-methods'!$G:$G,$C549,'A-methods'!$A:$A,$D549)),'A-baseline &amp; data'!AL319)</f>
        <v>0</v>
      </c>
      <c r="L549" s="243">
        <f>IF('A-baseline &amp; data'!AM319="",K549*(1+SUMIFS('A-methods'!R:R,'A-methods'!$AG:$AG,"rate",'A-methods'!$AF:$AF,$B549,'A-methods'!$G:$G,$C549,'A-methods'!$A:$A,$D549)),'A-baseline &amp; data'!AM319)</f>
        <v>0</v>
      </c>
      <c r="M549" s="243">
        <f>IF('A-baseline &amp; data'!AN319="",L549*(1+SUMIFS('A-methods'!S:S,'A-methods'!$AG:$AG,"rate",'A-methods'!$AF:$AF,$B549,'A-methods'!$G:$G,$C549,'A-methods'!$A:$A,$D549)),'A-baseline &amp; data'!AN319)</f>
        <v>0</v>
      </c>
      <c r="N549" s="243">
        <f>IF('A-baseline &amp; data'!AO319="",M549*(1+SUMIFS('A-methods'!T:T,'A-methods'!$AG:$AG,"rate",'A-methods'!$AF:$AF,$B549,'A-methods'!$G:$G,$C549,'A-methods'!$A:$A,$D549)),'A-baseline &amp; data'!AO319)</f>
        <v>0</v>
      </c>
      <c r="O549" s="243">
        <f>IF('A-baseline &amp; data'!AP319="",N549*(1+SUMIFS('A-methods'!U:U,'A-methods'!$AG:$AG,"rate",'A-methods'!$AF:$AF,$B549,'A-methods'!$G:$G,$C549,'A-methods'!$A:$A,$D549)),'A-baseline &amp; data'!AP319)</f>
        <v>0</v>
      </c>
      <c r="P549" s="243">
        <f>IF('A-baseline &amp; data'!AQ319="",O549*(1+SUMIFS('A-methods'!V:V,'A-methods'!$AG:$AG,"rate",'A-methods'!$AF:$AF,$B549,'A-methods'!$G:$G,$C549,'A-methods'!$A:$A,$D549)),'A-baseline &amp; data'!AQ319)</f>
        <v>0</v>
      </c>
      <c r="Q549" s="243">
        <f>IF('A-baseline &amp; data'!AR319="",P549*(1+SUMIFS('A-methods'!W:W,'A-methods'!$AG:$AG,"rate",'A-methods'!$AF:$AF,$B549,'A-methods'!$G:$G,$C549,'A-methods'!$A:$A,$D549)),'A-baseline &amp; data'!AR319)</f>
        <v>0</v>
      </c>
      <c r="R549" s="243">
        <f>IF('A-baseline &amp; data'!AS319="",Q549*(1+SUMIFS('A-methods'!X:X,'A-methods'!$AG:$AG,"rate",'A-methods'!$AF:$AF,$B549,'A-methods'!$G:$G,$C549,'A-methods'!$A:$A,$D549)),'A-baseline &amp; data'!AS319)</f>
        <v>0</v>
      </c>
      <c r="S549" s="243">
        <f>IF('A-baseline &amp; data'!AT319="",R549*(1+SUMIFS('A-methods'!Y:Y,'A-methods'!$AG:$AG,"rate",'A-methods'!$AF:$AF,$B549,'A-methods'!$G:$G,$C549,'A-methods'!$A:$A,$D549)),'A-baseline &amp; data'!AT319)</f>
        <v>0</v>
      </c>
      <c r="T549" s="243">
        <f>IF('A-baseline &amp; data'!AU319="",S549*(1+SUMIFS('A-methods'!Z:Z,'A-methods'!$AG:$AG,"rate",'A-methods'!$AF:$AF,$B549,'A-methods'!$G:$G,$C549,'A-methods'!$A:$A,$D549)),'A-baseline &amp; data'!AU319)</f>
        <v>0</v>
      </c>
      <c r="U549" s="243">
        <f>IF('A-baseline &amp; data'!AV319="",T549*(1+SUMIFS('A-methods'!AA:AA,'A-methods'!$AG:$AG,"rate",'A-methods'!$AF:$AF,$B549,'A-methods'!$G:$G,$C549,'A-methods'!$A:$A,$D549)),'A-baseline &amp; data'!AV319)</f>
        <v>0</v>
      </c>
      <c r="V549" s="243">
        <f>IF('A-baseline &amp; data'!AW319="",U549*(1+SUMIFS('A-methods'!AB:AB,'A-methods'!$AG:$AG,"rate",'A-methods'!$AF:$AF,$B549,'A-methods'!$G:$G,$C549,'A-methods'!$A:$A,$D549)),'A-baseline &amp; data'!AW319)</f>
        <v>0</v>
      </c>
      <c r="W549" s="243">
        <f>IF('A-baseline &amp; data'!AX319="",V549*(1+SUMIFS('A-methods'!AC:AC,'A-methods'!$AG:$AG,"rate",'A-methods'!$AF:$AF,$B549,'A-methods'!$G:$G,$C549,'A-methods'!$A:$A,$D549)),'A-baseline &amp; data'!AX319)</f>
        <v>0</v>
      </c>
      <c r="X549" s="243">
        <f>IF('A-baseline &amp; data'!AY319="",W549*(1+SUMIFS('A-methods'!AD:AD,'A-methods'!$AG:$AG,"rate",'A-methods'!$AF:$AF,$B549,'A-methods'!$G:$G,$C549,'A-methods'!$A:$A,$D549)),'A-baseline &amp; data'!AY319)</f>
        <v>0</v>
      </c>
      <c r="Y549" s="243">
        <f>IF('A-baseline &amp; data'!AZ319="",X549*(1+SUMIFS('A-methods'!AE:AE,'A-methods'!$AG:$AG,"rate",'A-methods'!$AF:$AF,$B549,'A-methods'!$G:$G,$C549,'A-methods'!$A:$A,$D549)),'A-baseline &amp; data'!AZ319)</f>
        <v>0</v>
      </c>
    </row>
    <row r="550" spans="1:25">
      <c r="A550" s="237" t="s">
        <v>381</v>
      </c>
      <c r="B550" s="221" t="s">
        <v>382</v>
      </c>
      <c r="C550" s="274" t="str">
        <f t="shared" si="60"/>
        <v>SA</v>
      </c>
      <c r="D550" s="272" t="str">
        <f t="shared" si="60"/>
        <v>Low</v>
      </c>
      <c r="E550" s="336">
        <f>IF('A-baseline &amp; data'!AF320&lt;&gt;"",'A-baseline &amp; data'!AF320,'A-baseline &amp; data'!AE320*(1+SUMIFS('A-methods'!K:K,'A-methods'!$AG:$AG,"rate",'A-methods'!$AF:$AF,$B550,'A-methods'!$G:$G,$C550,'A-methods'!$A:$A,$D550)))</f>
        <v>0</v>
      </c>
      <c r="F550" s="243">
        <f>IF('A-baseline &amp; data'!AG320="",E550*(1+SUMIFS('A-methods'!L:L,'A-methods'!$AG:$AG,"rate",'A-methods'!$AF:$AF,$B550,'A-methods'!$G:$G,$C550,'A-methods'!$A:$A,$D550)),'A-baseline &amp; data'!AG320)</f>
        <v>0</v>
      </c>
      <c r="G550" s="243">
        <f>IF('A-baseline &amp; data'!AH320="",F550*(1+SUMIFS('A-methods'!M:M,'A-methods'!$AG:$AG,"rate",'A-methods'!$AF:$AF,$B550,'A-methods'!$G:$G,$C550,'A-methods'!$A:$A,$D550)),'A-baseline &amp; data'!AH320)</f>
        <v>0</v>
      </c>
      <c r="H550" s="243">
        <f>IF('A-baseline &amp; data'!AI320="",G550*(1+SUMIFS('A-methods'!N:N,'A-methods'!$AG:$AG,"rate",'A-methods'!$AF:$AF,$B550,'A-methods'!$G:$G,$C550,'A-methods'!$A:$A,$D550)),'A-baseline &amp; data'!AI320)</f>
        <v>0</v>
      </c>
      <c r="I550" s="243">
        <f>IF('A-baseline &amp; data'!AJ320="",H550*(1+SUMIFS('A-methods'!O:O,'A-methods'!$AG:$AG,"rate",'A-methods'!$AF:$AF,$B550,'A-methods'!$G:$G,$C550,'A-methods'!$A:$A,$D550)),'A-baseline &amp; data'!AJ320)</f>
        <v>0</v>
      </c>
      <c r="J550" s="243">
        <f>IF('A-baseline &amp; data'!AK320="",I550*(1+SUMIFS('A-methods'!P:P,'A-methods'!$AG:$AG,"rate",'A-methods'!$AF:$AF,$B550,'A-methods'!$G:$G,$C550,'A-methods'!$A:$A,$D550)),'A-baseline &amp; data'!AK320)</f>
        <v>0</v>
      </c>
      <c r="K550" s="243">
        <f>IF('A-baseline &amp; data'!AL320="",J550*(1+SUMIFS('A-methods'!Q:Q,'A-methods'!$AG:$AG,"rate",'A-methods'!$AF:$AF,$B550,'A-methods'!$G:$G,$C550,'A-methods'!$A:$A,$D550)),'A-baseline &amp; data'!AL320)</f>
        <v>0</v>
      </c>
      <c r="L550" s="243">
        <f>IF('A-baseline &amp; data'!AM320="",K550*(1+SUMIFS('A-methods'!R:R,'A-methods'!$AG:$AG,"rate",'A-methods'!$AF:$AF,$B550,'A-methods'!$G:$G,$C550,'A-methods'!$A:$A,$D550)),'A-baseline &amp; data'!AM320)</f>
        <v>0</v>
      </c>
      <c r="M550" s="243">
        <f>IF('A-baseline &amp; data'!AN320="",L550*(1+SUMIFS('A-methods'!S:S,'A-methods'!$AG:$AG,"rate",'A-methods'!$AF:$AF,$B550,'A-methods'!$G:$G,$C550,'A-methods'!$A:$A,$D550)),'A-baseline &amp; data'!AN320)</f>
        <v>0</v>
      </c>
      <c r="N550" s="243">
        <f>IF('A-baseline &amp; data'!AO320="",M550*(1+SUMIFS('A-methods'!T:T,'A-methods'!$AG:$AG,"rate",'A-methods'!$AF:$AF,$B550,'A-methods'!$G:$G,$C550,'A-methods'!$A:$A,$D550)),'A-baseline &amp; data'!AO320)</f>
        <v>0</v>
      </c>
      <c r="O550" s="243">
        <f>IF('A-baseline &amp; data'!AP320="",N550*(1+SUMIFS('A-methods'!U:U,'A-methods'!$AG:$AG,"rate",'A-methods'!$AF:$AF,$B550,'A-methods'!$G:$G,$C550,'A-methods'!$A:$A,$D550)),'A-baseline &amp; data'!AP320)</f>
        <v>0</v>
      </c>
      <c r="P550" s="243">
        <f>IF('A-baseline &amp; data'!AQ320="",O550*(1+SUMIFS('A-methods'!V:V,'A-methods'!$AG:$AG,"rate",'A-methods'!$AF:$AF,$B550,'A-methods'!$G:$G,$C550,'A-methods'!$A:$A,$D550)),'A-baseline &amp; data'!AQ320)</f>
        <v>0</v>
      </c>
      <c r="Q550" s="243">
        <f>IF('A-baseline &amp; data'!AR320="",P550*(1+SUMIFS('A-methods'!W:W,'A-methods'!$AG:$AG,"rate",'A-methods'!$AF:$AF,$B550,'A-methods'!$G:$G,$C550,'A-methods'!$A:$A,$D550)),'A-baseline &amp; data'!AR320)</f>
        <v>0</v>
      </c>
      <c r="R550" s="243">
        <f>IF('A-baseline &amp; data'!AS320="",Q550*(1+SUMIFS('A-methods'!X:X,'A-methods'!$AG:$AG,"rate",'A-methods'!$AF:$AF,$B550,'A-methods'!$G:$G,$C550,'A-methods'!$A:$A,$D550)),'A-baseline &amp; data'!AS320)</f>
        <v>0</v>
      </c>
      <c r="S550" s="243">
        <f>IF('A-baseline &amp; data'!AT320="",R550*(1+SUMIFS('A-methods'!Y:Y,'A-methods'!$AG:$AG,"rate",'A-methods'!$AF:$AF,$B550,'A-methods'!$G:$G,$C550,'A-methods'!$A:$A,$D550)),'A-baseline &amp; data'!AT320)</f>
        <v>0</v>
      </c>
      <c r="T550" s="243">
        <f>IF('A-baseline &amp; data'!AU320="",S550*(1+SUMIFS('A-methods'!Z:Z,'A-methods'!$AG:$AG,"rate",'A-methods'!$AF:$AF,$B550,'A-methods'!$G:$G,$C550,'A-methods'!$A:$A,$D550)),'A-baseline &amp; data'!AU320)</f>
        <v>0</v>
      </c>
      <c r="U550" s="243">
        <f>IF('A-baseline &amp; data'!AV320="",T550*(1+SUMIFS('A-methods'!AA:AA,'A-methods'!$AG:$AG,"rate",'A-methods'!$AF:$AF,$B550,'A-methods'!$G:$G,$C550,'A-methods'!$A:$A,$D550)),'A-baseline &amp; data'!AV320)</f>
        <v>0</v>
      </c>
      <c r="V550" s="243">
        <f>IF('A-baseline &amp; data'!AW320="",U550*(1+SUMIFS('A-methods'!AB:AB,'A-methods'!$AG:$AG,"rate",'A-methods'!$AF:$AF,$B550,'A-methods'!$G:$G,$C550,'A-methods'!$A:$A,$D550)),'A-baseline &amp; data'!AW320)</f>
        <v>0</v>
      </c>
      <c r="W550" s="243">
        <f>IF('A-baseline &amp; data'!AX320="",V550*(1+SUMIFS('A-methods'!AC:AC,'A-methods'!$AG:$AG,"rate",'A-methods'!$AF:$AF,$B550,'A-methods'!$G:$G,$C550,'A-methods'!$A:$A,$D550)),'A-baseline &amp; data'!AX320)</f>
        <v>0</v>
      </c>
      <c r="X550" s="243">
        <f>IF('A-baseline &amp; data'!AY320="",W550*(1+SUMIFS('A-methods'!AD:AD,'A-methods'!$AG:$AG,"rate",'A-methods'!$AF:$AF,$B550,'A-methods'!$G:$G,$C550,'A-methods'!$A:$A,$D550)),'A-baseline &amp; data'!AY320)</f>
        <v>0</v>
      </c>
      <c r="Y550" s="243">
        <f>IF('A-baseline &amp; data'!AZ320="",X550*(1+SUMIFS('A-methods'!AE:AE,'A-methods'!$AG:$AG,"rate",'A-methods'!$AF:$AF,$B550,'A-methods'!$G:$G,$C550,'A-methods'!$A:$A,$D550)),'A-baseline &amp; data'!AZ320)</f>
        <v>0</v>
      </c>
    </row>
    <row r="551" spans="1:25">
      <c r="A551" s="237" t="s">
        <v>257</v>
      </c>
      <c r="B551" s="221" t="s">
        <v>194</v>
      </c>
      <c r="C551" s="274" t="str">
        <f t="shared" si="60"/>
        <v>SA</v>
      </c>
      <c r="D551" s="272" t="str">
        <f t="shared" si="60"/>
        <v>Low</v>
      </c>
      <c r="E551" s="336">
        <f>IF('A-baseline &amp; data'!AF321&lt;&gt;"",'A-baseline &amp; data'!AF321,'A-baseline &amp; data'!AE321*(1+SUMIFS('A-methods'!K:K,'A-methods'!$AG:$AG,"rate",'A-methods'!$AF:$AF,$B551,'A-methods'!$G:$G,$C551,'A-methods'!$A:$A,$D551)))</f>
        <v>2473.59</v>
      </c>
      <c r="F551" s="243">
        <f>IF('A-baseline &amp; data'!AG321="",E551*(1+SUMIFS('A-methods'!L:L,'A-methods'!$AG:$AG,"rate",'A-methods'!$AF:$AF,$B551,'A-methods'!$G:$G,$C551,'A-methods'!$A:$A,$D551)),'A-baseline &amp; data'!AG321)</f>
        <v>2349.9105</v>
      </c>
      <c r="G551" s="243">
        <f>IF('A-baseline &amp; data'!AH321="",F551*(1+SUMIFS('A-methods'!M:M,'A-methods'!$AG:$AG,"rate",'A-methods'!$AF:$AF,$B551,'A-methods'!$G:$G,$C551,'A-methods'!$A:$A,$D551)),'A-baseline &amp; data'!AH321)</f>
        <v>2232.4149749999997</v>
      </c>
      <c r="H551" s="243">
        <f>IF('A-baseline &amp; data'!AI321="",G551*(1+SUMIFS('A-methods'!N:N,'A-methods'!$AG:$AG,"rate",'A-methods'!$AF:$AF,$B551,'A-methods'!$G:$G,$C551,'A-methods'!$A:$A,$D551)),'A-baseline &amp; data'!AI321)</f>
        <v>2120.7942262499996</v>
      </c>
      <c r="I551" s="243">
        <f>IF('A-baseline &amp; data'!AJ321="",H551*(1+SUMIFS('A-methods'!O:O,'A-methods'!$AG:$AG,"rate",'A-methods'!$AF:$AF,$B551,'A-methods'!$G:$G,$C551,'A-methods'!$A:$A,$D551)),'A-baseline &amp; data'!AJ321)</f>
        <v>2014.7545149374996</v>
      </c>
      <c r="J551" s="243">
        <f>IF('A-baseline &amp; data'!AK321="",I551*(1+SUMIFS('A-methods'!P:P,'A-methods'!$AG:$AG,"rate",'A-methods'!$AF:$AF,$B551,'A-methods'!$G:$G,$C551,'A-methods'!$A:$A,$D551)),'A-baseline &amp; data'!AK321)</f>
        <v>1914.0167891906246</v>
      </c>
      <c r="K551" s="243">
        <f>IF('A-baseline &amp; data'!AL321="",J551*(1+SUMIFS('A-methods'!Q:Q,'A-methods'!$AG:$AG,"rate",'A-methods'!$AF:$AF,$B551,'A-methods'!$G:$G,$C551,'A-methods'!$A:$A,$D551)),'A-baseline &amp; data'!AL321)</f>
        <v>1818.3159497310933</v>
      </c>
      <c r="L551" s="243">
        <f>IF('A-baseline &amp; data'!AM321="",K551*(1+SUMIFS('A-methods'!R:R,'A-methods'!$AG:$AG,"rate",'A-methods'!$AF:$AF,$B551,'A-methods'!$G:$G,$C551,'A-methods'!$A:$A,$D551)),'A-baseline &amp; data'!AM321)</f>
        <v>1727.4001522445385</v>
      </c>
      <c r="M551" s="243">
        <f>IF('A-baseline &amp; data'!AN321="",L551*(1+SUMIFS('A-methods'!S:S,'A-methods'!$AG:$AG,"rate",'A-methods'!$AF:$AF,$B551,'A-methods'!$G:$G,$C551,'A-methods'!$A:$A,$D551)),'A-baseline &amp; data'!AN321)</f>
        <v>1641.0301446323115</v>
      </c>
      <c r="N551" s="243">
        <f>IF('A-baseline &amp; data'!AO321="",M551*(1+SUMIFS('A-methods'!T:T,'A-methods'!$AG:$AG,"rate",'A-methods'!$AF:$AF,$B551,'A-methods'!$G:$G,$C551,'A-methods'!$A:$A,$D551)),'A-baseline &amp; data'!AO321)</f>
        <v>1558.9786374006958</v>
      </c>
      <c r="O551" s="243">
        <f>IF('A-baseline &amp; data'!AP321="",N551*(1+SUMIFS('A-methods'!U:U,'A-methods'!$AG:$AG,"rate",'A-methods'!$AF:$AF,$B551,'A-methods'!$G:$G,$C551,'A-methods'!$A:$A,$D551)),'A-baseline &amp; data'!AP321)</f>
        <v>1481.029705530661</v>
      </c>
      <c r="P551" s="243">
        <f>IF('A-baseline &amp; data'!AQ321="",O551*(1+SUMIFS('A-methods'!V:V,'A-methods'!$AG:$AG,"rate",'A-methods'!$AF:$AF,$B551,'A-methods'!$G:$G,$C551,'A-methods'!$A:$A,$D551)),'A-baseline &amp; data'!AQ321)</f>
        <v>1406.9782202541278</v>
      </c>
      <c r="Q551" s="243">
        <f>IF('A-baseline &amp; data'!AR321="",P551*(1+SUMIFS('A-methods'!W:W,'A-methods'!$AG:$AG,"rate",'A-methods'!$AF:$AF,$B551,'A-methods'!$G:$G,$C551,'A-methods'!$A:$A,$D551)),'A-baseline &amp; data'!AR321)</f>
        <v>1336.6293092414214</v>
      </c>
      <c r="R551" s="243">
        <f>IF('A-baseline &amp; data'!AS321="",Q551*(1+SUMIFS('A-methods'!X:X,'A-methods'!$AG:$AG,"rate",'A-methods'!$AF:$AF,$B551,'A-methods'!$G:$G,$C551,'A-methods'!$A:$A,$D551)),'A-baseline &amp; data'!AS321)</f>
        <v>1269.7978437793504</v>
      </c>
      <c r="S551" s="243">
        <f>IF('A-baseline &amp; data'!AT321="",R551*(1+SUMIFS('A-methods'!Y:Y,'A-methods'!$AG:$AG,"rate",'A-methods'!$AF:$AF,$B551,'A-methods'!$G:$G,$C551,'A-methods'!$A:$A,$D551)),'A-baseline &amp; data'!AT321)</f>
        <v>1206.3079515903828</v>
      </c>
      <c r="T551" s="243">
        <f>IF('A-baseline &amp; data'!AU321="",S551*(1+SUMIFS('A-methods'!Z:Z,'A-methods'!$AG:$AG,"rate",'A-methods'!$AF:$AF,$B551,'A-methods'!$G:$G,$C551,'A-methods'!$A:$A,$D551)),'A-baseline &amp; data'!AU321)</f>
        <v>1145.9925540108636</v>
      </c>
      <c r="U551" s="243">
        <f>IF('A-baseline &amp; data'!AV321="",T551*(1+SUMIFS('A-methods'!AA:AA,'A-methods'!$AG:$AG,"rate",'A-methods'!$AF:$AF,$B551,'A-methods'!$G:$G,$C551,'A-methods'!$A:$A,$D551)),'A-baseline &amp; data'!AV321)</f>
        <v>1088.6929263103204</v>
      </c>
      <c r="V551" s="243">
        <f>IF('A-baseline &amp; data'!AW321="",U551*(1+SUMIFS('A-methods'!AB:AB,'A-methods'!$AG:$AG,"rate",'A-methods'!$AF:$AF,$B551,'A-methods'!$G:$G,$C551,'A-methods'!$A:$A,$D551)),'A-baseline &amp; data'!AW321)</f>
        <v>1034.2582799948043</v>
      </c>
      <c r="W551" s="243">
        <f>IF('A-baseline &amp; data'!AX321="",V551*(1+SUMIFS('A-methods'!AC:AC,'A-methods'!$AG:$AG,"rate",'A-methods'!$AF:$AF,$B551,'A-methods'!$G:$G,$C551,'A-methods'!$A:$A,$D551)),'A-baseline &amp; data'!AX321)</f>
        <v>982.545365995064</v>
      </c>
      <c r="X551" s="243">
        <f>IF('A-baseline &amp; data'!AY321="",W551*(1+SUMIFS('A-methods'!AD:AD,'A-methods'!$AG:$AG,"rate",'A-methods'!$AF:$AF,$B551,'A-methods'!$G:$G,$C551,'A-methods'!$A:$A,$D551)),'A-baseline &amp; data'!AY321)</f>
        <v>933.41809769531073</v>
      </c>
      <c r="Y551" s="243">
        <f>IF('A-baseline &amp; data'!AZ321="",X551*(1+SUMIFS('A-methods'!AE:AE,'A-methods'!$AG:$AG,"rate",'A-methods'!$AF:$AF,$B551,'A-methods'!$G:$G,$C551,'A-methods'!$A:$A,$D551)),'A-baseline &amp; data'!AZ321)</f>
        <v>886.74719281054513</v>
      </c>
    </row>
    <row r="552" spans="1:25">
      <c r="A552" s="237" t="s">
        <v>159</v>
      </c>
      <c r="B552" s="221" t="s">
        <v>203</v>
      </c>
      <c r="C552" s="274" t="str">
        <f t="shared" si="60"/>
        <v>SA</v>
      </c>
      <c r="D552" s="272" t="str">
        <f t="shared" si="60"/>
        <v>Low</v>
      </c>
      <c r="E552" s="336">
        <f>IF('A-baseline &amp; data'!AF322&lt;&gt;"",'A-baseline &amp; data'!AF322,'A-baseline &amp; data'!AE322*(1+SUMIFS('A-methods'!K:K,'A-methods'!$AG:$AG,"rate",'A-methods'!$AF:$AF,$B552,'A-methods'!$G:$G,$C552,'A-methods'!$A:$A,$D552)))</f>
        <v>145386.85999999999</v>
      </c>
      <c r="F552" s="243">
        <f>IF('A-baseline &amp; data'!AG322="",E552*(1+SUMIFS('A-methods'!L:L,'A-methods'!$AG:$AG,"rate",'A-methods'!$AF:$AF,$B552,'A-methods'!$G:$G,$C552,'A-methods'!$A:$A,$D552)),'A-baseline &amp; data'!AG322)</f>
        <v>145386.85999999999</v>
      </c>
      <c r="G552" s="243">
        <f>IF('A-baseline &amp; data'!AH322="",F552*(1+SUMIFS('A-methods'!M:M,'A-methods'!$AG:$AG,"rate",'A-methods'!$AF:$AF,$B552,'A-methods'!$G:$G,$C552,'A-methods'!$A:$A,$D552)),'A-baseline &amp; data'!AH322)</f>
        <v>145386.85999999999</v>
      </c>
      <c r="H552" s="243">
        <f>IF('A-baseline &amp; data'!AI322="",G552*(1+SUMIFS('A-methods'!N:N,'A-methods'!$AG:$AG,"rate",'A-methods'!$AF:$AF,$B552,'A-methods'!$G:$G,$C552,'A-methods'!$A:$A,$D552)),'A-baseline &amp; data'!AI322)</f>
        <v>145386.85999999999</v>
      </c>
      <c r="I552" s="243">
        <f>IF('A-baseline &amp; data'!AJ322="",H552*(1+SUMIFS('A-methods'!O:O,'A-methods'!$AG:$AG,"rate",'A-methods'!$AF:$AF,$B552,'A-methods'!$G:$G,$C552,'A-methods'!$A:$A,$D552)),'A-baseline &amp; data'!AJ322)</f>
        <v>145386.85999999999</v>
      </c>
      <c r="J552" s="243">
        <f>IF('A-baseline &amp; data'!AK322="",I552*(1+SUMIFS('A-methods'!P:P,'A-methods'!$AG:$AG,"rate",'A-methods'!$AF:$AF,$B552,'A-methods'!$G:$G,$C552,'A-methods'!$A:$A,$D552)),'A-baseline &amp; data'!AK322)</f>
        <v>145386.85999999999</v>
      </c>
      <c r="K552" s="243">
        <f>IF('A-baseline &amp; data'!AL322="",J552*(1+SUMIFS('A-methods'!Q:Q,'A-methods'!$AG:$AG,"rate",'A-methods'!$AF:$AF,$B552,'A-methods'!$G:$G,$C552,'A-methods'!$A:$A,$D552)),'A-baseline &amp; data'!AL322)</f>
        <v>145386.85999999999</v>
      </c>
      <c r="L552" s="243">
        <f>IF('A-baseline &amp; data'!AM322="",K552*(1+SUMIFS('A-methods'!R:R,'A-methods'!$AG:$AG,"rate",'A-methods'!$AF:$AF,$B552,'A-methods'!$G:$G,$C552,'A-methods'!$A:$A,$D552)),'A-baseline &amp; data'!AM322)</f>
        <v>145386.85999999999</v>
      </c>
      <c r="M552" s="243">
        <f>IF('A-baseline &amp; data'!AN322="",L552*(1+SUMIFS('A-methods'!S:S,'A-methods'!$AG:$AG,"rate",'A-methods'!$AF:$AF,$B552,'A-methods'!$G:$G,$C552,'A-methods'!$A:$A,$D552)),'A-baseline &amp; data'!AN322)</f>
        <v>145386.85999999999</v>
      </c>
      <c r="N552" s="243">
        <f>IF('A-baseline &amp; data'!AO322="",M552*(1+SUMIFS('A-methods'!T:T,'A-methods'!$AG:$AG,"rate",'A-methods'!$AF:$AF,$B552,'A-methods'!$G:$G,$C552,'A-methods'!$A:$A,$D552)),'A-baseline &amp; data'!AO322)</f>
        <v>145386.85999999999</v>
      </c>
      <c r="O552" s="243">
        <f>IF('A-baseline &amp; data'!AP322="",N552*(1+SUMIFS('A-methods'!U:U,'A-methods'!$AG:$AG,"rate",'A-methods'!$AF:$AF,$B552,'A-methods'!$G:$G,$C552,'A-methods'!$A:$A,$D552)),'A-baseline &amp; data'!AP322)</f>
        <v>145386.85999999999</v>
      </c>
      <c r="P552" s="243">
        <f>IF('A-baseline &amp; data'!AQ322="",O552*(1+SUMIFS('A-methods'!V:V,'A-methods'!$AG:$AG,"rate",'A-methods'!$AF:$AF,$B552,'A-methods'!$G:$G,$C552,'A-methods'!$A:$A,$D552)),'A-baseline &amp; data'!AQ322)</f>
        <v>145386.85999999999</v>
      </c>
      <c r="Q552" s="243">
        <f>IF('A-baseline &amp; data'!AR322="",P552*(1+SUMIFS('A-methods'!W:W,'A-methods'!$AG:$AG,"rate",'A-methods'!$AF:$AF,$B552,'A-methods'!$G:$G,$C552,'A-methods'!$A:$A,$D552)),'A-baseline &amp; data'!AR322)</f>
        <v>145386.85999999999</v>
      </c>
      <c r="R552" s="243">
        <f>IF('A-baseline &amp; data'!AS322="",Q552*(1+SUMIFS('A-methods'!X:X,'A-methods'!$AG:$AG,"rate",'A-methods'!$AF:$AF,$B552,'A-methods'!$G:$G,$C552,'A-methods'!$A:$A,$D552)),'A-baseline &amp; data'!AS322)</f>
        <v>145386.85999999999</v>
      </c>
      <c r="S552" s="243">
        <f>IF('A-baseline &amp; data'!AT322="",R552*(1+SUMIFS('A-methods'!Y:Y,'A-methods'!$AG:$AG,"rate",'A-methods'!$AF:$AF,$B552,'A-methods'!$G:$G,$C552,'A-methods'!$A:$A,$D552)),'A-baseline &amp; data'!AT322)</f>
        <v>145386.85999999999</v>
      </c>
      <c r="T552" s="243">
        <f>IF('A-baseline &amp; data'!AU322="",S552*(1+SUMIFS('A-methods'!Z:Z,'A-methods'!$AG:$AG,"rate",'A-methods'!$AF:$AF,$B552,'A-methods'!$G:$G,$C552,'A-methods'!$A:$A,$D552)),'A-baseline &amp; data'!AU322)</f>
        <v>145386.85999999999</v>
      </c>
      <c r="U552" s="243">
        <f>IF('A-baseline &amp; data'!AV322="",T552*(1+SUMIFS('A-methods'!AA:AA,'A-methods'!$AG:$AG,"rate",'A-methods'!$AF:$AF,$B552,'A-methods'!$G:$G,$C552,'A-methods'!$A:$A,$D552)),'A-baseline &amp; data'!AV322)</f>
        <v>145386.85999999999</v>
      </c>
      <c r="V552" s="243">
        <f>IF('A-baseline &amp; data'!AW322="",U552*(1+SUMIFS('A-methods'!AB:AB,'A-methods'!$AG:$AG,"rate",'A-methods'!$AF:$AF,$B552,'A-methods'!$G:$G,$C552,'A-methods'!$A:$A,$D552)),'A-baseline &amp; data'!AW322)</f>
        <v>145386.85999999999</v>
      </c>
      <c r="W552" s="243">
        <f>IF('A-baseline &amp; data'!AX322="",V552*(1+SUMIFS('A-methods'!AC:AC,'A-methods'!$AG:$AG,"rate",'A-methods'!$AF:$AF,$B552,'A-methods'!$G:$G,$C552,'A-methods'!$A:$A,$D552)),'A-baseline &amp; data'!AX322)</f>
        <v>145386.85999999999</v>
      </c>
      <c r="X552" s="243">
        <f>IF('A-baseline &amp; data'!AY322="",W552*(1+SUMIFS('A-methods'!AD:AD,'A-methods'!$AG:$AG,"rate",'A-methods'!$AF:$AF,$B552,'A-methods'!$G:$G,$C552,'A-methods'!$A:$A,$D552)),'A-baseline &amp; data'!AY322)</f>
        <v>145386.85999999999</v>
      </c>
      <c r="Y552" s="243">
        <f>IF('A-baseline &amp; data'!AZ322="",X552*(1+SUMIFS('A-methods'!AE:AE,'A-methods'!$AG:$AG,"rate",'A-methods'!$AF:$AF,$B552,'A-methods'!$G:$G,$C552,'A-methods'!$A:$A,$D552)),'A-baseline &amp; data'!AZ322)</f>
        <v>145386.85999999999</v>
      </c>
    </row>
    <row r="553" spans="1:25">
      <c r="A553" s="237" t="s">
        <v>258</v>
      </c>
      <c r="B553" s="221" t="s">
        <v>766</v>
      </c>
      <c r="C553" s="274" t="str">
        <f t="shared" si="60"/>
        <v>SA</v>
      </c>
      <c r="D553" s="272" t="str">
        <f t="shared" si="60"/>
        <v>Low</v>
      </c>
      <c r="E553" s="336">
        <f>IF('A-baseline &amp; data'!AF323&lt;&gt;"",'A-baseline &amp; data'!AF323,'A-baseline &amp; data'!AE323*(1+SUMIFS('A-methods'!K:K,'A-methods'!$AG:$AG,"rate",'A-methods'!$AF:$AF,$B553,'A-methods'!$G:$G,$C553,'A-methods'!$A:$A,$D553)))</f>
        <v>0</v>
      </c>
      <c r="F553" s="243">
        <f>IF('A-baseline &amp; data'!AG323="",E553*(1+SUMIFS('A-methods'!L:L,'A-methods'!$AG:$AG,"rate",'A-methods'!$AF:$AF,$B553,'A-methods'!$G:$G,$C553,'A-methods'!$A:$A,$D553)),'A-baseline &amp; data'!AG323)</f>
        <v>0</v>
      </c>
      <c r="G553" s="243">
        <f>IF('A-baseline &amp; data'!AH323="",F553*(1+SUMIFS('A-methods'!M:M,'A-methods'!$AG:$AG,"rate",'A-methods'!$AF:$AF,$B553,'A-methods'!$G:$G,$C553,'A-methods'!$A:$A,$D553)),'A-baseline &amp; data'!AH323)</f>
        <v>0</v>
      </c>
      <c r="H553" s="243">
        <f>IF('A-baseline &amp; data'!AI323="",G553*(1+SUMIFS('A-methods'!N:N,'A-methods'!$AG:$AG,"rate",'A-methods'!$AF:$AF,$B553,'A-methods'!$G:$G,$C553,'A-methods'!$A:$A,$D553)),'A-baseline &amp; data'!AI323)</f>
        <v>0</v>
      </c>
      <c r="I553" s="243">
        <f>IF('A-baseline &amp; data'!AJ323="",H553*(1+SUMIFS('A-methods'!O:O,'A-methods'!$AG:$AG,"rate",'A-methods'!$AF:$AF,$B553,'A-methods'!$G:$G,$C553,'A-methods'!$A:$A,$D553)),'A-baseline &amp; data'!AJ323)</f>
        <v>0</v>
      </c>
      <c r="J553" s="243">
        <f>IF('A-baseline &amp; data'!AK323="",I553*(1+SUMIFS('A-methods'!P:P,'A-methods'!$AG:$AG,"rate",'A-methods'!$AF:$AF,$B553,'A-methods'!$G:$G,$C553,'A-methods'!$A:$A,$D553)),'A-baseline &amp; data'!AK323)</f>
        <v>0</v>
      </c>
      <c r="K553" s="243">
        <f>IF('A-baseline &amp; data'!AL323="",J553*(1+SUMIFS('A-methods'!Q:Q,'A-methods'!$AG:$AG,"rate",'A-methods'!$AF:$AF,$B553,'A-methods'!$G:$G,$C553,'A-methods'!$A:$A,$D553)),'A-baseline &amp; data'!AL323)</f>
        <v>0</v>
      </c>
      <c r="L553" s="243">
        <f>IF('A-baseline &amp; data'!AM323="",K553*(1+SUMIFS('A-methods'!R:R,'A-methods'!$AG:$AG,"rate",'A-methods'!$AF:$AF,$B553,'A-methods'!$G:$G,$C553,'A-methods'!$A:$A,$D553)),'A-baseline &amp; data'!AM323)</f>
        <v>0</v>
      </c>
      <c r="M553" s="243">
        <f>IF('A-baseline &amp; data'!AN323="",L553*(1+SUMIFS('A-methods'!S:S,'A-methods'!$AG:$AG,"rate",'A-methods'!$AF:$AF,$B553,'A-methods'!$G:$G,$C553,'A-methods'!$A:$A,$D553)),'A-baseline &amp; data'!AN323)</f>
        <v>0</v>
      </c>
      <c r="N553" s="243">
        <f>IF('A-baseline &amp; data'!AO323="",M553*(1+SUMIFS('A-methods'!T:T,'A-methods'!$AG:$AG,"rate",'A-methods'!$AF:$AF,$B553,'A-methods'!$G:$G,$C553,'A-methods'!$A:$A,$D553)),'A-baseline &amp; data'!AO323)</f>
        <v>0</v>
      </c>
      <c r="O553" s="243">
        <f>IF('A-baseline &amp; data'!AP323="",N553*(1+SUMIFS('A-methods'!U:U,'A-methods'!$AG:$AG,"rate",'A-methods'!$AF:$AF,$B553,'A-methods'!$G:$G,$C553,'A-methods'!$A:$A,$D553)),'A-baseline &amp; data'!AP323)</f>
        <v>0</v>
      </c>
      <c r="P553" s="243">
        <f>IF('A-baseline &amp; data'!AQ323="",O553*(1+SUMIFS('A-methods'!V:V,'A-methods'!$AG:$AG,"rate",'A-methods'!$AF:$AF,$B553,'A-methods'!$G:$G,$C553,'A-methods'!$A:$A,$D553)),'A-baseline &amp; data'!AQ323)</f>
        <v>0</v>
      </c>
      <c r="Q553" s="243">
        <f>IF('A-baseline &amp; data'!AR323="",P553*(1+SUMIFS('A-methods'!W:W,'A-methods'!$AG:$AG,"rate",'A-methods'!$AF:$AF,$B553,'A-methods'!$G:$G,$C553,'A-methods'!$A:$A,$D553)),'A-baseline &amp; data'!AR323)</f>
        <v>0</v>
      </c>
      <c r="R553" s="243">
        <f>IF('A-baseline &amp; data'!AS323="",Q553*(1+SUMIFS('A-methods'!X:X,'A-methods'!$AG:$AG,"rate",'A-methods'!$AF:$AF,$B553,'A-methods'!$G:$G,$C553,'A-methods'!$A:$A,$D553)),'A-baseline &amp; data'!AS323)</f>
        <v>0</v>
      </c>
      <c r="S553" s="243">
        <f>IF('A-baseline &amp; data'!AT323="",R553*(1+SUMIFS('A-methods'!Y:Y,'A-methods'!$AG:$AG,"rate",'A-methods'!$AF:$AF,$B553,'A-methods'!$G:$G,$C553,'A-methods'!$A:$A,$D553)),'A-baseline &amp; data'!AT323)</f>
        <v>0</v>
      </c>
      <c r="T553" s="243">
        <f>IF('A-baseline &amp; data'!AU323="",S553*(1+SUMIFS('A-methods'!Z:Z,'A-methods'!$AG:$AG,"rate",'A-methods'!$AF:$AF,$B553,'A-methods'!$G:$G,$C553,'A-methods'!$A:$A,$D553)),'A-baseline &amp; data'!AU323)</f>
        <v>0</v>
      </c>
      <c r="U553" s="243">
        <f>IF('A-baseline &amp; data'!AV323="",T553*(1+SUMIFS('A-methods'!AA:AA,'A-methods'!$AG:$AG,"rate",'A-methods'!$AF:$AF,$B553,'A-methods'!$G:$G,$C553,'A-methods'!$A:$A,$D553)),'A-baseline &amp; data'!AV323)</f>
        <v>0</v>
      </c>
      <c r="V553" s="243">
        <f>IF('A-baseline &amp; data'!AW323="",U553*(1+SUMIFS('A-methods'!AB:AB,'A-methods'!$AG:$AG,"rate",'A-methods'!$AF:$AF,$B553,'A-methods'!$G:$G,$C553,'A-methods'!$A:$A,$D553)),'A-baseline &amp; data'!AW323)</f>
        <v>0</v>
      </c>
      <c r="W553" s="243">
        <f>IF('A-baseline &amp; data'!AX323="",V553*(1+SUMIFS('A-methods'!AC:AC,'A-methods'!$AG:$AG,"rate",'A-methods'!$AF:$AF,$B553,'A-methods'!$G:$G,$C553,'A-methods'!$A:$A,$D553)),'A-baseline &amp; data'!AX323)</f>
        <v>0</v>
      </c>
      <c r="X553" s="243">
        <f>IF('A-baseline &amp; data'!AY323="",W553*(1+SUMIFS('A-methods'!AD:AD,'A-methods'!$AG:$AG,"rate",'A-methods'!$AF:$AF,$B553,'A-methods'!$G:$G,$C553,'A-methods'!$A:$A,$D553)),'A-baseline &amp; data'!AY323)</f>
        <v>0</v>
      </c>
      <c r="Y553" s="243">
        <f>IF('A-baseline &amp; data'!AZ323="",X553*(1+SUMIFS('A-methods'!AE:AE,'A-methods'!$AG:$AG,"rate",'A-methods'!$AF:$AF,$B553,'A-methods'!$G:$G,$C553,'A-methods'!$A:$A,$D553)),'A-baseline &amp; data'!AZ323)</f>
        <v>0</v>
      </c>
    </row>
    <row r="554" spans="1:25">
      <c r="A554" s="237" t="s">
        <v>259</v>
      </c>
      <c r="B554" s="221" t="s">
        <v>263</v>
      </c>
      <c r="C554" s="274" t="str">
        <f t="shared" si="60"/>
        <v>SA</v>
      </c>
      <c r="D554" s="272" t="str">
        <f t="shared" si="60"/>
        <v>Low</v>
      </c>
      <c r="E554" s="336">
        <f>IF('A-baseline &amp; data'!AF324&lt;&gt;"",'A-baseline &amp; data'!AF324,'A-baseline &amp; data'!AE324*(1+SUMIFS('A-methods'!K:K,'A-methods'!$AG:$AG,"rate",'A-methods'!$AF:$AF,$B554,'A-methods'!$G:$G,$C554,'A-methods'!$A:$A,$D554)))</f>
        <v>47194.53666666666</v>
      </c>
      <c r="F554" s="243">
        <f>IF('A-baseline &amp; data'!AG324="",E554*(1+SUMIFS('A-methods'!L:L,'A-methods'!$AG:$AG,"rate",'A-methods'!$AF:$AF,$B554,'A-methods'!$G:$G,$C554,'A-methods'!$A:$A,$D554)),'A-baseline &amp; data'!AG324)</f>
        <v>47100.147593333328</v>
      </c>
      <c r="G554" s="243">
        <f>IF('A-baseline &amp; data'!AH324="",F554*(1+SUMIFS('A-methods'!M:M,'A-methods'!$AG:$AG,"rate",'A-methods'!$AF:$AF,$B554,'A-methods'!$G:$G,$C554,'A-methods'!$A:$A,$D554)),'A-baseline &amp; data'!AH324)</f>
        <v>47005.947298146661</v>
      </c>
      <c r="H554" s="243">
        <f>IF('A-baseline &amp; data'!AI324="",G554*(1+SUMIFS('A-methods'!N:N,'A-methods'!$AG:$AG,"rate",'A-methods'!$AF:$AF,$B554,'A-methods'!$G:$G,$C554,'A-methods'!$A:$A,$D554)),'A-baseline &amp; data'!AI324)</f>
        <v>46911.935403550364</v>
      </c>
      <c r="I554" s="243">
        <f>IF('A-baseline &amp; data'!AJ324="",H554*(1+SUMIFS('A-methods'!O:O,'A-methods'!$AG:$AG,"rate",'A-methods'!$AF:$AF,$B554,'A-methods'!$G:$G,$C554,'A-methods'!$A:$A,$D554)),'A-baseline &amp; data'!AJ324)</f>
        <v>46818.111532743264</v>
      </c>
      <c r="J554" s="243">
        <f>IF('A-baseline &amp; data'!AK324="",I554*(1+SUMIFS('A-methods'!P:P,'A-methods'!$AG:$AG,"rate",'A-methods'!$AF:$AF,$B554,'A-methods'!$G:$G,$C554,'A-methods'!$A:$A,$D554)),'A-baseline &amp; data'!AK324)</f>
        <v>46724.475309677779</v>
      </c>
      <c r="K554" s="243">
        <f>IF('A-baseline &amp; data'!AL324="",J554*(1+SUMIFS('A-methods'!Q:Q,'A-methods'!$AG:$AG,"rate",'A-methods'!$AF:$AF,$B554,'A-methods'!$G:$G,$C554,'A-methods'!$A:$A,$D554)),'A-baseline &amp; data'!AL324)</f>
        <v>46631.026359058422</v>
      </c>
      <c r="L554" s="243">
        <f>IF('A-baseline &amp; data'!AM324="",K554*(1+SUMIFS('A-methods'!R:R,'A-methods'!$AG:$AG,"rate",'A-methods'!$AF:$AF,$B554,'A-methods'!$G:$G,$C554,'A-methods'!$A:$A,$D554)),'A-baseline &amp; data'!AM324)</f>
        <v>46537.764306340308</v>
      </c>
      <c r="M554" s="243">
        <f>IF('A-baseline &amp; data'!AN324="",L554*(1+SUMIFS('A-methods'!S:S,'A-methods'!$AG:$AG,"rate",'A-methods'!$AF:$AF,$B554,'A-methods'!$G:$G,$C554,'A-methods'!$A:$A,$D554)),'A-baseline &amp; data'!AN324)</f>
        <v>46444.688777727628</v>
      </c>
      <c r="N554" s="243">
        <f>IF('A-baseline &amp; data'!AO324="",M554*(1+SUMIFS('A-methods'!T:T,'A-methods'!$AG:$AG,"rate",'A-methods'!$AF:$AF,$B554,'A-methods'!$G:$G,$C554,'A-methods'!$A:$A,$D554)),'A-baseline &amp; data'!AO324)</f>
        <v>46351.799400172175</v>
      </c>
      <c r="O554" s="243">
        <f>IF('A-baseline &amp; data'!AP324="",N554*(1+SUMIFS('A-methods'!U:U,'A-methods'!$AG:$AG,"rate",'A-methods'!$AF:$AF,$B554,'A-methods'!$G:$G,$C554,'A-methods'!$A:$A,$D554)),'A-baseline &amp; data'!AP324)</f>
        <v>46259.095801371834</v>
      </c>
      <c r="P554" s="243">
        <f>IF('A-baseline &amp; data'!AQ324="",O554*(1+SUMIFS('A-methods'!V:V,'A-methods'!$AG:$AG,"rate",'A-methods'!$AF:$AF,$B554,'A-methods'!$G:$G,$C554,'A-methods'!$A:$A,$D554)),'A-baseline &amp; data'!AQ324)</f>
        <v>46166.57760976909</v>
      </c>
      <c r="Q554" s="243">
        <f>IF('A-baseline &amp; data'!AR324="",P554*(1+SUMIFS('A-methods'!W:W,'A-methods'!$AG:$AG,"rate",'A-methods'!$AF:$AF,$B554,'A-methods'!$G:$G,$C554,'A-methods'!$A:$A,$D554)),'A-baseline &amp; data'!AR324)</f>
        <v>46074.244454549553</v>
      </c>
      <c r="R554" s="243">
        <f>IF('A-baseline &amp; data'!AS324="",Q554*(1+SUMIFS('A-methods'!X:X,'A-methods'!$AG:$AG,"rate",'A-methods'!$AF:$AF,$B554,'A-methods'!$G:$G,$C554,'A-methods'!$A:$A,$D554)),'A-baseline &amp; data'!AS324)</f>
        <v>45982.095965640452</v>
      </c>
      <c r="S554" s="243">
        <f>IF('A-baseline &amp; data'!AT324="",R554*(1+SUMIFS('A-methods'!Y:Y,'A-methods'!$AG:$AG,"rate",'A-methods'!$AF:$AF,$B554,'A-methods'!$G:$G,$C554,'A-methods'!$A:$A,$D554)),'A-baseline &amp; data'!AT324)</f>
        <v>45890.131773709174</v>
      </c>
      <c r="T554" s="243">
        <f>IF('A-baseline &amp; data'!AU324="",S554*(1+SUMIFS('A-methods'!Z:Z,'A-methods'!$AG:$AG,"rate",'A-methods'!$AF:$AF,$B554,'A-methods'!$G:$G,$C554,'A-methods'!$A:$A,$D554)),'A-baseline &amp; data'!AU324)</f>
        <v>45798.351510161752</v>
      </c>
      <c r="U554" s="243">
        <f>IF('A-baseline &amp; data'!AV324="",T554*(1+SUMIFS('A-methods'!AA:AA,'A-methods'!$AG:$AG,"rate",'A-methods'!$AF:$AF,$B554,'A-methods'!$G:$G,$C554,'A-methods'!$A:$A,$D554)),'A-baseline &amp; data'!AV324)</f>
        <v>45706.754807141428</v>
      </c>
      <c r="V554" s="243">
        <f>IF('A-baseline &amp; data'!AW324="",U554*(1+SUMIFS('A-methods'!AB:AB,'A-methods'!$AG:$AG,"rate",'A-methods'!$AF:$AF,$B554,'A-methods'!$G:$G,$C554,'A-methods'!$A:$A,$D554)),'A-baseline &amp; data'!AW324)</f>
        <v>45615.341297527142</v>
      </c>
      <c r="W554" s="243">
        <f>IF('A-baseline &amp; data'!AX324="",V554*(1+SUMIFS('A-methods'!AC:AC,'A-methods'!$AG:$AG,"rate",'A-methods'!$AF:$AF,$B554,'A-methods'!$G:$G,$C554,'A-methods'!$A:$A,$D554)),'A-baseline &amp; data'!AX324)</f>
        <v>45524.110614932091</v>
      </c>
      <c r="X554" s="243">
        <f>IF('A-baseline &amp; data'!AY324="",W554*(1+SUMIFS('A-methods'!AD:AD,'A-methods'!$AG:$AG,"rate",'A-methods'!$AF:$AF,$B554,'A-methods'!$G:$G,$C554,'A-methods'!$A:$A,$D554)),'A-baseline &amp; data'!AY324)</f>
        <v>45433.062393702225</v>
      </c>
      <c r="Y554" s="243">
        <f>IF('A-baseline &amp; data'!AZ324="",X554*(1+SUMIFS('A-methods'!AE:AE,'A-methods'!$AG:$AG,"rate",'A-methods'!$AF:$AF,$B554,'A-methods'!$G:$G,$C554,'A-methods'!$A:$A,$D554)),'A-baseline &amp; data'!AZ324)</f>
        <v>45342.19626891482</v>
      </c>
    </row>
    <row r="555" spans="1:25">
      <c r="A555" s="237" t="s">
        <v>171</v>
      </c>
      <c r="B555" s="221" t="s">
        <v>172</v>
      </c>
      <c r="C555" s="274" t="str">
        <f t="shared" si="60"/>
        <v>SA</v>
      </c>
      <c r="D555" s="272" t="str">
        <f t="shared" si="60"/>
        <v>Low</v>
      </c>
      <c r="E555" s="336">
        <f>IF('A-baseline &amp; data'!AF325&lt;&gt;"",'A-baseline &amp; data'!AF325,'A-baseline &amp; data'!AE325*(1+SUMIFS('A-methods'!K:K,'A-methods'!$AG:$AG,"rate",'A-methods'!$AF:$AF,$B555,'A-methods'!$G:$G,$C555,'A-methods'!$A:$A,$D555)))</f>
        <v>15991.280000000002</v>
      </c>
      <c r="F555" s="243">
        <f>IF('A-baseline &amp; data'!AG325="",E555*(1+SUMIFS('A-methods'!L:L,'A-methods'!$AG:$AG,"rate",'A-methods'!$AF:$AF,$B555,'A-methods'!$G:$G,$C555,'A-methods'!$A:$A,$D555)),'A-baseline &amp; data'!AG325)</f>
        <v>16439.035840000004</v>
      </c>
      <c r="G555" s="243">
        <f>IF('A-baseline &amp; data'!AH325="",F555*(1+SUMIFS('A-methods'!M:M,'A-methods'!$AG:$AG,"rate",'A-methods'!$AF:$AF,$B555,'A-methods'!$G:$G,$C555,'A-methods'!$A:$A,$D555)),'A-baseline &amp; data'!AH325)</f>
        <v>16899.328843520005</v>
      </c>
      <c r="H555" s="243">
        <f>IF('A-baseline &amp; data'!AI325="",G555*(1+SUMIFS('A-methods'!N:N,'A-methods'!$AG:$AG,"rate",'A-methods'!$AF:$AF,$B555,'A-methods'!$G:$G,$C555,'A-methods'!$A:$A,$D555)),'A-baseline &amp; data'!AI325)</f>
        <v>17372.510051138564</v>
      </c>
      <c r="I555" s="243">
        <f>IF('A-baseline &amp; data'!AJ325="",H555*(1+SUMIFS('A-methods'!O:O,'A-methods'!$AG:$AG,"rate",'A-methods'!$AF:$AF,$B555,'A-methods'!$G:$G,$C555,'A-methods'!$A:$A,$D555)),'A-baseline &amp; data'!AJ325)</f>
        <v>17858.940332570444</v>
      </c>
      <c r="J555" s="243">
        <f>IF('A-baseline &amp; data'!AK325="",I555*(1+SUMIFS('A-methods'!P:P,'A-methods'!$AG:$AG,"rate",'A-methods'!$AF:$AF,$B555,'A-methods'!$G:$G,$C555,'A-methods'!$A:$A,$D555)),'A-baseline &amp; data'!AK325)</f>
        <v>18358.990661882417</v>
      </c>
      <c r="K555" s="243">
        <f>IF('A-baseline &amp; data'!AL325="",J555*(1+SUMIFS('A-methods'!Q:Q,'A-methods'!$AG:$AG,"rate",'A-methods'!$AF:$AF,$B555,'A-methods'!$G:$G,$C555,'A-methods'!$A:$A,$D555)),'A-baseline &amp; data'!AL325)</f>
        <v>18873.042400415125</v>
      </c>
      <c r="L555" s="243">
        <f>IF('A-baseline &amp; data'!AM325="",K555*(1+SUMIFS('A-methods'!R:R,'A-methods'!$AG:$AG,"rate",'A-methods'!$AF:$AF,$B555,'A-methods'!$G:$G,$C555,'A-methods'!$A:$A,$D555)),'A-baseline &amp; data'!AM325)</f>
        <v>19401.487587626747</v>
      </c>
      <c r="M555" s="243">
        <f>IF('A-baseline &amp; data'!AN325="",L555*(1+SUMIFS('A-methods'!S:S,'A-methods'!$AG:$AG,"rate",'A-methods'!$AF:$AF,$B555,'A-methods'!$G:$G,$C555,'A-methods'!$A:$A,$D555)),'A-baseline &amp; data'!AN325)</f>
        <v>19944.729240080298</v>
      </c>
      <c r="N555" s="243">
        <f>IF('A-baseline &amp; data'!AO325="",M555*(1+SUMIFS('A-methods'!T:T,'A-methods'!$AG:$AG,"rate",'A-methods'!$AF:$AF,$B555,'A-methods'!$G:$G,$C555,'A-methods'!$A:$A,$D555)),'A-baseline &amp; data'!AO325)</f>
        <v>20503.181658802547</v>
      </c>
      <c r="O555" s="243">
        <f>IF('A-baseline &amp; data'!AP325="",N555*(1+SUMIFS('A-methods'!U:U,'A-methods'!$AG:$AG,"rate",'A-methods'!$AF:$AF,$B555,'A-methods'!$G:$G,$C555,'A-methods'!$A:$A,$D555)),'A-baseline &amp; data'!AP325)</f>
        <v>21077.270745249018</v>
      </c>
      <c r="P555" s="243">
        <f>IF('A-baseline &amp; data'!AQ325="",O555*(1+SUMIFS('A-methods'!V:V,'A-methods'!$AG:$AG,"rate",'A-methods'!$AF:$AF,$B555,'A-methods'!$G:$G,$C555,'A-methods'!$A:$A,$D555)),'A-baseline &amp; data'!AQ325)</f>
        <v>21667.434326115992</v>
      </c>
      <c r="Q555" s="243">
        <f>IF('A-baseline &amp; data'!AR325="",P555*(1+SUMIFS('A-methods'!W:W,'A-methods'!$AG:$AG,"rate",'A-methods'!$AF:$AF,$B555,'A-methods'!$G:$G,$C555,'A-methods'!$A:$A,$D555)),'A-baseline &amp; data'!AR325)</f>
        <v>22274.122487247241</v>
      </c>
      <c r="R555" s="243">
        <f>IF('A-baseline &amp; data'!AS325="",Q555*(1+SUMIFS('A-methods'!X:X,'A-methods'!$AG:$AG,"rate",'A-methods'!$AF:$AF,$B555,'A-methods'!$G:$G,$C555,'A-methods'!$A:$A,$D555)),'A-baseline &amp; data'!AS325)</f>
        <v>22897.797916890166</v>
      </c>
      <c r="S555" s="243">
        <f>IF('A-baseline &amp; data'!AT325="",R555*(1+SUMIFS('A-methods'!Y:Y,'A-methods'!$AG:$AG,"rate",'A-methods'!$AF:$AF,$B555,'A-methods'!$G:$G,$C555,'A-methods'!$A:$A,$D555)),'A-baseline &amp; data'!AT325)</f>
        <v>23538.936258563092</v>
      </c>
      <c r="T555" s="243">
        <f>IF('A-baseline &amp; data'!AU325="",S555*(1+SUMIFS('A-methods'!Z:Z,'A-methods'!$AG:$AG,"rate",'A-methods'!$AF:$AF,$B555,'A-methods'!$G:$G,$C555,'A-methods'!$A:$A,$D555)),'A-baseline &amp; data'!AU325)</f>
        <v>24198.02647380286</v>
      </c>
      <c r="U555" s="243">
        <f>IF('A-baseline &amp; data'!AV325="",T555*(1+SUMIFS('A-methods'!AA:AA,'A-methods'!$AG:$AG,"rate",'A-methods'!$AF:$AF,$B555,'A-methods'!$G:$G,$C555,'A-methods'!$A:$A,$D555)),'A-baseline &amp; data'!AV325)</f>
        <v>24875.57121506934</v>
      </c>
      <c r="V555" s="243">
        <f>IF('A-baseline &amp; data'!AW325="",U555*(1+SUMIFS('A-methods'!AB:AB,'A-methods'!$AG:$AG,"rate",'A-methods'!$AF:$AF,$B555,'A-methods'!$G:$G,$C555,'A-methods'!$A:$A,$D555)),'A-baseline &amp; data'!AW325)</f>
        <v>25572.087209091282</v>
      </c>
      <c r="W555" s="243">
        <f>IF('A-baseline &amp; data'!AX325="",V555*(1+SUMIFS('A-methods'!AC:AC,'A-methods'!$AG:$AG,"rate",'A-methods'!$AF:$AF,$B555,'A-methods'!$G:$G,$C555,'A-methods'!$A:$A,$D555)),'A-baseline &amp; data'!AX325)</f>
        <v>26288.105650945839</v>
      </c>
      <c r="X555" s="243">
        <f>IF('A-baseline &amp; data'!AY325="",W555*(1+SUMIFS('A-methods'!AD:AD,'A-methods'!$AG:$AG,"rate",'A-methods'!$AF:$AF,$B555,'A-methods'!$G:$G,$C555,'A-methods'!$A:$A,$D555)),'A-baseline &amp; data'!AY325)</f>
        <v>27024.172609172325</v>
      </c>
      <c r="Y555" s="243">
        <f>IF('A-baseline &amp; data'!AZ325="",X555*(1+SUMIFS('A-methods'!AE:AE,'A-methods'!$AG:$AG,"rate",'A-methods'!$AF:$AF,$B555,'A-methods'!$G:$G,$C555,'A-methods'!$A:$A,$D555)),'A-baseline &amp; data'!AZ325)</f>
        <v>27780.849442229151</v>
      </c>
    </row>
    <row r="556" spans="1:25">
      <c r="A556" s="237" t="s">
        <v>260</v>
      </c>
      <c r="B556" s="221" t="s">
        <v>264</v>
      </c>
      <c r="C556" s="274" t="str">
        <f t="shared" si="60"/>
        <v>SA</v>
      </c>
      <c r="D556" s="272" t="str">
        <f t="shared" si="60"/>
        <v>Low</v>
      </c>
      <c r="E556" s="336">
        <f>IF('A-baseline &amp; data'!AF326&lt;&gt;"",'A-baseline &amp; data'!AF326,'A-baseline &amp; data'!AE326*(1+SUMIFS('A-methods'!K:K,'A-methods'!$AG:$AG,"rate",'A-methods'!$AF:$AF,$B556,'A-methods'!$G:$G,$C556,'A-methods'!$A:$A,$D556)))</f>
        <v>2575.71234</v>
      </c>
      <c r="F556" s="243">
        <f>IF('A-baseline &amp; data'!AG326="",E556*(1+SUMIFS('A-methods'!L:L,'A-methods'!$AG:$AG,"rate",'A-methods'!$AF:$AF,$B556,'A-methods'!$G:$G,$C556,'A-methods'!$A:$A,$D556)),'A-baseline &amp; data'!AG326)</f>
        <v>2498.4409697999999</v>
      </c>
      <c r="G556" s="243">
        <f>IF('A-baseline &amp; data'!AH326="",F556*(1+SUMIFS('A-methods'!M:M,'A-methods'!$AG:$AG,"rate",'A-methods'!$AF:$AF,$B556,'A-methods'!$G:$G,$C556,'A-methods'!$A:$A,$D556)),'A-baseline &amp; data'!AH326)</f>
        <v>2423.4877407059998</v>
      </c>
      <c r="H556" s="243">
        <f>IF('A-baseline &amp; data'!AI326="",G556*(1+SUMIFS('A-methods'!N:N,'A-methods'!$AG:$AG,"rate",'A-methods'!$AF:$AF,$B556,'A-methods'!$G:$G,$C556,'A-methods'!$A:$A,$D556)),'A-baseline &amp; data'!AI326)</f>
        <v>2350.7831084848199</v>
      </c>
      <c r="I556" s="243">
        <f>IF('A-baseline &amp; data'!AJ326="",H556*(1+SUMIFS('A-methods'!O:O,'A-methods'!$AG:$AG,"rate",'A-methods'!$AF:$AF,$B556,'A-methods'!$G:$G,$C556,'A-methods'!$A:$A,$D556)),'A-baseline &amp; data'!AJ326)</f>
        <v>2280.2596152302754</v>
      </c>
      <c r="J556" s="243">
        <f>IF('A-baseline &amp; data'!AK326="",I556*(1+SUMIFS('A-methods'!P:P,'A-methods'!$AG:$AG,"rate",'A-methods'!$AF:$AF,$B556,'A-methods'!$G:$G,$C556,'A-methods'!$A:$A,$D556)),'A-baseline &amp; data'!AK326)</f>
        <v>2211.8518267733671</v>
      </c>
      <c r="K556" s="243">
        <f>IF('A-baseline &amp; data'!AL326="",J556*(1+SUMIFS('A-methods'!Q:Q,'A-methods'!$AG:$AG,"rate",'A-methods'!$AF:$AF,$B556,'A-methods'!$G:$G,$C556,'A-methods'!$A:$A,$D556)),'A-baseline &amp; data'!AL326)</f>
        <v>2145.4962719701662</v>
      </c>
      <c r="L556" s="243">
        <f>IF('A-baseline &amp; data'!AM326="",K556*(1+SUMIFS('A-methods'!R:R,'A-methods'!$AG:$AG,"rate",'A-methods'!$AF:$AF,$B556,'A-methods'!$G:$G,$C556,'A-methods'!$A:$A,$D556)),'A-baseline &amp; data'!AM326)</f>
        <v>2081.1313838110609</v>
      </c>
      <c r="M556" s="243">
        <f>IF('A-baseline &amp; data'!AN326="",L556*(1+SUMIFS('A-methods'!S:S,'A-methods'!$AG:$AG,"rate",'A-methods'!$AF:$AF,$B556,'A-methods'!$G:$G,$C556,'A-methods'!$A:$A,$D556)),'A-baseline &amp; data'!AN326)</f>
        <v>2018.6974422967289</v>
      </c>
      <c r="N556" s="243">
        <f>IF('A-baseline &amp; data'!AO326="",M556*(1+SUMIFS('A-methods'!T:T,'A-methods'!$AG:$AG,"rate",'A-methods'!$AF:$AF,$B556,'A-methods'!$G:$G,$C556,'A-methods'!$A:$A,$D556)),'A-baseline &amp; data'!AO326)</f>
        <v>1958.136519027827</v>
      </c>
      <c r="O556" s="243">
        <f>IF('A-baseline &amp; data'!AP326="",N556*(1+SUMIFS('A-methods'!U:U,'A-methods'!$AG:$AG,"rate",'A-methods'!$AF:$AF,$B556,'A-methods'!$G:$G,$C556,'A-methods'!$A:$A,$D556)),'A-baseline &amp; data'!AP326)</f>
        <v>1899.3924234569922</v>
      </c>
      <c r="P556" s="243">
        <f>IF('A-baseline &amp; data'!AQ326="",O556*(1+SUMIFS('A-methods'!V:V,'A-methods'!$AG:$AG,"rate",'A-methods'!$AF:$AF,$B556,'A-methods'!$G:$G,$C556,'A-methods'!$A:$A,$D556)),'A-baseline &amp; data'!AQ326)</f>
        <v>1842.4106507532824</v>
      </c>
      <c r="Q556" s="243">
        <f>IF('A-baseline &amp; data'!AR326="",P556*(1+SUMIFS('A-methods'!W:W,'A-methods'!$AG:$AG,"rate",'A-methods'!$AF:$AF,$B556,'A-methods'!$G:$G,$C556,'A-methods'!$A:$A,$D556)),'A-baseline &amp; data'!AR326)</f>
        <v>1787.1383312306839</v>
      </c>
      <c r="R556" s="243">
        <f>IF('A-baseline &amp; data'!AS326="",Q556*(1+SUMIFS('A-methods'!X:X,'A-methods'!$AG:$AG,"rate",'A-methods'!$AF:$AF,$B556,'A-methods'!$G:$G,$C556,'A-methods'!$A:$A,$D556)),'A-baseline &amp; data'!AS326)</f>
        <v>1733.5241812937634</v>
      </c>
      <c r="S556" s="243">
        <f>IF('A-baseline &amp; data'!AT326="",R556*(1+SUMIFS('A-methods'!Y:Y,'A-methods'!$AG:$AG,"rate",'A-methods'!$AF:$AF,$B556,'A-methods'!$G:$G,$C556,'A-methods'!$A:$A,$D556)),'A-baseline &amp; data'!AT326)</f>
        <v>1681.5184558549504</v>
      </c>
      <c r="T556" s="243">
        <f>IF('A-baseline &amp; data'!AU326="",S556*(1+SUMIFS('A-methods'!Z:Z,'A-methods'!$AG:$AG,"rate",'A-methods'!$AF:$AF,$B556,'A-methods'!$G:$G,$C556,'A-methods'!$A:$A,$D556)),'A-baseline &amp; data'!AU326)</f>
        <v>1631.0729021793018</v>
      </c>
      <c r="U556" s="243">
        <f>IF('A-baseline &amp; data'!AV326="",T556*(1+SUMIFS('A-methods'!AA:AA,'A-methods'!$AG:$AG,"rate",'A-methods'!$AF:$AF,$B556,'A-methods'!$G:$G,$C556,'A-methods'!$A:$A,$D556)),'A-baseline &amp; data'!AV326)</f>
        <v>1582.1407151139226</v>
      </c>
      <c r="V556" s="243">
        <f>IF('A-baseline &amp; data'!AW326="",U556*(1+SUMIFS('A-methods'!AB:AB,'A-methods'!$AG:$AG,"rate",'A-methods'!$AF:$AF,$B556,'A-methods'!$G:$G,$C556,'A-methods'!$A:$A,$D556)),'A-baseline &amp; data'!AW326)</f>
        <v>1534.676493660505</v>
      </c>
      <c r="W556" s="243">
        <f>IF('A-baseline &amp; data'!AX326="",V556*(1+SUMIFS('A-methods'!AC:AC,'A-methods'!$AG:$AG,"rate",'A-methods'!$AF:$AF,$B556,'A-methods'!$G:$G,$C556,'A-methods'!$A:$A,$D556)),'A-baseline &amp; data'!AX326)</f>
        <v>1488.6361988506899</v>
      </c>
      <c r="X556" s="243">
        <f>IF('A-baseline &amp; data'!AY326="",W556*(1+SUMIFS('A-methods'!AD:AD,'A-methods'!$AG:$AG,"rate",'A-methods'!$AF:$AF,$B556,'A-methods'!$G:$G,$C556,'A-methods'!$A:$A,$D556)),'A-baseline &amp; data'!AY326)</f>
        <v>1443.9771128851692</v>
      </c>
      <c r="Y556" s="243">
        <f>IF('A-baseline &amp; data'!AZ326="",X556*(1+SUMIFS('A-methods'!AE:AE,'A-methods'!$AG:$AG,"rate",'A-methods'!$AF:$AF,$B556,'A-methods'!$G:$G,$C556,'A-methods'!$A:$A,$D556)),'A-baseline &amp; data'!AZ326)</f>
        <v>1400.6577994986139</v>
      </c>
    </row>
    <row r="557" spans="1:25">
      <c r="A557" s="237" t="s">
        <v>175</v>
      </c>
      <c r="B557" s="221" t="s">
        <v>373</v>
      </c>
      <c r="C557" s="274" t="str">
        <f t="shared" si="60"/>
        <v>SA</v>
      </c>
      <c r="D557" s="272" t="str">
        <f t="shared" si="60"/>
        <v>Low</v>
      </c>
      <c r="E557" s="336">
        <f>IF('A-baseline &amp; data'!AF327&lt;&gt;"",'A-baseline &amp; data'!AF327,'A-baseline &amp; data'!AE327*(1+SUMIFS('A-methods'!K:K,'A-methods'!$AG:$AG,"rate",'A-methods'!$AF:$AF,$B557,'A-methods'!$G:$G,$C557,'A-methods'!$A:$A,$D557)))</f>
        <v>6311.21</v>
      </c>
      <c r="F557" s="243">
        <f>IF('A-baseline &amp; data'!AG327="",E557*(1+SUMIFS('A-methods'!L:L,'A-methods'!$AG:$AG,"rate",'A-methods'!$AF:$AF,$B557,'A-methods'!$G:$G,$C557,'A-methods'!$A:$A,$D557)),'A-baseline &amp; data'!AG327)</f>
        <v>6306.4442569616458</v>
      </c>
      <c r="G557" s="243">
        <f>IF('A-baseline &amp; data'!AH327="",F557*(1+SUMIFS('A-methods'!M:M,'A-methods'!$AG:$AG,"rate",'A-methods'!$AF:$AF,$B557,'A-methods'!$G:$G,$C557,'A-methods'!$A:$A,$D557)),'A-baseline &amp; data'!AH327)</f>
        <v>6301.6821126478953</v>
      </c>
      <c r="H557" s="243">
        <f>IF('A-baseline &amp; data'!AI327="",G557*(1+SUMIFS('A-methods'!N:N,'A-methods'!$AG:$AG,"rate",'A-methods'!$AF:$AF,$B557,'A-methods'!$G:$G,$C557,'A-methods'!$A:$A,$D557)),'A-baseline &amp; data'!AI327)</f>
        <v>6301.6821126478953</v>
      </c>
      <c r="I557" s="243">
        <f>IF('A-baseline &amp; data'!AJ327="",H557*(1+SUMIFS('A-methods'!O:O,'A-methods'!$AG:$AG,"rate",'A-methods'!$AF:$AF,$B557,'A-methods'!$G:$G,$C557,'A-methods'!$A:$A,$D557)),'A-baseline &amp; data'!AJ327)</f>
        <v>6301.6821126478953</v>
      </c>
      <c r="J557" s="243">
        <f>IF('A-baseline &amp; data'!AK327="",I557*(1+SUMIFS('A-methods'!P:P,'A-methods'!$AG:$AG,"rate",'A-methods'!$AF:$AF,$B557,'A-methods'!$G:$G,$C557,'A-methods'!$A:$A,$D557)),'A-baseline &amp; data'!AK327)</f>
        <v>6301.6821126478953</v>
      </c>
      <c r="K557" s="243">
        <f>IF('A-baseline &amp; data'!AL327="",J557*(1+SUMIFS('A-methods'!Q:Q,'A-methods'!$AG:$AG,"rate",'A-methods'!$AF:$AF,$B557,'A-methods'!$G:$G,$C557,'A-methods'!$A:$A,$D557)),'A-baseline &amp; data'!AL327)</f>
        <v>6301.6821126478953</v>
      </c>
      <c r="L557" s="243">
        <f>IF('A-baseline &amp; data'!AM327="",K557*(1+SUMIFS('A-methods'!R:R,'A-methods'!$AG:$AG,"rate",'A-methods'!$AF:$AF,$B557,'A-methods'!$G:$G,$C557,'A-methods'!$A:$A,$D557)),'A-baseline &amp; data'!AM327)</f>
        <v>6301.6821126478953</v>
      </c>
      <c r="M557" s="243">
        <f>IF('A-baseline &amp; data'!AN327="",L557*(1+SUMIFS('A-methods'!S:S,'A-methods'!$AG:$AG,"rate",'A-methods'!$AF:$AF,$B557,'A-methods'!$G:$G,$C557,'A-methods'!$A:$A,$D557)),'A-baseline &amp; data'!AN327)</f>
        <v>6301.6821126478953</v>
      </c>
      <c r="N557" s="243">
        <f>IF('A-baseline &amp; data'!AO327="",M557*(1+SUMIFS('A-methods'!T:T,'A-methods'!$AG:$AG,"rate",'A-methods'!$AF:$AF,$B557,'A-methods'!$G:$G,$C557,'A-methods'!$A:$A,$D557)),'A-baseline &amp; data'!AO327)</f>
        <v>6307.9837947605429</v>
      </c>
      <c r="O557" s="243">
        <f>IF('A-baseline &amp; data'!AP327="",N557*(1+SUMIFS('A-methods'!U:U,'A-methods'!$AG:$AG,"rate",'A-methods'!$AF:$AF,$B557,'A-methods'!$G:$G,$C557,'A-methods'!$A:$A,$D557)),'A-baseline &amp; data'!AP327)</f>
        <v>6314.2917785553027</v>
      </c>
      <c r="P557" s="243">
        <f>IF('A-baseline &amp; data'!AQ327="",O557*(1+SUMIFS('A-methods'!V:V,'A-methods'!$AG:$AG,"rate",'A-methods'!$AF:$AF,$B557,'A-methods'!$G:$G,$C557,'A-methods'!$A:$A,$D557)),'A-baseline &amp; data'!AQ327)</f>
        <v>6320.6060703338571</v>
      </c>
      <c r="Q557" s="243">
        <f>IF('A-baseline &amp; data'!AR327="",P557*(1+SUMIFS('A-methods'!W:W,'A-methods'!$AG:$AG,"rate",'A-methods'!$AF:$AF,$B557,'A-methods'!$G:$G,$C557,'A-methods'!$A:$A,$D557)),'A-baseline &amp; data'!AR327)</f>
        <v>6326.9266764041904</v>
      </c>
      <c r="R557" s="243">
        <f>IF('A-baseline &amp; data'!AS327="",Q557*(1+SUMIFS('A-methods'!X:X,'A-methods'!$AG:$AG,"rate",'A-methods'!$AF:$AF,$B557,'A-methods'!$G:$G,$C557,'A-methods'!$A:$A,$D557)),'A-baseline &amp; data'!AS327)</f>
        <v>6333.2536030805941</v>
      </c>
      <c r="S557" s="243">
        <f>IF('A-baseline &amp; data'!AT327="",R557*(1+SUMIFS('A-methods'!Y:Y,'A-methods'!$AG:$AG,"rate",'A-methods'!$AF:$AF,$B557,'A-methods'!$G:$G,$C557,'A-methods'!$A:$A,$D557)),'A-baseline &amp; data'!AT327)</f>
        <v>6339.5868566836743</v>
      </c>
      <c r="T557" s="243">
        <f>IF('A-baseline &amp; data'!AU327="",S557*(1+SUMIFS('A-methods'!Z:Z,'A-methods'!$AG:$AG,"rate",'A-methods'!$AF:$AF,$B557,'A-methods'!$G:$G,$C557,'A-methods'!$A:$A,$D557)),'A-baseline &amp; data'!AU327)</f>
        <v>6345.9264435403575</v>
      </c>
      <c r="U557" s="243">
        <f>IF('A-baseline &amp; data'!AV327="",T557*(1+SUMIFS('A-methods'!AA:AA,'A-methods'!$AG:$AG,"rate",'A-methods'!$AF:$AF,$B557,'A-methods'!$G:$G,$C557,'A-methods'!$A:$A,$D557)),'A-baseline &amp; data'!AV327)</f>
        <v>6352.2723699838971</v>
      </c>
      <c r="V557" s="243">
        <f>IF('A-baseline &amp; data'!AW327="",U557*(1+SUMIFS('A-methods'!AB:AB,'A-methods'!$AG:$AG,"rate",'A-methods'!$AF:$AF,$B557,'A-methods'!$G:$G,$C557,'A-methods'!$A:$A,$D557)),'A-baseline &amp; data'!AW327)</f>
        <v>6358.6246423538805</v>
      </c>
      <c r="W557" s="243">
        <f>IF('A-baseline &amp; data'!AX327="",V557*(1+SUMIFS('A-methods'!AC:AC,'A-methods'!$AG:$AG,"rate",'A-methods'!$AF:$AF,$B557,'A-methods'!$G:$G,$C557,'A-methods'!$A:$A,$D557)),'A-baseline &amp; data'!AX327)</f>
        <v>6364.9832669962334</v>
      </c>
      <c r="X557" s="243">
        <f>IF('A-baseline &amp; data'!AY327="",W557*(1+SUMIFS('A-methods'!AD:AD,'A-methods'!$AG:$AG,"rate",'A-methods'!$AF:$AF,$B557,'A-methods'!$G:$G,$C557,'A-methods'!$A:$A,$D557)),'A-baseline &amp; data'!AY327)</f>
        <v>6371.3482502632287</v>
      </c>
      <c r="Y557" s="243">
        <f>IF('A-baseline &amp; data'!AZ327="",X557*(1+SUMIFS('A-methods'!AE:AE,'A-methods'!$AG:$AG,"rate",'A-methods'!$AF:$AF,$B557,'A-methods'!$G:$G,$C557,'A-methods'!$A:$A,$D557)),'A-baseline &amp; data'!AZ327)</f>
        <v>6377.7195985134913</v>
      </c>
    </row>
    <row r="558" spans="1:25">
      <c r="A558" s="237" t="s">
        <v>189</v>
      </c>
      <c r="B558" s="221" t="s">
        <v>190</v>
      </c>
      <c r="C558" s="274" t="str">
        <f t="shared" si="60"/>
        <v>SA</v>
      </c>
      <c r="D558" s="272" t="str">
        <f t="shared" si="60"/>
        <v>Low</v>
      </c>
      <c r="E558" s="336">
        <f>IF('A-baseline &amp; data'!AF328&lt;&gt;"",'A-baseline &amp; data'!AF328,'A-baseline &amp; data'!AE328*(1+SUMIFS('A-methods'!K:K,'A-methods'!$AG:$AG,"rate",'A-methods'!$AF:$AF,$B558,'A-methods'!$G:$G,$C558,'A-methods'!$A:$A,$D558)))</f>
        <v>29561.112057047609</v>
      </c>
      <c r="F558" s="243">
        <f>IF('A-baseline &amp; data'!AG328="",E558*(1+SUMIFS('A-methods'!L:L,'A-methods'!$AG:$AG,"rate",'A-methods'!$AF:$AF,$B558,'A-methods'!$G:$G,$C558,'A-methods'!$A:$A,$D558)),'A-baseline &amp; data'!AG328)</f>
        <v>29413.306496762372</v>
      </c>
      <c r="G558" s="243">
        <f>IF('A-baseline &amp; data'!AH328="",F558*(1+SUMIFS('A-methods'!M:M,'A-methods'!$AG:$AG,"rate",'A-methods'!$AF:$AF,$B558,'A-methods'!$G:$G,$C558,'A-methods'!$A:$A,$D558)),'A-baseline &amp; data'!AH328)</f>
        <v>29266.23996427856</v>
      </c>
      <c r="H558" s="243">
        <f>IF('A-baseline &amp; data'!AI328="",G558*(1+SUMIFS('A-methods'!N:N,'A-methods'!$AG:$AG,"rate",'A-methods'!$AF:$AF,$B558,'A-methods'!$G:$G,$C558,'A-methods'!$A:$A,$D558)),'A-baseline &amp; data'!AI328)</f>
        <v>29119.908764457166</v>
      </c>
      <c r="I558" s="243">
        <f>IF('A-baseline &amp; data'!AJ328="",H558*(1+SUMIFS('A-methods'!O:O,'A-methods'!$AG:$AG,"rate",'A-methods'!$AF:$AF,$B558,'A-methods'!$G:$G,$C558,'A-methods'!$A:$A,$D558)),'A-baseline &amp; data'!AJ328)</f>
        <v>28974.309220634881</v>
      </c>
      <c r="J558" s="243">
        <f>IF('A-baseline &amp; data'!AK328="",I558*(1+SUMIFS('A-methods'!P:P,'A-methods'!$AG:$AG,"rate",'A-methods'!$AF:$AF,$B558,'A-methods'!$G:$G,$C558,'A-methods'!$A:$A,$D558)),'A-baseline &amp; data'!AK328)</f>
        <v>28829.437674531706</v>
      </c>
      <c r="K558" s="243">
        <f>IF('A-baseline &amp; data'!AL328="",J558*(1+SUMIFS('A-methods'!Q:Q,'A-methods'!$AG:$AG,"rate",'A-methods'!$AF:$AF,$B558,'A-methods'!$G:$G,$C558,'A-methods'!$A:$A,$D558)),'A-baseline &amp; data'!AL328)</f>
        <v>28685.290486159047</v>
      </c>
      <c r="L558" s="243">
        <f>IF('A-baseline &amp; data'!AM328="",K558*(1+SUMIFS('A-methods'!R:R,'A-methods'!$AG:$AG,"rate",'A-methods'!$AF:$AF,$B558,'A-methods'!$G:$G,$C558,'A-methods'!$A:$A,$D558)),'A-baseline &amp; data'!AM328)</f>
        <v>28541.864033728252</v>
      </c>
      <c r="M558" s="243">
        <f>IF('A-baseline &amp; data'!AN328="",L558*(1+SUMIFS('A-methods'!S:S,'A-methods'!$AG:$AG,"rate",'A-methods'!$AF:$AF,$B558,'A-methods'!$G:$G,$C558,'A-methods'!$A:$A,$D558)),'A-baseline &amp; data'!AN328)</f>
        <v>28399.154713559612</v>
      </c>
      <c r="N558" s="243">
        <f>IF('A-baseline &amp; data'!AO328="",M558*(1+SUMIFS('A-methods'!T:T,'A-methods'!$AG:$AG,"rate",'A-methods'!$AF:$AF,$B558,'A-methods'!$G:$G,$C558,'A-methods'!$A:$A,$D558)),'A-baseline &amp; data'!AO328)</f>
        <v>28257.158939991812</v>
      </c>
      <c r="O558" s="243">
        <f>IF('A-baseline &amp; data'!AP328="",N558*(1+SUMIFS('A-methods'!U:U,'A-methods'!$AG:$AG,"rate",'A-methods'!$AF:$AF,$B558,'A-methods'!$G:$G,$C558,'A-methods'!$A:$A,$D558)),'A-baseline &amp; data'!AP328)</f>
        <v>28115.873145291855</v>
      </c>
      <c r="P558" s="243">
        <f>IF('A-baseline &amp; data'!AQ328="",O558*(1+SUMIFS('A-methods'!V:V,'A-methods'!$AG:$AG,"rate",'A-methods'!$AF:$AF,$B558,'A-methods'!$G:$G,$C558,'A-methods'!$A:$A,$D558)),'A-baseline &amp; data'!AQ328)</f>
        <v>27975.293779565396</v>
      </c>
      <c r="Q558" s="243">
        <f>IF('A-baseline &amp; data'!AR328="",P558*(1+SUMIFS('A-methods'!W:W,'A-methods'!$AG:$AG,"rate",'A-methods'!$AF:$AF,$B558,'A-methods'!$G:$G,$C558,'A-methods'!$A:$A,$D558)),'A-baseline &amp; data'!AR328)</f>
        <v>27835.41731066757</v>
      </c>
      <c r="R558" s="243">
        <f>IF('A-baseline &amp; data'!AS328="",Q558*(1+SUMIFS('A-methods'!X:X,'A-methods'!$AG:$AG,"rate",'A-methods'!$AF:$AF,$B558,'A-methods'!$G:$G,$C558,'A-methods'!$A:$A,$D558)),'A-baseline &amp; data'!AS328)</f>
        <v>27696.240224114234</v>
      </c>
      <c r="S558" s="243">
        <f>IF('A-baseline &amp; data'!AT328="",R558*(1+SUMIFS('A-methods'!Y:Y,'A-methods'!$AG:$AG,"rate",'A-methods'!$AF:$AF,$B558,'A-methods'!$G:$G,$C558,'A-methods'!$A:$A,$D558)),'A-baseline &amp; data'!AT328)</f>
        <v>27557.759022993661</v>
      </c>
      <c r="T558" s="243">
        <f>IF('A-baseline &amp; data'!AU328="",S558*(1+SUMIFS('A-methods'!Z:Z,'A-methods'!$AG:$AG,"rate",'A-methods'!$AF:$AF,$B558,'A-methods'!$G:$G,$C558,'A-methods'!$A:$A,$D558)),'A-baseline &amp; data'!AU328)</f>
        <v>27419.970227878694</v>
      </c>
      <c r="U558" s="243">
        <f>IF('A-baseline &amp; data'!AV328="",T558*(1+SUMIFS('A-methods'!AA:AA,'A-methods'!$AG:$AG,"rate",'A-methods'!$AF:$AF,$B558,'A-methods'!$G:$G,$C558,'A-methods'!$A:$A,$D558)),'A-baseline &amp; data'!AV328)</f>
        <v>27282.870376739302</v>
      </c>
      <c r="V558" s="243">
        <f>IF('A-baseline &amp; data'!AW328="",U558*(1+SUMIFS('A-methods'!AB:AB,'A-methods'!$AG:$AG,"rate",'A-methods'!$AF:$AF,$B558,'A-methods'!$G:$G,$C558,'A-methods'!$A:$A,$D558)),'A-baseline &amp; data'!AW328)</f>
        <v>27146.456024855604</v>
      </c>
      <c r="W558" s="243">
        <f>IF('A-baseline &amp; data'!AX328="",V558*(1+SUMIFS('A-methods'!AC:AC,'A-methods'!$AG:$AG,"rate",'A-methods'!$AF:$AF,$B558,'A-methods'!$G:$G,$C558,'A-methods'!$A:$A,$D558)),'A-baseline &amp; data'!AX328)</f>
        <v>27010.723744731327</v>
      </c>
      <c r="X558" s="243">
        <f>IF('A-baseline &amp; data'!AY328="",W558*(1+SUMIFS('A-methods'!AD:AD,'A-methods'!$AG:$AG,"rate",'A-methods'!$AF:$AF,$B558,'A-methods'!$G:$G,$C558,'A-methods'!$A:$A,$D558)),'A-baseline &amp; data'!AY328)</f>
        <v>26875.67012600767</v>
      </c>
      <c r="Y558" s="243">
        <f>IF('A-baseline &amp; data'!AZ328="",X558*(1+SUMIFS('A-methods'!AE:AE,'A-methods'!$AG:$AG,"rate",'A-methods'!$AF:$AF,$B558,'A-methods'!$G:$G,$C558,'A-methods'!$A:$A,$D558)),'A-baseline &amp; data'!AZ328)</f>
        <v>26741.291775377631</v>
      </c>
    </row>
    <row r="559" spans="1:25">
      <c r="A559" s="244" t="s">
        <v>262</v>
      </c>
      <c r="B559" s="245" t="s">
        <v>265</v>
      </c>
      <c r="C559" s="188" t="str">
        <f t="shared" si="60"/>
        <v>SA</v>
      </c>
      <c r="D559" s="275" t="str">
        <f t="shared" si="60"/>
        <v>Low</v>
      </c>
      <c r="E559" s="337">
        <f>IF('A-baseline &amp; data'!AF329&lt;&gt;"",'A-baseline &amp; data'!AF329,'A-baseline &amp; data'!AE329*(1+SUMIFS('A-methods'!K:K,'A-methods'!$AG:$AG,"rate",'A-methods'!$AF:$AF,$B559,'A-methods'!$G:$G,$C559,'A-methods'!$A:$A,$D559)))</f>
        <v>366.69</v>
      </c>
      <c r="F559" s="196">
        <f>IF('A-baseline &amp; data'!AG329="",E559*(1+SUMIFS('A-methods'!L:L,'A-methods'!$AG:$AG,"rate",'A-methods'!$AF:$AF,$B559,'A-methods'!$G:$G,$C559,'A-methods'!$A:$A,$D559)),'A-baseline &amp; data'!AG329)</f>
        <v>364.85654999999997</v>
      </c>
      <c r="G559" s="196">
        <f>IF('A-baseline &amp; data'!AH329="",F559*(1+SUMIFS('A-methods'!M:M,'A-methods'!$AG:$AG,"rate",'A-methods'!$AF:$AF,$B559,'A-methods'!$G:$G,$C559,'A-methods'!$A:$A,$D559)),'A-baseline &amp; data'!AH329)</f>
        <v>363.03226724999996</v>
      </c>
      <c r="H559" s="196">
        <f>IF('A-baseline &amp; data'!AI329="",G559*(1+SUMIFS('A-methods'!N:N,'A-methods'!$AG:$AG,"rate",'A-methods'!$AF:$AF,$B559,'A-methods'!$G:$G,$C559,'A-methods'!$A:$A,$D559)),'A-baseline &amp; data'!AI329)</f>
        <v>361.21710591374995</v>
      </c>
      <c r="I559" s="196">
        <f>IF('A-baseline &amp; data'!AJ329="",H559*(1+SUMIFS('A-methods'!O:O,'A-methods'!$AG:$AG,"rate",'A-methods'!$AF:$AF,$B559,'A-methods'!$G:$G,$C559,'A-methods'!$A:$A,$D559)),'A-baseline &amp; data'!AJ329)</f>
        <v>359.4110203841812</v>
      </c>
      <c r="J559" s="196">
        <f>IF('A-baseline &amp; data'!AK329="",I559*(1+SUMIFS('A-methods'!P:P,'A-methods'!$AG:$AG,"rate",'A-methods'!$AF:$AF,$B559,'A-methods'!$G:$G,$C559,'A-methods'!$A:$A,$D559)),'A-baseline &amp; data'!AK329)</f>
        <v>357.61396528226027</v>
      </c>
      <c r="K559" s="196">
        <f>IF('A-baseline &amp; data'!AL329="",J559*(1+SUMIFS('A-methods'!Q:Q,'A-methods'!$AG:$AG,"rate",'A-methods'!$AF:$AF,$B559,'A-methods'!$G:$G,$C559,'A-methods'!$A:$A,$D559)),'A-baseline &amp; data'!AL329)</f>
        <v>355.82589545584898</v>
      </c>
      <c r="L559" s="196">
        <f>IF('A-baseline &amp; data'!AM329="",K559*(1+SUMIFS('A-methods'!R:R,'A-methods'!$AG:$AG,"rate",'A-methods'!$AF:$AF,$B559,'A-methods'!$G:$G,$C559,'A-methods'!$A:$A,$D559)),'A-baseline &amp; data'!AM329)</f>
        <v>354.04676597856974</v>
      </c>
      <c r="M559" s="196">
        <f>IF('A-baseline &amp; data'!AN329="",L559*(1+SUMIFS('A-methods'!S:S,'A-methods'!$AG:$AG,"rate",'A-methods'!$AF:$AF,$B559,'A-methods'!$G:$G,$C559,'A-methods'!$A:$A,$D559)),'A-baseline &amp; data'!AN329)</f>
        <v>352.27653214867689</v>
      </c>
      <c r="N559" s="196">
        <f>IF('A-baseline &amp; data'!AO329="",M559*(1+SUMIFS('A-methods'!T:T,'A-methods'!$AG:$AG,"rate",'A-methods'!$AF:$AF,$B559,'A-methods'!$G:$G,$C559,'A-methods'!$A:$A,$D559)),'A-baseline &amp; data'!AO329)</f>
        <v>350.51514948793351</v>
      </c>
      <c r="O559" s="196">
        <f>IF('A-baseline &amp; data'!AP329="",N559*(1+SUMIFS('A-methods'!U:U,'A-methods'!$AG:$AG,"rate",'A-methods'!$AF:$AF,$B559,'A-methods'!$G:$G,$C559,'A-methods'!$A:$A,$D559)),'A-baseline &amp; data'!AP329)</f>
        <v>348.76257374049385</v>
      </c>
      <c r="P559" s="196">
        <f>IF('A-baseline &amp; data'!AQ329="",O559*(1+SUMIFS('A-methods'!V:V,'A-methods'!$AG:$AG,"rate",'A-methods'!$AF:$AF,$B559,'A-methods'!$G:$G,$C559,'A-methods'!$A:$A,$D559)),'A-baseline &amp; data'!AQ329)</f>
        <v>347.01876087179136</v>
      </c>
      <c r="Q559" s="196">
        <f>IF('A-baseline &amp; data'!AR329="",P559*(1+SUMIFS('A-methods'!W:W,'A-methods'!$AG:$AG,"rate",'A-methods'!$AF:$AF,$B559,'A-methods'!$G:$G,$C559,'A-methods'!$A:$A,$D559)),'A-baseline &amp; data'!AR329)</f>
        <v>345.28366706743242</v>
      </c>
      <c r="R559" s="196">
        <f>IF('A-baseline &amp; data'!AS329="",Q559*(1+SUMIFS('A-methods'!X:X,'A-methods'!$AG:$AG,"rate",'A-methods'!$AF:$AF,$B559,'A-methods'!$G:$G,$C559,'A-methods'!$A:$A,$D559)),'A-baseline &amp; data'!AS329)</f>
        <v>343.55724873209527</v>
      </c>
      <c r="S559" s="196">
        <f>IF('A-baseline &amp; data'!AT329="",R559*(1+SUMIFS('A-methods'!Y:Y,'A-methods'!$AG:$AG,"rate",'A-methods'!$AF:$AF,$B559,'A-methods'!$G:$G,$C559,'A-methods'!$A:$A,$D559)),'A-baseline &amp; data'!AT329)</f>
        <v>341.83946248843478</v>
      </c>
      <c r="T559" s="196">
        <f>IF('A-baseline &amp; data'!AU329="",S559*(1+SUMIFS('A-methods'!Z:Z,'A-methods'!$AG:$AG,"rate",'A-methods'!$AF:$AF,$B559,'A-methods'!$G:$G,$C559,'A-methods'!$A:$A,$D559)),'A-baseline &amp; data'!AU329)</f>
        <v>340.13026517599258</v>
      </c>
      <c r="U559" s="196">
        <f>IF('A-baseline &amp; data'!AV329="",T559*(1+SUMIFS('A-methods'!AA:AA,'A-methods'!$AG:$AG,"rate",'A-methods'!$AF:$AF,$B559,'A-methods'!$G:$G,$C559,'A-methods'!$A:$A,$D559)),'A-baseline &amp; data'!AV329)</f>
        <v>338.42961385011262</v>
      </c>
      <c r="V559" s="196">
        <f>IF('A-baseline &amp; data'!AW329="",U559*(1+SUMIFS('A-methods'!AB:AB,'A-methods'!$AG:$AG,"rate",'A-methods'!$AF:$AF,$B559,'A-methods'!$G:$G,$C559,'A-methods'!$A:$A,$D559)),'A-baseline &amp; data'!AW329)</f>
        <v>336.73746578086207</v>
      </c>
      <c r="W559" s="196">
        <f>IF('A-baseline &amp; data'!AX329="",V559*(1+SUMIFS('A-methods'!AC:AC,'A-methods'!$AG:$AG,"rate",'A-methods'!$AF:$AF,$B559,'A-methods'!$G:$G,$C559,'A-methods'!$A:$A,$D559)),'A-baseline &amp; data'!AX329)</f>
        <v>335.05377845195778</v>
      </c>
      <c r="X559" s="196">
        <f>IF('A-baseline &amp; data'!AY329="",W559*(1+SUMIFS('A-methods'!AD:AD,'A-methods'!$AG:$AG,"rate",'A-methods'!$AF:$AF,$B559,'A-methods'!$G:$G,$C559,'A-methods'!$A:$A,$D559)),'A-baseline &amp; data'!AY329)</f>
        <v>333.37850955969799</v>
      </c>
      <c r="Y559" s="196">
        <f>IF('A-baseline &amp; data'!AZ329="",X559*(1+SUMIFS('A-methods'!AE:AE,'A-methods'!$AG:$AG,"rate",'A-methods'!$AF:$AF,$B559,'A-methods'!$G:$G,$C559,'A-methods'!$A:$A,$D559)),'A-baseline &amp; data'!AZ329)</f>
        <v>331.71161701189948</v>
      </c>
    </row>
    <row r="560" spans="1:25">
      <c r="D560" s="305"/>
      <c r="E560" s="324">
        <f t="shared" ref="E560:Y560" si="61">SUM(E532:E559)</f>
        <v>460439.86491664971</v>
      </c>
      <c r="F560" s="324">
        <f t="shared" si="61"/>
        <v>457803.11257219693</v>
      </c>
      <c r="G560" s="324">
        <f t="shared" si="61"/>
        <v>455322.42940922198</v>
      </c>
      <c r="H560" s="324">
        <f t="shared" si="61"/>
        <v>452997.10832703894</v>
      </c>
      <c r="I560" s="324">
        <f t="shared" si="61"/>
        <v>450817.20718413201</v>
      </c>
      <c r="J560" s="324">
        <f t="shared" si="61"/>
        <v>448777.81675835949</v>
      </c>
      <c r="K560" s="324">
        <f t="shared" si="61"/>
        <v>446874.28475264617</v>
      </c>
      <c r="L560" s="324">
        <f t="shared" si="61"/>
        <v>445134.38844284072</v>
      </c>
      <c r="M560" s="324">
        <f t="shared" si="61"/>
        <v>443518.22556355281</v>
      </c>
      <c r="N560" s="324">
        <f t="shared" si="61"/>
        <v>442028.49950066389</v>
      </c>
      <c r="O560" s="324">
        <f t="shared" si="61"/>
        <v>440653.24286701792</v>
      </c>
      <c r="P560" s="324">
        <f t="shared" si="61"/>
        <v>439391.51576277404</v>
      </c>
      <c r="Q560" s="324">
        <f t="shared" si="61"/>
        <v>438240.22291460459</v>
      </c>
      <c r="R560" s="324">
        <f t="shared" si="61"/>
        <v>437196.42571261642</v>
      </c>
      <c r="S560" s="324">
        <f t="shared" si="61"/>
        <v>436257.3367706869</v>
      </c>
      <c r="T560" s="324">
        <f t="shared" si="61"/>
        <v>435420.31473237782</v>
      </c>
      <c r="U560" s="324">
        <f t="shared" si="61"/>
        <v>434682.85931306676</v>
      </c>
      <c r="V560" s="324">
        <f t="shared" si="61"/>
        <v>434042.60656933096</v>
      </c>
      <c r="W560" s="324">
        <f t="shared" si="61"/>
        <v>433497.32438701129</v>
      </c>
      <c r="X560" s="324">
        <f t="shared" si="61"/>
        <v>433044.90817975829</v>
      </c>
      <c r="Y560" s="324">
        <f t="shared" si="61"/>
        <v>432683.37679021788</v>
      </c>
    </row>
    <row r="561" spans="1:27">
      <c r="D561" s="305"/>
    </row>
    <row r="562" spans="1:27" s="349" customFormat="1" ht="21">
      <c r="A562" s="347" t="s">
        <v>508</v>
      </c>
      <c r="B562" s="348"/>
      <c r="C562" s="348"/>
      <c r="D562" s="348"/>
      <c r="AA562" s="353" t="b">
        <f>AND(Y622&gt;Y592,Y652&lt;Y592)</f>
        <v>1</v>
      </c>
    </row>
    <row r="563" spans="1:27" s="224" customFormat="1" ht="15.75">
      <c r="B563" s="242" t="s">
        <v>211</v>
      </c>
      <c r="C563" s="242"/>
      <c r="D563" s="304"/>
      <c r="AA563" s="354"/>
    </row>
    <row r="564" spans="1:27">
      <c r="A564" s="246" t="s">
        <v>21</v>
      </c>
      <c r="B564" s="247" t="s">
        <v>198</v>
      </c>
      <c r="C564" s="273" t="str">
        <f>A562</f>
        <v>Tas</v>
      </c>
      <c r="D564" s="271" t="s">
        <v>214</v>
      </c>
      <c r="E564" s="335">
        <f>IF('A-baseline &amp; data'!AF376&lt;&gt;"",'A-baseline &amp; data'!AF376,'A-baseline &amp; data'!AE376*(1+SUMIFS('A-methods'!K:K,'A-methods'!$AG:$AG,"rate",'A-methods'!$AF:$AF,$B564,'A-methods'!$H:$H,$C564,'A-methods'!$A:$A,$D564)))</f>
        <v>0</v>
      </c>
      <c r="F564" s="248">
        <f>IF('A-baseline &amp; data'!AG376="",E564*(1+SUMIFS('A-methods'!L:L,'A-methods'!$AG:$AG,"rate",'A-methods'!$AF:$AF,$B564,'A-methods'!$H:$H,$C564,'A-methods'!$A:$A,$D564)),'A-baseline &amp; data'!AG376)</f>
        <v>0</v>
      </c>
      <c r="G564" s="248">
        <f>IF('A-baseline &amp; data'!AH376="",F564*(1+SUMIFS('A-methods'!M:M,'A-methods'!$AG:$AG,"rate",'A-methods'!$AF:$AF,$B564,'A-methods'!$H:$H,$C564,'A-methods'!$A:$A,$D564)),'A-baseline &amp; data'!AH376)</f>
        <v>0</v>
      </c>
      <c r="H564" s="248">
        <f>IF('A-baseline &amp; data'!AI376="",G564*(1+SUMIFS('A-methods'!N:N,'A-methods'!$AG:$AG,"rate",'A-methods'!$AF:$AF,$B564,'A-methods'!$H:$H,$C564,'A-methods'!$A:$A,$D564)),'A-baseline &amp; data'!AI376)</f>
        <v>0</v>
      </c>
      <c r="I564" s="248">
        <f>IF('A-baseline &amp; data'!AJ376="",H564*(1+SUMIFS('A-methods'!O:O,'A-methods'!$AG:$AG,"rate",'A-methods'!$AF:$AF,$B564,'A-methods'!$H:$H,$C564,'A-methods'!$A:$A,$D564)),'A-baseline &amp; data'!AJ376)</f>
        <v>0</v>
      </c>
      <c r="J564" s="248">
        <f>IF('A-baseline &amp; data'!AK376="",I564*(1+SUMIFS('A-methods'!P:P,'A-methods'!$AG:$AG,"rate",'A-methods'!$AF:$AF,$B564,'A-methods'!$H:$H,$C564,'A-methods'!$A:$A,$D564)),'A-baseline &amp; data'!AK376)</f>
        <v>0</v>
      </c>
      <c r="K564" s="248">
        <f>IF('A-baseline &amp; data'!AL376="",J564*(1+SUMIFS('A-methods'!Q:Q,'A-methods'!$AG:$AG,"rate",'A-methods'!$AF:$AF,$B564,'A-methods'!$H:$H,$C564,'A-methods'!$A:$A,$D564)),'A-baseline &amp; data'!AL376)</f>
        <v>0</v>
      </c>
      <c r="L564" s="248">
        <f>IF('A-baseline &amp; data'!AM376="",K564*(1+SUMIFS('A-methods'!R:R,'A-methods'!$AG:$AG,"rate",'A-methods'!$AF:$AF,$B564,'A-methods'!$H:$H,$C564,'A-methods'!$A:$A,$D564)),'A-baseline &amp; data'!AM376)</f>
        <v>0</v>
      </c>
      <c r="M564" s="248">
        <f>IF('A-baseline &amp; data'!AN376="",L564*(1+SUMIFS('A-methods'!S:S,'A-methods'!$AG:$AG,"rate",'A-methods'!$AF:$AF,$B564,'A-methods'!$H:$H,$C564,'A-methods'!$A:$A,$D564)),'A-baseline &amp; data'!AN376)</f>
        <v>0</v>
      </c>
      <c r="N564" s="248">
        <f>IF('A-baseline &amp; data'!AO376="",M564*(1+SUMIFS('A-methods'!T:T,'A-methods'!$AG:$AG,"rate",'A-methods'!$AF:$AF,$B564,'A-methods'!$H:$H,$C564,'A-methods'!$A:$A,$D564)),'A-baseline &amp; data'!AO376)</f>
        <v>0</v>
      </c>
      <c r="O564" s="248">
        <f>IF('A-baseline &amp; data'!AP376="",N564*(1+SUMIFS('A-methods'!U:U,'A-methods'!$AG:$AG,"rate",'A-methods'!$AF:$AF,$B564,'A-methods'!$H:$H,$C564,'A-methods'!$A:$A,$D564)),'A-baseline &amp; data'!AP376)</f>
        <v>0</v>
      </c>
      <c r="P564" s="248">
        <f>IF('A-baseline &amp; data'!AQ376="",O564*(1+SUMIFS('A-methods'!V:V,'A-methods'!$AG:$AG,"rate",'A-methods'!$AF:$AF,$B564,'A-methods'!$H:$H,$C564,'A-methods'!$A:$A,$D564)),'A-baseline &amp; data'!AQ376)</f>
        <v>0</v>
      </c>
      <c r="Q564" s="248">
        <f>IF('A-baseline &amp; data'!AR376="",P564*(1+SUMIFS('A-methods'!W:W,'A-methods'!$AG:$AG,"rate",'A-methods'!$AF:$AF,$B564,'A-methods'!$H:$H,$C564,'A-methods'!$A:$A,$D564)),'A-baseline &amp; data'!AR376)</f>
        <v>0</v>
      </c>
      <c r="R564" s="248">
        <f>IF('A-baseline &amp; data'!AS376="",Q564*(1+SUMIFS('A-methods'!X:X,'A-methods'!$AG:$AG,"rate",'A-methods'!$AF:$AF,$B564,'A-methods'!$H:$H,$C564,'A-methods'!$A:$A,$D564)),'A-baseline &amp; data'!AS376)</f>
        <v>0</v>
      </c>
      <c r="S564" s="248">
        <f>IF('A-baseline &amp; data'!AT376="",R564*(1+SUMIFS('A-methods'!Y:Y,'A-methods'!$AG:$AG,"rate",'A-methods'!$AF:$AF,$B564,'A-methods'!$H:$H,$C564,'A-methods'!$A:$A,$D564)),'A-baseline &amp; data'!AT376)</f>
        <v>0</v>
      </c>
      <c r="T564" s="248">
        <f>IF('A-baseline &amp; data'!AU376="",S564*(1+SUMIFS('A-methods'!Z:Z,'A-methods'!$AG:$AG,"rate",'A-methods'!$AF:$AF,$B564,'A-methods'!$H:$H,$C564,'A-methods'!$A:$A,$D564)),'A-baseline &amp; data'!AU376)</f>
        <v>0</v>
      </c>
      <c r="U564" s="248">
        <f>IF('A-baseline &amp; data'!AV376="",T564*(1+SUMIFS('A-methods'!AA:AA,'A-methods'!$AG:$AG,"rate",'A-methods'!$AF:$AF,$B564,'A-methods'!$H:$H,$C564,'A-methods'!$A:$A,$D564)),'A-baseline &amp; data'!AV376)</f>
        <v>0</v>
      </c>
      <c r="V564" s="248">
        <f>IF('A-baseline &amp; data'!AW376="",U564*(1+SUMIFS('A-methods'!AB:AB,'A-methods'!$AG:$AG,"rate",'A-methods'!$AF:$AF,$B564,'A-methods'!$H:$H,$C564,'A-methods'!$A:$A,$D564)),'A-baseline &amp; data'!AW376)</f>
        <v>0</v>
      </c>
      <c r="W564" s="248">
        <f>IF('A-baseline &amp; data'!AX376="",V564*(1+SUMIFS('A-methods'!AC:AC,'A-methods'!$AG:$AG,"rate",'A-methods'!$AF:$AF,$B564,'A-methods'!$H:$H,$C564,'A-methods'!$A:$A,$D564)),'A-baseline &amp; data'!AX376)</f>
        <v>0</v>
      </c>
      <c r="X564" s="248">
        <f>IF('A-baseline &amp; data'!AY376="",W564*(1+SUMIFS('A-methods'!AD:AD,'A-methods'!$AG:$AG,"rate",'A-methods'!$AF:$AF,$B564,'A-methods'!$H:$H,$C564,'A-methods'!$A:$A,$D564)),'A-baseline &amp; data'!AY376)</f>
        <v>0</v>
      </c>
      <c r="Y564" s="248">
        <f>IF('A-baseline &amp; data'!AZ376="",X564*(1+SUMIFS('A-methods'!AE:AE,'A-methods'!$AG:$AG,"rate",'A-methods'!$AF:$AF,$B564,'A-methods'!$H:$H,$C564,'A-methods'!$A:$A,$D564)),'A-baseline &amp; data'!AZ376)</f>
        <v>0</v>
      </c>
    </row>
    <row r="565" spans="1:27">
      <c r="A565" s="237" t="s">
        <v>29</v>
      </c>
      <c r="B565" s="221" t="s">
        <v>30</v>
      </c>
      <c r="C565" s="274" t="str">
        <f t="shared" ref="C565:D630" si="62">C564</f>
        <v>Tas</v>
      </c>
      <c r="D565" s="272" t="str">
        <f>D564</f>
        <v>Best</v>
      </c>
      <c r="E565" s="336">
        <f>IF('A-baseline &amp; data'!AF377&lt;&gt;"",'A-baseline &amp; data'!AF377,'A-baseline &amp; data'!AE377*(1+SUMIFS('A-methods'!K:K,'A-methods'!$AG:$AG,"rate",'A-methods'!$AF:$AF,$B565,'A-methods'!$H:$H,$C565,'A-methods'!$A:$A,$D565)))</f>
        <v>30.580220000000001</v>
      </c>
      <c r="F565" s="243">
        <f>IF('A-baseline &amp; data'!AG377="",E565*(1+SUMIFS('A-methods'!L:L,'A-methods'!$AG:$AG,"rate",'A-methods'!$AF:$AF,$B565,'A-methods'!$H:$H,$C565,'A-methods'!$A:$A,$D565)),'A-baseline &amp; data'!AG377)</f>
        <v>29.662813400000001</v>
      </c>
      <c r="G565" s="243">
        <f>IF('A-baseline &amp; data'!AH377="",F565*(1+SUMIFS('A-methods'!M:M,'A-methods'!$AG:$AG,"rate",'A-methods'!$AF:$AF,$B565,'A-methods'!$H:$H,$C565,'A-methods'!$A:$A,$D565)),'A-baseline &amp; data'!AH377)</f>
        <v>28.772928998000001</v>
      </c>
      <c r="H565" s="243">
        <f>IF('A-baseline &amp; data'!AI377="",G565*(1+SUMIFS('A-methods'!N:N,'A-methods'!$AG:$AG,"rate",'A-methods'!$AF:$AF,$B565,'A-methods'!$H:$H,$C565,'A-methods'!$A:$A,$D565)),'A-baseline &amp; data'!AI377)</f>
        <v>27.909741128060002</v>
      </c>
      <c r="I565" s="243">
        <f>IF('A-baseline &amp; data'!AJ377="",H565*(1+SUMIFS('A-methods'!O:O,'A-methods'!$AG:$AG,"rate",'A-methods'!$AF:$AF,$B565,'A-methods'!$H:$H,$C565,'A-methods'!$A:$A,$D565)),'A-baseline &amp; data'!AJ377)</f>
        <v>27.072448894218201</v>
      </c>
      <c r="J565" s="243">
        <f>IF('A-baseline &amp; data'!AK377="",I565*(1+SUMIFS('A-methods'!P:P,'A-methods'!$AG:$AG,"rate",'A-methods'!$AF:$AF,$B565,'A-methods'!$H:$H,$C565,'A-methods'!$A:$A,$D565)),'A-baseline &amp; data'!AK377)</f>
        <v>26.260275427391655</v>
      </c>
      <c r="K565" s="243">
        <f>IF('A-baseline &amp; data'!AL377="",J565*(1+SUMIFS('A-methods'!Q:Q,'A-methods'!$AG:$AG,"rate",'A-methods'!$AF:$AF,$B565,'A-methods'!$H:$H,$C565,'A-methods'!$A:$A,$D565)),'A-baseline &amp; data'!AL377)</f>
        <v>25.472467164569903</v>
      </c>
      <c r="L565" s="243">
        <f>IF('A-baseline &amp; data'!AM377="",K565*(1+SUMIFS('A-methods'!R:R,'A-methods'!$AG:$AG,"rate",'A-methods'!$AF:$AF,$B565,'A-methods'!$H:$H,$C565,'A-methods'!$A:$A,$D565)),'A-baseline &amp; data'!AM377)</f>
        <v>25.472467164569903</v>
      </c>
      <c r="M565" s="243">
        <f>IF('A-baseline &amp; data'!AN377="",L565*(1+SUMIFS('A-methods'!S:S,'A-methods'!$AG:$AG,"rate",'A-methods'!$AF:$AF,$B565,'A-methods'!$H:$H,$C565,'A-methods'!$A:$A,$D565)),'A-baseline &amp; data'!AN377)</f>
        <v>25.472467164569903</v>
      </c>
      <c r="N565" s="243">
        <f>IF('A-baseline &amp; data'!AO377="",M565*(1+SUMIFS('A-methods'!T:T,'A-methods'!$AG:$AG,"rate",'A-methods'!$AF:$AF,$B565,'A-methods'!$H:$H,$C565,'A-methods'!$A:$A,$D565)),'A-baseline &amp; data'!AO377)</f>
        <v>25.472467164569903</v>
      </c>
      <c r="O565" s="243">
        <f>IF('A-baseline &amp; data'!AP377="",N565*(1+SUMIFS('A-methods'!U:U,'A-methods'!$AG:$AG,"rate",'A-methods'!$AF:$AF,$B565,'A-methods'!$H:$H,$C565,'A-methods'!$A:$A,$D565)),'A-baseline &amp; data'!AP377)</f>
        <v>25.472467164569903</v>
      </c>
      <c r="P565" s="243">
        <f>IF('A-baseline &amp; data'!AQ377="",O565*(1+SUMIFS('A-methods'!V:V,'A-methods'!$AG:$AG,"rate",'A-methods'!$AF:$AF,$B565,'A-methods'!$H:$H,$C565,'A-methods'!$A:$A,$D565)),'A-baseline &amp; data'!AQ377)</f>
        <v>25.472467164569903</v>
      </c>
      <c r="Q565" s="243">
        <f>IF('A-baseline &amp; data'!AR377="",P565*(1+SUMIFS('A-methods'!W:W,'A-methods'!$AG:$AG,"rate",'A-methods'!$AF:$AF,$B565,'A-methods'!$H:$H,$C565,'A-methods'!$A:$A,$D565)),'A-baseline &amp; data'!AR377)</f>
        <v>25.472467164569903</v>
      </c>
      <c r="R565" s="243">
        <f>IF('A-baseline &amp; data'!AS377="",Q565*(1+SUMIFS('A-methods'!X:X,'A-methods'!$AG:$AG,"rate",'A-methods'!$AF:$AF,$B565,'A-methods'!$H:$H,$C565,'A-methods'!$A:$A,$D565)),'A-baseline &amp; data'!AS377)</f>
        <v>25.472467164569903</v>
      </c>
      <c r="S565" s="243">
        <f>IF('A-baseline &amp; data'!AT377="",R565*(1+SUMIFS('A-methods'!Y:Y,'A-methods'!$AG:$AG,"rate",'A-methods'!$AF:$AF,$B565,'A-methods'!$H:$H,$C565,'A-methods'!$A:$A,$D565)),'A-baseline &amp; data'!AT377)</f>
        <v>25.472467164569903</v>
      </c>
      <c r="T565" s="243">
        <f>IF('A-baseline &amp; data'!AU377="",S565*(1+SUMIFS('A-methods'!Z:Z,'A-methods'!$AG:$AG,"rate",'A-methods'!$AF:$AF,$B565,'A-methods'!$H:$H,$C565,'A-methods'!$A:$A,$D565)),'A-baseline &amp; data'!AU377)</f>
        <v>25.472467164569903</v>
      </c>
      <c r="U565" s="243">
        <f>IF('A-baseline &amp; data'!AV377="",T565*(1+SUMIFS('A-methods'!AA:AA,'A-methods'!$AG:$AG,"rate",'A-methods'!$AF:$AF,$B565,'A-methods'!$H:$H,$C565,'A-methods'!$A:$A,$D565)),'A-baseline &amp; data'!AV377)</f>
        <v>25.472467164569903</v>
      </c>
      <c r="V565" s="243">
        <f>IF('A-baseline &amp; data'!AW377="",U565*(1+SUMIFS('A-methods'!AB:AB,'A-methods'!$AG:$AG,"rate",'A-methods'!$AF:$AF,$B565,'A-methods'!$H:$H,$C565,'A-methods'!$A:$A,$D565)),'A-baseline &amp; data'!AW377)</f>
        <v>25.472467164569903</v>
      </c>
      <c r="W565" s="243">
        <f>IF('A-baseline &amp; data'!AX377="",V565*(1+SUMIFS('A-methods'!AC:AC,'A-methods'!$AG:$AG,"rate",'A-methods'!$AF:$AF,$B565,'A-methods'!$H:$H,$C565,'A-methods'!$A:$A,$D565)),'A-baseline &amp; data'!AX377)</f>
        <v>25.472467164569903</v>
      </c>
      <c r="X565" s="243">
        <f>IF('A-baseline &amp; data'!AY377="",W565*(1+SUMIFS('A-methods'!AD:AD,'A-methods'!$AG:$AG,"rate",'A-methods'!$AF:$AF,$B565,'A-methods'!$H:$H,$C565,'A-methods'!$A:$A,$D565)),'A-baseline &amp; data'!AY377)</f>
        <v>25.472467164569903</v>
      </c>
      <c r="Y565" s="243">
        <f>IF('A-baseline &amp; data'!AZ377="",X565*(1+SUMIFS('A-methods'!AE:AE,'A-methods'!$AG:$AG,"rate",'A-methods'!$AF:$AF,$B565,'A-methods'!$H:$H,$C565,'A-methods'!$A:$A,$D565)),'A-baseline &amp; data'!AZ377)</f>
        <v>25.472467164569903</v>
      </c>
    </row>
    <row r="566" spans="1:27">
      <c r="A566" s="237" t="s">
        <v>33</v>
      </c>
      <c r="B566" s="221" t="s">
        <v>34</v>
      </c>
      <c r="C566" s="274" t="str">
        <f t="shared" si="62"/>
        <v>Tas</v>
      </c>
      <c r="D566" s="272" t="str">
        <f t="shared" si="62"/>
        <v>Best</v>
      </c>
      <c r="E566" s="336">
        <f>IF('A-baseline &amp; data'!AF378&lt;&gt;"",'A-baseline &amp; data'!AF378,'A-baseline &amp; data'!AE378*(1+SUMIFS('A-methods'!K:K,'A-methods'!$AG:$AG,"rate",'A-methods'!$AF:$AF,$B566,'A-methods'!$H:$H,$C566,'A-methods'!$A:$A,$D566)))</f>
        <v>1.1832</v>
      </c>
      <c r="F566" s="243">
        <f>IF('A-baseline &amp; data'!AG378="",E566*(1+SUMIFS('A-methods'!L:L,'A-methods'!$AG:$AG,"rate",'A-methods'!$AF:$AF,$B566,'A-methods'!$H:$H,$C566,'A-methods'!$A:$A,$D566)),'A-baseline &amp; data'!AG378)</f>
        <v>1.1666352</v>
      </c>
      <c r="G566" s="243">
        <f>IF('A-baseline &amp; data'!AH378="",F566*(1+SUMIFS('A-methods'!M:M,'A-methods'!$AG:$AG,"rate",'A-methods'!$AF:$AF,$B566,'A-methods'!$H:$H,$C566,'A-methods'!$A:$A,$D566)),'A-baseline &amp; data'!AH378)</f>
        <v>1.1503023072</v>
      </c>
      <c r="H566" s="243">
        <f>IF('A-baseline &amp; data'!AI378="",G566*(1+SUMIFS('A-methods'!N:N,'A-methods'!$AG:$AG,"rate",'A-methods'!$AF:$AF,$B566,'A-methods'!$H:$H,$C566,'A-methods'!$A:$A,$D566)),'A-baseline &amp; data'!AI378)</f>
        <v>1.1341980748992</v>
      </c>
      <c r="I566" s="243">
        <f>IF('A-baseline &amp; data'!AJ378="",H566*(1+SUMIFS('A-methods'!O:O,'A-methods'!$AG:$AG,"rate",'A-methods'!$AF:$AF,$B566,'A-methods'!$H:$H,$C566,'A-methods'!$A:$A,$D566)),'A-baseline &amp; data'!AJ378)</f>
        <v>1.1183193018506112</v>
      </c>
      <c r="J566" s="243">
        <f>IF('A-baseline &amp; data'!AK378="",I566*(1+SUMIFS('A-methods'!P:P,'A-methods'!$AG:$AG,"rate",'A-methods'!$AF:$AF,$B566,'A-methods'!$H:$H,$C566,'A-methods'!$A:$A,$D566)),'A-baseline &amp; data'!AK378)</f>
        <v>1.1026628316247027</v>
      </c>
      <c r="K566" s="243">
        <f>IF('A-baseline &amp; data'!AL378="",J566*(1+SUMIFS('A-methods'!Q:Q,'A-methods'!$AG:$AG,"rate",'A-methods'!$AF:$AF,$B566,'A-methods'!$H:$H,$C566,'A-methods'!$A:$A,$D566)),'A-baseline &amp; data'!AL378)</f>
        <v>1.0872255519819569</v>
      </c>
      <c r="L566" s="243">
        <f>IF('A-baseline &amp; data'!AM378="",K566*(1+SUMIFS('A-methods'!R:R,'A-methods'!$AG:$AG,"rate",'A-methods'!$AF:$AF,$B566,'A-methods'!$H:$H,$C566,'A-methods'!$A:$A,$D566)),'A-baseline &amp; data'!AM378)</f>
        <v>1.0720043942542095</v>
      </c>
      <c r="M566" s="243">
        <f>IF('A-baseline &amp; data'!AN378="",L566*(1+SUMIFS('A-methods'!S:S,'A-methods'!$AG:$AG,"rate",'A-methods'!$AF:$AF,$B566,'A-methods'!$H:$H,$C566,'A-methods'!$A:$A,$D566)),'A-baseline &amp; data'!AN378)</f>
        <v>1.0569963327346505</v>
      </c>
      <c r="N566" s="243">
        <f>IF('A-baseline &amp; data'!AO378="",M566*(1+SUMIFS('A-methods'!T:T,'A-methods'!$AG:$AG,"rate",'A-methods'!$AF:$AF,$B566,'A-methods'!$H:$H,$C566,'A-methods'!$A:$A,$D566)),'A-baseline &amp; data'!AO378)</f>
        <v>1.0421983840763653</v>
      </c>
      <c r="O566" s="243">
        <f>IF('A-baseline &amp; data'!AP378="",N566*(1+SUMIFS('A-methods'!U:U,'A-methods'!$AG:$AG,"rate",'A-methods'!$AF:$AF,$B566,'A-methods'!$H:$H,$C566,'A-methods'!$A:$A,$D566)),'A-baseline &amp; data'!AP378)</f>
        <v>1.0276076066992963</v>
      </c>
      <c r="P566" s="243">
        <f>IF('A-baseline &amp; data'!AQ378="",O566*(1+SUMIFS('A-methods'!V:V,'A-methods'!$AG:$AG,"rate",'A-methods'!$AF:$AF,$B566,'A-methods'!$H:$H,$C566,'A-methods'!$A:$A,$D566)),'A-baseline &amp; data'!AQ378)</f>
        <v>1.013221100205506</v>
      </c>
      <c r="Q566" s="243">
        <f>IF('A-baseline &amp; data'!AR378="",P566*(1+SUMIFS('A-methods'!W:W,'A-methods'!$AG:$AG,"rate",'A-methods'!$AF:$AF,$B566,'A-methods'!$H:$H,$C566,'A-methods'!$A:$A,$D566)),'A-baseline &amp; data'!AR378)</f>
        <v>0.999036004802629</v>
      </c>
      <c r="R566" s="243">
        <f>IF('A-baseline &amp; data'!AS378="",Q566*(1+SUMIFS('A-methods'!X:X,'A-methods'!$AG:$AG,"rate",'A-methods'!$AF:$AF,$B566,'A-methods'!$H:$H,$C566,'A-methods'!$A:$A,$D566)),'A-baseline &amp; data'!AS378)</f>
        <v>0.98504950073539221</v>
      </c>
      <c r="S566" s="243">
        <f>IF('A-baseline &amp; data'!AT378="",R566*(1+SUMIFS('A-methods'!Y:Y,'A-methods'!$AG:$AG,"rate",'A-methods'!$AF:$AF,$B566,'A-methods'!$H:$H,$C566,'A-methods'!$A:$A,$D566)),'A-baseline &amp; data'!AT378)</f>
        <v>0.97125880772509676</v>
      </c>
      <c r="T566" s="243">
        <f>IF('A-baseline &amp; data'!AU378="",S566*(1+SUMIFS('A-methods'!Z:Z,'A-methods'!$AG:$AG,"rate",'A-methods'!$AF:$AF,$B566,'A-methods'!$H:$H,$C566,'A-methods'!$A:$A,$D566)),'A-baseline &amp; data'!AU378)</f>
        <v>0.95766118441694537</v>
      </c>
      <c r="U566" s="243">
        <f>IF('A-baseline &amp; data'!AV378="",T566*(1+SUMIFS('A-methods'!AA:AA,'A-methods'!$AG:$AG,"rate",'A-methods'!$AF:$AF,$B566,'A-methods'!$H:$H,$C566,'A-methods'!$A:$A,$D566)),'A-baseline &amp; data'!AV378)</f>
        <v>0.94425392783510809</v>
      </c>
      <c r="V566" s="243">
        <f>IF('A-baseline &amp; data'!AW378="",U566*(1+SUMIFS('A-methods'!AB:AB,'A-methods'!$AG:$AG,"rate",'A-methods'!$AF:$AF,$B566,'A-methods'!$H:$H,$C566,'A-methods'!$A:$A,$D566)),'A-baseline &amp; data'!AW378)</f>
        <v>0.93103437284541657</v>
      </c>
      <c r="W566" s="243">
        <f>IF('A-baseline &amp; data'!AX378="",V566*(1+SUMIFS('A-methods'!AC:AC,'A-methods'!$AG:$AG,"rate",'A-methods'!$AF:$AF,$B566,'A-methods'!$H:$H,$C566,'A-methods'!$A:$A,$D566)),'A-baseline &amp; data'!AX378)</f>
        <v>0.91799989162558071</v>
      </c>
      <c r="X566" s="243">
        <f>IF('A-baseline &amp; data'!AY378="",W566*(1+SUMIFS('A-methods'!AD:AD,'A-methods'!$AG:$AG,"rate",'A-methods'!$AF:$AF,$B566,'A-methods'!$H:$H,$C566,'A-methods'!$A:$A,$D566)),'A-baseline &amp; data'!AY378)</f>
        <v>0.90514789314282262</v>
      </c>
      <c r="Y566" s="243">
        <f>IF('A-baseline &amp; data'!AZ378="",X566*(1+SUMIFS('A-methods'!AE:AE,'A-methods'!$AG:$AG,"rate",'A-methods'!$AF:$AF,$B566,'A-methods'!$H:$H,$C566,'A-methods'!$A:$A,$D566)),'A-baseline &amp; data'!AZ378)</f>
        <v>0.89247582263882308</v>
      </c>
    </row>
    <row r="567" spans="1:27">
      <c r="A567" s="237" t="s">
        <v>43</v>
      </c>
      <c r="B567" s="221" t="s">
        <v>44</v>
      </c>
      <c r="C567" s="274" t="str">
        <f t="shared" si="62"/>
        <v>Tas</v>
      </c>
      <c r="D567" s="272" t="str">
        <f t="shared" si="62"/>
        <v>Best</v>
      </c>
      <c r="E567" s="336">
        <f>IF('A-baseline &amp; data'!AF379&lt;&gt;"",'A-baseline &amp; data'!AF379,'A-baseline &amp; data'!AE379*(1+SUMIFS('A-methods'!K:K,'A-methods'!$AG:$AG,"rate",'A-methods'!$AF:$AF,$B567,'A-methods'!$H:$H,$C567,'A-methods'!$A:$A,$D567)))</f>
        <v>1.5654999999999999E-2</v>
      </c>
      <c r="F567" s="243">
        <f>IF('A-baseline &amp; data'!AG379="",E567*(1+SUMIFS('A-methods'!L:L,'A-methods'!$AG:$AG,"rate",'A-methods'!$AF:$AF,$B567,'A-methods'!$H:$H,$C567,'A-methods'!$A:$A,$D567)),'A-baseline &amp; data'!AG379)</f>
        <v>1.5811550000000001E-2</v>
      </c>
      <c r="G567" s="243">
        <f>IF('A-baseline &amp; data'!AH379="",F567*(1+SUMIFS('A-methods'!M:M,'A-methods'!$AG:$AG,"rate",'A-methods'!$AF:$AF,$B567,'A-methods'!$H:$H,$C567,'A-methods'!$A:$A,$D567)),'A-baseline &amp; data'!AH379)</f>
        <v>1.5969665500000001E-2</v>
      </c>
      <c r="H567" s="243">
        <f>IF('A-baseline &amp; data'!AI379="",G567*(1+SUMIFS('A-methods'!N:N,'A-methods'!$AG:$AG,"rate",'A-methods'!$AF:$AF,$B567,'A-methods'!$H:$H,$C567,'A-methods'!$A:$A,$D567)),'A-baseline &amp; data'!AI379)</f>
        <v>1.6129362155E-2</v>
      </c>
      <c r="I567" s="243">
        <f>IF('A-baseline &amp; data'!AJ379="",H567*(1+SUMIFS('A-methods'!O:O,'A-methods'!$AG:$AG,"rate",'A-methods'!$AF:$AF,$B567,'A-methods'!$H:$H,$C567,'A-methods'!$A:$A,$D567)),'A-baseline &amp; data'!AJ379)</f>
        <v>1.6290655776549999E-2</v>
      </c>
      <c r="J567" s="243">
        <f>IF('A-baseline &amp; data'!AK379="",I567*(1+SUMIFS('A-methods'!P:P,'A-methods'!$AG:$AG,"rate",'A-methods'!$AF:$AF,$B567,'A-methods'!$H:$H,$C567,'A-methods'!$A:$A,$D567)),'A-baseline &amp; data'!AK379)</f>
        <v>1.64535623343155E-2</v>
      </c>
      <c r="K567" s="243">
        <f>IF('A-baseline &amp; data'!AL379="",J567*(1+SUMIFS('A-methods'!Q:Q,'A-methods'!$AG:$AG,"rate",'A-methods'!$AF:$AF,$B567,'A-methods'!$H:$H,$C567,'A-methods'!$A:$A,$D567)),'A-baseline &amp; data'!AL379)</f>
        <v>1.6618097957658656E-2</v>
      </c>
      <c r="L567" s="243">
        <f>IF('A-baseline &amp; data'!AM379="",K567*(1+SUMIFS('A-methods'!R:R,'A-methods'!$AG:$AG,"rate",'A-methods'!$AF:$AF,$B567,'A-methods'!$H:$H,$C567,'A-methods'!$A:$A,$D567)),'A-baseline &amp; data'!AM379)</f>
        <v>1.6784278937235244E-2</v>
      </c>
      <c r="M567" s="243">
        <f>IF('A-baseline &amp; data'!AN379="",L567*(1+SUMIFS('A-methods'!S:S,'A-methods'!$AG:$AG,"rate",'A-methods'!$AF:$AF,$B567,'A-methods'!$H:$H,$C567,'A-methods'!$A:$A,$D567)),'A-baseline &amp; data'!AN379)</f>
        <v>1.6952121726607598E-2</v>
      </c>
      <c r="N567" s="243">
        <f>IF('A-baseline &amp; data'!AO379="",M567*(1+SUMIFS('A-methods'!T:T,'A-methods'!$AG:$AG,"rate",'A-methods'!$AF:$AF,$B567,'A-methods'!$H:$H,$C567,'A-methods'!$A:$A,$D567)),'A-baseline &amp; data'!AO379)</f>
        <v>1.7121642943873673E-2</v>
      </c>
      <c r="O567" s="243">
        <f>IF('A-baseline &amp; data'!AP379="",N567*(1+SUMIFS('A-methods'!U:U,'A-methods'!$AG:$AG,"rate",'A-methods'!$AF:$AF,$B567,'A-methods'!$H:$H,$C567,'A-methods'!$A:$A,$D567)),'A-baseline &amp; data'!AP379)</f>
        <v>1.6950426514434937E-2</v>
      </c>
      <c r="P567" s="243">
        <f>IF('A-baseline &amp; data'!AQ379="",O567*(1+SUMIFS('A-methods'!V:V,'A-methods'!$AG:$AG,"rate",'A-methods'!$AF:$AF,$B567,'A-methods'!$H:$H,$C567,'A-methods'!$A:$A,$D567)),'A-baseline &amp; data'!AQ379)</f>
        <v>1.6780922249290588E-2</v>
      </c>
      <c r="Q567" s="243">
        <f>IF('A-baseline &amp; data'!AR379="",P567*(1+SUMIFS('A-methods'!W:W,'A-methods'!$AG:$AG,"rate",'A-methods'!$AF:$AF,$B567,'A-methods'!$H:$H,$C567,'A-methods'!$A:$A,$D567)),'A-baseline &amp; data'!AR379)</f>
        <v>1.6613113026797681E-2</v>
      </c>
      <c r="R567" s="243">
        <f>IF('A-baseline &amp; data'!AS379="",Q567*(1+SUMIFS('A-methods'!X:X,'A-methods'!$AG:$AG,"rate",'A-methods'!$AF:$AF,$B567,'A-methods'!$H:$H,$C567,'A-methods'!$A:$A,$D567)),'A-baseline &amp; data'!AS379)</f>
        <v>1.6446981896529704E-2</v>
      </c>
      <c r="S567" s="243">
        <f>IF('A-baseline &amp; data'!AT379="",R567*(1+SUMIFS('A-methods'!Y:Y,'A-methods'!$AG:$AG,"rate",'A-methods'!$AF:$AF,$B567,'A-methods'!$H:$H,$C567,'A-methods'!$A:$A,$D567)),'A-baseline &amp; data'!AT379)</f>
        <v>1.6282512077564405E-2</v>
      </c>
      <c r="T567" s="243">
        <f>IF('A-baseline &amp; data'!AU379="",S567*(1+SUMIFS('A-methods'!Z:Z,'A-methods'!$AG:$AG,"rate",'A-methods'!$AF:$AF,$B567,'A-methods'!$H:$H,$C567,'A-methods'!$A:$A,$D567)),'A-baseline &amp; data'!AU379)</f>
        <v>1.611968695678876E-2</v>
      </c>
      <c r="U567" s="243">
        <f>IF('A-baseline &amp; data'!AV379="",T567*(1+SUMIFS('A-methods'!AA:AA,'A-methods'!$AG:$AG,"rate",'A-methods'!$AF:$AF,$B567,'A-methods'!$H:$H,$C567,'A-methods'!$A:$A,$D567)),'A-baseline &amp; data'!AV379)</f>
        <v>1.5958490087220872E-2</v>
      </c>
      <c r="V567" s="243">
        <f>IF('A-baseline &amp; data'!AW379="",U567*(1+SUMIFS('A-methods'!AB:AB,'A-methods'!$AG:$AG,"rate",'A-methods'!$AF:$AF,$B567,'A-methods'!$H:$H,$C567,'A-methods'!$A:$A,$D567)),'A-baseline &amp; data'!AW379)</f>
        <v>1.5798905186348664E-2</v>
      </c>
      <c r="W567" s="243">
        <f>IF('A-baseline &amp; data'!AX379="",V567*(1+SUMIFS('A-methods'!AC:AC,'A-methods'!$AG:$AG,"rate",'A-methods'!$AF:$AF,$B567,'A-methods'!$H:$H,$C567,'A-methods'!$A:$A,$D567)),'A-baseline &amp; data'!AX379)</f>
        <v>1.5640916134485178E-2</v>
      </c>
      <c r="X567" s="243">
        <f>IF('A-baseline &amp; data'!AY379="",W567*(1+SUMIFS('A-methods'!AD:AD,'A-methods'!$AG:$AG,"rate",'A-methods'!$AF:$AF,$B567,'A-methods'!$H:$H,$C567,'A-methods'!$A:$A,$D567)),'A-baseline &amp; data'!AY379)</f>
        <v>1.5484506973140326E-2</v>
      </c>
      <c r="Y567" s="243">
        <f>IF('A-baseline &amp; data'!AZ379="",X567*(1+SUMIFS('A-methods'!AE:AE,'A-methods'!$AG:$AG,"rate",'A-methods'!$AF:$AF,$B567,'A-methods'!$H:$H,$C567,'A-methods'!$A:$A,$D567)),'A-baseline &amp; data'!AZ379)</f>
        <v>1.5329661903408922E-2</v>
      </c>
    </row>
    <row r="568" spans="1:27">
      <c r="A568" s="237" t="s">
        <v>63</v>
      </c>
      <c r="B568" s="221" t="s">
        <v>64</v>
      </c>
      <c r="C568" s="274" t="str">
        <f t="shared" si="62"/>
        <v>Tas</v>
      </c>
      <c r="D568" s="272" t="str">
        <f t="shared" si="62"/>
        <v>Best</v>
      </c>
      <c r="E568" s="336">
        <f>IF('A-baseline &amp; data'!AF380&lt;&gt;"",'A-baseline &amp; data'!AF380,'A-baseline &amp; data'!AE380*(1+SUMIFS('A-methods'!K:K,'A-methods'!$AG:$AG,"rate",'A-methods'!$AF:$AF,$B568,'A-methods'!$H:$H,$C568,'A-methods'!$A:$A,$D568)))</f>
        <v>10569.485289999999</v>
      </c>
      <c r="F568" s="243">
        <f>IF('A-baseline &amp; data'!AG380="",E568*(1+SUMIFS('A-methods'!L:L,'A-methods'!$AG:$AG,"rate",'A-methods'!$AF:$AF,$B568,'A-methods'!$H:$H,$C568,'A-methods'!$A:$A,$D568)),'A-baseline &amp; data'!AG380)</f>
        <v>10728.027569349997</v>
      </c>
      <c r="G568" s="243">
        <f>IF('A-baseline &amp; data'!AH380="",F568*(1+SUMIFS('A-methods'!M:M,'A-methods'!$AG:$AG,"rate",'A-methods'!$AF:$AF,$B568,'A-methods'!$H:$H,$C568,'A-methods'!$A:$A,$D568)),'A-baseline &amp; data'!AH380)</f>
        <v>10888.947982890246</v>
      </c>
      <c r="H568" s="243">
        <f>IF('A-baseline &amp; data'!AI380="",G568*(1+SUMIFS('A-methods'!N:N,'A-methods'!$AG:$AG,"rate",'A-methods'!$AF:$AF,$B568,'A-methods'!$H:$H,$C568,'A-methods'!$A:$A,$D568)),'A-baseline &amp; data'!AI380)</f>
        <v>11052.282202633598</v>
      </c>
      <c r="I568" s="243">
        <f>IF('A-baseline &amp; data'!AJ380="",H568*(1+SUMIFS('A-methods'!O:O,'A-methods'!$AG:$AG,"rate",'A-methods'!$AF:$AF,$B568,'A-methods'!$H:$H,$C568,'A-methods'!$A:$A,$D568)),'A-baseline &amp; data'!AJ380)</f>
        <v>11218.066435673101</v>
      </c>
      <c r="J568" s="243">
        <f>IF('A-baseline &amp; data'!AK380="",I568*(1+SUMIFS('A-methods'!P:P,'A-methods'!$AG:$AG,"rate",'A-methods'!$AF:$AF,$B568,'A-methods'!$H:$H,$C568,'A-methods'!$A:$A,$D568)),'A-baseline &amp; data'!AK380)</f>
        <v>11386.337432208196</v>
      </c>
      <c r="K568" s="243">
        <f>IF('A-baseline &amp; data'!AL380="",J568*(1+SUMIFS('A-methods'!Q:Q,'A-methods'!$AG:$AG,"rate",'A-methods'!$AF:$AF,$B568,'A-methods'!$H:$H,$C568,'A-methods'!$A:$A,$D568)),'A-baseline &amp; data'!AL380)</f>
        <v>11557.132493691319</v>
      </c>
      <c r="L568" s="243">
        <f>IF('A-baseline &amp; data'!AM380="",K568*(1+SUMIFS('A-methods'!R:R,'A-methods'!$AG:$AG,"rate",'A-methods'!$AF:$AF,$B568,'A-methods'!$H:$H,$C568,'A-methods'!$A:$A,$D568)),'A-baseline &amp; data'!AM380)</f>
        <v>11730.489481096687</v>
      </c>
      <c r="M568" s="243">
        <f>IF('A-baseline &amp; data'!AN380="",L568*(1+SUMIFS('A-methods'!S:S,'A-methods'!$AG:$AG,"rate",'A-methods'!$AF:$AF,$B568,'A-methods'!$H:$H,$C568,'A-methods'!$A:$A,$D568)),'A-baseline &amp; data'!AN380)</f>
        <v>11906.446823313136</v>
      </c>
      <c r="N568" s="243">
        <f>IF('A-baseline &amp; data'!AO380="",M568*(1+SUMIFS('A-methods'!T:T,'A-methods'!$AG:$AG,"rate",'A-methods'!$AF:$AF,$B568,'A-methods'!$H:$H,$C568,'A-methods'!$A:$A,$D568)),'A-baseline &amp; data'!AO380)</f>
        <v>12085.043525662832</v>
      </c>
      <c r="O568" s="243">
        <f>IF('A-baseline &amp; data'!AP380="",N568*(1+SUMIFS('A-methods'!U:U,'A-methods'!$AG:$AG,"rate",'A-methods'!$AF:$AF,$B568,'A-methods'!$H:$H,$C568,'A-methods'!$A:$A,$D568)),'A-baseline &amp; data'!AP380)</f>
        <v>12266.319178547772</v>
      </c>
      <c r="P568" s="243">
        <f>IF('A-baseline &amp; data'!AQ380="",O568*(1+SUMIFS('A-methods'!V:V,'A-methods'!$AG:$AG,"rate",'A-methods'!$AF:$AF,$B568,'A-methods'!$H:$H,$C568,'A-methods'!$A:$A,$D568)),'A-baseline &amp; data'!AQ380)</f>
        <v>12450.313966225987</v>
      </c>
      <c r="Q568" s="243">
        <f>IF('A-baseline &amp; data'!AR380="",P568*(1+SUMIFS('A-methods'!W:W,'A-methods'!$AG:$AG,"rate",'A-methods'!$AF:$AF,$B568,'A-methods'!$H:$H,$C568,'A-methods'!$A:$A,$D568)),'A-baseline &amp; data'!AR380)</f>
        <v>12637.068675719376</v>
      </c>
      <c r="R568" s="243">
        <f>IF('A-baseline &amp; data'!AS380="",Q568*(1+SUMIFS('A-methods'!X:X,'A-methods'!$AG:$AG,"rate",'A-methods'!$AF:$AF,$B568,'A-methods'!$H:$H,$C568,'A-methods'!$A:$A,$D568)),'A-baseline &amp; data'!AS380)</f>
        <v>12826.624705855165</v>
      </c>
      <c r="S568" s="243">
        <f>IF('A-baseline &amp; data'!AT380="",R568*(1+SUMIFS('A-methods'!Y:Y,'A-methods'!$AG:$AG,"rate",'A-methods'!$AF:$AF,$B568,'A-methods'!$H:$H,$C568,'A-methods'!$A:$A,$D568)),'A-baseline &amp; data'!AT380)</f>
        <v>13019.024076442991</v>
      </c>
      <c r="T568" s="243">
        <f>IF('A-baseline &amp; data'!AU380="",S568*(1+SUMIFS('A-methods'!Z:Z,'A-methods'!$AG:$AG,"rate",'A-methods'!$AF:$AF,$B568,'A-methods'!$H:$H,$C568,'A-methods'!$A:$A,$D568)),'A-baseline &amp; data'!AU380)</f>
        <v>13214.309437589634</v>
      </c>
      <c r="U568" s="243">
        <f>IF('A-baseline &amp; data'!AV380="",T568*(1+SUMIFS('A-methods'!AA:AA,'A-methods'!$AG:$AG,"rate",'A-methods'!$AF:$AF,$B568,'A-methods'!$H:$H,$C568,'A-methods'!$A:$A,$D568)),'A-baseline &amp; data'!AV380)</f>
        <v>13412.524079153478</v>
      </c>
      <c r="V568" s="243">
        <f>IF('A-baseline &amp; data'!AW380="",U568*(1+SUMIFS('A-methods'!AB:AB,'A-methods'!$AG:$AG,"rate",'A-methods'!$AF:$AF,$B568,'A-methods'!$H:$H,$C568,'A-methods'!$A:$A,$D568)),'A-baseline &amp; data'!AW380)</f>
        <v>13613.71194034078</v>
      </c>
      <c r="W568" s="243">
        <f>IF('A-baseline &amp; data'!AX380="",V568*(1+SUMIFS('A-methods'!AC:AC,'A-methods'!$AG:$AG,"rate",'A-methods'!$AF:$AF,$B568,'A-methods'!$H:$H,$C568,'A-methods'!$A:$A,$D568)),'A-baseline &amp; data'!AX380)</f>
        <v>13817.917619445891</v>
      </c>
      <c r="X568" s="243">
        <f>IF('A-baseline &amp; data'!AY380="",W568*(1+SUMIFS('A-methods'!AD:AD,'A-methods'!$AG:$AG,"rate",'A-methods'!$AF:$AF,$B568,'A-methods'!$H:$H,$C568,'A-methods'!$A:$A,$D568)),'A-baseline &amp; data'!AY380)</f>
        <v>14025.186383737577</v>
      </c>
      <c r="Y568" s="243">
        <f>IF('A-baseline &amp; data'!AZ380="",X568*(1+SUMIFS('A-methods'!AE:AE,'A-methods'!$AG:$AG,"rate",'A-methods'!$AF:$AF,$B568,'A-methods'!$H:$H,$C568,'A-methods'!$A:$A,$D568)),'A-baseline &amp; data'!AZ380)</f>
        <v>14235.564179493638</v>
      </c>
    </row>
    <row r="569" spans="1:27">
      <c r="A569" s="237" t="s">
        <v>75</v>
      </c>
      <c r="B569" s="221" t="s">
        <v>76</v>
      </c>
      <c r="C569" s="274" t="str">
        <f t="shared" si="62"/>
        <v>Tas</v>
      </c>
      <c r="D569" s="272" t="str">
        <f t="shared" si="62"/>
        <v>Best</v>
      </c>
      <c r="E569" s="336">
        <f>IF('A-baseline &amp; data'!AF381&lt;&gt;"",'A-baseline &amp; data'!AF381,'A-baseline &amp; data'!AE381*(1+SUMIFS('A-methods'!K:K,'A-methods'!$AG:$AG,"rate",'A-methods'!$AF:$AF,$B569,'A-methods'!$H:$H,$C569,'A-methods'!$A:$A,$D569)))</f>
        <v>3704.5518999999999</v>
      </c>
      <c r="F569" s="243">
        <f>IF('A-baseline &amp; data'!AG381="",E569*(1+SUMIFS('A-methods'!L:L,'A-methods'!$AG:$AG,"rate",'A-methods'!$AF:$AF,$B569,'A-methods'!$H:$H,$C569,'A-methods'!$A:$A,$D569)),'A-baseline &amp; data'!AG381)</f>
        <v>3630.4608619999999</v>
      </c>
      <c r="G569" s="243">
        <f>IF('A-baseline &amp; data'!AH381="",F569*(1+SUMIFS('A-methods'!M:M,'A-methods'!$AG:$AG,"rate",'A-methods'!$AF:$AF,$B569,'A-methods'!$H:$H,$C569,'A-methods'!$A:$A,$D569)),'A-baseline &amp; data'!AH381)</f>
        <v>3557.85164476</v>
      </c>
      <c r="H569" s="243">
        <f>IF('A-baseline &amp; data'!AI381="",G569*(1+SUMIFS('A-methods'!N:N,'A-methods'!$AG:$AG,"rate",'A-methods'!$AF:$AF,$B569,'A-methods'!$H:$H,$C569,'A-methods'!$A:$A,$D569)),'A-baseline &amp; data'!AI381)</f>
        <v>3486.6946118647998</v>
      </c>
      <c r="I569" s="243">
        <f>IF('A-baseline &amp; data'!AJ381="",H569*(1+SUMIFS('A-methods'!O:O,'A-methods'!$AG:$AG,"rate",'A-methods'!$AF:$AF,$B569,'A-methods'!$H:$H,$C569,'A-methods'!$A:$A,$D569)),'A-baseline &amp; data'!AJ381)</f>
        <v>3416.9607196275037</v>
      </c>
      <c r="J569" s="243">
        <f>IF('A-baseline &amp; data'!AK381="",I569*(1+SUMIFS('A-methods'!P:P,'A-methods'!$AG:$AG,"rate",'A-methods'!$AF:$AF,$B569,'A-methods'!$H:$H,$C569,'A-methods'!$A:$A,$D569)),'A-baseline &amp; data'!AK381)</f>
        <v>3348.6215052349535</v>
      </c>
      <c r="K569" s="243">
        <f>IF('A-baseline &amp; data'!AL381="",J569*(1+SUMIFS('A-methods'!Q:Q,'A-methods'!$AG:$AG,"rate",'A-methods'!$AF:$AF,$B569,'A-methods'!$H:$H,$C569,'A-methods'!$A:$A,$D569)),'A-baseline &amp; data'!AL381)</f>
        <v>3281.6490751302545</v>
      </c>
      <c r="L569" s="243">
        <f>IF('A-baseline &amp; data'!AM381="",K569*(1+SUMIFS('A-methods'!R:R,'A-methods'!$AG:$AG,"rate",'A-methods'!$AF:$AF,$B569,'A-methods'!$H:$H,$C569,'A-methods'!$A:$A,$D569)),'A-baseline &amp; data'!AM381)</f>
        <v>3216.0160936276493</v>
      </c>
      <c r="M569" s="243">
        <f>IF('A-baseline &amp; data'!AN381="",L569*(1+SUMIFS('A-methods'!S:S,'A-methods'!$AG:$AG,"rate",'A-methods'!$AF:$AF,$B569,'A-methods'!$H:$H,$C569,'A-methods'!$A:$A,$D569)),'A-baseline &amp; data'!AN381)</f>
        <v>3151.6957717550963</v>
      </c>
      <c r="N569" s="243">
        <f>IF('A-baseline &amp; data'!AO381="",M569*(1+SUMIFS('A-methods'!T:T,'A-methods'!$AG:$AG,"rate",'A-methods'!$AF:$AF,$B569,'A-methods'!$H:$H,$C569,'A-methods'!$A:$A,$D569)),'A-baseline &amp; data'!AO381)</f>
        <v>3088.6618563199945</v>
      </c>
      <c r="O569" s="243">
        <f>IF('A-baseline &amp; data'!AP381="",N569*(1+SUMIFS('A-methods'!U:U,'A-methods'!$AG:$AG,"rate",'A-methods'!$AF:$AF,$B569,'A-methods'!$H:$H,$C569,'A-methods'!$A:$A,$D569)),'A-baseline &amp; data'!AP381)</f>
        <v>3026.8886191935944</v>
      </c>
      <c r="P569" s="243">
        <f>IF('A-baseline &amp; data'!AQ381="",O569*(1+SUMIFS('A-methods'!V:V,'A-methods'!$AG:$AG,"rate",'A-methods'!$AF:$AF,$B569,'A-methods'!$H:$H,$C569,'A-methods'!$A:$A,$D569)),'A-baseline &amp; data'!AQ381)</f>
        <v>2966.3508468097225</v>
      </c>
      <c r="Q569" s="243">
        <f>IF('A-baseline &amp; data'!AR381="",P569*(1+SUMIFS('A-methods'!W:W,'A-methods'!$AG:$AG,"rate",'A-methods'!$AF:$AF,$B569,'A-methods'!$H:$H,$C569,'A-methods'!$A:$A,$D569)),'A-baseline &amp; data'!AR381)</f>
        <v>2907.023829873528</v>
      </c>
      <c r="R569" s="243">
        <f>IF('A-baseline &amp; data'!AS381="",Q569*(1+SUMIFS('A-methods'!X:X,'A-methods'!$AG:$AG,"rate",'A-methods'!$AF:$AF,$B569,'A-methods'!$H:$H,$C569,'A-methods'!$A:$A,$D569)),'A-baseline &amp; data'!AS381)</f>
        <v>2848.8833532760573</v>
      </c>
      <c r="S569" s="243">
        <f>IF('A-baseline &amp; data'!AT381="",R569*(1+SUMIFS('A-methods'!Y:Y,'A-methods'!$AG:$AG,"rate",'A-methods'!$AF:$AF,$B569,'A-methods'!$H:$H,$C569,'A-methods'!$A:$A,$D569)),'A-baseline &amp; data'!AT381)</f>
        <v>2791.9056862105363</v>
      </c>
      <c r="T569" s="243">
        <f>IF('A-baseline &amp; data'!AU381="",S569*(1+SUMIFS('A-methods'!Z:Z,'A-methods'!$AG:$AG,"rate",'A-methods'!$AF:$AF,$B569,'A-methods'!$H:$H,$C569,'A-methods'!$A:$A,$D569)),'A-baseline &amp; data'!AU381)</f>
        <v>2736.0675724863254</v>
      </c>
      <c r="U569" s="243">
        <f>IF('A-baseline &amp; data'!AV381="",T569*(1+SUMIFS('A-methods'!AA:AA,'A-methods'!$AG:$AG,"rate",'A-methods'!$AF:$AF,$B569,'A-methods'!$H:$H,$C569,'A-methods'!$A:$A,$D569)),'A-baseline &amp; data'!AV381)</f>
        <v>2681.3462210365988</v>
      </c>
      <c r="V569" s="243">
        <f>IF('A-baseline &amp; data'!AW381="",U569*(1+SUMIFS('A-methods'!AB:AB,'A-methods'!$AG:$AG,"rate",'A-methods'!$AF:$AF,$B569,'A-methods'!$H:$H,$C569,'A-methods'!$A:$A,$D569)),'A-baseline &amp; data'!AW381)</f>
        <v>2627.7192966158668</v>
      </c>
      <c r="W569" s="243">
        <f>IF('A-baseline &amp; data'!AX381="",V569*(1+SUMIFS('A-methods'!AC:AC,'A-methods'!$AG:$AG,"rate",'A-methods'!$AF:$AF,$B569,'A-methods'!$H:$H,$C569,'A-methods'!$A:$A,$D569)),'A-baseline &amp; data'!AX381)</f>
        <v>2575.1649106835494</v>
      </c>
      <c r="X569" s="243">
        <f>IF('A-baseline &amp; data'!AY381="",W569*(1+SUMIFS('A-methods'!AD:AD,'A-methods'!$AG:$AG,"rate",'A-methods'!$AF:$AF,$B569,'A-methods'!$H:$H,$C569,'A-methods'!$A:$A,$D569)),'A-baseline &amp; data'!AY381)</f>
        <v>2523.6616124698785</v>
      </c>
      <c r="Y569" s="243">
        <f>IF('A-baseline &amp; data'!AZ381="",X569*(1+SUMIFS('A-methods'!AE:AE,'A-methods'!$AG:$AG,"rate",'A-methods'!$AF:$AF,$B569,'A-methods'!$H:$H,$C569,'A-methods'!$A:$A,$D569)),'A-baseline &amp; data'!AZ381)</f>
        <v>2473.1883802204807</v>
      </c>
    </row>
    <row r="570" spans="1:27">
      <c r="A570" s="237" t="s">
        <v>253</v>
      </c>
      <c r="B570" s="221" t="s">
        <v>193</v>
      </c>
      <c r="C570" s="274" t="str">
        <f t="shared" si="62"/>
        <v>Tas</v>
      </c>
      <c r="D570" s="272" t="str">
        <f t="shared" si="62"/>
        <v>Best</v>
      </c>
      <c r="E570" s="336">
        <f>IF('A-baseline &amp; data'!AF382&lt;&gt;"",'A-baseline &amp; data'!AF382,'A-baseline &amp; data'!AE382*(1+SUMIFS('A-methods'!K:K,'A-methods'!$AG:$AG,"rate",'A-methods'!$AF:$AF,$B570,'A-methods'!$H:$H,$C570,'A-methods'!$A:$A,$D570)))</f>
        <v>109043.03396</v>
      </c>
      <c r="F570" s="243">
        <f>IF('A-baseline &amp; data'!AG382="",E570*(1+SUMIFS('A-methods'!L:L,'A-methods'!$AG:$AG,"rate",'A-methods'!$AF:$AF,$B570,'A-methods'!$H:$H,$C570,'A-methods'!$A:$A,$D570)),'A-baseline &amp; data'!AG382)</f>
        <v>106862.17328079999</v>
      </c>
      <c r="G570" s="243">
        <f>IF('A-baseline &amp; data'!AH382="",F570*(1+SUMIFS('A-methods'!M:M,'A-methods'!$AG:$AG,"rate",'A-methods'!$AF:$AF,$B570,'A-methods'!$H:$H,$C570,'A-methods'!$A:$A,$D570)),'A-baseline &amp; data'!AH382)</f>
        <v>104724.92981518399</v>
      </c>
      <c r="H570" s="243">
        <f>IF('A-baseline &amp; data'!AI382="",G570*(1+SUMIFS('A-methods'!N:N,'A-methods'!$AG:$AG,"rate",'A-methods'!$AF:$AF,$B570,'A-methods'!$H:$H,$C570,'A-methods'!$A:$A,$D570)),'A-baseline &amp; data'!AI382)</f>
        <v>102630.4312188803</v>
      </c>
      <c r="I570" s="243">
        <f>IF('A-baseline &amp; data'!AJ382="",H570*(1+SUMIFS('A-methods'!O:O,'A-methods'!$AG:$AG,"rate",'A-methods'!$AF:$AF,$B570,'A-methods'!$H:$H,$C570,'A-methods'!$A:$A,$D570)),'A-baseline &amp; data'!AJ382)</f>
        <v>100577.82259450269</v>
      </c>
      <c r="J570" s="243">
        <f>IF('A-baseline &amp; data'!AK382="",I570*(1+SUMIFS('A-methods'!P:P,'A-methods'!$AG:$AG,"rate",'A-methods'!$AF:$AF,$B570,'A-methods'!$H:$H,$C570,'A-methods'!$A:$A,$D570)),'A-baseline &amp; data'!AK382)</f>
        <v>98566.266142612643</v>
      </c>
      <c r="K570" s="243">
        <f>IF('A-baseline &amp; data'!AL382="",J570*(1+SUMIFS('A-methods'!Q:Q,'A-methods'!$AG:$AG,"rate",'A-methods'!$AF:$AF,$B570,'A-methods'!$H:$H,$C570,'A-methods'!$A:$A,$D570)),'A-baseline &amp; data'!AL382)</f>
        <v>96594.940819760392</v>
      </c>
      <c r="L570" s="243">
        <f>IF('A-baseline &amp; data'!AM382="",K570*(1+SUMIFS('A-methods'!R:R,'A-methods'!$AG:$AG,"rate",'A-methods'!$AF:$AF,$B570,'A-methods'!$H:$H,$C570,'A-methods'!$A:$A,$D570)),'A-baseline &amp; data'!AM382)</f>
        <v>94663.042003365175</v>
      </c>
      <c r="M570" s="243">
        <f>IF('A-baseline &amp; data'!AN382="",L570*(1+SUMIFS('A-methods'!S:S,'A-methods'!$AG:$AG,"rate",'A-methods'!$AF:$AF,$B570,'A-methods'!$H:$H,$C570,'A-methods'!$A:$A,$D570)),'A-baseline &amp; data'!AN382)</f>
        <v>92769.78116329787</v>
      </c>
      <c r="N570" s="243">
        <f>IF('A-baseline &amp; data'!AO382="",M570*(1+SUMIFS('A-methods'!T:T,'A-methods'!$AG:$AG,"rate",'A-methods'!$AF:$AF,$B570,'A-methods'!$H:$H,$C570,'A-methods'!$A:$A,$D570)),'A-baseline &amp; data'!AO382)</f>
        <v>90914.385540031915</v>
      </c>
      <c r="O570" s="243">
        <f>IF('A-baseline &amp; data'!AP382="",N570*(1+SUMIFS('A-methods'!U:U,'A-methods'!$AG:$AG,"rate",'A-methods'!$AF:$AF,$B570,'A-methods'!$H:$H,$C570,'A-methods'!$A:$A,$D570)),'A-baseline &amp; data'!AP382)</f>
        <v>89096.097829231279</v>
      </c>
      <c r="P570" s="243">
        <f>IF('A-baseline &amp; data'!AQ382="",O570*(1+SUMIFS('A-methods'!V:V,'A-methods'!$AG:$AG,"rate",'A-methods'!$AF:$AF,$B570,'A-methods'!$H:$H,$C570,'A-methods'!$A:$A,$D570)),'A-baseline &amp; data'!AQ382)</f>
        <v>87314.175872646651</v>
      </c>
      <c r="Q570" s="243">
        <f>IF('A-baseline &amp; data'!AR382="",P570*(1+SUMIFS('A-methods'!W:W,'A-methods'!$AG:$AG,"rate",'A-methods'!$AF:$AF,$B570,'A-methods'!$H:$H,$C570,'A-methods'!$A:$A,$D570)),'A-baseline &amp; data'!AR382)</f>
        <v>85567.892355193719</v>
      </c>
      <c r="R570" s="243">
        <f>IF('A-baseline &amp; data'!AS382="",Q570*(1+SUMIFS('A-methods'!X:X,'A-methods'!$AG:$AG,"rate",'A-methods'!$AF:$AF,$B570,'A-methods'!$H:$H,$C570,'A-methods'!$A:$A,$D570)),'A-baseline &amp; data'!AS382)</f>
        <v>83856.534508089841</v>
      </c>
      <c r="S570" s="243">
        <f>IF('A-baseline &amp; data'!AT382="",R570*(1+SUMIFS('A-methods'!Y:Y,'A-methods'!$AG:$AG,"rate",'A-methods'!$AF:$AF,$B570,'A-methods'!$H:$H,$C570,'A-methods'!$A:$A,$D570)),'A-baseline &amp; data'!AT382)</f>
        <v>82179.403817928047</v>
      </c>
      <c r="T570" s="243">
        <f>IF('A-baseline &amp; data'!AU382="",S570*(1+SUMIFS('A-methods'!Z:Z,'A-methods'!$AG:$AG,"rate",'A-methods'!$AF:$AF,$B570,'A-methods'!$H:$H,$C570,'A-methods'!$A:$A,$D570)),'A-baseline &amp; data'!AU382)</f>
        <v>80535.815741569488</v>
      </c>
      <c r="U570" s="243">
        <f>IF('A-baseline &amp; data'!AV382="",T570*(1+SUMIFS('A-methods'!AA:AA,'A-methods'!$AG:$AG,"rate",'A-methods'!$AF:$AF,$B570,'A-methods'!$H:$H,$C570,'A-methods'!$A:$A,$D570)),'A-baseline &amp; data'!AV382)</f>
        <v>78925.099426738103</v>
      </c>
      <c r="V570" s="243">
        <f>IF('A-baseline &amp; data'!AW382="",U570*(1+SUMIFS('A-methods'!AB:AB,'A-methods'!$AG:$AG,"rate",'A-methods'!$AF:$AF,$B570,'A-methods'!$H:$H,$C570,'A-methods'!$A:$A,$D570)),'A-baseline &amp; data'!AW382)</f>
        <v>77346.597438203346</v>
      </c>
      <c r="W570" s="243">
        <f>IF('A-baseline &amp; data'!AX382="",V570*(1+SUMIFS('A-methods'!AC:AC,'A-methods'!$AG:$AG,"rate",'A-methods'!$AF:$AF,$B570,'A-methods'!$H:$H,$C570,'A-methods'!$A:$A,$D570)),'A-baseline &amp; data'!AX382)</f>
        <v>75799.66548943927</v>
      </c>
      <c r="X570" s="243">
        <f>IF('A-baseline &amp; data'!AY382="",W570*(1+SUMIFS('A-methods'!AD:AD,'A-methods'!$AG:$AG,"rate",'A-methods'!$AF:$AF,$B570,'A-methods'!$H:$H,$C570,'A-methods'!$A:$A,$D570)),'A-baseline &amp; data'!AY382)</f>
        <v>74283.672179650486</v>
      </c>
      <c r="Y570" s="243">
        <f>IF('A-baseline &amp; data'!AZ382="",X570*(1+SUMIFS('A-methods'!AE:AE,'A-methods'!$AG:$AG,"rate",'A-methods'!$AF:$AF,$B570,'A-methods'!$H:$H,$C570,'A-methods'!$A:$A,$D570)),'A-baseline &amp; data'!AZ382)</f>
        <v>72797.998736057474</v>
      </c>
    </row>
    <row r="571" spans="1:27">
      <c r="A571" s="238" t="s">
        <v>87</v>
      </c>
      <c r="B571" s="221" t="s">
        <v>88</v>
      </c>
      <c r="C571" s="274" t="str">
        <f t="shared" si="62"/>
        <v>Tas</v>
      </c>
      <c r="D571" s="272" t="str">
        <f t="shared" si="62"/>
        <v>Best</v>
      </c>
      <c r="E571" s="336">
        <f>IF('A-baseline &amp; data'!AF383&lt;&gt;"",'A-baseline &amp; data'!AF383,'A-baseline &amp; data'!AE383*(1+SUMIFS('A-methods'!K:K,'A-methods'!$AG:$AG,"rate",'A-methods'!$AF:$AF,$B571,'A-methods'!$H:$H,$C571,'A-methods'!$A:$A,$D571)))</f>
        <v>0.24</v>
      </c>
      <c r="F571" s="243">
        <f>IF('A-baseline &amp; data'!AG383="",E571*(1+SUMIFS('A-methods'!L:L,'A-methods'!$AG:$AG,"rate",'A-methods'!$AF:$AF,$B571,'A-methods'!$H:$H,$C571,'A-methods'!$A:$A,$D571)),'A-baseline &amp; data'!AG383)</f>
        <v>0.24</v>
      </c>
      <c r="G571" s="243">
        <f>IF('A-baseline &amp; data'!AH383="",F571*(1+SUMIFS('A-methods'!M:M,'A-methods'!$AG:$AG,"rate",'A-methods'!$AF:$AF,$B571,'A-methods'!$H:$H,$C571,'A-methods'!$A:$A,$D571)),'A-baseline &amp; data'!AH383)</f>
        <v>0.24</v>
      </c>
      <c r="H571" s="243">
        <f>IF('A-baseline &amp; data'!AI383="",G571*(1+SUMIFS('A-methods'!N:N,'A-methods'!$AG:$AG,"rate",'A-methods'!$AF:$AF,$B571,'A-methods'!$H:$H,$C571,'A-methods'!$A:$A,$D571)),'A-baseline &amp; data'!AI383)</f>
        <v>0.24</v>
      </c>
      <c r="I571" s="243">
        <f>IF('A-baseline &amp; data'!AJ383="",H571*(1+SUMIFS('A-methods'!O:O,'A-methods'!$AG:$AG,"rate",'A-methods'!$AF:$AF,$B571,'A-methods'!$H:$H,$C571,'A-methods'!$A:$A,$D571)),'A-baseline &amp; data'!AJ383)</f>
        <v>0.24</v>
      </c>
      <c r="J571" s="243">
        <f>IF('A-baseline &amp; data'!AK383="",I571*(1+SUMIFS('A-methods'!P:P,'A-methods'!$AG:$AG,"rate",'A-methods'!$AF:$AF,$B571,'A-methods'!$H:$H,$C571,'A-methods'!$A:$A,$D571)),'A-baseline &amp; data'!AK383)</f>
        <v>0.24</v>
      </c>
      <c r="K571" s="243">
        <f>IF('A-baseline &amp; data'!AL383="",J571*(1+SUMIFS('A-methods'!Q:Q,'A-methods'!$AG:$AG,"rate",'A-methods'!$AF:$AF,$B571,'A-methods'!$H:$H,$C571,'A-methods'!$A:$A,$D571)),'A-baseline &amp; data'!AL383)</f>
        <v>0.24</v>
      </c>
      <c r="L571" s="243">
        <f>IF('A-baseline &amp; data'!AM383="",K571*(1+SUMIFS('A-methods'!R:R,'A-methods'!$AG:$AG,"rate",'A-methods'!$AF:$AF,$B571,'A-methods'!$H:$H,$C571,'A-methods'!$A:$A,$D571)),'A-baseline &amp; data'!AM383)</f>
        <v>0.24</v>
      </c>
      <c r="M571" s="243">
        <f>IF('A-baseline &amp; data'!AN383="",L571*(1+SUMIFS('A-methods'!S:S,'A-methods'!$AG:$AG,"rate",'A-methods'!$AF:$AF,$B571,'A-methods'!$H:$H,$C571,'A-methods'!$A:$A,$D571)),'A-baseline &amp; data'!AN383)</f>
        <v>0.24</v>
      </c>
      <c r="N571" s="243">
        <f>IF('A-baseline &amp; data'!AO383="",M571*(1+SUMIFS('A-methods'!T:T,'A-methods'!$AG:$AG,"rate",'A-methods'!$AF:$AF,$B571,'A-methods'!$H:$H,$C571,'A-methods'!$A:$A,$D571)),'A-baseline &amp; data'!AO383)</f>
        <v>0.24</v>
      </c>
      <c r="O571" s="243">
        <f>IF('A-baseline &amp; data'!AP383="",N571*(1+SUMIFS('A-methods'!U:U,'A-methods'!$AG:$AG,"rate",'A-methods'!$AF:$AF,$B571,'A-methods'!$H:$H,$C571,'A-methods'!$A:$A,$D571)),'A-baseline &amp; data'!AP383)</f>
        <v>0.24</v>
      </c>
      <c r="P571" s="243">
        <f>IF('A-baseline &amp; data'!AQ383="",O571*(1+SUMIFS('A-methods'!V:V,'A-methods'!$AG:$AG,"rate",'A-methods'!$AF:$AF,$B571,'A-methods'!$H:$H,$C571,'A-methods'!$A:$A,$D571)),'A-baseline &amp; data'!AQ383)</f>
        <v>0.24</v>
      </c>
      <c r="Q571" s="243">
        <f>IF('A-baseline &amp; data'!AR383="",P571*(1+SUMIFS('A-methods'!W:W,'A-methods'!$AG:$AG,"rate",'A-methods'!$AF:$AF,$B571,'A-methods'!$H:$H,$C571,'A-methods'!$A:$A,$D571)),'A-baseline &amp; data'!AR383)</f>
        <v>0.24</v>
      </c>
      <c r="R571" s="243">
        <f>IF('A-baseline &amp; data'!AS383="",Q571*(1+SUMIFS('A-methods'!X:X,'A-methods'!$AG:$AG,"rate",'A-methods'!$AF:$AF,$B571,'A-methods'!$H:$H,$C571,'A-methods'!$A:$A,$D571)),'A-baseline &amp; data'!AS383)</f>
        <v>0.24</v>
      </c>
      <c r="S571" s="243">
        <f>IF('A-baseline &amp; data'!AT383="",R571*(1+SUMIFS('A-methods'!Y:Y,'A-methods'!$AG:$AG,"rate",'A-methods'!$AF:$AF,$B571,'A-methods'!$H:$H,$C571,'A-methods'!$A:$A,$D571)),'A-baseline &amp; data'!AT383)</f>
        <v>0.24</v>
      </c>
      <c r="T571" s="243">
        <f>IF('A-baseline &amp; data'!AU383="",S571*(1+SUMIFS('A-methods'!Z:Z,'A-methods'!$AG:$AG,"rate",'A-methods'!$AF:$AF,$B571,'A-methods'!$H:$H,$C571,'A-methods'!$A:$A,$D571)),'A-baseline &amp; data'!AU383)</f>
        <v>0.24</v>
      </c>
      <c r="U571" s="243">
        <f>IF('A-baseline &amp; data'!AV383="",T571*(1+SUMIFS('A-methods'!AA:AA,'A-methods'!$AG:$AG,"rate",'A-methods'!$AF:$AF,$B571,'A-methods'!$H:$H,$C571,'A-methods'!$A:$A,$D571)),'A-baseline &amp; data'!AV383)</f>
        <v>0.24</v>
      </c>
      <c r="V571" s="243">
        <f>IF('A-baseline &amp; data'!AW383="",U571*(1+SUMIFS('A-methods'!AB:AB,'A-methods'!$AG:$AG,"rate",'A-methods'!$AF:$AF,$B571,'A-methods'!$H:$H,$C571,'A-methods'!$A:$A,$D571)),'A-baseline &amp; data'!AW383)</f>
        <v>0.24</v>
      </c>
      <c r="W571" s="243">
        <f>IF('A-baseline &amp; data'!AX383="",V571*(1+SUMIFS('A-methods'!AC:AC,'A-methods'!$AG:$AG,"rate",'A-methods'!$AF:$AF,$B571,'A-methods'!$H:$H,$C571,'A-methods'!$A:$A,$D571)),'A-baseline &amp; data'!AX383)</f>
        <v>0.24</v>
      </c>
      <c r="X571" s="243">
        <f>IF('A-baseline &amp; data'!AY383="",W571*(1+SUMIFS('A-methods'!AD:AD,'A-methods'!$AG:$AG,"rate",'A-methods'!$AF:$AF,$B571,'A-methods'!$H:$H,$C571,'A-methods'!$A:$A,$D571)),'A-baseline &amp; data'!AY383)</f>
        <v>0.24</v>
      </c>
      <c r="Y571" s="243">
        <f>IF('A-baseline &amp; data'!AZ383="",X571*(1+SUMIFS('A-methods'!AE:AE,'A-methods'!$AG:$AG,"rate",'A-methods'!$AF:$AF,$B571,'A-methods'!$H:$H,$C571,'A-methods'!$A:$A,$D571)),'A-baseline &amp; data'!AZ383)</f>
        <v>0.24</v>
      </c>
    </row>
    <row r="572" spans="1:27">
      <c r="A572" s="237" t="s">
        <v>91</v>
      </c>
      <c r="B572" s="221" t="s">
        <v>92</v>
      </c>
      <c r="C572" s="274" t="str">
        <f t="shared" si="62"/>
        <v>Tas</v>
      </c>
      <c r="D572" s="272" t="str">
        <f t="shared" si="62"/>
        <v>Best</v>
      </c>
      <c r="E572" s="336">
        <f>IF('A-baseline &amp; data'!AF384&lt;&gt;"",'A-baseline &amp; data'!AF384,'A-baseline &amp; data'!AE384*(1+SUMIFS('A-methods'!K:K,'A-methods'!$AG:$AG,"rate",'A-methods'!$AF:$AF,$B572,'A-methods'!$H:$H,$C572,'A-methods'!$A:$A,$D572)))</f>
        <v>0</v>
      </c>
      <c r="F572" s="243">
        <f>IF('A-baseline &amp; data'!AG384="",E572*(1+SUMIFS('A-methods'!L:L,'A-methods'!$AG:$AG,"rate",'A-methods'!$AF:$AF,$B572,'A-methods'!$H:$H,$C572,'A-methods'!$A:$A,$D572)),'A-baseline &amp; data'!AG384)</f>
        <v>0</v>
      </c>
      <c r="G572" s="243">
        <f>IF('A-baseline &amp; data'!AH384="",F572*(1+SUMIFS('A-methods'!M:M,'A-methods'!$AG:$AG,"rate",'A-methods'!$AF:$AF,$B572,'A-methods'!$H:$H,$C572,'A-methods'!$A:$A,$D572)),'A-baseline &amp; data'!AH384)</f>
        <v>0</v>
      </c>
      <c r="H572" s="243">
        <f>IF('A-baseline &amp; data'!AI384="",G572*(1+SUMIFS('A-methods'!N:N,'A-methods'!$AG:$AG,"rate",'A-methods'!$AF:$AF,$B572,'A-methods'!$H:$H,$C572,'A-methods'!$A:$A,$D572)),'A-baseline &amp; data'!AI384)</f>
        <v>0</v>
      </c>
      <c r="I572" s="243">
        <f>IF('A-baseline &amp; data'!AJ384="",H572*(1+SUMIFS('A-methods'!O:O,'A-methods'!$AG:$AG,"rate",'A-methods'!$AF:$AF,$B572,'A-methods'!$H:$H,$C572,'A-methods'!$A:$A,$D572)),'A-baseline &amp; data'!AJ384)</f>
        <v>0</v>
      </c>
      <c r="J572" s="243">
        <f>IF('A-baseline &amp; data'!AK384="",I572*(1+SUMIFS('A-methods'!P:P,'A-methods'!$AG:$AG,"rate",'A-methods'!$AF:$AF,$B572,'A-methods'!$H:$H,$C572,'A-methods'!$A:$A,$D572)),'A-baseline &amp; data'!AK384)</f>
        <v>0</v>
      </c>
      <c r="K572" s="243">
        <f>IF('A-baseline &amp; data'!AL384="",J572*(1+SUMIFS('A-methods'!Q:Q,'A-methods'!$AG:$AG,"rate",'A-methods'!$AF:$AF,$B572,'A-methods'!$H:$H,$C572,'A-methods'!$A:$A,$D572)),'A-baseline &amp; data'!AL384)</f>
        <v>0</v>
      </c>
      <c r="L572" s="243">
        <f>IF('A-baseline &amp; data'!AM384="",K572*(1+SUMIFS('A-methods'!R:R,'A-methods'!$AG:$AG,"rate",'A-methods'!$AF:$AF,$B572,'A-methods'!$H:$H,$C572,'A-methods'!$A:$A,$D572)),'A-baseline &amp; data'!AM384)</f>
        <v>0</v>
      </c>
      <c r="M572" s="243">
        <f>IF('A-baseline &amp; data'!AN384="",L572*(1+SUMIFS('A-methods'!S:S,'A-methods'!$AG:$AG,"rate",'A-methods'!$AF:$AF,$B572,'A-methods'!$H:$H,$C572,'A-methods'!$A:$A,$D572)),'A-baseline &amp; data'!AN384)</f>
        <v>0</v>
      </c>
      <c r="N572" s="243">
        <f>IF('A-baseline &amp; data'!AO384="",M572*(1+SUMIFS('A-methods'!T:T,'A-methods'!$AG:$AG,"rate",'A-methods'!$AF:$AF,$B572,'A-methods'!$H:$H,$C572,'A-methods'!$A:$A,$D572)),'A-baseline &amp; data'!AO384)</f>
        <v>0</v>
      </c>
      <c r="O572" s="243">
        <f>IF('A-baseline &amp; data'!AP384="",N572*(1+SUMIFS('A-methods'!U:U,'A-methods'!$AG:$AG,"rate",'A-methods'!$AF:$AF,$B572,'A-methods'!$H:$H,$C572,'A-methods'!$A:$A,$D572)),'A-baseline &amp; data'!AP384)</f>
        <v>0</v>
      </c>
      <c r="P572" s="243">
        <f>IF('A-baseline &amp; data'!AQ384="",O572*(1+SUMIFS('A-methods'!V:V,'A-methods'!$AG:$AG,"rate",'A-methods'!$AF:$AF,$B572,'A-methods'!$H:$H,$C572,'A-methods'!$A:$A,$D572)),'A-baseline &amp; data'!AQ384)</f>
        <v>0</v>
      </c>
      <c r="Q572" s="243">
        <f>IF('A-baseline &amp; data'!AR384="",P572*(1+SUMIFS('A-methods'!W:W,'A-methods'!$AG:$AG,"rate",'A-methods'!$AF:$AF,$B572,'A-methods'!$H:$H,$C572,'A-methods'!$A:$A,$D572)),'A-baseline &amp; data'!AR384)</f>
        <v>0</v>
      </c>
      <c r="R572" s="243">
        <f>IF('A-baseline &amp; data'!AS384="",Q572*(1+SUMIFS('A-methods'!X:X,'A-methods'!$AG:$AG,"rate",'A-methods'!$AF:$AF,$B572,'A-methods'!$H:$H,$C572,'A-methods'!$A:$A,$D572)),'A-baseline &amp; data'!AS384)</f>
        <v>0</v>
      </c>
      <c r="S572" s="243">
        <f>IF('A-baseline &amp; data'!AT384="",R572*(1+SUMIFS('A-methods'!Y:Y,'A-methods'!$AG:$AG,"rate",'A-methods'!$AF:$AF,$B572,'A-methods'!$H:$H,$C572,'A-methods'!$A:$A,$D572)),'A-baseline &amp; data'!AT384)</f>
        <v>0</v>
      </c>
      <c r="T572" s="243">
        <f>IF('A-baseline &amp; data'!AU384="",S572*(1+SUMIFS('A-methods'!Z:Z,'A-methods'!$AG:$AG,"rate",'A-methods'!$AF:$AF,$B572,'A-methods'!$H:$H,$C572,'A-methods'!$A:$A,$D572)),'A-baseline &amp; data'!AU384)</f>
        <v>0</v>
      </c>
      <c r="U572" s="243">
        <f>IF('A-baseline &amp; data'!AV384="",T572*(1+SUMIFS('A-methods'!AA:AA,'A-methods'!$AG:$AG,"rate",'A-methods'!$AF:$AF,$B572,'A-methods'!$H:$H,$C572,'A-methods'!$A:$A,$D572)),'A-baseline &amp; data'!AV384)</f>
        <v>0</v>
      </c>
      <c r="V572" s="243">
        <f>IF('A-baseline &amp; data'!AW384="",U572*(1+SUMIFS('A-methods'!AB:AB,'A-methods'!$AG:$AG,"rate",'A-methods'!$AF:$AF,$B572,'A-methods'!$H:$H,$C572,'A-methods'!$A:$A,$D572)),'A-baseline &amp; data'!AW384)</f>
        <v>0</v>
      </c>
      <c r="W572" s="243">
        <f>IF('A-baseline &amp; data'!AX384="",V572*(1+SUMIFS('A-methods'!AC:AC,'A-methods'!$AG:$AG,"rate",'A-methods'!$AF:$AF,$B572,'A-methods'!$H:$H,$C572,'A-methods'!$A:$A,$D572)),'A-baseline &amp; data'!AX384)</f>
        <v>0</v>
      </c>
      <c r="X572" s="243">
        <f>IF('A-baseline &amp; data'!AY384="",W572*(1+SUMIFS('A-methods'!AD:AD,'A-methods'!$AG:$AG,"rate",'A-methods'!$AF:$AF,$B572,'A-methods'!$H:$H,$C572,'A-methods'!$A:$A,$D572)),'A-baseline &amp; data'!AY384)</f>
        <v>0</v>
      </c>
      <c r="Y572" s="243">
        <f>IF('A-baseline &amp; data'!AZ384="",X572*(1+SUMIFS('A-methods'!AE:AE,'A-methods'!$AG:$AG,"rate",'A-methods'!$AF:$AF,$B572,'A-methods'!$H:$H,$C572,'A-methods'!$A:$A,$D572)),'A-baseline &amp; data'!AZ384)</f>
        <v>0</v>
      </c>
    </row>
    <row r="573" spans="1:27">
      <c r="A573" s="237" t="s">
        <v>97</v>
      </c>
      <c r="B573" s="221" t="s">
        <v>98</v>
      </c>
      <c r="C573" s="274" t="str">
        <f t="shared" si="62"/>
        <v>Tas</v>
      </c>
      <c r="D573" s="272" t="str">
        <f t="shared" si="62"/>
        <v>Best</v>
      </c>
      <c r="E573" s="336">
        <f>IF('A-baseline &amp; data'!AF385&lt;&gt;"",'A-baseline &amp; data'!AF385,'A-baseline &amp; data'!AE385*(1+SUMIFS('A-methods'!K:K,'A-methods'!$AG:$AG,"rate",'A-methods'!$AF:$AF,$B573,'A-methods'!$H:$H,$C573,'A-methods'!$A:$A,$D573)))</f>
        <v>245.31266799999997</v>
      </c>
      <c r="F573" s="243">
        <f>IF('A-baseline &amp; data'!AG385="",E573*(1+SUMIFS('A-methods'!L:L,'A-methods'!$AG:$AG,"rate",'A-methods'!$AF:$AF,$B573,'A-methods'!$H:$H,$C573,'A-methods'!$A:$A,$D573)),'A-baseline &amp; data'!AG385)</f>
        <v>252.18142270399997</v>
      </c>
      <c r="G573" s="243">
        <f>IF('A-baseline &amp; data'!AH385="",F573*(1+SUMIFS('A-methods'!M:M,'A-methods'!$AG:$AG,"rate",'A-methods'!$AF:$AF,$B573,'A-methods'!$H:$H,$C573,'A-methods'!$A:$A,$D573)),'A-baseline &amp; data'!AH385)</f>
        <v>259.24250253971195</v>
      </c>
      <c r="H573" s="243">
        <f>IF('A-baseline &amp; data'!AI385="",G573*(1+SUMIFS('A-methods'!N:N,'A-methods'!$AG:$AG,"rate",'A-methods'!$AF:$AF,$B573,'A-methods'!$H:$H,$C573,'A-methods'!$A:$A,$D573)),'A-baseline &amp; data'!AI385)</f>
        <v>266.5012926108239</v>
      </c>
      <c r="I573" s="243">
        <f>IF('A-baseline &amp; data'!AJ385="",H573*(1+SUMIFS('A-methods'!O:O,'A-methods'!$AG:$AG,"rate",'A-methods'!$AF:$AF,$B573,'A-methods'!$H:$H,$C573,'A-methods'!$A:$A,$D573)),'A-baseline &amp; data'!AJ385)</f>
        <v>273.96332880392697</v>
      </c>
      <c r="J573" s="243">
        <f>IF('A-baseline &amp; data'!AK385="",I573*(1+SUMIFS('A-methods'!P:P,'A-methods'!$AG:$AG,"rate",'A-methods'!$AF:$AF,$B573,'A-methods'!$H:$H,$C573,'A-methods'!$A:$A,$D573)),'A-baseline &amp; data'!AK385)</f>
        <v>281.63430201043695</v>
      </c>
      <c r="K573" s="243">
        <f>IF('A-baseline &amp; data'!AL385="",J573*(1+SUMIFS('A-methods'!Q:Q,'A-methods'!$AG:$AG,"rate",'A-methods'!$AF:$AF,$B573,'A-methods'!$H:$H,$C573,'A-methods'!$A:$A,$D573)),'A-baseline &amp; data'!AL385)</f>
        <v>289.5200624667292</v>
      </c>
      <c r="L573" s="243">
        <f>IF('A-baseline &amp; data'!AM385="",K573*(1+SUMIFS('A-methods'!R:R,'A-methods'!$AG:$AG,"rate",'A-methods'!$AF:$AF,$B573,'A-methods'!$H:$H,$C573,'A-methods'!$A:$A,$D573)),'A-baseline &amp; data'!AM385)</f>
        <v>297.62662421579762</v>
      </c>
      <c r="M573" s="243">
        <f>IF('A-baseline &amp; data'!AN385="",L573*(1+SUMIFS('A-methods'!S:S,'A-methods'!$AG:$AG,"rate",'A-methods'!$AF:$AF,$B573,'A-methods'!$H:$H,$C573,'A-methods'!$A:$A,$D573)),'A-baseline &amp; data'!AN385)</f>
        <v>305.96016969383999</v>
      </c>
      <c r="N573" s="243">
        <f>IF('A-baseline &amp; data'!AO385="",M573*(1+SUMIFS('A-methods'!T:T,'A-methods'!$AG:$AG,"rate",'A-methods'!$AF:$AF,$B573,'A-methods'!$H:$H,$C573,'A-methods'!$A:$A,$D573)),'A-baseline &amp; data'!AO385)</f>
        <v>314.52705444526754</v>
      </c>
      <c r="O573" s="243">
        <f>IF('A-baseline &amp; data'!AP385="",N573*(1+SUMIFS('A-methods'!U:U,'A-methods'!$AG:$AG,"rate",'A-methods'!$AF:$AF,$B573,'A-methods'!$H:$H,$C573,'A-methods'!$A:$A,$D573)),'A-baseline &amp; data'!AP385)</f>
        <v>323.33381196973505</v>
      </c>
      <c r="P573" s="243">
        <f>IF('A-baseline &amp; data'!AQ385="",O573*(1+SUMIFS('A-methods'!V:V,'A-methods'!$AG:$AG,"rate",'A-methods'!$AF:$AF,$B573,'A-methods'!$H:$H,$C573,'A-methods'!$A:$A,$D573)),'A-baseline &amp; data'!AQ385)</f>
        <v>332.38715870488767</v>
      </c>
      <c r="Q573" s="243">
        <f>IF('A-baseline &amp; data'!AR385="",P573*(1+SUMIFS('A-methods'!W:W,'A-methods'!$AG:$AG,"rate",'A-methods'!$AF:$AF,$B573,'A-methods'!$H:$H,$C573,'A-methods'!$A:$A,$D573)),'A-baseline &amp; data'!AR385)</f>
        <v>341.69399914862453</v>
      </c>
      <c r="R573" s="243">
        <f>IF('A-baseline &amp; data'!AS385="",Q573*(1+SUMIFS('A-methods'!X:X,'A-methods'!$AG:$AG,"rate",'A-methods'!$AF:$AF,$B573,'A-methods'!$H:$H,$C573,'A-methods'!$A:$A,$D573)),'A-baseline &amp; data'!AS385)</f>
        <v>351.26143112478604</v>
      </c>
      <c r="S573" s="243">
        <f>IF('A-baseline &amp; data'!AT385="",R573*(1+SUMIFS('A-methods'!Y:Y,'A-methods'!$AG:$AG,"rate",'A-methods'!$AF:$AF,$B573,'A-methods'!$H:$H,$C573,'A-methods'!$A:$A,$D573)),'A-baseline &amp; data'!AT385)</f>
        <v>361.09675119628008</v>
      </c>
      <c r="T573" s="243">
        <f>IF('A-baseline &amp; data'!AU385="",S573*(1+SUMIFS('A-methods'!Z:Z,'A-methods'!$AG:$AG,"rate",'A-methods'!$AF:$AF,$B573,'A-methods'!$H:$H,$C573,'A-methods'!$A:$A,$D573)),'A-baseline &amp; data'!AU385)</f>
        <v>371.2074602297759</v>
      </c>
      <c r="U573" s="243">
        <f>IF('A-baseline &amp; data'!AV385="",T573*(1+SUMIFS('A-methods'!AA:AA,'A-methods'!$AG:$AG,"rate",'A-methods'!$AF:$AF,$B573,'A-methods'!$H:$H,$C573,'A-methods'!$A:$A,$D573)),'A-baseline &amp; data'!AV385)</f>
        <v>381.60126911620966</v>
      </c>
      <c r="V573" s="243">
        <f>IF('A-baseline &amp; data'!AW385="",U573*(1+SUMIFS('A-methods'!AB:AB,'A-methods'!$AG:$AG,"rate",'A-methods'!$AF:$AF,$B573,'A-methods'!$H:$H,$C573,'A-methods'!$A:$A,$D573)),'A-baseline &amp; data'!AW385)</f>
        <v>392.28610465146352</v>
      </c>
      <c r="W573" s="243">
        <f>IF('A-baseline &amp; data'!AX385="",V573*(1+SUMIFS('A-methods'!AC:AC,'A-methods'!$AG:$AG,"rate",'A-methods'!$AF:$AF,$B573,'A-methods'!$H:$H,$C573,'A-methods'!$A:$A,$D573)),'A-baseline &amp; data'!AX385)</f>
        <v>403.27011558170449</v>
      </c>
      <c r="X573" s="243">
        <f>IF('A-baseline &amp; data'!AY385="",W573*(1+SUMIFS('A-methods'!AD:AD,'A-methods'!$AG:$AG,"rate",'A-methods'!$AF:$AF,$B573,'A-methods'!$H:$H,$C573,'A-methods'!$A:$A,$D573)),'A-baseline &amp; data'!AY385)</f>
        <v>414.56167881799223</v>
      </c>
      <c r="Y573" s="243">
        <f>IF('A-baseline &amp; data'!AZ385="",X573*(1+SUMIFS('A-methods'!AE:AE,'A-methods'!$AG:$AG,"rate",'A-methods'!$AF:$AF,$B573,'A-methods'!$H:$H,$C573,'A-methods'!$A:$A,$D573)),'A-baseline &amp; data'!AZ385)</f>
        <v>426.16940582489605</v>
      </c>
    </row>
    <row r="574" spans="1:27">
      <c r="A574" s="237" t="s">
        <v>107</v>
      </c>
      <c r="B574" s="221" t="s">
        <v>108</v>
      </c>
      <c r="C574" s="274" t="str">
        <f t="shared" si="62"/>
        <v>Tas</v>
      </c>
      <c r="D574" s="272" t="str">
        <f t="shared" si="62"/>
        <v>Best</v>
      </c>
      <c r="E574" s="336">
        <f>IF('A-baseline &amp; data'!AF386&lt;&gt;"",'A-baseline &amp; data'!AF386,'A-baseline &amp; data'!AE386*(1+SUMIFS('A-methods'!K:K,'A-methods'!$AG:$AG,"rate",'A-methods'!$AF:$AF,$B574,'A-methods'!$H:$H,$C574,'A-methods'!$A:$A,$D574)))</f>
        <v>0</v>
      </c>
      <c r="F574" s="243">
        <f>IF('A-baseline &amp; data'!AG386="",E574*(1+SUMIFS('A-methods'!L:L,'A-methods'!$AG:$AG,"rate",'A-methods'!$AF:$AF,$B574,'A-methods'!$H:$H,$C574,'A-methods'!$A:$A,$D574)),'A-baseline &amp; data'!AG386)</f>
        <v>0</v>
      </c>
      <c r="G574" s="243">
        <f>IF('A-baseline &amp; data'!AH386="",F574*(1+SUMIFS('A-methods'!M:M,'A-methods'!$AG:$AG,"rate",'A-methods'!$AF:$AF,$B574,'A-methods'!$H:$H,$C574,'A-methods'!$A:$A,$D574)),'A-baseline &amp; data'!AH386)</f>
        <v>0</v>
      </c>
      <c r="H574" s="243">
        <f>IF('A-baseline &amp; data'!AI386="",G574*(1+SUMIFS('A-methods'!N:N,'A-methods'!$AG:$AG,"rate",'A-methods'!$AF:$AF,$B574,'A-methods'!$H:$H,$C574,'A-methods'!$A:$A,$D574)),'A-baseline &amp; data'!AI386)</f>
        <v>0</v>
      </c>
      <c r="I574" s="243">
        <f>IF('A-baseline &amp; data'!AJ386="",H574*(1+SUMIFS('A-methods'!O:O,'A-methods'!$AG:$AG,"rate",'A-methods'!$AF:$AF,$B574,'A-methods'!$H:$H,$C574,'A-methods'!$A:$A,$D574)),'A-baseline &amp; data'!AJ386)</f>
        <v>0</v>
      </c>
      <c r="J574" s="243">
        <f>IF('A-baseline &amp; data'!AK386="",I574*(1+SUMIFS('A-methods'!P:P,'A-methods'!$AG:$AG,"rate",'A-methods'!$AF:$AF,$B574,'A-methods'!$H:$H,$C574,'A-methods'!$A:$A,$D574)),'A-baseline &amp; data'!AK386)</f>
        <v>0</v>
      </c>
      <c r="K574" s="243">
        <f>IF('A-baseline &amp; data'!AL386="",J574*(1+SUMIFS('A-methods'!Q:Q,'A-methods'!$AG:$AG,"rate",'A-methods'!$AF:$AF,$B574,'A-methods'!$H:$H,$C574,'A-methods'!$A:$A,$D574)),'A-baseline &amp; data'!AL386)</f>
        <v>0</v>
      </c>
      <c r="L574" s="243">
        <f>IF('A-baseline &amp; data'!AM386="",K574*(1+SUMIFS('A-methods'!R:R,'A-methods'!$AG:$AG,"rate",'A-methods'!$AF:$AF,$B574,'A-methods'!$H:$H,$C574,'A-methods'!$A:$A,$D574)),'A-baseline &amp; data'!AM386)</f>
        <v>0</v>
      </c>
      <c r="M574" s="243">
        <f>IF('A-baseline &amp; data'!AN386="",L574*(1+SUMIFS('A-methods'!S:S,'A-methods'!$AG:$AG,"rate",'A-methods'!$AF:$AF,$B574,'A-methods'!$H:$H,$C574,'A-methods'!$A:$A,$D574)),'A-baseline &amp; data'!AN386)</f>
        <v>0</v>
      </c>
      <c r="N574" s="243">
        <f>IF('A-baseline &amp; data'!AO386="",M574*(1+SUMIFS('A-methods'!T:T,'A-methods'!$AG:$AG,"rate",'A-methods'!$AF:$AF,$B574,'A-methods'!$H:$H,$C574,'A-methods'!$A:$A,$D574)),'A-baseline &amp; data'!AO386)</f>
        <v>0</v>
      </c>
      <c r="O574" s="243">
        <f>IF('A-baseline &amp; data'!AP386="",N574*(1+SUMIFS('A-methods'!U:U,'A-methods'!$AG:$AG,"rate",'A-methods'!$AF:$AF,$B574,'A-methods'!$H:$H,$C574,'A-methods'!$A:$A,$D574)),'A-baseline &amp; data'!AP386)</f>
        <v>0</v>
      </c>
      <c r="P574" s="243">
        <f>IF('A-baseline &amp; data'!AQ386="",O574*(1+SUMIFS('A-methods'!V:V,'A-methods'!$AG:$AG,"rate",'A-methods'!$AF:$AF,$B574,'A-methods'!$H:$H,$C574,'A-methods'!$A:$A,$D574)),'A-baseline &amp; data'!AQ386)</f>
        <v>0</v>
      </c>
      <c r="Q574" s="243">
        <f>IF('A-baseline &amp; data'!AR386="",P574*(1+SUMIFS('A-methods'!W:W,'A-methods'!$AG:$AG,"rate",'A-methods'!$AF:$AF,$B574,'A-methods'!$H:$H,$C574,'A-methods'!$A:$A,$D574)),'A-baseline &amp; data'!AR386)</f>
        <v>0</v>
      </c>
      <c r="R574" s="243">
        <f>IF('A-baseline &amp; data'!AS386="",Q574*(1+SUMIFS('A-methods'!X:X,'A-methods'!$AG:$AG,"rate",'A-methods'!$AF:$AF,$B574,'A-methods'!$H:$H,$C574,'A-methods'!$A:$A,$D574)),'A-baseline &amp; data'!AS386)</f>
        <v>0</v>
      </c>
      <c r="S574" s="243">
        <f>IF('A-baseline &amp; data'!AT386="",R574*(1+SUMIFS('A-methods'!Y:Y,'A-methods'!$AG:$AG,"rate",'A-methods'!$AF:$AF,$B574,'A-methods'!$H:$H,$C574,'A-methods'!$A:$A,$D574)),'A-baseline &amp; data'!AT386)</f>
        <v>0</v>
      </c>
      <c r="T574" s="243">
        <f>IF('A-baseline &amp; data'!AU386="",S574*(1+SUMIFS('A-methods'!Z:Z,'A-methods'!$AG:$AG,"rate",'A-methods'!$AF:$AF,$B574,'A-methods'!$H:$H,$C574,'A-methods'!$A:$A,$D574)),'A-baseline &amp; data'!AU386)</f>
        <v>0</v>
      </c>
      <c r="U574" s="243">
        <f>IF('A-baseline &amp; data'!AV386="",T574*(1+SUMIFS('A-methods'!AA:AA,'A-methods'!$AG:$AG,"rate",'A-methods'!$AF:$AF,$B574,'A-methods'!$H:$H,$C574,'A-methods'!$A:$A,$D574)),'A-baseline &amp; data'!AV386)</f>
        <v>0</v>
      </c>
      <c r="V574" s="243">
        <f>IF('A-baseline &amp; data'!AW386="",U574*(1+SUMIFS('A-methods'!AB:AB,'A-methods'!$AG:$AG,"rate",'A-methods'!$AF:$AF,$B574,'A-methods'!$H:$H,$C574,'A-methods'!$A:$A,$D574)),'A-baseline &amp; data'!AW386)</f>
        <v>0</v>
      </c>
      <c r="W574" s="243">
        <f>IF('A-baseline &amp; data'!AX386="",V574*(1+SUMIFS('A-methods'!AC:AC,'A-methods'!$AG:$AG,"rate",'A-methods'!$AF:$AF,$B574,'A-methods'!$H:$H,$C574,'A-methods'!$A:$A,$D574)),'A-baseline &amp; data'!AX386)</f>
        <v>0</v>
      </c>
      <c r="X574" s="243">
        <f>IF('A-baseline &amp; data'!AY386="",W574*(1+SUMIFS('A-methods'!AD:AD,'A-methods'!$AG:$AG,"rate",'A-methods'!$AF:$AF,$B574,'A-methods'!$H:$H,$C574,'A-methods'!$A:$A,$D574)),'A-baseline &amp; data'!AY386)</f>
        <v>0</v>
      </c>
      <c r="Y574" s="243">
        <f>IF('A-baseline &amp; data'!AZ386="",X574*(1+SUMIFS('A-methods'!AE:AE,'A-methods'!$AG:$AG,"rate",'A-methods'!$AF:$AF,$B574,'A-methods'!$H:$H,$C574,'A-methods'!$A:$A,$D574)),'A-baseline &amp; data'!AZ386)</f>
        <v>0</v>
      </c>
    </row>
    <row r="575" spans="1:27">
      <c r="A575" s="237" t="s">
        <v>115</v>
      </c>
      <c r="B575" s="221" t="s">
        <v>116</v>
      </c>
      <c r="C575" s="274" t="str">
        <f t="shared" si="62"/>
        <v>Tas</v>
      </c>
      <c r="D575" s="272" t="str">
        <f t="shared" si="62"/>
        <v>Best</v>
      </c>
      <c r="E575" s="336">
        <f>IF('A-baseline &amp; data'!AF387&lt;&gt;"",'A-baseline &amp; data'!AF387,'A-baseline &amp; data'!AE387*(1+SUMIFS('A-methods'!K:K,'A-methods'!$AG:$AG,"rate",'A-methods'!$AF:$AF,$B575,'A-methods'!$H:$H,$C575,'A-methods'!$A:$A,$D575)))</f>
        <v>356.18</v>
      </c>
      <c r="F575" s="243">
        <f>IF('A-baseline &amp; data'!AG387="",E575*(1+SUMIFS('A-methods'!L:L,'A-methods'!$AG:$AG,"rate",'A-methods'!$AF:$AF,$B575,'A-methods'!$H:$H,$C575,'A-methods'!$A:$A,$D575)),'A-baseline &amp; data'!AG387)</f>
        <v>356.18</v>
      </c>
      <c r="G575" s="243">
        <f>IF('A-baseline &amp; data'!AH387="",F575*(1+SUMIFS('A-methods'!M:M,'A-methods'!$AG:$AG,"rate",'A-methods'!$AF:$AF,$B575,'A-methods'!$H:$H,$C575,'A-methods'!$A:$A,$D575)),'A-baseline &amp; data'!AH387)</f>
        <v>356.18</v>
      </c>
      <c r="H575" s="243">
        <f>IF('A-baseline &amp; data'!AI387="",G575*(1+SUMIFS('A-methods'!N:N,'A-methods'!$AG:$AG,"rate",'A-methods'!$AF:$AF,$B575,'A-methods'!$H:$H,$C575,'A-methods'!$A:$A,$D575)),'A-baseline &amp; data'!AI387)</f>
        <v>356.18</v>
      </c>
      <c r="I575" s="243">
        <f>IF('A-baseline &amp; data'!AJ387="",H575*(1+SUMIFS('A-methods'!O:O,'A-methods'!$AG:$AG,"rate",'A-methods'!$AF:$AF,$B575,'A-methods'!$H:$H,$C575,'A-methods'!$A:$A,$D575)),'A-baseline &amp; data'!AJ387)</f>
        <v>356.18</v>
      </c>
      <c r="J575" s="243">
        <f>IF('A-baseline &amp; data'!AK387="",I575*(1+SUMIFS('A-methods'!P:P,'A-methods'!$AG:$AG,"rate",'A-methods'!$AF:$AF,$B575,'A-methods'!$H:$H,$C575,'A-methods'!$A:$A,$D575)),'A-baseline &amp; data'!AK387)</f>
        <v>356.18</v>
      </c>
      <c r="K575" s="243">
        <f>IF('A-baseline &amp; data'!AL387="",J575*(1+SUMIFS('A-methods'!Q:Q,'A-methods'!$AG:$AG,"rate",'A-methods'!$AF:$AF,$B575,'A-methods'!$H:$H,$C575,'A-methods'!$A:$A,$D575)),'A-baseline &amp; data'!AL387)</f>
        <v>356.18</v>
      </c>
      <c r="L575" s="243">
        <f>IF('A-baseline &amp; data'!AM387="",K575*(1+SUMIFS('A-methods'!R:R,'A-methods'!$AG:$AG,"rate",'A-methods'!$AF:$AF,$B575,'A-methods'!$H:$H,$C575,'A-methods'!$A:$A,$D575)),'A-baseline &amp; data'!AM387)</f>
        <v>356.18</v>
      </c>
      <c r="M575" s="243">
        <f>IF('A-baseline &amp; data'!AN387="",L575*(1+SUMIFS('A-methods'!S:S,'A-methods'!$AG:$AG,"rate",'A-methods'!$AF:$AF,$B575,'A-methods'!$H:$H,$C575,'A-methods'!$A:$A,$D575)),'A-baseline &amp; data'!AN387)</f>
        <v>356.18</v>
      </c>
      <c r="N575" s="243">
        <f>IF('A-baseline &amp; data'!AO387="",M575*(1+SUMIFS('A-methods'!T:T,'A-methods'!$AG:$AG,"rate",'A-methods'!$AF:$AF,$B575,'A-methods'!$H:$H,$C575,'A-methods'!$A:$A,$D575)),'A-baseline &amp; data'!AO387)</f>
        <v>356.18</v>
      </c>
      <c r="O575" s="243">
        <f>IF('A-baseline &amp; data'!AP387="",N575*(1+SUMIFS('A-methods'!U:U,'A-methods'!$AG:$AG,"rate",'A-methods'!$AF:$AF,$B575,'A-methods'!$H:$H,$C575,'A-methods'!$A:$A,$D575)),'A-baseline &amp; data'!AP387)</f>
        <v>356.18</v>
      </c>
      <c r="P575" s="243">
        <f>IF('A-baseline &amp; data'!AQ387="",O575*(1+SUMIFS('A-methods'!V:V,'A-methods'!$AG:$AG,"rate",'A-methods'!$AF:$AF,$B575,'A-methods'!$H:$H,$C575,'A-methods'!$A:$A,$D575)),'A-baseline &amp; data'!AQ387)</f>
        <v>356.18</v>
      </c>
      <c r="Q575" s="243">
        <f>IF('A-baseline &amp; data'!AR387="",P575*(1+SUMIFS('A-methods'!W:W,'A-methods'!$AG:$AG,"rate",'A-methods'!$AF:$AF,$B575,'A-methods'!$H:$H,$C575,'A-methods'!$A:$A,$D575)),'A-baseline &amp; data'!AR387)</f>
        <v>356.18</v>
      </c>
      <c r="R575" s="243">
        <f>IF('A-baseline &amp; data'!AS387="",Q575*(1+SUMIFS('A-methods'!X:X,'A-methods'!$AG:$AG,"rate",'A-methods'!$AF:$AF,$B575,'A-methods'!$H:$H,$C575,'A-methods'!$A:$A,$D575)),'A-baseline &amp; data'!AS387)</f>
        <v>356.18</v>
      </c>
      <c r="S575" s="243">
        <f>IF('A-baseline &amp; data'!AT387="",R575*(1+SUMIFS('A-methods'!Y:Y,'A-methods'!$AG:$AG,"rate",'A-methods'!$AF:$AF,$B575,'A-methods'!$H:$H,$C575,'A-methods'!$A:$A,$D575)),'A-baseline &amp; data'!AT387)</f>
        <v>356.18</v>
      </c>
      <c r="T575" s="243">
        <f>IF('A-baseline &amp; data'!AU387="",S575*(1+SUMIFS('A-methods'!Z:Z,'A-methods'!$AG:$AG,"rate",'A-methods'!$AF:$AF,$B575,'A-methods'!$H:$H,$C575,'A-methods'!$A:$A,$D575)),'A-baseline &amp; data'!AU387)</f>
        <v>356.18</v>
      </c>
      <c r="U575" s="243">
        <f>IF('A-baseline &amp; data'!AV387="",T575*(1+SUMIFS('A-methods'!AA:AA,'A-methods'!$AG:$AG,"rate",'A-methods'!$AF:$AF,$B575,'A-methods'!$H:$H,$C575,'A-methods'!$A:$A,$D575)),'A-baseline &amp; data'!AV387)</f>
        <v>356.18</v>
      </c>
      <c r="V575" s="243">
        <f>IF('A-baseline &amp; data'!AW387="",U575*(1+SUMIFS('A-methods'!AB:AB,'A-methods'!$AG:$AG,"rate",'A-methods'!$AF:$AF,$B575,'A-methods'!$H:$H,$C575,'A-methods'!$A:$A,$D575)),'A-baseline &amp; data'!AW387)</f>
        <v>356.18</v>
      </c>
      <c r="W575" s="243">
        <f>IF('A-baseline &amp; data'!AX387="",V575*(1+SUMIFS('A-methods'!AC:AC,'A-methods'!$AG:$AG,"rate",'A-methods'!$AF:$AF,$B575,'A-methods'!$H:$H,$C575,'A-methods'!$A:$A,$D575)),'A-baseline &amp; data'!AX387)</f>
        <v>356.18</v>
      </c>
      <c r="X575" s="243">
        <f>IF('A-baseline &amp; data'!AY387="",W575*(1+SUMIFS('A-methods'!AD:AD,'A-methods'!$AG:$AG,"rate",'A-methods'!$AF:$AF,$B575,'A-methods'!$H:$H,$C575,'A-methods'!$A:$A,$D575)),'A-baseline &amp; data'!AY387)</f>
        <v>356.18</v>
      </c>
      <c r="Y575" s="243">
        <f>IF('A-baseline &amp; data'!AZ387="",X575*(1+SUMIFS('A-methods'!AE:AE,'A-methods'!$AG:$AG,"rate",'A-methods'!$AF:$AF,$B575,'A-methods'!$H:$H,$C575,'A-methods'!$A:$A,$D575)),'A-baseline &amp; data'!AZ387)</f>
        <v>356.18</v>
      </c>
    </row>
    <row r="576" spans="1:27">
      <c r="A576" s="237" t="s">
        <v>125</v>
      </c>
      <c r="B576" s="221" t="s">
        <v>1208</v>
      </c>
      <c r="C576" s="274" t="str">
        <f t="shared" si="62"/>
        <v>Tas</v>
      </c>
      <c r="D576" s="272" t="str">
        <f t="shared" si="62"/>
        <v>Best</v>
      </c>
      <c r="E576" s="336">
        <f>IF('A-baseline &amp; data'!AF388&lt;&gt;"",'A-baseline &amp; data'!AF388,'A-baseline &amp; data'!AE388*(1+SUMIFS('A-methods'!K:K,'A-methods'!$AG:$AG,"rate",'A-methods'!$AF:$AF,$B576,'A-methods'!$H:$H,$C576,'A-methods'!$A:$A,$D576)))</f>
        <v>6774.3670215348448</v>
      </c>
      <c r="F576" s="243">
        <f>IF('A-baseline &amp; data'!AG388="",E576*(1+SUMIFS('A-methods'!L:L,'A-methods'!$AG:$AG,"rate",'A-methods'!$AF:$AF,$B576,'A-methods'!$H:$H,$C576,'A-methods'!$A:$A,$D576)),'A-baseline &amp; data'!AG388)</f>
        <v>6923.4030960086111</v>
      </c>
      <c r="G576" s="243">
        <f>IF('A-baseline &amp; data'!AH388="",F576*(1+SUMIFS('A-methods'!M:M,'A-methods'!$AG:$AG,"rate",'A-methods'!$AF:$AF,$B576,'A-methods'!$H:$H,$C576,'A-methods'!$A:$A,$D576)),'A-baseline &amp; data'!AH388)</f>
        <v>7075.7179641208004</v>
      </c>
      <c r="H576" s="243">
        <f>IF('A-baseline &amp; data'!AI388="",G576*(1+SUMIFS('A-methods'!N:N,'A-methods'!$AG:$AG,"rate",'A-methods'!$AF:$AF,$B576,'A-methods'!$H:$H,$C576,'A-methods'!$A:$A,$D576)),'A-baseline &amp; data'!AI388)</f>
        <v>7231.3837593314584</v>
      </c>
      <c r="I576" s="243">
        <f>IF('A-baseline &amp; data'!AJ388="",H576*(1+SUMIFS('A-methods'!O:O,'A-methods'!$AG:$AG,"rate",'A-methods'!$AF:$AF,$B576,'A-methods'!$H:$H,$C576,'A-methods'!$A:$A,$D576)),'A-baseline &amp; data'!AJ388)</f>
        <v>7390.4742020367503</v>
      </c>
      <c r="J576" s="243">
        <f>IF('A-baseline &amp; data'!AK388="",I576*(1+SUMIFS('A-methods'!P:P,'A-methods'!$AG:$AG,"rate",'A-methods'!$AF:$AF,$B576,'A-methods'!$H:$H,$C576,'A-methods'!$A:$A,$D576)),'A-baseline &amp; data'!AK388)</f>
        <v>7553.0646344815586</v>
      </c>
      <c r="K576" s="243">
        <f>IF('A-baseline &amp; data'!AL388="",J576*(1+SUMIFS('A-methods'!Q:Q,'A-methods'!$AG:$AG,"rate",'A-methods'!$AF:$AF,$B576,'A-methods'!$H:$H,$C576,'A-methods'!$A:$A,$D576)),'A-baseline &amp; data'!AL388)</f>
        <v>7719.2320564401534</v>
      </c>
      <c r="L576" s="243">
        <f>IF('A-baseline &amp; data'!AM388="",K576*(1+SUMIFS('A-methods'!R:R,'A-methods'!$AG:$AG,"rate",'A-methods'!$AF:$AF,$B576,'A-methods'!$H:$H,$C576,'A-methods'!$A:$A,$D576)),'A-baseline &amp; data'!AM388)</f>
        <v>7889.0551616818366</v>
      </c>
      <c r="M576" s="243">
        <f>IF('A-baseline &amp; data'!AN388="",L576*(1+SUMIFS('A-methods'!S:S,'A-methods'!$AG:$AG,"rate",'A-methods'!$AF:$AF,$B576,'A-methods'!$H:$H,$C576,'A-methods'!$A:$A,$D576)),'A-baseline &amp; data'!AN388)</f>
        <v>8062.6143752388371</v>
      </c>
      <c r="N576" s="243">
        <f>IF('A-baseline &amp; data'!AO388="",M576*(1+SUMIFS('A-methods'!T:T,'A-methods'!$AG:$AG,"rate",'A-methods'!$AF:$AF,$B576,'A-methods'!$H:$H,$C576,'A-methods'!$A:$A,$D576)),'A-baseline &amp; data'!AO388)</f>
        <v>8239.9918914940918</v>
      </c>
      <c r="O576" s="243">
        <f>IF('A-baseline &amp; data'!AP388="",N576*(1+SUMIFS('A-methods'!U:U,'A-methods'!$AG:$AG,"rate",'A-methods'!$AF:$AF,$B576,'A-methods'!$H:$H,$C576,'A-methods'!$A:$A,$D576)),'A-baseline &amp; data'!AP388)</f>
        <v>8421.2717131069621</v>
      </c>
      <c r="P576" s="243">
        <f>IF('A-baseline &amp; data'!AQ388="",O576*(1+SUMIFS('A-methods'!V:V,'A-methods'!$AG:$AG,"rate",'A-methods'!$AF:$AF,$B576,'A-methods'!$H:$H,$C576,'A-methods'!$A:$A,$D576)),'A-baseline &amp; data'!AQ388)</f>
        <v>8606.5396907953163</v>
      </c>
      <c r="Q576" s="243">
        <f>IF('A-baseline &amp; data'!AR388="",P576*(1+SUMIFS('A-methods'!W:W,'A-methods'!$AG:$AG,"rate",'A-methods'!$AF:$AF,$B576,'A-methods'!$H:$H,$C576,'A-methods'!$A:$A,$D576)),'A-baseline &amp; data'!AR388)</f>
        <v>8795.8835639928129</v>
      </c>
      <c r="R576" s="243">
        <f>IF('A-baseline &amp; data'!AS388="",Q576*(1+SUMIFS('A-methods'!X:X,'A-methods'!$AG:$AG,"rate",'A-methods'!$AF:$AF,$B576,'A-methods'!$H:$H,$C576,'A-methods'!$A:$A,$D576)),'A-baseline &amp; data'!AS388)</f>
        <v>8989.393002400655</v>
      </c>
      <c r="S576" s="243">
        <f>IF('A-baseline &amp; data'!AT388="",R576*(1+SUMIFS('A-methods'!Y:Y,'A-methods'!$AG:$AG,"rate",'A-methods'!$AF:$AF,$B576,'A-methods'!$H:$H,$C576,'A-methods'!$A:$A,$D576)),'A-baseline &amp; data'!AT388)</f>
        <v>9187.1596484534693</v>
      </c>
      <c r="T576" s="243">
        <f>IF('A-baseline &amp; data'!AU388="",S576*(1+SUMIFS('A-methods'!Z:Z,'A-methods'!$AG:$AG,"rate",'A-methods'!$AF:$AF,$B576,'A-methods'!$H:$H,$C576,'A-methods'!$A:$A,$D576)),'A-baseline &amp; data'!AU388)</f>
        <v>9389.2771607194463</v>
      </c>
      <c r="U576" s="243">
        <f>IF('A-baseline &amp; data'!AV388="",T576*(1+SUMIFS('A-methods'!AA:AA,'A-methods'!$AG:$AG,"rate",'A-methods'!$AF:$AF,$B576,'A-methods'!$H:$H,$C576,'A-methods'!$A:$A,$D576)),'A-baseline &amp; data'!AV388)</f>
        <v>9595.8412582552737</v>
      </c>
      <c r="V576" s="243">
        <f>IF('A-baseline &amp; data'!AW388="",U576*(1+SUMIFS('A-methods'!AB:AB,'A-methods'!$AG:$AG,"rate",'A-methods'!$AF:$AF,$B576,'A-methods'!$H:$H,$C576,'A-methods'!$A:$A,$D576)),'A-baseline &amp; data'!AW388)</f>
        <v>9806.9497659368899</v>
      </c>
      <c r="W576" s="243">
        <f>IF('A-baseline &amp; data'!AX388="",V576*(1+SUMIFS('A-methods'!AC:AC,'A-methods'!$AG:$AG,"rate",'A-methods'!$AF:$AF,$B576,'A-methods'!$H:$H,$C576,'A-methods'!$A:$A,$D576)),'A-baseline &amp; data'!AX388)</f>
        <v>10022.702660787501</v>
      </c>
      <c r="X576" s="243">
        <f>IF('A-baseline &amp; data'!AY388="",W576*(1+SUMIFS('A-methods'!AD:AD,'A-methods'!$AG:$AG,"rate",'A-methods'!$AF:$AF,$B576,'A-methods'!$H:$H,$C576,'A-methods'!$A:$A,$D576)),'A-baseline &amp; data'!AY388)</f>
        <v>10243.202119324827</v>
      </c>
      <c r="Y576" s="243">
        <f>IF('A-baseline &amp; data'!AZ388="",X576*(1+SUMIFS('A-methods'!AE:AE,'A-methods'!$AG:$AG,"rate",'A-methods'!$AF:$AF,$B576,'A-methods'!$H:$H,$C576,'A-methods'!$A:$A,$D576)),'A-baseline &amp; data'!AZ388)</f>
        <v>10468.552565949974</v>
      </c>
    </row>
    <row r="577" spans="1:32">
      <c r="A577" s="237" t="s">
        <v>127</v>
      </c>
      <c r="B577" s="221" t="s">
        <v>128</v>
      </c>
      <c r="C577" s="274" t="str">
        <f t="shared" si="62"/>
        <v>Tas</v>
      </c>
      <c r="D577" s="272" t="str">
        <f t="shared" si="62"/>
        <v>Best</v>
      </c>
      <c r="E577" s="336">
        <f>IF('A-baseline &amp; data'!AF389&lt;&gt;"",'A-baseline &amp; data'!AF389,'A-baseline &amp; data'!AE389*(1+SUMIFS('A-methods'!K:K,'A-methods'!$AG:$AG,"rate",'A-methods'!$AF:$AF,$B577,'A-methods'!$H:$H,$C577,'A-methods'!$A:$A,$D577)))</f>
        <v>12218.134578616677</v>
      </c>
      <c r="F577" s="243">
        <f>IF('A-baseline &amp; data'!AG389="",E577*(1+SUMIFS('A-methods'!L:L,'A-methods'!$AG:$AG,"rate",'A-methods'!$AF:$AF,$B577,'A-methods'!$H:$H,$C577,'A-methods'!$A:$A,$D577)),'A-baseline &amp; data'!AG389)</f>
        <v>12560.242346817944</v>
      </c>
      <c r="G577" s="243">
        <f>IF('A-baseline &amp; data'!AH389="",F577*(1+SUMIFS('A-methods'!M:M,'A-methods'!$AG:$AG,"rate",'A-methods'!$AF:$AF,$B577,'A-methods'!$H:$H,$C577,'A-methods'!$A:$A,$D577)),'A-baseline &amp; data'!AH389)</f>
        <v>12911.929132528847</v>
      </c>
      <c r="H577" s="243">
        <f>IF('A-baseline &amp; data'!AI389="",G577*(1+SUMIFS('A-methods'!N:N,'A-methods'!$AG:$AG,"rate",'A-methods'!$AF:$AF,$B577,'A-methods'!$H:$H,$C577,'A-methods'!$A:$A,$D577)),'A-baseline &amp; data'!AI389)</f>
        <v>13273.463148239654</v>
      </c>
      <c r="I577" s="243">
        <f>IF('A-baseline &amp; data'!AJ389="",H577*(1+SUMIFS('A-methods'!O:O,'A-methods'!$AG:$AG,"rate",'A-methods'!$AF:$AF,$B577,'A-methods'!$H:$H,$C577,'A-methods'!$A:$A,$D577)),'A-baseline &amp; data'!AJ389)</f>
        <v>13645.120116390364</v>
      </c>
      <c r="J577" s="243">
        <f>IF('A-baseline &amp; data'!AK389="",I577*(1+SUMIFS('A-methods'!P:P,'A-methods'!$AG:$AG,"rate",'A-methods'!$AF:$AF,$B577,'A-methods'!$H:$H,$C577,'A-methods'!$A:$A,$D577)),'A-baseline &amp; data'!AK389)</f>
        <v>14027.183479649295</v>
      </c>
      <c r="K577" s="243">
        <f>IF('A-baseline &amp; data'!AL389="",J577*(1+SUMIFS('A-methods'!Q:Q,'A-methods'!$AG:$AG,"rate",'A-methods'!$AF:$AF,$B577,'A-methods'!$H:$H,$C577,'A-methods'!$A:$A,$D577)),'A-baseline &amp; data'!AL389)</f>
        <v>14419.944617079476</v>
      </c>
      <c r="L577" s="243">
        <f>IF('A-baseline &amp; data'!AM389="",K577*(1+SUMIFS('A-methods'!R:R,'A-methods'!$AG:$AG,"rate",'A-methods'!$AF:$AF,$B577,'A-methods'!$H:$H,$C577,'A-methods'!$A:$A,$D577)),'A-baseline &amp; data'!AM389)</f>
        <v>14823.703066357702</v>
      </c>
      <c r="M577" s="243">
        <f>IF('A-baseline &amp; data'!AN389="",L577*(1+SUMIFS('A-methods'!S:S,'A-methods'!$AG:$AG,"rate",'A-methods'!$AF:$AF,$B577,'A-methods'!$H:$H,$C577,'A-methods'!$A:$A,$D577)),'A-baseline &amp; data'!AN389)</f>
        <v>15238.766752215719</v>
      </c>
      <c r="N577" s="243">
        <f>IF('A-baseline &amp; data'!AO389="",M577*(1+SUMIFS('A-methods'!T:T,'A-methods'!$AG:$AG,"rate",'A-methods'!$AF:$AF,$B577,'A-methods'!$H:$H,$C577,'A-methods'!$A:$A,$D577)),'A-baseline &amp; data'!AO389)</f>
        <v>15665.452221277759</v>
      </c>
      <c r="O577" s="243">
        <f>IF('A-baseline &amp; data'!AP389="",N577*(1+SUMIFS('A-methods'!U:U,'A-methods'!$AG:$AG,"rate",'A-methods'!$AF:$AF,$B577,'A-methods'!$H:$H,$C577,'A-methods'!$A:$A,$D577)),'A-baseline &amp; data'!AP389)</f>
        <v>16104.084883473537</v>
      </c>
      <c r="P577" s="243">
        <f>IF('A-baseline &amp; data'!AQ389="",O577*(1+SUMIFS('A-methods'!V:V,'A-methods'!$AG:$AG,"rate",'A-methods'!$AF:$AF,$B577,'A-methods'!$H:$H,$C577,'A-methods'!$A:$A,$D577)),'A-baseline &amp; data'!AQ389)</f>
        <v>16554.999260210796</v>
      </c>
      <c r="Q577" s="243">
        <f>IF('A-baseline &amp; data'!AR389="",P577*(1+SUMIFS('A-methods'!W:W,'A-methods'!$AG:$AG,"rate",'A-methods'!$AF:$AF,$B577,'A-methods'!$H:$H,$C577,'A-methods'!$A:$A,$D577)),'A-baseline &amp; data'!AR389)</f>
        <v>17018.539239496698</v>
      </c>
      <c r="R577" s="243">
        <f>IF('A-baseline &amp; data'!AS389="",Q577*(1+SUMIFS('A-methods'!X:X,'A-methods'!$AG:$AG,"rate",'A-methods'!$AF:$AF,$B577,'A-methods'!$H:$H,$C577,'A-methods'!$A:$A,$D577)),'A-baseline &amp; data'!AS389)</f>
        <v>17495.058338202605</v>
      </c>
      <c r="S577" s="243">
        <f>IF('A-baseline &amp; data'!AT389="",R577*(1+SUMIFS('A-methods'!Y:Y,'A-methods'!$AG:$AG,"rate",'A-methods'!$AF:$AF,$B577,'A-methods'!$H:$H,$C577,'A-methods'!$A:$A,$D577)),'A-baseline &amp; data'!AT389)</f>
        <v>17984.91997167228</v>
      </c>
      <c r="T577" s="243">
        <f>IF('A-baseline &amp; data'!AU389="",S577*(1+SUMIFS('A-methods'!Z:Z,'A-methods'!$AG:$AG,"rate",'A-methods'!$AF:$AF,$B577,'A-methods'!$H:$H,$C577,'A-methods'!$A:$A,$D577)),'A-baseline &amp; data'!AU389)</f>
        <v>18488.497730879102</v>
      </c>
      <c r="U577" s="243">
        <f>IF('A-baseline &amp; data'!AV389="",T577*(1+SUMIFS('A-methods'!AA:AA,'A-methods'!$AG:$AG,"rate",'A-methods'!$AF:$AF,$B577,'A-methods'!$H:$H,$C577,'A-methods'!$A:$A,$D577)),'A-baseline &amp; data'!AV389)</f>
        <v>19006.175667343716</v>
      </c>
      <c r="V577" s="243">
        <f>IF('A-baseline &amp; data'!AW389="",U577*(1+SUMIFS('A-methods'!AB:AB,'A-methods'!$AG:$AG,"rate",'A-methods'!$AF:$AF,$B577,'A-methods'!$H:$H,$C577,'A-methods'!$A:$A,$D577)),'A-baseline &amp; data'!AW389)</f>
        <v>19538.34858602934</v>
      </c>
      <c r="W577" s="243">
        <f>IF('A-baseline &amp; data'!AX389="",V577*(1+SUMIFS('A-methods'!AC:AC,'A-methods'!$AG:$AG,"rate",'A-methods'!$AF:$AF,$B577,'A-methods'!$H:$H,$C577,'A-methods'!$A:$A,$D577)),'A-baseline &amp; data'!AX389)</f>
        <v>20085.422346438161</v>
      </c>
      <c r="X577" s="243">
        <f>IF('A-baseline &amp; data'!AY389="",W577*(1+SUMIFS('A-methods'!AD:AD,'A-methods'!$AG:$AG,"rate",'A-methods'!$AF:$AF,$B577,'A-methods'!$H:$H,$C577,'A-methods'!$A:$A,$D577)),'A-baseline &amp; data'!AY389)</f>
        <v>20647.814172138431</v>
      </c>
      <c r="Y577" s="243">
        <f>IF('A-baseline &amp; data'!AZ389="",X577*(1+SUMIFS('A-methods'!AE:AE,'A-methods'!$AG:$AG,"rate",'A-methods'!$AF:$AF,$B577,'A-methods'!$H:$H,$C577,'A-methods'!$A:$A,$D577)),'A-baseline &amp; data'!AZ389)</f>
        <v>21225.952968958307</v>
      </c>
    </row>
    <row r="578" spans="1:32">
      <c r="A578" s="237" t="s">
        <v>254</v>
      </c>
      <c r="B578" s="221" t="s">
        <v>202</v>
      </c>
      <c r="C578" s="274" t="str">
        <f t="shared" si="62"/>
        <v>Tas</v>
      </c>
      <c r="D578" s="272" t="str">
        <f t="shared" si="62"/>
        <v>Best</v>
      </c>
      <c r="E578" s="336">
        <f>IF('A-baseline &amp; data'!AF390&lt;&gt;"",'A-baseline &amp; data'!AF390,'A-baseline &amp; data'!AE390*(1+SUMIFS('A-methods'!K:K,'A-methods'!$AG:$AG,"rate",'A-methods'!$AF:$AF,$B578,'A-methods'!$H:$H,$C578,'A-methods'!$A:$A,$D578)))</f>
        <v>0</v>
      </c>
      <c r="F578" s="243">
        <f>IF('A-baseline &amp; data'!AG390="",E578*(1+SUMIFS('A-methods'!L:L,'A-methods'!$AG:$AG,"rate",'A-methods'!$AF:$AF,$B578,'A-methods'!$H:$H,$C578,'A-methods'!$A:$A,$D578)),'A-baseline &amp; data'!AG390)</f>
        <v>0</v>
      </c>
      <c r="G578" s="243">
        <f>IF('A-baseline &amp; data'!AH390="",F578*(1+SUMIFS('A-methods'!M:M,'A-methods'!$AG:$AG,"rate",'A-methods'!$AF:$AF,$B578,'A-methods'!$H:$H,$C578,'A-methods'!$A:$A,$D578)),'A-baseline &amp; data'!AH390)</f>
        <v>0</v>
      </c>
      <c r="H578" s="243">
        <f>IF('A-baseline &amp; data'!AI390="",G578*(1+SUMIFS('A-methods'!N:N,'A-methods'!$AG:$AG,"rate",'A-methods'!$AF:$AF,$B578,'A-methods'!$H:$H,$C578,'A-methods'!$A:$A,$D578)),'A-baseline &amp; data'!AI390)</f>
        <v>0</v>
      </c>
      <c r="I578" s="243">
        <f>IF('A-baseline &amp; data'!AJ390="",H578*(1+SUMIFS('A-methods'!O:O,'A-methods'!$AG:$AG,"rate",'A-methods'!$AF:$AF,$B578,'A-methods'!$H:$H,$C578,'A-methods'!$A:$A,$D578)),'A-baseline &amp; data'!AJ390)</f>
        <v>0</v>
      </c>
      <c r="J578" s="243">
        <f>IF('A-baseline &amp; data'!AK390="",I578*(1+SUMIFS('A-methods'!P:P,'A-methods'!$AG:$AG,"rate",'A-methods'!$AF:$AF,$B578,'A-methods'!$H:$H,$C578,'A-methods'!$A:$A,$D578)),'A-baseline &amp; data'!AK390)</f>
        <v>0</v>
      </c>
      <c r="K578" s="243">
        <f>IF('A-baseline &amp; data'!AL390="",J578*(1+SUMIFS('A-methods'!Q:Q,'A-methods'!$AG:$AG,"rate",'A-methods'!$AF:$AF,$B578,'A-methods'!$H:$H,$C578,'A-methods'!$A:$A,$D578)),'A-baseline &amp; data'!AL390)</f>
        <v>0</v>
      </c>
      <c r="L578" s="243">
        <f>IF('A-baseline &amp; data'!AM390="",K578*(1+SUMIFS('A-methods'!R:R,'A-methods'!$AG:$AG,"rate",'A-methods'!$AF:$AF,$B578,'A-methods'!$H:$H,$C578,'A-methods'!$A:$A,$D578)),'A-baseline &amp; data'!AM390)</f>
        <v>0</v>
      </c>
      <c r="M578" s="243">
        <f>IF('A-baseline &amp; data'!AN390="",L578*(1+SUMIFS('A-methods'!S:S,'A-methods'!$AG:$AG,"rate",'A-methods'!$AF:$AF,$B578,'A-methods'!$H:$H,$C578,'A-methods'!$A:$A,$D578)),'A-baseline &amp; data'!AN390)</f>
        <v>0</v>
      </c>
      <c r="N578" s="243">
        <f>IF('A-baseline &amp; data'!AO390="",M578*(1+SUMIFS('A-methods'!T:T,'A-methods'!$AG:$AG,"rate",'A-methods'!$AF:$AF,$B578,'A-methods'!$H:$H,$C578,'A-methods'!$A:$A,$D578)),'A-baseline &amp; data'!AO390)</f>
        <v>0</v>
      </c>
      <c r="O578" s="243">
        <f>IF('A-baseline &amp; data'!AP390="",N578*(1+SUMIFS('A-methods'!U:U,'A-methods'!$AG:$AG,"rate",'A-methods'!$AF:$AF,$B578,'A-methods'!$H:$H,$C578,'A-methods'!$A:$A,$D578)),'A-baseline &amp; data'!AP390)</f>
        <v>0</v>
      </c>
      <c r="P578" s="243">
        <f>IF('A-baseline &amp; data'!AQ390="",O578*(1+SUMIFS('A-methods'!V:V,'A-methods'!$AG:$AG,"rate",'A-methods'!$AF:$AF,$B578,'A-methods'!$H:$H,$C578,'A-methods'!$A:$A,$D578)),'A-baseline &amp; data'!AQ390)</f>
        <v>0</v>
      </c>
      <c r="Q578" s="243">
        <f>IF('A-baseline &amp; data'!AR390="",P578*(1+SUMIFS('A-methods'!W:W,'A-methods'!$AG:$AG,"rate",'A-methods'!$AF:$AF,$B578,'A-methods'!$H:$H,$C578,'A-methods'!$A:$A,$D578)),'A-baseline &amp; data'!AR390)</f>
        <v>0</v>
      </c>
      <c r="R578" s="243">
        <f>IF('A-baseline &amp; data'!AS390="",Q578*(1+SUMIFS('A-methods'!X:X,'A-methods'!$AG:$AG,"rate",'A-methods'!$AF:$AF,$B578,'A-methods'!$H:$H,$C578,'A-methods'!$A:$A,$D578)),'A-baseline &amp; data'!AS390)</f>
        <v>0</v>
      </c>
      <c r="S578" s="243">
        <f>IF('A-baseline &amp; data'!AT390="",R578*(1+SUMIFS('A-methods'!Y:Y,'A-methods'!$AG:$AG,"rate",'A-methods'!$AF:$AF,$B578,'A-methods'!$H:$H,$C578,'A-methods'!$A:$A,$D578)),'A-baseline &amp; data'!AT390)</f>
        <v>0</v>
      </c>
      <c r="T578" s="243">
        <f>IF('A-baseline &amp; data'!AU390="",S578*(1+SUMIFS('A-methods'!Z:Z,'A-methods'!$AG:$AG,"rate",'A-methods'!$AF:$AF,$B578,'A-methods'!$H:$H,$C578,'A-methods'!$A:$A,$D578)),'A-baseline &amp; data'!AU390)</f>
        <v>0</v>
      </c>
      <c r="U578" s="243">
        <f>IF('A-baseline &amp; data'!AV390="",T578*(1+SUMIFS('A-methods'!AA:AA,'A-methods'!$AG:$AG,"rate",'A-methods'!$AF:$AF,$B578,'A-methods'!$H:$H,$C578,'A-methods'!$A:$A,$D578)),'A-baseline &amp; data'!AV390)</f>
        <v>0</v>
      </c>
      <c r="V578" s="243">
        <f>IF('A-baseline &amp; data'!AW390="",U578*(1+SUMIFS('A-methods'!AB:AB,'A-methods'!$AG:$AG,"rate",'A-methods'!$AF:$AF,$B578,'A-methods'!$H:$H,$C578,'A-methods'!$A:$A,$D578)),'A-baseline &amp; data'!AW390)</f>
        <v>0</v>
      </c>
      <c r="W578" s="243">
        <f>IF('A-baseline &amp; data'!AX390="",V578*(1+SUMIFS('A-methods'!AC:AC,'A-methods'!$AG:$AG,"rate",'A-methods'!$AF:$AF,$B578,'A-methods'!$H:$H,$C578,'A-methods'!$A:$A,$D578)),'A-baseline &amp; data'!AX390)</f>
        <v>0</v>
      </c>
      <c r="X578" s="243">
        <f>IF('A-baseline &amp; data'!AY390="",W578*(1+SUMIFS('A-methods'!AD:AD,'A-methods'!$AG:$AG,"rate",'A-methods'!$AF:$AF,$B578,'A-methods'!$H:$H,$C578,'A-methods'!$A:$A,$D578)),'A-baseline &amp; data'!AY390)</f>
        <v>0</v>
      </c>
      <c r="Y578" s="243">
        <f>IF('A-baseline &amp; data'!AZ390="",X578*(1+SUMIFS('A-methods'!AE:AE,'A-methods'!$AG:$AG,"rate",'A-methods'!$AF:$AF,$B578,'A-methods'!$H:$H,$C578,'A-methods'!$A:$A,$D578)),'A-baseline &amp; data'!AZ390)</f>
        <v>0</v>
      </c>
    </row>
    <row r="579" spans="1:32">
      <c r="A579" s="237" t="s">
        <v>255</v>
      </c>
      <c r="B579" s="221" t="s">
        <v>227</v>
      </c>
      <c r="C579" s="274" t="str">
        <f t="shared" si="62"/>
        <v>Tas</v>
      </c>
      <c r="D579" s="272" t="str">
        <f t="shared" si="62"/>
        <v>Best</v>
      </c>
      <c r="E579" s="336">
        <f>IF('A-baseline &amp; data'!AF391&lt;&gt;"",'A-baseline &amp; data'!AF391,'A-baseline &amp; data'!AE391*(1+SUMIFS('A-methods'!K:K,'A-methods'!$AG:$AG,"rate",'A-methods'!$AF:$AF,$B579,'A-methods'!$H:$H,$C579,'A-methods'!$A:$A,$D579)))</f>
        <v>0</v>
      </c>
      <c r="F579" s="243">
        <f>IF('A-baseline &amp; data'!AG391="",E579*(1+SUMIFS('A-methods'!L:L,'A-methods'!$AG:$AG,"rate",'A-methods'!$AF:$AF,$B579,'A-methods'!$H:$H,$C579,'A-methods'!$A:$A,$D579)),'A-baseline &amp; data'!AG391)</f>
        <v>0</v>
      </c>
      <c r="G579" s="243">
        <f>IF('A-baseline &amp; data'!AH391="",F579*(1+SUMIFS('A-methods'!M:M,'A-methods'!$AG:$AG,"rate",'A-methods'!$AF:$AF,$B579,'A-methods'!$H:$H,$C579,'A-methods'!$A:$A,$D579)),'A-baseline &amp; data'!AH391)</f>
        <v>0</v>
      </c>
      <c r="H579" s="243">
        <f>IF('A-baseline &amp; data'!AI391="",G579*(1+SUMIFS('A-methods'!N:N,'A-methods'!$AG:$AG,"rate",'A-methods'!$AF:$AF,$B579,'A-methods'!$H:$H,$C579,'A-methods'!$A:$A,$D579)),'A-baseline &amp; data'!AI391)</f>
        <v>0</v>
      </c>
      <c r="I579" s="243">
        <f>IF('A-baseline &amp; data'!AJ391="",H579*(1+SUMIFS('A-methods'!O:O,'A-methods'!$AG:$AG,"rate",'A-methods'!$AF:$AF,$B579,'A-methods'!$H:$H,$C579,'A-methods'!$A:$A,$D579)),'A-baseline &amp; data'!AJ391)</f>
        <v>0</v>
      </c>
      <c r="J579" s="243">
        <f>IF('A-baseline &amp; data'!AK391="",I579*(1+SUMIFS('A-methods'!P:P,'A-methods'!$AG:$AG,"rate",'A-methods'!$AF:$AF,$B579,'A-methods'!$H:$H,$C579,'A-methods'!$A:$A,$D579)),'A-baseline &amp; data'!AK391)</f>
        <v>0</v>
      </c>
      <c r="K579" s="243">
        <f>IF('A-baseline &amp; data'!AL391="",J579*(1+SUMIFS('A-methods'!Q:Q,'A-methods'!$AG:$AG,"rate",'A-methods'!$AF:$AF,$B579,'A-methods'!$H:$H,$C579,'A-methods'!$A:$A,$D579)),'A-baseline &amp; data'!AL391)</f>
        <v>0</v>
      </c>
      <c r="L579" s="243">
        <f>IF('A-baseline &amp; data'!AM391="",K579*(1+SUMIFS('A-methods'!R:R,'A-methods'!$AG:$AG,"rate",'A-methods'!$AF:$AF,$B579,'A-methods'!$H:$H,$C579,'A-methods'!$A:$A,$D579)),'A-baseline &amp; data'!AM391)</f>
        <v>0</v>
      </c>
      <c r="M579" s="243">
        <f>IF('A-baseline &amp; data'!AN391="",L579*(1+SUMIFS('A-methods'!S:S,'A-methods'!$AG:$AG,"rate",'A-methods'!$AF:$AF,$B579,'A-methods'!$H:$H,$C579,'A-methods'!$A:$A,$D579)),'A-baseline &amp; data'!AN391)</f>
        <v>0</v>
      </c>
      <c r="N579" s="243">
        <f>IF('A-baseline &amp; data'!AO391="",M579*(1+SUMIFS('A-methods'!T:T,'A-methods'!$AG:$AG,"rate",'A-methods'!$AF:$AF,$B579,'A-methods'!$H:$H,$C579,'A-methods'!$A:$A,$D579)),'A-baseline &amp; data'!AO391)</f>
        <v>0</v>
      </c>
      <c r="O579" s="243">
        <f>IF('A-baseline &amp; data'!AP391="",N579*(1+SUMIFS('A-methods'!U:U,'A-methods'!$AG:$AG,"rate",'A-methods'!$AF:$AF,$B579,'A-methods'!$H:$H,$C579,'A-methods'!$A:$A,$D579)),'A-baseline &amp; data'!AP391)</f>
        <v>0</v>
      </c>
      <c r="P579" s="243">
        <f>IF('A-baseline &amp; data'!AQ391="",O579*(1+SUMIFS('A-methods'!V:V,'A-methods'!$AG:$AG,"rate",'A-methods'!$AF:$AF,$B579,'A-methods'!$H:$H,$C579,'A-methods'!$A:$A,$D579)),'A-baseline &amp; data'!AQ391)</f>
        <v>0</v>
      </c>
      <c r="Q579" s="243">
        <f>IF('A-baseline &amp; data'!AR391="",P579*(1+SUMIFS('A-methods'!W:W,'A-methods'!$AG:$AG,"rate",'A-methods'!$AF:$AF,$B579,'A-methods'!$H:$H,$C579,'A-methods'!$A:$A,$D579)),'A-baseline &amp; data'!AR391)</f>
        <v>0</v>
      </c>
      <c r="R579" s="243">
        <f>IF('A-baseline &amp; data'!AS391="",Q579*(1+SUMIFS('A-methods'!X:X,'A-methods'!$AG:$AG,"rate",'A-methods'!$AF:$AF,$B579,'A-methods'!$H:$H,$C579,'A-methods'!$A:$A,$D579)),'A-baseline &amp; data'!AS391)</f>
        <v>0</v>
      </c>
      <c r="S579" s="243">
        <f>IF('A-baseline &amp; data'!AT391="",R579*(1+SUMIFS('A-methods'!Y:Y,'A-methods'!$AG:$AG,"rate",'A-methods'!$AF:$AF,$B579,'A-methods'!$H:$H,$C579,'A-methods'!$A:$A,$D579)),'A-baseline &amp; data'!AT391)</f>
        <v>0</v>
      </c>
      <c r="T579" s="243">
        <f>IF('A-baseline &amp; data'!AU391="",S579*(1+SUMIFS('A-methods'!Z:Z,'A-methods'!$AG:$AG,"rate",'A-methods'!$AF:$AF,$B579,'A-methods'!$H:$H,$C579,'A-methods'!$A:$A,$D579)),'A-baseline &amp; data'!AU391)</f>
        <v>0</v>
      </c>
      <c r="U579" s="243">
        <f>IF('A-baseline &amp; data'!AV391="",T579*(1+SUMIFS('A-methods'!AA:AA,'A-methods'!$AG:$AG,"rate",'A-methods'!$AF:$AF,$B579,'A-methods'!$H:$H,$C579,'A-methods'!$A:$A,$D579)),'A-baseline &amp; data'!AV391)</f>
        <v>0</v>
      </c>
      <c r="V579" s="243">
        <f>IF('A-baseline &amp; data'!AW391="",U579*(1+SUMIFS('A-methods'!AB:AB,'A-methods'!$AG:$AG,"rate",'A-methods'!$AF:$AF,$B579,'A-methods'!$H:$H,$C579,'A-methods'!$A:$A,$D579)),'A-baseline &amp; data'!AW391)</f>
        <v>0</v>
      </c>
      <c r="W579" s="243">
        <f>IF('A-baseline &amp; data'!AX391="",V579*(1+SUMIFS('A-methods'!AC:AC,'A-methods'!$AG:$AG,"rate",'A-methods'!$AF:$AF,$B579,'A-methods'!$H:$H,$C579,'A-methods'!$A:$A,$D579)),'A-baseline &amp; data'!AX391)</f>
        <v>0</v>
      </c>
      <c r="X579" s="243">
        <f>IF('A-baseline &amp; data'!AY391="",W579*(1+SUMIFS('A-methods'!AD:AD,'A-methods'!$AG:$AG,"rate",'A-methods'!$AF:$AF,$B579,'A-methods'!$H:$H,$C579,'A-methods'!$A:$A,$D579)),'A-baseline &amp; data'!AY391)</f>
        <v>0</v>
      </c>
      <c r="Y579" s="243">
        <f>IF('A-baseline &amp; data'!AZ391="",X579*(1+SUMIFS('A-methods'!AE:AE,'A-methods'!$AG:$AG,"rate",'A-methods'!$AF:$AF,$B579,'A-methods'!$H:$H,$C579,'A-methods'!$A:$A,$D579)),'A-baseline &amp; data'!AZ391)</f>
        <v>0</v>
      </c>
    </row>
    <row r="580" spans="1:32">
      <c r="A580" s="237" t="s">
        <v>256</v>
      </c>
      <c r="B580" s="221" t="s">
        <v>372</v>
      </c>
      <c r="C580" s="274" t="str">
        <f t="shared" si="62"/>
        <v>Tas</v>
      </c>
      <c r="D580" s="272" t="str">
        <f t="shared" si="62"/>
        <v>Best</v>
      </c>
      <c r="E580" s="336">
        <f>IF('A-baseline &amp; data'!AF392&lt;&gt;"",'A-baseline &amp; data'!AF392,'A-baseline &amp; data'!AE392*(1+SUMIFS('A-methods'!K:K,'A-methods'!$AG:$AG,"rate",'A-methods'!$AF:$AF,$B580,'A-methods'!$H:$H,$C580,'A-methods'!$A:$A,$D580)))</f>
        <v>0</v>
      </c>
      <c r="F580" s="243">
        <f>IF('A-baseline &amp; data'!AG392="",E580*(1+SUMIFS('A-methods'!L:L,'A-methods'!$AG:$AG,"rate",'A-methods'!$AF:$AF,$B580,'A-methods'!$H:$H,$C580,'A-methods'!$A:$A,$D580)),'A-baseline &amp; data'!AG392)</f>
        <v>0</v>
      </c>
      <c r="G580" s="243">
        <f>IF('A-baseline &amp; data'!AH392="",F580*(1+SUMIFS('A-methods'!M:M,'A-methods'!$AG:$AG,"rate",'A-methods'!$AF:$AF,$B580,'A-methods'!$H:$H,$C580,'A-methods'!$A:$A,$D580)),'A-baseline &amp; data'!AH392)</f>
        <v>0</v>
      </c>
      <c r="H580" s="243">
        <f>IF('A-baseline &amp; data'!AI392="",G580*(1+SUMIFS('A-methods'!N:N,'A-methods'!$AG:$AG,"rate",'A-methods'!$AF:$AF,$B580,'A-methods'!$H:$H,$C580,'A-methods'!$A:$A,$D580)),'A-baseline &amp; data'!AI392)</f>
        <v>0</v>
      </c>
      <c r="I580" s="243">
        <f>IF('A-baseline &amp; data'!AJ392="",H580*(1+SUMIFS('A-methods'!O:O,'A-methods'!$AG:$AG,"rate",'A-methods'!$AF:$AF,$B580,'A-methods'!$H:$H,$C580,'A-methods'!$A:$A,$D580)),'A-baseline &amp; data'!AJ392)</f>
        <v>0</v>
      </c>
      <c r="J580" s="243">
        <f>IF('A-baseline &amp; data'!AK392="",I580*(1+SUMIFS('A-methods'!P:P,'A-methods'!$AG:$AG,"rate",'A-methods'!$AF:$AF,$B580,'A-methods'!$H:$H,$C580,'A-methods'!$A:$A,$D580)),'A-baseline &amp; data'!AK392)</f>
        <v>0</v>
      </c>
      <c r="K580" s="243">
        <f>IF('A-baseline &amp; data'!AL392="",J580*(1+SUMIFS('A-methods'!Q:Q,'A-methods'!$AG:$AG,"rate",'A-methods'!$AF:$AF,$B580,'A-methods'!$H:$H,$C580,'A-methods'!$A:$A,$D580)),'A-baseline &amp; data'!AL392)</f>
        <v>0</v>
      </c>
      <c r="L580" s="243">
        <f>IF('A-baseline &amp; data'!AM392="",K580*(1+SUMIFS('A-methods'!R:R,'A-methods'!$AG:$AG,"rate",'A-methods'!$AF:$AF,$B580,'A-methods'!$H:$H,$C580,'A-methods'!$A:$A,$D580)),'A-baseline &amp; data'!AM392)</f>
        <v>0</v>
      </c>
      <c r="M580" s="243">
        <f>IF('A-baseline &amp; data'!AN392="",L580*(1+SUMIFS('A-methods'!S:S,'A-methods'!$AG:$AG,"rate",'A-methods'!$AF:$AF,$B580,'A-methods'!$H:$H,$C580,'A-methods'!$A:$A,$D580)),'A-baseline &amp; data'!AN392)</f>
        <v>0</v>
      </c>
      <c r="N580" s="243">
        <f>IF('A-baseline &amp; data'!AO392="",M580*(1+SUMIFS('A-methods'!T:T,'A-methods'!$AG:$AG,"rate",'A-methods'!$AF:$AF,$B580,'A-methods'!$H:$H,$C580,'A-methods'!$A:$A,$D580)),'A-baseline &amp; data'!AO392)</f>
        <v>0</v>
      </c>
      <c r="O580" s="243">
        <f>IF('A-baseline &amp; data'!AP392="",N580*(1+SUMIFS('A-methods'!U:U,'A-methods'!$AG:$AG,"rate",'A-methods'!$AF:$AF,$B580,'A-methods'!$H:$H,$C580,'A-methods'!$A:$A,$D580)),'A-baseline &amp; data'!AP392)</f>
        <v>0</v>
      </c>
      <c r="P580" s="243">
        <f>IF('A-baseline &amp; data'!AQ392="",O580*(1+SUMIFS('A-methods'!V:V,'A-methods'!$AG:$AG,"rate",'A-methods'!$AF:$AF,$B580,'A-methods'!$H:$H,$C580,'A-methods'!$A:$A,$D580)),'A-baseline &amp; data'!AQ392)</f>
        <v>0</v>
      </c>
      <c r="Q580" s="243">
        <f>IF('A-baseline &amp; data'!AR392="",P580*(1+SUMIFS('A-methods'!W:W,'A-methods'!$AG:$AG,"rate",'A-methods'!$AF:$AF,$B580,'A-methods'!$H:$H,$C580,'A-methods'!$A:$A,$D580)),'A-baseline &amp; data'!AR392)</f>
        <v>0</v>
      </c>
      <c r="R580" s="243">
        <f>IF('A-baseline &amp; data'!AS392="",Q580*(1+SUMIFS('A-methods'!X:X,'A-methods'!$AG:$AG,"rate",'A-methods'!$AF:$AF,$B580,'A-methods'!$H:$H,$C580,'A-methods'!$A:$A,$D580)),'A-baseline &amp; data'!AS392)</f>
        <v>0</v>
      </c>
      <c r="S580" s="243">
        <f>IF('A-baseline &amp; data'!AT392="",R580*(1+SUMIFS('A-methods'!Y:Y,'A-methods'!$AG:$AG,"rate",'A-methods'!$AF:$AF,$B580,'A-methods'!$H:$H,$C580,'A-methods'!$A:$A,$D580)),'A-baseline &amp; data'!AT392)</f>
        <v>0</v>
      </c>
      <c r="T580" s="243">
        <f>IF('A-baseline &amp; data'!AU392="",S580*(1+SUMIFS('A-methods'!Z:Z,'A-methods'!$AG:$AG,"rate",'A-methods'!$AF:$AF,$B580,'A-methods'!$H:$H,$C580,'A-methods'!$A:$A,$D580)),'A-baseline &amp; data'!AU392)</f>
        <v>0</v>
      </c>
      <c r="U580" s="243">
        <f>IF('A-baseline &amp; data'!AV392="",T580*(1+SUMIFS('A-methods'!AA:AA,'A-methods'!$AG:$AG,"rate",'A-methods'!$AF:$AF,$B580,'A-methods'!$H:$H,$C580,'A-methods'!$A:$A,$D580)),'A-baseline &amp; data'!AV392)</f>
        <v>0</v>
      </c>
      <c r="V580" s="243">
        <f>IF('A-baseline &amp; data'!AW392="",U580*(1+SUMIFS('A-methods'!AB:AB,'A-methods'!$AG:$AG,"rate",'A-methods'!$AF:$AF,$B580,'A-methods'!$H:$H,$C580,'A-methods'!$A:$A,$D580)),'A-baseline &amp; data'!AW392)</f>
        <v>0</v>
      </c>
      <c r="W580" s="243">
        <f>IF('A-baseline &amp; data'!AX392="",V580*(1+SUMIFS('A-methods'!AC:AC,'A-methods'!$AG:$AG,"rate",'A-methods'!$AF:$AF,$B580,'A-methods'!$H:$H,$C580,'A-methods'!$A:$A,$D580)),'A-baseline &amp; data'!AX392)</f>
        <v>0</v>
      </c>
      <c r="X580" s="243">
        <f>IF('A-baseline &amp; data'!AY392="",W580*(1+SUMIFS('A-methods'!AD:AD,'A-methods'!$AG:$AG,"rate",'A-methods'!$AF:$AF,$B580,'A-methods'!$H:$H,$C580,'A-methods'!$A:$A,$D580)),'A-baseline &amp; data'!AY392)</f>
        <v>0</v>
      </c>
      <c r="Y580" s="243">
        <f>IF('A-baseline &amp; data'!AZ392="",X580*(1+SUMIFS('A-methods'!AE:AE,'A-methods'!$AG:$AG,"rate",'A-methods'!$AF:$AF,$B580,'A-methods'!$H:$H,$C580,'A-methods'!$A:$A,$D580)),'A-baseline &amp; data'!AZ392)</f>
        <v>0</v>
      </c>
    </row>
    <row r="581" spans="1:32">
      <c r="A581" s="237" t="s">
        <v>370</v>
      </c>
      <c r="B581" s="221" t="s">
        <v>371</v>
      </c>
      <c r="C581" s="274" t="str">
        <f t="shared" si="62"/>
        <v>Tas</v>
      </c>
      <c r="D581" s="272" t="str">
        <f t="shared" si="62"/>
        <v>Best</v>
      </c>
      <c r="E581" s="336">
        <f>IF('A-baseline &amp; data'!AF393&lt;&gt;"",'A-baseline &amp; data'!AF393,'A-baseline &amp; data'!AE393*(1+SUMIFS('A-methods'!K:K,'A-methods'!$AG:$AG,"rate",'A-methods'!$AF:$AF,$B581,'A-methods'!$H:$H,$C581,'A-methods'!$A:$A,$D581)))</f>
        <v>0</v>
      </c>
      <c r="F581" s="243">
        <f>IF('A-baseline &amp; data'!AG393="",E581*(1+SUMIFS('A-methods'!L:L,'A-methods'!$AG:$AG,"rate",'A-methods'!$AF:$AF,$B581,'A-methods'!$H:$H,$C581,'A-methods'!$A:$A,$D581)),'A-baseline &amp; data'!AG393)</f>
        <v>0</v>
      </c>
      <c r="G581" s="243">
        <f>IF('A-baseline &amp; data'!AH393="",F581*(1+SUMIFS('A-methods'!M:M,'A-methods'!$AG:$AG,"rate",'A-methods'!$AF:$AF,$B581,'A-methods'!$H:$H,$C581,'A-methods'!$A:$A,$D581)),'A-baseline &amp; data'!AH393)</f>
        <v>0</v>
      </c>
      <c r="H581" s="243">
        <f>IF('A-baseline &amp; data'!AI393="",G581*(1+SUMIFS('A-methods'!N:N,'A-methods'!$AG:$AG,"rate",'A-methods'!$AF:$AF,$B581,'A-methods'!$H:$H,$C581,'A-methods'!$A:$A,$D581)),'A-baseline &amp; data'!AI393)</f>
        <v>0</v>
      </c>
      <c r="I581" s="243">
        <f>IF('A-baseline &amp; data'!AJ393="",H581*(1+SUMIFS('A-methods'!O:O,'A-methods'!$AG:$AG,"rate",'A-methods'!$AF:$AF,$B581,'A-methods'!$H:$H,$C581,'A-methods'!$A:$A,$D581)),'A-baseline &amp; data'!AJ393)</f>
        <v>0</v>
      </c>
      <c r="J581" s="243">
        <f>IF('A-baseline &amp; data'!AK393="",I581*(1+SUMIFS('A-methods'!P:P,'A-methods'!$AG:$AG,"rate",'A-methods'!$AF:$AF,$B581,'A-methods'!$H:$H,$C581,'A-methods'!$A:$A,$D581)),'A-baseline &amp; data'!AK393)</f>
        <v>0</v>
      </c>
      <c r="K581" s="243">
        <f>IF('A-baseline &amp; data'!AL393="",J581*(1+SUMIFS('A-methods'!Q:Q,'A-methods'!$AG:$AG,"rate",'A-methods'!$AF:$AF,$B581,'A-methods'!$H:$H,$C581,'A-methods'!$A:$A,$D581)),'A-baseline &amp; data'!AL393)</f>
        <v>0</v>
      </c>
      <c r="L581" s="243">
        <f>IF('A-baseline &amp; data'!AM393="",K581*(1+SUMIFS('A-methods'!R:R,'A-methods'!$AG:$AG,"rate",'A-methods'!$AF:$AF,$B581,'A-methods'!$H:$H,$C581,'A-methods'!$A:$A,$D581)),'A-baseline &amp; data'!AM393)</f>
        <v>0</v>
      </c>
      <c r="M581" s="243">
        <f>IF('A-baseline &amp; data'!AN393="",L581*(1+SUMIFS('A-methods'!S:S,'A-methods'!$AG:$AG,"rate",'A-methods'!$AF:$AF,$B581,'A-methods'!$H:$H,$C581,'A-methods'!$A:$A,$D581)),'A-baseline &amp; data'!AN393)</f>
        <v>0</v>
      </c>
      <c r="N581" s="243">
        <f>IF('A-baseline &amp; data'!AO393="",M581*(1+SUMIFS('A-methods'!T:T,'A-methods'!$AG:$AG,"rate",'A-methods'!$AF:$AF,$B581,'A-methods'!$H:$H,$C581,'A-methods'!$A:$A,$D581)),'A-baseline &amp; data'!AO393)</f>
        <v>0</v>
      </c>
      <c r="O581" s="243">
        <f>IF('A-baseline &amp; data'!AP393="",N581*(1+SUMIFS('A-methods'!U:U,'A-methods'!$AG:$AG,"rate",'A-methods'!$AF:$AF,$B581,'A-methods'!$H:$H,$C581,'A-methods'!$A:$A,$D581)),'A-baseline &amp; data'!AP393)</f>
        <v>0</v>
      </c>
      <c r="P581" s="243">
        <f>IF('A-baseline &amp; data'!AQ393="",O581*(1+SUMIFS('A-methods'!V:V,'A-methods'!$AG:$AG,"rate",'A-methods'!$AF:$AF,$B581,'A-methods'!$H:$H,$C581,'A-methods'!$A:$A,$D581)),'A-baseline &amp; data'!AQ393)</f>
        <v>0</v>
      </c>
      <c r="Q581" s="243">
        <f>IF('A-baseline &amp; data'!AR393="",P581*(1+SUMIFS('A-methods'!W:W,'A-methods'!$AG:$AG,"rate",'A-methods'!$AF:$AF,$B581,'A-methods'!$H:$H,$C581,'A-methods'!$A:$A,$D581)),'A-baseline &amp; data'!AR393)</f>
        <v>0</v>
      </c>
      <c r="R581" s="243">
        <f>IF('A-baseline &amp; data'!AS393="",Q581*(1+SUMIFS('A-methods'!X:X,'A-methods'!$AG:$AG,"rate",'A-methods'!$AF:$AF,$B581,'A-methods'!$H:$H,$C581,'A-methods'!$A:$A,$D581)),'A-baseline &amp; data'!AS393)</f>
        <v>0</v>
      </c>
      <c r="S581" s="243">
        <f>IF('A-baseline &amp; data'!AT393="",R581*(1+SUMIFS('A-methods'!Y:Y,'A-methods'!$AG:$AG,"rate",'A-methods'!$AF:$AF,$B581,'A-methods'!$H:$H,$C581,'A-methods'!$A:$A,$D581)),'A-baseline &amp; data'!AT393)</f>
        <v>0</v>
      </c>
      <c r="T581" s="243">
        <f>IF('A-baseline &amp; data'!AU393="",S581*(1+SUMIFS('A-methods'!Z:Z,'A-methods'!$AG:$AG,"rate",'A-methods'!$AF:$AF,$B581,'A-methods'!$H:$H,$C581,'A-methods'!$A:$A,$D581)),'A-baseline &amp; data'!AU393)</f>
        <v>0</v>
      </c>
      <c r="U581" s="243">
        <f>IF('A-baseline &amp; data'!AV393="",T581*(1+SUMIFS('A-methods'!AA:AA,'A-methods'!$AG:$AG,"rate",'A-methods'!$AF:$AF,$B581,'A-methods'!$H:$H,$C581,'A-methods'!$A:$A,$D581)),'A-baseline &amp; data'!AV393)</f>
        <v>0</v>
      </c>
      <c r="V581" s="243">
        <f>IF('A-baseline &amp; data'!AW393="",U581*(1+SUMIFS('A-methods'!AB:AB,'A-methods'!$AG:$AG,"rate",'A-methods'!$AF:$AF,$B581,'A-methods'!$H:$H,$C581,'A-methods'!$A:$A,$D581)),'A-baseline &amp; data'!AW393)</f>
        <v>0</v>
      </c>
      <c r="W581" s="243">
        <f>IF('A-baseline &amp; data'!AX393="",V581*(1+SUMIFS('A-methods'!AC:AC,'A-methods'!$AG:$AG,"rate",'A-methods'!$AF:$AF,$B581,'A-methods'!$H:$H,$C581,'A-methods'!$A:$A,$D581)),'A-baseline &amp; data'!AX393)</f>
        <v>0</v>
      </c>
      <c r="X581" s="243">
        <f>IF('A-baseline &amp; data'!AY393="",W581*(1+SUMIFS('A-methods'!AD:AD,'A-methods'!$AG:$AG,"rate",'A-methods'!$AF:$AF,$B581,'A-methods'!$H:$H,$C581,'A-methods'!$A:$A,$D581)),'A-baseline &amp; data'!AY393)</f>
        <v>0</v>
      </c>
      <c r="Y581" s="243">
        <f>IF('A-baseline &amp; data'!AZ393="",X581*(1+SUMIFS('A-methods'!AE:AE,'A-methods'!$AG:$AG,"rate",'A-methods'!$AF:$AF,$B581,'A-methods'!$H:$H,$C581,'A-methods'!$A:$A,$D581)),'A-baseline &amp; data'!AZ393)</f>
        <v>0</v>
      </c>
    </row>
    <row r="582" spans="1:32">
      <c r="A582" s="237" t="s">
        <v>381</v>
      </c>
      <c r="B582" s="221" t="s">
        <v>382</v>
      </c>
      <c r="C582" s="274" t="str">
        <f t="shared" si="62"/>
        <v>Tas</v>
      </c>
      <c r="D582" s="272" t="str">
        <f t="shared" si="62"/>
        <v>Best</v>
      </c>
      <c r="E582" s="336">
        <f>IF('A-baseline &amp; data'!AF394&lt;&gt;"",'A-baseline &amp; data'!AF394,'A-baseline &amp; data'!AE394*(1+SUMIFS('A-methods'!K:K,'A-methods'!$AG:$AG,"rate",'A-methods'!$AF:$AF,$B582,'A-methods'!$H:$H,$C582,'A-methods'!$A:$A,$D582)))</f>
        <v>0</v>
      </c>
      <c r="F582" s="243">
        <f>IF('A-baseline &amp; data'!AG394="",E582*(1+SUMIFS('A-methods'!L:L,'A-methods'!$AG:$AG,"rate",'A-methods'!$AF:$AF,$B582,'A-methods'!$H:$H,$C582,'A-methods'!$A:$A,$D582)),'A-baseline &amp; data'!AG394)</f>
        <v>0</v>
      </c>
      <c r="G582" s="243">
        <f>IF('A-baseline &amp; data'!AH394="",F582*(1+SUMIFS('A-methods'!M:M,'A-methods'!$AG:$AG,"rate",'A-methods'!$AF:$AF,$B582,'A-methods'!$H:$H,$C582,'A-methods'!$A:$A,$D582)),'A-baseline &amp; data'!AH394)</f>
        <v>0</v>
      </c>
      <c r="H582" s="243">
        <f>IF('A-baseline &amp; data'!AI394="",G582*(1+SUMIFS('A-methods'!N:N,'A-methods'!$AG:$AG,"rate",'A-methods'!$AF:$AF,$B582,'A-methods'!$H:$H,$C582,'A-methods'!$A:$A,$D582)),'A-baseline &amp; data'!AI394)</f>
        <v>0</v>
      </c>
      <c r="I582" s="243">
        <f>IF('A-baseline &amp; data'!AJ394="",H582*(1+SUMIFS('A-methods'!O:O,'A-methods'!$AG:$AG,"rate",'A-methods'!$AF:$AF,$B582,'A-methods'!$H:$H,$C582,'A-methods'!$A:$A,$D582)),'A-baseline &amp; data'!AJ394)</f>
        <v>0</v>
      </c>
      <c r="J582" s="243">
        <f>IF('A-baseline &amp; data'!AK394="",I582*(1+SUMIFS('A-methods'!P:P,'A-methods'!$AG:$AG,"rate",'A-methods'!$AF:$AF,$B582,'A-methods'!$H:$H,$C582,'A-methods'!$A:$A,$D582)),'A-baseline &amp; data'!AK394)</f>
        <v>0</v>
      </c>
      <c r="K582" s="243">
        <f>IF('A-baseline &amp; data'!AL394="",J582*(1+SUMIFS('A-methods'!Q:Q,'A-methods'!$AG:$AG,"rate",'A-methods'!$AF:$AF,$B582,'A-methods'!$H:$H,$C582,'A-methods'!$A:$A,$D582)),'A-baseline &amp; data'!AL394)</f>
        <v>0</v>
      </c>
      <c r="L582" s="243">
        <f>IF('A-baseline &amp; data'!AM394="",K582*(1+SUMIFS('A-methods'!R:R,'A-methods'!$AG:$AG,"rate",'A-methods'!$AF:$AF,$B582,'A-methods'!$H:$H,$C582,'A-methods'!$A:$A,$D582)),'A-baseline &amp; data'!AM394)</f>
        <v>0</v>
      </c>
      <c r="M582" s="243">
        <f>IF('A-baseline &amp; data'!AN394="",L582*(1+SUMIFS('A-methods'!S:S,'A-methods'!$AG:$AG,"rate",'A-methods'!$AF:$AF,$B582,'A-methods'!$H:$H,$C582,'A-methods'!$A:$A,$D582)),'A-baseline &amp; data'!AN394)</f>
        <v>0</v>
      </c>
      <c r="N582" s="243">
        <f>IF('A-baseline &amp; data'!AO394="",M582*(1+SUMIFS('A-methods'!T:T,'A-methods'!$AG:$AG,"rate",'A-methods'!$AF:$AF,$B582,'A-methods'!$H:$H,$C582,'A-methods'!$A:$A,$D582)),'A-baseline &amp; data'!AO394)</f>
        <v>0</v>
      </c>
      <c r="O582" s="243">
        <f>IF('A-baseline &amp; data'!AP394="",N582*(1+SUMIFS('A-methods'!U:U,'A-methods'!$AG:$AG,"rate",'A-methods'!$AF:$AF,$B582,'A-methods'!$H:$H,$C582,'A-methods'!$A:$A,$D582)),'A-baseline &amp; data'!AP394)</f>
        <v>0</v>
      </c>
      <c r="P582" s="243">
        <f>IF('A-baseline &amp; data'!AQ394="",O582*(1+SUMIFS('A-methods'!V:V,'A-methods'!$AG:$AG,"rate",'A-methods'!$AF:$AF,$B582,'A-methods'!$H:$H,$C582,'A-methods'!$A:$A,$D582)),'A-baseline &amp; data'!AQ394)</f>
        <v>0</v>
      </c>
      <c r="Q582" s="243">
        <f>IF('A-baseline &amp; data'!AR394="",P582*(1+SUMIFS('A-methods'!W:W,'A-methods'!$AG:$AG,"rate",'A-methods'!$AF:$AF,$B582,'A-methods'!$H:$H,$C582,'A-methods'!$A:$A,$D582)),'A-baseline &amp; data'!AR394)</f>
        <v>0</v>
      </c>
      <c r="R582" s="243">
        <f>IF('A-baseline &amp; data'!AS394="",Q582*(1+SUMIFS('A-methods'!X:X,'A-methods'!$AG:$AG,"rate",'A-methods'!$AF:$AF,$B582,'A-methods'!$H:$H,$C582,'A-methods'!$A:$A,$D582)),'A-baseline &amp; data'!AS394)</f>
        <v>0</v>
      </c>
      <c r="S582" s="243">
        <f>IF('A-baseline &amp; data'!AT394="",R582*(1+SUMIFS('A-methods'!Y:Y,'A-methods'!$AG:$AG,"rate",'A-methods'!$AF:$AF,$B582,'A-methods'!$H:$H,$C582,'A-methods'!$A:$A,$D582)),'A-baseline &amp; data'!AT394)</f>
        <v>0</v>
      </c>
      <c r="T582" s="243">
        <f>IF('A-baseline &amp; data'!AU394="",S582*(1+SUMIFS('A-methods'!Z:Z,'A-methods'!$AG:$AG,"rate",'A-methods'!$AF:$AF,$B582,'A-methods'!$H:$H,$C582,'A-methods'!$A:$A,$D582)),'A-baseline &amp; data'!AU394)</f>
        <v>0</v>
      </c>
      <c r="U582" s="243">
        <f>IF('A-baseline &amp; data'!AV394="",T582*(1+SUMIFS('A-methods'!AA:AA,'A-methods'!$AG:$AG,"rate",'A-methods'!$AF:$AF,$B582,'A-methods'!$H:$H,$C582,'A-methods'!$A:$A,$D582)),'A-baseline &amp; data'!AV394)</f>
        <v>0</v>
      </c>
      <c r="V582" s="243">
        <f>IF('A-baseline &amp; data'!AW394="",U582*(1+SUMIFS('A-methods'!AB:AB,'A-methods'!$AG:$AG,"rate",'A-methods'!$AF:$AF,$B582,'A-methods'!$H:$H,$C582,'A-methods'!$A:$A,$D582)),'A-baseline &amp; data'!AW394)</f>
        <v>0</v>
      </c>
      <c r="W582" s="243">
        <f>IF('A-baseline &amp; data'!AX394="",V582*(1+SUMIFS('A-methods'!AC:AC,'A-methods'!$AG:$AG,"rate",'A-methods'!$AF:$AF,$B582,'A-methods'!$H:$H,$C582,'A-methods'!$A:$A,$D582)),'A-baseline &amp; data'!AX394)</f>
        <v>0</v>
      </c>
      <c r="X582" s="243">
        <f>IF('A-baseline &amp; data'!AY394="",W582*(1+SUMIFS('A-methods'!AD:AD,'A-methods'!$AG:$AG,"rate",'A-methods'!$AF:$AF,$B582,'A-methods'!$H:$H,$C582,'A-methods'!$A:$A,$D582)),'A-baseline &amp; data'!AY394)</f>
        <v>0</v>
      </c>
      <c r="Y582" s="243">
        <f>IF('A-baseline &amp; data'!AZ394="",X582*(1+SUMIFS('A-methods'!AE:AE,'A-methods'!$AG:$AG,"rate",'A-methods'!$AF:$AF,$B582,'A-methods'!$H:$H,$C582,'A-methods'!$A:$A,$D582)),'A-baseline &amp; data'!AZ394)</f>
        <v>0</v>
      </c>
    </row>
    <row r="583" spans="1:32">
      <c r="A583" s="237" t="s">
        <v>257</v>
      </c>
      <c r="B583" s="221" t="s">
        <v>194</v>
      </c>
      <c r="C583" s="274" t="str">
        <f t="shared" si="62"/>
        <v>Tas</v>
      </c>
      <c r="D583" s="272" t="str">
        <f t="shared" si="62"/>
        <v>Best</v>
      </c>
      <c r="E583" s="336">
        <f>IF('A-baseline &amp; data'!AF395&lt;&gt;"",'A-baseline &amp; data'!AF395,'A-baseline &amp; data'!AE395*(1+SUMIFS('A-methods'!K:K,'A-methods'!$AG:$AG,"rate",'A-methods'!$AF:$AF,$B583,'A-methods'!$H:$H,$C583,'A-methods'!$A:$A,$D583)))</f>
        <v>31.164000000000001</v>
      </c>
      <c r="F583" s="243">
        <f>IF('A-baseline &amp; data'!AG395="",E583*(1+SUMIFS('A-methods'!L:L,'A-methods'!$AG:$AG,"rate",'A-methods'!$AF:$AF,$B583,'A-methods'!$H:$H,$C583,'A-methods'!$A:$A,$D583)),'A-baseline &amp; data'!AG395)</f>
        <v>30.54072</v>
      </c>
      <c r="G583" s="243">
        <f>IF('A-baseline &amp; data'!AH395="",F583*(1+SUMIFS('A-methods'!M:M,'A-methods'!$AG:$AG,"rate",'A-methods'!$AF:$AF,$B583,'A-methods'!$H:$H,$C583,'A-methods'!$A:$A,$D583)),'A-baseline &amp; data'!AH395)</f>
        <v>29.929905600000001</v>
      </c>
      <c r="H583" s="243">
        <f>IF('A-baseline &amp; data'!AI395="",G583*(1+SUMIFS('A-methods'!N:N,'A-methods'!$AG:$AG,"rate",'A-methods'!$AF:$AF,$B583,'A-methods'!$H:$H,$C583,'A-methods'!$A:$A,$D583)),'A-baseline &amp; data'!AI395)</f>
        <v>29.331307488</v>
      </c>
      <c r="I583" s="243">
        <f>IF('A-baseline &amp; data'!AJ395="",H583*(1+SUMIFS('A-methods'!O:O,'A-methods'!$AG:$AG,"rate",'A-methods'!$AF:$AF,$B583,'A-methods'!$H:$H,$C583,'A-methods'!$A:$A,$D583)),'A-baseline &amp; data'!AJ395)</f>
        <v>28.744681338239999</v>
      </c>
      <c r="J583" s="243">
        <f>IF('A-baseline &amp; data'!AK395="",I583*(1+SUMIFS('A-methods'!P:P,'A-methods'!$AG:$AG,"rate",'A-methods'!$AF:$AF,$B583,'A-methods'!$H:$H,$C583,'A-methods'!$A:$A,$D583)),'A-baseline &amp; data'!AK395)</f>
        <v>28.169787711475198</v>
      </c>
      <c r="K583" s="243">
        <f>IF('A-baseline &amp; data'!AL395="",J583*(1+SUMIFS('A-methods'!Q:Q,'A-methods'!$AG:$AG,"rate",'A-methods'!$AF:$AF,$B583,'A-methods'!$H:$H,$C583,'A-methods'!$A:$A,$D583)),'A-baseline &amp; data'!AL395)</f>
        <v>27.606391957245695</v>
      </c>
      <c r="L583" s="243">
        <f>IF('A-baseline &amp; data'!AM395="",K583*(1+SUMIFS('A-methods'!R:R,'A-methods'!$AG:$AG,"rate",'A-methods'!$AF:$AF,$B583,'A-methods'!$H:$H,$C583,'A-methods'!$A:$A,$D583)),'A-baseline &amp; data'!AM395)</f>
        <v>27.054264118100779</v>
      </c>
      <c r="M583" s="243">
        <f>IF('A-baseline &amp; data'!AN395="",L583*(1+SUMIFS('A-methods'!S:S,'A-methods'!$AG:$AG,"rate",'A-methods'!$AF:$AF,$B583,'A-methods'!$H:$H,$C583,'A-methods'!$A:$A,$D583)),'A-baseline &amp; data'!AN395)</f>
        <v>26.513178835738763</v>
      </c>
      <c r="N583" s="243">
        <f>IF('A-baseline &amp; data'!AO395="",M583*(1+SUMIFS('A-methods'!T:T,'A-methods'!$AG:$AG,"rate",'A-methods'!$AF:$AF,$B583,'A-methods'!$H:$H,$C583,'A-methods'!$A:$A,$D583)),'A-baseline &amp; data'!AO395)</f>
        <v>25.982915259023986</v>
      </c>
      <c r="O583" s="243">
        <f>IF('A-baseline &amp; data'!AP395="",N583*(1+SUMIFS('A-methods'!U:U,'A-methods'!$AG:$AG,"rate",'A-methods'!$AF:$AF,$B583,'A-methods'!$H:$H,$C583,'A-methods'!$A:$A,$D583)),'A-baseline &amp; data'!AP395)</f>
        <v>25.463256953843505</v>
      </c>
      <c r="P583" s="243">
        <f>IF('A-baseline &amp; data'!AQ395="",O583*(1+SUMIFS('A-methods'!V:V,'A-methods'!$AG:$AG,"rate",'A-methods'!$AF:$AF,$B583,'A-methods'!$H:$H,$C583,'A-methods'!$A:$A,$D583)),'A-baseline &amp; data'!AQ395)</f>
        <v>24.953991814766635</v>
      </c>
      <c r="Q583" s="243">
        <f>IF('A-baseline &amp; data'!AR395="",P583*(1+SUMIFS('A-methods'!W:W,'A-methods'!$AG:$AG,"rate",'A-methods'!$AF:$AF,$B583,'A-methods'!$H:$H,$C583,'A-methods'!$A:$A,$D583)),'A-baseline &amp; data'!AR395)</f>
        <v>24.454911978471301</v>
      </c>
      <c r="R583" s="243">
        <f>IF('A-baseline &amp; data'!AS395="",Q583*(1+SUMIFS('A-methods'!X:X,'A-methods'!$AG:$AG,"rate",'A-methods'!$AF:$AF,$B583,'A-methods'!$H:$H,$C583,'A-methods'!$A:$A,$D583)),'A-baseline &amp; data'!AS395)</f>
        <v>23.965813738901875</v>
      </c>
      <c r="S583" s="243">
        <f>IF('A-baseline &amp; data'!AT395="",R583*(1+SUMIFS('A-methods'!Y:Y,'A-methods'!$AG:$AG,"rate",'A-methods'!$AF:$AF,$B583,'A-methods'!$H:$H,$C583,'A-methods'!$A:$A,$D583)),'A-baseline &amp; data'!AT395)</f>
        <v>23.486497464123836</v>
      </c>
      <c r="T583" s="243">
        <f>IF('A-baseline &amp; data'!AU395="",S583*(1+SUMIFS('A-methods'!Z:Z,'A-methods'!$AG:$AG,"rate",'A-methods'!$AF:$AF,$B583,'A-methods'!$H:$H,$C583,'A-methods'!$A:$A,$D583)),'A-baseline &amp; data'!AU395)</f>
        <v>23.016767514841359</v>
      </c>
      <c r="U583" s="243">
        <f>IF('A-baseline &amp; data'!AV395="",T583*(1+SUMIFS('A-methods'!AA:AA,'A-methods'!$AG:$AG,"rate",'A-methods'!$AF:$AF,$B583,'A-methods'!$H:$H,$C583,'A-methods'!$A:$A,$D583)),'A-baseline &amp; data'!AV395)</f>
        <v>22.556432164544532</v>
      </c>
      <c r="V583" s="243">
        <f>IF('A-baseline &amp; data'!AW395="",U583*(1+SUMIFS('A-methods'!AB:AB,'A-methods'!$AG:$AG,"rate",'A-methods'!$AF:$AF,$B583,'A-methods'!$H:$H,$C583,'A-methods'!$A:$A,$D583)),'A-baseline &amp; data'!AW395)</f>
        <v>22.105303521253642</v>
      </c>
      <c r="W583" s="243">
        <f>IF('A-baseline &amp; data'!AX395="",V583*(1+SUMIFS('A-methods'!AC:AC,'A-methods'!$AG:$AG,"rate",'A-methods'!$AF:$AF,$B583,'A-methods'!$H:$H,$C583,'A-methods'!$A:$A,$D583)),'A-baseline &amp; data'!AX395)</f>
        <v>21.663197450828569</v>
      </c>
      <c r="X583" s="243">
        <f>IF('A-baseline &amp; data'!AY395="",W583*(1+SUMIFS('A-methods'!AD:AD,'A-methods'!$AG:$AG,"rate",'A-methods'!$AF:$AF,$B583,'A-methods'!$H:$H,$C583,'A-methods'!$A:$A,$D583)),'A-baseline &amp; data'!AY395)</f>
        <v>21.229933501811999</v>
      </c>
      <c r="Y583" s="243">
        <f>IF('A-baseline &amp; data'!AZ395="",X583*(1+SUMIFS('A-methods'!AE:AE,'A-methods'!$AG:$AG,"rate",'A-methods'!$AF:$AF,$B583,'A-methods'!$H:$H,$C583,'A-methods'!$A:$A,$D583)),'A-baseline &amp; data'!AZ395)</f>
        <v>20.80533483177576</v>
      </c>
      <c r="Z583" s="217" t="str">
        <f>""</f>
        <v/>
      </c>
      <c r="AA583" s="355" t="str">
        <f>""</f>
        <v/>
      </c>
      <c r="AB583" s="217" t="str">
        <f>""</f>
        <v/>
      </c>
      <c r="AC583" s="217" t="str">
        <f>""</f>
        <v/>
      </c>
      <c r="AD583" s="217" t="str">
        <f>""</f>
        <v/>
      </c>
      <c r="AE583" s="217" t="str">
        <f>""</f>
        <v/>
      </c>
      <c r="AF583" s="217" t="str">
        <f>""</f>
        <v/>
      </c>
    </row>
    <row r="584" spans="1:32">
      <c r="A584" s="237" t="s">
        <v>159</v>
      </c>
      <c r="B584" s="221" t="s">
        <v>203</v>
      </c>
      <c r="C584" s="274" t="str">
        <f t="shared" si="62"/>
        <v>Tas</v>
      </c>
      <c r="D584" s="272" t="str">
        <f t="shared" si="62"/>
        <v>Best</v>
      </c>
      <c r="E584" s="336">
        <f>IF('A-baseline &amp; data'!AF396&lt;&gt;"",'A-baseline &amp; data'!AF396,'A-baseline &amp; data'!AE396*(1+SUMIFS('A-methods'!K:K,'A-methods'!$AG:$AG,"rate",'A-methods'!$AF:$AF,$B584,'A-methods'!$H:$H,$C584,'A-methods'!$A:$A,$D584)))</f>
        <v>131.19999999999999</v>
      </c>
      <c r="F584" s="243">
        <f>IF('A-baseline &amp; data'!AG396="",E584*(1+SUMIFS('A-methods'!L:L,'A-methods'!$AG:$AG,"rate",'A-methods'!$AF:$AF,$B584,'A-methods'!$H:$H,$C584,'A-methods'!$A:$A,$D584)),'A-baseline &amp; data'!AG396)</f>
        <v>131.19999999999999</v>
      </c>
      <c r="G584" s="243">
        <f>IF('A-baseline &amp; data'!AH396="",F584*(1+SUMIFS('A-methods'!M:M,'A-methods'!$AG:$AG,"rate",'A-methods'!$AF:$AF,$B584,'A-methods'!$H:$H,$C584,'A-methods'!$A:$A,$D584)),'A-baseline &amp; data'!AH396)</f>
        <v>131.19999999999999</v>
      </c>
      <c r="H584" s="243">
        <f>IF('A-baseline &amp; data'!AI396="",G584*(1+SUMIFS('A-methods'!N:N,'A-methods'!$AG:$AG,"rate",'A-methods'!$AF:$AF,$B584,'A-methods'!$H:$H,$C584,'A-methods'!$A:$A,$D584)),'A-baseline &amp; data'!AI396)</f>
        <v>131.19999999999999</v>
      </c>
      <c r="I584" s="243">
        <f>IF('A-baseline &amp; data'!AJ396="",H584*(1+SUMIFS('A-methods'!O:O,'A-methods'!$AG:$AG,"rate",'A-methods'!$AF:$AF,$B584,'A-methods'!$H:$H,$C584,'A-methods'!$A:$A,$D584)),'A-baseline &amp; data'!AJ396)</f>
        <v>131.19999999999999</v>
      </c>
      <c r="J584" s="243">
        <f>IF('A-baseline &amp; data'!AK396="",I584*(1+SUMIFS('A-methods'!P:P,'A-methods'!$AG:$AG,"rate",'A-methods'!$AF:$AF,$B584,'A-methods'!$H:$H,$C584,'A-methods'!$A:$A,$D584)),'A-baseline &amp; data'!AK396)</f>
        <v>131.19999999999999</v>
      </c>
      <c r="K584" s="243">
        <f>IF('A-baseline &amp; data'!AL396="",J584*(1+SUMIFS('A-methods'!Q:Q,'A-methods'!$AG:$AG,"rate",'A-methods'!$AF:$AF,$B584,'A-methods'!$H:$H,$C584,'A-methods'!$A:$A,$D584)),'A-baseline &amp; data'!AL396)</f>
        <v>131.19999999999999</v>
      </c>
      <c r="L584" s="243">
        <f>IF('A-baseline &amp; data'!AM396="",K584*(1+SUMIFS('A-methods'!R:R,'A-methods'!$AG:$AG,"rate",'A-methods'!$AF:$AF,$B584,'A-methods'!$H:$H,$C584,'A-methods'!$A:$A,$D584)),'A-baseline &amp; data'!AM396)</f>
        <v>131.19999999999999</v>
      </c>
      <c r="M584" s="243">
        <f>IF('A-baseline &amp; data'!AN396="",L584*(1+SUMIFS('A-methods'!S:S,'A-methods'!$AG:$AG,"rate",'A-methods'!$AF:$AF,$B584,'A-methods'!$H:$H,$C584,'A-methods'!$A:$A,$D584)),'A-baseline &amp; data'!AN396)</f>
        <v>131.19999999999999</v>
      </c>
      <c r="N584" s="243">
        <f>IF('A-baseline &amp; data'!AO396="",M584*(1+SUMIFS('A-methods'!T:T,'A-methods'!$AG:$AG,"rate",'A-methods'!$AF:$AF,$B584,'A-methods'!$H:$H,$C584,'A-methods'!$A:$A,$D584)),'A-baseline &amp; data'!AO396)</f>
        <v>131.19999999999999</v>
      </c>
      <c r="O584" s="243">
        <f>IF('A-baseline &amp; data'!AP396="",N584*(1+SUMIFS('A-methods'!U:U,'A-methods'!$AG:$AG,"rate",'A-methods'!$AF:$AF,$B584,'A-methods'!$H:$H,$C584,'A-methods'!$A:$A,$D584)),'A-baseline &amp; data'!AP396)</f>
        <v>131.19999999999999</v>
      </c>
      <c r="P584" s="243">
        <f>IF('A-baseline &amp; data'!AQ396="",O584*(1+SUMIFS('A-methods'!V:V,'A-methods'!$AG:$AG,"rate",'A-methods'!$AF:$AF,$B584,'A-methods'!$H:$H,$C584,'A-methods'!$A:$A,$D584)),'A-baseline &amp; data'!AQ396)</f>
        <v>131.19999999999999</v>
      </c>
      <c r="Q584" s="243">
        <f>IF('A-baseline &amp; data'!AR396="",P584*(1+SUMIFS('A-methods'!W:W,'A-methods'!$AG:$AG,"rate",'A-methods'!$AF:$AF,$B584,'A-methods'!$H:$H,$C584,'A-methods'!$A:$A,$D584)),'A-baseline &amp; data'!AR396)</f>
        <v>131.19999999999999</v>
      </c>
      <c r="R584" s="243">
        <f>IF('A-baseline &amp; data'!AS396="",Q584*(1+SUMIFS('A-methods'!X:X,'A-methods'!$AG:$AG,"rate",'A-methods'!$AF:$AF,$B584,'A-methods'!$H:$H,$C584,'A-methods'!$A:$A,$D584)),'A-baseline &amp; data'!AS396)</f>
        <v>131.19999999999999</v>
      </c>
      <c r="S584" s="243">
        <f>IF('A-baseline &amp; data'!AT396="",R584*(1+SUMIFS('A-methods'!Y:Y,'A-methods'!$AG:$AG,"rate",'A-methods'!$AF:$AF,$B584,'A-methods'!$H:$H,$C584,'A-methods'!$A:$A,$D584)),'A-baseline &amp; data'!AT396)</f>
        <v>131.19999999999999</v>
      </c>
      <c r="T584" s="243">
        <f>IF('A-baseline &amp; data'!AU396="",S584*(1+SUMIFS('A-methods'!Z:Z,'A-methods'!$AG:$AG,"rate",'A-methods'!$AF:$AF,$B584,'A-methods'!$H:$H,$C584,'A-methods'!$A:$A,$D584)),'A-baseline &amp; data'!AU396)</f>
        <v>131.19999999999999</v>
      </c>
      <c r="U584" s="243">
        <f>IF('A-baseline &amp; data'!AV396="",T584*(1+SUMIFS('A-methods'!AA:AA,'A-methods'!$AG:$AG,"rate",'A-methods'!$AF:$AF,$B584,'A-methods'!$H:$H,$C584,'A-methods'!$A:$A,$D584)),'A-baseline &amp; data'!AV396)</f>
        <v>131.19999999999999</v>
      </c>
      <c r="V584" s="243">
        <f>IF('A-baseline &amp; data'!AW396="",U584*(1+SUMIFS('A-methods'!AB:AB,'A-methods'!$AG:$AG,"rate",'A-methods'!$AF:$AF,$B584,'A-methods'!$H:$H,$C584,'A-methods'!$A:$A,$D584)),'A-baseline &amp; data'!AW396)</f>
        <v>131.19999999999999</v>
      </c>
      <c r="W584" s="243">
        <f>IF('A-baseline &amp; data'!AX396="",V584*(1+SUMIFS('A-methods'!AC:AC,'A-methods'!$AG:$AG,"rate",'A-methods'!$AF:$AF,$B584,'A-methods'!$H:$H,$C584,'A-methods'!$A:$A,$D584)),'A-baseline &amp; data'!AX396)</f>
        <v>131.19999999999999</v>
      </c>
      <c r="X584" s="243">
        <f>IF('A-baseline &amp; data'!AY396="",W584*(1+SUMIFS('A-methods'!AD:AD,'A-methods'!$AG:$AG,"rate",'A-methods'!$AF:$AF,$B584,'A-methods'!$H:$H,$C584,'A-methods'!$A:$A,$D584)),'A-baseline &amp; data'!AY396)</f>
        <v>131.19999999999999</v>
      </c>
      <c r="Y584" s="243">
        <f>IF('A-baseline &amp; data'!AZ396="",X584*(1+SUMIFS('A-methods'!AE:AE,'A-methods'!$AG:$AG,"rate",'A-methods'!$AF:$AF,$B584,'A-methods'!$H:$H,$C584,'A-methods'!$A:$A,$D584)),'A-baseline &amp; data'!AZ396)</f>
        <v>131.19999999999999</v>
      </c>
    </row>
    <row r="585" spans="1:32">
      <c r="A585" s="237" t="s">
        <v>258</v>
      </c>
      <c r="B585" s="221" t="s">
        <v>766</v>
      </c>
      <c r="C585" s="274" t="str">
        <f t="shared" si="62"/>
        <v>Tas</v>
      </c>
      <c r="D585" s="272" t="str">
        <f t="shared" si="62"/>
        <v>Best</v>
      </c>
      <c r="E585" s="336">
        <f>IF('A-baseline &amp; data'!AF397&lt;&gt;"",'A-baseline &amp; data'!AF397,'A-baseline &amp; data'!AE397*(1+SUMIFS('A-methods'!K:K,'A-methods'!$AG:$AG,"rate",'A-methods'!$AF:$AF,$B585,'A-methods'!$H:$H,$C585,'A-methods'!$A:$A,$D585)))</f>
        <v>0</v>
      </c>
      <c r="F585" s="243">
        <f>IF('A-baseline &amp; data'!AG397="",E585*(1+SUMIFS('A-methods'!L:L,'A-methods'!$AG:$AG,"rate",'A-methods'!$AF:$AF,$B585,'A-methods'!$H:$H,$C585,'A-methods'!$A:$A,$D585)),'A-baseline &amp; data'!AG397)</f>
        <v>0</v>
      </c>
      <c r="G585" s="243">
        <f>IF('A-baseline &amp; data'!AH397="",F585*(1+SUMIFS('A-methods'!M:M,'A-methods'!$AG:$AG,"rate",'A-methods'!$AF:$AF,$B585,'A-methods'!$H:$H,$C585,'A-methods'!$A:$A,$D585)),'A-baseline &amp; data'!AH397)</f>
        <v>0</v>
      </c>
      <c r="H585" s="243">
        <f>IF('A-baseline &amp; data'!AI397="",G585*(1+SUMIFS('A-methods'!N:N,'A-methods'!$AG:$AG,"rate",'A-methods'!$AF:$AF,$B585,'A-methods'!$H:$H,$C585,'A-methods'!$A:$A,$D585)),'A-baseline &amp; data'!AI397)</f>
        <v>0</v>
      </c>
      <c r="I585" s="243">
        <f>IF('A-baseline &amp; data'!AJ397="",H585*(1+SUMIFS('A-methods'!O:O,'A-methods'!$AG:$AG,"rate",'A-methods'!$AF:$AF,$B585,'A-methods'!$H:$H,$C585,'A-methods'!$A:$A,$D585)),'A-baseline &amp; data'!AJ397)</f>
        <v>0</v>
      </c>
      <c r="J585" s="243">
        <f>IF('A-baseline &amp; data'!AK397="",I585*(1+SUMIFS('A-methods'!P:P,'A-methods'!$AG:$AG,"rate",'A-methods'!$AF:$AF,$B585,'A-methods'!$H:$H,$C585,'A-methods'!$A:$A,$D585)),'A-baseline &amp; data'!AK397)</f>
        <v>0</v>
      </c>
      <c r="K585" s="243">
        <f>IF('A-baseline &amp; data'!AL397="",J585*(1+SUMIFS('A-methods'!Q:Q,'A-methods'!$AG:$AG,"rate",'A-methods'!$AF:$AF,$B585,'A-methods'!$H:$H,$C585,'A-methods'!$A:$A,$D585)),'A-baseline &amp; data'!AL397)</f>
        <v>0</v>
      </c>
      <c r="L585" s="243">
        <f>IF('A-baseline &amp; data'!AM397="",K585*(1+SUMIFS('A-methods'!R:R,'A-methods'!$AG:$AG,"rate",'A-methods'!$AF:$AF,$B585,'A-methods'!$H:$H,$C585,'A-methods'!$A:$A,$D585)),'A-baseline &amp; data'!AM397)</f>
        <v>0</v>
      </c>
      <c r="M585" s="243">
        <f>IF('A-baseline &amp; data'!AN397="",L585*(1+SUMIFS('A-methods'!S:S,'A-methods'!$AG:$AG,"rate",'A-methods'!$AF:$AF,$B585,'A-methods'!$H:$H,$C585,'A-methods'!$A:$A,$D585)),'A-baseline &amp; data'!AN397)</f>
        <v>0</v>
      </c>
      <c r="N585" s="243">
        <f>IF('A-baseline &amp; data'!AO397="",M585*(1+SUMIFS('A-methods'!T:T,'A-methods'!$AG:$AG,"rate",'A-methods'!$AF:$AF,$B585,'A-methods'!$H:$H,$C585,'A-methods'!$A:$A,$D585)),'A-baseline &amp; data'!AO397)</f>
        <v>0</v>
      </c>
      <c r="O585" s="243">
        <f>IF('A-baseline &amp; data'!AP397="",N585*(1+SUMIFS('A-methods'!U:U,'A-methods'!$AG:$AG,"rate",'A-methods'!$AF:$AF,$B585,'A-methods'!$H:$H,$C585,'A-methods'!$A:$A,$D585)),'A-baseline &amp; data'!AP397)</f>
        <v>0</v>
      </c>
      <c r="P585" s="243">
        <f>IF('A-baseline &amp; data'!AQ397="",O585*(1+SUMIFS('A-methods'!V:V,'A-methods'!$AG:$AG,"rate",'A-methods'!$AF:$AF,$B585,'A-methods'!$H:$H,$C585,'A-methods'!$A:$A,$D585)),'A-baseline &amp; data'!AQ397)</f>
        <v>0</v>
      </c>
      <c r="Q585" s="243">
        <f>IF('A-baseline &amp; data'!AR397="",P585*(1+SUMIFS('A-methods'!W:W,'A-methods'!$AG:$AG,"rate",'A-methods'!$AF:$AF,$B585,'A-methods'!$H:$H,$C585,'A-methods'!$A:$A,$D585)),'A-baseline &amp; data'!AR397)</f>
        <v>0</v>
      </c>
      <c r="R585" s="243">
        <f>IF('A-baseline &amp; data'!AS397="",Q585*(1+SUMIFS('A-methods'!X:X,'A-methods'!$AG:$AG,"rate",'A-methods'!$AF:$AF,$B585,'A-methods'!$H:$H,$C585,'A-methods'!$A:$A,$D585)),'A-baseline &amp; data'!AS397)</f>
        <v>0</v>
      </c>
      <c r="S585" s="243">
        <f>IF('A-baseline &amp; data'!AT397="",R585*(1+SUMIFS('A-methods'!Y:Y,'A-methods'!$AG:$AG,"rate",'A-methods'!$AF:$AF,$B585,'A-methods'!$H:$H,$C585,'A-methods'!$A:$A,$D585)),'A-baseline &amp; data'!AT397)</f>
        <v>0</v>
      </c>
      <c r="T585" s="243">
        <f>IF('A-baseline &amp; data'!AU397="",S585*(1+SUMIFS('A-methods'!Z:Z,'A-methods'!$AG:$AG,"rate",'A-methods'!$AF:$AF,$B585,'A-methods'!$H:$H,$C585,'A-methods'!$A:$A,$D585)),'A-baseline &amp; data'!AU397)</f>
        <v>0</v>
      </c>
      <c r="U585" s="243">
        <f>IF('A-baseline &amp; data'!AV397="",T585*(1+SUMIFS('A-methods'!AA:AA,'A-methods'!$AG:$AG,"rate",'A-methods'!$AF:$AF,$B585,'A-methods'!$H:$H,$C585,'A-methods'!$A:$A,$D585)),'A-baseline &amp; data'!AV397)</f>
        <v>0</v>
      </c>
      <c r="V585" s="243">
        <f>IF('A-baseline &amp; data'!AW397="",U585*(1+SUMIFS('A-methods'!AB:AB,'A-methods'!$AG:$AG,"rate",'A-methods'!$AF:$AF,$B585,'A-methods'!$H:$H,$C585,'A-methods'!$A:$A,$D585)),'A-baseline &amp; data'!AW397)</f>
        <v>0</v>
      </c>
      <c r="W585" s="243">
        <f>IF('A-baseline &amp; data'!AX397="",V585*(1+SUMIFS('A-methods'!AC:AC,'A-methods'!$AG:$AG,"rate",'A-methods'!$AF:$AF,$B585,'A-methods'!$H:$H,$C585,'A-methods'!$A:$A,$D585)),'A-baseline &amp; data'!AX397)</f>
        <v>0</v>
      </c>
      <c r="X585" s="243">
        <f>IF('A-baseline &amp; data'!AY397="",W585*(1+SUMIFS('A-methods'!AD:AD,'A-methods'!$AG:$AG,"rate",'A-methods'!$AF:$AF,$B585,'A-methods'!$H:$H,$C585,'A-methods'!$A:$A,$D585)),'A-baseline &amp; data'!AY397)</f>
        <v>0</v>
      </c>
      <c r="Y585" s="243">
        <f>IF('A-baseline &amp; data'!AZ397="",X585*(1+SUMIFS('A-methods'!AE:AE,'A-methods'!$AG:$AG,"rate",'A-methods'!$AF:$AF,$B585,'A-methods'!$H:$H,$C585,'A-methods'!$A:$A,$D585)),'A-baseline &amp; data'!AZ397)</f>
        <v>0</v>
      </c>
    </row>
    <row r="586" spans="1:32">
      <c r="A586" s="237" t="s">
        <v>259</v>
      </c>
      <c r="B586" s="221" t="s">
        <v>263</v>
      </c>
      <c r="C586" s="274" t="str">
        <f t="shared" si="62"/>
        <v>Tas</v>
      </c>
      <c r="D586" s="272" t="str">
        <f t="shared" si="62"/>
        <v>Best</v>
      </c>
      <c r="E586" s="336">
        <f>IF('A-baseline &amp; data'!AF398&lt;&gt;"",'A-baseline &amp; data'!AF398,'A-baseline &amp; data'!AE398*(1+SUMIFS('A-methods'!K:K,'A-methods'!$AG:$AG,"rate",'A-methods'!$AF:$AF,$B586,'A-methods'!$H:$H,$C586,'A-methods'!$A:$A,$D586)))</f>
        <v>0</v>
      </c>
      <c r="F586" s="243">
        <f>IF('A-baseline &amp; data'!AG398="",E586*(1+SUMIFS('A-methods'!L:L,'A-methods'!$AG:$AG,"rate",'A-methods'!$AF:$AF,$B586,'A-methods'!$H:$H,$C586,'A-methods'!$A:$A,$D586)),'A-baseline &amp; data'!AG398)</f>
        <v>0</v>
      </c>
      <c r="G586" s="243">
        <f>IF('A-baseline &amp; data'!AH398="",F586*(1+SUMIFS('A-methods'!M:M,'A-methods'!$AG:$AG,"rate",'A-methods'!$AF:$AF,$B586,'A-methods'!$H:$H,$C586,'A-methods'!$A:$A,$D586)),'A-baseline &amp; data'!AH398)</f>
        <v>0</v>
      </c>
      <c r="H586" s="243">
        <f>IF('A-baseline &amp; data'!AI398="",G586*(1+SUMIFS('A-methods'!N:N,'A-methods'!$AG:$AG,"rate",'A-methods'!$AF:$AF,$B586,'A-methods'!$H:$H,$C586,'A-methods'!$A:$A,$D586)),'A-baseline &amp; data'!AI398)</f>
        <v>0</v>
      </c>
      <c r="I586" s="243">
        <f>IF('A-baseline &amp; data'!AJ398="",H586*(1+SUMIFS('A-methods'!O:O,'A-methods'!$AG:$AG,"rate",'A-methods'!$AF:$AF,$B586,'A-methods'!$H:$H,$C586,'A-methods'!$A:$A,$D586)),'A-baseline &amp; data'!AJ398)</f>
        <v>0</v>
      </c>
      <c r="J586" s="243">
        <f>IF('A-baseline &amp; data'!AK398="",I586*(1+SUMIFS('A-methods'!P:P,'A-methods'!$AG:$AG,"rate",'A-methods'!$AF:$AF,$B586,'A-methods'!$H:$H,$C586,'A-methods'!$A:$A,$D586)),'A-baseline &amp; data'!AK398)</f>
        <v>0</v>
      </c>
      <c r="K586" s="243">
        <f>IF('A-baseline &amp; data'!AL398="",J586*(1+SUMIFS('A-methods'!Q:Q,'A-methods'!$AG:$AG,"rate",'A-methods'!$AF:$AF,$B586,'A-methods'!$H:$H,$C586,'A-methods'!$A:$A,$D586)),'A-baseline &amp; data'!AL398)</f>
        <v>0</v>
      </c>
      <c r="L586" s="243">
        <f>IF('A-baseline &amp; data'!AM398="",K586*(1+SUMIFS('A-methods'!R:R,'A-methods'!$AG:$AG,"rate",'A-methods'!$AF:$AF,$B586,'A-methods'!$H:$H,$C586,'A-methods'!$A:$A,$D586)),'A-baseline &amp; data'!AM398)</f>
        <v>0</v>
      </c>
      <c r="M586" s="243">
        <f>IF('A-baseline &amp; data'!AN398="",L586*(1+SUMIFS('A-methods'!S:S,'A-methods'!$AG:$AG,"rate",'A-methods'!$AF:$AF,$B586,'A-methods'!$H:$H,$C586,'A-methods'!$A:$A,$D586)),'A-baseline &amp; data'!AN398)</f>
        <v>0</v>
      </c>
      <c r="N586" s="243">
        <f>IF('A-baseline &amp; data'!AO398="",M586*(1+SUMIFS('A-methods'!T:T,'A-methods'!$AG:$AG,"rate",'A-methods'!$AF:$AF,$B586,'A-methods'!$H:$H,$C586,'A-methods'!$A:$A,$D586)),'A-baseline &amp; data'!AO398)</f>
        <v>0</v>
      </c>
      <c r="O586" s="243">
        <f>IF('A-baseline &amp; data'!AP398="",N586*(1+SUMIFS('A-methods'!U:U,'A-methods'!$AG:$AG,"rate",'A-methods'!$AF:$AF,$B586,'A-methods'!$H:$H,$C586,'A-methods'!$A:$A,$D586)),'A-baseline &amp; data'!AP398)</f>
        <v>0</v>
      </c>
      <c r="P586" s="243">
        <f>IF('A-baseline &amp; data'!AQ398="",O586*(1+SUMIFS('A-methods'!V:V,'A-methods'!$AG:$AG,"rate",'A-methods'!$AF:$AF,$B586,'A-methods'!$H:$H,$C586,'A-methods'!$A:$A,$D586)),'A-baseline &amp; data'!AQ398)</f>
        <v>0</v>
      </c>
      <c r="Q586" s="243">
        <f>IF('A-baseline &amp; data'!AR398="",P586*(1+SUMIFS('A-methods'!W:W,'A-methods'!$AG:$AG,"rate",'A-methods'!$AF:$AF,$B586,'A-methods'!$H:$H,$C586,'A-methods'!$A:$A,$D586)),'A-baseline &amp; data'!AR398)</f>
        <v>0</v>
      </c>
      <c r="R586" s="243">
        <f>IF('A-baseline &amp; data'!AS398="",Q586*(1+SUMIFS('A-methods'!X:X,'A-methods'!$AG:$AG,"rate",'A-methods'!$AF:$AF,$B586,'A-methods'!$H:$H,$C586,'A-methods'!$A:$A,$D586)),'A-baseline &amp; data'!AS398)</f>
        <v>0</v>
      </c>
      <c r="S586" s="243">
        <f>IF('A-baseline &amp; data'!AT398="",R586*(1+SUMIFS('A-methods'!Y:Y,'A-methods'!$AG:$AG,"rate",'A-methods'!$AF:$AF,$B586,'A-methods'!$H:$H,$C586,'A-methods'!$A:$A,$D586)),'A-baseline &amp; data'!AT398)</f>
        <v>0</v>
      </c>
      <c r="T586" s="243">
        <f>IF('A-baseline &amp; data'!AU398="",S586*(1+SUMIFS('A-methods'!Z:Z,'A-methods'!$AG:$AG,"rate",'A-methods'!$AF:$AF,$B586,'A-methods'!$H:$H,$C586,'A-methods'!$A:$A,$D586)),'A-baseline &amp; data'!AU398)</f>
        <v>0</v>
      </c>
      <c r="U586" s="243">
        <f>IF('A-baseline &amp; data'!AV398="",T586*(1+SUMIFS('A-methods'!AA:AA,'A-methods'!$AG:$AG,"rate",'A-methods'!$AF:$AF,$B586,'A-methods'!$H:$H,$C586,'A-methods'!$A:$A,$D586)),'A-baseline &amp; data'!AV398)</f>
        <v>0</v>
      </c>
      <c r="V586" s="243">
        <f>IF('A-baseline &amp; data'!AW398="",U586*(1+SUMIFS('A-methods'!AB:AB,'A-methods'!$AG:$AG,"rate",'A-methods'!$AF:$AF,$B586,'A-methods'!$H:$H,$C586,'A-methods'!$A:$A,$D586)),'A-baseline &amp; data'!AW398)</f>
        <v>0</v>
      </c>
      <c r="W586" s="243">
        <f>IF('A-baseline &amp; data'!AX398="",V586*(1+SUMIFS('A-methods'!AC:AC,'A-methods'!$AG:$AG,"rate",'A-methods'!$AF:$AF,$B586,'A-methods'!$H:$H,$C586,'A-methods'!$A:$A,$D586)),'A-baseline &amp; data'!AX398)</f>
        <v>0</v>
      </c>
      <c r="X586" s="243">
        <f>IF('A-baseline &amp; data'!AY398="",W586*(1+SUMIFS('A-methods'!AD:AD,'A-methods'!$AG:$AG,"rate",'A-methods'!$AF:$AF,$B586,'A-methods'!$H:$H,$C586,'A-methods'!$A:$A,$D586)),'A-baseline &amp; data'!AY398)</f>
        <v>0</v>
      </c>
      <c r="Y586" s="243">
        <f>IF('A-baseline &amp; data'!AZ398="",X586*(1+SUMIFS('A-methods'!AE:AE,'A-methods'!$AG:$AG,"rate",'A-methods'!$AF:$AF,$B586,'A-methods'!$H:$H,$C586,'A-methods'!$A:$A,$D586)),'A-baseline &amp; data'!AZ398)</f>
        <v>0</v>
      </c>
    </row>
    <row r="587" spans="1:32">
      <c r="A587" s="237" t="s">
        <v>171</v>
      </c>
      <c r="B587" s="221" t="s">
        <v>172</v>
      </c>
      <c r="C587" s="274" t="str">
        <f t="shared" si="62"/>
        <v>Tas</v>
      </c>
      <c r="D587" s="272" t="str">
        <f t="shared" si="62"/>
        <v>Best</v>
      </c>
      <c r="E587" s="336">
        <f>IF('A-baseline &amp; data'!AF399&lt;&gt;"",'A-baseline &amp; data'!AF399,'A-baseline &amp; data'!AE399*(1+SUMIFS('A-methods'!K:K,'A-methods'!$AG:$AG,"rate",'A-methods'!$AF:$AF,$B587,'A-methods'!$H:$H,$C587,'A-methods'!$A:$A,$D587)))</f>
        <v>19499.212333450545</v>
      </c>
      <c r="F587" s="243">
        <f>IF('A-baseline &amp; data'!AG399="",E587*(1+SUMIFS('A-methods'!L:L,'A-methods'!$AG:$AG,"rate",'A-methods'!$AF:$AF,$B587,'A-methods'!$H:$H,$C587,'A-methods'!$A:$A,$D587)),'A-baseline &amp; data'!AG399)</f>
        <v>20045.190278787162</v>
      </c>
      <c r="G587" s="243">
        <f>IF('A-baseline &amp; data'!AH399="",F587*(1+SUMIFS('A-methods'!M:M,'A-methods'!$AG:$AG,"rate",'A-methods'!$AF:$AF,$B587,'A-methods'!$H:$H,$C587,'A-methods'!$A:$A,$D587)),'A-baseline &amp; data'!AH399)</f>
        <v>20606.455606593205</v>
      </c>
      <c r="H587" s="243">
        <f>IF('A-baseline &amp; data'!AI399="",G587*(1+SUMIFS('A-methods'!N:N,'A-methods'!$AG:$AG,"rate",'A-methods'!$AF:$AF,$B587,'A-methods'!$H:$H,$C587,'A-methods'!$A:$A,$D587)),'A-baseline &amp; data'!AI399)</f>
        <v>21183.436363577814</v>
      </c>
      <c r="I587" s="243">
        <f>IF('A-baseline &amp; data'!AJ399="",H587*(1+SUMIFS('A-methods'!O:O,'A-methods'!$AG:$AG,"rate",'A-methods'!$AF:$AF,$B587,'A-methods'!$H:$H,$C587,'A-methods'!$A:$A,$D587)),'A-baseline &amp; data'!AJ399)</f>
        <v>21776.572581757991</v>
      </c>
      <c r="J587" s="243">
        <f>IF('A-baseline &amp; data'!AK399="",I587*(1+SUMIFS('A-methods'!P:P,'A-methods'!$AG:$AG,"rate",'A-methods'!$AF:$AF,$B587,'A-methods'!$H:$H,$C587,'A-methods'!$A:$A,$D587)),'A-baseline &amp; data'!AK399)</f>
        <v>22386.316614047217</v>
      </c>
      <c r="K587" s="243">
        <f>IF('A-baseline &amp; data'!AL399="",J587*(1+SUMIFS('A-methods'!Q:Q,'A-methods'!$AG:$AG,"rate",'A-methods'!$AF:$AF,$B587,'A-methods'!$H:$H,$C587,'A-methods'!$A:$A,$D587)),'A-baseline &amp; data'!AL399)</f>
        <v>23013.13347924054</v>
      </c>
      <c r="L587" s="243">
        <f>IF('A-baseline &amp; data'!AM399="",K587*(1+SUMIFS('A-methods'!R:R,'A-methods'!$AG:$AG,"rate",'A-methods'!$AF:$AF,$B587,'A-methods'!$H:$H,$C587,'A-methods'!$A:$A,$D587)),'A-baseline &amp; data'!AM399)</f>
        <v>23657.501216659275</v>
      </c>
      <c r="M587" s="243">
        <f>IF('A-baseline &amp; data'!AN399="",L587*(1+SUMIFS('A-methods'!S:S,'A-methods'!$AG:$AG,"rate",'A-methods'!$AF:$AF,$B587,'A-methods'!$H:$H,$C587,'A-methods'!$A:$A,$D587)),'A-baseline &amp; data'!AN399)</f>
        <v>24319.911250725734</v>
      </c>
      <c r="N587" s="243">
        <f>IF('A-baseline &amp; data'!AO399="",M587*(1+SUMIFS('A-methods'!T:T,'A-methods'!$AG:$AG,"rate",'A-methods'!$AF:$AF,$B587,'A-methods'!$H:$H,$C587,'A-methods'!$A:$A,$D587)),'A-baseline &amp; data'!AO399)</f>
        <v>25000.868765746054</v>
      </c>
      <c r="O587" s="243">
        <f>IF('A-baseline &amp; data'!AP399="",N587*(1+SUMIFS('A-methods'!U:U,'A-methods'!$AG:$AG,"rate",'A-methods'!$AF:$AF,$B587,'A-methods'!$H:$H,$C587,'A-methods'!$A:$A,$D587)),'A-baseline &amp; data'!AP399)</f>
        <v>25700.893091186943</v>
      </c>
      <c r="P587" s="243">
        <f>IF('A-baseline &amp; data'!AQ399="",O587*(1+SUMIFS('A-methods'!V:V,'A-methods'!$AG:$AG,"rate",'A-methods'!$AF:$AF,$B587,'A-methods'!$H:$H,$C587,'A-methods'!$A:$A,$D587)),'A-baseline &amp; data'!AQ399)</f>
        <v>26420.51809774018</v>
      </c>
      <c r="Q587" s="243">
        <f>IF('A-baseline &amp; data'!AR399="",P587*(1+SUMIFS('A-methods'!W:W,'A-methods'!$AG:$AG,"rate",'A-methods'!$AF:$AF,$B587,'A-methods'!$H:$H,$C587,'A-methods'!$A:$A,$D587)),'A-baseline &amp; data'!AR399)</f>
        <v>27160.292604476905</v>
      </c>
      <c r="R587" s="243">
        <f>IF('A-baseline &amp; data'!AS399="",Q587*(1+SUMIFS('A-methods'!X:X,'A-methods'!$AG:$AG,"rate",'A-methods'!$AF:$AF,$B587,'A-methods'!$H:$H,$C587,'A-methods'!$A:$A,$D587)),'A-baseline &amp; data'!AS399)</f>
        <v>27920.780797402258</v>
      </c>
      <c r="S587" s="243">
        <f>IF('A-baseline &amp; data'!AT399="",R587*(1+SUMIFS('A-methods'!Y:Y,'A-methods'!$AG:$AG,"rate",'A-methods'!$AF:$AF,$B587,'A-methods'!$H:$H,$C587,'A-methods'!$A:$A,$D587)),'A-baseline &amp; data'!AT399)</f>
        <v>28702.562659729523</v>
      </c>
      <c r="T587" s="243">
        <f>IF('A-baseline &amp; data'!AU399="",S587*(1+SUMIFS('A-methods'!Z:Z,'A-methods'!$AG:$AG,"rate",'A-methods'!$AF:$AF,$B587,'A-methods'!$H:$H,$C587,'A-methods'!$A:$A,$D587)),'A-baseline &amp; data'!AU399)</f>
        <v>29506.23441420195</v>
      </c>
      <c r="U587" s="243">
        <f>IF('A-baseline &amp; data'!AV399="",T587*(1+SUMIFS('A-methods'!AA:AA,'A-methods'!$AG:$AG,"rate",'A-methods'!$AF:$AF,$B587,'A-methods'!$H:$H,$C587,'A-methods'!$A:$A,$D587)),'A-baseline &amp; data'!AV399)</f>
        <v>30332.408977799605</v>
      </c>
      <c r="V587" s="243">
        <f>IF('A-baseline &amp; data'!AW399="",U587*(1+SUMIFS('A-methods'!AB:AB,'A-methods'!$AG:$AG,"rate",'A-methods'!$AF:$AF,$B587,'A-methods'!$H:$H,$C587,'A-methods'!$A:$A,$D587)),'A-baseline &amp; data'!AW399)</f>
        <v>31181.716429177995</v>
      </c>
      <c r="W587" s="243">
        <f>IF('A-baseline &amp; data'!AX399="",V587*(1+SUMIFS('A-methods'!AC:AC,'A-methods'!$AG:$AG,"rate",'A-methods'!$AF:$AF,$B587,'A-methods'!$H:$H,$C587,'A-methods'!$A:$A,$D587)),'A-baseline &amp; data'!AX399)</f>
        <v>32054.804489194979</v>
      </c>
      <c r="X587" s="243">
        <f>IF('A-baseline &amp; data'!AY399="",W587*(1+SUMIFS('A-methods'!AD:AD,'A-methods'!$AG:$AG,"rate",'A-methods'!$AF:$AF,$B587,'A-methods'!$H:$H,$C587,'A-methods'!$A:$A,$D587)),'A-baseline &amp; data'!AY399)</f>
        <v>32952.339014892437</v>
      </c>
      <c r="Y587" s="243">
        <f>IF('A-baseline &amp; data'!AZ399="",X587*(1+SUMIFS('A-methods'!AE:AE,'A-methods'!$AG:$AG,"rate",'A-methods'!$AF:$AF,$B587,'A-methods'!$H:$H,$C587,'A-methods'!$A:$A,$D587)),'A-baseline &amp; data'!AZ399)</f>
        <v>33875.00450730943</v>
      </c>
    </row>
    <row r="588" spans="1:32">
      <c r="A588" s="237" t="s">
        <v>260</v>
      </c>
      <c r="B588" s="221" t="s">
        <v>264</v>
      </c>
      <c r="C588" s="274" t="str">
        <f t="shared" si="62"/>
        <v>Tas</v>
      </c>
      <c r="D588" s="272" t="str">
        <f t="shared" si="62"/>
        <v>Best</v>
      </c>
      <c r="E588" s="336">
        <f>IF('A-baseline &amp; data'!AF400&lt;&gt;"",'A-baseline &amp; data'!AF400,'A-baseline &amp; data'!AE400*(1+SUMIFS('A-methods'!K:K,'A-methods'!$AG:$AG,"rate",'A-methods'!$AF:$AF,$B588,'A-methods'!$H:$H,$C588,'A-methods'!$A:$A,$D588)))</f>
        <v>6.93</v>
      </c>
      <c r="F588" s="243">
        <f>IF('A-baseline &amp; data'!AG400="",E588*(1+SUMIFS('A-methods'!L:L,'A-methods'!$AG:$AG,"rate",'A-methods'!$AF:$AF,$B588,'A-methods'!$H:$H,$C588,'A-methods'!$A:$A,$D588)),'A-baseline &amp; data'!AG400)</f>
        <v>6.8606999999999996</v>
      </c>
      <c r="G588" s="243">
        <f>IF('A-baseline &amp; data'!AH400="",F588*(1+SUMIFS('A-methods'!M:M,'A-methods'!$AG:$AG,"rate",'A-methods'!$AF:$AF,$B588,'A-methods'!$H:$H,$C588,'A-methods'!$A:$A,$D588)),'A-baseline &amp; data'!AH400)</f>
        <v>6.7920929999999995</v>
      </c>
      <c r="H588" s="243">
        <f>IF('A-baseline &amp; data'!AI400="",G588*(1+SUMIFS('A-methods'!N:N,'A-methods'!$AG:$AG,"rate",'A-methods'!$AF:$AF,$B588,'A-methods'!$H:$H,$C588,'A-methods'!$A:$A,$D588)),'A-baseline &amp; data'!AI400)</f>
        <v>6.7241720699999998</v>
      </c>
      <c r="I588" s="243">
        <f>IF('A-baseline &amp; data'!AJ400="",H588*(1+SUMIFS('A-methods'!O:O,'A-methods'!$AG:$AG,"rate",'A-methods'!$AF:$AF,$B588,'A-methods'!$H:$H,$C588,'A-methods'!$A:$A,$D588)),'A-baseline &amp; data'!AJ400)</f>
        <v>6.6569303492999996</v>
      </c>
      <c r="J588" s="243">
        <f>IF('A-baseline &amp; data'!AK400="",I588*(1+SUMIFS('A-methods'!P:P,'A-methods'!$AG:$AG,"rate",'A-methods'!$AF:$AF,$B588,'A-methods'!$H:$H,$C588,'A-methods'!$A:$A,$D588)),'A-baseline &amp; data'!AK400)</f>
        <v>6.5903610458069997</v>
      </c>
      <c r="K588" s="243">
        <f>IF('A-baseline &amp; data'!AL400="",J588*(1+SUMIFS('A-methods'!Q:Q,'A-methods'!$AG:$AG,"rate",'A-methods'!$AF:$AF,$B588,'A-methods'!$H:$H,$C588,'A-methods'!$A:$A,$D588)),'A-baseline &amp; data'!AL400)</f>
        <v>6.5244574353489293</v>
      </c>
      <c r="L588" s="243">
        <f>IF('A-baseline &amp; data'!AM400="",K588*(1+SUMIFS('A-methods'!R:R,'A-methods'!$AG:$AG,"rate",'A-methods'!$AF:$AF,$B588,'A-methods'!$H:$H,$C588,'A-methods'!$A:$A,$D588)),'A-baseline &amp; data'!AM400)</f>
        <v>6.4592128609954402</v>
      </c>
      <c r="M588" s="243">
        <f>IF('A-baseline &amp; data'!AN400="",L588*(1+SUMIFS('A-methods'!S:S,'A-methods'!$AG:$AG,"rate",'A-methods'!$AF:$AF,$B588,'A-methods'!$H:$H,$C588,'A-methods'!$A:$A,$D588)),'A-baseline &amp; data'!AN400)</f>
        <v>6.3946207323854853</v>
      </c>
      <c r="N588" s="243">
        <f>IF('A-baseline &amp; data'!AO400="",M588*(1+SUMIFS('A-methods'!T:T,'A-methods'!$AG:$AG,"rate",'A-methods'!$AF:$AF,$B588,'A-methods'!$H:$H,$C588,'A-methods'!$A:$A,$D588)),'A-baseline &amp; data'!AO400)</f>
        <v>6.3306745250616308</v>
      </c>
      <c r="O588" s="243">
        <f>IF('A-baseline &amp; data'!AP400="",N588*(1+SUMIFS('A-methods'!U:U,'A-methods'!$AG:$AG,"rate",'A-methods'!$AF:$AF,$B588,'A-methods'!$H:$H,$C588,'A-methods'!$A:$A,$D588)),'A-baseline &amp; data'!AP400)</f>
        <v>6.2673677798110141</v>
      </c>
      <c r="P588" s="243">
        <f>IF('A-baseline &amp; data'!AQ400="",O588*(1+SUMIFS('A-methods'!V:V,'A-methods'!$AG:$AG,"rate",'A-methods'!$AF:$AF,$B588,'A-methods'!$H:$H,$C588,'A-methods'!$A:$A,$D588)),'A-baseline &amp; data'!AQ400)</f>
        <v>6.2046941020129038</v>
      </c>
      <c r="Q588" s="243">
        <f>IF('A-baseline &amp; data'!AR400="",P588*(1+SUMIFS('A-methods'!W:W,'A-methods'!$AG:$AG,"rate",'A-methods'!$AF:$AF,$B588,'A-methods'!$H:$H,$C588,'A-methods'!$A:$A,$D588)),'A-baseline &amp; data'!AR400)</f>
        <v>6.1426471609927749</v>
      </c>
      <c r="R588" s="243">
        <f>IF('A-baseline &amp; data'!AS400="",Q588*(1+SUMIFS('A-methods'!X:X,'A-methods'!$AG:$AG,"rate",'A-methods'!$AF:$AF,$B588,'A-methods'!$H:$H,$C588,'A-methods'!$A:$A,$D588)),'A-baseline &amp; data'!AS400)</f>
        <v>6.0812206893828469</v>
      </c>
      <c r="S588" s="243">
        <f>IF('A-baseline &amp; data'!AT400="",R588*(1+SUMIFS('A-methods'!Y:Y,'A-methods'!$AG:$AG,"rate",'A-methods'!$AF:$AF,$B588,'A-methods'!$H:$H,$C588,'A-methods'!$A:$A,$D588)),'A-baseline &amp; data'!AT400)</f>
        <v>6.0204084824890183</v>
      </c>
      <c r="T588" s="243">
        <f>IF('A-baseline &amp; data'!AU400="",S588*(1+SUMIFS('A-methods'!Z:Z,'A-methods'!$AG:$AG,"rate",'A-methods'!$AF:$AF,$B588,'A-methods'!$H:$H,$C588,'A-methods'!$A:$A,$D588)),'A-baseline &amp; data'!AU400)</f>
        <v>5.9602043976641284</v>
      </c>
      <c r="U588" s="243">
        <f>IF('A-baseline &amp; data'!AV400="",T588*(1+SUMIFS('A-methods'!AA:AA,'A-methods'!$AG:$AG,"rate",'A-methods'!$AF:$AF,$B588,'A-methods'!$H:$H,$C588,'A-methods'!$A:$A,$D588)),'A-baseline &amp; data'!AV400)</f>
        <v>5.9006023536874874</v>
      </c>
      <c r="V588" s="243">
        <f>IF('A-baseline &amp; data'!AW400="",U588*(1+SUMIFS('A-methods'!AB:AB,'A-methods'!$AG:$AG,"rate",'A-methods'!$AF:$AF,$B588,'A-methods'!$H:$H,$C588,'A-methods'!$A:$A,$D588)),'A-baseline &amp; data'!AW400)</f>
        <v>5.8415963301506126</v>
      </c>
      <c r="W588" s="243">
        <f>IF('A-baseline &amp; data'!AX400="",V588*(1+SUMIFS('A-methods'!AC:AC,'A-methods'!$AG:$AG,"rate",'A-methods'!$AF:$AF,$B588,'A-methods'!$H:$H,$C588,'A-methods'!$A:$A,$D588)),'A-baseline &amp; data'!AX400)</f>
        <v>5.7831803668491064</v>
      </c>
      <c r="X588" s="243">
        <f>IF('A-baseline &amp; data'!AY400="",W588*(1+SUMIFS('A-methods'!AD:AD,'A-methods'!$AG:$AG,"rate",'A-methods'!$AF:$AF,$B588,'A-methods'!$H:$H,$C588,'A-methods'!$A:$A,$D588)),'A-baseline &amp; data'!AY400)</f>
        <v>5.7253485631806154</v>
      </c>
      <c r="Y588" s="243">
        <f>IF('A-baseline &amp; data'!AZ400="",X588*(1+SUMIFS('A-methods'!AE:AE,'A-methods'!$AG:$AG,"rate",'A-methods'!$AF:$AF,$B588,'A-methods'!$H:$H,$C588,'A-methods'!$A:$A,$D588)),'A-baseline &amp; data'!AZ400)</f>
        <v>5.6680950775488093</v>
      </c>
    </row>
    <row r="589" spans="1:32">
      <c r="A589" s="237" t="s">
        <v>175</v>
      </c>
      <c r="B589" s="221" t="s">
        <v>373</v>
      </c>
      <c r="C589" s="274" t="str">
        <f t="shared" si="62"/>
        <v>Tas</v>
      </c>
      <c r="D589" s="272" t="str">
        <f t="shared" si="62"/>
        <v>Best</v>
      </c>
      <c r="E589" s="336">
        <f>IF('A-baseline &amp; data'!AF401&lt;&gt;"",'A-baseline &amp; data'!AF401,'A-baseline &amp; data'!AE401*(1+SUMIFS('A-methods'!K:K,'A-methods'!$AG:$AG,"rate",'A-methods'!$AF:$AF,$B589,'A-methods'!$H:$H,$C589,'A-methods'!$A:$A,$D589)))</f>
        <v>22.549773647496984</v>
      </c>
      <c r="F589" s="243">
        <f>IF('A-baseline &amp; data'!AG401="",E589*(1+SUMIFS('A-methods'!L:L,'A-methods'!$AG:$AG,"rate",'A-methods'!$AF:$AF,$B589,'A-methods'!$H:$H,$C589,'A-methods'!$A:$A,$D589)),'A-baseline &amp; data'!AG401)</f>
        <v>22.983741256253367</v>
      </c>
      <c r="G589" s="243">
        <f>IF('A-baseline &amp; data'!AH401="",F589*(1+SUMIFS('A-methods'!M:M,'A-methods'!$AG:$AG,"rate",'A-methods'!$AF:$AF,$B589,'A-methods'!$H:$H,$C589,'A-methods'!$A:$A,$D589)),'A-baseline &amp; data'!AH401)</f>
        <v>23.42606051804156</v>
      </c>
      <c r="H589" s="243">
        <f>IF('A-baseline &amp; data'!AI401="",G589*(1+SUMIFS('A-methods'!N:N,'A-methods'!$AG:$AG,"rate",'A-methods'!$AF:$AF,$B589,'A-methods'!$H:$H,$C589,'A-methods'!$A:$A,$D589)),'A-baseline &amp; data'!AI401)</f>
        <v>23.89458172840239</v>
      </c>
      <c r="I589" s="243">
        <f>IF('A-baseline &amp; data'!AJ401="",H589*(1+SUMIFS('A-methods'!O:O,'A-methods'!$AG:$AG,"rate",'A-methods'!$AF:$AF,$B589,'A-methods'!$H:$H,$C589,'A-methods'!$A:$A,$D589)),'A-baseline &amp; data'!AJ401)</f>
        <v>24.372473362970439</v>
      </c>
      <c r="J589" s="243">
        <f>IF('A-baseline &amp; data'!AK401="",I589*(1+SUMIFS('A-methods'!P:P,'A-methods'!$AG:$AG,"rate",'A-methods'!$AF:$AF,$B589,'A-methods'!$H:$H,$C589,'A-methods'!$A:$A,$D589)),'A-baseline &amp; data'!AK401)</f>
        <v>24.859922830229849</v>
      </c>
      <c r="K589" s="243">
        <f>IF('A-baseline &amp; data'!AL401="",J589*(1+SUMIFS('A-methods'!Q:Q,'A-methods'!$AG:$AG,"rate",'A-methods'!$AF:$AF,$B589,'A-methods'!$H:$H,$C589,'A-methods'!$A:$A,$D589)),'A-baseline &amp; data'!AL401)</f>
        <v>25.357121286834445</v>
      </c>
      <c r="L589" s="243">
        <f>IF('A-baseline &amp; data'!AM401="",K589*(1+SUMIFS('A-methods'!R:R,'A-methods'!$AG:$AG,"rate",'A-methods'!$AF:$AF,$B589,'A-methods'!$H:$H,$C589,'A-methods'!$A:$A,$D589)),'A-baseline &amp; data'!AM401)</f>
        <v>25.864263712571134</v>
      </c>
      <c r="M589" s="243">
        <f>IF('A-baseline &amp; data'!AN401="",L589*(1+SUMIFS('A-methods'!S:S,'A-methods'!$AG:$AG,"rate",'A-methods'!$AF:$AF,$B589,'A-methods'!$H:$H,$C589,'A-methods'!$A:$A,$D589)),'A-baseline &amp; data'!AN401)</f>
        <v>26.381548986822558</v>
      </c>
      <c r="N589" s="243">
        <f>IF('A-baseline &amp; data'!AO401="",M589*(1+SUMIFS('A-methods'!T:T,'A-methods'!$AG:$AG,"rate",'A-methods'!$AF:$AF,$B589,'A-methods'!$H:$H,$C589,'A-methods'!$A:$A,$D589)),'A-baseline &amp; data'!AO401)</f>
        <v>26.935561515545828</v>
      </c>
      <c r="O589" s="243">
        <f>IF('A-baseline &amp; data'!AP401="",N589*(1+SUMIFS('A-methods'!U:U,'A-methods'!$AG:$AG,"rate",'A-methods'!$AF:$AF,$B589,'A-methods'!$H:$H,$C589,'A-methods'!$A:$A,$D589)),'A-baseline &amp; data'!AP401)</f>
        <v>27.501208307372288</v>
      </c>
      <c r="P589" s="243">
        <f>IF('A-baseline &amp; data'!AQ401="",O589*(1+SUMIFS('A-methods'!V:V,'A-methods'!$AG:$AG,"rate",'A-methods'!$AF:$AF,$B589,'A-methods'!$H:$H,$C589,'A-methods'!$A:$A,$D589)),'A-baseline &amp; data'!AQ401)</f>
        <v>28.078733681827103</v>
      </c>
      <c r="Q589" s="243">
        <f>IF('A-baseline &amp; data'!AR401="",P589*(1+SUMIFS('A-methods'!W:W,'A-methods'!$AG:$AG,"rate",'A-methods'!$AF:$AF,$B589,'A-methods'!$H:$H,$C589,'A-methods'!$A:$A,$D589)),'A-baseline &amp; data'!AR401)</f>
        <v>28.668387089145469</v>
      </c>
      <c r="R589" s="243">
        <f>IF('A-baseline &amp; data'!AS401="",Q589*(1+SUMIFS('A-methods'!X:X,'A-methods'!$AG:$AG,"rate",'A-methods'!$AF:$AF,$B589,'A-methods'!$H:$H,$C589,'A-methods'!$A:$A,$D589)),'A-baseline &amp; data'!AS401)</f>
        <v>29.27042321801752</v>
      </c>
      <c r="S589" s="243">
        <f>IF('A-baseline &amp; data'!AT401="",R589*(1+SUMIFS('A-methods'!Y:Y,'A-methods'!$AG:$AG,"rate",'A-methods'!$AF:$AF,$B589,'A-methods'!$H:$H,$C589,'A-methods'!$A:$A,$D589)),'A-baseline &amp; data'!AT401)</f>
        <v>29.885102105595884</v>
      </c>
      <c r="T589" s="243">
        <f>IF('A-baseline &amp; data'!AU401="",S589*(1+SUMIFS('A-methods'!Z:Z,'A-methods'!$AG:$AG,"rate",'A-methods'!$AF:$AF,$B589,'A-methods'!$H:$H,$C589,'A-methods'!$A:$A,$D589)),'A-baseline &amp; data'!AU401)</f>
        <v>30.512689249813395</v>
      </c>
      <c r="U589" s="243">
        <f>IF('A-baseline &amp; data'!AV401="",T589*(1+SUMIFS('A-methods'!AA:AA,'A-methods'!$AG:$AG,"rate",'A-methods'!$AF:$AF,$B589,'A-methods'!$H:$H,$C589,'A-methods'!$A:$A,$D589)),'A-baseline &amp; data'!AV401)</f>
        <v>31.153455724059473</v>
      </c>
      <c r="V589" s="243">
        <f>IF('A-baseline &amp; data'!AW401="",U589*(1+SUMIFS('A-methods'!AB:AB,'A-methods'!$AG:$AG,"rate",'A-methods'!$AF:$AF,$B589,'A-methods'!$H:$H,$C589,'A-methods'!$A:$A,$D589)),'A-baseline &amp; data'!AW401)</f>
        <v>31.807678294264718</v>
      </c>
      <c r="W589" s="243">
        <f>IF('A-baseline &amp; data'!AX401="",V589*(1+SUMIFS('A-methods'!AC:AC,'A-methods'!$AG:$AG,"rate",'A-methods'!$AF:$AF,$B589,'A-methods'!$H:$H,$C589,'A-methods'!$A:$A,$D589)),'A-baseline &amp; data'!AX401)</f>
        <v>32.475639538444277</v>
      </c>
      <c r="X589" s="243">
        <f>IF('A-baseline &amp; data'!AY401="",W589*(1+SUMIFS('A-methods'!AD:AD,'A-methods'!$AG:$AG,"rate",'A-methods'!$AF:$AF,$B589,'A-methods'!$H:$H,$C589,'A-methods'!$A:$A,$D589)),'A-baseline &amp; data'!AY401)</f>
        <v>33.157627968751605</v>
      </c>
      <c r="Y589" s="243">
        <f>IF('A-baseline &amp; data'!AZ401="",X589*(1+SUMIFS('A-methods'!AE:AE,'A-methods'!$AG:$AG,"rate",'A-methods'!$AF:$AF,$B589,'A-methods'!$H:$H,$C589,'A-methods'!$A:$A,$D589)),'A-baseline &amp; data'!AZ401)</f>
        <v>33.853938156095388</v>
      </c>
    </row>
    <row r="590" spans="1:32">
      <c r="A590" s="237" t="s">
        <v>189</v>
      </c>
      <c r="B590" s="221" t="s">
        <v>190</v>
      </c>
      <c r="C590" s="274" t="str">
        <f t="shared" si="62"/>
        <v>Tas</v>
      </c>
      <c r="D590" s="272" t="str">
        <f t="shared" si="62"/>
        <v>Best</v>
      </c>
      <c r="E590" s="336">
        <f>IF('A-baseline &amp; data'!AF402&lt;&gt;"",'A-baseline &amp; data'!AF402,'A-baseline &amp; data'!AE402*(1+SUMIFS('A-methods'!K:K,'A-methods'!$AG:$AG,"rate",'A-methods'!$AF:$AF,$B590,'A-methods'!$H:$H,$C590,'A-methods'!$A:$A,$D590)))</f>
        <v>10210.809802539581</v>
      </c>
      <c r="F590" s="243">
        <f>IF('A-baseline &amp; data'!AG402="",E590*(1+SUMIFS('A-methods'!L:L,'A-methods'!$AG:$AG,"rate",'A-methods'!$AF:$AF,$B590,'A-methods'!$H:$H,$C590,'A-methods'!$A:$A,$D590)),'A-baseline &amp; data'!AG402)</f>
        <v>10363.971949577674</v>
      </c>
      <c r="G590" s="243">
        <f>IF('A-baseline &amp; data'!AH402="",F590*(1+SUMIFS('A-methods'!M:M,'A-methods'!$AG:$AG,"rate",'A-methods'!$AF:$AF,$B590,'A-methods'!$H:$H,$C590,'A-methods'!$A:$A,$D590)),'A-baseline &amp; data'!AH402)</f>
        <v>10519.431528821338</v>
      </c>
      <c r="H590" s="243">
        <f>IF('A-baseline &amp; data'!AI402="",G590*(1+SUMIFS('A-methods'!N:N,'A-methods'!$AG:$AG,"rate",'A-methods'!$AF:$AF,$B590,'A-methods'!$H:$H,$C590,'A-methods'!$A:$A,$D590)),'A-baseline &amp; data'!AI402)</f>
        <v>10677.223001753657</v>
      </c>
      <c r="I590" s="243">
        <f>IF('A-baseline &amp; data'!AJ402="",H590*(1+SUMIFS('A-methods'!O:O,'A-methods'!$AG:$AG,"rate",'A-methods'!$AF:$AF,$B590,'A-methods'!$H:$H,$C590,'A-methods'!$A:$A,$D590)),'A-baseline &amp; data'!AJ402)</f>
        <v>10837.381346779961</v>
      </c>
      <c r="J590" s="243">
        <f>IF('A-baseline &amp; data'!AK402="",I590*(1+SUMIFS('A-methods'!P:P,'A-methods'!$AG:$AG,"rate",'A-methods'!$AF:$AF,$B590,'A-methods'!$H:$H,$C590,'A-methods'!$A:$A,$D590)),'A-baseline &amp; data'!AK402)</f>
        <v>10999.942066981659</v>
      </c>
      <c r="K590" s="243">
        <f>IF('A-baseline &amp; data'!AL402="",J590*(1+SUMIFS('A-methods'!Q:Q,'A-methods'!$AG:$AG,"rate",'A-methods'!$AF:$AF,$B590,'A-methods'!$H:$H,$C590,'A-methods'!$A:$A,$D590)),'A-baseline &amp; data'!AL402)</f>
        <v>11164.941197986383</v>
      </c>
      <c r="L590" s="243">
        <f>IF('A-baseline &amp; data'!AM402="",K590*(1+SUMIFS('A-methods'!R:R,'A-methods'!$AG:$AG,"rate",'A-methods'!$AF:$AF,$B590,'A-methods'!$H:$H,$C590,'A-methods'!$A:$A,$D590)),'A-baseline &amp; data'!AM402)</f>
        <v>11332.415315956177</v>
      </c>
      <c r="M590" s="243">
        <f>IF('A-baseline &amp; data'!AN402="",L590*(1+SUMIFS('A-methods'!S:S,'A-methods'!$AG:$AG,"rate",'A-methods'!$AF:$AF,$B590,'A-methods'!$H:$H,$C590,'A-methods'!$A:$A,$D590)),'A-baseline &amp; data'!AN402)</f>
        <v>11502.401545695519</v>
      </c>
      <c r="N590" s="243">
        <f>IF('A-baseline &amp; data'!AO402="",M590*(1+SUMIFS('A-methods'!T:T,'A-methods'!$AG:$AG,"rate",'A-methods'!$AF:$AF,$B590,'A-methods'!$H:$H,$C590,'A-methods'!$A:$A,$D590)),'A-baseline &amp; data'!AO402)</f>
        <v>11674.93756888095</v>
      </c>
      <c r="O590" s="243">
        <f>IF('A-baseline &amp; data'!AP402="",N590*(1+SUMIFS('A-methods'!U:U,'A-methods'!$AG:$AG,"rate",'A-methods'!$AF:$AF,$B590,'A-methods'!$H:$H,$C590,'A-methods'!$A:$A,$D590)),'A-baseline &amp; data'!AP402)</f>
        <v>11850.061632414163</v>
      </c>
      <c r="P590" s="243">
        <f>IF('A-baseline &amp; data'!AQ402="",O590*(1+SUMIFS('A-methods'!V:V,'A-methods'!$AG:$AG,"rate",'A-methods'!$AF:$AF,$B590,'A-methods'!$H:$H,$C590,'A-methods'!$A:$A,$D590)),'A-baseline &amp; data'!AQ402)</f>
        <v>12027.812556900375</v>
      </c>
      <c r="Q590" s="243">
        <f>IF('A-baseline &amp; data'!AR402="",P590*(1+SUMIFS('A-methods'!W:W,'A-methods'!$AG:$AG,"rate",'A-methods'!$AF:$AF,$B590,'A-methods'!$H:$H,$C590,'A-methods'!$A:$A,$D590)),'A-baseline &amp; data'!AR402)</f>
        <v>12208.229745253879</v>
      </c>
      <c r="R590" s="243">
        <f>IF('A-baseline &amp; data'!AS402="",Q590*(1+SUMIFS('A-methods'!X:X,'A-methods'!$AG:$AG,"rate",'A-methods'!$AF:$AF,$B590,'A-methods'!$H:$H,$C590,'A-methods'!$A:$A,$D590)),'A-baseline &amp; data'!AS402)</f>
        <v>12391.353191432685</v>
      </c>
      <c r="S590" s="243">
        <f>IF('A-baseline &amp; data'!AT402="",R590*(1+SUMIFS('A-methods'!Y:Y,'A-methods'!$AG:$AG,"rate",'A-methods'!$AF:$AF,$B590,'A-methods'!$H:$H,$C590,'A-methods'!$A:$A,$D590)),'A-baseline &amp; data'!AT402)</f>
        <v>12577.223489304173</v>
      </c>
      <c r="T590" s="243">
        <f>IF('A-baseline &amp; data'!AU402="",S590*(1+SUMIFS('A-methods'!Z:Z,'A-methods'!$AG:$AG,"rate",'A-methods'!$AF:$AF,$B590,'A-methods'!$H:$H,$C590,'A-methods'!$A:$A,$D590)),'A-baseline &amp; data'!AU402)</f>
        <v>12765.881841643735</v>
      </c>
      <c r="U590" s="243">
        <f>IF('A-baseline &amp; data'!AV402="",T590*(1+SUMIFS('A-methods'!AA:AA,'A-methods'!$AG:$AG,"rate",'A-methods'!$AF:$AF,$B590,'A-methods'!$H:$H,$C590,'A-methods'!$A:$A,$D590)),'A-baseline &amp; data'!AV402)</f>
        <v>12957.370069268391</v>
      </c>
      <c r="V590" s="243">
        <f>IF('A-baseline &amp; data'!AW402="",U590*(1+SUMIFS('A-methods'!AB:AB,'A-methods'!$AG:$AG,"rate",'A-methods'!$AF:$AF,$B590,'A-methods'!$H:$H,$C590,'A-methods'!$A:$A,$D590)),'A-baseline &amp; data'!AW402)</f>
        <v>13151.730620307415</v>
      </c>
      <c r="W590" s="243">
        <f>IF('A-baseline &amp; data'!AX402="",V590*(1+SUMIFS('A-methods'!AC:AC,'A-methods'!$AG:$AG,"rate",'A-methods'!$AF:$AF,$B590,'A-methods'!$H:$H,$C590,'A-methods'!$A:$A,$D590)),'A-baseline &amp; data'!AX402)</f>
        <v>13349.006579612025</v>
      </c>
      <c r="X590" s="243">
        <f>IF('A-baseline &amp; data'!AY402="",W590*(1+SUMIFS('A-methods'!AD:AD,'A-methods'!$AG:$AG,"rate",'A-methods'!$AF:$AF,$B590,'A-methods'!$H:$H,$C590,'A-methods'!$A:$A,$D590)),'A-baseline &amp; data'!AY402)</f>
        <v>13549.241678306204</v>
      </c>
      <c r="Y590" s="243">
        <f>IF('A-baseline &amp; data'!AZ402="",X590*(1+SUMIFS('A-methods'!AE:AE,'A-methods'!$AG:$AG,"rate",'A-methods'!$AF:$AF,$B590,'A-methods'!$H:$H,$C590,'A-methods'!$A:$A,$D590)),'A-baseline &amp; data'!AZ402)</f>
        <v>13752.480303480796</v>
      </c>
    </row>
    <row r="591" spans="1:32">
      <c r="A591" s="244" t="s">
        <v>262</v>
      </c>
      <c r="B591" s="245" t="s">
        <v>265</v>
      </c>
      <c r="C591" s="188" t="str">
        <f t="shared" si="62"/>
        <v>Tas</v>
      </c>
      <c r="D591" s="275" t="str">
        <f t="shared" si="62"/>
        <v>Best</v>
      </c>
      <c r="E591" s="337">
        <f>IF('A-baseline &amp; data'!AF403&lt;&gt;"",'A-baseline &amp; data'!AF403,'A-baseline &amp; data'!AE403*(1+SUMIFS('A-methods'!K:K,'A-methods'!$AG:$AG,"rate",'A-methods'!$AF:$AF,$B591,'A-methods'!$H:$H,$C591,'A-methods'!$A:$A,$D591)))</f>
        <v>13.312739999999998</v>
      </c>
      <c r="F591" s="196">
        <f>IF('A-baseline &amp; data'!AG403="",E591*(1+SUMIFS('A-methods'!L:L,'A-methods'!$AG:$AG,"rate",'A-methods'!$AF:$AF,$B591,'A-methods'!$H:$H,$C591,'A-methods'!$A:$A,$D591)),'A-baseline &amp; data'!AG403)</f>
        <v>13.512431099999997</v>
      </c>
      <c r="G591" s="196">
        <f>IF('A-baseline &amp; data'!AH403="",F591*(1+SUMIFS('A-methods'!M:M,'A-methods'!$AG:$AG,"rate",'A-methods'!$AF:$AF,$B591,'A-methods'!$H:$H,$C591,'A-methods'!$A:$A,$D591)),'A-baseline &amp; data'!AH403)</f>
        <v>13.715117566499996</v>
      </c>
      <c r="H591" s="196">
        <f>IF('A-baseline &amp; data'!AI403="",G591*(1+SUMIFS('A-methods'!N:N,'A-methods'!$AG:$AG,"rate",'A-methods'!$AF:$AF,$B591,'A-methods'!$H:$H,$C591,'A-methods'!$A:$A,$D591)),'A-baseline &amp; data'!AI403)</f>
        <v>13.920844329997495</v>
      </c>
      <c r="I591" s="196">
        <f>IF('A-baseline &amp; data'!AJ403="",H591*(1+SUMIFS('A-methods'!O:O,'A-methods'!$AG:$AG,"rate",'A-methods'!$AF:$AF,$B591,'A-methods'!$H:$H,$C591,'A-methods'!$A:$A,$D591)),'A-baseline &amp; data'!AJ403)</f>
        <v>14.129656994947457</v>
      </c>
      <c r="J591" s="196">
        <f>IF('A-baseline &amp; data'!AK403="",I591*(1+SUMIFS('A-methods'!P:P,'A-methods'!$AG:$AG,"rate",'A-methods'!$AF:$AF,$B591,'A-methods'!$H:$H,$C591,'A-methods'!$A:$A,$D591)),'A-baseline &amp; data'!AK403)</f>
        <v>14.341601849871667</v>
      </c>
      <c r="K591" s="196">
        <f>IF('A-baseline &amp; data'!AL403="",J591*(1+SUMIFS('A-methods'!Q:Q,'A-methods'!$AG:$AG,"rate",'A-methods'!$AF:$AF,$B591,'A-methods'!$H:$H,$C591,'A-methods'!$A:$A,$D591)),'A-baseline &amp; data'!AL403)</f>
        <v>14.556725877619741</v>
      </c>
      <c r="L591" s="196">
        <f>IF('A-baseline &amp; data'!AM403="",K591*(1+SUMIFS('A-methods'!R:R,'A-methods'!$AG:$AG,"rate",'A-methods'!$AF:$AF,$B591,'A-methods'!$H:$H,$C591,'A-methods'!$A:$A,$D591)),'A-baseline &amp; data'!AM403)</f>
        <v>14.775076765784036</v>
      </c>
      <c r="M591" s="196">
        <f>IF('A-baseline &amp; data'!AN403="",L591*(1+SUMIFS('A-methods'!S:S,'A-methods'!$AG:$AG,"rate",'A-methods'!$AF:$AF,$B591,'A-methods'!$H:$H,$C591,'A-methods'!$A:$A,$D591)),'A-baseline &amp; data'!AN403)</f>
        <v>14.996702917270795</v>
      </c>
      <c r="N591" s="196">
        <f>IF('A-baseline &amp; data'!AO403="",M591*(1+SUMIFS('A-methods'!T:T,'A-methods'!$AG:$AG,"rate",'A-methods'!$AF:$AF,$B591,'A-methods'!$H:$H,$C591,'A-methods'!$A:$A,$D591)),'A-baseline &amp; data'!AO403)</f>
        <v>15.221653461029856</v>
      </c>
      <c r="O591" s="196">
        <f>IF('A-baseline &amp; data'!AP403="",N591*(1+SUMIFS('A-methods'!U:U,'A-methods'!$AG:$AG,"rate",'A-methods'!$AF:$AF,$B591,'A-methods'!$H:$H,$C591,'A-methods'!$A:$A,$D591)),'A-baseline &amp; data'!AP403)</f>
        <v>15.449978262945303</v>
      </c>
      <c r="P591" s="196">
        <f>IF('A-baseline &amp; data'!AQ403="",O591*(1+SUMIFS('A-methods'!V:V,'A-methods'!$AG:$AG,"rate",'A-methods'!$AF:$AF,$B591,'A-methods'!$H:$H,$C591,'A-methods'!$A:$A,$D591)),'A-baseline &amp; data'!AQ403)</f>
        <v>15.68172793688948</v>
      </c>
      <c r="Q591" s="196">
        <f>IF('A-baseline &amp; data'!AR403="",P591*(1+SUMIFS('A-methods'!W:W,'A-methods'!$AG:$AG,"rate",'A-methods'!$AF:$AF,$B591,'A-methods'!$H:$H,$C591,'A-methods'!$A:$A,$D591)),'A-baseline &amp; data'!AR403)</f>
        <v>15.91695385594282</v>
      </c>
      <c r="R591" s="196">
        <f>IF('A-baseline &amp; data'!AS403="",Q591*(1+SUMIFS('A-methods'!X:X,'A-methods'!$AG:$AG,"rate",'A-methods'!$AF:$AF,$B591,'A-methods'!$H:$H,$C591,'A-methods'!$A:$A,$D591)),'A-baseline &amp; data'!AS403)</f>
        <v>16.155708163781959</v>
      </c>
      <c r="S591" s="196">
        <f>IF('A-baseline &amp; data'!AT403="",R591*(1+SUMIFS('A-methods'!Y:Y,'A-methods'!$AG:$AG,"rate",'A-methods'!$AF:$AF,$B591,'A-methods'!$H:$H,$C591,'A-methods'!$A:$A,$D591)),'A-baseline &amp; data'!AT403)</f>
        <v>16.398043786238688</v>
      </c>
      <c r="T591" s="196">
        <f>IF('A-baseline &amp; data'!AU403="",S591*(1+SUMIFS('A-methods'!Z:Z,'A-methods'!$AG:$AG,"rate",'A-methods'!$AF:$AF,$B591,'A-methods'!$H:$H,$C591,'A-methods'!$A:$A,$D591)),'A-baseline &amp; data'!AU403)</f>
        <v>16.644014443032265</v>
      </c>
      <c r="U591" s="196">
        <f>IF('A-baseline &amp; data'!AV403="",T591*(1+SUMIFS('A-methods'!AA:AA,'A-methods'!$AG:$AG,"rate",'A-methods'!$AF:$AF,$B591,'A-methods'!$H:$H,$C591,'A-methods'!$A:$A,$D591)),'A-baseline &amp; data'!AV403)</f>
        <v>16.893674659677746</v>
      </c>
      <c r="V591" s="196">
        <f>IF('A-baseline &amp; data'!AW403="",U591*(1+SUMIFS('A-methods'!AB:AB,'A-methods'!$AG:$AG,"rate",'A-methods'!$AF:$AF,$B591,'A-methods'!$H:$H,$C591,'A-methods'!$A:$A,$D591)),'A-baseline &amp; data'!AW403)</f>
        <v>17.147079779572909</v>
      </c>
      <c r="W591" s="196">
        <f>IF('A-baseline &amp; data'!AX403="",V591*(1+SUMIFS('A-methods'!AC:AC,'A-methods'!$AG:$AG,"rate",'A-methods'!$AF:$AF,$B591,'A-methods'!$H:$H,$C591,'A-methods'!$A:$A,$D591)),'A-baseline &amp; data'!AX403)</f>
        <v>17.4042859762665</v>
      </c>
      <c r="X591" s="196">
        <f>IF('A-baseline &amp; data'!AY403="",W591*(1+SUMIFS('A-methods'!AD:AD,'A-methods'!$AG:$AG,"rate",'A-methods'!$AF:$AF,$B591,'A-methods'!$H:$H,$C591,'A-methods'!$A:$A,$D591)),'A-baseline &amp; data'!AY403)</f>
        <v>17.665350265910497</v>
      </c>
      <c r="Y591" s="196">
        <f>IF('A-baseline &amp; data'!AZ403="",X591*(1+SUMIFS('A-methods'!AE:AE,'A-methods'!$AG:$AG,"rate",'A-methods'!$AF:$AF,$B591,'A-methods'!$H:$H,$C591,'A-methods'!$A:$A,$D591)),'A-baseline &amp; data'!AZ403)</f>
        <v>17.930330519899154</v>
      </c>
    </row>
    <row r="592" spans="1:32">
      <c r="A592" s="222"/>
      <c r="B592" s="213"/>
      <c r="C592" s="250" t="str">
        <f t="shared" si="62"/>
        <v>Tas</v>
      </c>
      <c r="D592" s="250"/>
      <c r="E592" s="324">
        <f t="shared" ref="E592:Y592" si="63">SUM(E564:E591)</f>
        <v>172858.26314278916</v>
      </c>
      <c r="F592" s="324">
        <f t="shared" si="63"/>
        <v>171958.01365855164</v>
      </c>
      <c r="G592" s="324">
        <f t="shared" si="63"/>
        <v>171135.92855509336</v>
      </c>
      <c r="H592" s="324">
        <f t="shared" si="63"/>
        <v>170391.96657307362</v>
      </c>
      <c r="I592" s="324">
        <f t="shared" si="63"/>
        <v>169726.09212646962</v>
      </c>
      <c r="J592" s="324">
        <f t="shared" si="63"/>
        <v>169138.32724248472</v>
      </c>
      <c r="K592" s="324">
        <f t="shared" si="63"/>
        <v>168628.73480916681</v>
      </c>
      <c r="L592" s="324">
        <f t="shared" si="63"/>
        <v>168198.1830362555</v>
      </c>
      <c r="M592" s="324">
        <f t="shared" si="63"/>
        <v>167846.03031902699</v>
      </c>
      <c r="N592" s="324">
        <f t="shared" si="63"/>
        <v>167572.49101581107</v>
      </c>
      <c r="O592" s="324">
        <f t="shared" si="63"/>
        <v>167377.76959562572</v>
      </c>
      <c r="P592" s="324">
        <f t="shared" si="63"/>
        <v>167262.13906675644</v>
      </c>
      <c r="Q592" s="324">
        <f t="shared" si="63"/>
        <v>167225.91502952253</v>
      </c>
      <c r="R592" s="324">
        <f t="shared" si="63"/>
        <v>167269.45645724135</v>
      </c>
      <c r="S592" s="324">
        <f t="shared" si="63"/>
        <v>167393.1661612601</v>
      </c>
      <c r="T592" s="324">
        <f t="shared" si="63"/>
        <v>167597.49128296078</v>
      </c>
      <c r="U592" s="324">
        <f t="shared" si="63"/>
        <v>167882.92381319584</v>
      </c>
      <c r="V592" s="324">
        <f t="shared" si="63"/>
        <v>168250.00113963091</v>
      </c>
      <c r="W592" s="324">
        <f t="shared" si="63"/>
        <v>168699.30662248778</v>
      </c>
      <c r="X592" s="324">
        <f t="shared" si="63"/>
        <v>169231.47019920216</v>
      </c>
      <c r="Y592" s="324">
        <f t="shared" si="63"/>
        <v>169847.16901852944</v>
      </c>
    </row>
    <row r="593" spans="1:27" s="224" customFormat="1" ht="15.75">
      <c r="A593" s="242" t="str">
        <f>A562</f>
        <v>Tas</v>
      </c>
      <c r="B593" s="242" t="s">
        <v>213</v>
      </c>
      <c r="C593" s="250" t="str">
        <f t="shared" si="62"/>
        <v>Tas</v>
      </c>
      <c r="D593" s="250"/>
      <c r="AA593" s="354"/>
    </row>
    <row r="594" spans="1:27" ht="12.75" customHeight="1">
      <c r="A594" s="246" t="s">
        <v>21</v>
      </c>
      <c r="B594" s="247" t="s">
        <v>198</v>
      </c>
      <c r="C594" s="273" t="str">
        <f t="shared" si="62"/>
        <v>Tas</v>
      </c>
      <c r="D594" s="271" t="s">
        <v>209</v>
      </c>
      <c r="E594" s="335">
        <f>IF('A-baseline &amp; data'!AF376&lt;&gt;"",'A-baseline &amp; data'!AF376,'A-baseline &amp; data'!AE376*(1+SUMIFS('A-methods'!K:K,'A-methods'!$AG:$AG,"rate",'A-methods'!$AF:$AF,$B594,'A-methods'!$H:$H,$C594,'A-methods'!$A:$A,$D594)))</f>
        <v>0</v>
      </c>
      <c r="F594" s="248">
        <f>IF('A-baseline &amp; data'!AG376="",E594*(1+SUMIFS('A-methods'!L:L,'A-methods'!$AG:$AG,"rate",'A-methods'!$AF:$AF,$B594,'A-methods'!$H:$H,$C594,'A-methods'!$A:$A,$D594)),'A-baseline &amp; data'!AG376)</f>
        <v>0</v>
      </c>
      <c r="G594" s="248">
        <f>IF('A-baseline &amp; data'!AH376="",F594*(1+SUMIFS('A-methods'!M:M,'A-methods'!$AG:$AG,"rate",'A-methods'!$AF:$AF,$B594,'A-methods'!$H:$H,$C594,'A-methods'!$A:$A,$D594)),'A-baseline &amp; data'!AH376)</f>
        <v>0</v>
      </c>
      <c r="H594" s="248">
        <f>IF('A-baseline &amp; data'!AI376="",G594*(1+SUMIFS('A-methods'!N:N,'A-methods'!$AG:$AG,"rate",'A-methods'!$AF:$AF,$B594,'A-methods'!$H:$H,$C594,'A-methods'!$A:$A,$D594)),'A-baseline &amp; data'!AI376)</f>
        <v>0</v>
      </c>
      <c r="I594" s="248">
        <f>IF('A-baseline &amp; data'!AJ376="",H594*(1+SUMIFS('A-methods'!O:O,'A-methods'!$AG:$AG,"rate",'A-methods'!$AF:$AF,$B594,'A-methods'!$H:$H,$C594,'A-methods'!$A:$A,$D594)),'A-baseline &amp; data'!AJ376)</f>
        <v>0</v>
      </c>
      <c r="J594" s="248">
        <f>IF('A-baseline &amp; data'!AK376="",I594*(1+SUMIFS('A-methods'!P:P,'A-methods'!$AG:$AG,"rate",'A-methods'!$AF:$AF,$B594,'A-methods'!$H:$H,$C594,'A-methods'!$A:$A,$D594)),'A-baseline &amp; data'!AK376)</f>
        <v>0</v>
      </c>
      <c r="K594" s="248">
        <f>IF('A-baseline &amp; data'!AL376="",J594*(1+SUMIFS('A-methods'!Q:Q,'A-methods'!$AG:$AG,"rate",'A-methods'!$AF:$AF,$B594,'A-methods'!$H:$H,$C594,'A-methods'!$A:$A,$D594)),'A-baseline &amp; data'!AL376)</f>
        <v>0</v>
      </c>
      <c r="L594" s="248">
        <f>IF('A-baseline &amp; data'!AM376="",K594*(1+SUMIFS('A-methods'!R:R,'A-methods'!$AG:$AG,"rate",'A-methods'!$AF:$AF,$B594,'A-methods'!$H:$H,$C594,'A-methods'!$A:$A,$D594)),'A-baseline &amp; data'!AM376)</f>
        <v>0</v>
      </c>
      <c r="M594" s="248">
        <f>IF('A-baseline &amp; data'!AN376="",L594*(1+SUMIFS('A-methods'!S:S,'A-methods'!$AG:$AG,"rate",'A-methods'!$AF:$AF,$B594,'A-methods'!$H:$H,$C594,'A-methods'!$A:$A,$D594)),'A-baseline &amp; data'!AN376)</f>
        <v>0</v>
      </c>
      <c r="N594" s="248">
        <f>IF('A-baseline &amp; data'!AO376="",M594*(1+SUMIFS('A-methods'!T:T,'A-methods'!$AG:$AG,"rate",'A-methods'!$AF:$AF,$B594,'A-methods'!$H:$H,$C594,'A-methods'!$A:$A,$D594)),'A-baseline &amp; data'!AO376)</f>
        <v>0</v>
      </c>
      <c r="O594" s="248">
        <f>IF('A-baseline &amp; data'!AP376="",N594*(1+SUMIFS('A-methods'!U:U,'A-methods'!$AG:$AG,"rate",'A-methods'!$AF:$AF,$B594,'A-methods'!$H:$H,$C594,'A-methods'!$A:$A,$D594)),'A-baseline &amp; data'!AP376)</f>
        <v>0</v>
      </c>
      <c r="P594" s="248">
        <f>IF('A-baseline &amp; data'!AQ376="",O594*(1+SUMIFS('A-methods'!V:V,'A-methods'!$AG:$AG,"rate",'A-methods'!$AF:$AF,$B594,'A-methods'!$H:$H,$C594,'A-methods'!$A:$A,$D594)),'A-baseline &amp; data'!AQ376)</f>
        <v>0</v>
      </c>
      <c r="Q594" s="248">
        <f>IF('A-baseline &amp; data'!AR376="",P594*(1+SUMIFS('A-methods'!W:W,'A-methods'!$AG:$AG,"rate",'A-methods'!$AF:$AF,$B594,'A-methods'!$H:$H,$C594,'A-methods'!$A:$A,$D594)),'A-baseline &amp; data'!AR376)</f>
        <v>0</v>
      </c>
      <c r="R594" s="248">
        <f>IF('A-baseline &amp; data'!AS376="",Q594*(1+SUMIFS('A-methods'!X:X,'A-methods'!$AG:$AG,"rate",'A-methods'!$AF:$AF,$B594,'A-methods'!$H:$H,$C594,'A-methods'!$A:$A,$D594)),'A-baseline &amp; data'!AS376)</f>
        <v>0</v>
      </c>
      <c r="S594" s="248">
        <f>IF('A-baseline &amp; data'!AT376="",R594*(1+SUMIFS('A-methods'!Y:Y,'A-methods'!$AG:$AG,"rate",'A-methods'!$AF:$AF,$B594,'A-methods'!$H:$H,$C594,'A-methods'!$A:$A,$D594)),'A-baseline &amp; data'!AT376)</f>
        <v>0</v>
      </c>
      <c r="T594" s="248">
        <f>IF('A-baseline &amp; data'!AU376="",S594*(1+SUMIFS('A-methods'!Z:Z,'A-methods'!$AG:$AG,"rate",'A-methods'!$AF:$AF,$B594,'A-methods'!$H:$H,$C594,'A-methods'!$A:$A,$D594)),'A-baseline &amp; data'!AU376)</f>
        <v>0</v>
      </c>
      <c r="U594" s="248">
        <f>IF('A-baseline &amp; data'!AV376="",T594*(1+SUMIFS('A-methods'!AA:AA,'A-methods'!$AG:$AG,"rate",'A-methods'!$AF:$AF,$B594,'A-methods'!$H:$H,$C594,'A-methods'!$A:$A,$D594)),'A-baseline &amp; data'!AV376)</f>
        <v>0</v>
      </c>
      <c r="V594" s="248">
        <f>IF('A-baseline &amp; data'!AW376="",U594*(1+SUMIFS('A-methods'!AB:AB,'A-methods'!$AG:$AG,"rate",'A-methods'!$AF:$AF,$B594,'A-methods'!$H:$H,$C594,'A-methods'!$A:$A,$D594)),'A-baseline &amp; data'!AW376)</f>
        <v>0</v>
      </c>
      <c r="W594" s="248">
        <f>IF('A-baseline &amp; data'!AX376="",V594*(1+SUMIFS('A-methods'!AC:AC,'A-methods'!$AG:$AG,"rate",'A-methods'!$AF:$AF,$B594,'A-methods'!$H:$H,$C594,'A-methods'!$A:$A,$D594)),'A-baseline &amp; data'!AX376)</f>
        <v>0</v>
      </c>
      <c r="X594" s="248">
        <f>IF('A-baseline &amp; data'!AY376="",W594*(1+SUMIFS('A-methods'!AD:AD,'A-methods'!$AG:$AG,"rate",'A-methods'!$AF:$AF,$B594,'A-methods'!$H:$H,$C594,'A-methods'!$A:$A,$D594)),'A-baseline &amp; data'!AY376)</f>
        <v>0</v>
      </c>
      <c r="Y594" s="248">
        <f>IF('A-baseline &amp; data'!AZ376="",X594*(1+SUMIFS('A-methods'!AE:AE,'A-methods'!$AG:$AG,"rate",'A-methods'!$AF:$AF,$B594,'A-methods'!$H:$H,$C594,'A-methods'!$A:$A,$D594)),'A-baseline &amp; data'!AZ376)</f>
        <v>0</v>
      </c>
    </row>
    <row r="595" spans="1:27">
      <c r="A595" s="237" t="s">
        <v>29</v>
      </c>
      <c r="B595" s="221" t="s">
        <v>30</v>
      </c>
      <c r="C595" s="274" t="str">
        <f t="shared" si="62"/>
        <v>Tas</v>
      </c>
      <c r="D595" s="272" t="str">
        <f>D594</f>
        <v>High</v>
      </c>
      <c r="E595" s="336">
        <f>IF('A-baseline &amp; data'!AF377&lt;&gt;"",'A-baseline &amp; data'!AF377,'A-baseline &amp; data'!AE377*(1+SUMIFS('A-methods'!K:K,'A-methods'!$AG:$AG,"rate",'A-methods'!$AF:$AF,$B595,'A-methods'!$H:$H,$C595,'A-methods'!$A:$A,$D595)))</f>
        <v>31.526</v>
      </c>
      <c r="F595" s="243">
        <f>IF('A-baseline &amp; data'!AG377="",E595*(1+SUMIFS('A-methods'!L:L,'A-methods'!$AG:$AG,"rate",'A-methods'!$AF:$AF,$B595,'A-methods'!$H:$H,$C595,'A-methods'!$A:$A,$D595)),'A-baseline &amp; data'!AG377)</f>
        <v>31.526</v>
      </c>
      <c r="G595" s="243">
        <f>IF('A-baseline &amp; data'!AH377="",F595*(1+SUMIFS('A-methods'!M:M,'A-methods'!$AG:$AG,"rate",'A-methods'!$AF:$AF,$B595,'A-methods'!$H:$H,$C595,'A-methods'!$A:$A,$D595)),'A-baseline &amp; data'!AH377)</f>
        <v>31.526</v>
      </c>
      <c r="H595" s="243">
        <f>IF('A-baseline &amp; data'!AI377="",G595*(1+SUMIFS('A-methods'!N:N,'A-methods'!$AG:$AG,"rate",'A-methods'!$AF:$AF,$B595,'A-methods'!$H:$H,$C595,'A-methods'!$A:$A,$D595)),'A-baseline &amp; data'!AI377)</f>
        <v>31.526</v>
      </c>
      <c r="I595" s="243">
        <f>IF('A-baseline &amp; data'!AJ377="",H595*(1+SUMIFS('A-methods'!O:O,'A-methods'!$AG:$AG,"rate",'A-methods'!$AF:$AF,$B595,'A-methods'!$H:$H,$C595,'A-methods'!$A:$A,$D595)),'A-baseline &amp; data'!AJ377)</f>
        <v>31.526</v>
      </c>
      <c r="J595" s="243">
        <f>IF('A-baseline &amp; data'!AK377="",I595*(1+SUMIFS('A-methods'!P:P,'A-methods'!$AG:$AG,"rate",'A-methods'!$AF:$AF,$B595,'A-methods'!$H:$H,$C595,'A-methods'!$A:$A,$D595)),'A-baseline &amp; data'!AK377)</f>
        <v>31.526</v>
      </c>
      <c r="K595" s="243">
        <f>IF('A-baseline &amp; data'!AL377="",J595*(1+SUMIFS('A-methods'!Q:Q,'A-methods'!$AG:$AG,"rate",'A-methods'!$AF:$AF,$B595,'A-methods'!$H:$H,$C595,'A-methods'!$A:$A,$D595)),'A-baseline &amp; data'!AL377)</f>
        <v>31.526</v>
      </c>
      <c r="L595" s="243">
        <f>IF('A-baseline &amp; data'!AM377="",K595*(1+SUMIFS('A-methods'!R:R,'A-methods'!$AG:$AG,"rate",'A-methods'!$AF:$AF,$B595,'A-methods'!$H:$H,$C595,'A-methods'!$A:$A,$D595)),'A-baseline &amp; data'!AM377)</f>
        <v>31.526</v>
      </c>
      <c r="M595" s="243">
        <f>IF('A-baseline &amp; data'!AN377="",L595*(1+SUMIFS('A-methods'!S:S,'A-methods'!$AG:$AG,"rate",'A-methods'!$AF:$AF,$B595,'A-methods'!$H:$H,$C595,'A-methods'!$A:$A,$D595)),'A-baseline &amp; data'!AN377)</f>
        <v>31.526</v>
      </c>
      <c r="N595" s="243">
        <f>IF('A-baseline &amp; data'!AO377="",M595*(1+SUMIFS('A-methods'!T:T,'A-methods'!$AG:$AG,"rate",'A-methods'!$AF:$AF,$B595,'A-methods'!$H:$H,$C595,'A-methods'!$A:$A,$D595)),'A-baseline &amp; data'!AO377)</f>
        <v>31.526</v>
      </c>
      <c r="O595" s="243">
        <f>IF('A-baseline &amp; data'!AP377="",N595*(1+SUMIFS('A-methods'!U:U,'A-methods'!$AG:$AG,"rate",'A-methods'!$AF:$AF,$B595,'A-methods'!$H:$H,$C595,'A-methods'!$A:$A,$D595)),'A-baseline &amp; data'!AP377)</f>
        <v>31.526</v>
      </c>
      <c r="P595" s="243">
        <f>IF('A-baseline &amp; data'!AQ377="",O595*(1+SUMIFS('A-methods'!V:V,'A-methods'!$AG:$AG,"rate",'A-methods'!$AF:$AF,$B595,'A-methods'!$H:$H,$C595,'A-methods'!$A:$A,$D595)),'A-baseline &amp; data'!AQ377)</f>
        <v>31.526</v>
      </c>
      <c r="Q595" s="243">
        <f>IF('A-baseline &amp; data'!AR377="",P595*(1+SUMIFS('A-methods'!W:W,'A-methods'!$AG:$AG,"rate",'A-methods'!$AF:$AF,$B595,'A-methods'!$H:$H,$C595,'A-methods'!$A:$A,$D595)),'A-baseline &amp; data'!AR377)</f>
        <v>31.526</v>
      </c>
      <c r="R595" s="243">
        <f>IF('A-baseline &amp; data'!AS377="",Q595*(1+SUMIFS('A-methods'!X:X,'A-methods'!$AG:$AG,"rate",'A-methods'!$AF:$AF,$B595,'A-methods'!$H:$H,$C595,'A-methods'!$A:$A,$D595)),'A-baseline &amp; data'!AS377)</f>
        <v>31.526</v>
      </c>
      <c r="S595" s="243">
        <f>IF('A-baseline &amp; data'!AT377="",R595*(1+SUMIFS('A-methods'!Y:Y,'A-methods'!$AG:$AG,"rate",'A-methods'!$AF:$AF,$B595,'A-methods'!$H:$H,$C595,'A-methods'!$A:$A,$D595)),'A-baseline &amp; data'!AT377)</f>
        <v>31.526</v>
      </c>
      <c r="T595" s="243">
        <f>IF('A-baseline &amp; data'!AU377="",S595*(1+SUMIFS('A-methods'!Z:Z,'A-methods'!$AG:$AG,"rate",'A-methods'!$AF:$AF,$B595,'A-methods'!$H:$H,$C595,'A-methods'!$A:$A,$D595)),'A-baseline &amp; data'!AU377)</f>
        <v>31.526</v>
      </c>
      <c r="U595" s="243">
        <f>IF('A-baseline &amp; data'!AV377="",T595*(1+SUMIFS('A-methods'!AA:AA,'A-methods'!$AG:$AG,"rate",'A-methods'!$AF:$AF,$B595,'A-methods'!$H:$H,$C595,'A-methods'!$A:$A,$D595)),'A-baseline &amp; data'!AV377)</f>
        <v>31.526</v>
      </c>
      <c r="V595" s="243">
        <f>IF('A-baseline &amp; data'!AW377="",U595*(1+SUMIFS('A-methods'!AB:AB,'A-methods'!$AG:$AG,"rate",'A-methods'!$AF:$AF,$B595,'A-methods'!$H:$H,$C595,'A-methods'!$A:$A,$D595)),'A-baseline &amp; data'!AW377)</f>
        <v>31.526</v>
      </c>
      <c r="W595" s="243">
        <f>IF('A-baseline &amp; data'!AX377="",V595*(1+SUMIFS('A-methods'!AC:AC,'A-methods'!$AG:$AG,"rate",'A-methods'!$AF:$AF,$B595,'A-methods'!$H:$H,$C595,'A-methods'!$A:$A,$D595)),'A-baseline &amp; data'!AX377)</f>
        <v>31.526</v>
      </c>
      <c r="X595" s="243">
        <f>IF('A-baseline &amp; data'!AY377="",W595*(1+SUMIFS('A-methods'!AD:AD,'A-methods'!$AG:$AG,"rate",'A-methods'!$AF:$AF,$B595,'A-methods'!$H:$H,$C595,'A-methods'!$A:$A,$D595)),'A-baseline &amp; data'!AY377)</f>
        <v>31.526</v>
      </c>
      <c r="Y595" s="243">
        <f>IF('A-baseline &amp; data'!AZ377="",X595*(1+SUMIFS('A-methods'!AE:AE,'A-methods'!$AG:$AG,"rate",'A-methods'!$AF:$AF,$B595,'A-methods'!$H:$H,$C595,'A-methods'!$A:$A,$D595)),'A-baseline &amp; data'!AZ377)</f>
        <v>31.526</v>
      </c>
    </row>
    <row r="596" spans="1:27">
      <c r="A596" s="237" t="s">
        <v>33</v>
      </c>
      <c r="B596" s="221" t="s">
        <v>34</v>
      </c>
      <c r="C596" s="274" t="str">
        <f t="shared" si="62"/>
        <v>Tas</v>
      </c>
      <c r="D596" s="272" t="str">
        <f t="shared" si="62"/>
        <v>High</v>
      </c>
      <c r="E596" s="336">
        <f>IF('A-baseline &amp; data'!AF378&lt;&gt;"",'A-baseline &amp; data'!AF378,'A-baseline &amp; data'!AE378*(1+SUMIFS('A-methods'!K:K,'A-methods'!$AG:$AG,"rate",'A-methods'!$AF:$AF,$B596,'A-methods'!$H:$H,$C596,'A-methods'!$A:$A,$D596)))</f>
        <v>1.2336</v>
      </c>
      <c r="F596" s="243">
        <f>IF('A-baseline &amp; data'!AG378="",E596*(1+SUMIFS('A-methods'!L:L,'A-methods'!$AG:$AG,"rate",'A-methods'!$AF:$AF,$B596,'A-methods'!$H:$H,$C596,'A-methods'!$A:$A,$D596)),'A-baseline &amp; data'!AG378)</f>
        <v>1.2681408000000001</v>
      </c>
      <c r="G596" s="243">
        <f>IF('A-baseline &amp; data'!AH378="",F596*(1+SUMIFS('A-methods'!M:M,'A-methods'!$AG:$AG,"rate",'A-methods'!$AF:$AF,$B596,'A-methods'!$H:$H,$C596,'A-methods'!$A:$A,$D596)),'A-baseline &amp; data'!AH378)</f>
        <v>1.3036487424000001</v>
      </c>
      <c r="H596" s="243">
        <f>IF('A-baseline &amp; data'!AI378="",G596*(1+SUMIFS('A-methods'!N:N,'A-methods'!$AG:$AG,"rate",'A-methods'!$AF:$AF,$B596,'A-methods'!$H:$H,$C596,'A-methods'!$A:$A,$D596)),'A-baseline &amp; data'!AI378)</f>
        <v>1.3401509071872002</v>
      </c>
      <c r="I596" s="243">
        <f>IF('A-baseline &amp; data'!AJ378="",H596*(1+SUMIFS('A-methods'!O:O,'A-methods'!$AG:$AG,"rate",'A-methods'!$AF:$AF,$B596,'A-methods'!$H:$H,$C596,'A-methods'!$A:$A,$D596)),'A-baseline &amp; data'!AJ378)</f>
        <v>1.3776751325884418</v>
      </c>
      <c r="J596" s="243">
        <f>IF('A-baseline &amp; data'!AK378="",I596*(1+SUMIFS('A-methods'!P:P,'A-methods'!$AG:$AG,"rate",'A-methods'!$AF:$AF,$B596,'A-methods'!$H:$H,$C596,'A-methods'!$A:$A,$D596)),'A-baseline &amp; data'!AK378)</f>
        <v>1.4162500363009181</v>
      </c>
      <c r="K596" s="243">
        <f>IF('A-baseline &amp; data'!AL378="",J596*(1+SUMIFS('A-methods'!Q:Q,'A-methods'!$AG:$AG,"rate",'A-methods'!$AF:$AF,$B596,'A-methods'!$H:$H,$C596,'A-methods'!$A:$A,$D596)),'A-baseline &amp; data'!AL378)</f>
        <v>1.4559050373173439</v>
      </c>
      <c r="L596" s="243">
        <f>IF('A-baseline &amp; data'!AM378="",K596*(1+SUMIFS('A-methods'!R:R,'A-methods'!$AG:$AG,"rate",'A-methods'!$AF:$AF,$B596,'A-methods'!$H:$H,$C596,'A-methods'!$A:$A,$D596)),'A-baseline &amp; data'!AM378)</f>
        <v>1.4966703783622295</v>
      </c>
      <c r="M596" s="243">
        <f>IF('A-baseline &amp; data'!AN378="",L596*(1+SUMIFS('A-methods'!S:S,'A-methods'!$AG:$AG,"rate",'A-methods'!$AF:$AF,$B596,'A-methods'!$H:$H,$C596,'A-methods'!$A:$A,$D596)),'A-baseline &amp; data'!AN378)</f>
        <v>1.538577148956372</v>
      </c>
      <c r="N596" s="243">
        <f>IF('A-baseline &amp; data'!AO378="",M596*(1+SUMIFS('A-methods'!T:T,'A-methods'!$AG:$AG,"rate",'A-methods'!$AF:$AF,$B596,'A-methods'!$H:$H,$C596,'A-methods'!$A:$A,$D596)),'A-baseline &amp; data'!AO378)</f>
        <v>1.5816573091271504</v>
      </c>
      <c r="O596" s="243">
        <f>IF('A-baseline &amp; data'!AP378="",N596*(1+SUMIFS('A-methods'!U:U,'A-methods'!$AG:$AG,"rate",'A-methods'!$AF:$AF,$B596,'A-methods'!$H:$H,$C596,'A-methods'!$A:$A,$D596)),'A-baseline &amp; data'!AP378)</f>
        <v>1.6259437137827106</v>
      </c>
      <c r="P596" s="243">
        <f>IF('A-baseline &amp; data'!AQ378="",O596*(1+SUMIFS('A-methods'!V:V,'A-methods'!$AG:$AG,"rate",'A-methods'!$AF:$AF,$B596,'A-methods'!$H:$H,$C596,'A-methods'!$A:$A,$D596)),'A-baseline &amp; data'!AQ378)</f>
        <v>1.6714701377686265</v>
      </c>
      <c r="Q596" s="243">
        <f>IF('A-baseline &amp; data'!AR378="",P596*(1+SUMIFS('A-methods'!W:W,'A-methods'!$AG:$AG,"rate",'A-methods'!$AF:$AF,$B596,'A-methods'!$H:$H,$C596,'A-methods'!$A:$A,$D596)),'A-baseline &amp; data'!AR378)</f>
        <v>1.7182713016261482</v>
      </c>
      <c r="R596" s="243">
        <f>IF('A-baseline &amp; data'!AS378="",Q596*(1+SUMIFS('A-methods'!X:X,'A-methods'!$AG:$AG,"rate",'A-methods'!$AF:$AF,$B596,'A-methods'!$H:$H,$C596,'A-methods'!$A:$A,$D596)),'A-baseline &amp; data'!AS378)</f>
        <v>1.7663828980716803</v>
      </c>
      <c r="S596" s="243">
        <f>IF('A-baseline &amp; data'!AT378="",R596*(1+SUMIFS('A-methods'!Y:Y,'A-methods'!$AG:$AG,"rate",'A-methods'!$AF:$AF,$B596,'A-methods'!$H:$H,$C596,'A-methods'!$A:$A,$D596)),'A-baseline &amp; data'!AT378)</f>
        <v>1.8158416192176874</v>
      </c>
      <c r="T596" s="243">
        <f>IF('A-baseline &amp; data'!AU378="",S596*(1+SUMIFS('A-methods'!Z:Z,'A-methods'!$AG:$AG,"rate",'A-methods'!$AF:$AF,$B596,'A-methods'!$H:$H,$C596,'A-methods'!$A:$A,$D596)),'A-baseline &amp; data'!AU378)</f>
        <v>1.8666851845557826</v>
      </c>
      <c r="U596" s="243">
        <f>IF('A-baseline &amp; data'!AV378="",T596*(1+SUMIFS('A-methods'!AA:AA,'A-methods'!$AG:$AG,"rate",'A-methods'!$AF:$AF,$B596,'A-methods'!$H:$H,$C596,'A-methods'!$A:$A,$D596)),'A-baseline &amp; data'!AV378)</f>
        <v>1.9189523697233446</v>
      </c>
      <c r="V596" s="243">
        <f>IF('A-baseline &amp; data'!AW378="",U596*(1+SUMIFS('A-methods'!AB:AB,'A-methods'!$AG:$AG,"rate",'A-methods'!$AF:$AF,$B596,'A-methods'!$H:$H,$C596,'A-methods'!$A:$A,$D596)),'A-baseline &amp; data'!AW378)</f>
        <v>1.9726830360755983</v>
      </c>
      <c r="W596" s="243">
        <f>IF('A-baseline &amp; data'!AX378="",V596*(1+SUMIFS('A-methods'!AC:AC,'A-methods'!$AG:$AG,"rate",'A-methods'!$AF:$AF,$B596,'A-methods'!$H:$H,$C596,'A-methods'!$A:$A,$D596)),'A-baseline &amp; data'!AX378)</f>
        <v>2.0279181610857151</v>
      </c>
      <c r="X596" s="243">
        <f>IF('A-baseline &amp; data'!AY378="",W596*(1+SUMIFS('A-methods'!AD:AD,'A-methods'!$AG:$AG,"rate",'A-methods'!$AF:$AF,$B596,'A-methods'!$H:$H,$C596,'A-methods'!$A:$A,$D596)),'A-baseline &amp; data'!AY378)</f>
        <v>2.0846998695961152</v>
      </c>
      <c r="Y596" s="243">
        <f>IF('A-baseline &amp; data'!AZ378="",X596*(1+SUMIFS('A-methods'!AE:AE,'A-methods'!$AG:$AG,"rate",'A-methods'!$AF:$AF,$B596,'A-methods'!$H:$H,$C596,'A-methods'!$A:$A,$D596)),'A-baseline &amp; data'!AZ378)</f>
        <v>2.1430714659448067</v>
      </c>
    </row>
    <row r="597" spans="1:27">
      <c r="A597" s="237" t="s">
        <v>43</v>
      </c>
      <c r="B597" s="221" t="s">
        <v>44</v>
      </c>
      <c r="C597" s="274" t="str">
        <f t="shared" si="62"/>
        <v>Tas</v>
      </c>
      <c r="D597" s="272" t="str">
        <f t="shared" si="62"/>
        <v>High</v>
      </c>
      <c r="E597" s="336">
        <f>IF('A-baseline &amp; data'!AF379&lt;&gt;"",'A-baseline &amp; data'!AF379,'A-baseline &amp; data'!AE379*(1+SUMIFS('A-methods'!K:K,'A-methods'!$AG:$AG,"rate",'A-methods'!$AF:$AF,$B597,'A-methods'!$H:$H,$C597,'A-methods'!$A:$A,$D597)))</f>
        <v>1.6119999999999999E-2</v>
      </c>
      <c r="F597" s="243">
        <f>IF('A-baseline &amp; data'!AG379="",E597*(1+SUMIFS('A-methods'!L:L,'A-methods'!$AG:$AG,"rate",'A-methods'!$AF:$AF,$B597,'A-methods'!$H:$H,$C597,'A-methods'!$A:$A,$D597)),'A-baseline &amp; data'!AG379)</f>
        <v>1.67648E-2</v>
      </c>
      <c r="G597" s="243">
        <f>IF('A-baseline &amp; data'!AH379="",F597*(1+SUMIFS('A-methods'!M:M,'A-methods'!$AG:$AG,"rate",'A-methods'!$AF:$AF,$B597,'A-methods'!$H:$H,$C597,'A-methods'!$A:$A,$D597)),'A-baseline &amp; data'!AH379)</f>
        <v>1.7435392000000001E-2</v>
      </c>
      <c r="H597" s="243">
        <f>IF('A-baseline &amp; data'!AI379="",G597*(1+SUMIFS('A-methods'!N:N,'A-methods'!$AG:$AG,"rate",'A-methods'!$AF:$AF,$B597,'A-methods'!$H:$H,$C597,'A-methods'!$A:$A,$D597)),'A-baseline &amp; data'!AI379)</f>
        <v>1.8132807680000002E-2</v>
      </c>
      <c r="I597" s="243">
        <f>IF('A-baseline &amp; data'!AJ379="",H597*(1+SUMIFS('A-methods'!O:O,'A-methods'!$AG:$AG,"rate",'A-methods'!$AF:$AF,$B597,'A-methods'!$H:$H,$C597,'A-methods'!$A:$A,$D597)),'A-baseline &amp; data'!AJ379)</f>
        <v>1.8858119987200002E-2</v>
      </c>
      <c r="J597" s="243">
        <f>IF('A-baseline &amp; data'!AK379="",I597*(1+SUMIFS('A-methods'!P:P,'A-methods'!$AG:$AG,"rate",'A-methods'!$AF:$AF,$B597,'A-methods'!$H:$H,$C597,'A-methods'!$A:$A,$D597)),'A-baseline &amp; data'!AK379)</f>
        <v>1.9989607186432001E-2</v>
      </c>
      <c r="K597" s="243">
        <f>IF('A-baseline &amp; data'!AL379="",J597*(1+SUMIFS('A-methods'!Q:Q,'A-methods'!$AG:$AG,"rate",'A-methods'!$AF:$AF,$B597,'A-methods'!$H:$H,$C597,'A-methods'!$A:$A,$D597)),'A-baseline &amp; data'!AL379)</f>
        <v>2.1188983617617924E-2</v>
      </c>
      <c r="L597" s="243">
        <f>IF('A-baseline &amp; data'!AM379="",K597*(1+SUMIFS('A-methods'!R:R,'A-methods'!$AG:$AG,"rate",'A-methods'!$AF:$AF,$B597,'A-methods'!$H:$H,$C597,'A-methods'!$A:$A,$D597)),'A-baseline &amp; data'!AM379)</f>
        <v>2.2460322634675001E-2</v>
      </c>
      <c r="M597" s="243">
        <f>IF('A-baseline &amp; data'!AN379="",L597*(1+SUMIFS('A-methods'!S:S,'A-methods'!$AG:$AG,"rate",'A-methods'!$AF:$AF,$B597,'A-methods'!$H:$H,$C597,'A-methods'!$A:$A,$D597)),'A-baseline &amp; data'!AN379)</f>
        <v>2.3807941992755502E-2</v>
      </c>
      <c r="N597" s="243">
        <f>IF('A-baseline &amp; data'!AO379="",M597*(1+SUMIFS('A-methods'!T:T,'A-methods'!$AG:$AG,"rate",'A-methods'!$AF:$AF,$B597,'A-methods'!$H:$H,$C597,'A-methods'!$A:$A,$D597)),'A-baseline &amp; data'!AO379)</f>
        <v>2.5236418512320832E-2</v>
      </c>
      <c r="O597" s="243">
        <f>IF('A-baseline &amp; data'!AP379="",N597*(1+SUMIFS('A-methods'!U:U,'A-methods'!$AG:$AG,"rate",'A-methods'!$AF:$AF,$B597,'A-methods'!$H:$H,$C597,'A-methods'!$A:$A,$D597)),'A-baseline &amp; data'!AP379)</f>
        <v>2.5236418512320832E-2</v>
      </c>
      <c r="P597" s="243">
        <f>IF('A-baseline &amp; data'!AQ379="",O597*(1+SUMIFS('A-methods'!V:V,'A-methods'!$AG:$AG,"rate",'A-methods'!$AF:$AF,$B597,'A-methods'!$H:$H,$C597,'A-methods'!$A:$A,$D597)),'A-baseline &amp; data'!AQ379)</f>
        <v>2.5236418512320832E-2</v>
      </c>
      <c r="Q597" s="243">
        <f>IF('A-baseline &amp; data'!AR379="",P597*(1+SUMIFS('A-methods'!W:W,'A-methods'!$AG:$AG,"rate",'A-methods'!$AF:$AF,$B597,'A-methods'!$H:$H,$C597,'A-methods'!$A:$A,$D597)),'A-baseline &amp; data'!AR379)</f>
        <v>2.5236418512320832E-2</v>
      </c>
      <c r="R597" s="243">
        <f>IF('A-baseline &amp; data'!AS379="",Q597*(1+SUMIFS('A-methods'!X:X,'A-methods'!$AG:$AG,"rate",'A-methods'!$AF:$AF,$B597,'A-methods'!$H:$H,$C597,'A-methods'!$A:$A,$D597)),'A-baseline &amp; data'!AS379)</f>
        <v>2.5236418512320832E-2</v>
      </c>
      <c r="S597" s="243">
        <f>IF('A-baseline &amp; data'!AT379="",R597*(1+SUMIFS('A-methods'!Y:Y,'A-methods'!$AG:$AG,"rate",'A-methods'!$AF:$AF,$B597,'A-methods'!$H:$H,$C597,'A-methods'!$A:$A,$D597)),'A-baseline &amp; data'!AT379)</f>
        <v>2.5236418512320832E-2</v>
      </c>
      <c r="T597" s="243">
        <f>IF('A-baseline &amp; data'!AU379="",S597*(1+SUMIFS('A-methods'!Z:Z,'A-methods'!$AG:$AG,"rate",'A-methods'!$AF:$AF,$B597,'A-methods'!$H:$H,$C597,'A-methods'!$A:$A,$D597)),'A-baseline &amp; data'!AU379)</f>
        <v>2.5236418512320832E-2</v>
      </c>
      <c r="U597" s="243">
        <f>IF('A-baseline &amp; data'!AV379="",T597*(1+SUMIFS('A-methods'!AA:AA,'A-methods'!$AG:$AG,"rate",'A-methods'!$AF:$AF,$B597,'A-methods'!$H:$H,$C597,'A-methods'!$A:$A,$D597)),'A-baseline &amp; data'!AV379)</f>
        <v>2.5236418512320832E-2</v>
      </c>
      <c r="V597" s="243">
        <f>IF('A-baseline &amp; data'!AW379="",U597*(1+SUMIFS('A-methods'!AB:AB,'A-methods'!$AG:$AG,"rate",'A-methods'!$AF:$AF,$B597,'A-methods'!$H:$H,$C597,'A-methods'!$A:$A,$D597)),'A-baseline &amp; data'!AW379)</f>
        <v>2.5236418512320832E-2</v>
      </c>
      <c r="W597" s="243">
        <f>IF('A-baseline &amp; data'!AX379="",V597*(1+SUMIFS('A-methods'!AC:AC,'A-methods'!$AG:$AG,"rate",'A-methods'!$AF:$AF,$B597,'A-methods'!$H:$H,$C597,'A-methods'!$A:$A,$D597)),'A-baseline &amp; data'!AX379)</f>
        <v>2.5236418512320832E-2</v>
      </c>
      <c r="X597" s="243">
        <f>IF('A-baseline &amp; data'!AY379="",W597*(1+SUMIFS('A-methods'!AD:AD,'A-methods'!$AG:$AG,"rate",'A-methods'!$AF:$AF,$B597,'A-methods'!$H:$H,$C597,'A-methods'!$A:$A,$D597)),'A-baseline &amp; data'!AY379)</f>
        <v>2.5236418512320832E-2</v>
      </c>
      <c r="Y597" s="243">
        <f>IF('A-baseline &amp; data'!AZ379="",X597*(1+SUMIFS('A-methods'!AE:AE,'A-methods'!$AG:$AG,"rate",'A-methods'!$AF:$AF,$B597,'A-methods'!$H:$H,$C597,'A-methods'!$A:$A,$D597)),'A-baseline &amp; data'!AZ379)</f>
        <v>2.5236418512320832E-2</v>
      </c>
    </row>
    <row r="598" spans="1:27">
      <c r="A598" s="237" t="s">
        <v>63</v>
      </c>
      <c r="B598" s="221" t="s">
        <v>64</v>
      </c>
      <c r="C598" s="274" t="str">
        <f t="shared" si="62"/>
        <v>Tas</v>
      </c>
      <c r="D598" s="272" t="str">
        <f t="shared" si="62"/>
        <v>High</v>
      </c>
      <c r="E598" s="336">
        <f>IF('A-baseline &amp; data'!AF380&lt;&gt;"",'A-baseline &amp; data'!AF380,'A-baseline &amp; data'!AE380*(1+SUMIFS('A-methods'!K:K,'A-methods'!$AG:$AG,"rate",'A-methods'!$AF:$AF,$B598,'A-methods'!$H:$H,$C598,'A-methods'!$A:$A,$D598)))</f>
        <v>10777.75101</v>
      </c>
      <c r="F598" s="243">
        <f>IF('A-baseline &amp; data'!AG380="",E598*(1+SUMIFS('A-methods'!L:L,'A-methods'!$AG:$AG,"rate",'A-methods'!$AF:$AF,$B598,'A-methods'!$H:$H,$C598,'A-methods'!$A:$A,$D598)),'A-baseline &amp; data'!AG380)</f>
        <v>11154.972295349999</v>
      </c>
      <c r="G598" s="243">
        <f>IF('A-baseline &amp; data'!AH380="",F598*(1+SUMIFS('A-methods'!M:M,'A-methods'!$AG:$AG,"rate",'A-methods'!$AF:$AF,$B598,'A-methods'!$H:$H,$C598,'A-methods'!$A:$A,$D598)),'A-baseline &amp; data'!AH380)</f>
        <v>11545.396325687248</v>
      </c>
      <c r="H598" s="243">
        <f>IF('A-baseline &amp; data'!AI380="",G598*(1+SUMIFS('A-methods'!N:N,'A-methods'!$AG:$AG,"rate",'A-methods'!$AF:$AF,$B598,'A-methods'!$H:$H,$C598,'A-methods'!$A:$A,$D598)),'A-baseline &amp; data'!AI380)</f>
        <v>11949.485197086302</v>
      </c>
      <c r="I598" s="243">
        <f>IF('A-baseline &amp; data'!AJ380="",H598*(1+SUMIFS('A-methods'!O:O,'A-methods'!$AG:$AG,"rate",'A-methods'!$AF:$AF,$B598,'A-methods'!$H:$H,$C598,'A-methods'!$A:$A,$D598)),'A-baseline &amp; data'!AJ380)</f>
        <v>12367.717178984321</v>
      </c>
      <c r="J598" s="243">
        <f>IF('A-baseline &amp; data'!AK380="",I598*(1+SUMIFS('A-methods'!P:P,'A-methods'!$AG:$AG,"rate",'A-methods'!$AF:$AF,$B598,'A-methods'!$H:$H,$C598,'A-methods'!$A:$A,$D598)),'A-baseline &amp; data'!AK380)</f>
        <v>12800.587280248772</v>
      </c>
      <c r="K598" s="243">
        <f>IF('A-baseline &amp; data'!AL380="",J598*(1+SUMIFS('A-methods'!Q:Q,'A-methods'!$AG:$AG,"rate",'A-methods'!$AF:$AF,$B598,'A-methods'!$H:$H,$C598,'A-methods'!$A:$A,$D598)),'A-baseline &amp; data'!AL380)</f>
        <v>13248.607835057477</v>
      </c>
      <c r="L598" s="243">
        <f>IF('A-baseline &amp; data'!AM380="",K598*(1+SUMIFS('A-methods'!R:R,'A-methods'!$AG:$AG,"rate",'A-methods'!$AF:$AF,$B598,'A-methods'!$H:$H,$C598,'A-methods'!$A:$A,$D598)),'A-baseline &amp; data'!AM380)</f>
        <v>13712.309109284488</v>
      </c>
      <c r="M598" s="243">
        <f>IF('A-baseline &amp; data'!AN380="",L598*(1+SUMIFS('A-methods'!S:S,'A-methods'!$AG:$AG,"rate",'A-methods'!$AF:$AF,$B598,'A-methods'!$H:$H,$C598,'A-methods'!$A:$A,$D598)),'A-baseline &amp; data'!AN380)</f>
        <v>14192.239928109444</v>
      </c>
      <c r="N598" s="243">
        <f>IF('A-baseline &amp; data'!AO380="",M598*(1+SUMIFS('A-methods'!T:T,'A-methods'!$AG:$AG,"rate",'A-methods'!$AF:$AF,$B598,'A-methods'!$H:$H,$C598,'A-methods'!$A:$A,$D598)),'A-baseline &amp; data'!AO380)</f>
        <v>14688.968325593274</v>
      </c>
      <c r="O598" s="243">
        <f>IF('A-baseline &amp; data'!AP380="",N598*(1+SUMIFS('A-methods'!U:U,'A-methods'!$AG:$AG,"rate",'A-methods'!$AF:$AF,$B598,'A-methods'!$H:$H,$C598,'A-methods'!$A:$A,$D598)),'A-baseline &amp; data'!AP380)</f>
        <v>15203.082216989038</v>
      </c>
      <c r="P598" s="243">
        <f>IF('A-baseline &amp; data'!AQ380="",O598*(1+SUMIFS('A-methods'!V:V,'A-methods'!$AG:$AG,"rate",'A-methods'!$AF:$AF,$B598,'A-methods'!$H:$H,$C598,'A-methods'!$A:$A,$D598)),'A-baseline &amp; data'!AQ380)</f>
        <v>15735.190094583653</v>
      </c>
      <c r="Q598" s="243">
        <f>IF('A-baseline &amp; data'!AR380="",P598*(1+SUMIFS('A-methods'!W:W,'A-methods'!$AG:$AG,"rate",'A-methods'!$AF:$AF,$B598,'A-methods'!$H:$H,$C598,'A-methods'!$A:$A,$D598)),'A-baseline &amp; data'!AR380)</f>
        <v>16285.921747894079</v>
      </c>
      <c r="R598" s="243">
        <f>IF('A-baseline &amp; data'!AS380="",Q598*(1+SUMIFS('A-methods'!X:X,'A-methods'!$AG:$AG,"rate",'A-methods'!$AF:$AF,$B598,'A-methods'!$H:$H,$C598,'A-methods'!$A:$A,$D598)),'A-baseline &amp; data'!AS380)</f>
        <v>16855.929009070369</v>
      </c>
      <c r="S598" s="243">
        <f>IF('A-baseline &amp; data'!AT380="",R598*(1+SUMIFS('A-methods'!Y:Y,'A-methods'!$AG:$AG,"rate",'A-methods'!$AF:$AF,$B598,'A-methods'!$H:$H,$C598,'A-methods'!$A:$A,$D598)),'A-baseline &amp; data'!AT380)</f>
        <v>17445.886524387832</v>
      </c>
      <c r="T598" s="243">
        <f>IF('A-baseline &amp; data'!AU380="",S598*(1+SUMIFS('A-methods'!Z:Z,'A-methods'!$AG:$AG,"rate",'A-methods'!$AF:$AF,$B598,'A-methods'!$H:$H,$C598,'A-methods'!$A:$A,$D598)),'A-baseline &amp; data'!AU380)</f>
        <v>18056.492552741405</v>
      </c>
      <c r="U598" s="243">
        <f>IF('A-baseline &amp; data'!AV380="",T598*(1+SUMIFS('A-methods'!AA:AA,'A-methods'!$AG:$AG,"rate",'A-methods'!$AF:$AF,$B598,'A-methods'!$H:$H,$C598,'A-methods'!$A:$A,$D598)),'A-baseline &amp; data'!AV380)</f>
        <v>18688.469792087351</v>
      </c>
      <c r="V598" s="243">
        <f>IF('A-baseline &amp; data'!AW380="",U598*(1+SUMIFS('A-methods'!AB:AB,'A-methods'!$AG:$AG,"rate",'A-methods'!$AF:$AF,$B598,'A-methods'!$H:$H,$C598,'A-methods'!$A:$A,$D598)),'A-baseline &amp; data'!AW380)</f>
        <v>19342.566234810409</v>
      </c>
      <c r="W598" s="243">
        <f>IF('A-baseline &amp; data'!AX380="",V598*(1+SUMIFS('A-methods'!AC:AC,'A-methods'!$AG:$AG,"rate",'A-methods'!$AF:$AF,$B598,'A-methods'!$H:$H,$C598,'A-methods'!$A:$A,$D598)),'A-baseline &amp; data'!AX380)</f>
        <v>20019.556053028773</v>
      </c>
      <c r="X598" s="243">
        <f>IF('A-baseline &amp; data'!AY380="",W598*(1+SUMIFS('A-methods'!AD:AD,'A-methods'!$AG:$AG,"rate",'A-methods'!$AF:$AF,$B598,'A-methods'!$H:$H,$C598,'A-methods'!$A:$A,$D598)),'A-baseline &amp; data'!AY380)</f>
        <v>20720.240514884779</v>
      </c>
      <c r="Y598" s="243">
        <f>IF('A-baseline &amp; data'!AZ380="",X598*(1+SUMIFS('A-methods'!AE:AE,'A-methods'!$AG:$AG,"rate",'A-methods'!$AF:$AF,$B598,'A-methods'!$H:$H,$C598,'A-methods'!$A:$A,$D598)),'A-baseline &amp; data'!AZ380)</f>
        <v>21445.448932905743</v>
      </c>
    </row>
    <row r="599" spans="1:27">
      <c r="A599" s="237" t="s">
        <v>75</v>
      </c>
      <c r="B599" s="221" t="s">
        <v>76</v>
      </c>
      <c r="C599" s="274" t="str">
        <f t="shared" si="62"/>
        <v>Tas</v>
      </c>
      <c r="D599" s="272" t="str">
        <f t="shared" si="62"/>
        <v>High</v>
      </c>
      <c r="E599" s="336">
        <f>IF('A-baseline &amp; data'!AF381&lt;&gt;"",'A-baseline &amp; data'!AF381,'A-baseline &amp; data'!AE381*(1+SUMIFS('A-methods'!K:K,'A-methods'!$AG:$AG,"rate",'A-methods'!$AF:$AF,$B599,'A-methods'!$H:$H,$C599,'A-methods'!$A:$A,$D599)))</f>
        <v>3780.1550000000002</v>
      </c>
      <c r="F599" s="243">
        <f>IF('A-baseline &amp; data'!AG381="",E599*(1+SUMIFS('A-methods'!L:L,'A-methods'!$AG:$AG,"rate",'A-methods'!$AF:$AF,$B599,'A-methods'!$H:$H,$C599,'A-methods'!$A:$A,$D599)),'A-baseline &amp; data'!AG381)</f>
        <v>3780.1550000000002</v>
      </c>
      <c r="G599" s="243">
        <f>IF('A-baseline &amp; data'!AH381="",F599*(1+SUMIFS('A-methods'!M:M,'A-methods'!$AG:$AG,"rate",'A-methods'!$AF:$AF,$B599,'A-methods'!$H:$H,$C599,'A-methods'!$A:$A,$D599)),'A-baseline &amp; data'!AH381)</f>
        <v>3780.1550000000002</v>
      </c>
      <c r="H599" s="243">
        <f>IF('A-baseline &amp; data'!AI381="",G599*(1+SUMIFS('A-methods'!N:N,'A-methods'!$AG:$AG,"rate",'A-methods'!$AF:$AF,$B599,'A-methods'!$H:$H,$C599,'A-methods'!$A:$A,$D599)),'A-baseline &amp; data'!AI381)</f>
        <v>3780.1550000000002</v>
      </c>
      <c r="I599" s="243">
        <f>IF('A-baseline &amp; data'!AJ381="",H599*(1+SUMIFS('A-methods'!O:O,'A-methods'!$AG:$AG,"rate",'A-methods'!$AF:$AF,$B599,'A-methods'!$H:$H,$C599,'A-methods'!$A:$A,$D599)),'A-baseline &amp; data'!AJ381)</f>
        <v>3780.1550000000002</v>
      </c>
      <c r="J599" s="243">
        <f>IF('A-baseline &amp; data'!AK381="",I599*(1+SUMIFS('A-methods'!P:P,'A-methods'!$AG:$AG,"rate",'A-methods'!$AF:$AF,$B599,'A-methods'!$H:$H,$C599,'A-methods'!$A:$A,$D599)),'A-baseline &amp; data'!AK381)</f>
        <v>3780.1550000000002</v>
      </c>
      <c r="K599" s="243">
        <f>IF('A-baseline &amp; data'!AL381="",J599*(1+SUMIFS('A-methods'!Q:Q,'A-methods'!$AG:$AG,"rate",'A-methods'!$AF:$AF,$B599,'A-methods'!$H:$H,$C599,'A-methods'!$A:$A,$D599)),'A-baseline &amp; data'!AL381)</f>
        <v>3780.1550000000002</v>
      </c>
      <c r="L599" s="243">
        <f>IF('A-baseline &amp; data'!AM381="",K599*(1+SUMIFS('A-methods'!R:R,'A-methods'!$AG:$AG,"rate",'A-methods'!$AF:$AF,$B599,'A-methods'!$H:$H,$C599,'A-methods'!$A:$A,$D599)),'A-baseline &amp; data'!AM381)</f>
        <v>3780.1550000000002</v>
      </c>
      <c r="M599" s="243">
        <f>IF('A-baseline &amp; data'!AN381="",L599*(1+SUMIFS('A-methods'!S:S,'A-methods'!$AG:$AG,"rate",'A-methods'!$AF:$AF,$B599,'A-methods'!$H:$H,$C599,'A-methods'!$A:$A,$D599)),'A-baseline &amp; data'!AN381)</f>
        <v>3780.1550000000002</v>
      </c>
      <c r="N599" s="243">
        <f>IF('A-baseline &amp; data'!AO381="",M599*(1+SUMIFS('A-methods'!T:T,'A-methods'!$AG:$AG,"rate",'A-methods'!$AF:$AF,$B599,'A-methods'!$H:$H,$C599,'A-methods'!$A:$A,$D599)),'A-baseline &amp; data'!AO381)</f>
        <v>3780.1550000000002</v>
      </c>
      <c r="O599" s="243">
        <f>IF('A-baseline &amp; data'!AP381="",N599*(1+SUMIFS('A-methods'!U:U,'A-methods'!$AG:$AG,"rate",'A-methods'!$AF:$AF,$B599,'A-methods'!$H:$H,$C599,'A-methods'!$A:$A,$D599)),'A-baseline &amp; data'!AP381)</f>
        <v>3780.1550000000002</v>
      </c>
      <c r="P599" s="243">
        <f>IF('A-baseline &amp; data'!AQ381="",O599*(1+SUMIFS('A-methods'!V:V,'A-methods'!$AG:$AG,"rate",'A-methods'!$AF:$AF,$B599,'A-methods'!$H:$H,$C599,'A-methods'!$A:$A,$D599)),'A-baseline &amp; data'!AQ381)</f>
        <v>3780.1550000000002</v>
      </c>
      <c r="Q599" s="243">
        <f>IF('A-baseline &amp; data'!AR381="",P599*(1+SUMIFS('A-methods'!W:W,'A-methods'!$AG:$AG,"rate",'A-methods'!$AF:$AF,$B599,'A-methods'!$H:$H,$C599,'A-methods'!$A:$A,$D599)),'A-baseline &amp; data'!AR381)</f>
        <v>3780.1550000000002</v>
      </c>
      <c r="R599" s="243">
        <f>IF('A-baseline &amp; data'!AS381="",Q599*(1+SUMIFS('A-methods'!X:X,'A-methods'!$AG:$AG,"rate",'A-methods'!$AF:$AF,$B599,'A-methods'!$H:$H,$C599,'A-methods'!$A:$A,$D599)),'A-baseline &amp; data'!AS381)</f>
        <v>3780.1550000000002</v>
      </c>
      <c r="S599" s="243">
        <f>IF('A-baseline &amp; data'!AT381="",R599*(1+SUMIFS('A-methods'!Y:Y,'A-methods'!$AG:$AG,"rate",'A-methods'!$AF:$AF,$B599,'A-methods'!$H:$H,$C599,'A-methods'!$A:$A,$D599)),'A-baseline &amp; data'!AT381)</f>
        <v>3780.1550000000002</v>
      </c>
      <c r="T599" s="243">
        <f>IF('A-baseline &amp; data'!AU381="",S599*(1+SUMIFS('A-methods'!Z:Z,'A-methods'!$AG:$AG,"rate",'A-methods'!$AF:$AF,$B599,'A-methods'!$H:$H,$C599,'A-methods'!$A:$A,$D599)),'A-baseline &amp; data'!AU381)</f>
        <v>3780.1550000000002</v>
      </c>
      <c r="U599" s="243">
        <f>IF('A-baseline &amp; data'!AV381="",T599*(1+SUMIFS('A-methods'!AA:AA,'A-methods'!$AG:$AG,"rate",'A-methods'!$AF:$AF,$B599,'A-methods'!$H:$H,$C599,'A-methods'!$A:$A,$D599)),'A-baseline &amp; data'!AV381)</f>
        <v>3780.1550000000002</v>
      </c>
      <c r="V599" s="243">
        <f>IF('A-baseline &amp; data'!AW381="",U599*(1+SUMIFS('A-methods'!AB:AB,'A-methods'!$AG:$AG,"rate",'A-methods'!$AF:$AF,$B599,'A-methods'!$H:$H,$C599,'A-methods'!$A:$A,$D599)),'A-baseline &amp; data'!AW381)</f>
        <v>3780.1550000000002</v>
      </c>
      <c r="W599" s="243">
        <f>IF('A-baseline &amp; data'!AX381="",V599*(1+SUMIFS('A-methods'!AC:AC,'A-methods'!$AG:$AG,"rate",'A-methods'!$AF:$AF,$B599,'A-methods'!$H:$H,$C599,'A-methods'!$A:$A,$D599)),'A-baseline &amp; data'!AX381)</f>
        <v>3780.1550000000002</v>
      </c>
      <c r="X599" s="243">
        <f>IF('A-baseline &amp; data'!AY381="",W599*(1+SUMIFS('A-methods'!AD:AD,'A-methods'!$AG:$AG,"rate",'A-methods'!$AF:$AF,$B599,'A-methods'!$H:$H,$C599,'A-methods'!$A:$A,$D599)),'A-baseline &amp; data'!AY381)</f>
        <v>3780.1550000000002</v>
      </c>
      <c r="Y599" s="243">
        <f>IF('A-baseline &amp; data'!AZ381="",X599*(1+SUMIFS('A-methods'!AE:AE,'A-methods'!$AG:$AG,"rate",'A-methods'!$AF:$AF,$B599,'A-methods'!$H:$H,$C599,'A-methods'!$A:$A,$D599)),'A-baseline &amp; data'!AZ381)</f>
        <v>3780.1550000000002</v>
      </c>
    </row>
    <row r="600" spans="1:27">
      <c r="A600" s="237" t="s">
        <v>253</v>
      </c>
      <c r="B600" s="221" t="s">
        <v>193</v>
      </c>
      <c r="C600" s="274" t="str">
        <f t="shared" si="62"/>
        <v>Tas</v>
      </c>
      <c r="D600" s="272" t="str">
        <f t="shared" si="62"/>
        <v>High</v>
      </c>
      <c r="E600" s="336">
        <f>IF('A-baseline &amp; data'!AF382&lt;&gt;"",'A-baseline &amp; data'!AF382,'A-baseline &amp; data'!AE382*(1+SUMIFS('A-methods'!K:K,'A-methods'!$AG:$AG,"rate",'A-methods'!$AF:$AF,$B600,'A-methods'!$H:$H,$C600,'A-methods'!$A:$A,$D600)))</f>
        <v>111268.402</v>
      </c>
      <c r="F600" s="243">
        <f>IF('A-baseline &amp; data'!AG382="",E600*(1+SUMIFS('A-methods'!L:L,'A-methods'!$AG:$AG,"rate",'A-methods'!$AF:$AF,$B600,'A-methods'!$H:$H,$C600,'A-methods'!$A:$A,$D600)),'A-baseline &amp; data'!AG382)</f>
        <v>111268.402</v>
      </c>
      <c r="G600" s="243">
        <f>IF('A-baseline &amp; data'!AH382="",F600*(1+SUMIFS('A-methods'!M:M,'A-methods'!$AG:$AG,"rate",'A-methods'!$AF:$AF,$B600,'A-methods'!$H:$H,$C600,'A-methods'!$A:$A,$D600)),'A-baseline &amp; data'!AH382)</f>
        <v>111268.402</v>
      </c>
      <c r="H600" s="243">
        <f>IF('A-baseline &amp; data'!AI382="",G600*(1+SUMIFS('A-methods'!N:N,'A-methods'!$AG:$AG,"rate",'A-methods'!$AF:$AF,$B600,'A-methods'!$H:$H,$C600,'A-methods'!$A:$A,$D600)),'A-baseline &amp; data'!AI382)</f>
        <v>111268.402</v>
      </c>
      <c r="I600" s="243">
        <f>IF('A-baseline &amp; data'!AJ382="",H600*(1+SUMIFS('A-methods'!O:O,'A-methods'!$AG:$AG,"rate",'A-methods'!$AF:$AF,$B600,'A-methods'!$H:$H,$C600,'A-methods'!$A:$A,$D600)),'A-baseline &amp; data'!AJ382)</f>
        <v>111268.402</v>
      </c>
      <c r="J600" s="243">
        <f>IF('A-baseline &amp; data'!AK382="",I600*(1+SUMIFS('A-methods'!P:P,'A-methods'!$AG:$AG,"rate",'A-methods'!$AF:$AF,$B600,'A-methods'!$H:$H,$C600,'A-methods'!$A:$A,$D600)),'A-baseline &amp; data'!AK382)</f>
        <v>111268.402</v>
      </c>
      <c r="K600" s="243">
        <f>IF('A-baseline &amp; data'!AL382="",J600*(1+SUMIFS('A-methods'!Q:Q,'A-methods'!$AG:$AG,"rate",'A-methods'!$AF:$AF,$B600,'A-methods'!$H:$H,$C600,'A-methods'!$A:$A,$D600)),'A-baseline &amp; data'!AL382)</f>
        <v>111268.402</v>
      </c>
      <c r="L600" s="243">
        <f>IF('A-baseline &amp; data'!AM382="",K600*(1+SUMIFS('A-methods'!R:R,'A-methods'!$AG:$AG,"rate",'A-methods'!$AF:$AF,$B600,'A-methods'!$H:$H,$C600,'A-methods'!$A:$A,$D600)),'A-baseline &amp; data'!AM382)</f>
        <v>111268.402</v>
      </c>
      <c r="M600" s="243">
        <f>IF('A-baseline &amp; data'!AN382="",L600*(1+SUMIFS('A-methods'!S:S,'A-methods'!$AG:$AG,"rate",'A-methods'!$AF:$AF,$B600,'A-methods'!$H:$H,$C600,'A-methods'!$A:$A,$D600)),'A-baseline &amp; data'!AN382)</f>
        <v>111268.402</v>
      </c>
      <c r="N600" s="243">
        <f>IF('A-baseline &amp; data'!AO382="",M600*(1+SUMIFS('A-methods'!T:T,'A-methods'!$AG:$AG,"rate",'A-methods'!$AF:$AF,$B600,'A-methods'!$H:$H,$C600,'A-methods'!$A:$A,$D600)),'A-baseline &amp; data'!AO382)</f>
        <v>111268.402</v>
      </c>
      <c r="O600" s="243">
        <f>IF('A-baseline &amp; data'!AP382="",N600*(1+SUMIFS('A-methods'!U:U,'A-methods'!$AG:$AG,"rate",'A-methods'!$AF:$AF,$B600,'A-methods'!$H:$H,$C600,'A-methods'!$A:$A,$D600)),'A-baseline &amp; data'!AP382)</f>
        <v>111268.402</v>
      </c>
      <c r="P600" s="243">
        <f>IF('A-baseline &amp; data'!AQ382="",O600*(1+SUMIFS('A-methods'!V:V,'A-methods'!$AG:$AG,"rate",'A-methods'!$AF:$AF,$B600,'A-methods'!$H:$H,$C600,'A-methods'!$A:$A,$D600)),'A-baseline &amp; data'!AQ382)</f>
        <v>111268.402</v>
      </c>
      <c r="Q600" s="243">
        <f>IF('A-baseline &amp; data'!AR382="",P600*(1+SUMIFS('A-methods'!W:W,'A-methods'!$AG:$AG,"rate",'A-methods'!$AF:$AF,$B600,'A-methods'!$H:$H,$C600,'A-methods'!$A:$A,$D600)),'A-baseline &amp; data'!AR382)</f>
        <v>111268.402</v>
      </c>
      <c r="R600" s="243">
        <f>IF('A-baseline &amp; data'!AS382="",Q600*(1+SUMIFS('A-methods'!X:X,'A-methods'!$AG:$AG,"rate",'A-methods'!$AF:$AF,$B600,'A-methods'!$H:$H,$C600,'A-methods'!$A:$A,$D600)),'A-baseline &amp; data'!AS382)</f>
        <v>111268.402</v>
      </c>
      <c r="S600" s="243">
        <f>IF('A-baseline &amp; data'!AT382="",R600*(1+SUMIFS('A-methods'!Y:Y,'A-methods'!$AG:$AG,"rate",'A-methods'!$AF:$AF,$B600,'A-methods'!$H:$H,$C600,'A-methods'!$A:$A,$D600)),'A-baseline &amp; data'!AT382)</f>
        <v>111268.402</v>
      </c>
      <c r="T600" s="243">
        <f>IF('A-baseline &amp; data'!AU382="",S600*(1+SUMIFS('A-methods'!Z:Z,'A-methods'!$AG:$AG,"rate",'A-methods'!$AF:$AF,$B600,'A-methods'!$H:$H,$C600,'A-methods'!$A:$A,$D600)),'A-baseline &amp; data'!AU382)</f>
        <v>111268.402</v>
      </c>
      <c r="U600" s="243">
        <f>IF('A-baseline &amp; data'!AV382="",T600*(1+SUMIFS('A-methods'!AA:AA,'A-methods'!$AG:$AG,"rate",'A-methods'!$AF:$AF,$B600,'A-methods'!$H:$H,$C600,'A-methods'!$A:$A,$D600)),'A-baseline &amp; data'!AV382)</f>
        <v>111268.402</v>
      </c>
      <c r="V600" s="243">
        <f>IF('A-baseline &amp; data'!AW382="",U600*(1+SUMIFS('A-methods'!AB:AB,'A-methods'!$AG:$AG,"rate",'A-methods'!$AF:$AF,$B600,'A-methods'!$H:$H,$C600,'A-methods'!$A:$A,$D600)),'A-baseline &amp; data'!AW382)</f>
        <v>111268.402</v>
      </c>
      <c r="W600" s="243">
        <f>IF('A-baseline &amp; data'!AX382="",V600*(1+SUMIFS('A-methods'!AC:AC,'A-methods'!$AG:$AG,"rate",'A-methods'!$AF:$AF,$B600,'A-methods'!$H:$H,$C600,'A-methods'!$A:$A,$D600)),'A-baseline &amp; data'!AX382)</f>
        <v>111268.402</v>
      </c>
      <c r="X600" s="243">
        <f>IF('A-baseline &amp; data'!AY382="",W600*(1+SUMIFS('A-methods'!AD:AD,'A-methods'!$AG:$AG,"rate",'A-methods'!$AF:$AF,$B600,'A-methods'!$H:$H,$C600,'A-methods'!$A:$A,$D600)),'A-baseline &amp; data'!AY382)</f>
        <v>111268.402</v>
      </c>
      <c r="Y600" s="243">
        <f>IF('A-baseline &amp; data'!AZ382="",X600*(1+SUMIFS('A-methods'!AE:AE,'A-methods'!$AG:$AG,"rate",'A-methods'!$AF:$AF,$B600,'A-methods'!$H:$H,$C600,'A-methods'!$A:$A,$D600)),'A-baseline &amp; data'!AZ382)</f>
        <v>111268.402</v>
      </c>
    </row>
    <row r="601" spans="1:27">
      <c r="A601" s="238" t="s">
        <v>87</v>
      </c>
      <c r="B601" s="221" t="s">
        <v>88</v>
      </c>
      <c r="C601" s="274" t="str">
        <f t="shared" si="62"/>
        <v>Tas</v>
      </c>
      <c r="D601" s="272" t="str">
        <f t="shared" si="62"/>
        <v>High</v>
      </c>
      <c r="E601" s="336">
        <f>IF('A-baseline &amp; data'!AF383&lt;&gt;"",'A-baseline &amp; data'!AF383,'A-baseline &amp; data'!AE383*(1+SUMIFS('A-methods'!K:K,'A-methods'!$AG:$AG,"rate",'A-methods'!$AF:$AF,$B601,'A-methods'!$H:$H,$C601,'A-methods'!$A:$A,$D601)))</f>
        <v>0.24479999999999999</v>
      </c>
      <c r="F601" s="243">
        <f>IF('A-baseline &amp; data'!AG383="",E601*(1+SUMIFS('A-methods'!L:L,'A-methods'!$AG:$AG,"rate",'A-methods'!$AF:$AF,$B601,'A-methods'!$H:$H,$C601,'A-methods'!$A:$A,$D601)),'A-baseline &amp; data'!AG383)</f>
        <v>0.249696</v>
      </c>
      <c r="G601" s="243">
        <f>IF('A-baseline &amp; data'!AH383="",F601*(1+SUMIFS('A-methods'!M:M,'A-methods'!$AG:$AG,"rate",'A-methods'!$AF:$AF,$B601,'A-methods'!$H:$H,$C601,'A-methods'!$A:$A,$D601)),'A-baseline &amp; data'!AH383)</f>
        <v>0.25468992000000001</v>
      </c>
      <c r="H601" s="243">
        <f>IF('A-baseline &amp; data'!AI383="",G601*(1+SUMIFS('A-methods'!N:N,'A-methods'!$AG:$AG,"rate",'A-methods'!$AF:$AF,$B601,'A-methods'!$H:$H,$C601,'A-methods'!$A:$A,$D601)),'A-baseline &amp; data'!AI383)</f>
        <v>0.25978371840000003</v>
      </c>
      <c r="I601" s="243">
        <f>IF('A-baseline &amp; data'!AJ383="",H601*(1+SUMIFS('A-methods'!O:O,'A-methods'!$AG:$AG,"rate",'A-methods'!$AF:$AF,$B601,'A-methods'!$H:$H,$C601,'A-methods'!$A:$A,$D601)),'A-baseline &amp; data'!AJ383)</f>
        <v>0.26497939276800003</v>
      </c>
      <c r="J601" s="243">
        <f>IF('A-baseline &amp; data'!AK383="",I601*(1+SUMIFS('A-methods'!P:P,'A-methods'!$AG:$AG,"rate",'A-methods'!$AF:$AF,$B601,'A-methods'!$H:$H,$C601,'A-methods'!$A:$A,$D601)),'A-baseline &amp; data'!AK383)</f>
        <v>0.27027898062336003</v>
      </c>
      <c r="K601" s="243">
        <f>IF('A-baseline &amp; data'!AL383="",J601*(1+SUMIFS('A-methods'!Q:Q,'A-methods'!$AG:$AG,"rate",'A-methods'!$AF:$AF,$B601,'A-methods'!$H:$H,$C601,'A-methods'!$A:$A,$D601)),'A-baseline &amp; data'!AL383)</f>
        <v>0.27568456023582721</v>
      </c>
      <c r="L601" s="243">
        <f>IF('A-baseline &amp; data'!AM383="",K601*(1+SUMIFS('A-methods'!R:R,'A-methods'!$AG:$AG,"rate",'A-methods'!$AF:$AF,$B601,'A-methods'!$H:$H,$C601,'A-methods'!$A:$A,$D601)),'A-baseline &amp; data'!AM383)</f>
        <v>0.28119825144054378</v>
      </c>
      <c r="M601" s="243">
        <f>IF('A-baseline &amp; data'!AN383="",L601*(1+SUMIFS('A-methods'!S:S,'A-methods'!$AG:$AG,"rate",'A-methods'!$AF:$AF,$B601,'A-methods'!$H:$H,$C601,'A-methods'!$A:$A,$D601)),'A-baseline &amp; data'!AN383)</f>
        <v>0.28682221646935468</v>
      </c>
      <c r="N601" s="243">
        <f>IF('A-baseline &amp; data'!AO383="",M601*(1+SUMIFS('A-methods'!T:T,'A-methods'!$AG:$AG,"rate",'A-methods'!$AF:$AF,$B601,'A-methods'!$H:$H,$C601,'A-methods'!$A:$A,$D601)),'A-baseline &amp; data'!AO383)</f>
        <v>0.29255866079874177</v>
      </c>
      <c r="O601" s="243">
        <f>IF('A-baseline &amp; data'!AP383="",N601*(1+SUMIFS('A-methods'!U:U,'A-methods'!$AG:$AG,"rate",'A-methods'!$AF:$AF,$B601,'A-methods'!$H:$H,$C601,'A-methods'!$A:$A,$D601)),'A-baseline &amp; data'!AP383)</f>
        <v>0.2984098340147166</v>
      </c>
      <c r="P601" s="243">
        <f>IF('A-baseline &amp; data'!AQ383="",O601*(1+SUMIFS('A-methods'!V:V,'A-methods'!$AG:$AG,"rate",'A-methods'!$AF:$AF,$B601,'A-methods'!$H:$H,$C601,'A-methods'!$A:$A,$D601)),'A-baseline &amp; data'!AQ383)</f>
        <v>0.30437803069501096</v>
      </c>
      <c r="Q601" s="243">
        <f>IF('A-baseline &amp; data'!AR383="",P601*(1+SUMIFS('A-methods'!W:W,'A-methods'!$AG:$AG,"rate",'A-methods'!$AF:$AF,$B601,'A-methods'!$H:$H,$C601,'A-methods'!$A:$A,$D601)),'A-baseline &amp; data'!AR383)</f>
        <v>0.31046559130891116</v>
      </c>
      <c r="R601" s="243">
        <f>IF('A-baseline &amp; data'!AS383="",Q601*(1+SUMIFS('A-methods'!X:X,'A-methods'!$AG:$AG,"rate",'A-methods'!$AF:$AF,$B601,'A-methods'!$H:$H,$C601,'A-methods'!$A:$A,$D601)),'A-baseline &amp; data'!AS383)</f>
        <v>0.31667490313508939</v>
      </c>
      <c r="S601" s="243">
        <f>IF('A-baseline &amp; data'!AT383="",R601*(1+SUMIFS('A-methods'!Y:Y,'A-methods'!$AG:$AG,"rate",'A-methods'!$AF:$AF,$B601,'A-methods'!$H:$H,$C601,'A-methods'!$A:$A,$D601)),'A-baseline &amp; data'!AT383)</f>
        <v>0.32300840119779117</v>
      </c>
      <c r="T601" s="243">
        <f>IF('A-baseline &amp; data'!AU383="",S601*(1+SUMIFS('A-methods'!Z:Z,'A-methods'!$AG:$AG,"rate",'A-methods'!$AF:$AF,$B601,'A-methods'!$H:$H,$C601,'A-methods'!$A:$A,$D601)),'A-baseline &amp; data'!AU383)</f>
        <v>0.329468569221747</v>
      </c>
      <c r="U601" s="243">
        <f>IF('A-baseline &amp; data'!AV383="",T601*(1+SUMIFS('A-methods'!AA:AA,'A-methods'!$AG:$AG,"rate",'A-methods'!$AF:$AF,$B601,'A-methods'!$H:$H,$C601,'A-methods'!$A:$A,$D601)),'A-baseline &amp; data'!AV383)</f>
        <v>0.33605794060618194</v>
      </c>
      <c r="V601" s="243">
        <f>IF('A-baseline &amp; data'!AW383="",U601*(1+SUMIFS('A-methods'!AB:AB,'A-methods'!$AG:$AG,"rate",'A-methods'!$AF:$AF,$B601,'A-methods'!$H:$H,$C601,'A-methods'!$A:$A,$D601)),'A-baseline &amp; data'!AW383)</f>
        <v>0.34277909941830559</v>
      </c>
      <c r="W601" s="243">
        <f>IF('A-baseline &amp; data'!AX383="",V601*(1+SUMIFS('A-methods'!AC:AC,'A-methods'!$AG:$AG,"rate",'A-methods'!$AF:$AF,$B601,'A-methods'!$H:$H,$C601,'A-methods'!$A:$A,$D601)),'A-baseline &amp; data'!AX383)</f>
        <v>0.3496346814066717</v>
      </c>
      <c r="X601" s="243">
        <f>IF('A-baseline &amp; data'!AY383="",W601*(1+SUMIFS('A-methods'!AD:AD,'A-methods'!$AG:$AG,"rate",'A-methods'!$AF:$AF,$B601,'A-methods'!$H:$H,$C601,'A-methods'!$A:$A,$D601)),'A-baseline &amp; data'!AY383)</f>
        <v>0.35662737503480513</v>
      </c>
      <c r="Y601" s="243">
        <f>IF('A-baseline &amp; data'!AZ383="",X601*(1+SUMIFS('A-methods'!AE:AE,'A-methods'!$AG:$AG,"rate",'A-methods'!$AF:$AF,$B601,'A-methods'!$H:$H,$C601,'A-methods'!$A:$A,$D601)),'A-baseline &amp; data'!AZ383)</f>
        <v>0.36375992253550121</v>
      </c>
    </row>
    <row r="602" spans="1:27">
      <c r="A602" s="237" t="s">
        <v>91</v>
      </c>
      <c r="B602" s="221" t="s">
        <v>92</v>
      </c>
      <c r="C602" s="274" t="str">
        <f t="shared" si="62"/>
        <v>Tas</v>
      </c>
      <c r="D602" s="272" t="str">
        <f t="shared" si="62"/>
        <v>High</v>
      </c>
      <c r="E602" s="336">
        <f>IF('A-baseline &amp; data'!AF384&lt;&gt;"",'A-baseline &amp; data'!AF384,'A-baseline &amp; data'!AE384*(1+SUMIFS('A-methods'!K:K,'A-methods'!$AG:$AG,"rate",'A-methods'!$AF:$AF,$B602,'A-methods'!$H:$H,$C602,'A-methods'!$A:$A,$D602)))</f>
        <v>0</v>
      </c>
      <c r="F602" s="243">
        <f>IF('A-baseline &amp; data'!AG384="",E602*(1+SUMIFS('A-methods'!L:L,'A-methods'!$AG:$AG,"rate",'A-methods'!$AF:$AF,$B602,'A-methods'!$H:$H,$C602,'A-methods'!$A:$A,$D602)),'A-baseline &amp; data'!AG384)</f>
        <v>0</v>
      </c>
      <c r="G602" s="243">
        <f>IF('A-baseline &amp; data'!AH384="",F602*(1+SUMIFS('A-methods'!M:M,'A-methods'!$AG:$AG,"rate",'A-methods'!$AF:$AF,$B602,'A-methods'!$H:$H,$C602,'A-methods'!$A:$A,$D602)),'A-baseline &amp; data'!AH384)</f>
        <v>0</v>
      </c>
      <c r="H602" s="243">
        <f>IF('A-baseline &amp; data'!AI384="",G602*(1+SUMIFS('A-methods'!N:N,'A-methods'!$AG:$AG,"rate",'A-methods'!$AF:$AF,$B602,'A-methods'!$H:$H,$C602,'A-methods'!$A:$A,$D602)),'A-baseline &amp; data'!AI384)</f>
        <v>0</v>
      </c>
      <c r="I602" s="243">
        <f>IF('A-baseline &amp; data'!AJ384="",H602*(1+SUMIFS('A-methods'!O:O,'A-methods'!$AG:$AG,"rate",'A-methods'!$AF:$AF,$B602,'A-methods'!$H:$H,$C602,'A-methods'!$A:$A,$D602)),'A-baseline &amp; data'!AJ384)</f>
        <v>0</v>
      </c>
      <c r="J602" s="243">
        <f>IF('A-baseline &amp; data'!AK384="",I602*(1+SUMIFS('A-methods'!P:P,'A-methods'!$AG:$AG,"rate",'A-methods'!$AF:$AF,$B602,'A-methods'!$H:$H,$C602,'A-methods'!$A:$A,$D602)),'A-baseline &amp; data'!AK384)</f>
        <v>0</v>
      </c>
      <c r="K602" s="243">
        <f>IF('A-baseline &amp; data'!AL384="",J602*(1+SUMIFS('A-methods'!Q:Q,'A-methods'!$AG:$AG,"rate",'A-methods'!$AF:$AF,$B602,'A-methods'!$H:$H,$C602,'A-methods'!$A:$A,$D602)),'A-baseline &amp; data'!AL384)</f>
        <v>0</v>
      </c>
      <c r="L602" s="243">
        <f>IF('A-baseline &amp; data'!AM384="",K602*(1+SUMIFS('A-methods'!R:R,'A-methods'!$AG:$AG,"rate",'A-methods'!$AF:$AF,$B602,'A-methods'!$H:$H,$C602,'A-methods'!$A:$A,$D602)),'A-baseline &amp; data'!AM384)</f>
        <v>0</v>
      </c>
      <c r="M602" s="243">
        <f>IF('A-baseline &amp; data'!AN384="",L602*(1+SUMIFS('A-methods'!S:S,'A-methods'!$AG:$AG,"rate",'A-methods'!$AF:$AF,$B602,'A-methods'!$H:$H,$C602,'A-methods'!$A:$A,$D602)),'A-baseline &amp; data'!AN384)</f>
        <v>0</v>
      </c>
      <c r="N602" s="243">
        <f>IF('A-baseline &amp; data'!AO384="",M602*(1+SUMIFS('A-methods'!T:T,'A-methods'!$AG:$AG,"rate",'A-methods'!$AF:$AF,$B602,'A-methods'!$H:$H,$C602,'A-methods'!$A:$A,$D602)),'A-baseline &amp; data'!AO384)</f>
        <v>0</v>
      </c>
      <c r="O602" s="243">
        <f>IF('A-baseline &amp; data'!AP384="",N602*(1+SUMIFS('A-methods'!U:U,'A-methods'!$AG:$AG,"rate",'A-methods'!$AF:$AF,$B602,'A-methods'!$H:$H,$C602,'A-methods'!$A:$A,$D602)),'A-baseline &amp; data'!AP384)</f>
        <v>0</v>
      </c>
      <c r="P602" s="243">
        <f>IF('A-baseline &amp; data'!AQ384="",O602*(1+SUMIFS('A-methods'!V:V,'A-methods'!$AG:$AG,"rate",'A-methods'!$AF:$AF,$B602,'A-methods'!$H:$H,$C602,'A-methods'!$A:$A,$D602)),'A-baseline &amp; data'!AQ384)</f>
        <v>0</v>
      </c>
      <c r="Q602" s="243">
        <f>IF('A-baseline &amp; data'!AR384="",P602*(1+SUMIFS('A-methods'!W:W,'A-methods'!$AG:$AG,"rate",'A-methods'!$AF:$AF,$B602,'A-methods'!$H:$H,$C602,'A-methods'!$A:$A,$D602)),'A-baseline &amp; data'!AR384)</f>
        <v>0</v>
      </c>
      <c r="R602" s="243">
        <f>IF('A-baseline &amp; data'!AS384="",Q602*(1+SUMIFS('A-methods'!X:X,'A-methods'!$AG:$AG,"rate",'A-methods'!$AF:$AF,$B602,'A-methods'!$H:$H,$C602,'A-methods'!$A:$A,$D602)),'A-baseline &amp; data'!AS384)</f>
        <v>0</v>
      </c>
      <c r="S602" s="243">
        <f>IF('A-baseline &amp; data'!AT384="",R602*(1+SUMIFS('A-methods'!Y:Y,'A-methods'!$AG:$AG,"rate",'A-methods'!$AF:$AF,$B602,'A-methods'!$H:$H,$C602,'A-methods'!$A:$A,$D602)),'A-baseline &amp; data'!AT384)</f>
        <v>0</v>
      </c>
      <c r="T602" s="243">
        <f>IF('A-baseline &amp; data'!AU384="",S602*(1+SUMIFS('A-methods'!Z:Z,'A-methods'!$AG:$AG,"rate",'A-methods'!$AF:$AF,$B602,'A-methods'!$H:$H,$C602,'A-methods'!$A:$A,$D602)),'A-baseline &amp; data'!AU384)</f>
        <v>0</v>
      </c>
      <c r="U602" s="243">
        <f>IF('A-baseline &amp; data'!AV384="",T602*(1+SUMIFS('A-methods'!AA:AA,'A-methods'!$AG:$AG,"rate",'A-methods'!$AF:$AF,$B602,'A-methods'!$H:$H,$C602,'A-methods'!$A:$A,$D602)),'A-baseline &amp; data'!AV384)</f>
        <v>0</v>
      </c>
      <c r="V602" s="243">
        <f>IF('A-baseline &amp; data'!AW384="",U602*(1+SUMIFS('A-methods'!AB:AB,'A-methods'!$AG:$AG,"rate",'A-methods'!$AF:$AF,$B602,'A-methods'!$H:$H,$C602,'A-methods'!$A:$A,$D602)),'A-baseline &amp; data'!AW384)</f>
        <v>0</v>
      </c>
      <c r="W602" s="243">
        <f>IF('A-baseline &amp; data'!AX384="",V602*(1+SUMIFS('A-methods'!AC:AC,'A-methods'!$AG:$AG,"rate",'A-methods'!$AF:$AF,$B602,'A-methods'!$H:$H,$C602,'A-methods'!$A:$A,$D602)),'A-baseline &amp; data'!AX384)</f>
        <v>0</v>
      </c>
      <c r="X602" s="243">
        <f>IF('A-baseline &amp; data'!AY384="",W602*(1+SUMIFS('A-methods'!AD:AD,'A-methods'!$AG:$AG,"rate",'A-methods'!$AF:$AF,$B602,'A-methods'!$H:$H,$C602,'A-methods'!$A:$A,$D602)),'A-baseline &amp; data'!AY384)</f>
        <v>0</v>
      </c>
      <c r="Y602" s="243">
        <f>IF('A-baseline &amp; data'!AZ384="",X602*(1+SUMIFS('A-methods'!AE:AE,'A-methods'!$AG:$AG,"rate",'A-methods'!$AF:$AF,$B602,'A-methods'!$H:$H,$C602,'A-methods'!$A:$A,$D602)),'A-baseline &amp; data'!AZ384)</f>
        <v>0</v>
      </c>
    </row>
    <row r="603" spans="1:27">
      <c r="A603" s="237" t="s">
        <v>97</v>
      </c>
      <c r="B603" s="221" t="s">
        <v>98</v>
      </c>
      <c r="C603" s="274" t="str">
        <f t="shared" si="62"/>
        <v>Tas</v>
      </c>
      <c r="D603" s="272" t="str">
        <f t="shared" si="62"/>
        <v>High</v>
      </c>
      <c r="E603" s="336">
        <f>IF('A-baseline &amp; data'!AF385&lt;&gt;"",'A-baseline &amp; data'!AF385,'A-baseline &amp; data'!AE385*(1+SUMIFS('A-methods'!K:K,'A-methods'!$AG:$AG,"rate",'A-methods'!$AF:$AF,$B603,'A-methods'!$H:$H,$C603,'A-methods'!$A:$A,$D603)))</f>
        <v>250.08528799999999</v>
      </c>
      <c r="F603" s="243">
        <f>IF('A-baseline &amp; data'!AG385="",E603*(1+SUMIFS('A-methods'!L:L,'A-methods'!$AG:$AG,"rate",'A-methods'!$AF:$AF,$B603,'A-methods'!$H:$H,$C603,'A-methods'!$A:$A,$D603)),'A-baseline &amp; data'!AG385)</f>
        <v>262.08938182399999</v>
      </c>
      <c r="G603" s="243">
        <f>IF('A-baseline &amp; data'!AH385="",F603*(1+SUMIFS('A-methods'!M:M,'A-methods'!$AG:$AG,"rate",'A-methods'!$AF:$AF,$B603,'A-methods'!$H:$H,$C603,'A-methods'!$A:$A,$D603)),'A-baseline &amp; data'!AH385)</f>
        <v>274.66967215155199</v>
      </c>
      <c r="H603" s="243">
        <f>IF('A-baseline &amp; data'!AI385="",G603*(1+SUMIFS('A-methods'!N:N,'A-methods'!$AG:$AG,"rate",'A-methods'!$AF:$AF,$B603,'A-methods'!$H:$H,$C603,'A-methods'!$A:$A,$D603)),'A-baseline &amp; data'!AI385)</f>
        <v>287.8538164148265</v>
      </c>
      <c r="I603" s="243">
        <f>IF('A-baseline &amp; data'!AJ385="",H603*(1+SUMIFS('A-methods'!O:O,'A-methods'!$AG:$AG,"rate",'A-methods'!$AF:$AF,$B603,'A-methods'!$H:$H,$C603,'A-methods'!$A:$A,$D603)),'A-baseline &amp; data'!AJ385)</f>
        <v>301.67079960273816</v>
      </c>
      <c r="J603" s="243">
        <f>IF('A-baseline &amp; data'!AK385="",I603*(1+SUMIFS('A-methods'!P:P,'A-methods'!$AG:$AG,"rate",'A-methods'!$AF:$AF,$B603,'A-methods'!$H:$H,$C603,'A-methods'!$A:$A,$D603)),'A-baseline &amp; data'!AK385)</f>
        <v>316.15099798366958</v>
      </c>
      <c r="K603" s="243">
        <f>IF('A-baseline &amp; data'!AL385="",J603*(1+SUMIFS('A-methods'!Q:Q,'A-methods'!$AG:$AG,"rate",'A-methods'!$AF:$AF,$B603,'A-methods'!$H:$H,$C603,'A-methods'!$A:$A,$D603)),'A-baseline &amp; data'!AL385)</f>
        <v>331.32624588688572</v>
      </c>
      <c r="L603" s="243">
        <f>IF('A-baseline &amp; data'!AM385="",K603*(1+SUMIFS('A-methods'!R:R,'A-methods'!$AG:$AG,"rate",'A-methods'!$AF:$AF,$B603,'A-methods'!$H:$H,$C603,'A-methods'!$A:$A,$D603)),'A-baseline &amp; data'!AM385)</f>
        <v>347.22990568945625</v>
      </c>
      <c r="M603" s="243">
        <f>IF('A-baseline &amp; data'!AN385="",L603*(1+SUMIFS('A-methods'!S:S,'A-methods'!$AG:$AG,"rate",'A-methods'!$AF:$AF,$B603,'A-methods'!$H:$H,$C603,'A-methods'!$A:$A,$D603)),'A-baseline &amp; data'!AN385)</f>
        <v>363.89694116255015</v>
      </c>
      <c r="N603" s="243">
        <f>IF('A-baseline &amp; data'!AO385="",M603*(1+SUMIFS('A-methods'!T:T,'A-methods'!$AG:$AG,"rate",'A-methods'!$AF:$AF,$B603,'A-methods'!$H:$H,$C603,'A-methods'!$A:$A,$D603)),'A-baseline &amp; data'!AO385)</f>
        <v>381.3639943383526</v>
      </c>
      <c r="O603" s="243">
        <f>IF('A-baseline &amp; data'!AP385="",N603*(1+SUMIFS('A-methods'!U:U,'A-methods'!$AG:$AG,"rate",'A-methods'!$AF:$AF,$B603,'A-methods'!$H:$H,$C603,'A-methods'!$A:$A,$D603)),'A-baseline &amp; data'!AP385)</f>
        <v>399.66946606659354</v>
      </c>
      <c r="P603" s="243">
        <f>IF('A-baseline &amp; data'!AQ385="",O603*(1+SUMIFS('A-methods'!V:V,'A-methods'!$AG:$AG,"rate",'A-methods'!$AF:$AF,$B603,'A-methods'!$H:$H,$C603,'A-methods'!$A:$A,$D603)),'A-baseline &amp; data'!AQ385)</f>
        <v>418.85360043779008</v>
      </c>
      <c r="Q603" s="243">
        <f>IF('A-baseline &amp; data'!AR385="",P603*(1+SUMIFS('A-methods'!W:W,'A-methods'!$AG:$AG,"rate",'A-methods'!$AF:$AF,$B603,'A-methods'!$H:$H,$C603,'A-methods'!$A:$A,$D603)),'A-baseline &amp; data'!AR385)</f>
        <v>438.95857325880399</v>
      </c>
      <c r="R603" s="243">
        <f>IF('A-baseline &amp; data'!AS385="",Q603*(1+SUMIFS('A-methods'!X:X,'A-methods'!$AG:$AG,"rate",'A-methods'!$AF:$AF,$B603,'A-methods'!$H:$H,$C603,'A-methods'!$A:$A,$D603)),'A-baseline &amp; data'!AS385)</f>
        <v>460.02858477522659</v>
      </c>
      <c r="S603" s="243">
        <f>IF('A-baseline &amp; data'!AT385="",R603*(1+SUMIFS('A-methods'!Y:Y,'A-methods'!$AG:$AG,"rate",'A-methods'!$AF:$AF,$B603,'A-methods'!$H:$H,$C603,'A-methods'!$A:$A,$D603)),'A-baseline &amp; data'!AT385)</f>
        <v>482.10995684443748</v>
      </c>
      <c r="T603" s="243">
        <f>IF('A-baseline &amp; data'!AU385="",S603*(1+SUMIFS('A-methods'!Z:Z,'A-methods'!$AG:$AG,"rate",'A-methods'!$AF:$AF,$B603,'A-methods'!$H:$H,$C603,'A-methods'!$A:$A,$D603)),'A-baseline &amp; data'!AU385)</f>
        <v>505.25123477297052</v>
      </c>
      <c r="U603" s="243">
        <f>IF('A-baseline &amp; data'!AV385="",T603*(1+SUMIFS('A-methods'!AA:AA,'A-methods'!$AG:$AG,"rate",'A-methods'!$AF:$AF,$B603,'A-methods'!$H:$H,$C603,'A-methods'!$A:$A,$D603)),'A-baseline &amp; data'!AV385)</f>
        <v>529.50329404207309</v>
      </c>
      <c r="V603" s="243">
        <f>IF('A-baseline &amp; data'!AW385="",U603*(1+SUMIFS('A-methods'!AB:AB,'A-methods'!$AG:$AG,"rate",'A-methods'!$AF:$AF,$B603,'A-methods'!$H:$H,$C603,'A-methods'!$A:$A,$D603)),'A-baseline &amp; data'!AW385)</f>
        <v>554.91945215609258</v>
      </c>
      <c r="W603" s="243">
        <f>IF('A-baseline &amp; data'!AX385="",V603*(1+SUMIFS('A-methods'!AC:AC,'A-methods'!$AG:$AG,"rate",'A-methods'!$AF:$AF,$B603,'A-methods'!$H:$H,$C603,'A-methods'!$A:$A,$D603)),'A-baseline &amp; data'!AX385)</f>
        <v>581.55558585958499</v>
      </c>
      <c r="X603" s="243">
        <f>IF('A-baseline &amp; data'!AY385="",W603*(1+SUMIFS('A-methods'!AD:AD,'A-methods'!$AG:$AG,"rate",'A-methods'!$AF:$AF,$B603,'A-methods'!$H:$H,$C603,'A-methods'!$A:$A,$D603)),'A-baseline &amp; data'!AY385)</f>
        <v>609.47025398084509</v>
      </c>
      <c r="Y603" s="243">
        <f>IF('A-baseline &amp; data'!AZ385="",X603*(1+SUMIFS('A-methods'!AE:AE,'A-methods'!$AG:$AG,"rate",'A-methods'!$AF:$AF,$B603,'A-methods'!$H:$H,$C603,'A-methods'!$A:$A,$D603)),'A-baseline &amp; data'!AZ385)</f>
        <v>638.72482617192566</v>
      </c>
    </row>
    <row r="604" spans="1:27">
      <c r="A604" s="237" t="s">
        <v>107</v>
      </c>
      <c r="B604" s="221" t="s">
        <v>108</v>
      </c>
      <c r="C604" s="274" t="str">
        <f t="shared" si="62"/>
        <v>Tas</v>
      </c>
      <c r="D604" s="272" t="str">
        <f t="shared" si="62"/>
        <v>High</v>
      </c>
      <c r="E604" s="336">
        <f>IF('A-baseline &amp; data'!AF386&lt;&gt;"",'A-baseline &amp; data'!AF386,'A-baseline &amp; data'!AE386*(1+SUMIFS('A-methods'!K:K,'A-methods'!$AG:$AG,"rate",'A-methods'!$AF:$AF,$B604,'A-methods'!$H:$H,$C604,'A-methods'!$A:$A,$D604)))</f>
        <v>0</v>
      </c>
      <c r="F604" s="243">
        <f>IF('A-baseline &amp; data'!AG386="",E604*(1+SUMIFS('A-methods'!L:L,'A-methods'!$AG:$AG,"rate",'A-methods'!$AF:$AF,$B604,'A-methods'!$H:$H,$C604,'A-methods'!$A:$A,$D604)),'A-baseline &amp; data'!AG386)</f>
        <v>0</v>
      </c>
      <c r="G604" s="243">
        <f>IF('A-baseline &amp; data'!AH386="",F604*(1+SUMIFS('A-methods'!M:M,'A-methods'!$AG:$AG,"rate",'A-methods'!$AF:$AF,$B604,'A-methods'!$H:$H,$C604,'A-methods'!$A:$A,$D604)),'A-baseline &amp; data'!AH386)</f>
        <v>0</v>
      </c>
      <c r="H604" s="243">
        <f>IF('A-baseline &amp; data'!AI386="",G604*(1+SUMIFS('A-methods'!N:N,'A-methods'!$AG:$AG,"rate",'A-methods'!$AF:$AF,$B604,'A-methods'!$H:$H,$C604,'A-methods'!$A:$A,$D604)),'A-baseline &amp; data'!AI386)</f>
        <v>0</v>
      </c>
      <c r="I604" s="243">
        <f>IF('A-baseline &amp; data'!AJ386="",H604*(1+SUMIFS('A-methods'!O:O,'A-methods'!$AG:$AG,"rate",'A-methods'!$AF:$AF,$B604,'A-methods'!$H:$H,$C604,'A-methods'!$A:$A,$D604)),'A-baseline &amp; data'!AJ386)</f>
        <v>0</v>
      </c>
      <c r="J604" s="243">
        <f>IF('A-baseline &amp; data'!AK386="",I604*(1+SUMIFS('A-methods'!P:P,'A-methods'!$AG:$AG,"rate",'A-methods'!$AF:$AF,$B604,'A-methods'!$H:$H,$C604,'A-methods'!$A:$A,$D604)),'A-baseline &amp; data'!AK386)</f>
        <v>0</v>
      </c>
      <c r="K604" s="243">
        <f>IF('A-baseline &amp; data'!AL386="",J604*(1+SUMIFS('A-methods'!Q:Q,'A-methods'!$AG:$AG,"rate",'A-methods'!$AF:$AF,$B604,'A-methods'!$H:$H,$C604,'A-methods'!$A:$A,$D604)),'A-baseline &amp; data'!AL386)</f>
        <v>0</v>
      </c>
      <c r="L604" s="243">
        <f>IF('A-baseline &amp; data'!AM386="",K604*(1+SUMIFS('A-methods'!R:R,'A-methods'!$AG:$AG,"rate",'A-methods'!$AF:$AF,$B604,'A-methods'!$H:$H,$C604,'A-methods'!$A:$A,$D604)),'A-baseline &amp; data'!AM386)</f>
        <v>0</v>
      </c>
      <c r="M604" s="243">
        <f>IF('A-baseline &amp; data'!AN386="",L604*(1+SUMIFS('A-methods'!S:S,'A-methods'!$AG:$AG,"rate",'A-methods'!$AF:$AF,$B604,'A-methods'!$H:$H,$C604,'A-methods'!$A:$A,$D604)),'A-baseline &amp; data'!AN386)</f>
        <v>0</v>
      </c>
      <c r="N604" s="243">
        <f>IF('A-baseline &amp; data'!AO386="",M604*(1+SUMIFS('A-methods'!T:T,'A-methods'!$AG:$AG,"rate",'A-methods'!$AF:$AF,$B604,'A-methods'!$H:$H,$C604,'A-methods'!$A:$A,$D604)),'A-baseline &amp; data'!AO386)</f>
        <v>0</v>
      </c>
      <c r="O604" s="243">
        <f>IF('A-baseline &amp; data'!AP386="",N604*(1+SUMIFS('A-methods'!U:U,'A-methods'!$AG:$AG,"rate",'A-methods'!$AF:$AF,$B604,'A-methods'!$H:$H,$C604,'A-methods'!$A:$A,$D604)),'A-baseline &amp; data'!AP386)</f>
        <v>0</v>
      </c>
      <c r="P604" s="243">
        <f>IF('A-baseline &amp; data'!AQ386="",O604*(1+SUMIFS('A-methods'!V:V,'A-methods'!$AG:$AG,"rate",'A-methods'!$AF:$AF,$B604,'A-methods'!$H:$H,$C604,'A-methods'!$A:$A,$D604)),'A-baseline &amp; data'!AQ386)</f>
        <v>0</v>
      </c>
      <c r="Q604" s="243">
        <f>IF('A-baseline &amp; data'!AR386="",P604*(1+SUMIFS('A-methods'!W:W,'A-methods'!$AG:$AG,"rate",'A-methods'!$AF:$AF,$B604,'A-methods'!$H:$H,$C604,'A-methods'!$A:$A,$D604)),'A-baseline &amp; data'!AR386)</f>
        <v>0</v>
      </c>
      <c r="R604" s="243">
        <f>IF('A-baseline &amp; data'!AS386="",Q604*(1+SUMIFS('A-methods'!X:X,'A-methods'!$AG:$AG,"rate",'A-methods'!$AF:$AF,$B604,'A-methods'!$H:$H,$C604,'A-methods'!$A:$A,$D604)),'A-baseline &amp; data'!AS386)</f>
        <v>0</v>
      </c>
      <c r="S604" s="243">
        <f>IF('A-baseline &amp; data'!AT386="",R604*(1+SUMIFS('A-methods'!Y:Y,'A-methods'!$AG:$AG,"rate",'A-methods'!$AF:$AF,$B604,'A-methods'!$H:$H,$C604,'A-methods'!$A:$A,$D604)),'A-baseline &amp; data'!AT386)</f>
        <v>0</v>
      </c>
      <c r="T604" s="243">
        <f>IF('A-baseline &amp; data'!AU386="",S604*(1+SUMIFS('A-methods'!Z:Z,'A-methods'!$AG:$AG,"rate",'A-methods'!$AF:$AF,$B604,'A-methods'!$H:$H,$C604,'A-methods'!$A:$A,$D604)),'A-baseline &amp; data'!AU386)</f>
        <v>0</v>
      </c>
      <c r="U604" s="243">
        <f>IF('A-baseline &amp; data'!AV386="",T604*(1+SUMIFS('A-methods'!AA:AA,'A-methods'!$AG:$AG,"rate",'A-methods'!$AF:$AF,$B604,'A-methods'!$H:$H,$C604,'A-methods'!$A:$A,$D604)),'A-baseline &amp; data'!AV386)</f>
        <v>0</v>
      </c>
      <c r="V604" s="243">
        <f>IF('A-baseline &amp; data'!AW386="",U604*(1+SUMIFS('A-methods'!AB:AB,'A-methods'!$AG:$AG,"rate",'A-methods'!$AF:$AF,$B604,'A-methods'!$H:$H,$C604,'A-methods'!$A:$A,$D604)),'A-baseline &amp; data'!AW386)</f>
        <v>0</v>
      </c>
      <c r="W604" s="243">
        <f>IF('A-baseline &amp; data'!AX386="",V604*(1+SUMIFS('A-methods'!AC:AC,'A-methods'!$AG:$AG,"rate",'A-methods'!$AF:$AF,$B604,'A-methods'!$H:$H,$C604,'A-methods'!$A:$A,$D604)),'A-baseline &amp; data'!AX386)</f>
        <v>0</v>
      </c>
      <c r="X604" s="243">
        <f>IF('A-baseline &amp; data'!AY386="",W604*(1+SUMIFS('A-methods'!AD:AD,'A-methods'!$AG:$AG,"rate",'A-methods'!$AF:$AF,$B604,'A-methods'!$H:$H,$C604,'A-methods'!$A:$A,$D604)),'A-baseline &amp; data'!AY386)</f>
        <v>0</v>
      </c>
      <c r="Y604" s="243">
        <f>IF('A-baseline &amp; data'!AZ386="",X604*(1+SUMIFS('A-methods'!AE:AE,'A-methods'!$AG:$AG,"rate",'A-methods'!$AF:$AF,$B604,'A-methods'!$H:$H,$C604,'A-methods'!$A:$A,$D604)),'A-baseline &amp; data'!AZ386)</f>
        <v>0</v>
      </c>
    </row>
    <row r="605" spans="1:27">
      <c r="A605" s="237" t="s">
        <v>115</v>
      </c>
      <c r="B605" s="221" t="s">
        <v>116</v>
      </c>
      <c r="C605" s="274" t="str">
        <f t="shared" si="62"/>
        <v>Tas</v>
      </c>
      <c r="D605" s="272" t="str">
        <f t="shared" si="62"/>
        <v>High</v>
      </c>
      <c r="E605" s="336">
        <f>IF('A-baseline &amp; data'!AF387&lt;&gt;"",'A-baseline &amp; data'!AF387,'A-baseline &amp; data'!AE387*(1+SUMIFS('A-methods'!K:K,'A-methods'!$AG:$AG,"rate",'A-methods'!$AF:$AF,$B605,'A-methods'!$H:$H,$C605,'A-methods'!$A:$A,$D605)))</f>
        <v>363.30360000000002</v>
      </c>
      <c r="F605" s="243">
        <f>IF('A-baseline &amp; data'!AG387="",E605*(1+SUMIFS('A-methods'!L:L,'A-methods'!$AG:$AG,"rate",'A-methods'!$AF:$AF,$B605,'A-methods'!$H:$H,$C605,'A-methods'!$A:$A,$D605)),'A-baseline &amp; data'!AG387)</f>
        <v>370.56967200000003</v>
      </c>
      <c r="G605" s="243">
        <f>IF('A-baseline &amp; data'!AH387="",F605*(1+SUMIFS('A-methods'!M:M,'A-methods'!$AG:$AG,"rate",'A-methods'!$AF:$AF,$B605,'A-methods'!$H:$H,$C605,'A-methods'!$A:$A,$D605)),'A-baseline &amp; data'!AH387)</f>
        <v>377.98106544000001</v>
      </c>
      <c r="H605" s="243">
        <f>IF('A-baseline &amp; data'!AI387="",G605*(1+SUMIFS('A-methods'!N:N,'A-methods'!$AG:$AG,"rate",'A-methods'!$AF:$AF,$B605,'A-methods'!$H:$H,$C605,'A-methods'!$A:$A,$D605)),'A-baseline &amp; data'!AI387)</f>
        <v>385.5406867488</v>
      </c>
      <c r="I605" s="243">
        <f>IF('A-baseline &amp; data'!AJ387="",H605*(1+SUMIFS('A-methods'!O:O,'A-methods'!$AG:$AG,"rate",'A-methods'!$AF:$AF,$B605,'A-methods'!$H:$H,$C605,'A-methods'!$A:$A,$D605)),'A-baseline &amp; data'!AJ387)</f>
        <v>393.251500483776</v>
      </c>
      <c r="J605" s="243">
        <f>IF('A-baseline &amp; data'!AK387="",I605*(1+SUMIFS('A-methods'!P:P,'A-methods'!$AG:$AG,"rate",'A-methods'!$AF:$AF,$B605,'A-methods'!$H:$H,$C605,'A-methods'!$A:$A,$D605)),'A-baseline &amp; data'!AK387)</f>
        <v>401.11653049345153</v>
      </c>
      <c r="K605" s="243">
        <f>IF('A-baseline &amp; data'!AL387="",J605*(1+SUMIFS('A-methods'!Q:Q,'A-methods'!$AG:$AG,"rate",'A-methods'!$AF:$AF,$B605,'A-methods'!$H:$H,$C605,'A-methods'!$A:$A,$D605)),'A-baseline &amp; data'!AL387)</f>
        <v>409.13886110332055</v>
      </c>
      <c r="L605" s="243">
        <f>IF('A-baseline &amp; data'!AM387="",K605*(1+SUMIFS('A-methods'!R:R,'A-methods'!$AG:$AG,"rate",'A-methods'!$AF:$AF,$B605,'A-methods'!$H:$H,$C605,'A-methods'!$A:$A,$D605)),'A-baseline &amp; data'!AM387)</f>
        <v>417.32163832538697</v>
      </c>
      <c r="M605" s="243">
        <f>IF('A-baseline &amp; data'!AN387="",L605*(1+SUMIFS('A-methods'!S:S,'A-methods'!$AG:$AG,"rate",'A-methods'!$AF:$AF,$B605,'A-methods'!$H:$H,$C605,'A-methods'!$A:$A,$D605)),'A-baseline &amp; data'!AN387)</f>
        <v>425.66807109189472</v>
      </c>
      <c r="N605" s="243">
        <f>IF('A-baseline &amp; data'!AO387="",M605*(1+SUMIFS('A-methods'!T:T,'A-methods'!$AG:$AG,"rate",'A-methods'!$AF:$AF,$B605,'A-methods'!$H:$H,$C605,'A-methods'!$A:$A,$D605)),'A-baseline &amp; data'!AO387)</f>
        <v>434.1814325137326</v>
      </c>
      <c r="O605" s="243">
        <f>IF('A-baseline &amp; data'!AP387="",N605*(1+SUMIFS('A-methods'!U:U,'A-methods'!$AG:$AG,"rate",'A-methods'!$AF:$AF,$B605,'A-methods'!$H:$H,$C605,'A-methods'!$A:$A,$D605)),'A-baseline &amp; data'!AP387)</f>
        <v>442.86506116400727</v>
      </c>
      <c r="P605" s="243">
        <f>IF('A-baseline &amp; data'!AQ387="",O605*(1+SUMIFS('A-methods'!V:V,'A-methods'!$AG:$AG,"rate",'A-methods'!$AF:$AF,$B605,'A-methods'!$H:$H,$C605,'A-methods'!$A:$A,$D605)),'A-baseline &amp; data'!AQ387)</f>
        <v>451.72236238728743</v>
      </c>
      <c r="Q605" s="243">
        <f>IF('A-baseline &amp; data'!AR387="",P605*(1+SUMIFS('A-methods'!W:W,'A-methods'!$AG:$AG,"rate",'A-methods'!$AF:$AF,$B605,'A-methods'!$H:$H,$C605,'A-methods'!$A:$A,$D605)),'A-baseline &amp; data'!AR387)</f>
        <v>460.75680963503316</v>
      </c>
      <c r="R605" s="243">
        <f>IF('A-baseline &amp; data'!AS387="",Q605*(1+SUMIFS('A-methods'!X:X,'A-methods'!$AG:$AG,"rate",'A-methods'!$AF:$AF,$B605,'A-methods'!$H:$H,$C605,'A-methods'!$A:$A,$D605)),'A-baseline &amp; data'!AS387)</f>
        <v>469.97194582773386</v>
      </c>
      <c r="S605" s="243">
        <f>IF('A-baseline &amp; data'!AT387="",R605*(1+SUMIFS('A-methods'!Y:Y,'A-methods'!$AG:$AG,"rate",'A-methods'!$AF:$AF,$B605,'A-methods'!$H:$H,$C605,'A-methods'!$A:$A,$D605)),'A-baseline &amp; data'!AT387)</f>
        <v>479.37138474428855</v>
      </c>
      <c r="T605" s="243">
        <f>IF('A-baseline &amp; data'!AU387="",S605*(1+SUMIFS('A-methods'!Z:Z,'A-methods'!$AG:$AG,"rate",'A-methods'!$AF:$AF,$B605,'A-methods'!$H:$H,$C605,'A-methods'!$A:$A,$D605)),'A-baseline &amp; data'!AU387)</f>
        <v>488.95881243917432</v>
      </c>
      <c r="U605" s="243">
        <f>IF('A-baseline &amp; data'!AV387="",T605*(1+SUMIFS('A-methods'!AA:AA,'A-methods'!$AG:$AG,"rate",'A-methods'!$AF:$AF,$B605,'A-methods'!$H:$H,$C605,'A-methods'!$A:$A,$D605)),'A-baseline &amp; data'!AV387)</f>
        <v>498.7379886879578</v>
      </c>
      <c r="V605" s="243">
        <f>IF('A-baseline &amp; data'!AW387="",U605*(1+SUMIFS('A-methods'!AB:AB,'A-methods'!$AG:$AG,"rate",'A-methods'!$AF:$AF,$B605,'A-methods'!$H:$H,$C605,'A-methods'!$A:$A,$D605)),'A-baseline &amp; data'!AW387)</f>
        <v>508.71274846171696</v>
      </c>
      <c r="W605" s="243">
        <f>IF('A-baseline &amp; data'!AX387="",V605*(1+SUMIFS('A-methods'!AC:AC,'A-methods'!$AG:$AG,"rate",'A-methods'!$AF:$AF,$B605,'A-methods'!$H:$H,$C605,'A-methods'!$A:$A,$D605)),'A-baseline &amp; data'!AX387)</f>
        <v>518.88700343095127</v>
      </c>
      <c r="X605" s="243">
        <f>IF('A-baseline &amp; data'!AY387="",W605*(1+SUMIFS('A-methods'!AD:AD,'A-methods'!$AG:$AG,"rate",'A-methods'!$AF:$AF,$B605,'A-methods'!$H:$H,$C605,'A-methods'!$A:$A,$D605)),'A-baseline &amp; data'!AY387)</f>
        <v>529.26474349957027</v>
      </c>
      <c r="Y605" s="243">
        <f>IF('A-baseline &amp; data'!AZ387="",X605*(1+SUMIFS('A-methods'!AE:AE,'A-methods'!$AG:$AG,"rate",'A-methods'!$AF:$AF,$B605,'A-methods'!$H:$H,$C605,'A-methods'!$A:$A,$D605)),'A-baseline &amp; data'!AZ387)</f>
        <v>539.85003836956173</v>
      </c>
    </row>
    <row r="606" spans="1:27">
      <c r="A606" s="237" t="s">
        <v>125</v>
      </c>
      <c r="B606" s="221" t="s">
        <v>1208</v>
      </c>
      <c r="C606" s="274" t="str">
        <f t="shared" si="62"/>
        <v>Tas</v>
      </c>
      <c r="D606" s="272" t="str">
        <f t="shared" si="62"/>
        <v>High</v>
      </c>
      <c r="E606" s="336">
        <f>IF('A-baseline &amp; data'!AF388&lt;&gt;"",'A-baseline &amp; data'!AF388,'A-baseline &amp; data'!AE388*(1+SUMIFS('A-methods'!K:K,'A-methods'!$AG:$AG,"rate",'A-methods'!$AF:$AF,$B606,'A-methods'!$H:$H,$C606,'A-methods'!$A:$A,$D606)))</f>
        <v>6906.9378047351356</v>
      </c>
      <c r="F606" s="243">
        <f>IF('A-baseline &amp; data'!AG388="",E606*(1+SUMIFS('A-methods'!L:L,'A-methods'!$AG:$AG,"rate",'A-methods'!$AF:$AF,$B606,'A-methods'!$H:$H,$C606,'A-methods'!$A:$A,$D606)),'A-baseline &amp; data'!AG388)</f>
        <v>7197.0291925340116</v>
      </c>
      <c r="G606" s="243">
        <f>IF('A-baseline &amp; data'!AH388="",F606*(1+SUMIFS('A-methods'!M:M,'A-methods'!$AG:$AG,"rate",'A-methods'!$AF:$AF,$B606,'A-methods'!$H:$H,$C606,'A-methods'!$A:$A,$D606)),'A-baseline &amp; data'!AH388)</f>
        <v>7499.3044186204406</v>
      </c>
      <c r="H606" s="243">
        <f>IF('A-baseline &amp; data'!AI388="",G606*(1+SUMIFS('A-methods'!N:N,'A-methods'!$AG:$AG,"rate",'A-methods'!$AF:$AF,$B606,'A-methods'!$H:$H,$C606,'A-methods'!$A:$A,$D606)),'A-baseline &amp; data'!AI388)</f>
        <v>7814.2752042024995</v>
      </c>
      <c r="I606" s="243">
        <f>IF('A-baseline &amp; data'!AJ388="",H606*(1+SUMIFS('A-methods'!O:O,'A-methods'!$AG:$AG,"rate",'A-methods'!$AF:$AF,$B606,'A-methods'!$H:$H,$C606,'A-methods'!$A:$A,$D606)),'A-baseline &amp; data'!AJ388)</f>
        <v>8142.4747627790048</v>
      </c>
      <c r="J606" s="243">
        <f>IF('A-baseline &amp; data'!AK388="",I606*(1+SUMIFS('A-methods'!P:P,'A-methods'!$AG:$AG,"rate",'A-methods'!$AF:$AF,$B606,'A-methods'!$H:$H,$C606,'A-methods'!$A:$A,$D606)),'A-baseline &amp; data'!AK388)</f>
        <v>8484.4587028157239</v>
      </c>
      <c r="K606" s="243">
        <f>IF('A-baseline &amp; data'!AL388="",J606*(1+SUMIFS('A-methods'!Q:Q,'A-methods'!$AG:$AG,"rate",'A-methods'!$AF:$AF,$B606,'A-methods'!$H:$H,$C606,'A-methods'!$A:$A,$D606)),'A-baseline &amp; data'!AL388)</f>
        <v>8840.8059683339852</v>
      </c>
      <c r="L606" s="243">
        <f>IF('A-baseline &amp; data'!AM388="",K606*(1+SUMIFS('A-methods'!R:R,'A-methods'!$AG:$AG,"rate",'A-methods'!$AF:$AF,$B606,'A-methods'!$H:$H,$C606,'A-methods'!$A:$A,$D606)),'A-baseline &amp; data'!AM388)</f>
        <v>9212.1198190040122</v>
      </c>
      <c r="M606" s="243">
        <f>IF('A-baseline &amp; data'!AN388="",L606*(1+SUMIFS('A-methods'!S:S,'A-methods'!$AG:$AG,"rate",'A-methods'!$AF:$AF,$B606,'A-methods'!$H:$H,$C606,'A-methods'!$A:$A,$D606)),'A-baseline &amp; data'!AN388)</f>
        <v>9599.0288514021813</v>
      </c>
      <c r="N606" s="243">
        <f>IF('A-baseline &amp; data'!AO388="",M606*(1+SUMIFS('A-methods'!T:T,'A-methods'!$AG:$AG,"rate",'A-methods'!$AF:$AF,$B606,'A-methods'!$H:$H,$C606,'A-methods'!$A:$A,$D606)),'A-baseline &amp; data'!AO388)</f>
        <v>10002.188063161073</v>
      </c>
      <c r="O606" s="243">
        <f>IF('A-baseline &amp; data'!AP388="",N606*(1+SUMIFS('A-methods'!U:U,'A-methods'!$AG:$AG,"rate",'A-methods'!$AF:$AF,$B606,'A-methods'!$H:$H,$C606,'A-methods'!$A:$A,$D606)),'A-baseline &amp; data'!AP388)</f>
        <v>10422.279961813838</v>
      </c>
      <c r="P606" s="243">
        <f>IF('A-baseline &amp; data'!AQ388="",O606*(1+SUMIFS('A-methods'!V:V,'A-methods'!$AG:$AG,"rate",'A-methods'!$AF:$AF,$B606,'A-methods'!$H:$H,$C606,'A-methods'!$A:$A,$D606)),'A-baseline &amp; data'!AQ388)</f>
        <v>10860.01572021002</v>
      </c>
      <c r="Q606" s="243">
        <f>IF('A-baseline &amp; data'!AR388="",P606*(1+SUMIFS('A-methods'!W:W,'A-methods'!$AG:$AG,"rate",'A-methods'!$AF:$AF,$B606,'A-methods'!$H:$H,$C606,'A-methods'!$A:$A,$D606)),'A-baseline &amp; data'!AR388)</f>
        <v>11316.136380458842</v>
      </c>
      <c r="R606" s="243">
        <f>IF('A-baseline &amp; data'!AS388="",Q606*(1+SUMIFS('A-methods'!X:X,'A-methods'!$AG:$AG,"rate",'A-methods'!$AF:$AF,$B606,'A-methods'!$H:$H,$C606,'A-methods'!$A:$A,$D606)),'A-baseline &amp; data'!AS388)</f>
        <v>11791.414108438114</v>
      </c>
      <c r="S606" s="243">
        <f>IF('A-baseline &amp; data'!AT388="",R606*(1+SUMIFS('A-methods'!Y:Y,'A-methods'!$AG:$AG,"rate",'A-methods'!$AF:$AF,$B606,'A-methods'!$H:$H,$C606,'A-methods'!$A:$A,$D606)),'A-baseline &amp; data'!AT388)</f>
        <v>12286.653500992516</v>
      </c>
      <c r="T606" s="243">
        <f>IF('A-baseline &amp; data'!AU388="",S606*(1+SUMIFS('A-methods'!Z:Z,'A-methods'!$AG:$AG,"rate",'A-methods'!$AF:$AF,$B606,'A-methods'!$H:$H,$C606,'A-methods'!$A:$A,$D606)),'A-baseline &amp; data'!AU388)</f>
        <v>12802.692948034202</v>
      </c>
      <c r="U606" s="243">
        <f>IF('A-baseline &amp; data'!AV388="",T606*(1+SUMIFS('A-methods'!AA:AA,'A-methods'!$AG:$AG,"rate",'A-methods'!$AF:$AF,$B606,'A-methods'!$H:$H,$C606,'A-methods'!$A:$A,$D606)),'A-baseline &amp; data'!AV388)</f>
        <v>13340.40605185164</v>
      </c>
      <c r="V606" s="243">
        <f>IF('A-baseline &amp; data'!AW388="",U606*(1+SUMIFS('A-methods'!AB:AB,'A-methods'!$AG:$AG,"rate",'A-methods'!$AF:$AF,$B606,'A-methods'!$H:$H,$C606,'A-methods'!$A:$A,$D606)),'A-baseline &amp; data'!AW388)</f>
        <v>13900.703106029408</v>
      </c>
      <c r="W606" s="243">
        <f>IF('A-baseline &amp; data'!AX388="",V606*(1+SUMIFS('A-methods'!AC:AC,'A-methods'!$AG:$AG,"rate",'A-methods'!$AF:$AF,$B606,'A-methods'!$H:$H,$C606,'A-methods'!$A:$A,$D606)),'A-baseline &amp; data'!AX388)</f>
        <v>14484.532636482643</v>
      </c>
      <c r="X606" s="243">
        <f>IF('A-baseline &amp; data'!AY388="",W606*(1+SUMIFS('A-methods'!AD:AD,'A-methods'!$AG:$AG,"rate",'A-methods'!$AF:$AF,$B606,'A-methods'!$H:$H,$C606,'A-methods'!$A:$A,$D606)),'A-baseline &amp; data'!AY388)</f>
        <v>15092.883007214914</v>
      </c>
      <c r="Y606" s="243">
        <f>IF('A-baseline &amp; data'!AZ388="",X606*(1+SUMIFS('A-methods'!AE:AE,'A-methods'!$AG:$AG,"rate",'A-methods'!$AF:$AF,$B606,'A-methods'!$H:$H,$C606,'A-methods'!$A:$A,$D606)),'A-baseline &amp; data'!AZ388)</f>
        <v>15726.784093517941</v>
      </c>
    </row>
    <row r="607" spans="1:27">
      <c r="A607" s="237" t="s">
        <v>127</v>
      </c>
      <c r="B607" s="221" t="s">
        <v>128</v>
      </c>
      <c r="C607" s="274" t="str">
        <f t="shared" si="62"/>
        <v>Tas</v>
      </c>
      <c r="D607" s="272" t="str">
        <f t="shared" si="62"/>
        <v>High</v>
      </c>
      <c r="E607" s="336">
        <f>IF('A-baseline &amp; data'!AF389&lt;&gt;"",'A-baseline &amp; data'!AF389,'A-baseline &amp; data'!AE389*(1+SUMIFS('A-methods'!K:K,'A-methods'!$AG:$AG,"rate",'A-methods'!$AF:$AF,$B607,'A-methods'!$H:$H,$C607,'A-methods'!$A:$A,$D607)))</f>
        <v>12455.841477033344</v>
      </c>
      <c r="F607" s="243">
        <f>IF('A-baseline &amp; data'!AG389="",E607*(1+SUMIFS('A-methods'!L:L,'A-methods'!$AG:$AG,"rate",'A-methods'!$AF:$AF,$B607,'A-methods'!$H:$H,$C607,'A-methods'!$A:$A,$D607)),'A-baseline &amp; data'!AG389)</f>
        <v>13053.721867930944</v>
      </c>
      <c r="G607" s="243">
        <f>IF('A-baseline &amp; data'!AH389="",F607*(1+SUMIFS('A-methods'!M:M,'A-methods'!$AG:$AG,"rate",'A-methods'!$AF:$AF,$B607,'A-methods'!$H:$H,$C607,'A-methods'!$A:$A,$D607)),'A-baseline &amp; data'!AH389)</f>
        <v>13680.30051759163</v>
      </c>
      <c r="H607" s="243">
        <f>IF('A-baseline &amp; data'!AI389="",G607*(1+SUMIFS('A-methods'!N:N,'A-methods'!$AG:$AG,"rate",'A-methods'!$AF:$AF,$B607,'A-methods'!$H:$H,$C607,'A-methods'!$A:$A,$D607)),'A-baseline &amp; data'!AI389)</f>
        <v>14336.954942436028</v>
      </c>
      <c r="I607" s="243">
        <f>IF('A-baseline &amp; data'!AJ389="",H607*(1+SUMIFS('A-methods'!O:O,'A-methods'!$AG:$AG,"rate",'A-methods'!$AF:$AF,$B607,'A-methods'!$H:$H,$C607,'A-methods'!$A:$A,$D607)),'A-baseline &amp; data'!AJ389)</f>
        <v>15025.128779672958</v>
      </c>
      <c r="J607" s="243">
        <f>IF('A-baseline &amp; data'!AK389="",I607*(1+SUMIFS('A-methods'!P:P,'A-methods'!$AG:$AG,"rate",'A-methods'!$AF:$AF,$B607,'A-methods'!$H:$H,$C607,'A-methods'!$A:$A,$D607)),'A-baseline &amp; data'!AK389)</f>
        <v>15746.33496109726</v>
      </c>
      <c r="K607" s="243">
        <f>IF('A-baseline &amp; data'!AL389="",J607*(1+SUMIFS('A-methods'!Q:Q,'A-methods'!$AG:$AG,"rate",'A-methods'!$AF:$AF,$B607,'A-methods'!$H:$H,$C607,'A-methods'!$A:$A,$D607)),'A-baseline &amp; data'!AL389)</f>
        <v>16502.159039229929</v>
      </c>
      <c r="L607" s="243">
        <f>IF('A-baseline &amp; data'!AM389="",K607*(1+SUMIFS('A-methods'!R:R,'A-methods'!$AG:$AG,"rate",'A-methods'!$AF:$AF,$B607,'A-methods'!$H:$H,$C607,'A-methods'!$A:$A,$D607)),'A-baseline &amp; data'!AM389)</f>
        <v>17294.262673112968</v>
      </c>
      <c r="M607" s="243">
        <f>IF('A-baseline &amp; data'!AN389="",L607*(1+SUMIFS('A-methods'!S:S,'A-methods'!$AG:$AG,"rate",'A-methods'!$AF:$AF,$B607,'A-methods'!$H:$H,$C607,'A-methods'!$A:$A,$D607)),'A-baseline &amp; data'!AN389)</f>
        <v>18124.387281422391</v>
      </c>
      <c r="N607" s="243">
        <f>IF('A-baseline &amp; data'!AO389="",M607*(1+SUMIFS('A-methods'!T:T,'A-methods'!$AG:$AG,"rate",'A-methods'!$AF:$AF,$B607,'A-methods'!$H:$H,$C607,'A-methods'!$A:$A,$D607)),'A-baseline &amp; data'!AO389)</f>
        <v>18994.357870930668</v>
      </c>
      <c r="O607" s="243">
        <f>IF('A-baseline &amp; data'!AP389="",N607*(1+SUMIFS('A-methods'!U:U,'A-methods'!$AG:$AG,"rate",'A-methods'!$AF:$AF,$B607,'A-methods'!$H:$H,$C607,'A-methods'!$A:$A,$D607)),'A-baseline &amp; data'!AP389)</f>
        <v>19906.087048735339</v>
      </c>
      <c r="P607" s="243">
        <f>IF('A-baseline &amp; data'!AQ389="",O607*(1+SUMIFS('A-methods'!V:V,'A-methods'!$AG:$AG,"rate",'A-methods'!$AF:$AF,$B607,'A-methods'!$H:$H,$C607,'A-methods'!$A:$A,$D607)),'A-baseline &amp; data'!AQ389)</f>
        <v>20861.579227074635</v>
      </c>
      <c r="Q607" s="243">
        <f>IF('A-baseline &amp; data'!AR389="",P607*(1+SUMIFS('A-methods'!W:W,'A-methods'!$AG:$AG,"rate",'A-methods'!$AF:$AF,$B607,'A-methods'!$H:$H,$C607,'A-methods'!$A:$A,$D607)),'A-baseline &amp; data'!AR389)</f>
        <v>21862.935029974218</v>
      </c>
      <c r="R607" s="243">
        <f>IF('A-baseline &amp; data'!AS389="",Q607*(1+SUMIFS('A-methods'!X:X,'A-methods'!$AG:$AG,"rate",'A-methods'!$AF:$AF,$B607,'A-methods'!$H:$H,$C607,'A-methods'!$A:$A,$D607)),'A-baseline &amp; data'!AS389)</f>
        <v>22912.355911412982</v>
      </c>
      <c r="S607" s="243">
        <f>IF('A-baseline &amp; data'!AT389="",R607*(1+SUMIFS('A-methods'!Y:Y,'A-methods'!$AG:$AG,"rate",'A-methods'!$AF:$AF,$B607,'A-methods'!$H:$H,$C607,'A-methods'!$A:$A,$D607)),'A-baseline &amp; data'!AT389)</f>
        <v>24012.148995160805</v>
      </c>
      <c r="T607" s="243">
        <f>IF('A-baseline &amp; data'!AU389="",S607*(1+SUMIFS('A-methods'!Z:Z,'A-methods'!$AG:$AG,"rate",'A-methods'!$AF:$AF,$B607,'A-methods'!$H:$H,$C607,'A-methods'!$A:$A,$D607)),'A-baseline &amp; data'!AU389)</f>
        <v>25164.732146928523</v>
      </c>
      <c r="U607" s="243">
        <f>IF('A-baseline &amp; data'!AV389="",T607*(1+SUMIFS('A-methods'!AA:AA,'A-methods'!$AG:$AG,"rate",'A-methods'!$AF:$AF,$B607,'A-methods'!$H:$H,$C607,'A-methods'!$A:$A,$D607)),'A-baseline &amp; data'!AV389)</f>
        <v>26372.639289981093</v>
      </c>
      <c r="V607" s="243">
        <f>IF('A-baseline &amp; data'!AW389="",U607*(1+SUMIFS('A-methods'!AB:AB,'A-methods'!$AG:$AG,"rate",'A-methods'!$AF:$AF,$B607,'A-methods'!$H:$H,$C607,'A-methods'!$A:$A,$D607)),'A-baseline &amp; data'!AW389)</f>
        <v>27638.525975900186</v>
      </c>
      <c r="W607" s="243">
        <f>IF('A-baseline &amp; data'!AX389="",V607*(1+SUMIFS('A-methods'!AC:AC,'A-methods'!$AG:$AG,"rate",'A-methods'!$AF:$AF,$B607,'A-methods'!$H:$H,$C607,'A-methods'!$A:$A,$D607)),'A-baseline &amp; data'!AX389)</f>
        <v>28965.175222743397</v>
      </c>
      <c r="X607" s="243">
        <f>IF('A-baseline &amp; data'!AY389="",W607*(1+SUMIFS('A-methods'!AD:AD,'A-methods'!$AG:$AG,"rate",'A-methods'!$AF:$AF,$B607,'A-methods'!$H:$H,$C607,'A-methods'!$A:$A,$D607)),'A-baseline &amp; data'!AY389)</f>
        <v>30355.503633435081</v>
      </c>
      <c r="Y607" s="243">
        <f>IF('A-baseline &amp; data'!AZ389="",X607*(1+SUMIFS('A-methods'!AE:AE,'A-methods'!$AG:$AG,"rate",'A-methods'!$AF:$AF,$B607,'A-methods'!$H:$H,$C607,'A-methods'!$A:$A,$D607)),'A-baseline &amp; data'!AZ389)</f>
        <v>31812.567807839965</v>
      </c>
    </row>
    <row r="608" spans="1:27">
      <c r="A608" s="237" t="s">
        <v>254</v>
      </c>
      <c r="B608" s="221" t="s">
        <v>202</v>
      </c>
      <c r="C608" s="274" t="str">
        <f t="shared" si="62"/>
        <v>Tas</v>
      </c>
      <c r="D608" s="272" t="str">
        <f t="shared" si="62"/>
        <v>High</v>
      </c>
      <c r="E608" s="336">
        <f>IF('A-baseline &amp; data'!AF390&lt;&gt;"",'A-baseline &amp; data'!AF390,'A-baseline &amp; data'!AE390*(1+SUMIFS('A-methods'!K:K,'A-methods'!$AG:$AG,"rate",'A-methods'!$AF:$AF,$B608,'A-methods'!$H:$H,$C608,'A-methods'!$A:$A,$D608)))</f>
        <v>0</v>
      </c>
      <c r="F608" s="243">
        <f>IF('A-baseline &amp; data'!AG390="",E608*(1+SUMIFS('A-methods'!L:L,'A-methods'!$AG:$AG,"rate",'A-methods'!$AF:$AF,$B608,'A-methods'!$H:$H,$C608,'A-methods'!$A:$A,$D608)),'A-baseline &amp; data'!AG390)</f>
        <v>0</v>
      </c>
      <c r="G608" s="243">
        <f>IF('A-baseline &amp; data'!AH390="",F608*(1+SUMIFS('A-methods'!M:M,'A-methods'!$AG:$AG,"rate",'A-methods'!$AF:$AF,$B608,'A-methods'!$H:$H,$C608,'A-methods'!$A:$A,$D608)),'A-baseline &amp; data'!AH390)</f>
        <v>0</v>
      </c>
      <c r="H608" s="243">
        <f>IF('A-baseline &amp; data'!AI390="",G608*(1+SUMIFS('A-methods'!N:N,'A-methods'!$AG:$AG,"rate",'A-methods'!$AF:$AF,$B608,'A-methods'!$H:$H,$C608,'A-methods'!$A:$A,$D608)),'A-baseline &amp; data'!AI390)</f>
        <v>0</v>
      </c>
      <c r="I608" s="243">
        <f>IF('A-baseline &amp; data'!AJ390="",H608*(1+SUMIFS('A-methods'!O:O,'A-methods'!$AG:$AG,"rate",'A-methods'!$AF:$AF,$B608,'A-methods'!$H:$H,$C608,'A-methods'!$A:$A,$D608)),'A-baseline &amp; data'!AJ390)</f>
        <v>0</v>
      </c>
      <c r="J608" s="243">
        <f>IF('A-baseline &amp; data'!AK390="",I608*(1+SUMIFS('A-methods'!P:P,'A-methods'!$AG:$AG,"rate",'A-methods'!$AF:$AF,$B608,'A-methods'!$H:$H,$C608,'A-methods'!$A:$A,$D608)),'A-baseline &amp; data'!AK390)</f>
        <v>0</v>
      </c>
      <c r="K608" s="243">
        <f>IF('A-baseline &amp; data'!AL390="",J608*(1+SUMIFS('A-methods'!Q:Q,'A-methods'!$AG:$AG,"rate",'A-methods'!$AF:$AF,$B608,'A-methods'!$H:$H,$C608,'A-methods'!$A:$A,$D608)),'A-baseline &amp; data'!AL390)</f>
        <v>0</v>
      </c>
      <c r="L608" s="243">
        <f>IF('A-baseline &amp; data'!AM390="",K608*(1+SUMIFS('A-methods'!R:R,'A-methods'!$AG:$AG,"rate",'A-methods'!$AF:$AF,$B608,'A-methods'!$H:$H,$C608,'A-methods'!$A:$A,$D608)),'A-baseline &amp; data'!AM390)</f>
        <v>0</v>
      </c>
      <c r="M608" s="243">
        <f>IF('A-baseline &amp; data'!AN390="",L608*(1+SUMIFS('A-methods'!S:S,'A-methods'!$AG:$AG,"rate",'A-methods'!$AF:$AF,$B608,'A-methods'!$H:$H,$C608,'A-methods'!$A:$A,$D608)),'A-baseline &amp; data'!AN390)</f>
        <v>0</v>
      </c>
      <c r="N608" s="243">
        <f>IF('A-baseline &amp; data'!AO390="",M608*(1+SUMIFS('A-methods'!T:T,'A-methods'!$AG:$AG,"rate",'A-methods'!$AF:$AF,$B608,'A-methods'!$H:$H,$C608,'A-methods'!$A:$A,$D608)),'A-baseline &amp; data'!AO390)</f>
        <v>0</v>
      </c>
      <c r="O608" s="243">
        <f>IF('A-baseline &amp; data'!AP390="",N608*(1+SUMIFS('A-methods'!U:U,'A-methods'!$AG:$AG,"rate",'A-methods'!$AF:$AF,$B608,'A-methods'!$H:$H,$C608,'A-methods'!$A:$A,$D608)),'A-baseline &amp; data'!AP390)</f>
        <v>0</v>
      </c>
      <c r="P608" s="243">
        <f>IF('A-baseline &amp; data'!AQ390="",O608*(1+SUMIFS('A-methods'!V:V,'A-methods'!$AG:$AG,"rate",'A-methods'!$AF:$AF,$B608,'A-methods'!$H:$H,$C608,'A-methods'!$A:$A,$D608)),'A-baseline &amp; data'!AQ390)</f>
        <v>0</v>
      </c>
      <c r="Q608" s="243">
        <f>IF('A-baseline &amp; data'!AR390="",P608*(1+SUMIFS('A-methods'!W:W,'A-methods'!$AG:$AG,"rate",'A-methods'!$AF:$AF,$B608,'A-methods'!$H:$H,$C608,'A-methods'!$A:$A,$D608)),'A-baseline &amp; data'!AR390)</f>
        <v>0</v>
      </c>
      <c r="R608" s="243">
        <f>IF('A-baseline &amp; data'!AS390="",Q608*(1+SUMIFS('A-methods'!X:X,'A-methods'!$AG:$AG,"rate",'A-methods'!$AF:$AF,$B608,'A-methods'!$H:$H,$C608,'A-methods'!$A:$A,$D608)),'A-baseline &amp; data'!AS390)</f>
        <v>0</v>
      </c>
      <c r="S608" s="243">
        <f>IF('A-baseline &amp; data'!AT390="",R608*(1+SUMIFS('A-methods'!Y:Y,'A-methods'!$AG:$AG,"rate",'A-methods'!$AF:$AF,$B608,'A-methods'!$H:$H,$C608,'A-methods'!$A:$A,$D608)),'A-baseline &amp; data'!AT390)</f>
        <v>0</v>
      </c>
      <c r="T608" s="243">
        <f>IF('A-baseline &amp; data'!AU390="",S608*(1+SUMIFS('A-methods'!Z:Z,'A-methods'!$AG:$AG,"rate",'A-methods'!$AF:$AF,$B608,'A-methods'!$H:$H,$C608,'A-methods'!$A:$A,$D608)),'A-baseline &amp; data'!AU390)</f>
        <v>0</v>
      </c>
      <c r="U608" s="243">
        <f>IF('A-baseline &amp; data'!AV390="",T608*(1+SUMIFS('A-methods'!AA:AA,'A-methods'!$AG:$AG,"rate",'A-methods'!$AF:$AF,$B608,'A-methods'!$H:$H,$C608,'A-methods'!$A:$A,$D608)),'A-baseline &amp; data'!AV390)</f>
        <v>0</v>
      </c>
      <c r="V608" s="243">
        <f>IF('A-baseline &amp; data'!AW390="",U608*(1+SUMIFS('A-methods'!AB:AB,'A-methods'!$AG:$AG,"rate",'A-methods'!$AF:$AF,$B608,'A-methods'!$H:$H,$C608,'A-methods'!$A:$A,$D608)),'A-baseline &amp; data'!AW390)</f>
        <v>0</v>
      </c>
      <c r="W608" s="243">
        <f>IF('A-baseline &amp; data'!AX390="",V608*(1+SUMIFS('A-methods'!AC:AC,'A-methods'!$AG:$AG,"rate",'A-methods'!$AF:$AF,$B608,'A-methods'!$H:$H,$C608,'A-methods'!$A:$A,$D608)),'A-baseline &amp; data'!AX390)</f>
        <v>0</v>
      </c>
      <c r="X608" s="243">
        <f>IF('A-baseline &amp; data'!AY390="",W608*(1+SUMIFS('A-methods'!AD:AD,'A-methods'!$AG:$AG,"rate",'A-methods'!$AF:$AF,$B608,'A-methods'!$H:$H,$C608,'A-methods'!$A:$A,$D608)),'A-baseline &amp; data'!AY390)</f>
        <v>0</v>
      </c>
      <c r="Y608" s="243">
        <f>IF('A-baseline &amp; data'!AZ390="",X608*(1+SUMIFS('A-methods'!AE:AE,'A-methods'!$AG:$AG,"rate",'A-methods'!$AF:$AF,$B608,'A-methods'!$H:$H,$C608,'A-methods'!$A:$A,$D608)),'A-baseline &amp; data'!AZ390)</f>
        <v>0</v>
      </c>
    </row>
    <row r="609" spans="1:27">
      <c r="A609" s="237" t="s">
        <v>255</v>
      </c>
      <c r="B609" s="221" t="s">
        <v>227</v>
      </c>
      <c r="C609" s="274" t="str">
        <f t="shared" si="62"/>
        <v>Tas</v>
      </c>
      <c r="D609" s="272" t="str">
        <f t="shared" si="62"/>
        <v>High</v>
      </c>
      <c r="E609" s="336">
        <f>IF('A-baseline &amp; data'!AF391&lt;&gt;"",'A-baseline &amp; data'!AF391,'A-baseline &amp; data'!AE391*(1+SUMIFS('A-methods'!K:K,'A-methods'!$AG:$AG,"rate",'A-methods'!$AF:$AF,$B609,'A-methods'!$H:$H,$C609,'A-methods'!$A:$A,$D609)))</f>
        <v>0</v>
      </c>
      <c r="F609" s="243">
        <f>IF('A-baseline &amp; data'!AG391="",E609*(1+SUMIFS('A-methods'!L:L,'A-methods'!$AG:$AG,"rate",'A-methods'!$AF:$AF,$B609,'A-methods'!$H:$H,$C609,'A-methods'!$A:$A,$D609)),'A-baseline &amp; data'!AG391)</f>
        <v>0</v>
      </c>
      <c r="G609" s="243">
        <f>IF('A-baseline &amp; data'!AH391="",F609*(1+SUMIFS('A-methods'!M:M,'A-methods'!$AG:$AG,"rate",'A-methods'!$AF:$AF,$B609,'A-methods'!$H:$H,$C609,'A-methods'!$A:$A,$D609)),'A-baseline &amp; data'!AH391)</f>
        <v>0</v>
      </c>
      <c r="H609" s="243">
        <f>IF('A-baseline &amp; data'!AI391="",G609*(1+SUMIFS('A-methods'!N:N,'A-methods'!$AG:$AG,"rate",'A-methods'!$AF:$AF,$B609,'A-methods'!$H:$H,$C609,'A-methods'!$A:$A,$D609)),'A-baseline &amp; data'!AI391)</f>
        <v>0</v>
      </c>
      <c r="I609" s="243">
        <f>IF('A-baseline &amp; data'!AJ391="",H609*(1+SUMIFS('A-methods'!O:O,'A-methods'!$AG:$AG,"rate",'A-methods'!$AF:$AF,$B609,'A-methods'!$H:$H,$C609,'A-methods'!$A:$A,$D609)),'A-baseline &amp; data'!AJ391)</f>
        <v>0</v>
      </c>
      <c r="J609" s="243">
        <f>IF('A-baseline &amp; data'!AK391="",I609*(1+SUMIFS('A-methods'!P:P,'A-methods'!$AG:$AG,"rate",'A-methods'!$AF:$AF,$B609,'A-methods'!$H:$H,$C609,'A-methods'!$A:$A,$D609)),'A-baseline &amp; data'!AK391)</f>
        <v>0</v>
      </c>
      <c r="K609" s="243">
        <f>IF('A-baseline &amp; data'!AL391="",J609*(1+SUMIFS('A-methods'!Q:Q,'A-methods'!$AG:$AG,"rate",'A-methods'!$AF:$AF,$B609,'A-methods'!$H:$H,$C609,'A-methods'!$A:$A,$D609)),'A-baseline &amp; data'!AL391)</f>
        <v>0</v>
      </c>
      <c r="L609" s="243">
        <f>IF('A-baseline &amp; data'!AM391="",K609*(1+SUMIFS('A-methods'!R:R,'A-methods'!$AG:$AG,"rate",'A-methods'!$AF:$AF,$B609,'A-methods'!$H:$H,$C609,'A-methods'!$A:$A,$D609)),'A-baseline &amp; data'!AM391)</f>
        <v>0</v>
      </c>
      <c r="M609" s="243">
        <f>IF('A-baseline &amp; data'!AN391="",L609*(1+SUMIFS('A-methods'!S:S,'A-methods'!$AG:$AG,"rate",'A-methods'!$AF:$AF,$B609,'A-methods'!$H:$H,$C609,'A-methods'!$A:$A,$D609)),'A-baseline &amp; data'!AN391)</f>
        <v>0</v>
      </c>
      <c r="N609" s="243">
        <f>IF('A-baseline &amp; data'!AO391="",M609*(1+SUMIFS('A-methods'!T:T,'A-methods'!$AG:$AG,"rate",'A-methods'!$AF:$AF,$B609,'A-methods'!$H:$H,$C609,'A-methods'!$A:$A,$D609)),'A-baseline &amp; data'!AO391)</f>
        <v>0</v>
      </c>
      <c r="O609" s="243">
        <f>IF('A-baseline &amp; data'!AP391="",N609*(1+SUMIFS('A-methods'!U:U,'A-methods'!$AG:$AG,"rate",'A-methods'!$AF:$AF,$B609,'A-methods'!$H:$H,$C609,'A-methods'!$A:$A,$D609)),'A-baseline &amp; data'!AP391)</f>
        <v>0</v>
      </c>
      <c r="P609" s="243">
        <f>IF('A-baseline &amp; data'!AQ391="",O609*(1+SUMIFS('A-methods'!V:V,'A-methods'!$AG:$AG,"rate",'A-methods'!$AF:$AF,$B609,'A-methods'!$H:$H,$C609,'A-methods'!$A:$A,$D609)),'A-baseline &amp; data'!AQ391)</f>
        <v>0</v>
      </c>
      <c r="Q609" s="243">
        <f>IF('A-baseline &amp; data'!AR391="",P609*(1+SUMIFS('A-methods'!W:W,'A-methods'!$AG:$AG,"rate",'A-methods'!$AF:$AF,$B609,'A-methods'!$H:$H,$C609,'A-methods'!$A:$A,$D609)),'A-baseline &amp; data'!AR391)</f>
        <v>0</v>
      </c>
      <c r="R609" s="243">
        <f>IF('A-baseline &amp; data'!AS391="",Q609*(1+SUMIFS('A-methods'!X:X,'A-methods'!$AG:$AG,"rate",'A-methods'!$AF:$AF,$B609,'A-methods'!$H:$H,$C609,'A-methods'!$A:$A,$D609)),'A-baseline &amp; data'!AS391)</f>
        <v>0</v>
      </c>
      <c r="S609" s="243">
        <f>IF('A-baseline &amp; data'!AT391="",R609*(1+SUMIFS('A-methods'!Y:Y,'A-methods'!$AG:$AG,"rate",'A-methods'!$AF:$AF,$B609,'A-methods'!$H:$H,$C609,'A-methods'!$A:$A,$D609)),'A-baseline &amp; data'!AT391)</f>
        <v>0</v>
      </c>
      <c r="T609" s="243">
        <f>IF('A-baseline &amp; data'!AU391="",S609*(1+SUMIFS('A-methods'!Z:Z,'A-methods'!$AG:$AG,"rate",'A-methods'!$AF:$AF,$B609,'A-methods'!$H:$H,$C609,'A-methods'!$A:$A,$D609)),'A-baseline &amp; data'!AU391)</f>
        <v>0</v>
      </c>
      <c r="U609" s="243">
        <f>IF('A-baseline &amp; data'!AV391="",T609*(1+SUMIFS('A-methods'!AA:AA,'A-methods'!$AG:$AG,"rate",'A-methods'!$AF:$AF,$B609,'A-methods'!$H:$H,$C609,'A-methods'!$A:$A,$D609)),'A-baseline &amp; data'!AV391)</f>
        <v>0</v>
      </c>
      <c r="V609" s="243">
        <f>IF('A-baseline &amp; data'!AW391="",U609*(1+SUMIFS('A-methods'!AB:AB,'A-methods'!$AG:$AG,"rate",'A-methods'!$AF:$AF,$B609,'A-methods'!$H:$H,$C609,'A-methods'!$A:$A,$D609)),'A-baseline &amp; data'!AW391)</f>
        <v>0</v>
      </c>
      <c r="W609" s="243">
        <f>IF('A-baseline &amp; data'!AX391="",V609*(1+SUMIFS('A-methods'!AC:AC,'A-methods'!$AG:$AG,"rate",'A-methods'!$AF:$AF,$B609,'A-methods'!$H:$H,$C609,'A-methods'!$A:$A,$D609)),'A-baseline &amp; data'!AX391)</f>
        <v>0</v>
      </c>
      <c r="X609" s="243">
        <f>IF('A-baseline &amp; data'!AY391="",W609*(1+SUMIFS('A-methods'!AD:AD,'A-methods'!$AG:$AG,"rate",'A-methods'!$AF:$AF,$B609,'A-methods'!$H:$H,$C609,'A-methods'!$A:$A,$D609)),'A-baseline &amp; data'!AY391)</f>
        <v>0</v>
      </c>
      <c r="Y609" s="243">
        <f>IF('A-baseline &amp; data'!AZ391="",X609*(1+SUMIFS('A-methods'!AE:AE,'A-methods'!$AG:$AG,"rate",'A-methods'!$AF:$AF,$B609,'A-methods'!$H:$H,$C609,'A-methods'!$A:$A,$D609)),'A-baseline &amp; data'!AZ391)</f>
        <v>0</v>
      </c>
    </row>
    <row r="610" spans="1:27">
      <c r="A610" s="237" t="s">
        <v>256</v>
      </c>
      <c r="B610" s="221" t="s">
        <v>372</v>
      </c>
      <c r="C610" s="274" t="str">
        <f t="shared" si="62"/>
        <v>Tas</v>
      </c>
      <c r="D610" s="272" t="str">
        <f t="shared" si="62"/>
        <v>High</v>
      </c>
      <c r="E610" s="336">
        <f>IF('A-baseline &amp; data'!AF392&lt;&gt;"",'A-baseline &amp; data'!AF392,'A-baseline &amp; data'!AE392*(1+SUMIFS('A-methods'!K:K,'A-methods'!$AG:$AG,"rate",'A-methods'!$AF:$AF,$B610,'A-methods'!$H:$H,$C610,'A-methods'!$A:$A,$D610)))</f>
        <v>0</v>
      </c>
      <c r="F610" s="243">
        <f>IF('A-baseline &amp; data'!AG392="",E610*(1+SUMIFS('A-methods'!L:L,'A-methods'!$AG:$AG,"rate",'A-methods'!$AF:$AF,$B610,'A-methods'!$H:$H,$C610,'A-methods'!$A:$A,$D610)),'A-baseline &amp; data'!AG392)</f>
        <v>0</v>
      </c>
      <c r="G610" s="243">
        <f>IF('A-baseline &amp; data'!AH392="",F610*(1+SUMIFS('A-methods'!M:M,'A-methods'!$AG:$AG,"rate",'A-methods'!$AF:$AF,$B610,'A-methods'!$H:$H,$C610,'A-methods'!$A:$A,$D610)),'A-baseline &amp; data'!AH392)</f>
        <v>0</v>
      </c>
      <c r="H610" s="243">
        <f>IF('A-baseline &amp; data'!AI392="",G610*(1+SUMIFS('A-methods'!N:N,'A-methods'!$AG:$AG,"rate",'A-methods'!$AF:$AF,$B610,'A-methods'!$H:$H,$C610,'A-methods'!$A:$A,$D610)),'A-baseline &amp; data'!AI392)</f>
        <v>0</v>
      </c>
      <c r="I610" s="243">
        <f>IF('A-baseline &amp; data'!AJ392="",H610*(1+SUMIFS('A-methods'!O:O,'A-methods'!$AG:$AG,"rate",'A-methods'!$AF:$AF,$B610,'A-methods'!$H:$H,$C610,'A-methods'!$A:$A,$D610)),'A-baseline &amp; data'!AJ392)</f>
        <v>0</v>
      </c>
      <c r="J610" s="243">
        <f>IF('A-baseline &amp; data'!AK392="",I610*(1+SUMIFS('A-methods'!P:P,'A-methods'!$AG:$AG,"rate",'A-methods'!$AF:$AF,$B610,'A-methods'!$H:$H,$C610,'A-methods'!$A:$A,$D610)),'A-baseline &amp; data'!AK392)</f>
        <v>0</v>
      </c>
      <c r="K610" s="243">
        <f>IF('A-baseline &amp; data'!AL392="",J610*(1+SUMIFS('A-methods'!Q:Q,'A-methods'!$AG:$AG,"rate",'A-methods'!$AF:$AF,$B610,'A-methods'!$H:$H,$C610,'A-methods'!$A:$A,$D610)),'A-baseline &amp; data'!AL392)</f>
        <v>0</v>
      </c>
      <c r="L610" s="243">
        <f>IF('A-baseline &amp; data'!AM392="",K610*(1+SUMIFS('A-methods'!R:R,'A-methods'!$AG:$AG,"rate",'A-methods'!$AF:$AF,$B610,'A-methods'!$H:$H,$C610,'A-methods'!$A:$A,$D610)),'A-baseline &amp; data'!AM392)</f>
        <v>0</v>
      </c>
      <c r="M610" s="243">
        <f>IF('A-baseline &amp; data'!AN392="",L610*(1+SUMIFS('A-methods'!S:S,'A-methods'!$AG:$AG,"rate",'A-methods'!$AF:$AF,$B610,'A-methods'!$H:$H,$C610,'A-methods'!$A:$A,$D610)),'A-baseline &amp; data'!AN392)</f>
        <v>0</v>
      </c>
      <c r="N610" s="243">
        <f>IF('A-baseline &amp; data'!AO392="",M610*(1+SUMIFS('A-methods'!T:T,'A-methods'!$AG:$AG,"rate",'A-methods'!$AF:$AF,$B610,'A-methods'!$H:$H,$C610,'A-methods'!$A:$A,$D610)),'A-baseline &amp; data'!AO392)</f>
        <v>0</v>
      </c>
      <c r="O610" s="243">
        <f>IF('A-baseline &amp; data'!AP392="",N610*(1+SUMIFS('A-methods'!U:U,'A-methods'!$AG:$AG,"rate",'A-methods'!$AF:$AF,$B610,'A-methods'!$H:$H,$C610,'A-methods'!$A:$A,$D610)),'A-baseline &amp; data'!AP392)</f>
        <v>0</v>
      </c>
      <c r="P610" s="243">
        <f>IF('A-baseline &amp; data'!AQ392="",O610*(1+SUMIFS('A-methods'!V:V,'A-methods'!$AG:$AG,"rate",'A-methods'!$AF:$AF,$B610,'A-methods'!$H:$H,$C610,'A-methods'!$A:$A,$D610)),'A-baseline &amp; data'!AQ392)</f>
        <v>0</v>
      </c>
      <c r="Q610" s="243">
        <f>IF('A-baseline &amp; data'!AR392="",P610*(1+SUMIFS('A-methods'!W:W,'A-methods'!$AG:$AG,"rate",'A-methods'!$AF:$AF,$B610,'A-methods'!$H:$H,$C610,'A-methods'!$A:$A,$D610)),'A-baseline &amp; data'!AR392)</f>
        <v>0</v>
      </c>
      <c r="R610" s="243">
        <f>IF('A-baseline &amp; data'!AS392="",Q610*(1+SUMIFS('A-methods'!X:X,'A-methods'!$AG:$AG,"rate",'A-methods'!$AF:$AF,$B610,'A-methods'!$H:$H,$C610,'A-methods'!$A:$A,$D610)),'A-baseline &amp; data'!AS392)</f>
        <v>0</v>
      </c>
      <c r="S610" s="243">
        <f>IF('A-baseline &amp; data'!AT392="",R610*(1+SUMIFS('A-methods'!Y:Y,'A-methods'!$AG:$AG,"rate",'A-methods'!$AF:$AF,$B610,'A-methods'!$H:$H,$C610,'A-methods'!$A:$A,$D610)),'A-baseline &amp; data'!AT392)</f>
        <v>0</v>
      </c>
      <c r="T610" s="243">
        <f>IF('A-baseline &amp; data'!AU392="",S610*(1+SUMIFS('A-methods'!Z:Z,'A-methods'!$AG:$AG,"rate",'A-methods'!$AF:$AF,$B610,'A-methods'!$H:$H,$C610,'A-methods'!$A:$A,$D610)),'A-baseline &amp; data'!AU392)</f>
        <v>0</v>
      </c>
      <c r="U610" s="243">
        <f>IF('A-baseline &amp; data'!AV392="",T610*(1+SUMIFS('A-methods'!AA:AA,'A-methods'!$AG:$AG,"rate",'A-methods'!$AF:$AF,$B610,'A-methods'!$H:$H,$C610,'A-methods'!$A:$A,$D610)),'A-baseline &amp; data'!AV392)</f>
        <v>0</v>
      </c>
      <c r="V610" s="243">
        <f>IF('A-baseline &amp; data'!AW392="",U610*(1+SUMIFS('A-methods'!AB:AB,'A-methods'!$AG:$AG,"rate",'A-methods'!$AF:$AF,$B610,'A-methods'!$H:$H,$C610,'A-methods'!$A:$A,$D610)),'A-baseline &amp; data'!AW392)</f>
        <v>0</v>
      </c>
      <c r="W610" s="243">
        <f>IF('A-baseline &amp; data'!AX392="",V610*(1+SUMIFS('A-methods'!AC:AC,'A-methods'!$AG:$AG,"rate",'A-methods'!$AF:$AF,$B610,'A-methods'!$H:$H,$C610,'A-methods'!$A:$A,$D610)),'A-baseline &amp; data'!AX392)</f>
        <v>0</v>
      </c>
      <c r="X610" s="243">
        <f>IF('A-baseline &amp; data'!AY392="",W610*(1+SUMIFS('A-methods'!AD:AD,'A-methods'!$AG:$AG,"rate",'A-methods'!$AF:$AF,$B610,'A-methods'!$H:$H,$C610,'A-methods'!$A:$A,$D610)),'A-baseline &amp; data'!AY392)</f>
        <v>0</v>
      </c>
      <c r="Y610" s="243">
        <f>IF('A-baseline &amp; data'!AZ392="",X610*(1+SUMIFS('A-methods'!AE:AE,'A-methods'!$AG:$AG,"rate",'A-methods'!$AF:$AF,$B610,'A-methods'!$H:$H,$C610,'A-methods'!$A:$A,$D610)),'A-baseline &amp; data'!AZ392)</f>
        <v>0</v>
      </c>
    </row>
    <row r="611" spans="1:27">
      <c r="A611" s="237" t="s">
        <v>370</v>
      </c>
      <c r="B611" s="221" t="s">
        <v>371</v>
      </c>
      <c r="C611" s="274" t="str">
        <f t="shared" si="62"/>
        <v>Tas</v>
      </c>
      <c r="D611" s="272" t="str">
        <f t="shared" si="62"/>
        <v>High</v>
      </c>
      <c r="E611" s="336">
        <f>IF('A-baseline &amp; data'!AF393&lt;&gt;"",'A-baseline &amp; data'!AF393,'A-baseline &amp; data'!AE393*(1+SUMIFS('A-methods'!K:K,'A-methods'!$AG:$AG,"rate",'A-methods'!$AF:$AF,$B611,'A-methods'!$H:$H,$C611,'A-methods'!$A:$A,$D611)))</f>
        <v>0</v>
      </c>
      <c r="F611" s="243">
        <f>IF('A-baseline &amp; data'!AG393="",E611*(1+SUMIFS('A-methods'!L:L,'A-methods'!$AG:$AG,"rate",'A-methods'!$AF:$AF,$B611,'A-methods'!$H:$H,$C611,'A-methods'!$A:$A,$D611)),'A-baseline &amp; data'!AG393)</f>
        <v>0</v>
      </c>
      <c r="G611" s="243">
        <f>IF('A-baseline &amp; data'!AH393="",F611*(1+SUMIFS('A-methods'!M:M,'A-methods'!$AG:$AG,"rate",'A-methods'!$AF:$AF,$B611,'A-methods'!$H:$H,$C611,'A-methods'!$A:$A,$D611)),'A-baseline &amp; data'!AH393)</f>
        <v>0</v>
      </c>
      <c r="H611" s="243">
        <f>IF('A-baseline &amp; data'!AI393="",G611*(1+SUMIFS('A-methods'!N:N,'A-methods'!$AG:$AG,"rate",'A-methods'!$AF:$AF,$B611,'A-methods'!$H:$H,$C611,'A-methods'!$A:$A,$D611)),'A-baseline &amp; data'!AI393)</f>
        <v>0</v>
      </c>
      <c r="I611" s="243">
        <f>IF('A-baseline &amp; data'!AJ393="",H611*(1+SUMIFS('A-methods'!O:O,'A-methods'!$AG:$AG,"rate",'A-methods'!$AF:$AF,$B611,'A-methods'!$H:$H,$C611,'A-methods'!$A:$A,$D611)),'A-baseline &amp; data'!AJ393)</f>
        <v>0</v>
      </c>
      <c r="J611" s="243">
        <f>IF('A-baseline &amp; data'!AK393="",I611*(1+SUMIFS('A-methods'!P:P,'A-methods'!$AG:$AG,"rate",'A-methods'!$AF:$AF,$B611,'A-methods'!$H:$H,$C611,'A-methods'!$A:$A,$D611)),'A-baseline &amp; data'!AK393)</f>
        <v>0</v>
      </c>
      <c r="K611" s="243">
        <f>IF('A-baseline &amp; data'!AL393="",J611*(1+SUMIFS('A-methods'!Q:Q,'A-methods'!$AG:$AG,"rate",'A-methods'!$AF:$AF,$B611,'A-methods'!$H:$H,$C611,'A-methods'!$A:$A,$D611)),'A-baseline &amp; data'!AL393)</f>
        <v>0</v>
      </c>
      <c r="L611" s="243">
        <f>IF('A-baseline &amp; data'!AM393="",K611*(1+SUMIFS('A-methods'!R:R,'A-methods'!$AG:$AG,"rate",'A-methods'!$AF:$AF,$B611,'A-methods'!$H:$H,$C611,'A-methods'!$A:$A,$D611)),'A-baseline &amp; data'!AM393)</f>
        <v>0</v>
      </c>
      <c r="M611" s="243">
        <f>IF('A-baseline &amp; data'!AN393="",L611*(1+SUMIFS('A-methods'!S:S,'A-methods'!$AG:$AG,"rate",'A-methods'!$AF:$AF,$B611,'A-methods'!$H:$H,$C611,'A-methods'!$A:$A,$D611)),'A-baseline &amp; data'!AN393)</f>
        <v>0</v>
      </c>
      <c r="N611" s="243">
        <f>IF('A-baseline &amp; data'!AO393="",M611*(1+SUMIFS('A-methods'!T:T,'A-methods'!$AG:$AG,"rate",'A-methods'!$AF:$AF,$B611,'A-methods'!$H:$H,$C611,'A-methods'!$A:$A,$D611)),'A-baseline &amp; data'!AO393)</f>
        <v>0</v>
      </c>
      <c r="O611" s="243">
        <f>IF('A-baseline &amp; data'!AP393="",N611*(1+SUMIFS('A-methods'!U:U,'A-methods'!$AG:$AG,"rate",'A-methods'!$AF:$AF,$B611,'A-methods'!$H:$H,$C611,'A-methods'!$A:$A,$D611)),'A-baseline &amp; data'!AP393)</f>
        <v>0</v>
      </c>
      <c r="P611" s="243">
        <f>IF('A-baseline &amp; data'!AQ393="",O611*(1+SUMIFS('A-methods'!V:V,'A-methods'!$AG:$AG,"rate",'A-methods'!$AF:$AF,$B611,'A-methods'!$H:$H,$C611,'A-methods'!$A:$A,$D611)),'A-baseline &amp; data'!AQ393)</f>
        <v>0</v>
      </c>
      <c r="Q611" s="243">
        <f>IF('A-baseline &amp; data'!AR393="",P611*(1+SUMIFS('A-methods'!W:W,'A-methods'!$AG:$AG,"rate",'A-methods'!$AF:$AF,$B611,'A-methods'!$H:$H,$C611,'A-methods'!$A:$A,$D611)),'A-baseline &amp; data'!AR393)</f>
        <v>0</v>
      </c>
      <c r="R611" s="243">
        <f>IF('A-baseline &amp; data'!AS393="",Q611*(1+SUMIFS('A-methods'!X:X,'A-methods'!$AG:$AG,"rate",'A-methods'!$AF:$AF,$B611,'A-methods'!$H:$H,$C611,'A-methods'!$A:$A,$D611)),'A-baseline &amp; data'!AS393)</f>
        <v>0</v>
      </c>
      <c r="S611" s="243">
        <f>IF('A-baseline &amp; data'!AT393="",R611*(1+SUMIFS('A-methods'!Y:Y,'A-methods'!$AG:$AG,"rate",'A-methods'!$AF:$AF,$B611,'A-methods'!$H:$H,$C611,'A-methods'!$A:$A,$D611)),'A-baseline &amp; data'!AT393)</f>
        <v>0</v>
      </c>
      <c r="T611" s="243">
        <f>IF('A-baseline &amp; data'!AU393="",S611*(1+SUMIFS('A-methods'!Z:Z,'A-methods'!$AG:$AG,"rate",'A-methods'!$AF:$AF,$B611,'A-methods'!$H:$H,$C611,'A-methods'!$A:$A,$D611)),'A-baseline &amp; data'!AU393)</f>
        <v>0</v>
      </c>
      <c r="U611" s="243">
        <f>IF('A-baseline &amp; data'!AV393="",T611*(1+SUMIFS('A-methods'!AA:AA,'A-methods'!$AG:$AG,"rate",'A-methods'!$AF:$AF,$B611,'A-methods'!$H:$H,$C611,'A-methods'!$A:$A,$D611)),'A-baseline &amp; data'!AV393)</f>
        <v>0</v>
      </c>
      <c r="V611" s="243">
        <f>IF('A-baseline &amp; data'!AW393="",U611*(1+SUMIFS('A-methods'!AB:AB,'A-methods'!$AG:$AG,"rate",'A-methods'!$AF:$AF,$B611,'A-methods'!$H:$H,$C611,'A-methods'!$A:$A,$D611)),'A-baseline &amp; data'!AW393)</f>
        <v>0</v>
      </c>
      <c r="W611" s="243">
        <f>IF('A-baseline &amp; data'!AX393="",V611*(1+SUMIFS('A-methods'!AC:AC,'A-methods'!$AG:$AG,"rate",'A-methods'!$AF:$AF,$B611,'A-methods'!$H:$H,$C611,'A-methods'!$A:$A,$D611)),'A-baseline &amp; data'!AX393)</f>
        <v>0</v>
      </c>
      <c r="X611" s="243">
        <f>IF('A-baseline &amp; data'!AY393="",W611*(1+SUMIFS('A-methods'!AD:AD,'A-methods'!$AG:$AG,"rate",'A-methods'!$AF:$AF,$B611,'A-methods'!$H:$H,$C611,'A-methods'!$A:$A,$D611)),'A-baseline &amp; data'!AY393)</f>
        <v>0</v>
      </c>
      <c r="Y611" s="243">
        <f>IF('A-baseline &amp; data'!AZ393="",X611*(1+SUMIFS('A-methods'!AE:AE,'A-methods'!$AG:$AG,"rate",'A-methods'!$AF:$AF,$B611,'A-methods'!$H:$H,$C611,'A-methods'!$A:$A,$D611)),'A-baseline &amp; data'!AZ393)</f>
        <v>0</v>
      </c>
    </row>
    <row r="612" spans="1:27">
      <c r="A612" s="237" t="s">
        <v>381</v>
      </c>
      <c r="B612" s="221" t="s">
        <v>382</v>
      </c>
      <c r="C612" s="274" t="str">
        <f t="shared" si="62"/>
        <v>Tas</v>
      </c>
      <c r="D612" s="272" t="str">
        <f t="shared" si="62"/>
        <v>High</v>
      </c>
      <c r="E612" s="336">
        <f>IF('A-baseline &amp; data'!AF394&lt;&gt;"",'A-baseline &amp; data'!AF394,'A-baseline &amp; data'!AE394*(1+SUMIFS('A-methods'!K:K,'A-methods'!$AG:$AG,"rate",'A-methods'!$AF:$AF,$B612,'A-methods'!$H:$H,$C612,'A-methods'!$A:$A,$D612)))</f>
        <v>0</v>
      </c>
      <c r="F612" s="243">
        <f>IF('A-baseline &amp; data'!AG394="",E612*(1+SUMIFS('A-methods'!L:L,'A-methods'!$AG:$AG,"rate",'A-methods'!$AF:$AF,$B612,'A-methods'!$H:$H,$C612,'A-methods'!$A:$A,$D612)),'A-baseline &amp; data'!AG394)</f>
        <v>0</v>
      </c>
      <c r="G612" s="243">
        <f>IF('A-baseline &amp; data'!AH394="",F612*(1+SUMIFS('A-methods'!M:M,'A-methods'!$AG:$AG,"rate",'A-methods'!$AF:$AF,$B612,'A-methods'!$H:$H,$C612,'A-methods'!$A:$A,$D612)),'A-baseline &amp; data'!AH394)</f>
        <v>0</v>
      </c>
      <c r="H612" s="243">
        <f>IF('A-baseline &amp; data'!AI394="",G612*(1+SUMIFS('A-methods'!N:N,'A-methods'!$AG:$AG,"rate",'A-methods'!$AF:$AF,$B612,'A-methods'!$H:$H,$C612,'A-methods'!$A:$A,$D612)),'A-baseline &amp; data'!AI394)</f>
        <v>0</v>
      </c>
      <c r="I612" s="243">
        <f>IF('A-baseline &amp; data'!AJ394="",H612*(1+SUMIFS('A-methods'!O:O,'A-methods'!$AG:$AG,"rate",'A-methods'!$AF:$AF,$B612,'A-methods'!$H:$H,$C612,'A-methods'!$A:$A,$D612)),'A-baseline &amp; data'!AJ394)</f>
        <v>0</v>
      </c>
      <c r="J612" s="243">
        <f>IF('A-baseline &amp; data'!AK394="",I612*(1+SUMIFS('A-methods'!P:P,'A-methods'!$AG:$AG,"rate",'A-methods'!$AF:$AF,$B612,'A-methods'!$H:$H,$C612,'A-methods'!$A:$A,$D612)),'A-baseline &amp; data'!AK394)</f>
        <v>0</v>
      </c>
      <c r="K612" s="243">
        <f>IF('A-baseline &amp; data'!AL394="",J612*(1+SUMIFS('A-methods'!Q:Q,'A-methods'!$AG:$AG,"rate",'A-methods'!$AF:$AF,$B612,'A-methods'!$H:$H,$C612,'A-methods'!$A:$A,$D612)),'A-baseline &amp; data'!AL394)</f>
        <v>0</v>
      </c>
      <c r="L612" s="243">
        <f>IF('A-baseline &amp; data'!AM394="",K612*(1+SUMIFS('A-methods'!R:R,'A-methods'!$AG:$AG,"rate",'A-methods'!$AF:$AF,$B612,'A-methods'!$H:$H,$C612,'A-methods'!$A:$A,$D612)),'A-baseline &amp; data'!AM394)</f>
        <v>0</v>
      </c>
      <c r="M612" s="243">
        <f>IF('A-baseline &amp; data'!AN394="",L612*(1+SUMIFS('A-methods'!S:S,'A-methods'!$AG:$AG,"rate",'A-methods'!$AF:$AF,$B612,'A-methods'!$H:$H,$C612,'A-methods'!$A:$A,$D612)),'A-baseline &amp; data'!AN394)</f>
        <v>0</v>
      </c>
      <c r="N612" s="243">
        <f>IF('A-baseline &amp; data'!AO394="",M612*(1+SUMIFS('A-methods'!T:T,'A-methods'!$AG:$AG,"rate",'A-methods'!$AF:$AF,$B612,'A-methods'!$H:$H,$C612,'A-methods'!$A:$A,$D612)),'A-baseline &amp; data'!AO394)</f>
        <v>0</v>
      </c>
      <c r="O612" s="243">
        <f>IF('A-baseline &amp; data'!AP394="",N612*(1+SUMIFS('A-methods'!U:U,'A-methods'!$AG:$AG,"rate",'A-methods'!$AF:$AF,$B612,'A-methods'!$H:$H,$C612,'A-methods'!$A:$A,$D612)),'A-baseline &amp; data'!AP394)</f>
        <v>0</v>
      </c>
      <c r="P612" s="243">
        <f>IF('A-baseline &amp; data'!AQ394="",O612*(1+SUMIFS('A-methods'!V:V,'A-methods'!$AG:$AG,"rate",'A-methods'!$AF:$AF,$B612,'A-methods'!$H:$H,$C612,'A-methods'!$A:$A,$D612)),'A-baseline &amp; data'!AQ394)</f>
        <v>0</v>
      </c>
      <c r="Q612" s="243">
        <f>IF('A-baseline &amp; data'!AR394="",P612*(1+SUMIFS('A-methods'!W:W,'A-methods'!$AG:$AG,"rate",'A-methods'!$AF:$AF,$B612,'A-methods'!$H:$H,$C612,'A-methods'!$A:$A,$D612)),'A-baseline &amp; data'!AR394)</f>
        <v>0</v>
      </c>
      <c r="R612" s="243">
        <f>IF('A-baseline &amp; data'!AS394="",Q612*(1+SUMIFS('A-methods'!X:X,'A-methods'!$AG:$AG,"rate",'A-methods'!$AF:$AF,$B612,'A-methods'!$H:$H,$C612,'A-methods'!$A:$A,$D612)),'A-baseline &amp; data'!AS394)</f>
        <v>0</v>
      </c>
      <c r="S612" s="243">
        <f>IF('A-baseline &amp; data'!AT394="",R612*(1+SUMIFS('A-methods'!Y:Y,'A-methods'!$AG:$AG,"rate",'A-methods'!$AF:$AF,$B612,'A-methods'!$H:$H,$C612,'A-methods'!$A:$A,$D612)),'A-baseline &amp; data'!AT394)</f>
        <v>0</v>
      </c>
      <c r="T612" s="243">
        <f>IF('A-baseline &amp; data'!AU394="",S612*(1+SUMIFS('A-methods'!Z:Z,'A-methods'!$AG:$AG,"rate",'A-methods'!$AF:$AF,$B612,'A-methods'!$H:$H,$C612,'A-methods'!$A:$A,$D612)),'A-baseline &amp; data'!AU394)</f>
        <v>0</v>
      </c>
      <c r="U612" s="243">
        <f>IF('A-baseline &amp; data'!AV394="",T612*(1+SUMIFS('A-methods'!AA:AA,'A-methods'!$AG:$AG,"rate",'A-methods'!$AF:$AF,$B612,'A-methods'!$H:$H,$C612,'A-methods'!$A:$A,$D612)),'A-baseline &amp; data'!AV394)</f>
        <v>0</v>
      </c>
      <c r="V612" s="243">
        <f>IF('A-baseline &amp; data'!AW394="",U612*(1+SUMIFS('A-methods'!AB:AB,'A-methods'!$AG:$AG,"rate",'A-methods'!$AF:$AF,$B612,'A-methods'!$H:$H,$C612,'A-methods'!$A:$A,$D612)),'A-baseline &amp; data'!AW394)</f>
        <v>0</v>
      </c>
      <c r="W612" s="243">
        <f>IF('A-baseline &amp; data'!AX394="",V612*(1+SUMIFS('A-methods'!AC:AC,'A-methods'!$AG:$AG,"rate",'A-methods'!$AF:$AF,$B612,'A-methods'!$H:$H,$C612,'A-methods'!$A:$A,$D612)),'A-baseline &amp; data'!AX394)</f>
        <v>0</v>
      </c>
      <c r="X612" s="243">
        <f>IF('A-baseline &amp; data'!AY394="",W612*(1+SUMIFS('A-methods'!AD:AD,'A-methods'!$AG:$AG,"rate",'A-methods'!$AF:$AF,$B612,'A-methods'!$H:$H,$C612,'A-methods'!$A:$A,$D612)),'A-baseline &amp; data'!AY394)</f>
        <v>0</v>
      </c>
      <c r="Y612" s="243">
        <f>IF('A-baseline &amp; data'!AZ394="",X612*(1+SUMIFS('A-methods'!AE:AE,'A-methods'!$AG:$AG,"rate",'A-methods'!$AF:$AF,$B612,'A-methods'!$H:$H,$C612,'A-methods'!$A:$A,$D612)),'A-baseline &amp; data'!AZ394)</f>
        <v>0</v>
      </c>
    </row>
    <row r="613" spans="1:27">
      <c r="A613" s="237" t="s">
        <v>257</v>
      </c>
      <c r="B613" s="221" t="s">
        <v>194</v>
      </c>
      <c r="C613" s="274" t="str">
        <f t="shared" si="62"/>
        <v>Tas</v>
      </c>
      <c r="D613" s="272" t="str">
        <f t="shared" si="62"/>
        <v>High</v>
      </c>
      <c r="E613" s="336">
        <f>IF('A-baseline &amp; data'!AF395&lt;&gt;"",'A-baseline &amp; data'!AF395,'A-baseline &amp; data'!AE395*(1+SUMIFS('A-methods'!K:K,'A-methods'!$AG:$AG,"rate",'A-methods'!$AF:$AF,$B613,'A-methods'!$H:$H,$C613,'A-methods'!$A:$A,$D613)))</f>
        <v>32.118000000000002</v>
      </c>
      <c r="F613" s="243">
        <f>IF('A-baseline &amp; data'!AG395="",E613*(1+SUMIFS('A-methods'!L:L,'A-methods'!$AG:$AG,"rate",'A-methods'!$AF:$AF,$B613,'A-methods'!$H:$H,$C613,'A-methods'!$A:$A,$D613)),'A-baseline &amp; data'!AG395)</f>
        <v>32.43918</v>
      </c>
      <c r="G613" s="243">
        <f>IF('A-baseline &amp; data'!AH395="",F613*(1+SUMIFS('A-methods'!M:M,'A-methods'!$AG:$AG,"rate",'A-methods'!$AF:$AF,$B613,'A-methods'!$H:$H,$C613,'A-methods'!$A:$A,$D613)),'A-baseline &amp; data'!AH395)</f>
        <v>32.763571800000001</v>
      </c>
      <c r="H613" s="243">
        <f>IF('A-baseline &amp; data'!AI395="",G613*(1+SUMIFS('A-methods'!N:N,'A-methods'!$AG:$AG,"rate",'A-methods'!$AF:$AF,$B613,'A-methods'!$H:$H,$C613,'A-methods'!$A:$A,$D613)),'A-baseline &amp; data'!AI395)</f>
        <v>33.091207518000004</v>
      </c>
      <c r="I613" s="243">
        <f>IF('A-baseline &amp; data'!AJ395="",H613*(1+SUMIFS('A-methods'!O:O,'A-methods'!$AG:$AG,"rate",'A-methods'!$AF:$AF,$B613,'A-methods'!$H:$H,$C613,'A-methods'!$A:$A,$D613)),'A-baseline &amp; data'!AJ395)</f>
        <v>33.422119593180007</v>
      </c>
      <c r="J613" s="243">
        <f>IF('A-baseline &amp; data'!AK395="",I613*(1+SUMIFS('A-methods'!P:P,'A-methods'!$AG:$AG,"rate",'A-methods'!$AF:$AF,$B613,'A-methods'!$H:$H,$C613,'A-methods'!$A:$A,$D613)),'A-baseline &amp; data'!AK395)</f>
        <v>33.75634078911181</v>
      </c>
      <c r="K613" s="243">
        <f>IF('A-baseline &amp; data'!AL395="",J613*(1+SUMIFS('A-methods'!Q:Q,'A-methods'!$AG:$AG,"rate",'A-methods'!$AF:$AF,$B613,'A-methods'!$H:$H,$C613,'A-methods'!$A:$A,$D613)),'A-baseline &amp; data'!AL395)</f>
        <v>34.093904197002928</v>
      </c>
      <c r="L613" s="243">
        <f>IF('A-baseline &amp; data'!AM395="",K613*(1+SUMIFS('A-methods'!R:R,'A-methods'!$AG:$AG,"rate",'A-methods'!$AF:$AF,$B613,'A-methods'!$H:$H,$C613,'A-methods'!$A:$A,$D613)),'A-baseline &amp; data'!AM395)</f>
        <v>34.43484323897296</v>
      </c>
      <c r="M613" s="243">
        <f>IF('A-baseline &amp; data'!AN395="",L613*(1+SUMIFS('A-methods'!S:S,'A-methods'!$AG:$AG,"rate",'A-methods'!$AF:$AF,$B613,'A-methods'!$H:$H,$C613,'A-methods'!$A:$A,$D613)),'A-baseline &amp; data'!AN395)</f>
        <v>34.779191671362689</v>
      </c>
      <c r="N613" s="243">
        <f>IF('A-baseline &amp; data'!AO395="",M613*(1+SUMIFS('A-methods'!T:T,'A-methods'!$AG:$AG,"rate",'A-methods'!$AF:$AF,$B613,'A-methods'!$H:$H,$C613,'A-methods'!$A:$A,$D613)),'A-baseline &amp; data'!AO395)</f>
        <v>35.126983588076314</v>
      </c>
      <c r="O613" s="243">
        <f>IF('A-baseline &amp; data'!AP395="",N613*(1+SUMIFS('A-methods'!U:U,'A-methods'!$AG:$AG,"rate",'A-methods'!$AF:$AF,$B613,'A-methods'!$H:$H,$C613,'A-methods'!$A:$A,$D613)),'A-baseline &amp; data'!AP395)</f>
        <v>35.478253423957078</v>
      </c>
      <c r="P613" s="243">
        <f>IF('A-baseline &amp; data'!AQ395="",O613*(1+SUMIFS('A-methods'!V:V,'A-methods'!$AG:$AG,"rate",'A-methods'!$AF:$AF,$B613,'A-methods'!$H:$H,$C613,'A-methods'!$A:$A,$D613)),'A-baseline &amp; data'!AQ395)</f>
        <v>35.833035958196646</v>
      </c>
      <c r="Q613" s="243">
        <f>IF('A-baseline &amp; data'!AR395="",P613*(1+SUMIFS('A-methods'!W:W,'A-methods'!$AG:$AG,"rate",'A-methods'!$AF:$AF,$B613,'A-methods'!$H:$H,$C613,'A-methods'!$A:$A,$D613)),'A-baseline &amp; data'!AR395)</f>
        <v>36.191366317778616</v>
      </c>
      <c r="R613" s="243">
        <f>IF('A-baseline &amp; data'!AS395="",Q613*(1+SUMIFS('A-methods'!X:X,'A-methods'!$AG:$AG,"rate",'A-methods'!$AF:$AF,$B613,'A-methods'!$H:$H,$C613,'A-methods'!$A:$A,$D613)),'A-baseline &amp; data'!AS395)</f>
        <v>36.553279980956404</v>
      </c>
      <c r="S613" s="243">
        <f>IF('A-baseline &amp; data'!AT395="",R613*(1+SUMIFS('A-methods'!Y:Y,'A-methods'!$AG:$AG,"rate",'A-methods'!$AF:$AF,$B613,'A-methods'!$H:$H,$C613,'A-methods'!$A:$A,$D613)),'A-baseline &amp; data'!AT395)</f>
        <v>36.918812780765968</v>
      </c>
      <c r="T613" s="243">
        <f>IF('A-baseline &amp; data'!AU395="",S613*(1+SUMIFS('A-methods'!Z:Z,'A-methods'!$AG:$AG,"rate",'A-methods'!$AF:$AF,$B613,'A-methods'!$H:$H,$C613,'A-methods'!$A:$A,$D613)),'A-baseline &amp; data'!AU395)</f>
        <v>37.288000908573629</v>
      </c>
      <c r="U613" s="243">
        <f>IF('A-baseline &amp; data'!AV395="",T613*(1+SUMIFS('A-methods'!AA:AA,'A-methods'!$AG:$AG,"rate",'A-methods'!$AF:$AF,$B613,'A-methods'!$H:$H,$C613,'A-methods'!$A:$A,$D613)),'A-baseline &amp; data'!AV395)</f>
        <v>37.660880917659362</v>
      </c>
      <c r="V613" s="243">
        <f>IF('A-baseline &amp; data'!AW395="",U613*(1+SUMIFS('A-methods'!AB:AB,'A-methods'!$AG:$AG,"rate",'A-methods'!$AF:$AF,$B613,'A-methods'!$H:$H,$C613,'A-methods'!$A:$A,$D613)),'A-baseline &amp; data'!AW395)</f>
        <v>38.037489726835958</v>
      </c>
      <c r="W613" s="243">
        <f>IF('A-baseline &amp; data'!AX395="",V613*(1+SUMIFS('A-methods'!AC:AC,'A-methods'!$AG:$AG,"rate",'A-methods'!$AF:$AF,$B613,'A-methods'!$H:$H,$C613,'A-methods'!$A:$A,$D613)),'A-baseline &amp; data'!AX395)</f>
        <v>38.417864624104318</v>
      </c>
      <c r="X613" s="243">
        <f>IF('A-baseline &amp; data'!AY395="",W613*(1+SUMIFS('A-methods'!AD:AD,'A-methods'!$AG:$AG,"rate",'A-methods'!$AF:$AF,$B613,'A-methods'!$H:$H,$C613,'A-methods'!$A:$A,$D613)),'A-baseline &amp; data'!AY395)</f>
        <v>38.802043270345365</v>
      </c>
      <c r="Y613" s="243">
        <f>IF('A-baseline &amp; data'!AZ395="",X613*(1+SUMIFS('A-methods'!AE:AE,'A-methods'!$AG:$AG,"rate",'A-methods'!$AF:$AF,$B613,'A-methods'!$H:$H,$C613,'A-methods'!$A:$A,$D613)),'A-baseline &amp; data'!AZ395)</f>
        <v>39.190063703048821</v>
      </c>
    </row>
    <row r="614" spans="1:27">
      <c r="A614" s="237" t="s">
        <v>159</v>
      </c>
      <c r="B614" s="221" t="s">
        <v>203</v>
      </c>
      <c r="C614" s="274" t="str">
        <f t="shared" si="62"/>
        <v>Tas</v>
      </c>
      <c r="D614" s="272" t="str">
        <f t="shared" si="62"/>
        <v>High</v>
      </c>
      <c r="E614" s="336">
        <f>IF('A-baseline &amp; data'!AF396&lt;&gt;"",'A-baseline &amp; data'!AF396,'A-baseline &amp; data'!AE396*(1+SUMIFS('A-methods'!K:K,'A-methods'!$AG:$AG,"rate",'A-methods'!$AF:$AF,$B614,'A-methods'!$H:$H,$C614,'A-methods'!$A:$A,$D614)))</f>
        <v>131.19999999999999</v>
      </c>
      <c r="F614" s="243">
        <f>IF('A-baseline &amp; data'!AG396="",E614*(1+SUMIFS('A-methods'!L:L,'A-methods'!$AG:$AG,"rate",'A-methods'!$AF:$AF,$B614,'A-methods'!$H:$H,$C614,'A-methods'!$A:$A,$D614)),'A-baseline &amp; data'!AG396)</f>
        <v>131.19999999999999</v>
      </c>
      <c r="G614" s="243">
        <f>IF('A-baseline &amp; data'!AH396="",F614*(1+SUMIFS('A-methods'!M:M,'A-methods'!$AG:$AG,"rate",'A-methods'!$AF:$AF,$B614,'A-methods'!$H:$H,$C614,'A-methods'!$A:$A,$D614)),'A-baseline &amp; data'!AH396)</f>
        <v>131.19999999999999</v>
      </c>
      <c r="H614" s="243">
        <f>IF('A-baseline &amp; data'!AI396="",G614*(1+SUMIFS('A-methods'!N:N,'A-methods'!$AG:$AG,"rate",'A-methods'!$AF:$AF,$B614,'A-methods'!$H:$H,$C614,'A-methods'!$A:$A,$D614)),'A-baseline &amp; data'!AI396)</f>
        <v>131.19999999999999</v>
      </c>
      <c r="I614" s="243">
        <f>IF('A-baseline &amp; data'!AJ396="",H614*(1+SUMIFS('A-methods'!O:O,'A-methods'!$AG:$AG,"rate",'A-methods'!$AF:$AF,$B614,'A-methods'!$H:$H,$C614,'A-methods'!$A:$A,$D614)),'A-baseline &amp; data'!AJ396)</f>
        <v>131.19999999999999</v>
      </c>
      <c r="J614" s="243">
        <f>IF('A-baseline &amp; data'!AK396="",I614*(1+SUMIFS('A-methods'!P:P,'A-methods'!$AG:$AG,"rate",'A-methods'!$AF:$AF,$B614,'A-methods'!$H:$H,$C614,'A-methods'!$A:$A,$D614)),'A-baseline &amp; data'!AK396)</f>
        <v>131.19999999999999</v>
      </c>
      <c r="K614" s="243">
        <f>IF('A-baseline &amp; data'!AL396="",J614*(1+SUMIFS('A-methods'!Q:Q,'A-methods'!$AG:$AG,"rate",'A-methods'!$AF:$AF,$B614,'A-methods'!$H:$H,$C614,'A-methods'!$A:$A,$D614)),'A-baseline &amp; data'!AL396)</f>
        <v>131.19999999999999</v>
      </c>
      <c r="L614" s="243">
        <f>IF('A-baseline &amp; data'!AM396="",K614*(1+SUMIFS('A-methods'!R:R,'A-methods'!$AG:$AG,"rate",'A-methods'!$AF:$AF,$B614,'A-methods'!$H:$H,$C614,'A-methods'!$A:$A,$D614)),'A-baseline &amp; data'!AM396)</f>
        <v>131.19999999999999</v>
      </c>
      <c r="M614" s="243">
        <f>IF('A-baseline &amp; data'!AN396="",L614*(1+SUMIFS('A-methods'!S:S,'A-methods'!$AG:$AG,"rate",'A-methods'!$AF:$AF,$B614,'A-methods'!$H:$H,$C614,'A-methods'!$A:$A,$D614)),'A-baseline &amp; data'!AN396)</f>
        <v>131.19999999999999</v>
      </c>
      <c r="N614" s="243">
        <f>IF('A-baseline &amp; data'!AO396="",M614*(1+SUMIFS('A-methods'!T:T,'A-methods'!$AG:$AG,"rate",'A-methods'!$AF:$AF,$B614,'A-methods'!$H:$H,$C614,'A-methods'!$A:$A,$D614)),'A-baseline &amp; data'!AO396)</f>
        <v>131.19999999999999</v>
      </c>
      <c r="O614" s="243">
        <f>IF('A-baseline &amp; data'!AP396="",N614*(1+SUMIFS('A-methods'!U:U,'A-methods'!$AG:$AG,"rate",'A-methods'!$AF:$AF,$B614,'A-methods'!$H:$H,$C614,'A-methods'!$A:$A,$D614)),'A-baseline &amp; data'!AP396)</f>
        <v>131.19999999999999</v>
      </c>
      <c r="P614" s="243">
        <f>IF('A-baseline &amp; data'!AQ396="",O614*(1+SUMIFS('A-methods'!V:V,'A-methods'!$AG:$AG,"rate",'A-methods'!$AF:$AF,$B614,'A-methods'!$H:$H,$C614,'A-methods'!$A:$A,$D614)),'A-baseline &amp; data'!AQ396)</f>
        <v>131.19999999999999</v>
      </c>
      <c r="Q614" s="243">
        <f>IF('A-baseline &amp; data'!AR396="",P614*(1+SUMIFS('A-methods'!W:W,'A-methods'!$AG:$AG,"rate",'A-methods'!$AF:$AF,$B614,'A-methods'!$H:$H,$C614,'A-methods'!$A:$A,$D614)),'A-baseline &amp; data'!AR396)</f>
        <v>131.19999999999999</v>
      </c>
      <c r="R614" s="243">
        <f>IF('A-baseline &amp; data'!AS396="",Q614*(1+SUMIFS('A-methods'!X:X,'A-methods'!$AG:$AG,"rate",'A-methods'!$AF:$AF,$B614,'A-methods'!$H:$H,$C614,'A-methods'!$A:$A,$D614)),'A-baseline &amp; data'!AS396)</f>
        <v>131.19999999999999</v>
      </c>
      <c r="S614" s="243">
        <f>IF('A-baseline &amp; data'!AT396="",R614*(1+SUMIFS('A-methods'!Y:Y,'A-methods'!$AG:$AG,"rate",'A-methods'!$AF:$AF,$B614,'A-methods'!$H:$H,$C614,'A-methods'!$A:$A,$D614)),'A-baseline &amp; data'!AT396)</f>
        <v>131.19999999999999</v>
      </c>
      <c r="T614" s="243">
        <f>IF('A-baseline &amp; data'!AU396="",S614*(1+SUMIFS('A-methods'!Z:Z,'A-methods'!$AG:$AG,"rate",'A-methods'!$AF:$AF,$B614,'A-methods'!$H:$H,$C614,'A-methods'!$A:$A,$D614)),'A-baseline &amp; data'!AU396)</f>
        <v>131.19999999999999</v>
      </c>
      <c r="U614" s="243">
        <f>IF('A-baseline &amp; data'!AV396="",T614*(1+SUMIFS('A-methods'!AA:AA,'A-methods'!$AG:$AG,"rate",'A-methods'!$AF:$AF,$B614,'A-methods'!$H:$H,$C614,'A-methods'!$A:$A,$D614)),'A-baseline &amp; data'!AV396)</f>
        <v>131.19999999999999</v>
      </c>
      <c r="V614" s="243">
        <f>IF('A-baseline &amp; data'!AW396="",U614*(1+SUMIFS('A-methods'!AB:AB,'A-methods'!$AG:$AG,"rate",'A-methods'!$AF:$AF,$B614,'A-methods'!$H:$H,$C614,'A-methods'!$A:$A,$D614)),'A-baseline &amp; data'!AW396)</f>
        <v>131.19999999999999</v>
      </c>
      <c r="W614" s="243">
        <f>IF('A-baseline &amp; data'!AX396="",V614*(1+SUMIFS('A-methods'!AC:AC,'A-methods'!$AG:$AG,"rate",'A-methods'!$AF:$AF,$B614,'A-methods'!$H:$H,$C614,'A-methods'!$A:$A,$D614)),'A-baseline &amp; data'!AX396)</f>
        <v>131.19999999999999</v>
      </c>
      <c r="X614" s="243">
        <f>IF('A-baseline &amp; data'!AY396="",W614*(1+SUMIFS('A-methods'!AD:AD,'A-methods'!$AG:$AG,"rate",'A-methods'!$AF:$AF,$B614,'A-methods'!$H:$H,$C614,'A-methods'!$A:$A,$D614)),'A-baseline &amp; data'!AY396)</f>
        <v>131.19999999999999</v>
      </c>
      <c r="Y614" s="243">
        <f>IF('A-baseline &amp; data'!AZ396="",X614*(1+SUMIFS('A-methods'!AE:AE,'A-methods'!$AG:$AG,"rate",'A-methods'!$AF:$AF,$B614,'A-methods'!$H:$H,$C614,'A-methods'!$A:$A,$D614)),'A-baseline &amp; data'!AZ396)</f>
        <v>131.19999999999999</v>
      </c>
    </row>
    <row r="615" spans="1:27">
      <c r="A615" s="237" t="s">
        <v>258</v>
      </c>
      <c r="B615" s="221" t="s">
        <v>766</v>
      </c>
      <c r="C615" s="274" t="str">
        <f t="shared" si="62"/>
        <v>Tas</v>
      </c>
      <c r="D615" s="272" t="str">
        <f t="shared" si="62"/>
        <v>High</v>
      </c>
      <c r="E615" s="336">
        <f>IF('A-baseline &amp; data'!AF397&lt;&gt;"",'A-baseline &amp; data'!AF397,'A-baseline &amp; data'!AE397*(1+SUMIFS('A-methods'!K:K,'A-methods'!$AG:$AG,"rate",'A-methods'!$AF:$AF,$B615,'A-methods'!$H:$H,$C615,'A-methods'!$A:$A,$D615)))</f>
        <v>0</v>
      </c>
      <c r="F615" s="243">
        <f>IF('A-baseline &amp; data'!AG397="",E615*(1+SUMIFS('A-methods'!L:L,'A-methods'!$AG:$AG,"rate",'A-methods'!$AF:$AF,$B615,'A-methods'!$H:$H,$C615,'A-methods'!$A:$A,$D615)),'A-baseline &amp; data'!AG397)</f>
        <v>0</v>
      </c>
      <c r="G615" s="243">
        <f>IF('A-baseline &amp; data'!AH397="",F615*(1+SUMIFS('A-methods'!M:M,'A-methods'!$AG:$AG,"rate",'A-methods'!$AF:$AF,$B615,'A-methods'!$H:$H,$C615,'A-methods'!$A:$A,$D615)),'A-baseline &amp; data'!AH397)</f>
        <v>0</v>
      </c>
      <c r="H615" s="243">
        <f>IF('A-baseline &amp; data'!AI397="",G615*(1+SUMIFS('A-methods'!N:N,'A-methods'!$AG:$AG,"rate",'A-methods'!$AF:$AF,$B615,'A-methods'!$H:$H,$C615,'A-methods'!$A:$A,$D615)),'A-baseline &amp; data'!AI397)</f>
        <v>0</v>
      </c>
      <c r="I615" s="243">
        <f>IF('A-baseline &amp; data'!AJ397="",H615*(1+SUMIFS('A-methods'!O:O,'A-methods'!$AG:$AG,"rate",'A-methods'!$AF:$AF,$B615,'A-methods'!$H:$H,$C615,'A-methods'!$A:$A,$D615)),'A-baseline &amp; data'!AJ397)</f>
        <v>0</v>
      </c>
      <c r="J615" s="243">
        <f>IF('A-baseline &amp; data'!AK397="",I615*(1+SUMIFS('A-methods'!P:P,'A-methods'!$AG:$AG,"rate",'A-methods'!$AF:$AF,$B615,'A-methods'!$H:$H,$C615,'A-methods'!$A:$A,$D615)),'A-baseline &amp; data'!AK397)</f>
        <v>0</v>
      </c>
      <c r="K615" s="243">
        <f>IF('A-baseline &amp; data'!AL397="",J615*(1+SUMIFS('A-methods'!Q:Q,'A-methods'!$AG:$AG,"rate",'A-methods'!$AF:$AF,$B615,'A-methods'!$H:$H,$C615,'A-methods'!$A:$A,$D615)),'A-baseline &amp; data'!AL397)</f>
        <v>0</v>
      </c>
      <c r="L615" s="243">
        <f>IF('A-baseline &amp; data'!AM397="",K615*(1+SUMIFS('A-methods'!R:R,'A-methods'!$AG:$AG,"rate",'A-methods'!$AF:$AF,$B615,'A-methods'!$H:$H,$C615,'A-methods'!$A:$A,$D615)),'A-baseline &amp; data'!AM397)</f>
        <v>0</v>
      </c>
      <c r="M615" s="243">
        <f>IF('A-baseline &amp; data'!AN397="",L615*(1+SUMIFS('A-methods'!S:S,'A-methods'!$AG:$AG,"rate",'A-methods'!$AF:$AF,$B615,'A-methods'!$H:$H,$C615,'A-methods'!$A:$A,$D615)),'A-baseline &amp; data'!AN397)</f>
        <v>0</v>
      </c>
      <c r="N615" s="243">
        <f>IF('A-baseline &amp; data'!AO397="",M615*(1+SUMIFS('A-methods'!T:T,'A-methods'!$AG:$AG,"rate",'A-methods'!$AF:$AF,$B615,'A-methods'!$H:$H,$C615,'A-methods'!$A:$A,$D615)),'A-baseline &amp; data'!AO397)</f>
        <v>0</v>
      </c>
      <c r="O615" s="243">
        <f>IF('A-baseline &amp; data'!AP397="",N615*(1+SUMIFS('A-methods'!U:U,'A-methods'!$AG:$AG,"rate",'A-methods'!$AF:$AF,$B615,'A-methods'!$H:$H,$C615,'A-methods'!$A:$A,$D615)),'A-baseline &amp; data'!AP397)</f>
        <v>0</v>
      </c>
      <c r="P615" s="243">
        <f>IF('A-baseline &amp; data'!AQ397="",O615*(1+SUMIFS('A-methods'!V:V,'A-methods'!$AG:$AG,"rate",'A-methods'!$AF:$AF,$B615,'A-methods'!$H:$H,$C615,'A-methods'!$A:$A,$D615)),'A-baseline &amp; data'!AQ397)</f>
        <v>0</v>
      </c>
      <c r="Q615" s="243">
        <f>IF('A-baseline &amp; data'!AR397="",P615*(1+SUMIFS('A-methods'!W:W,'A-methods'!$AG:$AG,"rate",'A-methods'!$AF:$AF,$B615,'A-methods'!$H:$H,$C615,'A-methods'!$A:$A,$D615)),'A-baseline &amp; data'!AR397)</f>
        <v>0</v>
      </c>
      <c r="R615" s="243">
        <f>IF('A-baseline &amp; data'!AS397="",Q615*(1+SUMIFS('A-methods'!X:X,'A-methods'!$AG:$AG,"rate",'A-methods'!$AF:$AF,$B615,'A-methods'!$H:$H,$C615,'A-methods'!$A:$A,$D615)),'A-baseline &amp; data'!AS397)</f>
        <v>0</v>
      </c>
      <c r="S615" s="243">
        <f>IF('A-baseline &amp; data'!AT397="",R615*(1+SUMIFS('A-methods'!Y:Y,'A-methods'!$AG:$AG,"rate",'A-methods'!$AF:$AF,$B615,'A-methods'!$H:$H,$C615,'A-methods'!$A:$A,$D615)),'A-baseline &amp; data'!AT397)</f>
        <v>0</v>
      </c>
      <c r="T615" s="243">
        <f>IF('A-baseline &amp; data'!AU397="",S615*(1+SUMIFS('A-methods'!Z:Z,'A-methods'!$AG:$AG,"rate",'A-methods'!$AF:$AF,$B615,'A-methods'!$H:$H,$C615,'A-methods'!$A:$A,$D615)),'A-baseline &amp; data'!AU397)</f>
        <v>0</v>
      </c>
      <c r="U615" s="243">
        <f>IF('A-baseline &amp; data'!AV397="",T615*(1+SUMIFS('A-methods'!AA:AA,'A-methods'!$AG:$AG,"rate",'A-methods'!$AF:$AF,$B615,'A-methods'!$H:$H,$C615,'A-methods'!$A:$A,$D615)),'A-baseline &amp; data'!AV397)</f>
        <v>0</v>
      </c>
      <c r="V615" s="243">
        <f>IF('A-baseline &amp; data'!AW397="",U615*(1+SUMIFS('A-methods'!AB:AB,'A-methods'!$AG:$AG,"rate",'A-methods'!$AF:$AF,$B615,'A-methods'!$H:$H,$C615,'A-methods'!$A:$A,$D615)),'A-baseline &amp; data'!AW397)</f>
        <v>0</v>
      </c>
      <c r="W615" s="243">
        <f>IF('A-baseline &amp; data'!AX397="",V615*(1+SUMIFS('A-methods'!AC:AC,'A-methods'!$AG:$AG,"rate",'A-methods'!$AF:$AF,$B615,'A-methods'!$H:$H,$C615,'A-methods'!$A:$A,$D615)),'A-baseline &amp; data'!AX397)</f>
        <v>0</v>
      </c>
      <c r="X615" s="243">
        <f>IF('A-baseline &amp; data'!AY397="",W615*(1+SUMIFS('A-methods'!AD:AD,'A-methods'!$AG:$AG,"rate",'A-methods'!$AF:$AF,$B615,'A-methods'!$H:$H,$C615,'A-methods'!$A:$A,$D615)),'A-baseline &amp; data'!AY397)</f>
        <v>0</v>
      </c>
      <c r="Y615" s="243">
        <f>IF('A-baseline &amp; data'!AZ397="",X615*(1+SUMIFS('A-methods'!AE:AE,'A-methods'!$AG:$AG,"rate",'A-methods'!$AF:$AF,$B615,'A-methods'!$H:$H,$C615,'A-methods'!$A:$A,$D615)),'A-baseline &amp; data'!AZ397)</f>
        <v>0</v>
      </c>
    </row>
    <row r="616" spans="1:27">
      <c r="A616" s="237" t="s">
        <v>259</v>
      </c>
      <c r="B616" s="221" t="s">
        <v>263</v>
      </c>
      <c r="C616" s="274" t="str">
        <f t="shared" si="62"/>
        <v>Tas</v>
      </c>
      <c r="D616" s="272" t="str">
        <f t="shared" si="62"/>
        <v>High</v>
      </c>
      <c r="E616" s="336">
        <f>IF('A-baseline &amp; data'!AF398&lt;&gt;"",'A-baseline &amp; data'!AF398,'A-baseline &amp; data'!AE398*(1+SUMIFS('A-methods'!K:K,'A-methods'!$AG:$AG,"rate",'A-methods'!$AF:$AF,$B616,'A-methods'!$H:$H,$C616,'A-methods'!$A:$A,$D616)))</f>
        <v>0</v>
      </c>
      <c r="F616" s="243">
        <f>IF('A-baseline &amp; data'!AG398="",E616*(1+SUMIFS('A-methods'!L:L,'A-methods'!$AG:$AG,"rate",'A-methods'!$AF:$AF,$B616,'A-methods'!$H:$H,$C616,'A-methods'!$A:$A,$D616)),'A-baseline &amp; data'!AG398)</f>
        <v>0</v>
      </c>
      <c r="G616" s="243">
        <f>IF('A-baseline &amp; data'!AH398="",F616*(1+SUMIFS('A-methods'!M:M,'A-methods'!$AG:$AG,"rate",'A-methods'!$AF:$AF,$B616,'A-methods'!$H:$H,$C616,'A-methods'!$A:$A,$D616)),'A-baseline &amp; data'!AH398)</f>
        <v>0</v>
      </c>
      <c r="H616" s="243">
        <f>IF('A-baseline &amp; data'!AI398="",G616*(1+SUMIFS('A-methods'!N:N,'A-methods'!$AG:$AG,"rate",'A-methods'!$AF:$AF,$B616,'A-methods'!$H:$H,$C616,'A-methods'!$A:$A,$D616)),'A-baseline &amp; data'!AI398)</f>
        <v>0</v>
      </c>
      <c r="I616" s="243">
        <f>IF('A-baseline &amp; data'!AJ398="",H616*(1+SUMIFS('A-methods'!O:O,'A-methods'!$AG:$AG,"rate",'A-methods'!$AF:$AF,$B616,'A-methods'!$H:$H,$C616,'A-methods'!$A:$A,$D616)),'A-baseline &amp; data'!AJ398)</f>
        <v>0</v>
      </c>
      <c r="J616" s="243">
        <f>IF('A-baseline &amp; data'!AK398="",I616*(1+SUMIFS('A-methods'!P:P,'A-methods'!$AG:$AG,"rate",'A-methods'!$AF:$AF,$B616,'A-methods'!$H:$H,$C616,'A-methods'!$A:$A,$D616)),'A-baseline &amp; data'!AK398)</f>
        <v>0</v>
      </c>
      <c r="K616" s="243">
        <f>IF('A-baseline &amp; data'!AL398="",J616*(1+SUMIFS('A-methods'!Q:Q,'A-methods'!$AG:$AG,"rate",'A-methods'!$AF:$AF,$B616,'A-methods'!$H:$H,$C616,'A-methods'!$A:$A,$D616)),'A-baseline &amp; data'!AL398)</f>
        <v>0</v>
      </c>
      <c r="L616" s="243">
        <f>IF('A-baseline &amp; data'!AM398="",K616*(1+SUMIFS('A-methods'!R:R,'A-methods'!$AG:$AG,"rate",'A-methods'!$AF:$AF,$B616,'A-methods'!$H:$H,$C616,'A-methods'!$A:$A,$D616)),'A-baseline &amp; data'!AM398)</f>
        <v>0</v>
      </c>
      <c r="M616" s="243">
        <f>IF('A-baseline &amp; data'!AN398="",L616*(1+SUMIFS('A-methods'!S:S,'A-methods'!$AG:$AG,"rate",'A-methods'!$AF:$AF,$B616,'A-methods'!$H:$H,$C616,'A-methods'!$A:$A,$D616)),'A-baseline &amp; data'!AN398)</f>
        <v>0</v>
      </c>
      <c r="N616" s="243">
        <f>IF('A-baseline &amp; data'!AO398="",M616*(1+SUMIFS('A-methods'!T:T,'A-methods'!$AG:$AG,"rate",'A-methods'!$AF:$AF,$B616,'A-methods'!$H:$H,$C616,'A-methods'!$A:$A,$D616)),'A-baseline &amp; data'!AO398)</f>
        <v>0</v>
      </c>
      <c r="O616" s="243">
        <f>IF('A-baseline &amp; data'!AP398="",N616*(1+SUMIFS('A-methods'!U:U,'A-methods'!$AG:$AG,"rate",'A-methods'!$AF:$AF,$B616,'A-methods'!$H:$H,$C616,'A-methods'!$A:$A,$D616)),'A-baseline &amp; data'!AP398)</f>
        <v>0</v>
      </c>
      <c r="P616" s="243">
        <f>IF('A-baseline &amp; data'!AQ398="",O616*(1+SUMIFS('A-methods'!V:V,'A-methods'!$AG:$AG,"rate",'A-methods'!$AF:$AF,$B616,'A-methods'!$H:$H,$C616,'A-methods'!$A:$A,$D616)),'A-baseline &amp; data'!AQ398)</f>
        <v>0</v>
      </c>
      <c r="Q616" s="243">
        <f>IF('A-baseline &amp; data'!AR398="",P616*(1+SUMIFS('A-methods'!W:W,'A-methods'!$AG:$AG,"rate",'A-methods'!$AF:$AF,$B616,'A-methods'!$H:$H,$C616,'A-methods'!$A:$A,$D616)),'A-baseline &amp; data'!AR398)</f>
        <v>0</v>
      </c>
      <c r="R616" s="243">
        <f>IF('A-baseline &amp; data'!AS398="",Q616*(1+SUMIFS('A-methods'!X:X,'A-methods'!$AG:$AG,"rate",'A-methods'!$AF:$AF,$B616,'A-methods'!$H:$H,$C616,'A-methods'!$A:$A,$D616)),'A-baseline &amp; data'!AS398)</f>
        <v>0</v>
      </c>
      <c r="S616" s="243">
        <f>IF('A-baseline &amp; data'!AT398="",R616*(1+SUMIFS('A-methods'!Y:Y,'A-methods'!$AG:$AG,"rate",'A-methods'!$AF:$AF,$B616,'A-methods'!$H:$H,$C616,'A-methods'!$A:$A,$D616)),'A-baseline &amp; data'!AT398)</f>
        <v>0</v>
      </c>
      <c r="T616" s="243">
        <f>IF('A-baseline &amp; data'!AU398="",S616*(1+SUMIFS('A-methods'!Z:Z,'A-methods'!$AG:$AG,"rate",'A-methods'!$AF:$AF,$B616,'A-methods'!$H:$H,$C616,'A-methods'!$A:$A,$D616)),'A-baseline &amp; data'!AU398)</f>
        <v>0</v>
      </c>
      <c r="U616" s="243">
        <f>IF('A-baseline &amp; data'!AV398="",T616*(1+SUMIFS('A-methods'!AA:AA,'A-methods'!$AG:$AG,"rate",'A-methods'!$AF:$AF,$B616,'A-methods'!$H:$H,$C616,'A-methods'!$A:$A,$D616)),'A-baseline &amp; data'!AV398)</f>
        <v>0</v>
      </c>
      <c r="V616" s="243">
        <f>IF('A-baseline &amp; data'!AW398="",U616*(1+SUMIFS('A-methods'!AB:AB,'A-methods'!$AG:$AG,"rate",'A-methods'!$AF:$AF,$B616,'A-methods'!$H:$H,$C616,'A-methods'!$A:$A,$D616)),'A-baseline &amp; data'!AW398)</f>
        <v>0</v>
      </c>
      <c r="W616" s="243">
        <f>IF('A-baseline &amp; data'!AX398="",V616*(1+SUMIFS('A-methods'!AC:AC,'A-methods'!$AG:$AG,"rate",'A-methods'!$AF:$AF,$B616,'A-methods'!$H:$H,$C616,'A-methods'!$A:$A,$D616)),'A-baseline &amp; data'!AX398)</f>
        <v>0</v>
      </c>
      <c r="X616" s="243">
        <f>IF('A-baseline &amp; data'!AY398="",W616*(1+SUMIFS('A-methods'!AD:AD,'A-methods'!$AG:$AG,"rate",'A-methods'!$AF:$AF,$B616,'A-methods'!$H:$H,$C616,'A-methods'!$A:$A,$D616)),'A-baseline &amp; data'!AY398)</f>
        <v>0</v>
      </c>
      <c r="Y616" s="243">
        <f>IF('A-baseline &amp; data'!AZ398="",X616*(1+SUMIFS('A-methods'!AE:AE,'A-methods'!$AG:$AG,"rate",'A-methods'!$AF:$AF,$B616,'A-methods'!$H:$H,$C616,'A-methods'!$A:$A,$D616)),'A-baseline &amp; data'!AZ398)</f>
        <v>0</v>
      </c>
    </row>
    <row r="617" spans="1:27">
      <c r="A617" s="237" t="s">
        <v>171</v>
      </c>
      <c r="B617" s="221" t="s">
        <v>172</v>
      </c>
      <c r="C617" s="274" t="str">
        <f t="shared" si="62"/>
        <v>Tas</v>
      </c>
      <c r="D617" s="272" t="str">
        <f t="shared" si="62"/>
        <v>High</v>
      </c>
      <c r="E617" s="336">
        <f>IF('A-baseline &amp; data'!AF399&lt;&gt;"",'A-baseline &amp; data'!AF399,'A-baseline &amp; data'!AE399*(1+SUMIFS('A-methods'!K:K,'A-methods'!$AG:$AG,"rate",'A-methods'!$AF:$AF,$B617,'A-methods'!$H:$H,$C617,'A-methods'!$A:$A,$D617)))</f>
        <v>19499.212333450545</v>
      </c>
      <c r="F617" s="243">
        <f>IF('A-baseline &amp; data'!AG399="",E617*(1+SUMIFS('A-methods'!L:L,'A-methods'!$AG:$AG,"rate",'A-methods'!$AF:$AF,$B617,'A-methods'!$H:$H,$C617,'A-methods'!$A:$A,$D617)),'A-baseline &amp; data'!AG399)</f>
        <v>20045.190278787162</v>
      </c>
      <c r="G617" s="243">
        <f>IF('A-baseline &amp; data'!AH399="",F617*(1+SUMIFS('A-methods'!M:M,'A-methods'!$AG:$AG,"rate",'A-methods'!$AF:$AF,$B617,'A-methods'!$H:$H,$C617,'A-methods'!$A:$A,$D617)),'A-baseline &amp; data'!AH399)</f>
        <v>20606.455606593205</v>
      </c>
      <c r="H617" s="243">
        <f>IF('A-baseline &amp; data'!AI399="",G617*(1+SUMIFS('A-methods'!N:N,'A-methods'!$AG:$AG,"rate",'A-methods'!$AF:$AF,$B617,'A-methods'!$H:$H,$C617,'A-methods'!$A:$A,$D617)),'A-baseline &amp; data'!AI399)</f>
        <v>21183.436363577814</v>
      </c>
      <c r="I617" s="243">
        <f>IF('A-baseline &amp; data'!AJ399="",H617*(1+SUMIFS('A-methods'!O:O,'A-methods'!$AG:$AG,"rate",'A-methods'!$AF:$AF,$B617,'A-methods'!$H:$H,$C617,'A-methods'!$A:$A,$D617)),'A-baseline &amp; data'!AJ399)</f>
        <v>21776.572581757991</v>
      </c>
      <c r="J617" s="243">
        <f>IF('A-baseline &amp; data'!AK399="",I617*(1+SUMIFS('A-methods'!P:P,'A-methods'!$AG:$AG,"rate",'A-methods'!$AF:$AF,$B617,'A-methods'!$H:$H,$C617,'A-methods'!$A:$A,$D617)),'A-baseline &amp; data'!AK399)</f>
        <v>22386.316614047217</v>
      </c>
      <c r="K617" s="243">
        <f>IF('A-baseline &amp; data'!AL399="",J617*(1+SUMIFS('A-methods'!Q:Q,'A-methods'!$AG:$AG,"rate",'A-methods'!$AF:$AF,$B617,'A-methods'!$H:$H,$C617,'A-methods'!$A:$A,$D617)),'A-baseline &amp; data'!AL399)</f>
        <v>23013.13347924054</v>
      </c>
      <c r="L617" s="243">
        <f>IF('A-baseline &amp; data'!AM399="",K617*(1+SUMIFS('A-methods'!R:R,'A-methods'!$AG:$AG,"rate",'A-methods'!$AF:$AF,$B617,'A-methods'!$H:$H,$C617,'A-methods'!$A:$A,$D617)),'A-baseline &amp; data'!AM399)</f>
        <v>23657.501216659275</v>
      </c>
      <c r="M617" s="243">
        <f>IF('A-baseline &amp; data'!AN399="",L617*(1+SUMIFS('A-methods'!S:S,'A-methods'!$AG:$AG,"rate",'A-methods'!$AF:$AF,$B617,'A-methods'!$H:$H,$C617,'A-methods'!$A:$A,$D617)),'A-baseline &amp; data'!AN399)</f>
        <v>24319.911250725734</v>
      </c>
      <c r="N617" s="243">
        <f>IF('A-baseline &amp; data'!AO399="",M617*(1+SUMIFS('A-methods'!T:T,'A-methods'!$AG:$AG,"rate",'A-methods'!$AF:$AF,$B617,'A-methods'!$H:$H,$C617,'A-methods'!$A:$A,$D617)),'A-baseline &amp; data'!AO399)</f>
        <v>25000.868765746054</v>
      </c>
      <c r="O617" s="243">
        <f>IF('A-baseline &amp; data'!AP399="",N617*(1+SUMIFS('A-methods'!U:U,'A-methods'!$AG:$AG,"rate",'A-methods'!$AF:$AF,$B617,'A-methods'!$H:$H,$C617,'A-methods'!$A:$A,$D617)),'A-baseline &amp; data'!AP399)</f>
        <v>25700.893091186943</v>
      </c>
      <c r="P617" s="243">
        <f>IF('A-baseline &amp; data'!AQ399="",O617*(1+SUMIFS('A-methods'!V:V,'A-methods'!$AG:$AG,"rate",'A-methods'!$AF:$AF,$B617,'A-methods'!$H:$H,$C617,'A-methods'!$A:$A,$D617)),'A-baseline &amp; data'!AQ399)</f>
        <v>26420.51809774018</v>
      </c>
      <c r="Q617" s="243">
        <f>IF('A-baseline &amp; data'!AR399="",P617*(1+SUMIFS('A-methods'!W:W,'A-methods'!$AG:$AG,"rate",'A-methods'!$AF:$AF,$B617,'A-methods'!$H:$H,$C617,'A-methods'!$A:$A,$D617)),'A-baseline &amp; data'!AR399)</f>
        <v>27160.292604476905</v>
      </c>
      <c r="R617" s="243">
        <f>IF('A-baseline &amp; data'!AS399="",Q617*(1+SUMIFS('A-methods'!X:X,'A-methods'!$AG:$AG,"rate",'A-methods'!$AF:$AF,$B617,'A-methods'!$H:$H,$C617,'A-methods'!$A:$A,$D617)),'A-baseline &amp; data'!AS399)</f>
        <v>27920.780797402258</v>
      </c>
      <c r="S617" s="243">
        <f>IF('A-baseline &amp; data'!AT399="",R617*(1+SUMIFS('A-methods'!Y:Y,'A-methods'!$AG:$AG,"rate",'A-methods'!$AF:$AF,$B617,'A-methods'!$H:$H,$C617,'A-methods'!$A:$A,$D617)),'A-baseline &amp; data'!AT399)</f>
        <v>28702.562659729523</v>
      </c>
      <c r="T617" s="243">
        <f>IF('A-baseline &amp; data'!AU399="",S617*(1+SUMIFS('A-methods'!Z:Z,'A-methods'!$AG:$AG,"rate",'A-methods'!$AF:$AF,$B617,'A-methods'!$H:$H,$C617,'A-methods'!$A:$A,$D617)),'A-baseline &amp; data'!AU399)</f>
        <v>29506.23441420195</v>
      </c>
      <c r="U617" s="243">
        <f>IF('A-baseline &amp; data'!AV399="",T617*(1+SUMIFS('A-methods'!AA:AA,'A-methods'!$AG:$AG,"rate",'A-methods'!$AF:$AF,$B617,'A-methods'!$H:$H,$C617,'A-methods'!$A:$A,$D617)),'A-baseline &amp; data'!AV399)</f>
        <v>30332.408977799605</v>
      </c>
      <c r="V617" s="243">
        <f>IF('A-baseline &amp; data'!AW399="",U617*(1+SUMIFS('A-methods'!AB:AB,'A-methods'!$AG:$AG,"rate",'A-methods'!$AF:$AF,$B617,'A-methods'!$H:$H,$C617,'A-methods'!$A:$A,$D617)),'A-baseline &amp; data'!AW399)</f>
        <v>31181.716429177995</v>
      </c>
      <c r="W617" s="243">
        <f>IF('A-baseline &amp; data'!AX399="",V617*(1+SUMIFS('A-methods'!AC:AC,'A-methods'!$AG:$AG,"rate",'A-methods'!$AF:$AF,$B617,'A-methods'!$H:$H,$C617,'A-methods'!$A:$A,$D617)),'A-baseline &amp; data'!AX399)</f>
        <v>32054.804489194979</v>
      </c>
      <c r="X617" s="243">
        <f>IF('A-baseline &amp; data'!AY399="",W617*(1+SUMIFS('A-methods'!AD:AD,'A-methods'!$AG:$AG,"rate",'A-methods'!$AF:$AF,$B617,'A-methods'!$H:$H,$C617,'A-methods'!$A:$A,$D617)),'A-baseline &amp; data'!AY399)</f>
        <v>32952.339014892437</v>
      </c>
      <c r="Y617" s="243">
        <f>IF('A-baseline &amp; data'!AZ399="",X617*(1+SUMIFS('A-methods'!AE:AE,'A-methods'!$AG:$AG,"rate",'A-methods'!$AF:$AF,$B617,'A-methods'!$H:$H,$C617,'A-methods'!$A:$A,$D617)),'A-baseline &amp; data'!AZ399)</f>
        <v>33875.00450730943</v>
      </c>
    </row>
    <row r="618" spans="1:27">
      <c r="A618" s="237" t="s">
        <v>260</v>
      </c>
      <c r="B618" s="221" t="s">
        <v>264</v>
      </c>
      <c r="C618" s="274" t="str">
        <f t="shared" si="62"/>
        <v>Tas</v>
      </c>
      <c r="D618" s="272" t="str">
        <f t="shared" si="62"/>
        <v>High</v>
      </c>
      <c r="E618" s="336">
        <f>IF('A-baseline &amp; data'!AF400&lt;&gt;"",'A-baseline &amp; data'!AF400,'A-baseline &amp; data'!AE400*(1+SUMIFS('A-methods'!K:K,'A-methods'!$AG:$AG,"rate",'A-methods'!$AF:$AF,$B618,'A-methods'!$H:$H,$C618,'A-methods'!$A:$A,$D618)))</f>
        <v>7.07</v>
      </c>
      <c r="F618" s="243">
        <f>IF('A-baseline &amp; data'!AG400="",E618*(1+SUMIFS('A-methods'!L:L,'A-methods'!$AG:$AG,"rate",'A-methods'!$AF:$AF,$B618,'A-methods'!$H:$H,$C618,'A-methods'!$A:$A,$D618)),'A-baseline &amp; data'!AG400)</f>
        <v>7.1407000000000007</v>
      </c>
      <c r="G618" s="243">
        <f>IF('A-baseline &amp; data'!AH400="",F618*(1+SUMIFS('A-methods'!M:M,'A-methods'!$AG:$AG,"rate",'A-methods'!$AF:$AF,$B618,'A-methods'!$H:$H,$C618,'A-methods'!$A:$A,$D618)),'A-baseline &amp; data'!AH400)</f>
        <v>7.2121070000000005</v>
      </c>
      <c r="H618" s="243">
        <f>IF('A-baseline &amp; data'!AI400="",G618*(1+SUMIFS('A-methods'!N:N,'A-methods'!$AG:$AG,"rate",'A-methods'!$AF:$AF,$B618,'A-methods'!$H:$H,$C618,'A-methods'!$A:$A,$D618)),'A-baseline &amp; data'!AI400)</f>
        <v>7.2842280700000002</v>
      </c>
      <c r="I618" s="243">
        <f>IF('A-baseline &amp; data'!AJ400="",H618*(1+SUMIFS('A-methods'!O:O,'A-methods'!$AG:$AG,"rate",'A-methods'!$AF:$AF,$B618,'A-methods'!$H:$H,$C618,'A-methods'!$A:$A,$D618)),'A-baseline &amp; data'!AJ400)</f>
        <v>7.3570703506999999</v>
      </c>
      <c r="J618" s="243">
        <f>IF('A-baseline &amp; data'!AK400="",I618*(1+SUMIFS('A-methods'!P:P,'A-methods'!$AG:$AG,"rate",'A-methods'!$AF:$AF,$B618,'A-methods'!$H:$H,$C618,'A-methods'!$A:$A,$D618)),'A-baseline &amp; data'!AK400)</f>
        <v>7.4306410542070003</v>
      </c>
      <c r="K618" s="243">
        <f>IF('A-baseline &amp; data'!AL400="",J618*(1+SUMIFS('A-methods'!Q:Q,'A-methods'!$AG:$AG,"rate",'A-methods'!$AF:$AF,$B618,'A-methods'!$H:$H,$C618,'A-methods'!$A:$A,$D618)),'A-baseline &amp; data'!AL400)</f>
        <v>7.5049474647490699</v>
      </c>
      <c r="L618" s="243">
        <f>IF('A-baseline &amp; data'!AM400="",K618*(1+SUMIFS('A-methods'!R:R,'A-methods'!$AG:$AG,"rate",'A-methods'!$AF:$AF,$B618,'A-methods'!$H:$H,$C618,'A-methods'!$A:$A,$D618)),'A-baseline &amp; data'!AM400)</f>
        <v>7.5799969393965609</v>
      </c>
      <c r="M618" s="243">
        <f>IF('A-baseline &amp; data'!AN400="",L618*(1+SUMIFS('A-methods'!S:S,'A-methods'!$AG:$AG,"rate",'A-methods'!$AF:$AF,$B618,'A-methods'!$H:$H,$C618,'A-methods'!$A:$A,$D618)),'A-baseline &amp; data'!AN400)</f>
        <v>7.6557969087905269</v>
      </c>
      <c r="N618" s="243">
        <f>IF('A-baseline &amp; data'!AO400="",M618*(1+SUMIFS('A-methods'!T:T,'A-methods'!$AG:$AG,"rate",'A-methods'!$AF:$AF,$B618,'A-methods'!$H:$H,$C618,'A-methods'!$A:$A,$D618)),'A-baseline &amp; data'!AO400)</f>
        <v>7.7323548778784321</v>
      </c>
      <c r="O618" s="243">
        <f>IF('A-baseline &amp; data'!AP400="",N618*(1+SUMIFS('A-methods'!U:U,'A-methods'!$AG:$AG,"rate",'A-methods'!$AF:$AF,$B618,'A-methods'!$H:$H,$C618,'A-methods'!$A:$A,$D618)),'A-baseline &amp; data'!AP400)</f>
        <v>7.8096784266572161</v>
      </c>
      <c r="P618" s="243">
        <f>IF('A-baseline &amp; data'!AQ400="",O618*(1+SUMIFS('A-methods'!V:V,'A-methods'!$AG:$AG,"rate",'A-methods'!$AF:$AF,$B618,'A-methods'!$H:$H,$C618,'A-methods'!$A:$A,$D618)),'A-baseline &amp; data'!AQ400)</f>
        <v>7.8877752109237882</v>
      </c>
      <c r="Q618" s="243">
        <f>IF('A-baseline &amp; data'!AR400="",P618*(1+SUMIFS('A-methods'!W:W,'A-methods'!$AG:$AG,"rate",'A-methods'!$AF:$AF,$B618,'A-methods'!$H:$H,$C618,'A-methods'!$A:$A,$D618)),'A-baseline &amp; data'!AR400)</f>
        <v>7.9666529630330265</v>
      </c>
      <c r="R618" s="243">
        <f>IF('A-baseline &amp; data'!AS400="",Q618*(1+SUMIFS('A-methods'!X:X,'A-methods'!$AG:$AG,"rate",'A-methods'!$AF:$AF,$B618,'A-methods'!$H:$H,$C618,'A-methods'!$A:$A,$D618)),'A-baseline &amp; data'!AS400)</f>
        <v>8.0463194926633577</v>
      </c>
      <c r="S618" s="243">
        <f>IF('A-baseline &amp; data'!AT400="",R618*(1+SUMIFS('A-methods'!Y:Y,'A-methods'!$AG:$AG,"rate",'A-methods'!$AF:$AF,$B618,'A-methods'!$H:$H,$C618,'A-methods'!$A:$A,$D618)),'A-baseline &amp; data'!AT400)</f>
        <v>8.1267826875899907</v>
      </c>
      <c r="T618" s="243">
        <f>IF('A-baseline &amp; data'!AU400="",S618*(1+SUMIFS('A-methods'!Z:Z,'A-methods'!$AG:$AG,"rate",'A-methods'!$AF:$AF,$B618,'A-methods'!$H:$H,$C618,'A-methods'!$A:$A,$D618)),'A-baseline &amp; data'!AU400)</f>
        <v>8.2080505144658904</v>
      </c>
      <c r="U618" s="243">
        <f>IF('A-baseline &amp; data'!AV400="",T618*(1+SUMIFS('A-methods'!AA:AA,'A-methods'!$AG:$AG,"rate",'A-methods'!$AF:$AF,$B618,'A-methods'!$H:$H,$C618,'A-methods'!$A:$A,$D618)),'A-baseline &amp; data'!AV400)</f>
        <v>8.2901310196105502</v>
      </c>
      <c r="V618" s="243">
        <f>IF('A-baseline &amp; data'!AW400="",U618*(1+SUMIFS('A-methods'!AB:AB,'A-methods'!$AG:$AG,"rate",'A-methods'!$AF:$AF,$B618,'A-methods'!$H:$H,$C618,'A-methods'!$A:$A,$D618)),'A-baseline &amp; data'!AW400)</f>
        <v>8.3730323298066551</v>
      </c>
      <c r="W618" s="243">
        <f>IF('A-baseline &amp; data'!AX400="",V618*(1+SUMIFS('A-methods'!AC:AC,'A-methods'!$AG:$AG,"rate",'A-methods'!$AF:$AF,$B618,'A-methods'!$H:$H,$C618,'A-methods'!$A:$A,$D618)),'A-baseline &amp; data'!AX400)</f>
        <v>8.4567626531047217</v>
      </c>
      <c r="X618" s="243">
        <f>IF('A-baseline &amp; data'!AY400="",W618*(1+SUMIFS('A-methods'!AD:AD,'A-methods'!$AG:$AG,"rate",'A-methods'!$AF:$AF,$B618,'A-methods'!$H:$H,$C618,'A-methods'!$A:$A,$D618)),'A-baseline &amp; data'!AY400)</f>
        <v>8.5413302796357691</v>
      </c>
      <c r="Y618" s="243">
        <f>IF('A-baseline &amp; data'!AZ400="",X618*(1+SUMIFS('A-methods'!AE:AE,'A-methods'!$AG:$AG,"rate",'A-methods'!$AF:$AF,$B618,'A-methods'!$H:$H,$C618,'A-methods'!$A:$A,$D618)),'A-baseline &amp; data'!AZ400)</f>
        <v>8.6267435824321268</v>
      </c>
    </row>
    <row r="619" spans="1:27">
      <c r="A619" s="237" t="s">
        <v>175</v>
      </c>
      <c r="B619" s="221" t="s">
        <v>373</v>
      </c>
      <c r="C619" s="274" t="str">
        <f t="shared" si="62"/>
        <v>Tas</v>
      </c>
      <c r="D619" s="272" t="str">
        <f t="shared" si="62"/>
        <v>High</v>
      </c>
      <c r="E619" s="336">
        <f>IF('A-baseline &amp; data'!AF401&lt;&gt;"",'A-baseline &amp; data'!AF401,'A-baseline &amp; data'!AE401*(1+SUMIFS('A-methods'!K:K,'A-methods'!$AG:$AG,"rate",'A-methods'!$AF:$AF,$B619,'A-methods'!$H:$H,$C619,'A-methods'!$A:$A,$D619)))</f>
        <v>22.992253647496984</v>
      </c>
      <c r="F619" s="243">
        <f>IF('A-baseline &amp; data'!AG401="",E619*(1+SUMIFS('A-methods'!L:L,'A-methods'!$AG:$AG,"rate",'A-methods'!$AF:$AF,$B619,'A-methods'!$H:$H,$C619,'A-methods'!$A:$A,$D619)),'A-baseline &amp; data'!AG401)</f>
        <v>23.894581802153244</v>
      </c>
      <c r="G619" s="243">
        <f>IF('A-baseline &amp; data'!AH401="",F619*(1+SUMIFS('A-methods'!M:M,'A-methods'!$AG:$AG,"rate",'A-methods'!$AF:$AF,$B619,'A-methods'!$H:$H,$C619,'A-methods'!$A:$A,$D619)),'A-baseline &amp; data'!AH401)</f>
        <v>24.832321713793753</v>
      </c>
      <c r="H619" s="243">
        <f>IF('A-baseline &amp; data'!AI401="",G619*(1+SUMIFS('A-methods'!N:N,'A-methods'!$AG:$AG,"rate",'A-methods'!$AF:$AF,$B619,'A-methods'!$H:$H,$C619,'A-methods'!$A:$A,$D619)),'A-baseline &amp; data'!AI401)</f>
        <v>25.825614582345505</v>
      </c>
      <c r="I619" s="243">
        <f>IF('A-baseline &amp; data'!AJ401="",H619*(1+SUMIFS('A-methods'!O:O,'A-methods'!$AG:$AG,"rate",'A-methods'!$AF:$AF,$B619,'A-methods'!$H:$H,$C619,'A-methods'!$A:$A,$D619)),'A-baseline &amp; data'!AJ401)</f>
        <v>26.858639165639325</v>
      </c>
      <c r="J619" s="243">
        <f>IF('A-baseline &amp; data'!AK401="",I619*(1+SUMIFS('A-methods'!P:P,'A-methods'!$AG:$AG,"rate",'A-methods'!$AF:$AF,$B619,'A-methods'!$H:$H,$C619,'A-methods'!$A:$A,$D619)),'A-baseline &amp; data'!AK401)</f>
        <v>27.932984732264899</v>
      </c>
      <c r="K619" s="243">
        <f>IF('A-baseline &amp; data'!AL401="",J619*(1+SUMIFS('A-methods'!Q:Q,'A-methods'!$AG:$AG,"rate",'A-methods'!$AF:$AF,$B619,'A-methods'!$H:$H,$C619,'A-methods'!$A:$A,$D619)),'A-baseline &amp; data'!AL401)</f>
        <v>29.050304121555495</v>
      </c>
      <c r="L619" s="243">
        <f>IF('A-baseline &amp; data'!AM401="",K619*(1+SUMIFS('A-methods'!R:R,'A-methods'!$AG:$AG,"rate",'A-methods'!$AF:$AF,$B619,'A-methods'!$H:$H,$C619,'A-methods'!$A:$A,$D619)),'A-baseline &amp; data'!AM401)</f>
        <v>30.212316286417717</v>
      </c>
      <c r="M619" s="243">
        <f>IF('A-baseline &amp; data'!AN401="",L619*(1+SUMIFS('A-methods'!S:S,'A-methods'!$AG:$AG,"rate",'A-methods'!$AF:$AF,$B619,'A-methods'!$H:$H,$C619,'A-methods'!$A:$A,$D619)),'A-baseline &amp; data'!AN401)</f>
        <v>31.420808937874426</v>
      </c>
      <c r="N619" s="243">
        <f>IF('A-baseline &amp; data'!AO401="",M619*(1+SUMIFS('A-methods'!T:T,'A-methods'!$AG:$AG,"rate",'A-methods'!$AF:$AF,$B619,'A-methods'!$H:$H,$C619,'A-methods'!$A:$A,$D619)),'A-baseline &amp; data'!AO401)</f>
        <v>32.709062104327273</v>
      </c>
      <c r="O619" s="243">
        <f>IF('A-baseline &amp; data'!AP401="",N619*(1+SUMIFS('A-methods'!U:U,'A-methods'!$AG:$AG,"rate",'A-methods'!$AF:$AF,$B619,'A-methods'!$H:$H,$C619,'A-methods'!$A:$A,$D619)),'A-baseline &amp; data'!AP401)</f>
        <v>34.050133650604693</v>
      </c>
      <c r="P619" s="243">
        <f>IF('A-baseline &amp; data'!AQ401="",O619*(1+SUMIFS('A-methods'!V:V,'A-methods'!$AG:$AG,"rate",'A-methods'!$AF:$AF,$B619,'A-methods'!$H:$H,$C619,'A-methods'!$A:$A,$D619)),'A-baseline &amp; data'!AQ401)</f>
        <v>35.446189130279485</v>
      </c>
      <c r="Q619" s="243">
        <f>IF('A-baseline &amp; data'!AR401="",P619*(1+SUMIFS('A-methods'!W:W,'A-methods'!$AG:$AG,"rate",'A-methods'!$AF:$AF,$B619,'A-methods'!$H:$H,$C619,'A-methods'!$A:$A,$D619)),'A-baseline &amp; data'!AR401)</f>
        <v>36.899482884620944</v>
      </c>
      <c r="R619" s="243">
        <f>IF('A-baseline &amp; data'!AS401="",Q619*(1+SUMIFS('A-methods'!X:X,'A-methods'!$AG:$AG,"rate",'A-methods'!$AF:$AF,$B619,'A-methods'!$H:$H,$C619,'A-methods'!$A:$A,$D619)),'A-baseline &amp; data'!AS401)</f>
        <v>38.412361682890399</v>
      </c>
      <c r="S619" s="243">
        <f>IF('A-baseline &amp; data'!AT401="",R619*(1+SUMIFS('A-methods'!Y:Y,'A-methods'!$AG:$AG,"rate",'A-methods'!$AF:$AF,$B619,'A-methods'!$H:$H,$C619,'A-methods'!$A:$A,$D619)),'A-baseline &amp; data'!AT401)</f>
        <v>39.9872685118889</v>
      </c>
      <c r="T619" s="243">
        <f>IF('A-baseline &amp; data'!AU401="",S619*(1+SUMIFS('A-methods'!Z:Z,'A-methods'!$AG:$AG,"rate",'A-methods'!$AF:$AF,$B619,'A-methods'!$H:$H,$C619,'A-methods'!$A:$A,$D619)),'A-baseline &amp; data'!AU401)</f>
        <v>41.626746520876338</v>
      </c>
      <c r="U619" s="243">
        <f>IF('A-baseline &amp; data'!AV401="",T619*(1+SUMIFS('A-methods'!AA:AA,'A-methods'!$AG:$AG,"rate",'A-methods'!$AF:$AF,$B619,'A-methods'!$H:$H,$C619,'A-methods'!$A:$A,$D619)),'A-baseline &amp; data'!AV401)</f>
        <v>43.333443128232268</v>
      </c>
      <c r="V619" s="243">
        <f>IF('A-baseline &amp; data'!AW401="",U619*(1+SUMIFS('A-methods'!AB:AB,'A-methods'!$AG:$AG,"rate",'A-methods'!$AF:$AF,$B619,'A-methods'!$H:$H,$C619,'A-methods'!$A:$A,$D619)),'A-baseline &amp; data'!AW401)</f>
        <v>45.11011429648979</v>
      </c>
      <c r="W619" s="243">
        <f>IF('A-baseline &amp; data'!AX401="",V619*(1+SUMIFS('A-methods'!AC:AC,'A-methods'!$AG:$AG,"rate",'A-methods'!$AF:$AF,$B619,'A-methods'!$H:$H,$C619,'A-methods'!$A:$A,$D619)),'A-baseline &amp; data'!AX401)</f>
        <v>46.959628982645867</v>
      </c>
      <c r="X619" s="243">
        <f>IF('A-baseline &amp; data'!AY401="",W619*(1+SUMIFS('A-methods'!AD:AD,'A-methods'!$AG:$AG,"rate",'A-methods'!$AF:$AF,$B619,'A-methods'!$H:$H,$C619,'A-methods'!$A:$A,$D619)),'A-baseline &amp; data'!AY401)</f>
        <v>48.884973770934344</v>
      </c>
      <c r="Y619" s="243">
        <f>IF('A-baseline &amp; data'!AZ401="",X619*(1+SUMIFS('A-methods'!AE:AE,'A-methods'!$AG:$AG,"rate",'A-methods'!$AF:$AF,$B619,'A-methods'!$H:$H,$C619,'A-methods'!$A:$A,$D619)),'A-baseline &amp; data'!AZ401)</f>
        <v>50.889257695542646</v>
      </c>
    </row>
    <row r="620" spans="1:27" s="241" customFormat="1" ht="15">
      <c r="A620" s="237" t="s">
        <v>189</v>
      </c>
      <c r="B620" s="221" t="s">
        <v>190</v>
      </c>
      <c r="C620" s="274" t="str">
        <f t="shared" si="62"/>
        <v>Tas</v>
      </c>
      <c r="D620" s="272" t="str">
        <f t="shared" si="62"/>
        <v>High</v>
      </c>
      <c r="E620" s="336">
        <f>IF('A-baseline &amp; data'!AF402&lt;&gt;"",'A-baseline &amp; data'!AF402,'A-baseline &amp; data'!AE402*(1+SUMIFS('A-methods'!K:K,'A-methods'!$AG:$AG,"rate",'A-methods'!$AF:$AF,$B620,'A-methods'!$H:$H,$C620,'A-methods'!$A:$A,$D620)))</f>
        <v>10412.008025249721</v>
      </c>
      <c r="F620" s="243">
        <f>IF('A-baseline &amp; data'!AG402="",E620*(1+SUMIFS('A-methods'!L:L,'A-methods'!$AG:$AG,"rate",'A-methods'!$AF:$AF,$B620,'A-methods'!$H:$H,$C620,'A-methods'!$A:$A,$D620)),'A-baseline &amp; data'!AG402)</f>
        <v>10776.428306133461</v>
      </c>
      <c r="G620" s="243">
        <f>IF('A-baseline &amp; data'!AH402="",F620*(1+SUMIFS('A-methods'!M:M,'A-methods'!$AG:$AG,"rate",'A-methods'!$AF:$AF,$B620,'A-methods'!$H:$H,$C620,'A-methods'!$A:$A,$D620)),'A-baseline &amp; data'!AH402)</f>
        <v>11153.60329684813</v>
      </c>
      <c r="H620" s="243">
        <f>IF('A-baseline &amp; data'!AI402="",G620*(1+SUMIFS('A-methods'!N:N,'A-methods'!$AG:$AG,"rate",'A-methods'!$AF:$AF,$B620,'A-methods'!$H:$H,$C620,'A-methods'!$A:$A,$D620)),'A-baseline &amp; data'!AI402)</f>
        <v>11543.979412237813</v>
      </c>
      <c r="I620" s="243">
        <f>IF('A-baseline &amp; data'!AJ402="",H620*(1+SUMIFS('A-methods'!O:O,'A-methods'!$AG:$AG,"rate",'A-methods'!$AF:$AF,$B620,'A-methods'!$H:$H,$C620,'A-methods'!$A:$A,$D620)),'A-baseline &amp; data'!AJ402)</f>
        <v>11948.018691666137</v>
      </c>
      <c r="J620" s="243">
        <f>IF('A-baseline &amp; data'!AK402="",I620*(1+SUMIFS('A-methods'!P:P,'A-methods'!$AG:$AG,"rate",'A-methods'!$AF:$AF,$B620,'A-methods'!$H:$H,$C620,'A-methods'!$A:$A,$D620)),'A-baseline &amp; data'!AK402)</f>
        <v>12366.199345874451</v>
      </c>
      <c r="K620" s="243">
        <f>IF('A-baseline &amp; data'!AL402="",J620*(1+SUMIFS('A-methods'!Q:Q,'A-methods'!$AG:$AG,"rate",'A-methods'!$AF:$AF,$B620,'A-methods'!$H:$H,$C620,'A-methods'!$A:$A,$D620)),'A-baseline &amp; data'!AL402)</f>
        <v>12799.016322980056</v>
      </c>
      <c r="L620" s="243">
        <f>IF('A-baseline &amp; data'!AM402="",K620*(1+SUMIFS('A-methods'!R:R,'A-methods'!$AG:$AG,"rate",'A-methods'!$AF:$AF,$B620,'A-methods'!$H:$H,$C620,'A-methods'!$A:$A,$D620)),'A-baseline &amp; data'!AM402)</f>
        <v>13246.981894284358</v>
      </c>
      <c r="M620" s="243">
        <f>IF('A-baseline &amp; data'!AN402="",L620*(1+SUMIFS('A-methods'!S:S,'A-methods'!$AG:$AG,"rate",'A-methods'!$AF:$AF,$B620,'A-methods'!$H:$H,$C620,'A-methods'!$A:$A,$D620)),'A-baseline &amp; data'!AN402)</f>
        <v>13710.626260584309</v>
      </c>
      <c r="N620" s="243">
        <f>IF('A-baseline &amp; data'!AO402="",M620*(1+SUMIFS('A-methods'!T:T,'A-methods'!$AG:$AG,"rate",'A-methods'!$AF:$AF,$B620,'A-methods'!$H:$H,$C620,'A-methods'!$A:$A,$D620)),'A-baseline &amp; data'!AO402)</f>
        <v>14190.498179704759</v>
      </c>
      <c r="O620" s="243">
        <f>IF('A-baseline &amp; data'!AP402="",N620*(1+SUMIFS('A-methods'!U:U,'A-methods'!$AG:$AG,"rate",'A-methods'!$AF:$AF,$B620,'A-methods'!$H:$H,$C620,'A-methods'!$A:$A,$D620)),'A-baseline &amp; data'!AP402)</f>
        <v>14687.165615994423</v>
      </c>
      <c r="P620" s="243">
        <f>IF('A-baseline &amp; data'!AQ402="",O620*(1+SUMIFS('A-methods'!V:V,'A-methods'!$AG:$AG,"rate",'A-methods'!$AF:$AF,$B620,'A-methods'!$H:$H,$C620,'A-methods'!$A:$A,$D620)),'A-baseline &amp; data'!AQ402)</f>
        <v>15201.216412554228</v>
      </c>
      <c r="Q620" s="243">
        <f>IF('A-baseline &amp; data'!AR402="",P620*(1+SUMIFS('A-methods'!W:W,'A-methods'!$AG:$AG,"rate",'A-methods'!$AF:$AF,$B620,'A-methods'!$H:$H,$C620,'A-methods'!$A:$A,$D620)),'A-baseline &amp; data'!AR402)</f>
        <v>15733.258986993624</v>
      </c>
      <c r="R620" s="243">
        <f>IF('A-baseline &amp; data'!AS402="",Q620*(1+SUMIFS('A-methods'!X:X,'A-methods'!$AG:$AG,"rate",'A-methods'!$AF:$AF,$B620,'A-methods'!$H:$H,$C620,'A-methods'!$A:$A,$D620)),'A-baseline &amp; data'!AS402)</f>
        <v>16283.923051538399</v>
      </c>
      <c r="S620" s="243">
        <f>IF('A-baseline &amp; data'!AT402="",R620*(1+SUMIFS('A-methods'!Y:Y,'A-methods'!$AG:$AG,"rate",'A-methods'!$AF:$AF,$B620,'A-methods'!$H:$H,$C620,'A-methods'!$A:$A,$D620)),'A-baseline &amp; data'!AT402)</f>
        <v>16853.860358342241</v>
      </c>
      <c r="T620" s="243">
        <f>IF('A-baseline &amp; data'!AU402="",S620*(1+SUMIFS('A-methods'!Z:Z,'A-methods'!$AG:$AG,"rate",'A-methods'!$AF:$AF,$B620,'A-methods'!$H:$H,$C620,'A-methods'!$A:$A,$D620)),'A-baseline &amp; data'!AU402)</f>
        <v>17443.74547088422</v>
      </c>
      <c r="U620" s="243">
        <f>IF('A-baseline &amp; data'!AV402="",T620*(1+SUMIFS('A-methods'!AA:AA,'A-methods'!$AG:$AG,"rate",'A-methods'!$AF:$AF,$B620,'A-methods'!$H:$H,$C620,'A-methods'!$A:$A,$D620)),'A-baseline &amp; data'!AV402)</f>
        <v>18054.276562365165</v>
      </c>
      <c r="V620" s="243">
        <f>IF('A-baseline &amp; data'!AW402="",U620*(1+SUMIFS('A-methods'!AB:AB,'A-methods'!$AG:$AG,"rate",'A-methods'!$AF:$AF,$B620,'A-methods'!$H:$H,$C620,'A-methods'!$A:$A,$D620)),'A-baseline &amp; data'!AW402)</f>
        <v>18686.176242047943</v>
      </c>
      <c r="W620" s="243">
        <f>IF('A-baseline &amp; data'!AX402="",V620*(1+SUMIFS('A-methods'!AC:AC,'A-methods'!$AG:$AG,"rate",'A-methods'!$AF:$AF,$B620,'A-methods'!$H:$H,$C620,'A-methods'!$A:$A,$D620)),'A-baseline &amp; data'!AX402)</f>
        <v>19340.192410519619</v>
      </c>
      <c r="X620" s="243">
        <f>IF('A-baseline &amp; data'!AY402="",W620*(1+SUMIFS('A-methods'!AD:AD,'A-methods'!$AG:$AG,"rate",'A-methods'!$AF:$AF,$B620,'A-methods'!$H:$H,$C620,'A-methods'!$A:$A,$D620)),'A-baseline &amp; data'!AY402)</f>
        <v>20017.099144887805</v>
      </c>
      <c r="Y620" s="243">
        <f>IF('A-baseline &amp; data'!AZ402="",X620*(1+SUMIFS('A-methods'!AE:AE,'A-methods'!$AG:$AG,"rate",'A-methods'!$AF:$AF,$B620,'A-methods'!$H:$H,$C620,'A-methods'!$A:$A,$D620)),'A-baseline &amp; data'!AZ402)</f>
        <v>20717.697614958877</v>
      </c>
      <c r="AA620" s="356"/>
    </row>
    <row r="621" spans="1:27" ht="12.75" customHeight="1">
      <c r="A621" s="244" t="s">
        <v>262</v>
      </c>
      <c r="B621" s="245" t="s">
        <v>265</v>
      </c>
      <c r="C621" s="188" t="str">
        <f t="shared" si="62"/>
        <v>Tas</v>
      </c>
      <c r="D621" s="275" t="str">
        <f t="shared" si="62"/>
        <v>High</v>
      </c>
      <c r="E621" s="337">
        <f>IF('A-baseline &amp; data'!AF403&lt;&gt;"",'A-baseline &amp; data'!AF403,'A-baseline &amp; data'!AE403*(1+SUMIFS('A-methods'!K:K,'A-methods'!$AG:$AG,"rate",'A-methods'!$AF:$AF,$B621,'A-methods'!$H:$H,$C621,'A-methods'!$A:$A,$D621)))</f>
        <v>13.575059999999999</v>
      </c>
      <c r="F621" s="196">
        <f>IF('A-baseline &amp; data'!AG403="",E621*(1+SUMIFS('A-methods'!L:L,'A-methods'!$AG:$AG,"rate",'A-methods'!$AF:$AF,$B621,'A-methods'!$H:$H,$C621,'A-methods'!$A:$A,$D621)),'A-baseline &amp; data'!AG403)</f>
        <v>14.050187099999997</v>
      </c>
      <c r="G621" s="196">
        <f>IF('A-baseline &amp; data'!AH403="",F621*(1+SUMIFS('A-methods'!M:M,'A-methods'!$AG:$AG,"rate",'A-methods'!$AF:$AF,$B621,'A-methods'!$H:$H,$C621,'A-methods'!$A:$A,$D621)),'A-baseline &amp; data'!AH403)</f>
        <v>14.541943648499995</v>
      </c>
      <c r="H621" s="196">
        <f>IF('A-baseline &amp; data'!AI403="",G621*(1+SUMIFS('A-methods'!N:N,'A-methods'!$AG:$AG,"rate",'A-methods'!$AF:$AF,$B621,'A-methods'!$H:$H,$C621,'A-methods'!$A:$A,$D621)),'A-baseline &amp; data'!AI403)</f>
        <v>15.050911676197494</v>
      </c>
      <c r="I621" s="196">
        <f>IF('A-baseline &amp; data'!AJ403="",H621*(1+SUMIFS('A-methods'!O:O,'A-methods'!$AG:$AG,"rate",'A-methods'!$AF:$AF,$B621,'A-methods'!$H:$H,$C621,'A-methods'!$A:$A,$D621)),'A-baseline &amp; data'!AJ403)</f>
        <v>15.577693584864404</v>
      </c>
      <c r="J621" s="196">
        <f>IF('A-baseline &amp; data'!AK403="",I621*(1+SUMIFS('A-methods'!P:P,'A-methods'!$AG:$AG,"rate",'A-methods'!$AF:$AF,$B621,'A-methods'!$H:$H,$C621,'A-methods'!$A:$A,$D621)),'A-baseline &amp; data'!AK403)</f>
        <v>16.122912860334658</v>
      </c>
      <c r="K621" s="196">
        <f>IF('A-baseline &amp; data'!AL403="",J621*(1+SUMIFS('A-methods'!Q:Q,'A-methods'!$AG:$AG,"rate",'A-methods'!$AF:$AF,$B621,'A-methods'!$H:$H,$C621,'A-methods'!$A:$A,$D621)),'A-baseline &amp; data'!AL403)</f>
        <v>16.68721481044637</v>
      </c>
      <c r="L621" s="196">
        <f>IF('A-baseline &amp; data'!AM403="",K621*(1+SUMIFS('A-methods'!R:R,'A-methods'!$AG:$AG,"rate",'A-methods'!$AF:$AF,$B621,'A-methods'!$H:$H,$C621,'A-methods'!$A:$A,$D621)),'A-baseline &amp; data'!AM403)</f>
        <v>17.271267328811991</v>
      </c>
      <c r="M621" s="196">
        <f>IF('A-baseline &amp; data'!AN403="",L621*(1+SUMIFS('A-methods'!S:S,'A-methods'!$AG:$AG,"rate",'A-methods'!$AF:$AF,$B621,'A-methods'!$H:$H,$C621,'A-methods'!$A:$A,$D621)),'A-baseline &amp; data'!AN403)</f>
        <v>17.875761685320409</v>
      </c>
      <c r="N621" s="196">
        <f>IF('A-baseline &amp; data'!AO403="",M621*(1+SUMIFS('A-methods'!T:T,'A-methods'!$AG:$AG,"rate",'A-methods'!$AF:$AF,$B621,'A-methods'!$H:$H,$C621,'A-methods'!$A:$A,$D621)),'A-baseline &amp; data'!AO403)</f>
        <v>18.501413344306624</v>
      </c>
      <c r="O621" s="196">
        <f>IF('A-baseline &amp; data'!AP403="",N621*(1+SUMIFS('A-methods'!U:U,'A-methods'!$AG:$AG,"rate",'A-methods'!$AF:$AF,$B621,'A-methods'!$H:$H,$C621,'A-methods'!$A:$A,$D621)),'A-baseline &amp; data'!AP403)</f>
        <v>19.148962811357354</v>
      </c>
      <c r="P621" s="196">
        <f>IF('A-baseline &amp; data'!AQ403="",O621*(1+SUMIFS('A-methods'!V:V,'A-methods'!$AG:$AG,"rate",'A-methods'!$AF:$AF,$B621,'A-methods'!$H:$H,$C621,'A-methods'!$A:$A,$D621)),'A-baseline &amp; data'!AQ403)</f>
        <v>19.819176509754861</v>
      </c>
      <c r="Q621" s="196">
        <f>IF('A-baseline &amp; data'!AR403="",P621*(1+SUMIFS('A-methods'!W:W,'A-methods'!$AG:$AG,"rate",'A-methods'!$AF:$AF,$B621,'A-methods'!$H:$H,$C621,'A-methods'!$A:$A,$D621)),'A-baseline &amp; data'!AR403)</f>
        <v>20.512847687596281</v>
      </c>
      <c r="R621" s="196">
        <f>IF('A-baseline &amp; data'!AS403="",Q621*(1+SUMIFS('A-methods'!X:X,'A-methods'!$AG:$AG,"rate",'A-methods'!$AF:$AF,$B621,'A-methods'!$H:$H,$C621,'A-methods'!$A:$A,$D621)),'A-baseline &amp; data'!AS403)</f>
        <v>21.230797356662148</v>
      </c>
      <c r="S621" s="196">
        <f>IF('A-baseline &amp; data'!AT403="",R621*(1+SUMIFS('A-methods'!Y:Y,'A-methods'!$AG:$AG,"rate",'A-methods'!$AF:$AF,$B621,'A-methods'!$H:$H,$C621,'A-methods'!$A:$A,$D621)),'A-baseline &amp; data'!AT403)</f>
        <v>21.97387526414532</v>
      </c>
      <c r="T621" s="196">
        <f>IF('A-baseline &amp; data'!AU403="",S621*(1+SUMIFS('A-methods'!Z:Z,'A-methods'!$AG:$AG,"rate",'A-methods'!$AF:$AF,$B621,'A-methods'!$H:$H,$C621,'A-methods'!$A:$A,$D621)),'A-baseline &amp; data'!AU403)</f>
        <v>22.742960898390404</v>
      </c>
      <c r="U621" s="196">
        <f>IF('A-baseline &amp; data'!AV403="",T621*(1+SUMIFS('A-methods'!AA:AA,'A-methods'!$AG:$AG,"rate",'A-methods'!$AF:$AF,$B621,'A-methods'!$H:$H,$C621,'A-methods'!$A:$A,$D621)),'A-baseline &amp; data'!AV403)</f>
        <v>23.538964529834065</v>
      </c>
      <c r="V621" s="196">
        <f>IF('A-baseline &amp; data'!AW403="",U621*(1+SUMIFS('A-methods'!AB:AB,'A-methods'!$AG:$AG,"rate",'A-methods'!$AF:$AF,$B621,'A-methods'!$H:$H,$C621,'A-methods'!$A:$A,$D621)),'A-baseline &amp; data'!AW403)</f>
        <v>24.362828288378257</v>
      </c>
      <c r="W621" s="196">
        <f>IF('A-baseline &amp; data'!AX403="",V621*(1+SUMIFS('A-methods'!AC:AC,'A-methods'!$AG:$AG,"rate",'A-methods'!$AF:$AF,$B621,'A-methods'!$H:$H,$C621,'A-methods'!$A:$A,$D621)),'A-baseline &amp; data'!AX403)</f>
        <v>25.215527278471495</v>
      </c>
      <c r="X621" s="196">
        <f>IF('A-baseline &amp; data'!AY403="",W621*(1+SUMIFS('A-methods'!AD:AD,'A-methods'!$AG:$AG,"rate",'A-methods'!$AF:$AF,$B621,'A-methods'!$H:$H,$C621,'A-methods'!$A:$A,$D621)),'A-baseline &amp; data'!AY403)</f>
        <v>26.098070733217995</v>
      </c>
      <c r="Y621" s="196">
        <f>IF('A-baseline &amp; data'!AZ403="",X621*(1+SUMIFS('A-methods'!AE:AE,'A-methods'!$AG:$AG,"rate",'A-methods'!$AF:$AF,$B621,'A-methods'!$H:$H,$C621,'A-methods'!$A:$A,$D621)),'A-baseline &amp; data'!AZ403)</f>
        <v>27.011503208880622</v>
      </c>
    </row>
    <row r="622" spans="1:27">
      <c r="A622" s="222"/>
      <c r="B622" s="213"/>
      <c r="C622" s="250" t="str">
        <f t="shared" si="62"/>
        <v>Tas</v>
      </c>
      <c r="D622" s="250"/>
      <c r="E622" s="324">
        <f t="shared" ref="E622:Y622" si="64">SUM(E594:E621)</f>
        <v>175953.67237211624</v>
      </c>
      <c r="F622" s="324">
        <f t="shared" si="64"/>
        <v>178150.34324506173</v>
      </c>
      <c r="G622" s="324">
        <f t="shared" si="64"/>
        <v>180429.9196211489</v>
      </c>
      <c r="H622" s="324">
        <f t="shared" si="64"/>
        <v>182795.67865198391</v>
      </c>
      <c r="I622" s="324">
        <f t="shared" si="64"/>
        <v>185250.99433028669</v>
      </c>
      <c r="J622" s="324">
        <f t="shared" si="64"/>
        <v>187799.39683062056</v>
      </c>
      <c r="K622" s="324">
        <f t="shared" si="64"/>
        <v>190444.55990100713</v>
      </c>
      <c r="L622" s="324">
        <f t="shared" si="64"/>
        <v>193190.30800910603</v>
      </c>
      <c r="M622" s="324">
        <f t="shared" si="64"/>
        <v>196040.62235100925</v>
      </c>
      <c r="N622" s="324">
        <f t="shared" si="64"/>
        <v>198999.67889829096</v>
      </c>
      <c r="O622" s="324">
        <f t="shared" si="64"/>
        <v>202071.76208022912</v>
      </c>
      <c r="P622" s="324">
        <f t="shared" si="64"/>
        <v>205261.36577638393</v>
      </c>
      <c r="Q622" s="324">
        <f t="shared" si="64"/>
        <v>208573.16745585596</v>
      </c>
      <c r="R622" s="324">
        <f t="shared" si="64"/>
        <v>212012.03746119799</v>
      </c>
      <c r="S622" s="324">
        <f t="shared" si="64"/>
        <v>215583.04720588497</v>
      </c>
      <c r="T622" s="324">
        <f t="shared" si="64"/>
        <v>219291.47772901703</v>
      </c>
      <c r="U622" s="324">
        <f t="shared" si="64"/>
        <v>223142.8286231391</v>
      </c>
      <c r="V622" s="324">
        <f t="shared" si="64"/>
        <v>227142.82735177927</v>
      </c>
      <c r="W622" s="324">
        <f t="shared" si="64"/>
        <v>231297.43897405925</v>
      </c>
      <c r="X622" s="324">
        <f t="shared" si="64"/>
        <v>235612.87629451274</v>
      </c>
      <c r="Y622" s="324">
        <f t="shared" si="64"/>
        <v>240095.61045707038</v>
      </c>
    </row>
    <row r="623" spans="1:27" ht="15.75">
      <c r="A623" s="242" t="str">
        <f>A562</f>
        <v>Tas</v>
      </c>
      <c r="B623" s="242" t="s">
        <v>212</v>
      </c>
      <c r="C623" s="250" t="str">
        <f t="shared" si="62"/>
        <v>Tas</v>
      </c>
      <c r="D623" s="250"/>
      <c r="E623" s="217" t="str">
        <f>""</f>
        <v/>
      </c>
      <c r="F623" s="217" t="str">
        <f>""</f>
        <v/>
      </c>
      <c r="G623" s="217" t="str">
        <f>""</f>
        <v/>
      </c>
      <c r="H623" s="217" t="str">
        <f>""</f>
        <v/>
      </c>
      <c r="I623" s="217" t="str">
        <f>""</f>
        <v/>
      </c>
      <c r="J623" s="217" t="str">
        <f>""</f>
        <v/>
      </c>
      <c r="K623" s="217" t="str">
        <f>""</f>
        <v/>
      </c>
      <c r="L623" s="217" t="str">
        <f>""</f>
        <v/>
      </c>
      <c r="M623" s="217" t="str">
        <f>""</f>
        <v/>
      </c>
      <c r="N623" s="217" t="str">
        <f>""</f>
        <v/>
      </c>
      <c r="O623" s="217" t="str">
        <f>""</f>
        <v/>
      </c>
      <c r="P623" s="217" t="str">
        <f>""</f>
        <v/>
      </c>
      <c r="Q623" s="217" t="str">
        <f>""</f>
        <v/>
      </c>
      <c r="R623" s="217" t="str">
        <f>""</f>
        <v/>
      </c>
      <c r="S623" s="217" t="str">
        <f>""</f>
        <v/>
      </c>
      <c r="T623" s="217" t="str">
        <f>""</f>
        <v/>
      </c>
      <c r="U623" s="217" t="str">
        <f>""</f>
        <v/>
      </c>
      <c r="V623" s="217" t="str">
        <f>""</f>
        <v/>
      </c>
      <c r="W623" s="217" t="str">
        <f>""</f>
        <v/>
      </c>
      <c r="X623" s="217" t="str">
        <f>""</f>
        <v/>
      </c>
      <c r="Y623" s="217" t="str">
        <f>""</f>
        <v/>
      </c>
    </row>
    <row r="624" spans="1:27">
      <c r="A624" s="246" t="s">
        <v>21</v>
      </c>
      <c r="B624" s="247" t="s">
        <v>198</v>
      </c>
      <c r="C624" s="273" t="str">
        <f t="shared" si="62"/>
        <v>Tas</v>
      </c>
      <c r="D624" s="271" t="s">
        <v>216</v>
      </c>
      <c r="E624" s="335">
        <f>IF('A-baseline &amp; data'!AF376&lt;&gt;"",'A-baseline &amp; data'!AF376,'A-baseline &amp; data'!AE376*(1+SUMIFS('A-methods'!K:K,'A-methods'!$AG:$AG,"rate",'A-methods'!$AF:$AF,$B624,'A-methods'!$H:$H,$C624,'A-methods'!$A:$A,$D624)))</f>
        <v>0</v>
      </c>
      <c r="F624" s="248">
        <f>IF('A-baseline &amp; data'!AG376="",E624*(1+SUMIFS('A-methods'!L:L,'A-methods'!$AG:$AG,"rate",'A-methods'!$AF:$AF,$B624,'A-methods'!$H:$H,$C624,'A-methods'!$A:$A,$D624)),'A-baseline &amp; data'!AG376)</f>
        <v>0</v>
      </c>
      <c r="G624" s="248">
        <f>IF('A-baseline &amp; data'!AH376="",F624*(1+SUMIFS('A-methods'!M:M,'A-methods'!$AG:$AG,"rate",'A-methods'!$AF:$AF,$B624,'A-methods'!$H:$H,$C624,'A-methods'!$A:$A,$D624)),'A-baseline &amp; data'!AH376)</f>
        <v>0</v>
      </c>
      <c r="H624" s="248">
        <f>IF('A-baseline &amp; data'!AI376="",G624*(1+SUMIFS('A-methods'!N:N,'A-methods'!$AG:$AG,"rate",'A-methods'!$AF:$AF,$B624,'A-methods'!$H:$H,$C624,'A-methods'!$A:$A,$D624)),'A-baseline &amp; data'!AI376)</f>
        <v>0</v>
      </c>
      <c r="I624" s="248">
        <f>IF('A-baseline &amp; data'!AJ376="",H624*(1+SUMIFS('A-methods'!O:O,'A-methods'!$AG:$AG,"rate",'A-methods'!$AF:$AF,$B624,'A-methods'!$H:$H,$C624,'A-methods'!$A:$A,$D624)),'A-baseline &amp; data'!AJ376)</f>
        <v>0</v>
      </c>
      <c r="J624" s="248">
        <f>IF('A-baseline &amp; data'!AK376="",I624*(1+SUMIFS('A-methods'!P:P,'A-methods'!$AG:$AG,"rate",'A-methods'!$AF:$AF,$B624,'A-methods'!$H:$H,$C624,'A-methods'!$A:$A,$D624)),'A-baseline &amp; data'!AK376)</f>
        <v>0</v>
      </c>
      <c r="K624" s="248">
        <f>IF('A-baseline &amp; data'!AL376="",J624*(1+SUMIFS('A-methods'!Q:Q,'A-methods'!$AG:$AG,"rate",'A-methods'!$AF:$AF,$B624,'A-methods'!$H:$H,$C624,'A-methods'!$A:$A,$D624)),'A-baseline &amp; data'!AL376)</f>
        <v>0</v>
      </c>
      <c r="L624" s="248">
        <f>IF('A-baseline &amp; data'!AM376="",K624*(1+SUMIFS('A-methods'!R:R,'A-methods'!$AG:$AG,"rate",'A-methods'!$AF:$AF,$B624,'A-methods'!$H:$H,$C624,'A-methods'!$A:$A,$D624)),'A-baseline &amp; data'!AM376)</f>
        <v>0</v>
      </c>
      <c r="M624" s="248">
        <f>IF('A-baseline &amp; data'!AN376="",L624*(1+SUMIFS('A-methods'!S:S,'A-methods'!$AG:$AG,"rate",'A-methods'!$AF:$AF,$B624,'A-methods'!$H:$H,$C624,'A-methods'!$A:$A,$D624)),'A-baseline &amp; data'!AN376)</f>
        <v>0</v>
      </c>
      <c r="N624" s="248">
        <f>IF('A-baseline &amp; data'!AO376="",M624*(1+SUMIFS('A-methods'!T:T,'A-methods'!$AG:$AG,"rate",'A-methods'!$AF:$AF,$B624,'A-methods'!$H:$H,$C624,'A-methods'!$A:$A,$D624)),'A-baseline &amp; data'!AO376)</f>
        <v>0</v>
      </c>
      <c r="O624" s="248">
        <f>IF('A-baseline &amp; data'!AP376="",N624*(1+SUMIFS('A-methods'!U:U,'A-methods'!$AG:$AG,"rate",'A-methods'!$AF:$AF,$B624,'A-methods'!$H:$H,$C624,'A-methods'!$A:$A,$D624)),'A-baseline &amp; data'!AP376)</f>
        <v>0</v>
      </c>
      <c r="P624" s="248">
        <f>IF('A-baseline &amp; data'!AQ376="",O624*(1+SUMIFS('A-methods'!V:V,'A-methods'!$AG:$AG,"rate",'A-methods'!$AF:$AF,$B624,'A-methods'!$H:$H,$C624,'A-methods'!$A:$A,$D624)),'A-baseline &amp; data'!AQ376)</f>
        <v>0</v>
      </c>
      <c r="Q624" s="248">
        <f>IF('A-baseline &amp; data'!AR376="",P624*(1+SUMIFS('A-methods'!W:W,'A-methods'!$AG:$AG,"rate",'A-methods'!$AF:$AF,$B624,'A-methods'!$H:$H,$C624,'A-methods'!$A:$A,$D624)),'A-baseline &amp; data'!AR376)</f>
        <v>0</v>
      </c>
      <c r="R624" s="248">
        <f>IF('A-baseline &amp; data'!AS376="",Q624*(1+SUMIFS('A-methods'!X:X,'A-methods'!$AG:$AG,"rate",'A-methods'!$AF:$AF,$B624,'A-methods'!$H:$H,$C624,'A-methods'!$A:$A,$D624)),'A-baseline &amp; data'!AS376)</f>
        <v>0</v>
      </c>
      <c r="S624" s="248">
        <f>IF('A-baseline &amp; data'!AT376="",R624*(1+SUMIFS('A-methods'!Y:Y,'A-methods'!$AG:$AG,"rate",'A-methods'!$AF:$AF,$B624,'A-methods'!$H:$H,$C624,'A-methods'!$A:$A,$D624)),'A-baseline &amp; data'!AT376)</f>
        <v>0</v>
      </c>
      <c r="T624" s="248">
        <f>IF('A-baseline &amp; data'!AU376="",S624*(1+SUMIFS('A-methods'!Z:Z,'A-methods'!$AG:$AG,"rate",'A-methods'!$AF:$AF,$B624,'A-methods'!$H:$H,$C624,'A-methods'!$A:$A,$D624)),'A-baseline &amp; data'!AU376)</f>
        <v>0</v>
      </c>
      <c r="U624" s="248">
        <f>IF('A-baseline &amp; data'!AV376="",T624*(1+SUMIFS('A-methods'!AA:AA,'A-methods'!$AG:$AG,"rate",'A-methods'!$AF:$AF,$B624,'A-methods'!$H:$H,$C624,'A-methods'!$A:$A,$D624)),'A-baseline &amp; data'!AV376)</f>
        <v>0</v>
      </c>
      <c r="V624" s="248">
        <f>IF('A-baseline &amp; data'!AW376="",U624*(1+SUMIFS('A-methods'!AB:AB,'A-methods'!$AG:$AG,"rate",'A-methods'!$AF:$AF,$B624,'A-methods'!$H:$H,$C624,'A-methods'!$A:$A,$D624)),'A-baseline &amp; data'!AW376)</f>
        <v>0</v>
      </c>
      <c r="W624" s="248">
        <f>IF('A-baseline &amp; data'!AX376="",V624*(1+SUMIFS('A-methods'!AC:AC,'A-methods'!$AG:$AG,"rate",'A-methods'!$AF:$AF,$B624,'A-methods'!$H:$H,$C624,'A-methods'!$A:$A,$D624)),'A-baseline &amp; data'!AX376)</f>
        <v>0</v>
      </c>
      <c r="X624" s="248">
        <f>IF('A-baseline &amp; data'!AY376="",W624*(1+SUMIFS('A-methods'!AD:AD,'A-methods'!$AG:$AG,"rate",'A-methods'!$AF:$AF,$B624,'A-methods'!$H:$H,$C624,'A-methods'!$A:$A,$D624)),'A-baseline &amp; data'!AY376)</f>
        <v>0</v>
      </c>
      <c r="Y624" s="248">
        <f>IF('A-baseline &amp; data'!AZ376="",X624*(1+SUMIFS('A-methods'!AE:AE,'A-methods'!$AG:$AG,"rate",'A-methods'!$AF:$AF,$B624,'A-methods'!$H:$H,$C624,'A-methods'!$A:$A,$D624)),'A-baseline &amp; data'!AZ376)</f>
        <v>0</v>
      </c>
    </row>
    <row r="625" spans="1:25">
      <c r="A625" s="237" t="s">
        <v>29</v>
      </c>
      <c r="B625" s="221" t="s">
        <v>30</v>
      </c>
      <c r="C625" s="274" t="str">
        <f t="shared" si="62"/>
        <v>Tas</v>
      </c>
      <c r="D625" s="272" t="str">
        <f>D624</f>
        <v>Low</v>
      </c>
      <c r="E625" s="336">
        <f>IF('A-baseline &amp; data'!AF377&lt;&gt;"",'A-baseline &amp; data'!AF377,'A-baseline &amp; data'!AE377*(1+SUMIFS('A-methods'!K:K,'A-methods'!$AG:$AG,"rate",'A-methods'!$AF:$AF,$B625,'A-methods'!$H:$H,$C625,'A-methods'!$A:$A,$D625)))</f>
        <v>28.3734</v>
      </c>
      <c r="F625" s="243">
        <f>IF('A-baseline &amp; data'!AG377="",E625*(1+SUMIFS('A-methods'!L:L,'A-methods'!$AG:$AG,"rate",'A-methods'!$AF:$AF,$B625,'A-methods'!$H:$H,$C625,'A-methods'!$A:$A,$D625)),'A-baseline &amp; data'!AG377)</f>
        <v>25.536059999999999</v>
      </c>
      <c r="G625" s="243">
        <f>IF('A-baseline &amp; data'!AH377="",F625*(1+SUMIFS('A-methods'!M:M,'A-methods'!$AG:$AG,"rate",'A-methods'!$AF:$AF,$B625,'A-methods'!$H:$H,$C625,'A-methods'!$A:$A,$D625)),'A-baseline &amp; data'!AH377)</f>
        <v>22.982454000000001</v>
      </c>
      <c r="H625" s="243">
        <f>IF('A-baseline &amp; data'!AI377="",G625*(1+SUMIFS('A-methods'!N:N,'A-methods'!$AG:$AG,"rate",'A-methods'!$AF:$AF,$B625,'A-methods'!$H:$H,$C625,'A-methods'!$A:$A,$D625)),'A-baseline &amp; data'!AI377)</f>
        <v>20.684208600000002</v>
      </c>
      <c r="I625" s="243">
        <f>IF('A-baseline &amp; data'!AJ377="",H625*(1+SUMIFS('A-methods'!O:O,'A-methods'!$AG:$AG,"rate",'A-methods'!$AF:$AF,$B625,'A-methods'!$H:$H,$C625,'A-methods'!$A:$A,$D625)),'A-baseline &amp; data'!AJ377)</f>
        <v>18.615787740000002</v>
      </c>
      <c r="J625" s="243">
        <f>IF('A-baseline &amp; data'!AK377="",I625*(1+SUMIFS('A-methods'!P:P,'A-methods'!$AG:$AG,"rate",'A-methods'!$AF:$AF,$B625,'A-methods'!$H:$H,$C625,'A-methods'!$A:$A,$D625)),'A-baseline &amp; data'!AK377)</f>
        <v>16.754208966000004</v>
      </c>
      <c r="K625" s="243">
        <f>IF('A-baseline &amp; data'!AL377="",J625*(1+SUMIFS('A-methods'!Q:Q,'A-methods'!$AG:$AG,"rate",'A-methods'!$AF:$AF,$B625,'A-methods'!$H:$H,$C625,'A-methods'!$A:$A,$D625)),'A-baseline &amp; data'!AL377)</f>
        <v>15.078788069400003</v>
      </c>
      <c r="L625" s="243">
        <f>IF('A-baseline &amp; data'!AM377="",K625*(1+SUMIFS('A-methods'!R:R,'A-methods'!$AG:$AG,"rate",'A-methods'!$AF:$AF,$B625,'A-methods'!$H:$H,$C625,'A-methods'!$A:$A,$D625)),'A-baseline &amp; data'!AM377)</f>
        <v>14.928000188706003</v>
      </c>
      <c r="M625" s="243">
        <f>IF('A-baseline &amp; data'!AN377="",L625*(1+SUMIFS('A-methods'!S:S,'A-methods'!$AG:$AG,"rate",'A-methods'!$AF:$AF,$B625,'A-methods'!$H:$H,$C625,'A-methods'!$A:$A,$D625)),'A-baseline &amp; data'!AN377)</f>
        <v>14.778720186818942</v>
      </c>
      <c r="N625" s="243">
        <f>IF('A-baseline &amp; data'!AO377="",M625*(1+SUMIFS('A-methods'!T:T,'A-methods'!$AG:$AG,"rate",'A-methods'!$AF:$AF,$B625,'A-methods'!$H:$H,$C625,'A-methods'!$A:$A,$D625)),'A-baseline &amp; data'!AO377)</f>
        <v>14.630932984950753</v>
      </c>
      <c r="O625" s="243">
        <f>IF('A-baseline &amp; data'!AP377="",N625*(1+SUMIFS('A-methods'!U:U,'A-methods'!$AG:$AG,"rate",'A-methods'!$AF:$AF,$B625,'A-methods'!$H:$H,$C625,'A-methods'!$A:$A,$D625)),'A-baseline &amp; data'!AP377)</f>
        <v>14.484623655101245</v>
      </c>
      <c r="P625" s="243">
        <f>IF('A-baseline &amp; data'!AQ377="",O625*(1+SUMIFS('A-methods'!V:V,'A-methods'!$AG:$AG,"rate",'A-methods'!$AF:$AF,$B625,'A-methods'!$H:$H,$C625,'A-methods'!$A:$A,$D625)),'A-baseline &amp; data'!AQ377)</f>
        <v>14.339777418550232</v>
      </c>
      <c r="Q625" s="243">
        <f>IF('A-baseline &amp; data'!AR377="",P625*(1+SUMIFS('A-methods'!W:W,'A-methods'!$AG:$AG,"rate",'A-methods'!$AF:$AF,$B625,'A-methods'!$H:$H,$C625,'A-methods'!$A:$A,$D625)),'A-baseline &amp; data'!AR377)</f>
        <v>14.196379644364731</v>
      </c>
      <c r="R625" s="243">
        <f>IF('A-baseline &amp; data'!AS377="",Q625*(1+SUMIFS('A-methods'!X:X,'A-methods'!$AG:$AG,"rate",'A-methods'!$AF:$AF,$B625,'A-methods'!$H:$H,$C625,'A-methods'!$A:$A,$D625)),'A-baseline &amp; data'!AS377)</f>
        <v>14.054415847921083</v>
      </c>
      <c r="S625" s="243">
        <f>IF('A-baseline &amp; data'!AT377="",R625*(1+SUMIFS('A-methods'!Y:Y,'A-methods'!$AG:$AG,"rate",'A-methods'!$AF:$AF,$B625,'A-methods'!$H:$H,$C625,'A-methods'!$A:$A,$D625)),'A-baseline &amp; data'!AT377)</f>
        <v>13.913871689441873</v>
      </c>
      <c r="T625" s="243">
        <f>IF('A-baseline &amp; data'!AU377="",S625*(1+SUMIFS('A-methods'!Z:Z,'A-methods'!$AG:$AG,"rate",'A-methods'!$AF:$AF,$B625,'A-methods'!$H:$H,$C625,'A-methods'!$A:$A,$D625)),'A-baseline &amp; data'!AU377)</f>
        <v>13.774732972547454</v>
      </c>
      <c r="U625" s="243">
        <f>IF('A-baseline &amp; data'!AV377="",T625*(1+SUMIFS('A-methods'!AA:AA,'A-methods'!$AG:$AG,"rate",'A-methods'!$AF:$AF,$B625,'A-methods'!$H:$H,$C625,'A-methods'!$A:$A,$D625)),'A-baseline &amp; data'!AV377)</f>
        <v>13.63698564282198</v>
      </c>
      <c r="V625" s="243">
        <f>IF('A-baseline &amp; data'!AW377="",U625*(1+SUMIFS('A-methods'!AB:AB,'A-methods'!$AG:$AG,"rate",'A-methods'!$AF:$AF,$B625,'A-methods'!$H:$H,$C625,'A-methods'!$A:$A,$D625)),'A-baseline &amp; data'!AW377)</f>
        <v>13.500615786393761</v>
      </c>
      <c r="W625" s="243">
        <f>IF('A-baseline &amp; data'!AX377="",V625*(1+SUMIFS('A-methods'!AC:AC,'A-methods'!$AG:$AG,"rate",'A-methods'!$AF:$AF,$B625,'A-methods'!$H:$H,$C625,'A-methods'!$A:$A,$D625)),'A-baseline &amp; data'!AX377)</f>
        <v>13.365609628529823</v>
      </c>
      <c r="X625" s="243">
        <f>IF('A-baseline &amp; data'!AY377="",W625*(1+SUMIFS('A-methods'!AD:AD,'A-methods'!$AG:$AG,"rate",'A-methods'!$AF:$AF,$B625,'A-methods'!$H:$H,$C625,'A-methods'!$A:$A,$D625)),'A-baseline &amp; data'!AY377)</f>
        <v>13.231953532244525</v>
      </c>
      <c r="Y625" s="243">
        <f>IF('A-baseline &amp; data'!AZ377="",X625*(1+SUMIFS('A-methods'!AE:AE,'A-methods'!$AG:$AG,"rate",'A-methods'!$AF:$AF,$B625,'A-methods'!$H:$H,$C625,'A-methods'!$A:$A,$D625)),'A-baseline &amp; data'!AZ377)</f>
        <v>13.09963399692208</v>
      </c>
    </row>
    <row r="626" spans="1:25">
      <c r="A626" s="237" t="s">
        <v>33</v>
      </c>
      <c r="B626" s="221" t="s">
        <v>34</v>
      </c>
      <c r="C626" s="274" t="str">
        <f t="shared" si="62"/>
        <v>Tas</v>
      </c>
      <c r="D626" s="272" t="str">
        <f t="shared" si="62"/>
        <v>Low</v>
      </c>
      <c r="E626" s="336">
        <f>IF('A-baseline &amp; data'!AF378&lt;&gt;"",'A-baseline &amp; data'!AF378,'A-baseline &amp; data'!AE378*(1+SUMIFS('A-methods'!K:K,'A-methods'!$AG:$AG,"rate",'A-methods'!$AF:$AF,$B626,'A-methods'!$H:$H,$C626,'A-methods'!$A:$A,$D626)))</f>
        <v>1.1472</v>
      </c>
      <c r="F626" s="243">
        <f>IF('A-baseline &amp; data'!AG378="",E626*(1+SUMIFS('A-methods'!L:L,'A-methods'!$AG:$AG,"rate",'A-methods'!$AF:$AF,$B626,'A-methods'!$H:$H,$C626,'A-methods'!$A:$A,$D626)),'A-baseline &amp; data'!AG378)</f>
        <v>1.0967232</v>
      </c>
      <c r="G626" s="243">
        <f>IF('A-baseline &amp; data'!AH378="",F626*(1+SUMIFS('A-methods'!M:M,'A-methods'!$AG:$AG,"rate",'A-methods'!$AF:$AF,$B626,'A-methods'!$H:$H,$C626,'A-methods'!$A:$A,$D626)),'A-baseline &amp; data'!AH378)</f>
        <v>1.0484673791999999</v>
      </c>
      <c r="H626" s="243">
        <f>IF('A-baseline &amp; data'!AI378="",G626*(1+SUMIFS('A-methods'!N:N,'A-methods'!$AG:$AG,"rate",'A-methods'!$AF:$AF,$B626,'A-methods'!$H:$H,$C626,'A-methods'!$A:$A,$D626)),'A-baseline &amp; data'!AI378)</f>
        <v>1.0023348145151998</v>
      </c>
      <c r="I626" s="243">
        <f>IF('A-baseline &amp; data'!AJ378="",H626*(1+SUMIFS('A-methods'!O:O,'A-methods'!$AG:$AG,"rate",'A-methods'!$AF:$AF,$B626,'A-methods'!$H:$H,$C626,'A-methods'!$A:$A,$D626)),'A-baseline &amp; data'!AJ378)</f>
        <v>0.95823208267653093</v>
      </c>
      <c r="J626" s="243">
        <f>IF('A-baseline &amp; data'!AK378="",I626*(1+SUMIFS('A-methods'!P:P,'A-methods'!$AG:$AG,"rate",'A-methods'!$AF:$AF,$B626,'A-methods'!$H:$H,$C626,'A-methods'!$A:$A,$D626)),'A-baseline &amp; data'!AK378)</f>
        <v>0.91606987103876358</v>
      </c>
      <c r="K626" s="243">
        <f>IF('A-baseline &amp; data'!AL378="",J626*(1+SUMIFS('A-methods'!Q:Q,'A-methods'!$AG:$AG,"rate",'A-methods'!$AF:$AF,$B626,'A-methods'!$H:$H,$C626,'A-methods'!$A:$A,$D626)),'A-baseline &amp; data'!AL378)</f>
        <v>0.8757627967130579</v>
      </c>
      <c r="L626" s="243">
        <f>IF('A-baseline &amp; data'!AM378="",K626*(1+SUMIFS('A-methods'!R:R,'A-methods'!$AG:$AG,"rate",'A-methods'!$AF:$AF,$B626,'A-methods'!$H:$H,$C626,'A-methods'!$A:$A,$D626)),'A-baseline &amp; data'!AM378)</f>
        <v>0.83722923365768331</v>
      </c>
      <c r="M626" s="243">
        <f>IF('A-baseline &amp; data'!AN378="",L626*(1+SUMIFS('A-methods'!S:S,'A-methods'!$AG:$AG,"rate",'A-methods'!$AF:$AF,$B626,'A-methods'!$H:$H,$C626,'A-methods'!$A:$A,$D626)),'A-baseline &amp; data'!AN378)</f>
        <v>0.80039114737674522</v>
      </c>
      <c r="N626" s="243">
        <f>IF('A-baseline &amp; data'!AO378="",M626*(1+SUMIFS('A-methods'!T:T,'A-methods'!$AG:$AG,"rate",'A-methods'!$AF:$AF,$B626,'A-methods'!$H:$H,$C626,'A-methods'!$A:$A,$D626)),'A-baseline &amp; data'!AO378)</f>
        <v>0.76517393689216839</v>
      </c>
      <c r="O626" s="243">
        <f>IF('A-baseline &amp; data'!AP378="",N626*(1+SUMIFS('A-methods'!U:U,'A-methods'!$AG:$AG,"rate",'A-methods'!$AF:$AF,$B626,'A-methods'!$H:$H,$C626,'A-methods'!$A:$A,$D626)),'A-baseline &amp; data'!AP378)</f>
        <v>0.7315062836689129</v>
      </c>
      <c r="P626" s="243">
        <f>IF('A-baseline &amp; data'!AQ378="",O626*(1+SUMIFS('A-methods'!V:V,'A-methods'!$AG:$AG,"rate",'A-methods'!$AF:$AF,$B626,'A-methods'!$H:$H,$C626,'A-methods'!$A:$A,$D626)),'A-baseline &amp; data'!AQ378)</f>
        <v>0.69932000718748066</v>
      </c>
      <c r="Q626" s="243">
        <f>IF('A-baseline &amp; data'!AR378="",P626*(1+SUMIFS('A-methods'!W:W,'A-methods'!$AG:$AG,"rate",'A-methods'!$AF:$AF,$B626,'A-methods'!$H:$H,$C626,'A-methods'!$A:$A,$D626)),'A-baseline &amp; data'!AR378)</f>
        <v>0.66854992687123149</v>
      </c>
      <c r="R626" s="243">
        <f>IF('A-baseline &amp; data'!AS378="",Q626*(1+SUMIFS('A-methods'!X:X,'A-methods'!$AG:$AG,"rate",'A-methods'!$AF:$AF,$B626,'A-methods'!$H:$H,$C626,'A-methods'!$A:$A,$D626)),'A-baseline &amp; data'!AS378)</f>
        <v>0.63913373008889729</v>
      </c>
      <c r="S626" s="243">
        <f>IF('A-baseline &amp; data'!AT378="",R626*(1+SUMIFS('A-methods'!Y:Y,'A-methods'!$AG:$AG,"rate",'A-methods'!$AF:$AF,$B626,'A-methods'!$H:$H,$C626,'A-methods'!$A:$A,$D626)),'A-baseline &amp; data'!AT378)</f>
        <v>0.61101184596498581</v>
      </c>
      <c r="T626" s="243">
        <f>IF('A-baseline &amp; data'!AU378="",S626*(1+SUMIFS('A-methods'!Z:Z,'A-methods'!$AG:$AG,"rate",'A-methods'!$AF:$AF,$B626,'A-methods'!$H:$H,$C626,'A-methods'!$A:$A,$D626)),'A-baseline &amp; data'!AU378)</f>
        <v>0.58412732474252638</v>
      </c>
      <c r="U626" s="243">
        <f>IF('A-baseline &amp; data'!AV378="",T626*(1+SUMIFS('A-methods'!AA:AA,'A-methods'!$AG:$AG,"rate",'A-methods'!$AF:$AF,$B626,'A-methods'!$H:$H,$C626,'A-methods'!$A:$A,$D626)),'A-baseline &amp; data'!AV378)</f>
        <v>0.55842572245385524</v>
      </c>
      <c r="V626" s="243">
        <f>IF('A-baseline &amp; data'!AW378="",U626*(1+SUMIFS('A-methods'!AB:AB,'A-methods'!$AG:$AG,"rate",'A-methods'!$AF:$AF,$B626,'A-methods'!$H:$H,$C626,'A-methods'!$A:$A,$D626)),'A-baseline &amp; data'!AW378)</f>
        <v>0.5338549906658856</v>
      </c>
      <c r="W626" s="243">
        <f>IF('A-baseline &amp; data'!AX378="",V626*(1+SUMIFS('A-methods'!AC:AC,'A-methods'!$AG:$AG,"rate",'A-methods'!$AF:$AF,$B626,'A-methods'!$H:$H,$C626,'A-methods'!$A:$A,$D626)),'A-baseline &amp; data'!AX378)</f>
        <v>0.51036537107658664</v>
      </c>
      <c r="X626" s="243">
        <f>IF('A-baseline &amp; data'!AY378="",W626*(1+SUMIFS('A-methods'!AD:AD,'A-methods'!$AG:$AG,"rate",'A-methods'!$AF:$AF,$B626,'A-methods'!$H:$H,$C626,'A-methods'!$A:$A,$D626)),'A-baseline &amp; data'!AY378)</f>
        <v>0.48790929474921679</v>
      </c>
      <c r="Y626" s="243">
        <f>IF('A-baseline &amp; data'!AZ378="",X626*(1+SUMIFS('A-methods'!AE:AE,'A-methods'!$AG:$AG,"rate",'A-methods'!$AF:$AF,$B626,'A-methods'!$H:$H,$C626,'A-methods'!$A:$A,$D626)),'A-baseline &amp; data'!AZ378)</f>
        <v>0.46644128578025124</v>
      </c>
    </row>
    <row r="627" spans="1:25">
      <c r="A627" s="237" t="s">
        <v>43</v>
      </c>
      <c r="B627" s="221" t="s">
        <v>44</v>
      </c>
      <c r="C627" s="274" t="str">
        <f t="shared" si="62"/>
        <v>Tas</v>
      </c>
      <c r="D627" s="272" t="str">
        <f t="shared" si="62"/>
        <v>Low</v>
      </c>
      <c r="E627" s="336">
        <f>IF('A-baseline &amp; data'!AF379&lt;&gt;"",'A-baseline &amp; data'!AF379,'A-baseline &amp; data'!AE379*(1+SUMIFS('A-methods'!K:K,'A-methods'!$AG:$AG,"rate",'A-methods'!$AF:$AF,$B627,'A-methods'!$H:$H,$C627,'A-methods'!$A:$A,$D627)))</f>
        <v>1.55E-2</v>
      </c>
      <c r="F627" s="243">
        <f>IF('A-baseline &amp; data'!AG379="",E627*(1+SUMIFS('A-methods'!L:L,'A-methods'!$AG:$AG,"rate",'A-methods'!$AF:$AF,$B627,'A-methods'!$H:$H,$C627,'A-methods'!$A:$A,$D627)),'A-baseline &amp; data'!AG379)</f>
        <v>1.55E-2</v>
      </c>
      <c r="G627" s="243">
        <f>IF('A-baseline &amp; data'!AH379="",F627*(1+SUMIFS('A-methods'!M:M,'A-methods'!$AG:$AG,"rate",'A-methods'!$AF:$AF,$B627,'A-methods'!$H:$H,$C627,'A-methods'!$A:$A,$D627)),'A-baseline &amp; data'!AH379)</f>
        <v>1.55E-2</v>
      </c>
      <c r="H627" s="243">
        <f>IF('A-baseline &amp; data'!AI379="",G627*(1+SUMIFS('A-methods'!N:N,'A-methods'!$AG:$AG,"rate",'A-methods'!$AF:$AF,$B627,'A-methods'!$H:$H,$C627,'A-methods'!$A:$A,$D627)),'A-baseline &amp; data'!AI379)</f>
        <v>1.55E-2</v>
      </c>
      <c r="I627" s="243">
        <f>IF('A-baseline &amp; data'!AJ379="",H627*(1+SUMIFS('A-methods'!O:O,'A-methods'!$AG:$AG,"rate",'A-methods'!$AF:$AF,$B627,'A-methods'!$H:$H,$C627,'A-methods'!$A:$A,$D627)),'A-baseline &amp; data'!AJ379)</f>
        <v>1.55E-2</v>
      </c>
      <c r="J627" s="243">
        <f>IF('A-baseline &amp; data'!AK379="",I627*(1+SUMIFS('A-methods'!P:P,'A-methods'!$AG:$AG,"rate",'A-methods'!$AF:$AF,$B627,'A-methods'!$H:$H,$C627,'A-methods'!$A:$A,$D627)),'A-baseline &amp; data'!AK379)</f>
        <v>1.55E-2</v>
      </c>
      <c r="K627" s="243">
        <f>IF('A-baseline &amp; data'!AL379="",J627*(1+SUMIFS('A-methods'!Q:Q,'A-methods'!$AG:$AG,"rate",'A-methods'!$AF:$AF,$B627,'A-methods'!$H:$H,$C627,'A-methods'!$A:$A,$D627)),'A-baseline &amp; data'!AL379)</f>
        <v>1.55E-2</v>
      </c>
      <c r="L627" s="243">
        <f>IF('A-baseline &amp; data'!AM379="",K627*(1+SUMIFS('A-methods'!R:R,'A-methods'!$AG:$AG,"rate",'A-methods'!$AF:$AF,$B627,'A-methods'!$H:$H,$C627,'A-methods'!$A:$A,$D627)),'A-baseline &amp; data'!AM379)</f>
        <v>1.55E-2</v>
      </c>
      <c r="M627" s="243">
        <f>IF('A-baseline &amp; data'!AN379="",L627*(1+SUMIFS('A-methods'!S:S,'A-methods'!$AG:$AG,"rate",'A-methods'!$AF:$AF,$B627,'A-methods'!$H:$H,$C627,'A-methods'!$A:$A,$D627)),'A-baseline &amp; data'!AN379)</f>
        <v>1.55E-2</v>
      </c>
      <c r="N627" s="243">
        <f>IF('A-baseline &amp; data'!AO379="",M627*(1+SUMIFS('A-methods'!T:T,'A-methods'!$AG:$AG,"rate",'A-methods'!$AF:$AF,$B627,'A-methods'!$H:$H,$C627,'A-methods'!$A:$A,$D627)),'A-baseline &amp; data'!AO379)</f>
        <v>1.55E-2</v>
      </c>
      <c r="O627" s="243">
        <f>IF('A-baseline &amp; data'!AP379="",N627*(1+SUMIFS('A-methods'!U:U,'A-methods'!$AG:$AG,"rate",'A-methods'!$AF:$AF,$B627,'A-methods'!$H:$H,$C627,'A-methods'!$A:$A,$D627)),'A-baseline &amp; data'!AP379)</f>
        <v>1.5035E-2</v>
      </c>
      <c r="P627" s="243">
        <f>IF('A-baseline &amp; data'!AQ379="",O627*(1+SUMIFS('A-methods'!V:V,'A-methods'!$AG:$AG,"rate",'A-methods'!$AF:$AF,$B627,'A-methods'!$H:$H,$C627,'A-methods'!$A:$A,$D627)),'A-baseline &amp; data'!AQ379)</f>
        <v>1.458395E-2</v>
      </c>
      <c r="Q627" s="243">
        <f>IF('A-baseline &amp; data'!AR379="",P627*(1+SUMIFS('A-methods'!W:W,'A-methods'!$AG:$AG,"rate",'A-methods'!$AF:$AF,$B627,'A-methods'!$H:$H,$C627,'A-methods'!$A:$A,$D627)),'A-baseline &amp; data'!AR379)</f>
        <v>1.4146431499999999E-2</v>
      </c>
      <c r="R627" s="243">
        <f>IF('A-baseline &amp; data'!AS379="",Q627*(1+SUMIFS('A-methods'!X:X,'A-methods'!$AG:$AG,"rate",'A-methods'!$AF:$AF,$B627,'A-methods'!$H:$H,$C627,'A-methods'!$A:$A,$D627)),'A-baseline &amp; data'!AS379)</f>
        <v>1.3722038554999998E-2</v>
      </c>
      <c r="S627" s="243">
        <f>IF('A-baseline &amp; data'!AT379="",R627*(1+SUMIFS('A-methods'!Y:Y,'A-methods'!$AG:$AG,"rate",'A-methods'!$AF:$AF,$B627,'A-methods'!$H:$H,$C627,'A-methods'!$A:$A,$D627)),'A-baseline &amp; data'!AT379)</f>
        <v>1.3310377398349997E-2</v>
      </c>
      <c r="T627" s="243">
        <f>IF('A-baseline &amp; data'!AU379="",S627*(1+SUMIFS('A-methods'!Z:Z,'A-methods'!$AG:$AG,"rate",'A-methods'!$AF:$AF,$B627,'A-methods'!$H:$H,$C627,'A-methods'!$A:$A,$D627)),'A-baseline &amp; data'!AU379)</f>
        <v>1.2911066076399497E-2</v>
      </c>
      <c r="U627" s="243">
        <f>IF('A-baseline &amp; data'!AV379="",T627*(1+SUMIFS('A-methods'!AA:AA,'A-methods'!$AG:$AG,"rate",'A-methods'!$AF:$AF,$B627,'A-methods'!$H:$H,$C627,'A-methods'!$A:$A,$D627)),'A-baseline &amp; data'!AV379)</f>
        <v>1.2523734094107512E-2</v>
      </c>
      <c r="V627" s="243">
        <f>IF('A-baseline &amp; data'!AW379="",U627*(1+SUMIFS('A-methods'!AB:AB,'A-methods'!$AG:$AG,"rate",'A-methods'!$AF:$AF,$B627,'A-methods'!$H:$H,$C627,'A-methods'!$A:$A,$D627)),'A-baseline &amp; data'!AW379)</f>
        <v>1.2148022071284285E-2</v>
      </c>
      <c r="W627" s="243">
        <f>IF('A-baseline &amp; data'!AX379="",V627*(1+SUMIFS('A-methods'!AC:AC,'A-methods'!$AG:$AG,"rate",'A-methods'!$AF:$AF,$B627,'A-methods'!$H:$H,$C627,'A-methods'!$A:$A,$D627)),'A-baseline &amp; data'!AX379)</f>
        <v>1.1783581409145757E-2</v>
      </c>
      <c r="X627" s="243">
        <f>IF('A-baseline &amp; data'!AY379="",W627*(1+SUMIFS('A-methods'!AD:AD,'A-methods'!$AG:$AG,"rate",'A-methods'!$AF:$AF,$B627,'A-methods'!$H:$H,$C627,'A-methods'!$A:$A,$D627)),'A-baseline &amp; data'!AY379)</f>
        <v>1.1430073966871384E-2</v>
      </c>
      <c r="Y627" s="243">
        <f>IF('A-baseline &amp; data'!AZ379="",X627*(1+SUMIFS('A-methods'!AE:AE,'A-methods'!$AG:$AG,"rate",'A-methods'!$AF:$AF,$B627,'A-methods'!$H:$H,$C627,'A-methods'!$A:$A,$D627)),'A-baseline &amp; data'!AZ379)</f>
        <v>1.1087171747865242E-2</v>
      </c>
    </row>
    <row r="628" spans="1:25">
      <c r="A628" s="237" t="s">
        <v>63</v>
      </c>
      <c r="B628" s="221" t="s">
        <v>64</v>
      </c>
      <c r="C628" s="274" t="str">
        <f t="shared" si="62"/>
        <v>Tas</v>
      </c>
      <c r="D628" s="272" t="str">
        <f t="shared" si="62"/>
        <v>Low</v>
      </c>
      <c r="E628" s="336">
        <f>IF('A-baseline &amp; data'!AF380&lt;&gt;"",'A-baseline &amp; data'!AF380,'A-baseline &amp; data'!AE380*(1+SUMIFS('A-methods'!K:K,'A-methods'!$AG:$AG,"rate",'A-methods'!$AF:$AF,$B628,'A-methods'!$H:$H,$C628,'A-methods'!$A:$A,$D628)))</f>
        <v>10413.286</v>
      </c>
      <c r="F628" s="243">
        <f>IF('A-baseline &amp; data'!AG380="",E628*(1+SUMIFS('A-methods'!L:L,'A-methods'!$AG:$AG,"rate",'A-methods'!$AF:$AF,$B628,'A-methods'!$H:$H,$C628,'A-methods'!$A:$A,$D628)),'A-baseline &amp; data'!AG380)</f>
        <v>10413.286</v>
      </c>
      <c r="G628" s="243">
        <f>IF('A-baseline &amp; data'!AH380="",F628*(1+SUMIFS('A-methods'!M:M,'A-methods'!$AG:$AG,"rate",'A-methods'!$AF:$AF,$B628,'A-methods'!$H:$H,$C628,'A-methods'!$A:$A,$D628)),'A-baseline &amp; data'!AH380)</f>
        <v>10413.286</v>
      </c>
      <c r="H628" s="243">
        <f>IF('A-baseline &amp; data'!AI380="",G628*(1+SUMIFS('A-methods'!N:N,'A-methods'!$AG:$AG,"rate",'A-methods'!$AF:$AF,$B628,'A-methods'!$H:$H,$C628,'A-methods'!$A:$A,$D628)),'A-baseline &amp; data'!AI380)</f>
        <v>10413.286</v>
      </c>
      <c r="I628" s="243">
        <f>IF('A-baseline &amp; data'!AJ380="",H628*(1+SUMIFS('A-methods'!O:O,'A-methods'!$AG:$AG,"rate",'A-methods'!$AF:$AF,$B628,'A-methods'!$H:$H,$C628,'A-methods'!$A:$A,$D628)),'A-baseline &amp; data'!AJ380)</f>
        <v>10413.286</v>
      </c>
      <c r="J628" s="243">
        <f>IF('A-baseline &amp; data'!AK380="",I628*(1+SUMIFS('A-methods'!P:P,'A-methods'!$AG:$AG,"rate",'A-methods'!$AF:$AF,$B628,'A-methods'!$H:$H,$C628,'A-methods'!$A:$A,$D628)),'A-baseline &amp; data'!AK380)</f>
        <v>10413.286</v>
      </c>
      <c r="K628" s="243">
        <f>IF('A-baseline &amp; data'!AL380="",J628*(1+SUMIFS('A-methods'!Q:Q,'A-methods'!$AG:$AG,"rate",'A-methods'!$AF:$AF,$B628,'A-methods'!$H:$H,$C628,'A-methods'!$A:$A,$D628)),'A-baseline &amp; data'!AL380)</f>
        <v>10413.286</v>
      </c>
      <c r="L628" s="243">
        <f>IF('A-baseline &amp; data'!AM380="",K628*(1+SUMIFS('A-methods'!R:R,'A-methods'!$AG:$AG,"rate",'A-methods'!$AF:$AF,$B628,'A-methods'!$H:$H,$C628,'A-methods'!$A:$A,$D628)),'A-baseline &amp; data'!AM380)</f>
        <v>10413.286</v>
      </c>
      <c r="M628" s="243">
        <f>IF('A-baseline &amp; data'!AN380="",L628*(1+SUMIFS('A-methods'!S:S,'A-methods'!$AG:$AG,"rate",'A-methods'!$AF:$AF,$B628,'A-methods'!$H:$H,$C628,'A-methods'!$A:$A,$D628)),'A-baseline &amp; data'!AN380)</f>
        <v>10413.286</v>
      </c>
      <c r="N628" s="243">
        <f>IF('A-baseline &amp; data'!AO380="",M628*(1+SUMIFS('A-methods'!T:T,'A-methods'!$AG:$AG,"rate",'A-methods'!$AF:$AF,$B628,'A-methods'!$H:$H,$C628,'A-methods'!$A:$A,$D628)),'A-baseline &amp; data'!AO380)</f>
        <v>10413.286</v>
      </c>
      <c r="O628" s="243">
        <f>IF('A-baseline &amp; data'!AP380="",N628*(1+SUMIFS('A-methods'!U:U,'A-methods'!$AG:$AG,"rate",'A-methods'!$AF:$AF,$B628,'A-methods'!$H:$H,$C628,'A-methods'!$A:$A,$D628)),'A-baseline &amp; data'!AP380)</f>
        <v>10413.286</v>
      </c>
      <c r="P628" s="243">
        <f>IF('A-baseline &amp; data'!AQ380="",O628*(1+SUMIFS('A-methods'!V:V,'A-methods'!$AG:$AG,"rate",'A-methods'!$AF:$AF,$B628,'A-methods'!$H:$H,$C628,'A-methods'!$A:$A,$D628)),'A-baseline &amp; data'!AQ380)</f>
        <v>10413.286</v>
      </c>
      <c r="Q628" s="243">
        <f>IF('A-baseline &amp; data'!AR380="",P628*(1+SUMIFS('A-methods'!W:W,'A-methods'!$AG:$AG,"rate",'A-methods'!$AF:$AF,$B628,'A-methods'!$H:$H,$C628,'A-methods'!$A:$A,$D628)),'A-baseline &amp; data'!AR380)</f>
        <v>10413.286</v>
      </c>
      <c r="R628" s="243">
        <f>IF('A-baseline &amp; data'!AS380="",Q628*(1+SUMIFS('A-methods'!X:X,'A-methods'!$AG:$AG,"rate",'A-methods'!$AF:$AF,$B628,'A-methods'!$H:$H,$C628,'A-methods'!$A:$A,$D628)),'A-baseline &amp; data'!AS380)</f>
        <v>10413.286</v>
      </c>
      <c r="S628" s="243">
        <f>IF('A-baseline &amp; data'!AT380="",R628*(1+SUMIFS('A-methods'!Y:Y,'A-methods'!$AG:$AG,"rate",'A-methods'!$AF:$AF,$B628,'A-methods'!$H:$H,$C628,'A-methods'!$A:$A,$D628)),'A-baseline &amp; data'!AT380)</f>
        <v>10413.286</v>
      </c>
      <c r="T628" s="243">
        <f>IF('A-baseline &amp; data'!AU380="",S628*(1+SUMIFS('A-methods'!Z:Z,'A-methods'!$AG:$AG,"rate",'A-methods'!$AF:$AF,$B628,'A-methods'!$H:$H,$C628,'A-methods'!$A:$A,$D628)),'A-baseline &amp; data'!AU380)</f>
        <v>10413.286</v>
      </c>
      <c r="U628" s="243">
        <f>IF('A-baseline &amp; data'!AV380="",T628*(1+SUMIFS('A-methods'!AA:AA,'A-methods'!$AG:$AG,"rate",'A-methods'!$AF:$AF,$B628,'A-methods'!$H:$H,$C628,'A-methods'!$A:$A,$D628)),'A-baseline &amp; data'!AV380)</f>
        <v>10413.286</v>
      </c>
      <c r="V628" s="243">
        <f>IF('A-baseline &amp; data'!AW380="",U628*(1+SUMIFS('A-methods'!AB:AB,'A-methods'!$AG:$AG,"rate",'A-methods'!$AF:$AF,$B628,'A-methods'!$H:$H,$C628,'A-methods'!$A:$A,$D628)),'A-baseline &amp; data'!AW380)</f>
        <v>10413.286</v>
      </c>
      <c r="W628" s="243">
        <f>IF('A-baseline &amp; data'!AX380="",V628*(1+SUMIFS('A-methods'!AC:AC,'A-methods'!$AG:$AG,"rate",'A-methods'!$AF:$AF,$B628,'A-methods'!$H:$H,$C628,'A-methods'!$A:$A,$D628)),'A-baseline &amp; data'!AX380)</f>
        <v>10413.286</v>
      </c>
      <c r="X628" s="243">
        <f>IF('A-baseline &amp; data'!AY380="",W628*(1+SUMIFS('A-methods'!AD:AD,'A-methods'!$AG:$AG,"rate",'A-methods'!$AF:$AF,$B628,'A-methods'!$H:$H,$C628,'A-methods'!$A:$A,$D628)),'A-baseline &amp; data'!AY380)</f>
        <v>10413.286</v>
      </c>
      <c r="Y628" s="243">
        <f>IF('A-baseline &amp; data'!AZ380="",X628*(1+SUMIFS('A-methods'!AE:AE,'A-methods'!$AG:$AG,"rate",'A-methods'!$AF:$AF,$B628,'A-methods'!$H:$H,$C628,'A-methods'!$A:$A,$D628)),'A-baseline &amp; data'!AZ380)</f>
        <v>10413.286</v>
      </c>
    </row>
    <row r="629" spans="1:25">
      <c r="A629" s="237" t="s">
        <v>75</v>
      </c>
      <c r="B629" s="221" t="s">
        <v>76</v>
      </c>
      <c r="C629" s="274" t="str">
        <f t="shared" si="62"/>
        <v>Tas</v>
      </c>
      <c r="D629" s="272" t="str">
        <f t="shared" si="62"/>
        <v>Low</v>
      </c>
      <c r="E629" s="336">
        <f>IF('A-baseline &amp; data'!AF381&lt;&gt;"",'A-baseline &amp; data'!AF381,'A-baseline &amp; data'!AE381*(1+SUMIFS('A-methods'!K:K,'A-methods'!$AG:$AG,"rate",'A-methods'!$AF:$AF,$B629,'A-methods'!$H:$H,$C629,'A-methods'!$A:$A,$D629)))</f>
        <v>3628.9488000000001</v>
      </c>
      <c r="F629" s="243">
        <f>IF('A-baseline &amp; data'!AG381="",E629*(1+SUMIFS('A-methods'!L:L,'A-methods'!$AG:$AG,"rate",'A-methods'!$AF:$AF,$B629,'A-methods'!$H:$H,$C629,'A-methods'!$A:$A,$D629)),'A-baseline &amp; data'!AG381)</f>
        <v>3483.7908480000001</v>
      </c>
      <c r="G629" s="243">
        <f>IF('A-baseline &amp; data'!AH381="",F629*(1+SUMIFS('A-methods'!M:M,'A-methods'!$AG:$AG,"rate",'A-methods'!$AF:$AF,$B629,'A-methods'!$H:$H,$C629,'A-methods'!$A:$A,$D629)),'A-baseline &amp; data'!AH381)</f>
        <v>3344.4392140800001</v>
      </c>
      <c r="H629" s="243">
        <f>IF('A-baseline &amp; data'!AI381="",G629*(1+SUMIFS('A-methods'!N:N,'A-methods'!$AG:$AG,"rate",'A-methods'!$AF:$AF,$B629,'A-methods'!$H:$H,$C629,'A-methods'!$A:$A,$D629)),'A-baseline &amp; data'!AI381)</f>
        <v>3210.6616455168</v>
      </c>
      <c r="I629" s="243">
        <f>IF('A-baseline &amp; data'!AJ381="",H629*(1+SUMIFS('A-methods'!O:O,'A-methods'!$AG:$AG,"rate",'A-methods'!$AF:$AF,$B629,'A-methods'!$H:$H,$C629,'A-methods'!$A:$A,$D629)),'A-baseline &amp; data'!AJ381)</f>
        <v>3082.2351796961279</v>
      </c>
      <c r="J629" s="243">
        <f>IF('A-baseline &amp; data'!AK381="",I629*(1+SUMIFS('A-methods'!P:P,'A-methods'!$AG:$AG,"rate",'A-methods'!$AF:$AF,$B629,'A-methods'!$H:$H,$C629,'A-methods'!$A:$A,$D629)),'A-baseline &amp; data'!AK381)</f>
        <v>2958.9457725082825</v>
      </c>
      <c r="K629" s="243">
        <f>IF('A-baseline &amp; data'!AL381="",J629*(1+SUMIFS('A-methods'!Q:Q,'A-methods'!$AG:$AG,"rate",'A-methods'!$AF:$AF,$B629,'A-methods'!$H:$H,$C629,'A-methods'!$A:$A,$D629)),'A-baseline &amp; data'!AL381)</f>
        <v>2840.5879416079511</v>
      </c>
      <c r="L629" s="243">
        <f>IF('A-baseline &amp; data'!AM381="",K629*(1+SUMIFS('A-methods'!R:R,'A-methods'!$AG:$AG,"rate",'A-methods'!$AF:$AF,$B629,'A-methods'!$H:$H,$C629,'A-methods'!$A:$A,$D629)),'A-baseline &amp; data'!AM381)</f>
        <v>2726.9644239436329</v>
      </c>
      <c r="M629" s="243">
        <f>IF('A-baseline &amp; data'!AN381="",L629*(1+SUMIFS('A-methods'!S:S,'A-methods'!$AG:$AG,"rate",'A-methods'!$AF:$AF,$B629,'A-methods'!$H:$H,$C629,'A-methods'!$A:$A,$D629)),'A-baseline &amp; data'!AN381)</f>
        <v>2617.8858469858874</v>
      </c>
      <c r="N629" s="243">
        <f>IF('A-baseline &amp; data'!AO381="",M629*(1+SUMIFS('A-methods'!T:T,'A-methods'!$AG:$AG,"rate",'A-methods'!$AF:$AF,$B629,'A-methods'!$H:$H,$C629,'A-methods'!$A:$A,$D629)),'A-baseline &amp; data'!AO381)</f>
        <v>2513.1704131064516</v>
      </c>
      <c r="O629" s="243">
        <f>IF('A-baseline &amp; data'!AP381="",N629*(1+SUMIFS('A-methods'!U:U,'A-methods'!$AG:$AG,"rate",'A-methods'!$AF:$AF,$B629,'A-methods'!$H:$H,$C629,'A-methods'!$A:$A,$D629)),'A-baseline &amp; data'!AP381)</f>
        <v>2412.6435965821934</v>
      </c>
      <c r="P629" s="243">
        <f>IF('A-baseline &amp; data'!AQ381="",O629*(1+SUMIFS('A-methods'!V:V,'A-methods'!$AG:$AG,"rate",'A-methods'!$AF:$AF,$B629,'A-methods'!$H:$H,$C629,'A-methods'!$A:$A,$D629)),'A-baseline &amp; data'!AQ381)</f>
        <v>2316.1378527189054</v>
      </c>
      <c r="Q629" s="243">
        <f>IF('A-baseline &amp; data'!AR381="",P629*(1+SUMIFS('A-methods'!W:W,'A-methods'!$AG:$AG,"rate",'A-methods'!$AF:$AF,$B629,'A-methods'!$H:$H,$C629,'A-methods'!$A:$A,$D629)),'A-baseline &amp; data'!AR381)</f>
        <v>2223.4923386101491</v>
      </c>
      <c r="R629" s="243">
        <f>IF('A-baseline &amp; data'!AS381="",Q629*(1+SUMIFS('A-methods'!X:X,'A-methods'!$AG:$AG,"rate",'A-methods'!$AF:$AF,$B629,'A-methods'!$H:$H,$C629,'A-methods'!$A:$A,$D629)),'A-baseline &amp; data'!AS381)</f>
        <v>2134.552645065743</v>
      </c>
      <c r="S629" s="243">
        <f>IF('A-baseline &amp; data'!AT381="",R629*(1+SUMIFS('A-methods'!Y:Y,'A-methods'!$AG:$AG,"rate",'A-methods'!$AF:$AF,$B629,'A-methods'!$H:$H,$C629,'A-methods'!$A:$A,$D629)),'A-baseline &amp; data'!AT381)</f>
        <v>2049.1705392631134</v>
      </c>
      <c r="T629" s="243">
        <f>IF('A-baseline &amp; data'!AU381="",S629*(1+SUMIFS('A-methods'!Z:Z,'A-methods'!$AG:$AG,"rate",'A-methods'!$AF:$AF,$B629,'A-methods'!$H:$H,$C629,'A-methods'!$A:$A,$D629)),'A-baseline &amp; data'!AU381)</f>
        <v>1967.2037176925887</v>
      </c>
      <c r="U629" s="243">
        <f>IF('A-baseline &amp; data'!AV381="",T629*(1+SUMIFS('A-methods'!AA:AA,'A-methods'!$AG:$AG,"rate",'A-methods'!$AF:$AF,$B629,'A-methods'!$H:$H,$C629,'A-methods'!$A:$A,$D629)),'A-baseline &amp; data'!AV381)</f>
        <v>1888.515568984885</v>
      </c>
      <c r="V629" s="243">
        <f>IF('A-baseline &amp; data'!AW381="",U629*(1+SUMIFS('A-methods'!AB:AB,'A-methods'!$AG:$AG,"rate",'A-methods'!$AF:$AF,$B629,'A-methods'!$H:$H,$C629,'A-methods'!$A:$A,$D629)),'A-baseline &amp; data'!AW381)</f>
        <v>1812.9749462254895</v>
      </c>
      <c r="W629" s="243">
        <f>IF('A-baseline &amp; data'!AX381="",V629*(1+SUMIFS('A-methods'!AC:AC,'A-methods'!$AG:$AG,"rate",'A-methods'!$AF:$AF,$B629,'A-methods'!$H:$H,$C629,'A-methods'!$A:$A,$D629)),'A-baseline &amp; data'!AX381)</f>
        <v>1740.4559483764699</v>
      </c>
      <c r="X629" s="243">
        <f>IF('A-baseline &amp; data'!AY381="",W629*(1+SUMIFS('A-methods'!AD:AD,'A-methods'!$AG:$AG,"rate",'A-methods'!$AF:$AF,$B629,'A-methods'!$H:$H,$C629,'A-methods'!$A:$A,$D629)),'A-baseline &amp; data'!AY381)</f>
        <v>1670.837710441411</v>
      </c>
      <c r="Y629" s="243">
        <f>IF('A-baseline &amp; data'!AZ381="",X629*(1+SUMIFS('A-methods'!AE:AE,'A-methods'!$AG:$AG,"rate",'A-methods'!$AF:$AF,$B629,'A-methods'!$H:$H,$C629,'A-methods'!$A:$A,$D629)),'A-baseline &amp; data'!AZ381)</f>
        <v>1604.0042020237545</v>
      </c>
    </row>
    <row r="630" spans="1:25">
      <c r="A630" s="237" t="s">
        <v>253</v>
      </c>
      <c r="B630" s="221" t="s">
        <v>193</v>
      </c>
      <c r="C630" s="274" t="str">
        <f t="shared" si="62"/>
        <v>Tas</v>
      </c>
      <c r="D630" s="272" t="str">
        <f t="shared" si="62"/>
        <v>Low</v>
      </c>
      <c r="E630" s="336">
        <f>IF('A-baseline &amp; data'!AF382&lt;&gt;"",'A-baseline &amp; data'!AF382,'A-baseline &amp; data'!AE382*(1+SUMIFS('A-methods'!K:K,'A-methods'!$AG:$AG,"rate",'A-methods'!$AF:$AF,$B630,'A-methods'!$H:$H,$C630,'A-methods'!$A:$A,$D630)))</f>
        <v>106817.66592</v>
      </c>
      <c r="F630" s="243">
        <f>IF('A-baseline &amp; data'!AG382="",E630*(1+SUMIFS('A-methods'!L:L,'A-methods'!$AG:$AG,"rate",'A-methods'!$AF:$AF,$B630,'A-methods'!$H:$H,$C630,'A-methods'!$A:$A,$D630)),'A-baseline &amp; data'!AG382)</f>
        <v>102544.95928319999</v>
      </c>
      <c r="G630" s="243">
        <f>IF('A-baseline &amp; data'!AH382="",F630*(1+SUMIFS('A-methods'!M:M,'A-methods'!$AG:$AG,"rate",'A-methods'!$AF:$AF,$B630,'A-methods'!$H:$H,$C630,'A-methods'!$A:$A,$D630)),'A-baseline &amp; data'!AH382)</f>
        <v>98443.160911871993</v>
      </c>
      <c r="H630" s="243">
        <f>IF('A-baseline &amp; data'!AI382="",G630*(1+SUMIFS('A-methods'!N:N,'A-methods'!$AG:$AG,"rate",'A-methods'!$AF:$AF,$B630,'A-methods'!$H:$H,$C630,'A-methods'!$A:$A,$D630)),'A-baseline &amp; data'!AI382)</f>
        <v>94505.434475397109</v>
      </c>
      <c r="I630" s="243">
        <f>IF('A-baseline &amp; data'!AJ382="",H630*(1+SUMIFS('A-methods'!O:O,'A-methods'!$AG:$AG,"rate",'A-methods'!$AF:$AF,$B630,'A-methods'!$H:$H,$C630,'A-methods'!$A:$A,$D630)),'A-baseline &amp; data'!AJ382)</f>
        <v>90725.217096381224</v>
      </c>
      <c r="J630" s="243">
        <f>IF('A-baseline &amp; data'!AK382="",I630*(1+SUMIFS('A-methods'!P:P,'A-methods'!$AG:$AG,"rate",'A-methods'!$AF:$AF,$B630,'A-methods'!$H:$H,$C630,'A-methods'!$A:$A,$D630)),'A-baseline &amp; data'!AK382)</f>
        <v>87096.208412525972</v>
      </c>
      <c r="K630" s="243">
        <f>IF('A-baseline &amp; data'!AL382="",J630*(1+SUMIFS('A-methods'!Q:Q,'A-methods'!$AG:$AG,"rate",'A-methods'!$AF:$AF,$B630,'A-methods'!$H:$H,$C630,'A-methods'!$A:$A,$D630)),'A-baseline &amp; data'!AL382)</f>
        <v>83612.360076024925</v>
      </c>
      <c r="L630" s="243">
        <f>IF('A-baseline &amp; data'!AM382="",K630*(1+SUMIFS('A-methods'!R:R,'A-methods'!$AG:$AG,"rate",'A-methods'!$AF:$AF,$B630,'A-methods'!$H:$H,$C630,'A-methods'!$A:$A,$D630)),'A-baseline &amp; data'!AM382)</f>
        <v>80267.865672983928</v>
      </c>
      <c r="M630" s="243">
        <f>IF('A-baseline &amp; data'!AN382="",L630*(1+SUMIFS('A-methods'!S:S,'A-methods'!$AG:$AG,"rate",'A-methods'!$AF:$AF,$B630,'A-methods'!$H:$H,$C630,'A-methods'!$A:$A,$D630)),'A-baseline &amp; data'!AN382)</f>
        <v>77057.151046064566</v>
      </c>
      <c r="N630" s="243">
        <f>IF('A-baseline &amp; data'!AO382="",M630*(1+SUMIFS('A-methods'!T:T,'A-methods'!$AG:$AG,"rate",'A-methods'!$AF:$AF,$B630,'A-methods'!$H:$H,$C630,'A-methods'!$A:$A,$D630)),'A-baseline &amp; data'!AO382)</f>
        <v>73974.865004221982</v>
      </c>
      <c r="O630" s="243">
        <f>IF('A-baseline &amp; data'!AP382="",N630*(1+SUMIFS('A-methods'!U:U,'A-methods'!$AG:$AG,"rate",'A-methods'!$AF:$AF,$B630,'A-methods'!$H:$H,$C630,'A-methods'!$A:$A,$D630)),'A-baseline &amp; data'!AP382)</f>
        <v>71015.870404053101</v>
      </c>
      <c r="P630" s="243">
        <f>IF('A-baseline &amp; data'!AQ382="",O630*(1+SUMIFS('A-methods'!V:V,'A-methods'!$AG:$AG,"rate",'A-methods'!$AF:$AF,$B630,'A-methods'!$H:$H,$C630,'A-methods'!$A:$A,$D630)),'A-baseline &amp; data'!AQ382)</f>
        <v>68175.235587890973</v>
      </c>
      <c r="Q630" s="243">
        <f>IF('A-baseline &amp; data'!AR382="",P630*(1+SUMIFS('A-methods'!W:W,'A-methods'!$AG:$AG,"rate",'A-methods'!$AF:$AF,$B630,'A-methods'!$H:$H,$C630,'A-methods'!$A:$A,$D630)),'A-baseline &amp; data'!AR382)</f>
        <v>65448.22616437533</v>
      </c>
      <c r="R630" s="243">
        <f>IF('A-baseline &amp; data'!AS382="",Q630*(1+SUMIFS('A-methods'!X:X,'A-methods'!$AG:$AG,"rate",'A-methods'!$AF:$AF,$B630,'A-methods'!$H:$H,$C630,'A-methods'!$A:$A,$D630)),'A-baseline &amp; data'!AS382)</f>
        <v>62830.297117800314</v>
      </c>
      <c r="S630" s="243">
        <f>IF('A-baseline &amp; data'!AT382="",R630*(1+SUMIFS('A-methods'!Y:Y,'A-methods'!$AG:$AG,"rate",'A-methods'!$AF:$AF,$B630,'A-methods'!$H:$H,$C630,'A-methods'!$A:$A,$D630)),'A-baseline &amp; data'!AT382)</f>
        <v>60317.085233088299</v>
      </c>
      <c r="T630" s="243">
        <f>IF('A-baseline &amp; data'!AU382="",S630*(1+SUMIFS('A-methods'!Z:Z,'A-methods'!$AG:$AG,"rate",'A-methods'!$AF:$AF,$B630,'A-methods'!$H:$H,$C630,'A-methods'!$A:$A,$D630)),'A-baseline &amp; data'!AU382)</f>
        <v>57904.401823764762</v>
      </c>
      <c r="U630" s="243">
        <f>IF('A-baseline &amp; data'!AV382="",T630*(1+SUMIFS('A-methods'!AA:AA,'A-methods'!$AG:$AG,"rate",'A-methods'!$AF:$AF,$B630,'A-methods'!$H:$H,$C630,'A-methods'!$A:$A,$D630)),'A-baseline &amp; data'!AV382)</f>
        <v>55588.22575081417</v>
      </c>
      <c r="V630" s="243">
        <f>IF('A-baseline &amp; data'!AW382="",U630*(1+SUMIFS('A-methods'!AB:AB,'A-methods'!$AG:$AG,"rate",'A-methods'!$AF:$AF,$B630,'A-methods'!$H:$H,$C630,'A-methods'!$A:$A,$D630)),'A-baseline &amp; data'!AW382)</f>
        <v>53364.696720781598</v>
      </c>
      <c r="W630" s="243">
        <f>IF('A-baseline &amp; data'!AX382="",V630*(1+SUMIFS('A-methods'!AC:AC,'A-methods'!$AG:$AG,"rate",'A-methods'!$AF:$AF,$B630,'A-methods'!$H:$H,$C630,'A-methods'!$A:$A,$D630)),'A-baseline &amp; data'!AX382)</f>
        <v>51230.108851950332</v>
      </c>
      <c r="X630" s="243">
        <f>IF('A-baseline &amp; data'!AY382="",W630*(1+SUMIFS('A-methods'!AD:AD,'A-methods'!$AG:$AG,"rate",'A-methods'!$AF:$AF,$B630,'A-methods'!$H:$H,$C630,'A-methods'!$A:$A,$D630)),'A-baseline &amp; data'!AY382)</f>
        <v>49180.904497872318</v>
      </c>
      <c r="Y630" s="243">
        <f>IF('A-baseline &amp; data'!AZ382="",X630*(1+SUMIFS('A-methods'!AE:AE,'A-methods'!$AG:$AG,"rate",'A-methods'!$AF:$AF,$B630,'A-methods'!$H:$H,$C630,'A-methods'!$A:$A,$D630)),'A-baseline &amp; data'!AZ382)</f>
        <v>47213.668317957425</v>
      </c>
    </row>
    <row r="631" spans="1:25">
      <c r="A631" s="238" t="s">
        <v>87</v>
      </c>
      <c r="B631" s="221" t="s">
        <v>88</v>
      </c>
      <c r="C631" s="274" t="str">
        <f t="shared" ref="C631:D651" si="65">C630</f>
        <v>Tas</v>
      </c>
      <c r="D631" s="272" t="str">
        <f t="shared" si="65"/>
        <v>Low</v>
      </c>
      <c r="E631" s="336">
        <f>IF('A-baseline &amp; data'!AF383&lt;&gt;"",'A-baseline &amp; data'!AF383,'A-baseline &amp; data'!AE383*(1+SUMIFS('A-methods'!K:K,'A-methods'!$AG:$AG,"rate",'A-methods'!$AF:$AF,$B631,'A-methods'!$H:$H,$C631,'A-methods'!$A:$A,$D631)))</f>
        <v>0.23519999999999999</v>
      </c>
      <c r="F631" s="243">
        <f>IF('A-baseline &amp; data'!AG383="",E631*(1+SUMIFS('A-methods'!L:L,'A-methods'!$AG:$AG,"rate",'A-methods'!$AF:$AF,$B631,'A-methods'!$H:$H,$C631,'A-methods'!$A:$A,$D631)),'A-baseline &amp; data'!AG383)</f>
        <v>0.23049599999999998</v>
      </c>
      <c r="G631" s="243">
        <f>IF('A-baseline &amp; data'!AH383="",F631*(1+SUMIFS('A-methods'!M:M,'A-methods'!$AG:$AG,"rate",'A-methods'!$AF:$AF,$B631,'A-methods'!$H:$H,$C631,'A-methods'!$A:$A,$D631)),'A-baseline &amp; data'!AH383)</f>
        <v>0.22588607999999996</v>
      </c>
      <c r="H631" s="243">
        <f>IF('A-baseline &amp; data'!AI383="",G631*(1+SUMIFS('A-methods'!N:N,'A-methods'!$AG:$AG,"rate",'A-methods'!$AF:$AF,$B631,'A-methods'!$H:$H,$C631,'A-methods'!$A:$A,$D631)),'A-baseline &amp; data'!AI383)</f>
        <v>0.22136835839999996</v>
      </c>
      <c r="I631" s="243">
        <f>IF('A-baseline &amp; data'!AJ383="",H631*(1+SUMIFS('A-methods'!O:O,'A-methods'!$AG:$AG,"rate",'A-methods'!$AF:$AF,$B631,'A-methods'!$H:$H,$C631,'A-methods'!$A:$A,$D631)),'A-baseline &amp; data'!AJ383)</f>
        <v>0.21694099123199997</v>
      </c>
      <c r="J631" s="243">
        <f>IF('A-baseline &amp; data'!AK383="",I631*(1+SUMIFS('A-methods'!P:P,'A-methods'!$AG:$AG,"rate",'A-methods'!$AF:$AF,$B631,'A-methods'!$H:$H,$C631,'A-methods'!$A:$A,$D631)),'A-baseline &amp; data'!AK383)</f>
        <v>0.21260217140735996</v>
      </c>
      <c r="K631" s="243">
        <f>IF('A-baseline &amp; data'!AL383="",J631*(1+SUMIFS('A-methods'!Q:Q,'A-methods'!$AG:$AG,"rate",'A-methods'!$AF:$AF,$B631,'A-methods'!$H:$H,$C631,'A-methods'!$A:$A,$D631)),'A-baseline &amp; data'!AL383)</f>
        <v>0.20835012797921276</v>
      </c>
      <c r="L631" s="243">
        <f>IF('A-baseline &amp; data'!AM383="",K631*(1+SUMIFS('A-methods'!R:R,'A-methods'!$AG:$AG,"rate",'A-methods'!$AF:$AF,$B631,'A-methods'!$H:$H,$C631,'A-methods'!$A:$A,$D631)),'A-baseline &amp; data'!AM383)</f>
        <v>0.20418312541962849</v>
      </c>
      <c r="M631" s="243">
        <f>IF('A-baseline &amp; data'!AN383="",L631*(1+SUMIFS('A-methods'!S:S,'A-methods'!$AG:$AG,"rate",'A-methods'!$AF:$AF,$B631,'A-methods'!$H:$H,$C631,'A-methods'!$A:$A,$D631)),'A-baseline &amp; data'!AN383)</f>
        <v>0.20009946291123593</v>
      </c>
      <c r="N631" s="243">
        <f>IF('A-baseline &amp; data'!AO383="",M631*(1+SUMIFS('A-methods'!T:T,'A-methods'!$AG:$AG,"rate",'A-methods'!$AF:$AF,$B631,'A-methods'!$H:$H,$C631,'A-methods'!$A:$A,$D631)),'A-baseline &amp; data'!AO383)</f>
        <v>0.1960974736530112</v>
      </c>
      <c r="O631" s="243">
        <f>IF('A-baseline &amp; data'!AP383="",N631*(1+SUMIFS('A-methods'!U:U,'A-methods'!$AG:$AG,"rate",'A-methods'!$AF:$AF,$B631,'A-methods'!$H:$H,$C631,'A-methods'!$A:$A,$D631)),'A-baseline &amp; data'!AP383)</f>
        <v>0.19217552417995096</v>
      </c>
      <c r="P631" s="243">
        <f>IF('A-baseline &amp; data'!AQ383="",O631*(1+SUMIFS('A-methods'!V:V,'A-methods'!$AG:$AG,"rate",'A-methods'!$AF:$AF,$B631,'A-methods'!$H:$H,$C631,'A-methods'!$A:$A,$D631)),'A-baseline &amp; data'!AQ383)</f>
        <v>0.18833201369635194</v>
      </c>
      <c r="Q631" s="243">
        <f>IF('A-baseline &amp; data'!AR383="",P631*(1+SUMIFS('A-methods'!W:W,'A-methods'!$AG:$AG,"rate",'A-methods'!$AF:$AF,$B631,'A-methods'!$H:$H,$C631,'A-methods'!$A:$A,$D631)),'A-baseline &amp; data'!AR383)</f>
        <v>0.18456537342242491</v>
      </c>
      <c r="R631" s="243">
        <f>IF('A-baseline &amp; data'!AS383="",Q631*(1+SUMIFS('A-methods'!X:X,'A-methods'!$AG:$AG,"rate",'A-methods'!$AF:$AF,$B631,'A-methods'!$H:$H,$C631,'A-methods'!$A:$A,$D631)),'A-baseline &amp; data'!AS383)</f>
        <v>0.1808740659539764</v>
      </c>
      <c r="S631" s="243">
        <f>IF('A-baseline &amp; data'!AT383="",R631*(1+SUMIFS('A-methods'!Y:Y,'A-methods'!$AG:$AG,"rate",'A-methods'!$AF:$AF,$B631,'A-methods'!$H:$H,$C631,'A-methods'!$A:$A,$D631)),'A-baseline &amp; data'!AT383)</f>
        <v>0.17725658463489688</v>
      </c>
      <c r="T631" s="243">
        <f>IF('A-baseline &amp; data'!AU383="",S631*(1+SUMIFS('A-methods'!Z:Z,'A-methods'!$AG:$AG,"rate",'A-methods'!$AF:$AF,$B631,'A-methods'!$H:$H,$C631,'A-methods'!$A:$A,$D631)),'A-baseline &amp; data'!AU383)</f>
        <v>0.17371145294219895</v>
      </c>
      <c r="U631" s="243">
        <f>IF('A-baseline &amp; data'!AV383="",T631*(1+SUMIFS('A-methods'!AA:AA,'A-methods'!$AG:$AG,"rate",'A-methods'!$AF:$AF,$B631,'A-methods'!$H:$H,$C631,'A-methods'!$A:$A,$D631)),'A-baseline &amp; data'!AV383)</f>
        <v>0.17023722388335497</v>
      </c>
      <c r="V631" s="243">
        <f>IF('A-baseline &amp; data'!AW383="",U631*(1+SUMIFS('A-methods'!AB:AB,'A-methods'!$AG:$AG,"rate",'A-methods'!$AF:$AF,$B631,'A-methods'!$H:$H,$C631,'A-methods'!$A:$A,$D631)),'A-baseline &amp; data'!AW383)</f>
        <v>0.16683247940568785</v>
      </c>
      <c r="W631" s="243">
        <f>IF('A-baseline &amp; data'!AX383="",V631*(1+SUMIFS('A-methods'!AC:AC,'A-methods'!$AG:$AG,"rate",'A-methods'!$AF:$AF,$B631,'A-methods'!$H:$H,$C631,'A-methods'!$A:$A,$D631)),'A-baseline &amp; data'!AX383)</f>
        <v>0.1634958298175741</v>
      </c>
      <c r="X631" s="243">
        <f>IF('A-baseline &amp; data'!AY383="",W631*(1+SUMIFS('A-methods'!AD:AD,'A-methods'!$AG:$AG,"rate",'A-methods'!$AF:$AF,$B631,'A-methods'!$H:$H,$C631,'A-methods'!$A:$A,$D631)),'A-baseline &amp; data'!AY383)</f>
        <v>0.16022591322122262</v>
      </c>
      <c r="Y631" s="243">
        <f>IF('A-baseline &amp; data'!AZ383="",X631*(1+SUMIFS('A-methods'!AE:AE,'A-methods'!$AG:$AG,"rate",'A-methods'!$AF:$AF,$B631,'A-methods'!$H:$H,$C631,'A-methods'!$A:$A,$D631)),'A-baseline &amp; data'!AZ383)</f>
        <v>0.15702139495679818</v>
      </c>
    </row>
    <row r="632" spans="1:25">
      <c r="A632" s="237" t="s">
        <v>91</v>
      </c>
      <c r="B632" s="221" t="s">
        <v>92</v>
      </c>
      <c r="C632" s="274" t="str">
        <f t="shared" si="65"/>
        <v>Tas</v>
      </c>
      <c r="D632" s="272" t="str">
        <f t="shared" si="65"/>
        <v>Low</v>
      </c>
      <c r="E632" s="336">
        <f>IF('A-baseline &amp; data'!AF384&lt;&gt;"",'A-baseline &amp; data'!AF384,'A-baseline &amp; data'!AE384*(1+SUMIFS('A-methods'!K:K,'A-methods'!$AG:$AG,"rate",'A-methods'!$AF:$AF,$B632,'A-methods'!$H:$H,$C632,'A-methods'!$A:$A,$D632)))</f>
        <v>0</v>
      </c>
      <c r="F632" s="243">
        <f>IF('A-baseline &amp; data'!AG384="",E632*(1+SUMIFS('A-methods'!L:L,'A-methods'!$AG:$AG,"rate",'A-methods'!$AF:$AF,$B632,'A-methods'!$H:$H,$C632,'A-methods'!$A:$A,$D632)),'A-baseline &amp; data'!AG384)</f>
        <v>0</v>
      </c>
      <c r="G632" s="243">
        <f>IF('A-baseline &amp; data'!AH384="",F632*(1+SUMIFS('A-methods'!M:M,'A-methods'!$AG:$AG,"rate",'A-methods'!$AF:$AF,$B632,'A-methods'!$H:$H,$C632,'A-methods'!$A:$A,$D632)),'A-baseline &amp; data'!AH384)</f>
        <v>0</v>
      </c>
      <c r="H632" s="243">
        <f>IF('A-baseline &amp; data'!AI384="",G632*(1+SUMIFS('A-methods'!N:N,'A-methods'!$AG:$AG,"rate",'A-methods'!$AF:$AF,$B632,'A-methods'!$H:$H,$C632,'A-methods'!$A:$A,$D632)),'A-baseline &amp; data'!AI384)</f>
        <v>0</v>
      </c>
      <c r="I632" s="243">
        <f>IF('A-baseline &amp; data'!AJ384="",H632*(1+SUMIFS('A-methods'!O:O,'A-methods'!$AG:$AG,"rate",'A-methods'!$AF:$AF,$B632,'A-methods'!$H:$H,$C632,'A-methods'!$A:$A,$D632)),'A-baseline &amp; data'!AJ384)</f>
        <v>0</v>
      </c>
      <c r="J632" s="243">
        <f>IF('A-baseline &amp; data'!AK384="",I632*(1+SUMIFS('A-methods'!P:P,'A-methods'!$AG:$AG,"rate",'A-methods'!$AF:$AF,$B632,'A-methods'!$H:$H,$C632,'A-methods'!$A:$A,$D632)),'A-baseline &amp; data'!AK384)</f>
        <v>0</v>
      </c>
      <c r="K632" s="243">
        <f>IF('A-baseline &amp; data'!AL384="",J632*(1+SUMIFS('A-methods'!Q:Q,'A-methods'!$AG:$AG,"rate",'A-methods'!$AF:$AF,$B632,'A-methods'!$H:$H,$C632,'A-methods'!$A:$A,$D632)),'A-baseline &amp; data'!AL384)</f>
        <v>0</v>
      </c>
      <c r="L632" s="243">
        <f>IF('A-baseline &amp; data'!AM384="",K632*(1+SUMIFS('A-methods'!R:R,'A-methods'!$AG:$AG,"rate",'A-methods'!$AF:$AF,$B632,'A-methods'!$H:$H,$C632,'A-methods'!$A:$A,$D632)),'A-baseline &amp; data'!AM384)</f>
        <v>0</v>
      </c>
      <c r="M632" s="243">
        <f>IF('A-baseline &amp; data'!AN384="",L632*(1+SUMIFS('A-methods'!S:S,'A-methods'!$AG:$AG,"rate",'A-methods'!$AF:$AF,$B632,'A-methods'!$H:$H,$C632,'A-methods'!$A:$A,$D632)),'A-baseline &amp; data'!AN384)</f>
        <v>0</v>
      </c>
      <c r="N632" s="243">
        <f>IF('A-baseline &amp; data'!AO384="",M632*(1+SUMIFS('A-methods'!T:T,'A-methods'!$AG:$AG,"rate",'A-methods'!$AF:$AF,$B632,'A-methods'!$H:$H,$C632,'A-methods'!$A:$A,$D632)),'A-baseline &amp; data'!AO384)</f>
        <v>0</v>
      </c>
      <c r="O632" s="243">
        <f>IF('A-baseline &amp; data'!AP384="",N632*(1+SUMIFS('A-methods'!U:U,'A-methods'!$AG:$AG,"rate",'A-methods'!$AF:$AF,$B632,'A-methods'!$H:$H,$C632,'A-methods'!$A:$A,$D632)),'A-baseline &amp; data'!AP384)</f>
        <v>0</v>
      </c>
      <c r="P632" s="243">
        <f>IF('A-baseline &amp; data'!AQ384="",O632*(1+SUMIFS('A-methods'!V:V,'A-methods'!$AG:$AG,"rate",'A-methods'!$AF:$AF,$B632,'A-methods'!$H:$H,$C632,'A-methods'!$A:$A,$D632)),'A-baseline &amp; data'!AQ384)</f>
        <v>0</v>
      </c>
      <c r="Q632" s="243">
        <f>IF('A-baseline &amp; data'!AR384="",P632*(1+SUMIFS('A-methods'!W:W,'A-methods'!$AG:$AG,"rate",'A-methods'!$AF:$AF,$B632,'A-methods'!$H:$H,$C632,'A-methods'!$A:$A,$D632)),'A-baseline &amp; data'!AR384)</f>
        <v>0</v>
      </c>
      <c r="R632" s="243">
        <f>IF('A-baseline &amp; data'!AS384="",Q632*(1+SUMIFS('A-methods'!X:X,'A-methods'!$AG:$AG,"rate",'A-methods'!$AF:$AF,$B632,'A-methods'!$H:$H,$C632,'A-methods'!$A:$A,$D632)),'A-baseline &amp; data'!AS384)</f>
        <v>0</v>
      </c>
      <c r="S632" s="243">
        <f>IF('A-baseline &amp; data'!AT384="",R632*(1+SUMIFS('A-methods'!Y:Y,'A-methods'!$AG:$AG,"rate",'A-methods'!$AF:$AF,$B632,'A-methods'!$H:$H,$C632,'A-methods'!$A:$A,$D632)),'A-baseline &amp; data'!AT384)</f>
        <v>0</v>
      </c>
      <c r="T632" s="243">
        <f>IF('A-baseline &amp; data'!AU384="",S632*(1+SUMIFS('A-methods'!Z:Z,'A-methods'!$AG:$AG,"rate",'A-methods'!$AF:$AF,$B632,'A-methods'!$H:$H,$C632,'A-methods'!$A:$A,$D632)),'A-baseline &amp; data'!AU384)</f>
        <v>0</v>
      </c>
      <c r="U632" s="243">
        <f>IF('A-baseline &amp; data'!AV384="",T632*(1+SUMIFS('A-methods'!AA:AA,'A-methods'!$AG:$AG,"rate",'A-methods'!$AF:$AF,$B632,'A-methods'!$H:$H,$C632,'A-methods'!$A:$A,$D632)),'A-baseline &amp; data'!AV384)</f>
        <v>0</v>
      </c>
      <c r="V632" s="243">
        <f>IF('A-baseline &amp; data'!AW384="",U632*(1+SUMIFS('A-methods'!AB:AB,'A-methods'!$AG:$AG,"rate",'A-methods'!$AF:$AF,$B632,'A-methods'!$H:$H,$C632,'A-methods'!$A:$A,$D632)),'A-baseline &amp; data'!AW384)</f>
        <v>0</v>
      </c>
      <c r="W632" s="243">
        <f>IF('A-baseline &amp; data'!AX384="",V632*(1+SUMIFS('A-methods'!AC:AC,'A-methods'!$AG:$AG,"rate",'A-methods'!$AF:$AF,$B632,'A-methods'!$H:$H,$C632,'A-methods'!$A:$A,$D632)),'A-baseline &amp; data'!AX384)</f>
        <v>0</v>
      </c>
      <c r="X632" s="243">
        <f>IF('A-baseline &amp; data'!AY384="",W632*(1+SUMIFS('A-methods'!AD:AD,'A-methods'!$AG:$AG,"rate",'A-methods'!$AF:$AF,$B632,'A-methods'!$H:$H,$C632,'A-methods'!$A:$A,$D632)),'A-baseline &amp; data'!AY384)</f>
        <v>0</v>
      </c>
      <c r="Y632" s="243">
        <f>IF('A-baseline &amp; data'!AZ384="",X632*(1+SUMIFS('A-methods'!AE:AE,'A-methods'!$AG:$AG,"rate",'A-methods'!$AF:$AF,$B632,'A-methods'!$H:$H,$C632,'A-methods'!$A:$A,$D632)),'A-baseline &amp; data'!AZ384)</f>
        <v>0</v>
      </c>
    </row>
    <row r="633" spans="1:25">
      <c r="A633" s="237" t="s">
        <v>97</v>
      </c>
      <c r="B633" s="221" t="s">
        <v>98</v>
      </c>
      <c r="C633" s="274" t="str">
        <f t="shared" si="65"/>
        <v>Tas</v>
      </c>
      <c r="D633" s="272" t="str">
        <f t="shared" si="65"/>
        <v>Low</v>
      </c>
      <c r="E633" s="336">
        <f>IF('A-baseline &amp; data'!AF385&lt;&gt;"",'A-baseline &amp; data'!AF385,'A-baseline &amp; data'!AE385*(1+SUMIFS('A-methods'!K:K,'A-methods'!$AG:$AG,"rate",'A-methods'!$AF:$AF,$B633,'A-methods'!$H:$H,$C633,'A-methods'!$A:$A,$D633)))</f>
        <v>240.54004799999998</v>
      </c>
      <c r="F633" s="243">
        <f>IF('A-baseline &amp; data'!AG385="",E633*(1+SUMIFS('A-methods'!L:L,'A-methods'!$AG:$AG,"rate",'A-methods'!$AF:$AF,$B633,'A-methods'!$H:$H,$C633,'A-methods'!$A:$A,$D633)),'A-baseline &amp; data'!AG385)</f>
        <v>242.46436838399998</v>
      </c>
      <c r="G633" s="243">
        <f>IF('A-baseline &amp; data'!AH385="",F633*(1+SUMIFS('A-methods'!M:M,'A-methods'!$AG:$AG,"rate",'A-methods'!$AF:$AF,$B633,'A-methods'!$H:$H,$C633,'A-methods'!$A:$A,$D633)),'A-baseline &amp; data'!AH385)</f>
        <v>244.40408333107197</v>
      </c>
      <c r="H633" s="243">
        <f>IF('A-baseline &amp; data'!AI385="",G633*(1+SUMIFS('A-methods'!N:N,'A-methods'!$AG:$AG,"rate",'A-methods'!$AF:$AF,$B633,'A-methods'!$H:$H,$C633,'A-methods'!$A:$A,$D633)),'A-baseline &amp; data'!AI385)</f>
        <v>246.35931599772056</v>
      </c>
      <c r="I633" s="243">
        <f>IF('A-baseline &amp; data'!AJ385="",H633*(1+SUMIFS('A-methods'!O:O,'A-methods'!$AG:$AG,"rate",'A-methods'!$AF:$AF,$B633,'A-methods'!$H:$H,$C633,'A-methods'!$A:$A,$D633)),'A-baseline &amp; data'!AJ385)</f>
        <v>248.33019052570233</v>
      </c>
      <c r="J633" s="243">
        <f>IF('A-baseline &amp; data'!AK385="",I633*(1+SUMIFS('A-methods'!P:P,'A-methods'!$AG:$AG,"rate",'A-methods'!$AF:$AF,$B633,'A-methods'!$H:$H,$C633,'A-methods'!$A:$A,$D633)),'A-baseline &amp; data'!AK385)</f>
        <v>250.31683204990796</v>
      </c>
      <c r="K633" s="243">
        <f>IF('A-baseline &amp; data'!AL385="",J633*(1+SUMIFS('A-methods'!Q:Q,'A-methods'!$AG:$AG,"rate",'A-methods'!$AF:$AF,$B633,'A-methods'!$H:$H,$C633,'A-methods'!$A:$A,$D633)),'A-baseline &amp; data'!AL385)</f>
        <v>252.31936670630722</v>
      </c>
      <c r="L633" s="243">
        <f>IF('A-baseline &amp; data'!AM385="",K633*(1+SUMIFS('A-methods'!R:R,'A-methods'!$AG:$AG,"rate",'A-methods'!$AF:$AF,$B633,'A-methods'!$H:$H,$C633,'A-methods'!$A:$A,$D633)),'A-baseline &amp; data'!AM385)</f>
        <v>254.33792163995767</v>
      </c>
      <c r="M633" s="243">
        <f>IF('A-baseline &amp; data'!AN385="",L633*(1+SUMIFS('A-methods'!S:S,'A-methods'!$AG:$AG,"rate",'A-methods'!$AF:$AF,$B633,'A-methods'!$H:$H,$C633,'A-methods'!$A:$A,$D633)),'A-baseline &amp; data'!AN385)</f>
        <v>256.37262501307731</v>
      </c>
      <c r="N633" s="243">
        <f>IF('A-baseline &amp; data'!AO385="",M633*(1+SUMIFS('A-methods'!T:T,'A-methods'!$AG:$AG,"rate",'A-methods'!$AF:$AF,$B633,'A-methods'!$H:$H,$C633,'A-methods'!$A:$A,$D633)),'A-baseline &amp; data'!AO385)</f>
        <v>258.42360601318194</v>
      </c>
      <c r="O633" s="243">
        <f>IF('A-baseline &amp; data'!AP385="",N633*(1+SUMIFS('A-methods'!U:U,'A-methods'!$AG:$AG,"rate",'A-methods'!$AF:$AF,$B633,'A-methods'!$H:$H,$C633,'A-methods'!$A:$A,$D633)),'A-baseline &amp; data'!AP385)</f>
        <v>260.49099486128739</v>
      </c>
      <c r="P633" s="243">
        <f>IF('A-baseline &amp; data'!AQ385="",O633*(1+SUMIFS('A-methods'!V:V,'A-methods'!$AG:$AG,"rate",'A-methods'!$AF:$AF,$B633,'A-methods'!$H:$H,$C633,'A-methods'!$A:$A,$D633)),'A-baseline &amp; data'!AQ385)</f>
        <v>262.57492282017768</v>
      </c>
      <c r="Q633" s="243">
        <f>IF('A-baseline &amp; data'!AR385="",P633*(1+SUMIFS('A-methods'!W:W,'A-methods'!$AG:$AG,"rate",'A-methods'!$AF:$AF,$B633,'A-methods'!$H:$H,$C633,'A-methods'!$A:$A,$D633)),'A-baseline &amp; data'!AR385)</f>
        <v>264.6755222027391</v>
      </c>
      <c r="R633" s="243">
        <f>IF('A-baseline &amp; data'!AS385="",Q633*(1+SUMIFS('A-methods'!X:X,'A-methods'!$AG:$AG,"rate",'A-methods'!$AF:$AF,$B633,'A-methods'!$H:$H,$C633,'A-methods'!$A:$A,$D633)),'A-baseline &amp; data'!AS385)</f>
        <v>266.792926380361</v>
      </c>
      <c r="S633" s="243">
        <f>IF('A-baseline &amp; data'!AT385="",R633*(1+SUMIFS('A-methods'!Y:Y,'A-methods'!$AG:$AG,"rate",'A-methods'!$AF:$AF,$B633,'A-methods'!$H:$H,$C633,'A-methods'!$A:$A,$D633)),'A-baseline &amp; data'!AT385)</f>
        <v>268.92726979140389</v>
      </c>
      <c r="T633" s="243">
        <f>IF('A-baseline &amp; data'!AU385="",S633*(1+SUMIFS('A-methods'!Z:Z,'A-methods'!$AG:$AG,"rate",'A-methods'!$AF:$AF,$B633,'A-methods'!$H:$H,$C633,'A-methods'!$A:$A,$D633)),'A-baseline &amp; data'!AU385)</f>
        <v>271.07868794973513</v>
      </c>
      <c r="U633" s="243">
        <f>IF('A-baseline &amp; data'!AV385="",T633*(1+SUMIFS('A-methods'!AA:AA,'A-methods'!$AG:$AG,"rate",'A-methods'!$AF:$AF,$B633,'A-methods'!$H:$H,$C633,'A-methods'!$A:$A,$D633)),'A-baseline &amp; data'!AV385)</f>
        <v>273.24731745333298</v>
      </c>
      <c r="V633" s="243">
        <f>IF('A-baseline &amp; data'!AW385="",U633*(1+SUMIFS('A-methods'!AB:AB,'A-methods'!$AG:$AG,"rate",'A-methods'!$AF:$AF,$B633,'A-methods'!$H:$H,$C633,'A-methods'!$A:$A,$D633)),'A-baseline &amp; data'!AW385)</f>
        <v>275.43329599295964</v>
      </c>
      <c r="W633" s="243">
        <f>IF('A-baseline &amp; data'!AX385="",V633*(1+SUMIFS('A-methods'!AC:AC,'A-methods'!$AG:$AG,"rate",'A-methods'!$AF:$AF,$B633,'A-methods'!$H:$H,$C633,'A-methods'!$A:$A,$D633)),'A-baseline &amp; data'!AX385)</f>
        <v>277.63676236090333</v>
      </c>
      <c r="X633" s="243">
        <f>IF('A-baseline &amp; data'!AY385="",W633*(1+SUMIFS('A-methods'!AD:AD,'A-methods'!$AG:$AG,"rate",'A-methods'!$AF:$AF,$B633,'A-methods'!$H:$H,$C633,'A-methods'!$A:$A,$D633)),'A-baseline &amp; data'!AY385)</f>
        <v>279.85785645979058</v>
      </c>
      <c r="Y633" s="243">
        <f>IF('A-baseline &amp; data'!AZ385="",X633*(1+SUMIFS('A-methods'!AE:AE,'A-methods'!$AG:$AG,"rate",'A-methods'!$AF:$AF,$B633,'A-methods'!$H:$H,$C633,'A-methods'!$A:$A,$D633)),'A-baseline &amp; data'!AZ385)</f>
        <v>282.09671931146892</v>
      </c>
    </row>
    <row r="634" spans="1:25">
      <c r="A634" s="237" t="s">
        <v>107</v>
      </c>
      <c r="B634" s="221" t="s">
        <v>108</v>
      </c>
      <c r="C634" s="274" t="str">
        <f t="shared" si="65"/>
        <v>Tas</v>
      </c>
      <c r="D634" s="272" t="str">
        <f t="shared" si="65"/>
        <v>Low</v>
      </c>
      <c r="E634" s="336">
        <f>IF('A-baseline &amp; data'!AF386&lt;&gt;"",'A-baseline &amp; data'!AF386,'A-baseline &amp; data'!AE386*(1+SUMIFS('A-methods'!K:K,'A-methods'!$AG:$AG,"rate",'A-methods'!$AF:$AF,$B634,'A-methods'!$H:$H,$C634,'A-methods'!$A:$A,$D634)))</f>
        <v>0</v>
      </c>
      <c r="F634" s="243">
        <f>IF('A-baseline &amp; data'!AG386="",E634*(1+SUMIFS('A-methods'!L:L,'A-methods'!$AG:$AG,"rate",'A-methods'!$AF:$AF,$B634,'A-methods'!$H:$H,$C634,'A-methods'!$A:$A,$D634)),'A-baseline &amp; data'!AG386)</f>
        <v>0</v>
      </c>
      <c r="G634" s="243">
        <f>IF('A-baseline &amp; data'!AH386="",F634*(1+SUMIFS('A-methods'!M:M,'A-methods'!$AG:$AG,"rate",'A-methods'!$AF:$AF,$B634,'A-methods'!$H:$H,$C634,'A-methods'!$A:$A,$D634)),'A-baseline &amp; data'!AH386)</f>
        <v>0</v>
      </c>
      <c r="H634" s="243">
        <f>IF('A-baseline &amp; data'!AI386="",G634*(1+SUMIFS('A-methods'!N:N,'A-methods'!$AG:$AG,"rate",'A-methods'!$AF:$AF,$B634,'A-methods'!$H:$H,$C634,'A-methods'!$A:$A,$D634)),'A-baseline &amp; data'!AI386)</f>
        <v>0</v>
      </c>
      <c r="I634" s="243">
        <f>IF('A-baseline &amp; data'!AJ386="",H634*(1+SUMIFS('A-methods'!O:O,'A-methods'!$AG:$AG,"rate",'A-methods'!$AF:$AF,$B634,'A-methods'!$H:$H,$C634,'A-methods'!$A:$A,$D634)),'A-baseline &amp; data'!AJ386)</f>
        <v>0</v>
      </c>
      <c r="J634" s="243">
        <f>IF('A-baseline &amp; data'!AK386="",I634*(1+SUMIFS('A-methods'!P:P,'A-methods'!$AG:$AG,"rate",'A-methods'!$AF:$AF,$B634,'A-methods'!$H:$H,$C634,'A-methods'!$A:$A,$D634)),'A-baseline &amp; data'!AK386)</f>
        <v>0</v>
      </c>
      <c r="K634" s="243">
        <f>IF('A-baseline &amp; data'!AL386="",J634*(1+SUMIFS('A-methods'!Q:Q,'A-methods'!$AG:$AG,"rate",'A-methods'!$AF:$AF,$B634,'A-methods'!$H:$H,$C634,'A-methods'!$A:$A,$D634)),'A-baseline &amp; data'!AL386)</f>
        <v>0</v>
      </c>
      <c r="L634" s="243">
        <f>IF('A-baseline &amp; data'!AM386="",K634*(1+SUMIFS('A-methods'!R:R,'A-methods'!$AG:$AG,"rate",'A-methods'!$AF:$AF,$B634,'A-methods'!$H:$H,$C634,'A-methods'!$A:$A,$D634)),'A-baseline &amp; data'!AM386)</f>
        <v>0</v>
      </c>
      <c r="M634" s="243">
        <f>IF('A-baseline &amp; data'!AN386="",L634*(1+SUMIFS('A-methods'!S:S,'A-methods'!$AG:$AG,"rate",'A-methods'!$AF:$AF,$B634,'A-methods'!$H:$H,$C634,'A-methods'!$A:$A,$D634)),'A-baseline &amp; data'!AN386)</f>
        <v>0</v>
      </c>
      <c r="N634" s="243">
        <f>IF('A-baseline &amp; data'!AO386="",M634*(1+SUMIFS('A-methods'!T:T,'A-methods'!$AG:$AG,"rate",'A-methods'!$AF:$AF,$B634,'A-methods'!$H:$H,$C634,'A-methods'!$A:$A,$D634)),'A-baseline &amp; data'!AO386)</f>
        <v>0</v>
      </c>
      <c r="O634" s="243">
        <f>IF('A-baseline &amp; data'!AP386="",N634*(1+SUMIFS('A-methods'!U:U,'A-methods'!$AG:$AG,"rate",'A-methods'!$AF:$AF,$B634,'A-methods'!$H:$H,$C634,'A-methods'!$A:$A,$D634)),'A-baseline &amp; data'!AP386)</f>
        <v>0</v>
      </c>
      <c r="P634" s="243">
        <f>IF('A-baseline &amp; data'!AQ386="",O634*(1+SUMIFS('A-methods'!V:V,'A-methods'!$AG:$AG,"rate",'A-methods'!$AF:$AF,$B634,'A-methods'!$H:$H,$C634,'A-methods'!$A:$A,$D634)),'A-baseline &amp; data'!AQ386)</f>
        <v>0</v>
      </c>
      <c r="Q634" s="243">
        <f>IF('A-baseline &amp; data'!AR386="",P634*(1+SUMIFS('A-methods'!W:W,'A-methods'!$AG:$AG,"rate",'A-methods'!$AF:$AF,$B634,'A-methods'!$H:$H,$C634,'A-methods'!$A:$A,$D634)),'A-baseline &amp; data'!AR386)</f>
        <v>0</v>
      </c>
      <c r="R634" s="243">
        <f>IF('A-baseline &amp; data'!AS386="",Q634*(1+SUMIFS('A-methods'!X:X,'A-methods'!$AG:$AG,"rate",'A-methods'!$AF:$AF,$B634,'A-methods'!$H:$H,$C634,'A-methods'!$A:$A,$D634)),'A-baseline &amp; data'!AS386)</f>
        <v>0</v>
      </c>
      <c r="S634" s="243">
        <f>IF('A-baseline &amp; data'!AT386="",R634*(1+SUMIFS('A-methods'!Y:Y,'A-methods'!$AG:$AG,"rate",'A-methods'!$AF:$AF,$B634,'A-methods'!$H:$H,$C634,'A-methods'!$A:$A,$D634)),'A-baseline &amp; data'!AT386)</f>
        <v>0</v>
      </c>
      <c r="T634" s="243">
        <f>IF('A-baseline &amp; data'!AU386="",S634*(1+SUMIFS('A-methods'!Z:Z,'A-methods'!$AG:$AG,"rate",'A-methods'!$AF:$AF,$B634,'A-methods'!$H:$H,$C634,'A-methods'!$A:$A,$D634)),'A-baseline &amp; data'!AU386)</f>
        <v>0</v>
      </c>
      <c r="U634" s="243">
        <f>IF('A-baseline &amp; data'!AV386="",T634*(1+SUMIFS('A-methods'!AA:AA,'A-methods'!$AG:$AG,"rate",'A-methods'!$AF:$AF,$B634,'A-methods'!$H:$H,$C634,'A-methods'!$A:$A,$D634)),'A-baseline &amp; data'!AV386)</f>
        <v>0</v>
      </c>
      <c r="V634" s="243">
        <f>IF('A-baseline &amp; data'!AW386="",U634*(1+SUMIFS('A-methods'!AB:AB,'A-methods'!$AG:$AG,"rate",'A-methods'!$AF:$AF,$B634,'A-methods'!$H:$H,$C634,'A-methods'!$A:$A,$D634)),'A-baseline &amp; data'!AW386)</f>
        <v>0</v>
      </c>
      <c r="W634" s="243">
        <f>IF('A-baseline &amp; data'!AX386="",V634*(1+SUMIFS('A-methods'!AC:AC,'A-methods'!$AG:$AG,"rate",'A-methods'!$AF:$AF,$B634,'A-methods'!$H:$H,$C634,'A-methods'!$A:$A,$D634)),'A-baseline &amp; data'!AX386)</f>
        <v>0</v>
      </c>
      <c r="X634" s="243">
        <f>IF('A-baseline &amp; data'!AY386="",W634*(1+SUMIFS('A-methods'!AD:AD,'A-methods'!$AG:$AG,"rate",'A-methods'!$AF:$AF,$B634,'A-methods'!$H:$H,$C634,'A-methods'!$A:$A,$D634)),'A-baseline &amp; data'!AY386)</f>
        <v>0</v>
      </c>
      <c r="Y634" s="243">
        <f>IF('A-baseline &amp; data'!AZ386="",X634*(1+SUMIFS('A-methods'!AE:AE,'A-methods'!$AG:$AG,"rate",'A-methods'!$AF:$AF,$B634,'A-methods'!$H:$H,$C634,'A-methods'!$A:$A,$D634)),'A-baseline &amp; data'!AZ386)</f>
        <v>0</v>
      </c>
    </row>
    <row r="635" spans="1:25">
      <c r="A635" s="237" t="s">
        <v>115</v>
      </c>
      <c r="B635" s="221" t="s">
        <v>116</v>
      </c>
      <c r="C635" s="274" t="str">
        <f t="shared" si="65"/>
        <v>Tas</v>
      </c>
      <c r="D635" s="272" t="str">
        <f t="shared" si="65"/>
        <v>Low</v>
      </c>
      <c r="E635" s="336">
        <f>IF('A-baseline &amp; data'!AF387&lt;&gt;"",'A-baseline &amp; data'!AF387,'A-baseline &amp; data'!AE387*(1+SUMIFS('A-methods'!K:K,'A-methods'!$AG:$AG,"rate",'A-methods'!$AF:$AF,$B635,'A-methods'!$H:$H,$C635,'A-methods'!$A:$A,$D635)))</f>
        <v>349.0564</v>
      </c>
      <c r="F635" s="243">
        <f>IF('A-baseline &amp; data'!AG387="",E635*(1+SUMIFS('A-methods'!L:L,'A-methods'!$AG:$AG,"rate",'A-methods'!$AF:$AF,$B635,'A-methods'!$H:$H,$C635,'A-methods'!$A:$A,$D635)),'A-baseline &amp; data'!AG387)</f>
        <v>342.07527199999998</v>
      </c>
      <c r="G635" s="243">
        <f>IF('A-baseline &amp; data'!AH387="",F635*(1+SUMIFS('A-methods'!M:M,'A-methods'!$AG:$AG,"rate",'A-methods'!$AF:$AF,$B635,'A-methods'!$H:$H,$C635,'A-methods'!$A:$A,$D635)),'A-baseline &amp; data'!AH387)</f>
        <v>335.23376655999999</v>
      </c>
      <c r="H635" s="243">
        <f>IF('A-baseline &amp; data'!AI387="",G635*(1+SUMIFS('A-methods'!N:N,'A-methods'!$AG:$AG,"rate",'A-methods'!$AF:$AF,$B635,'A-methods'!$H:$H,$C635,'A-methods'!$A:$A,$D635)),'A-baseline &amp; data'!AI387)</f>
        <v>328.52909122879998</v>
      </c>
      <c r="I635" s="243">
        <f>IF('A-baseline &amp; data'!AJ387="",H635*(1+SUMIFS('A-methods'!O:O,'A-methods'!$AG:$AG,"rate",'A-methods'!$AF:$AF,$B635,'A-methods'!$H:$H,$C635,'A-methods'!$A:$A,$D635)),'A-baseline &amp; data'!AJ387)</f>
        <v>321.958509404224</v>
      </c>
      <c r="J635" s="243">
        <f>IF('A-baseline &amp; data'!AK387="",I635*(1+SUMIFS('A-methods'!P:P,'A-methods'!$AG:$AG,"rate",'A-methods'!$AF:$AF,$B635,'A-methods'!$H:$H,$C635,'A-methods'!$A:$A,$D635)),'A-baseline &amp; data'!AK387)</f>
        <v>315.51933921613954</v>
      </c>
      <c r="K635" s="243">
        <f>IF('A-baseline &amp; data'!AL387="",J635*(1+SUMIFS('A-methods'!Q:Q,'A-methods'!$AG:$AG,"rate",'A-methods'!$AF:$AF,$B635,'A-methods'!$H:$H,$C635,'A-methods'!$A:$A,$D635)),'A-baseline &amp; data'!AL387)</f>
        <v>309.20895243181673</v>
      </c>
      <c r="L635" s="243">
        <f>IF('A-baseline &amp; data'!AM387="",K635*(1+SUMIFS('A-methods'!R:R,'A-methods'!$AG:$AG,"rate",'A-methods'!$AF:$AF,$B635,'A-methods'!$H:$H,$C635,'A-methods'!$A:$A,$D635)),'A-baseline &amp; data'!AM387)</f>
        <v>303.02477338318039</v>
      </c>
      <c r="M635" s="243">
        <f>IF('A-baseline &amp; data'!AN387="",L635*(1+SUMIFS('A-methods'!S:S,'A-methods'!$AG:$AG,"rate",'A-methods'!$AF:$AF,$B635,'A-methods'!$H:$H,$C635,'A-methods'!$A:$A,$D635)),'A-baseline &amp; data'!AN387)</f>
        <v>296.96427791551679</v>
      </c>
      <c r="N635" s="243">
        <f>IF('A-baseline &amp; data'!AO387="",M635*(1+SUMIFS('A-methods'!T:T,'A-methods'!$AG:$AG,"rate",'A-methods'!$AF:$AF,$B635,'A-methods'!$H:$H,$C635,'A-methods'!$A:$A,$D635)),'A-baseline &amp; data'!AO387)</f>
        <v>291.02499235720643</v>
      </c>
      <c r="O635" s="243">
        <f>IF('A-baseline &amp; data'!AP387="",N635*(1+SUMIFS('A-methods'!U:U,'A-methods'!$AG:$AG,"rate",'A-methods'!$AF:$AF,$B635,'A-methods'!$H:$H,$C635,'A-methods'!$A:$A,$D635)),'A-baseline &amp; data'!AP387)</f>
        <v>285.20449251006232</v>
      </c>
      <c r="P635" s="243">
        <f>IF('A-baseline &amp; data'!AQ387="",O635*(1+SUMIFS('A-methods'!V:V,'A-methods'!$AG:$AG,"rate",'A-methods'!$AF:$AF,$B635,'A-methods'!$H:$H,$C635,'A-methods'!$A:$A,$D635)),'A-baseline &amp; data'!AQ387)</f>
        <v>279.50040265986109</v>
      </c>
      <c r="Q635" s="243">
        <f>IF('A-baseline &amp; data'!AR387="",P635*(1+SUMIFS('A-methods'!W:W,'A-methods'!$AG:$AG,"rate",'A-methods'!$AF:$AF,$B635,'A-methods'!$H:$H,$C635,'A-methods'!$A:$A,$D635)),'A-baseline &amp; data'!AR387)</f>
        <v>273.91039460666389</v>
      </c>
      <c r="R635" s="243">
        <f>IF('A-baseline &amp; data'!AS387="",Q635*(1+SUMIFS('A-methods'!X:X,'A-methods'!$AG:$AG,"rate",'A-methods'!$AF:$AF,$B635,'A-methods'!$H:$H,$C635,'A-methods'!$A:$A,$D635)),'A-baseline &amp; data'!AS387)</f>
        <v>268.43218671453059</v>
      </c>
      <c r="S635" s="243">
        <f>IF('A-baseline &amp; data'!AT387="",R635*(1+SUMIFS('A-methods'!Y:Y,'A-methods'!$AG:$AG,"rate",'A-methods'!$AF:$AF,$B635,'A-methods'!$H:$H,$C635,'A-methods'!$A:$A,$D635)),'A-baseline &amp; data'!AT387)</f>
        <v>263.06354298023996</v>
      </c>
      <c r="T635" s="243">
        <f>IF('A-baseline &amp; data'!AU387="",S635*(1+SUMIFS('A-methods'!Z:Z,'A-methods'!$AG:$AG,"rate",'A-methods'!$AF:$AF,$B635,'A-methods'!$H:$H,$C635,'A-methods'!$A:$A,$D635)),'A-baseline &amp; data'!AU387)</f>
        <v>257.80227212063517</v>
      </c>
      <c r="U635" s="243">
        <f>IF('A-baseline &amp; data'!AV387="",T635*(1+SUMIFS('A-methods'!AA:AA,'A-methods'!$AG:$AG,"rate",'A-methods'!$AF:$AF,$B635,'A-methods'!$H:$H,$C635,'A-methods'!$A:$A,$D635)),'A-baseline &amp; data'!AV387)</f>
        <v>252.64622667822246</v>
      </c>
      <c r="V635" s="243">
        <f>IF('A-baseline &amp; data'!AW387="",U635*(1+SUMIFS('A-methods'!AB:AB,'A-methods'!$AG:$AG,"rate",'A-methods'!$AF:$AF,$B635,'A-methods'!$H:$H,$C635,'A-methods'!$A:$A,$D635)),'A-baseline &amp; data'!AW387)</f>
        <v>247.593302144658</v>
      </c>
      <c r="W635" s="243">
        <f>IF('A-baseline &amp; data'!AX387="",V635*(1+SUMIFS('A-methods'!AC:AC,'A-methods'!$AG:$AG,"rate",'A-methods'!$AF:$AF,$B635,'A-methods'!$H:$H,$C635,'A-methods'!$A:$A,$D635)),'A-baseline &amp; data'!AX387)</f>
        <v>242.64143610176484</v>
      </c>
      <c r="X635" s="243">
        <f>IF('A-baseline &amp; data'!AY387="",W635*(1+SUMIFS('A-methods'!AD:AD,'A-methods'!$AG:$AG,"rate",'A-methods'!$AF:$AF,$B635,'A-methods'!$H:$H,$C635,'A-methods'!$A:$A,$D635)),'A-baseline &amp; data'!AY387)</f>
        <v>237.78860737972954</v>
      </c>
      <c r="Y635" s="243">
        <f>IF('A-baseline &amp; data'!AZ387="",X635*(1+SUMIFS('A-methods'!AE:AE,'A-methods'!$AG:$AG,"rate",'A-methods'!$AF:$AF,$B635,'A-methods'!$H:$H,$C635,'A-methods'!$A:$A,$D635)),'A-baseline &amp; data'!AZ387)</f>
        <v>233.03283523213494</v>
      </c>
    </row>
    <row r="636" spans="1:25">
      <c r="A636" s="237" t="s">
        <v>125</v>
      </c>
      <c r="B636" s="221" t="s">
        <v>1208</v>
      </c>
      <c r="C636" s="274" t="str">
        <f t="shared" si="65"/>
        <v>Tas</v>
      </c>
      <c r="D636" s="272" t="str">
        <f t="shared" si="65"/>
        <v>Low</v>
      </c>
      <c r="E636" s="336">
        <f>IF('A-baseline &amp; data'!AF388&lt;&gt;"",'A-baseline &amp; data'!AF388,'A-baseline &amp; data'!AE388*(1+SUMIFS('A-methods'!K:K,'A-methods'!$AG:$AG,"rate",'A-methods'!$AF:$AF,$B636,'A-methods'!$H:$H,$C636,'A-methods'!$A:$A,$D636)))</f>
        <v>6641.7962383345539</v>
      </c>
      <c r="F636" s="243">
        <f>IF('A-baseline &amp; data'!AG388="",E636*(1+SUMIFS('A-methods'!L:L,'A-methods'!$AG:$AG,"rate",'A-methods'!$AF:$AF,$B636,'A-methods'!$H:$H,$C636,'A-methods'!$A:$A,$D636)),'A-baseline &amp; data'!AG388)</f>
        <v>6655.0798308112226</v>
      </c>
      <c r="G636" s="243">
        <f>IF('A-baseline &amp; data'!AH388="",F636*(1+SUMIFS('A-methods'!M:M,'A-methods'!$AG:$AG,"rate",'A-methods'!$AF:$AF,$B636,'A-methods'!$H:$H,$C636,'A-methods'!$A:$A,$D636)),'A-baseline &amp; data'!AH388)</f>
        <v>6668.3899904728451</v>
      </c>
      <c r="H636" s="243">
        <f>IF('A-baseline &amp; data'!AI388="",G636*(1+SUMIFS('A-methods'!N:N,'A-methods'!$AG:$AG,"rate",'A-methods'!$AF:$AF,$B636,'A-methods'!$H:$H,$C636,'A-methods'!$A:$A,$D636)),'A-baseline &amp; data'!AI388)</f>
        <v>6681.7267704537908</v>
      </c>
      <c r="I636" s="243">
        <f>IF('A-baseline &amp; data'!AJ388="",H636*(1+SUMIFS('A-methods'!O:O,'A-methods'!$AG:$AG,"rate",'A-methods'!$AF:$AF,$B636,'A-methods'!$H:$H,$C636,'A-methods'!$A:$A,$D636)),'A-baseline &amp; data'!AJ388)</f>
        <v>6695.0902239946981</v>
      </c>
      <c r="J636" s="243">
        <f>IF('A-baseline &amp; data'!AK388="",I636*(1+SUMIFS('A-methods'!P:P,'A-methods'!$AG:$AG,"rate",'A-methods'!$AF:$AF,$B636,'A-methods'!$H:$H,$C636,'A-methods'!$A:$A,$D636)),'A-baseline &amp; data'!AK388)</f>
        <v>6708.4804044426874</v>
      </c>
      <c r="K636" s="243">
        <f>IF('A-baseline &amp; data'!AL388="",J636*(1+SUMIFS('A-methods'!Q:Q,'A-methods'!$AG:$AG,"rate",'A-methods'!$AF:$AF,$B636,'A-methods'!$H:$H,$C636,'A-methods'!$A:$A,$D636)),'A-baseline &amp; data'!AL388)</f>
        <v>6721.8973652515724</v>
      </c>
      <c r="L636" s="243">
        <f>IF('A-baseline &amp; data'!AM388="",K636*(1+SUMIFS('A-methods'!R:R,'A-methods'!$AG:$AG,"rate",'A-methods'!$AF:$AF,$B636,'A-methods'!$H:$H,$C636,'A-methods'!$A:$A,$D636)),'A-baseline &amp; data'!AM388)</f>
        <v>6735.3411599820756</v>
      </c>
      <c r="M636" s="243">
        <f>IF('A-baseline &amp; data'!AN388="",L636*(1+SUMIFS('A-methods'!S:S,'A-methods'!$AG:$AG,"rate",'A-methods'!$AF:$AF,$B636,'A-methods'!$H:$H,$C636,'A-methods'!$A:$A,$D636)),'A-baseline &amp; data'!AN388)</f>
        <v>6748.8118423020396</v>
      </c>
      <c r="N636" s="243">
        <f>IF('A-baseline &amp; data'!AO388="",M636*(1+SUMIFS('A-methods'!T:T,'A-methods'!$AG:$AG,"rate",'A-methods'!$AF:$AF,$B636,'A-methods'!$H:$H,$C636,'A-methods'!$A:$A,$D636)),'A-baseline &amp; data'!AO388)</f>
        <v>6762.3094659866438</v>
      </c>
      <c r="O636" s="243">
        <f>IF('A-baseline &amp; data'!AP388="",N636*(1+SUMIFS('A-methods'!U:U,'A-methods'!$AG:$AG,"rate",'A-methods'!$AF:$AF,$B636,'A-methods'!$H:$H,$C636,'A-methods'!$A:$A,$D636)),'A-baseline &amp; data'!AP388)</f>
        <v>6775.834084918617</v>
      </c>
      <c r="P636" s="243">
        <f>IF('A-baseline &amp; data'!AQ388="",O636*(1+SUMIFS('A-methods'!V:V,'A-methods'!$AG:$AG,"rate",'A-methods'!$AF:$AF,$B636,'A-methods'!$H:$H,$C636,'A-methods'!$A:$A,$D636)),'A-baseline &amp; data'!AQ388)</f>
        <v>6789.3857530884543</v>
      </c>
      <c r="Q636" s="243">
        <f>IF('A-baseline &amp; data'!AR388="",P636*(1+SUMIFS('A-methods'!W:W,'A-methods'!$AG:$AG,"rate",'A-methods'!$AF:$AF,$B636,'A-methods'!$H:$H,$C636,'A-methods'!$A:$A,$D636)),'A-baseline &amp; data'!AR388)</f>
        <v>6802.9645245946313</v>
      </c>
      <c r="R636" s="243">
        <f>IF('A-baseline &amp; data'!AS388="",Q636*(1+SUMIFS('A-methods'!X:X,'A-methods'!$AG:$AG,"rate",'A-methods'!$AF:$AF,$B636,'A-methods'!$H:$H,$C636,'A-methods'!$A:$A,$D636)),'A-baseline &amp; data'!AS388)</f>
        <v>6816.5704536438207</v>
      </c>
      <c r="S636" s="243">
        <f>IF('A-baseline &amp; data'!AT388="",R636*(1+SUMIFS('A-methods'!Y:Y,'A-methods'!$AG:$AG,"rate",'A-methods'!$AF:$AF,$B636,'A-methods'!$H:$H,$C636,'A-methods'!$A:$A,$D636)),'A-baseline &amp; data'!AT388)</f>
        <v>6830.2035945511079</v>
      </c>
      <c r="T636" s="243">
        <f>IF('A-baseline &amp; data'!AU388="",S636*(1+SUMIFS('A-methods'!Z:Z,'A-methods'!$AG:$AG,"rate",'A-methods'!$AF:$AF,$B636,'A-methods'!$H:$H,$C636,'A-methods'!$A:$A,$D636)),'A-baseline &amp; data'!AU388)</f>
        <v>6843.8640017402104</v>
      </c>
      <c r="U636" s="243">
        <f>IF('A-baseline &amp; data'!AV388="",T636*(1+SUMIFS('A-methods'!AA:AA,'A-methods'!$AG:$AG,"rate",'A-methods'!$AF:$AF,$B636,'A-methods'!$H:$H,$C636,'A-methods'!$A:$A,$D636)),'A-baseline &amp; data'!AV388)</f>
        <v>6857.5517297436909</v>
      </c>
      <c r="V636" s="243">
        <f>IF('A-baseline &amp; data'!AW388="",U636*(1+SUMIFS('A-methods'!AB:AB,'A-methods'!$AG:$AG,"rate",'A-methods'!$AF:$AF,$B636,'A-methods'!$H:$H,$C636,'A-methods'!$A:$A,$D636)),'A-baseline &amp; data'!AW388)</f>
        <v>6871.2668332031781</v>
      </c>
      <c r="W636" s="243">
        <f>IF('A-baseline &amp; data'!AX388="",V636*(1+SUMIFS('A-methods'!AC:AC,'A-methods'!$AG:$AG,"rate",'A-methods'!$AF:$AF,$B636,'A-methods'!$H:$H,$C636,'A-methods'!$A:$A,$D636)),'A-baseline &amp; data'!AX388)</f>
        <v>6885.0093668695845</v>
      </c>
      <c r="X636" s="243">
        <f>IF('A-baseline &amp; data'!AY388="",W636*(1+SUMIFS('A-methods'!AD:AD,'A-methods'!$AG:$AG,"rate",'A-methods'!$AF:$AF,$B636,'A-methods'!$H:$H,$C636,'A-methods'!$A:$A,$D636)),'A-baseline &amp; data'!AY388)</f>
        <v>6898.779385603324</v>
      </c>
      <c r="Y636" s="243">
        <f>IF('A-baseline &amp; data'!AZ388="",X636*(1+SUMIFS('A-methods'!AE:AE,'A-methods'!$AG:$AG,"rate",'A-methods'!$AF:$AF,$B636,'A-methods'!$H:$H,$C636,'A-methods'!$A:$A,$D636)),'A-baseline &amp; data'!AZ388)</f>
        <v>6912.5769443745303</v>
      </c>
    </row>
    <row r="637" spans="1:25">
      <c r="A637" s="237" t="s">
        <v>127</v>
      </c>
      <c r="B637" s="221" t="s">
        <v>128</v>
      </c>
      <c r="C637" s="274" t="str">
        <f t="shared" si="65"/>
        <v>Tas</v>
      </c>
      <c r="D637" s="272" t="str">
        <f t="shared" si="65"/>
        <v>Low</v>
      </c>
      <c r="E637" s="336">
        <f>IF('A-baseline &amp; data'!AF389&lt;&gt;"",'A-baseline &amp; data'!AF389,'A-baseline &amp; data'!AE389*(1+SUMIFS('A-methods'!K:K,'A-methods'!$AG:$AG,"rate",'A-methods'!$AF:$AF,$B637,'A-methods'!$H:$H,$C637,'A-methods'!$A:$A,$D637)))</f>
        <v>11980.427680200009</v>
      </c>
      <c r="F637" s="243">
        <f>IF('A-baseline &amp; data'!AG389="",E637*(1+SUMIFS('A-methods'!L:L,'A-methods'!$AG:$AG,"rate",'A-methods'!$AF:$AF,$B637,'A-methods'!$H:$H,$C637,'A-methods'!$A:$A,$D637)),'A-baseline &amp; data'!AG389)</f>
        <v>12076.271101641609</v>
      </c>
      <c r="G637" s="243">
        <f>IF('A-baseline &amp; data'!AH389="",F637*(1+SUMIFS('A-methods'!M:M,'A-methods'!$AG:$AG,"rate",'A-methods'!$AF:$AF,$B637,'A-methods'!$H:$H,$C637,'A-methods'!$A:$A,$D637)),'A-baseline &amp; data'!AH389)</f>
        <v>12172.881270454742</v>
      </c>
      <c r="H637" s="243">
        <f>IF('A-baseline &amp; data'!AI389="",G637*(1+SUMIFS('A-methods'!N:N,'A-methods'!$AG:$AG,"rate",'A-methods'!$AF:$AF,$B637,'A-methods'!$H:$H,$C637,'A-methods'!$A:$A,$D637)),'A-baseline &amp; data'!AI389)</f>
        <v>12270.26432061838</v>
      </c>
      <c r="I637" s="243">
        <f>IF('A-baseline &amp; data'!AJ389="",H637*(1+SUMIFS('A-methods'!O:O,'A-methods'!$AG:$AG,"rate",'A-methods'!$AF:$AF,$B637,'A-methods'!$H:$H,$C637,'A-methods'!$A:$A,$D637)),'A-baseline &amp; data'!AJ389)</f>
        <v>12368.426435183328</v>
      </c>
      <c r="J637" s="243">
        <f>IF('A-baseline &amp; data'!AK389="",I637*(1+SUMIFS('A-methods'!P:P,'A-methods'!$AG:$AG,"rate",'A-methods'!$AF:$AF,$B637,'A-methods'!$H:$H,$C637,'A-methods'!$A:$A,$D637)),'A-baseline &amp; data'!AK389)</f>
        <v>12467.373846664796</v>
      </c>
      <c r="K637" s="243">
        <f>IF('A-baseline &amp; data'!AL389="",J637*(1+SUMIFS('A-methods'!Q:Q,'A-methods'!$AG:$AG,"rate",'A-methods'!$AF:$AF,$B637,'A-methods'!$H:$H,$C637,'A-methods'!$A:$A,$D637)),'A-baseline &amp; data'!AL389)</f>
        <v>12567.112837438113</v>
      </c>
      <c r="L637" s="243">
        <f>IF('A-baseline &amp; data'!AM389="",K637*(1+SUMIFS('A-methods'!R:R,'A-methods'!$AG:$AG,"rate",'A-methods'!$AF:$AF,$B637,'A-methods'!$H:$H,$C637,'A-methods'!$A:$A,$D637)),'A-baseline &amp; data'!AM389)</f>
        <v>12667.649740137618</v>
      </c>
      <c r="M637" s="243">
        <f>IF('A-baseline &amp; data'!AN389="",L637*(1+SUMIFS('A-methods'!S:S,'A-methods'!$AG:$AG,"rate",'A-methods'!$AF:$AF,$B637,'A-methods'!$H:$H,$C637,'A-methods'!$A:$A,$D637)),'A-baseline &amp; data'!AN389)</f>
        <v>12768.99093805872</v>
      </c>
      <c r="N637" s="243">
        <f>IF('A-baseline &amp; data'!AO389="",M637*(1+SUMIFS('A-methods'!T:T,'A-methods'!$AG:$AG,"rate",'A-methods'!$AF:$AF,$B637,'A-methods'!$H:$H,$C637,'A-methods'!$A:$A,$D637)),'A-baseline &amp; data'!AO389)</f>
        <v>12871.14286556319</v>
      </c>
      <c r="O637" s="243">
        <f>IF('A-baseline &amp; data'!AP389="",N637*(1+SUMIFS('A-methods'!U:U,'A-methods'!$AG:$AG,"rate",'A-methods'!$AF:$AF,$B637,'A-methods'!$H:$H,$C637,'A-methods'!$A:$A,$D637)),'A-baseline &amp; data'!AP389)</f>
        <v>12974.112008487695</v>
      </c>
      <c r="P637" s="243">
        <f>IF('A-baseline &amp; data'!AQ389="",O637*(1+SUMIFS('A-methods'!V:V,'A-methods'!$AG:$AG,"rate",'A-methods'!$AF:$AF,$B637,'A-methods'!$H:$H,$C637,'A-methods'!$A:$A,$D637)),'A-baseline &amp; data'!AQ389)</f>
        <v>13077.904904555597</v>
      </c>
      <c r="Q637" s="243">
        <f>IF('A-baseline &amp; data'!AR389="",P637*(1+SUMIFS('A-methods'!W:W,'A-methods'!$AG:$AG,"rate",'A-methods'!$AF:$AF,$B637,'A-methods'!$H:$H,$C637,'A-methods'!$A:$A,$D637)),'A-baseline &amp; data'!AR389)</f>
        <v>13182.528143792042</v>
      </c>
      <c r="R637" s="243">
        <f>IF('A-baseline &amp; data'!AS389="",Q637*(1+SUMIFS('A-methods'!X:X,'A-methods'!$AG:$AG,"rate",'A-methods'!$AF:$AF,$B637,'A-methods'!$H:$H,$C637,'A-methods'!$A:$A,$D637)),'A-baseline &amp; data'!AS389)</f>
        <v>13287.988368942379</v>
      </c>
      <c r="S637" s="243">
        <f>IF('A-baseline &amp; data'!AT389="",R637*(1+SUMIFS('A-methods'!Y:Y,'A-methods'!$AG:$AG,"rate",'A-methods'!$AF:$AF,$B637,'A-methods'!$H:$H,$C637,'A-methods'!$A:$A,$D637)),'A-baseline &amp; data'!AT389)</f>
        <v>13394.292275893918</v>
      </c>
      <c r="T637" s="243">
        <f>IF('A-baseline &amp; data'!AU389="",S637*(1+SUMIFS('A-methods'!Z:Z,'A-methods'!$AG:$AG,"rate",'A-methods'!$AF:$AF,$B637,'A-methods'!$H:$H,$C637,'A-methods'!$A:$A,$D637)),'A-baseline &amp; data'!AU389)</f>
        <v>13501.446614101071</v>
      </c>
      <c r="U637" s="243">
        <f>IF('A-baseline &amp; data'!AV389="",T637*(1+SUMIFS('A-methods'!AA:AA,'A-methods'!$AG:$AG,"rate",'A-methods'!$AF:$AF,$B637,'A-methods'!$H:$H,$C637,'A-methods'!$A:$A,$D637)),'A-baseline &amp; data'!AV389)</f>
        <v>13609.458187013879</v>
      </c>
      <c r="V637" s="243">
        <f>IF('A-baseline &amp; data'!AW389="",U637*(1+SUMIFS('A-methods'!AB:AB,'A-methods'!$AG:$AG,"rate",'A-methods'!$AF:$AF,$B637,'A-methods'!$H:$H,$C637,'A-methods'!$A:$A,$D637)),'A-baseline &amp; data'!AW389)</f>
        <v>13718.33385250999</v>
      </c>
      <c r="W637" s="243">
        <f>IF('A-baseline &amp; data'!AX389="",V637*(1+SUMIFS('A-methods'!AC:AC,'A-methods'!$AG:$AG,"rate",'A-methods'!$AF:$AF,$B637,'A-methods'!$H:$H,$C637,'A-methods'!$A:$A,$D637)),'A-baseline &amp; data'!AX389)</f>
        <v>13828.080523330071</v>
      </c>
      <c r="X637" s="243">
        <f>IF('A-baseline &amp; data'!AY389="",W637*(1+SUMIFS('A-methods'!AD:AD,'A-methods'!$AG:$AG,"rate",'A-methods'!$AF:$AF,$B637,'A-methods'!$H:$H,$C637,'A-methods'!$A:$A,$D637)),'A-baseline &amp; data'!AY389)</f>
        <v>13938.705167516711</v>
      </c>
      <c r="Y637" s="243">
        <f>IF('A-baseline &amp; data'!AZ389="",X637*(1+SUMIFS('A-methods'!AE:AE,'A-methods'!$AG:$AG,"rate",'A-methods'!$AF:$AF,$B637,'A-methods'!$H:$H,$C637,'A-methods'!$A:$A,$D637)),'A-baseline &amp; data'!AZ389)</f>
        <v>14050.214808856845</v>
      </c>
    </row>
    <row r="638" spans="1:25">
      <c r="A638" s="237" t="s">
        <v>254</v>
      </c>
      <c r="B638" s="221" t="s">
        <v>202</v>
      </c>
      <c r="C638" s="274" t="str">
        <f t="shared" si="65"/>
        <v>Tas</v>
      </c>
      <c r="D638" s="272" t="str">
        <f t="shared" si="65"/>
        <v>Low</v>
      </c>
      <c r="E638" s="336">
        <f>IF('A-baseline &amp; data'!AF390&lt;&gt;"",'A-baseline &amp; data'!AF390,'A-baseline &amp; data'!AE390*(1+SUMIFS('A-methods'!K:K,'A-methods'!$AG:$AG,"rate",'A-methods'!$AF:$AF,$B638,'A-methods'!$H:$H,$C638,'A-methods'!$A:$A,$D638)))</f>
        <v>0</v>
      </c>
      <c r="F638" s="243">
        <f>IF('A-baseline &amp; data'!AG390="",E638*(1+SUMIFS('A-methods'!L:L,'A-methods'!$AG:$AG,"rate",'A-methods'!$AF:$AF,$B638,'A-methods'!$H:$H,$C638,'A-methods'!$A:$A,$D638)),'A-baseline &amp; data'!AG390)</f>
        <v>0</v>
      </c>
      <c r="G638" s="243">
        <f>IF('A-baseline &amp; data'!AH390="",F638*(1+SUMIFS('A-methods'!M:M,'A-methods'!$AG:$AG,"rate",'A-methods'!$AF:$AF,$B638,'A-methods'!$H:$H,$C638,'A-methods'!$A:$A,$D638)),'A-baseline &amp; data'!AH390)</f>
        <v>0</v>
      </c>
      <c r="H638" s="243">
        <f>IF('A-baseline &amp; data'!AI390="",G638*(1+SUMIFS('A-methods'!N:N,'A-methods'!$AG:$AG,"rate",'A-methods'!$AF:$AF,$B638,'A-methods'!$H:$H,$C638,'A-methods'!$A:$A,$D638)),'A-baseline &amp; data'!AI390)</f>
        <v>0</v>
      </c>
      <c r="I638" s="243">
        <f>IF('A-baseline &amp; data'!AJ390="",H638*(1+SUMIFS('A-methods'!O:O,'A-methods'!$AG:$AG,"rate",'A-methods'!$AF:$AF,$B638,'A-methods'!$H:$H,$C638,'A-methods'!$A:$A,$D638)),'A-baseline &amp; data'!AJ390)</f>
        <v>0</v>
      </c>
      <c r="J638" s="243">
        <f>IF('A-baseline &amp; data'!AK390="",I638*(1+SUMIFS('A-methods'!P:P,'A-methods'!$AG:$AG,"rate",'A-methods'!$AF:$AF,$B638,'A-methods'!$H:$H,$C638,'A-methods'!$A:$A,$D638)),'A-baseline &amp; data'!AK390)</f>
        <v>0</v>
      </c>
      <c r="K638" s="243">
        <f>IF('A-baseline &amp; data'!AL390="",J638*(1+SUMIFS('A-methods'!Q:Q,'A-methods'!$AG:$AG,"rate",'A-methods'!$AF:$AF,$B638,'A-methods'!$H:$H,$C638,'A-methods'!$A:$A,$D638)),'A-baseline &amp; data'!AL390)</f>
        <v>0</v>
      </c>
      <c r="L638" s="243">
        <f>IF('A-baseline &amp; data'!AM390="",K638*(1+SUMIFS('A-methods'!R:R,'A-methods'!$AG:$AG,"rate",'A-methods'!$AF:$AF,$B638,'A-methods'!$H:$H,$C638,'A-methods'!$A:$A,$D638)),'A-baseline &amp; data'!AM390)</f>
        <v>0</v>
      </c>
      <c r="M638" s="243">
        <f>IF('A-baseline &amp; data'!AN390="",L638*(1+SUMIFS('A-methods'!S:S,'A-methods'!$AG:$AG,"rate",'A-methods'!$AF:$AF,$B638,'A-methods'!$H:$H,$C638,'A-methods'!$A:$A,$D638)),'A-baseline &amp; data'!AN390)</f>
        <v>0</v>
      </c>
      <c r="N638" s="243">
        <f>IF('A-baseline &amp; data'!AO390="",M638*(1+SUMIFS('A-methods'!T:T,'A-methods'!$AG:$AG,"rate",'A-methods'!$AF:$AF,$B638,'A-methods'!$H:$H,$C638,'A-methods'!$A:$A,$D638)),'A-baseline &amp; data'!AO390)</f>
        <v>0</v>
      </c>
      <c r="O638" s="243">
        <f>IF('A-baseline &amp; data'!AP390="",N638*(1+SUMIFS('A-methods'!U:U,'A-methods'!$AG:$AG,"rate",'A-methods'!$AF:$AF,$B638,'A-methods'!$H:$H,$C638,'A-methods'!$A:$A,$D638)),'A-baseline &amp; data'!AP390)</f>
        <v>0</v>
      </c>
      <c r="P638" s="243">
        <f>IF('A-baseline &amp; data'!AQ390="",O638*(1+SUMIFS('A-methods'!V:V,'A-methods'!$AG:$AG,"rate",'A-methods'!$AF:$AF,$B638,'A-methods'!$H:$H,$C638,'A-methods'!$A:$A,$D638)),'A-baseline &amp; data'!AQ390)</f>
        <v>0</v>
      </c>
      <c r="Q638" s="243">
        <f>IF('A-baseline &amp; data'!AR390="",P638*(1+SUMIFS('A-methods'!W:W,'A-methods'!$AG:$AG,"rate",'A-methods'!$AF:$AF,$B638,'A-methods'!$H:$H,$C638,'A-methods'!$A:$A,$D638)),'A-baseline &amp; data'!AR390)</f>
        <v>0</v>
      </c>
      <c r="R638" s="243">
        <f>IF('A-baseline &amp; data'!AS390="",Q638*(1+SUMIFS('A-methods'!X:X,'A-methods'!$AG:$AG,"rate",'A-methods'!$AF:$AF,$B638,'A-methods'!$H:$H,$C638,'A-methods'!$A:$A,$D638)),'A-baseline &amp; data'!AS390)</f>
        <v>0</v>
      </c>
      <c r="S638" s="243">
        <f>IF('A-baseline &amp; data'!AT390="",R638*(1+SUMIFS('A-methods'!Y:Y,'A-methods'!$AG:$AG,"rate",'A-methods'!$AF:$AF,$B638,'A-methods'!$H:$H,$C638,'A-methods'!$A:$A,$D638)),'A-baseline &amp; data'!AT390)</f>
        <v>0</v>
      </c>
      <c r="T638" s="243">
        <f>IF('A-baseline &amp; data'!AU390="",S638*(1+SUMIFS('A-methods'!Z:Z,'A-methods'!$AG:$AG,"rate",'A-methods'!$AF:$AF,$B638,'A-methods'!$H:$H,$C638,'A-methods'!$A:$A,$D638)),'A-baseline &amp; data'!AU390)</f>
        <v>0</v>
      </c>
      <c r="U638" s="243">
        <f>IF('A-baseline &amp; data'!AV390="",T638*(1+SUMIFS('A-methods'!AA:AA,'A-methods'!$AG:$AG,"rate",'A-methods'!$AF:$AF,$B638,'A-methods'!$H:$H,$C638,'A-methods'!$A:$A,$D638)),'A-baseline &amp; data'!AV390)</f>
        <v>0</v>
      </c>
      <c r="V638" s="243">
        <f>IF('A-baseline &amp; data'!AW390="",U638*(1+SUMIFS('A-methods'!AB:AB,'A-methods'!$AG:$AG,"rate",'A-methods'!$AF:$AF,$B638,'A-methods'!$H:$H,$C638,'A-methods'!$A:$A,$D638)),'A-baseline &amp; data'!AW390)</f>
        <v>0</v>
      </c>
      <c r="W638" s="243">
        <f>IF('A-baseline &amp; data'!AX390="",V638*(1+SUMIFS('A-methods'!AC:AC,'A-methods'!$AG:$AG,"rate",'A-methods'!$AF:$AF,$B638,'A-methods'!$H:$H,$C638,'A-methods'!$A:$A,$D638)),'A-baseline &amp; data'!AX390)</f>
        <v>0</v>
      </c>
      <c r="X638" s="243">
        <f>IF('A-baseline &amp; data'!AY390="",W638*(1+SUMIFS('A-methods'!AD:AD,'A-methods'!$AG:$AG,"rate",'A-methods'!$AF:$AF,$B638,'A-methods'!$H:$H,$C638,'A-methods'!$A:$A,$D638)),'A-baseline &amp; data'!AY390)</f>
        <v>0</v>
      </c>
      <c r="Y638" s="243">
        <f>IF('A-baseline &amp; data'!AZ390="",X638*(1+SUMIFS('A-methods'!AE:AE,'A-methods'!$AG:$AG,"rate",'A-methods'!$AF:$AF,$B638,'A-methods'!$H:$H,$C638,'A-methods'!$A:$A,$D638)),'A-baseline &amp; data'!AZ390)</f>
        <v>0</v>
      </c>
    </row>
    <row r="639" spans="1:25">
      <c r="A639" s="237" t="s">
        <v>255</v>
      </c>
      <c r="B639" s="221" t="s">
        <v>227</v>
      </c>
      <c r="C639" s="274" t="str">
        <f t="shared" si="65"/>
        <v>Tas</v>
      </c>
      <c r="D639" s="272" t="str">
        <f t="shared" si="65"/>
        <v>Low</v>
      </c>
      <c r="E639" s="336">
        <f>IF('A-baseline &amp; data'!AF391&lt;&gt;"",'A-baseline &amp; data'!AF391,'A-baseline &amp; data'!AE391*(1+SUMIFS('A-methods'!K:K,'A-methods'!$AG:$AG,"rate",'A-methods'!$AF:$AF,$B639,'A-methods'!$H:$H,$C639,'A-methods'!$A:$A,$D639)))</f>
        <v>0</v>
      </c>
      <c r="F639" s="243">
        <f>IF('A-baseline &amp; data'!AG391="",E639*(1+SUMIFS('A-methods'!L:L,'A-methods'!$AG:$AG,"rate",'A-methods'!$AF:$AF,$B639,'A-methods'!$H:$H,$C639,'A-methods'!$A:$A,$D639)),'A-baseline &amp; data'!AG391)</f>
        <v>0</v>
      </c>
      <c r="G639" s="243">
        <f>IF('A-baseline &amp; data'!AH391="",F639*(1+SUMIFS('A-methods'!M:M,'A-methods'!$AG:$AG,"rate",'A-methods'!$AF:$AF,$B639,'A-methods'!$H:$H,$C639,'A-methods'!$A:$A,$D639)),'A-baseline &amp; data'!AH391)</f>
        <v>0</v>
      </c>
      <c r="H639" s="243">
        <f>IF('A-baseline &amp; data'!AI391="",G639*(1+SUMIFS('A-methods'!N:N,'A-methods'!$AG:$AG,"rate",'A-methods'!$AF:$AF,$B639,'A-methods'!$H:$H,$C639,'A-methods'!$A:$A,$D639)),'A-baseline &amp; data'!AI391)</f>
        <v>0</v>
      </c>
      <c r="I639" s="243">
        <f>IF('A-baseline &amp; data'!AJ391="",H639*(1+SUMIFS('A-methods'!O:O,'A-methods'!$AG:$AG,"rate",'A-methods'!$AF:$AF,$B639,'A-methods'!$H:$H,$C639,'A-methods'!$A:$A,$D639)),'A-baseline &amp; data'!AJ391)</f>
        <v>0</v>
      </c>
      <c r="J639" s="243">
        <f>IF('A-baseline &amp; data'!AK391="",I639*(1+SUMIFS('A-methods'!P:P,'A-methods'!$AG:$AG,"rate",'A-methods'!$AF:$AF,$B639,'A-methods'!$H:$H,$C639,'A-methods'!$A:$A,$D639)),'A-baseline &amp; data'!AK391)</f>
        <v>0</v>
      </c>
      <c r="K639" s="243">
        <f>IF('A-baseline &amp; data'!AL391="",J639*(1+SUMIFS('A-methods'!Q:Q,'A-methods'!$AG:$AG,"rate",'A-methods'!$AF:$AF,$B639,'A-methods'!$H:$H,$C639,'A-methods'!$A:$A,$D639)),'A-baseline &amp; data'!AL391)</f>
        <v>0</v>
      </c>
      <c r="L639" s="243">
        <f>IF('A-baseline &amp; data'!AM391="",K639*(1+SUMIFS('A-methods'!R:R,'A-methods'!$AG:$AG,"rate",'A-methods'!$AF:$AF,$B639,'A-methods'!$H:$H,$C639,'A-methods'!$A:$A,$D639)),'A-baseline &amp; data'!AM391)</f>
        <v>0</v>
      </c>
      <c r="M639" s="243">
        <f>IF('A-baseline &amp; data'!AN391="",L639*(1+SUMIFS('A-methods'!S:S,'A-methods'!$AG:$AG,"rate",'A-methods'!$AF:$AF,$B639,'A-methods'!$H:$H,$C639,'A-methods'!$A:$A,$D639)),'A-baseline &amp; data'!AN391)</f>
        <v>0</v>
      </c>
      <c r="N639" s="243">
        <f>IF('A-baseline &amp; data'!AO391="",M639*(1+SUMIFS('A-methods'!T:T,'A-methods'!$AG:$AG,"rate",'A-methods'!$AF:$AF,$B639,'A-methods'!$H:$H,$C639,'A-methods'!$A:$A,$D639)),'A-baseline &amp; data'!AO391)</f>
        <v>0</v>
      </c>
      <c r="O639" s="243">
        <f>IF('A-baseline &amp; data'!AP391="",N639*(1+SUMIFS('A-methods'!U:U,'A-methods'!$AG:$AG,"rate",'A-methods'!$AF:$AF,$B639,'A-methods'!$H:$H,$C639,'A-methods'!$A:$A,$D639)),'A-baseline &amp; data'!AP391)</f>
        <v>0</v>
      </c>
      <c r="P639" s="243">
        <f>IF('A-baseline &amp; data'!AQ391="",O639*(1+SUMIFS('A-methods'!V:V,'A-methods'!$AG:$AG,"rate",'A-methods'!$AF:$AF,$B639,'A-methods'!$H:$H,$C639,'A-methods'!$A:$A,$D639)),'A-baseline &amp; data'!AQ391)</f>
        <v>0</v>
      </c>
      <c r="Q639" s="243">
        <f>IF('A-baseline &amp; data'!AR391="",P639*(1+SUMIFS('A-methods'!W:W,'A-methods'!$AG:$AG,"rate",'A-methods'!$AF:$AF,$B639,'A-methods'!$H:$H,$C639,'A-methods'!$A:$A,$D639)),'A-baseline &amp; data'!AR391)</f>
        <v>0</v>
      </c>
      <c r="R639" s="243">
        <f>IF('A-baseline &amp; data'!AS391="",Q639*(1+SUMIFS('A-methods'!X:X,'A-methods'!$AG:$AG,"rate",'A-methods'!$AF:$AF,$B639,'A-methods'!$H:$H,$C639,'A-methods'!$A:$A,$D639)),'A-baseline &amp; data'!AS391)</f>
        <v>0</v>
      </c>
      <c r="S639" s="243">
        <f>IF('A-baseline &amp; data'!AT391="",R639*(1+SUMIFS('A-methods'!Y:Y,'A-methods'!$AG:$AG,"rate",'A-methods'!$AF:$AF,$B639,'A-methods'!$H:$H,$C639,'A-methods'!$A:$A,$D639)),'A-baseline &amp; data'!AT391)</f>
        <v>0</v>
      </c>
      <c r="T639" s="243">
        <f>IF('A-baseline &amp; data'!AU391="",S639*(1+SUMIFS('A-methods'!Z:Z,'A-methods'!$AG:$AG,"rate",'A-methods'!$AF:$AF,$B639,'A-methods'!$H:$H,$C639,'A-methods'!$A:$A,$D639)),'A-baseline &amp; data'!AU391)</f>
        <v>0</v>
      </c>
      <c r="U639" s="243">
        <f>IF('A-baseline &amp; data'!AV391="",T639*(1+SUMIFS('A-methods'!AA:AA,'A-methods'!$AG:$AG,"rate",'A-methods'!$AF:$AF,$B639,'A-methods'!$H:$H,$C639,'A-methods'!$A:$A,$D639)),'A-baseline &amp; data'!AV391)</f>
        <v>0</v>
      </c>
      <c r="V639" s="243">
        <f>IF('A-baseline &amp; data'!AW391="",U639*(1+SUMIFS('A-methods'!AB:AB,'A-methods'!$AG:$AG,"rate",'A-methods'!$AF:$AF,$B639,'A-methods'!$H:$H,$C639,'A-methods'!$A:$A,$D639)),'A-baseline &amp; data'!AW391)</f>
        <v>0</v>
      </c>
      <c r="W639" s="243">
        <f>IF('A-baseline &amp; data'!AX391="",V639*(1+SUMIFS('A-methods'!AC:AC,'A-methods'!$AG:$AG,"rate",'A-methods'!$AF:$AF,$B639,'A-methods'!$H:$H,$C639,'A-methods'!$A:$A,$D639)),'A-baseline &amp; data'!AX391)</f>
        <v>0</v>
      </c>
      <c r="X639" s="243">
        <f>IF('A-baseline &amp; data'!AY391="",W639*(1+SUMIFS('A-methods'!AD:AD,'A-methods'!$AG:$AG,"rate",'A-methods'!$AF:$AF,$B639,'A-methods'!$H:$H,$C639,'A-methods'!$A:$A,$D639)),'A-baseline &amp; data'!AY391)</f>
        <v>0</v>
      </c>
      <c r="Y639" s="243">
        <f>IF('A-baseline &amp; data'!AZ391="",X639*(1+SUMIFS('A-methods'!AE:AE,'A-methods'!$AG:$AG,"rate",'A-methods'!$AF:$AF,$B639,'A-methods'!$H:$H,$C639,'A-methods'!$A:$A,$D639)),'A-baseline &amp; data'!AZ391)</f>
        <v>0</v>
      </c>
    </row>
    <row r="640" spans="1:25">
      <c r="A640" s="237" t="s">
        <v>256</v>
      </c>
      <c r="B640" s="221" t="s">
        <v>372</v>
      </c>
      <c r="C640" s="274" t="str">
        <f t="shared" si="65"/>
        <v>Tas</v>
      </c>
      <c r="D640" s="272" t="str">
        <f t="shared" si="65"/>
        <v>Low</v>
      </c>
      <c r="E640" s="336">
        <f>IF('A-baseline &amp; data'!AF392&lt;&gt;"",'A-baseline &amp; data'!AF392,'A-baseline &amp; data'!AE392*(1+SUMIFS('A-methods'!K:K,'A-methods'!$AG:$AG,"rate",'A-methods'!$AF:$AF,$B640,'A-methods'!$H:$H,$C640,'A-methods'!$A:$A,$D640)))</f>
        <v>0</v>
      </c>
      <c r="F640" s="243">
        <f>IF('A-baseline &amp; data'!AG392="",E640*(1+SUMIFS('A-methods'!L:L,'A-methods'!$AG:$AG,"rate",'A-methods'!$AF:$AF,$B640,'A-methods'!$H:$H,$C640,'A-methods'!$A:$A,$D640)),'A-baseline &amp; data'!AG392)</f>
        <v>0</v>
      </c>
      <c r="G640" s="243">
        <f>IF('A-baseline &amp; data'!AH392="",F640*(1+SUMIFS('A-methods'!M:M,'A-methods'!$AG:$AG,"rate",'A-methods'!$AF:$AF,$B640,'A-methods'!$H:$H,$C640,'A-methods'!$A:$A,$D640)),'A-baseline &amp; data'!AH392)</f>
        <v>0</v>
      </c>
      <c r="H640" s="243">
        <f>IF('A-baseline &amp; data'!AI392="",G640*(1+SUMIFS('A-methods'!N:N,'A-methods'!$AG:$AG,"rate",'A-methods'!$AF:$AF,$B640,'A-methods'!$H:$H,$C640,'A-methods'!$A:$A,$D640)),'A-baseline &amp; data'!AI392)</f>
        <v>0</v>
      </c>
      <c r="I640" s="243">
        <f>IF('A-baseline &amp; data'!AJ392="",H640*(1+SUMIFS('A-methods'!O:O,'A-methods'!$AG:$AG,"rate",'A-methods'!$AF:$AF,$B640,'A-methods'!$H:$H,$C640,'A-methods'!$A:$A,$D640)),'A-baseline &amp; data'!AJ392)</f>
        <v>0</v>
      </c>
      <c r="J640" s="243">
        <f>IF('A-baseline &amp; data'!AK392="",I640*(1+SUMIFS('A-methods'!P:P,'A-methods'!$AG:$AG,"rate",'A-methods'!$AF:$AF,$B640,'A-methods'!$H:$H,$C640,'A-methods'!$A:$A,$D640)),'A-baseline &amp; data'!AK392)</f>
        <v>0</v>
      </c>
      <c r="K640" s="243">
        <f>IF('A-baseline &amp; data'!AL392="",J640*(1+SUMIFS('A-methods'!Q:Q,'A-methods'!$AG:$AG,"rate",'A-methods'!$AF:$AF,$B640,'A-methods'!$H:$H,$C640,'A-methods'!$A:$A,$D640)),'A-baseline &amp; data'!AL392)</f>
        <v>0</v>
      </c>
      <c r="L640" s="243">
        <f>IF('A-baseline &amp; data'!AM392="",K640*(1+SUMIFS('A-methods'!R:R,'A-methods'!$AG:$AG,"rate",'A-methods'!$AF:$AF,$B640,'A-methods'!$H:$H,$C640,'A-methods'!$A:$A,$D640)),'A-baseline &amp; data'!AM392)</f>
        <v>0</v>
      </c>
      <c r="M640" s="243">
        <f>IF('A-baseline &amp; data'!AN392="",L640*(1+SUMIFS('A-methods'!S:S,'A-methods'!$AG:$AG,"rate",'A-methods'!$AF:$AF,$B640,'A-methods'!$H:$H,$C640,'A-methods'!$A:$A,$D640)),'A-baseline &amp; data'!AN392)</f>
        <v>0</v>
      </c>
      <c r="N640" s="243">
        <f>IF('A-baseline &amp; data'!AO392="",M640*(1+SUMIFS('A-methods'!T:T,'A-methods'!$AG:$AG,"rate",'A-methods'!$AF:$AF,$B640,'A-methods'!$H:$H,$C640,'A-methods'!$A:$A,$D640)),'A-baseline &amp; data'!AO392)</f>
        <v>0</v>
      </c>
      <c r="O640" s="243">
        <f>IF('A-baseline &amp; data'!AP392="",N640*(1+SUMIFS('A-methods'!U:U,'A-methods'!$AG:$AG,"rate",'A-methods'!$AF:$AF,$B640,'A-methods'!$H:$H,$C640,'A-methods'!$A:$A,$D640)),'A-baseline &amp; data'!AP392)</f>
        <v>0</v>
      </c>
      <c r="P640" s="243">
        <f>IF('A-baseline &amp; data'!AQ392="",O640*(1+SUMIFS('A-methods'!V:V,'A-methods'!$AG:$AG,"rate",'A-methods'!$AF:$AF,$B640,'A-methods'!$H:$H,$C640,'A-methods'!$A:$A,$D640)),'A-baseline &amp; data'!AQ392)</f>
        <v>0</v>
      </c>
      <c r="Q640" s="243">
        <f>IF('A-baseline &amp; data'!AR392="",P640*(1+SUMIFS('A-methods'!W:W,'A-methods'!$AG:$AG,"rate",'A-methods'!$AF:$AF,$B640,'A-methods'!$H:$H,$C640,'A-methods'!$A:$A,$D640)),'A-baseline &amp; data'!AR392)</f>
        <v>0</v>
      </c>
      <c r="R640" s="243">
        <f>IF('A-baseline &amp; data'!AS392="",Q640*(1+SUMIFS('A-methods'!X:X,'A-methods'!$AG:$AG,"rate",'A-methods'!$AF:$AF,$B640,'A-methods'!$H:$H,$C640,'A-methods'!$A:$A,$D640)),'A-baseline &amp; data'!AS392)</f>
        <v>0</v>
      </c>
      <c r="S640" s="243">
        <f>IF('A-baseline &amp; data'!AT392="",R640*(1+SUMIFS('A-methods'!Y:Y,'A-methods'!$AG:$AG,"rate",'A-methods'!$AF:$AF,$B640,'A-methods'!$H:$H,$C640,'A-methods'!$A:$A,$D640)),'A-baseline &amp; data'!AT392)</f>
        <v>0</v>
      </c>
      <c r="T640" s="243">
        <f>IF('A-baseline &amp; data'!AU392="",S640*(1+SUMIFS('A-methods'!Z:Z,'A-methods'!$AG:$AG,"rate",'A-methods'!$AF:$AF,$B640,'A-methods'!$H:$H,$C640,'A-methods'!$A:$A,$D640)),'A-baseline &amp; data'!AU392)</f>
        <v>0</v>
      </c>
      <c r="U640" s="243">
        <f>IF('A-baseline &amp; data'!AV392="",T640*(1+SUMIFS('A-methods'!AA:AA,'A-methods'!$AG:$AG,"rate",'A-methods'!$AF:$AF,$B640,'A-methods'!$H:$H,$C640,'A-methods'!$A:$A,$D640)),'A-baseline &amp; data'!AV392)</f>
        <v>0</v>
      </c>
      <c r="V640" s="243">
        <f>IF('A-baseline &amp; data'!AW392="",U640*(1+SUMIFS('A-methods'!AB:AB,'A-methods'!$AG:$AG,"rate",'A-methods'!$AF:$AF,$B640,'A-methods'!$H:$H,$C640,'A-methods'!$A:$A,$D640)),'A-baseline &amp; data'!AW392)</f>
        <v>0</v>
      </c>
      <c r="W640" s="243">
        <f>IF('A-baseline &amp; data'!AX392="",V640*(1+SUMIFS('A-methods'!AC:AC,'A-methods'!$AG:$AG,"rate",'A-methods'!$AF:$AF,$B640,'A-methods'!$H:$H,$C640,'A-methods'!$A:$A,$D640)),'A-baseline &amp; data'!AX392)</f>
        <v>0</v>
      </c>
      <c r="X640" s="243">
        <f>IF('A-baseline &amp; data'!AY392="",W640*(1+SUMIFS('A-methods'!AD:AD,'A-methods'!$AG:$AG,"rate",'A-methods'!$AF:$AF,$B640,'A-methods'!$H:$H,$C640,'A-methods'!$A:$A,$D640)),'A-baseline &amp; data'!AY392)</f>
        <v>0</v>
      </c>
      <c r="Y640" s="243">
        <f>IF('A-baseline &amp; data'!AZ392="",X640*(1+SUMIFS('A-methods'!AE:AE,'A-methods'!$AG:$AG,"rate",'A-methods'!$AF:$AF,$B640,'A-methods'!$H:$H,$C640,'A-methods'!$A:$A,$D640)),'A-baseline &amp; data'!AZ392)</f>
        <v>0</v>
      </c>
    </row>
    <row r="641" spans="1:27">
      <c r="A641" s="237" t="s">
        <v>370</v>
      </c>
      <c r="B641" s="221" t="s">
        <v>371</v>
      </c>
      <c r="C641" s="274" t="str">
        <f t="shared" si="65"/>
        <v>Tas</v>
      </c>
      <c r="D641" s="272" t="str">
        <f t="shared" si="65"/>
        <v>Low</v>
      </c>
      <c r="E641" s="336">
        <f>IF('A-baseline &amp; data'!AF393&lt;&gt;"",'A-baseline &amp; data'!AF393,'A-baseline &amp; data'!AE393*(1+SUMIFS('A-methods'!K:K,'A-methods'!$AG:$AG,"rate",'A-methods'!$AF:$AF,$B641,'A-methods'!$H:$H,$C641,'A-methods'!$A:$A,$D641)))</f>
        <v>0</v>
      </c>
      <c r="F641" s="243">
        <f>IF('A-baseline &amp; data'!AG393="",E641*(1+SUMIFS('A-methods'!L:L,'A-methods'!$AG:$AG,"rate",'A-methods'!$AF:$AF,$B641,'A-methods'!$H:$H,$C641,'A-methods'!$A:$A,$D641)),'A-baseline &amp; data'!AG393)</f>
        <v>0</v>
      </c>
      <c r="G641" s="243">
        <f>IF('A-baseline &amp; data'!AH393="",F641*(1+SUMIFS('A-methods'!M:M,'A-methods'!$AG:$AG,"rate",'A-methods'!$AF:$AF,$B641,'A-methods'!$H:$H,$C641,'A-methods'!$A:$A,$D641)),'A-baseline &amp; data'!AH393)</f>
        <v>0</v>
      </c>
      <c r="H641" s="243">
        <f>IF('A-baseline &amp; data'!AI393="",G641*(1+SUMIFS('A-methods'!N:N,'A-methods'!$AG:$AG,"rate",'A-methods'!$AF:$AF,$B641,'A-methods'!$H:$H,$C641,'A-methods'!$A:$A,$D641)),'A-baseline &amp; data'!AI393)</f>
        <v>0</v>
      </c>
      <c r="I641" s="243">
        <f>IF('A-baseline &amp; data'!AJ393="",H641*(1+SUMIFS('A-methods'!O:O,'A-methods'!$AG:$AG,"rate",'A-methods'!$AF:$AF,$B641,'A-methods'!$H:$H,$C641,'A-methods'!$A:$A,$D641)),'A-baseline &amp; data'!AJ393)</f>
        <v>0</v>
      </c>
      <c r="J641" s="243">
        <f>IF('A-baseline &amp; data'!AK393="",I641*(1+SUMIFS('A-methods'!P:P,'A-methods'!$AG:$AG,"rate",'A-methods'!$AF:$AF,$B641,'A-methods'!$H:$H,$C641,'A-methods'!$A:$A,$D641)),'A-baseline &amp; data'!AK393)</f>
        <v>0</v>
      </c>
      <c r="K641" s="243">
        <f>IF('A-baseline &amp; data'!AL393="",J641*(1+SUMIFS('A-methods'!Q:Q,'A-methods'!$AG:$AG,"rate",'A-methods'!$AF:$AF,$B641,'A-methods'!$H:$H,$C641,'A-methods'!$A:$A,$D641)),'A-baseline &amp; data'!AL393)</f>
        <v>0</v>
      </c>
      <c r="L641" s="243">
        <f>IF('A-baseline &amp; data'!AM393="",K641*(1+SUMIFS('A-methods'!R:R,'A-methods'!$AG:$AG,"rate",'A-methods'!$AF:$AF,$B641,'A-methods'!$H:$H,$C641,'A-methods'!$A:$A,$D641)),'A-baseline &amp; data'!AM393)</f>
        <v>0</v>
      </c>
      <c r="M641" s="243">
        <f>IF('A-baseline &amp; data'!AN393="",L641*(1+SUMIFS('A-methods'!S:S,'A-methods'!$AG:$AG,"rate",'A-methods'!$AF:$AF,$B641,'A-methods'!$H:$H,$C641,'A-methods'!$A:$A,$D641)),'A-baseline &amp; data'!AN393)</f>
        <v>0</v>
      </c>
      <c r="N641" s="243">
        <f>IF('A-baseline &amp; data'!AO393="",M641*(1+SUMIFS('A-methods'!T:T,'A-methods'!$AG:$AG,"rate",'A-methods'!$AF:$AF,$B641,'A-methods'!$H:$H,$C641,'A-methods'!$A:$A,$D641)),'A-baseline &amp; data'!AO393)</f>
        <v>0</v>
      </c>
      <c r="O641" s="243">
        <f>IF('A-baseline &amp; data'!AP393="",N641*(1+SUMIFS('A-methods'!U:U,'A-methods'!$AG:$AG,"rate",'A-methods'!$AF:$AF,$B641,'A-methods'!$H:$H,$C641,'A-methods'!$A:$A,$D641)),'A-baseline &amp; data'!AP393)</f>
        <v>0</v>
      </c>
      <c r="P641" s="243">
        <f>IF('A-baseline &amp; data'!AQ393="",O641*(1+SUMIFS('A-methods'!V:V,'A-methods'!$AG:$AG,"rate",'A-methods'!$AF:$AF,$B641,'A-methods'!$H:$H,$C641,'A-methods'!$A:$A,$D641)),'A-baseline &amp; data'!AQ393)</f>
        <v>0</v>
      </c>
      <c r="Q641" s="243">
        <f>IF('A-baseline &amp; data'!AR393="",P641*(1+SUMIFS('A-methods'!W:W,'A-methods'!$AG:$AG,"rate",'A-methods'!$AF:$AF,$B641,'A-methods'!$H:$H,$C641,'A-methods'!$A:$A,$D641)),'A-baseline &amp; data'!AR393)</f>
        <v>0</v>
      </c>
      <c r="R641" s="243">
        <f>IF('A-baseline &amp; data'!AS393="",Q641*(1+SUMIFS('A-methods'!X:X,'A-methods'!$AG:$AG,"rate",'A-methods'!$AF:$AF,$B641,'A-methods'!$H:$H,$C641,'A-methods'!$A:$A,$D641)),'A-baseline &amp; data'!AS393)</f>
        <v>0</v>
      </c>
      <c r="S641" s="243">
        <f>IF('A-baseline &amp; data'!AT393="",R641*(1+SUMIFS('A-methods'!Y:Y,'A-methods'!$AG:$AG,"rate",'A-methods'!$AF:$AF,$B641,'A-methods'!$H:$H,$C641,'A-methods'!$A:$A,$D641)),'A-baseline &amp; data'!AT393)</f>
        <v>0</v>
      </c>
      <c r="T641" s="243">
        <f>IF('A-baseline &amp; data'!AU393="",S641*(1+SUMIFS('A-methods'!Z:Z,'A-methods'!$AG:$AG,"rate",'A-methods'!$AF:$AF,$B641,'A-methods'!$H:$H,$C641,'A-methods'!$A:$A,$D641)),'A-baseline &amp; data'!AU393)</f>
        <v>0</v>
      </c>
      <c r="U641" s="243">
        <f>IF('A-baseline &amp; data'!AV393="",T641*(1+SUMIFS('A-methods'!AA:AA,'A-methods'!$AG:$AG,"rate",'A-methods'!$AF:$AF,$B641,'A-methods'!$H:$H,$C641,'A-methods'!$A:$A,$D641)),'A-baseline &amp; data'!AV393)</f>
        <v>0</v>
      </c>
      <c r="V641" s="243">
        <f>IF('A-baseline &amp; data'!AW393="",U641*(1+SUMIFS('A-methods'!AB:AB,'A-methods'!$AG:$AG,"rate",'A-methods'!$AF:$AF,$B641,'A-methods'!$H:$H,$C641,'A-methods'!$A:$A,$D641)),'A-baseline &amp; data'!AW393)</f>
        <v>0</v>
      </c>
      <c r="W641" s="243">
        <f>IF('A-baseline &amp; data'!AX393="",V641*(1+SUMIFS('A-methods'!AC:AC,'A-methods'!$AG:$AG,"rate",'A-methods'!$AF:$AF,$B641,'A-methods'!$H:$H,$C641,'A-methods'!$A:$A,$D641)),'A-baseline &amp; data'!AX393)</f>
        <v>0</v>
      </c>
      <c r="X641" s="243">
        <f>IF('A-baseline &amp; data'!AY393="",W641*(1+SUMIFS('A-methods'!AD:AD,'A-methods'!$AG:$AG,"rate",'A-methods'!$AF:$AF,$B641,'A-methods'!$H:$H,$C641,'A-methods'!$A:$A,$D641)),'A-baseline &amp; data'!AY393)</f>
        <v>0</v>
      </c>
      <c r="Y641" s="243">
        <f>IF('A-baseline &amp; data'!AZ393="",X641*(1+SUMIFS('A-methods'!AE:AE,'A-methods'!$AG:$AG,"rate",'A-methods'!$AF:$AF,$B641,'A-methods'!$H:$H,$C641,'A-methods'!$A:$A,$D641)),'A-baseline &amp; data'!AZ393)</f>
        <v>0</v>
      </c>
    </row>
    <row r="642" spans="1:27">
      <c r="A642" s="237" t="s">
        <v>381</v>
      </c>
      <c r="B642" s="221" t="s">
        <v>382</v>
      </c>
      <c r="C642" s="274" t="str">
        <f t="shared" si="65"/>
        <v>Tas</v>
      </c>
      <c r="D642" s="272" t="str">
        <f t="shared" si="65"/>
        <v>Low</v>
      </c>
      <c r="E642" s="336">
        <f>IF('A-baseline &amp; data'!AF394&lt;&gt;"",'A-baseline &amp; data'!AF394,'A-baseline &amp; data'!AE394*(1+SUMIFS('A-methods'!K:K,'A-methods'!$AG:$AG,"rate",'A-methods'!$AF:$AF,$B642,'A-methods'!$H:$H,$C642,'A-methods'!$A:$A,$D642)))</f>
        <v>0</v>
      </c>
      <c r="F642" s="243">
        <f>IF('A-baseline &amp; data'!AG394="",E642*(1+SUMIFS('A-methods'!L:L,'A-methods'!$AG:$AG,"rate",'A-methods'!$AF:$AF,$B642,'A-methods'!$H:$H,$C642,'A-methods'!$A:$A,$D642)),'A-baseline &amp; data'!AG394)</f>
        <v>0</v>
      </c>
      <c r="G642" s="243">
        <f>IF('A-baseline &amp; data'!AH394="",F642*(1+SUMIFS('A-methods'!M:M,'A-methods'!$AG:$AG,"rate",'A-methods'!$AF:$AF,$B642,'A-methods'!$H:$H,$C642,'A-methods'!$A:$A,$D642)),'A-baseline &amp; data'!AH394)</f>
        <v>0</v>
      </c>
      <c r="H642" s="243">
        <f>IF('A-baseline &amp; data'!AI394="",G642*(1+SUMIFS('A-methods'!N:N,'A-methods'!$AG:$AG,"rate",'A-methods'!$AF:$AF,$B642,'A-methods'!$H:$H,$C642,'A-methods'!$A:$A,$D642)),'A-baseline &amp; data'!AI394)</f>
        <v>0</v>
      </c>
      <c r="I642" s="243">
        <f>IF('A-baseline &amp; data'!AJ394="",H642*(1+SUMIFS('A-methods'!O:O,'A-methods'!$AG:$AG,"rate",'A-methods'!$AF:$AF,$B642,'A-methods'!$H:$H,$C642,'A-methods'!$A:$A,$D642)),'A-baseline &amp; data'!AJ394)</f>
        <v>0</v>
      </c>
      <c r="J642" s="243">
        <f>IF('A-baseline &amp; data'!AK394="",I642*(1+SUMIFS('A-methods'!P:P,'A-methods'!$AG:$AG,"rate",'A-methods'!$AF:$AF,$B642,'A-methods'!$H:$H,$C642,'A-methods'!$A:$A,$D642)),'A-baseline &amp; data'!AK394)</f>
        <v>0</v>
      </c>
      <c r="K642" s="243">
        <f>IF('A-baseline &amp; data'!AL394="",J642*(1+SUMIFS('A-methods'!Q:Q,'A-methods'!$AG:$AG,"rate",'A-methods'!$AF:$AF,$B642,'A-methods'!$H:$H,$C642,'A-methods'!$A:$A,$D642)),'A-baseline &amp; data'!AL394)</f>
        <v>0</v>
      </c>
      <c r="L642" s="243">
        <f>IF('A-baseline &amp; data'!AM394="",K642*(1+SUMIFS('A-methods'!R:R,'A-methods'!$AG:$AG,"rate",'A-methods'!$AF:$AF,$B642,'A-methods'!$H:$H,$C642,'A-methods'!$A:$A,$D642)),'A-baseline &amp; data'!AM394)</f>
        <v>0</v>
      </c>
      <c r="M642" s="243">
        <f>IF('A-baseline &amp; data'!AN394="",L642*(1+SUMIFS('A-methods'!S:S,'A-methods'!$AG:$AG,"rate",'A-methods'!$AF:$AF,$B642,'A-methods'!$H:$H,$C642,'A-methods'!$A:$A,$D642)),'A-baseline &amp; data'!AN394)</f>
        <v>0</v>
      </c>
      <c r="N642" s="243">
        <f>IF('A-baseline &amp; data'!AO394="",M642*(1+SUMIFS('A-methods'!T:T,'A-methods'!$AG:$AG,"rate",'A-methods'!$AF:$AF,$B642,'A-methods'!$H:$H,$C642,'A-methods'!$A:$A,$D642)),'A-baseline &amp; data'!AO394)</f>
        <v>0</v>
      </c>
      <c r="O642" s="243">
        <f>IF('A-baseline &amp; data'!AP394="",N642*(1+SUMIFS('A-methods'!U:U,'A-methods'!$AG:$AG,"rate",'A-methods'!$AF:$AF,$B642,'A-methods'!$H:$H,$C642,'A-methods'!$A:$A,$D642)),'A-baseline &amp; data'!AP394)</f>
        <v>0</v>
      </c>
      <c r="P642" s="243">
        <f>IF('A-baseline &amp; data'!AQ394="",O642*(1+SUMIFS('A-methods'!V:V,'A-methods'!$AG:$AG,"rate",'A-methods'!$AF:$AF,$B642,'A-methods'!$H:$H,$C642,'A-methods'!$A:$A,$D642)),'A-baseline &amp; data'!AQ394)</f>
        <v>0</v>
      </c>
      <c r="Q642" s="243">
        <f>IF('A-baseline &amp; data'!AR394="",P642*(1+SUMIFS('A-methods'!W:W,'A-methods'!$AG:$AG,"rate",'A-methods'!$AF:$AF,$B642,'A-methods'!$H:$H,$C642,'A-methods'!$A:$A,$D642)),'A-baseline &amp; data'!AR394)</f>
        <v>0</v>
      </c>
      <c r="R642" s="243">
        <f>IF('A-baseline &amp; data'!AS394="",Q642*(1+SUMIFS('A-methods'!X:X,'A-methods'!$AG:$AG,"rate",'A-methods'!$AF:$AF,$B642,'A-methods'!$H:$H,$C642,'A-methods'!$A:$A,$D642)),'A-baseline &amp; data'!AS394)</f>
        <v>0</v>
      </c>
      <c r="S642" s="243">
        <f>IF('A-baseline &amp; data'!AT394="",R642*(1+SUMIFS('A-methods'!Y:Y,'A-methods'!$AG:$AG,"rate",'A-methods'!$AF:$AF,$B642,'A-methods'!$H:$H,$C642,'A-methods'!$A:$A,$D642)),'A-baseline &amp; data'!AT394)</f>
        <v>0</v>
      </c>
      <c r="T642" s="243">
        <f>IF('A-baseline &amp; data'!AU394="",S642*(1+SUMIFS('A-methods'!Z:Z,'A-methods'!$AG:$AG,"rate",'A-methods'!$AF:$AF,$B642,'A-methods'!$H:$H,$C642,'A-methods'!$A:$A,$D642)),'A-baseline &amp; data'!AU394)</f>
        <v>0</v>
      </c>
      <c r="U642" s="243">
        <f>IF('A-baseline &amp; data'!AV394="",T642*(1+SUMIFS('A-methods'!AA:AA,'A-methods'!$AG:$AG,"rate",'A-methods'!$AF:$AF,$B642,'A-methods'!$H:$H,$C642,'A-methods'!$A:$A,$D642)),'A-baseline &amp; data'!AV394)</f>
        <v>0</v>
      </c>
      <c r="V642" s="243">
        <f>IF('A-baseline &amp; data'!AW394="",U642*(1+SUMIFS('A-methods'!AB:AB,'A-methods'!$AG:$AG,"rate",'A-methods'!$AF:$AF,$B642,'A-methods'!$H:$H,$C642,'A-methods'!$A:$A,$D642)),'A-baseline &amp; data'!AW394)</f>
        <v>0</v>
      </c>
      <c r="W642" s="243">
        <f>IF('A-baseline &amp; data'!AX394="",V642*(1+SUMIFS('A-methods'!AC:AC,'A-methods'!$AG:$AG,"rate",'A-methods'!$AF:$AF,$B642,'A-methods'!$H:$H,$C642,'A-methods'!$A:$A,$D642)),'A-baseline &amp; data'!AX394)</f>
        <v>0</v>
      </c>
      <c r="X642" s="243">
        <f>IF('A-baseline &amp; data'!AY394="",W642*(1+SUMIFS('A-methods'!AD:AD,'A-methods'!$AG:$AG,"rate",'A-methods'!$AF:$AF,$B642,'A-methods'!$H:$H,$C642,'A-methods'!$A:$A,$D642)),'A-baseline &amp; data'!AY394)</f>
        <v>0</v>
      </c>
      <c r="Y642" s="243">
        <f>IF('A-baseline &amp; data'!AZ394="",X642*(1+SUMIFS('A-methods'!AE:AE,'A-methods'!$AG:$AG,"rate",'A-methods'!$AF:$AF,$B642,'A-methods'!$H:$H,$C642,'A-methods'!$A:$A,$D642)),'A-baseline &amp; data'!AZ394)</f>
        <v>0</v>
      </c>
    </row>
    <row r="643" spans="1:27">
      <c r="A643" s="237" t="s">
        <v>257</v>
      </c>
      <c r="B643" s="221" t="s">
        <v>194</v>
      </c>
      <c r="C643" s="274" t="str">
        <f t="shared" si="65"/>
        <v>Tas</v>
      </c>
      <c r="D643" s="272" t="str">
        <f t="shared" si="65"/>
        <v>Low</v>
      </c>
      <c r="E643" s="336">
        <f>IF('A-baseline &amp; data'!AF395&lt;&gt;"",'A-baseline &amp; data'!AF395,'A-baseline &amp; data'!AE395*(1+SUMIFS('A-methods'!K:K,'A-methods'!$AG:$AG,"rate",'A-methods'!$AF:$AF,$B643,'A-methods'!$H:$H,$C643,'A-methods'!$A:$A,$D643)))</f>
        <v>30.21</v>
      </c>
      <c r="F643" s="243">
        <f>IF('A-baseline &amp; data'!AG395="",E643*(1+SUMIFS('A-methods'!L:L,'A-methods'!$AG:$AG,"rate",'A-methods'!$AF:$AF,$B643,'A-methods'!$H:$H,$C643,'A-methods'!$A:$A,$D643)),'A-baseline &amp; data'!AG395)</f>
        <v>28.6995</v>
      </c>
      <c r="G643" s="243">
        <f>IF('A-baseline &amp; data'!AH395="",F643*(1+SUMIFS('A-methods'!M:M,'A-methods'!$AG:$AG,"rate",'A-methods'!$AF:$AF,$B643,'A-methods'!$H:$H,$C643,'A-methods'!$A:$A,$D643)),'A-baseline &amp; data'!AH395)</f>
        <v>27.264524999999999</v>
      </c>
      <c r="H643" s="243">
        <f>IF('A-baseline &amp; data'!AI395="",G643*(1+SUMIFS('A-methods'!N:N,'A-methods'!$AG:$AG,"rate",'A-methods'!$AF:$AF,$B643,'A-methods'!$H:$H,$C643,'A-methods'!$A:$A,$D643)),'A-baseline &amp; data'!AI395)</f>
        <v>25.901298749999999</v>
      </c>
      <c r="I643" s="243">
        <f>IF('A-baseline &amp; data'!AJ395="",H643*(1+SUMIFS('A-methods'!O:O,'A-methods'!$AG:$AG,"rate",'A-methods'!$AF:$AF,$B643,'A-methods'!$H:$H,$C643,'A-methods'!$A:$A,$D643)),'A-baseline &amp; data'!AJ395)</f>
        <v>24.606233812499998</v>
      </c>
      <c r="J643" s="243">
        <f>IF('A-baseline &amp; data'!AK395="",I643*(1+SUMIFS('A-methods'!P:P,'A-methods'!$AG:$AG,"rate",'A-methods'!$AF:$AF,$B643,'A-methods'!$H:$H,$C643,'A-methods'!$A:$A,$D643)),'A-baseline &amp; data'!AK395)</f>
        <v>23.375922121874996</v>
      </c>
      <c r="K643" s="243">
        <f>IF('A-baseline &amp; data'!AL395="",J643*(1+SUMIFS('A-methods'!Q:Q,'A-methods'!$AG:$AG,"rate",'A-methods'!$AF:$AF,$B643,'A-methods'!$H:$H,$C643,'A-methods'!$A:$A,$D643)),'A-baseline &amp; data'!AL395)</f>
        <v>22.207126015781245</v>
      </c>
      <c r="L643" s="243">
        <f>IF('A-baseline &amp; data'!AM395="",K643*(1+SUMIFS('A-methods'!R:R,'A-methods'!$AG:$AG,"rate",'A-methods'!$AF:$AF,$B643,'A-methods'!$H:$H,$C643,'A-methods'!$A:$A,$D643)),'A-baseline &amp; data'!AM395)</f>
        <v>21.096769714992181</v>
      </c>
      <c r="M643" s="243">
        <f>IF('A-baseline &amp; data'!AN395="",L643*(1+SUMIFS('A-methods'!S:S,'A-methods'!$AG:$AG,"rate",'A-methods'!$AF:$AF,$B643,'A-methods'!$H:$H,$C643,'A-methods'!$A:$A,$D643)),'A-baseline &amp; data'!AN395)</f>
        <v>20.041931229242572</v>
      </c>
      <c r="N643" s="243">
        <f>IF('A-baseline &amp; data'!AO395="",M643*(1+SUMIFS('A-methods'!T:T,'A-methods'!$AG:$AG,"rate",'A-methods'!$AF:$AF,$B643,'A-methods'!$H:$H,$C643,'A-methods'!$A:$A,$D643)),'A-baseline &amp; data'!AO395)</f>
        <v>19.039834667780443</v>
      </c>
      <c r="O643" s="243">
        <f>IF('A-baseline &amp; data'!AP395="",N643*(1+SUMIFS('A-methods'!U:U,'A-methods'!$AG:$AG,"rate",'A-methods'!$AF:$AF,$B643,'A-methods'!$H:$H,$C643,'A-methods'!$A:$A,$D643)),'A-baseline &amp; data'!AP395)</f>
        <v>18.087842934391421</v>
      </c>
      <c r="P643" s="243">
        <f>IF('A-baseline &amp; data'!AQ395="",O643*(1+SUMIFS('A-methods'!V:V,'A-methods'!$AG:$AG,"rate",'A-methods'!$AF:$AF,$B643,'A-methods'!$H:$H,$C643,'A-methods'!$A:$A,$D643)),'A-baseline &amp; data'!AQ395)</f>
        <v>17.183450787671848</v>
      </c>
      <c r="Q643" s="243">
        <f>IF('A-baseline &amp; data'!AR395="",P643*(1+SUMIFS('A-methods'!W:W,'A-methods'!$AG:$AG,"rate",'A-methods'!$AF:$AF,$B643,'A-methods'!$H:$H,$C643,'A-methods'!$A:$A,$D643)),'A-baseline &amp; data'!AR395)</f>
        <v>16.324278248288255</v>
      </c>
      <c r="R643" s="243">
        <f>IF('A-baseline &amp; data'!AS395="",Q643*(1+SUMIFS('A-methods'!X:X,'A-methods'!$AG:$AG,"rate",'A-methods'!$AF:$AF,$B643,'A-methods'!$H:$H,$C643,'A-methods'!$A:$A,$D643)),'A-baseline &amp; data'!AS395)</f>
        <v>15.508064335873842</v>
      </c>
      <c r="S643" s="243">
        <f>IF('A-baseline &amp; data'!AT395="",R643*(1+SUMIFS('A-methods'!Y:Y,'A-methods'!$AG:$AG,"rate",'A-methods'!$AF:$AF,$B643,'A-methods'!$H:$H,$C643,'A-methods'!$A:$A,$D643)),'A-baseline &amp; data'!AT395)</f>
        <v>14.732661119080149</v>
      </c>
      <c r="T643" s="243">
        <f>IF('A-baseline &amp; data'!AU395="",S643*(1+SUMIFS('A-methods'!Z:Z,'A-methods'!$AG:$AG,"rate",'A-methods'!$AF:$AF,$B643,'A-methods'!$H:$H,$C643,'A-methods'!$A:$A,$D643)),'A-baseline &amp; data'!AU395)</f>
        <v>13.99602806312614</v>
      </c>
      <c r="U643" s="243">
        <f>IF('A-baseline &amp; data'!AV395="",T643*(1+SUMIFS('A-methods'!AA:AA,'A-methods'!$AG:$AG,"rate",'A-methods'!$AF:$AF,$B643,'A-methods'!$H:$H,$C643,'A-methods'!$A:$A,$D643)),'A-baseline &amp; data'!AV395)</f>
        <v>13.296226659969832</v>
      </c>
      <c r="V643" s="243">
        <f>IF('A-baseline &amp; data'!AW395="",U643*(1+SUMIFS('A-methods'!AB:AB,'A-methods'!$AG:$AG,"rate",'A-methods'!$AF:$AF,$B643,'A-methods'!$H:$H,$C643,'A-methods'!$A:$A,$D643)),'A-baseline &amp; data'!AW395)</f>
        <v>12.631415326971339</v>
      </c>
      <c r="W643" s="243">
        <f>IF('A-baseline &amp; data'!AX395="",V643*(1+SUMIFS('A-methods'!AC:AC,'A-methods'!$AG:$AG,"rate",'A-methods'!$AF:$AF,$B643,'A-methods'!$H:$H,$C643,'A-methods'!$A:$A,$D643)),'A-baseline &amp; data'!AX395)</f>
        <v>11.999844560622773</v>
      </c>
      <c r="X643" s="243">
        <f>IF('A-baseline &amp; data'!AY395="",W643*(1+SUMIFS('A-methods'!AD:AD,'A-methods'!$AG:$AG,"rate",'A-methods'!$AF:$AF,$B643,'A-methods'!$H:$H,$C643,'A-methods'!$A:$A,$D643)),'A-baseline &amp; data'!AY395)</f>
        <v>11.399852332591633</v>
      </c>
      <c r="Y643" s="243">
        <f>IF('A-baseline &amp; data'!AZ395="",X643*(1+SUMIFS('A-methods'!AE:AE,'A-methods'!$AG:$AG,"rate",'A-methods'!$AF:$AF,$B643,'A-methods'!$H:$H,$C643,'A-methods'!$A:$A,$D643)),'A-baseline &amp; data'!AZ395)</f>
        <v>10.829859715962051</v>
      </c>
    </row>
    <row r="644" spans="1:27">
      <c r="A644" s="237" t="s">
        <v>159</v>
      </c>
      <c r="B644" s="221" t="s">
        <v>203</v>
      </c>
      <c r="C644" s="274" t="str">
        <f t="shared" si="65"/>
        <v>Tas</v>
      </c>
      <c r="D644" s="272" t="str">
        <f t="shared" si="65"/>
        <v>Low</v>
      </c>
      <c r="E644" s="336">
        <f>IF('A-baseline &amp; data'!AF396&lt;&gt;"",'A-baseline &amp; data'!AF396,'A-baseline &amp; data'!AE396*(1+SUMIFS('A-methods'!K:K,'A-methods'!$AG:$AG,"rate",'A-methods'!$AF:$AF,$B644,'A-methods'!$H:$H,$C644,'A-methods'!$A:$A,$D644)))</f>
        <v>131.19999999999999</v>
      </c>
      <c r="F644" s="243">
        <f>IF('A-baseline &amp; data'!AG396="",E644*(1+SUMIFS('A-methods'!L:L,'A-methods'!$AG:$AG,"rate",'A-methods'!$AF:$AF,$B644,'A-methods'!$H:$H,$C644,'A-methods'!$A:$A,$D644)),'A-baseline &amp; data'!AG396)</f>
        <v>131.19999999999999</v>
      </c>
      <c r="G644" s="243">
        <f>IF('A-baseline &amp; data'!AH396="",F644*(1+SUMIFS('A-methods'!M:M,'A-methods'!$AG:$AG,"rate",'A-methods'!$AF:$AF,$B644,'A-methods'!$H:$H,$C644,'A-methods'!$A:$A,$D644)),'A-baseline &amp; data'!AH396)</f>
        <v>131.19999999999999</v>
      </c>
      <c r="H644" s="243">
        <f>IF('A-baseline &amp; data'!AI396="",G644*(1+SUMIFS('A-methods'!N:N,'A-methods'!$AG:$AG,"rate",'A-methods'!$AF:$AF,$B644,'A-methods'!$H:$H,$C644,'A-methods'!$A:$A,$D644)),'A-baseline &amp; data'!AI396)</f>
        <v>131.19999999999999</v>
      </c>
      <c r="I644" s="243">
        <f>IF('A-baseline &amp; data'!AJ396="",H644*(1+SUMIFS('A-methods'!O:O,'A-methods'!$AG:$AG,"rate",'A-methods'!$AF:$AF,$B644,'A-methods'!$H:$H,$C644,'A-methods'!$A:$A,$D644)),'A-baseline &amp; data'!AJ396)</f>
        <v>131.19999999999999</v>
      </c>
      <c r="J644" s="243">
        <f>IF('A-baseline &amp; data'!AK396="",I644*(1+SUMIFS('A-methods'!P:P,'A-methods'!$AG:$AG,"rate",'A-methods'!$AF:$AF,$B644,'A-methods'!$H:$H,$C644,'A-methods'!$A:$A,$D644)),'A-baseline &amp; data'!AK396)</f>
        <v>131.19999999999999</v>
      </c>
      <c r="K644" s="243">
        <f>IF('A-baseline &amp; data'!AL396="",J644*(1+SUMIFS('A-methods'!Q:Q,'A-methods'!$AG:$AG,"rate",'A-methods'!$AF:$AF,$B644,'A-methods'!$H:$H,$C644,'A-methods'!$A:$A,$D644)),'A-baseline &amp; data'!AL396)</f>
        <v>131.19999999999999</v>
      </c>
      <c r="L644" s="243">
        <f>IF('A-baseline &amp; data'!AM396="",K644*(1+SUMIFS('A-methods'!R:R,'A-methods'!$AG:$AG,"rate",'A-methods'!$AF:$AF,$B644,'A-methods'!$H:$H,$C644,'A-methods'!$A:$A,$D644)),'A-baseline &amp; data'!AM396)</f>
        <v>131.19999999999999</v>
      </c>
      <c r="M644" s="243">
        <f>IF('A-baseline &amp; data'!AN396="",L644*(1+SUMIFS('A-methods'!S:S,'A-methods'!$AG:$AG,"rate",'A-methods'!$AF:$AF,$B644,'A-methods'!$H:$H,$C644,'A-methods'!$A:$A,$D644)),'A-baseline &amp; data'!AN396)</f>
        <v>131.19999999999999</v>
      </c>
      <c r="N644" s="243">
        <f>IF('A-baseline &amp; data'!AO396="",M644*(1+SUMIFS('A-methods'!T:T,'A-methods'!$AG:$AG,"rate",'A-methods'!$AF:$AF,$B644,'A-methods'!$H:$H,$C644,'A-methods'!$A:$A,$D644)),'A-baseline &amp; data'!AO396)</f>
        <v>131.19999999999999</v>
      </c>
      <c r="O644" s="243">
        <f>IF('A-baseline &amp; data'!AP396="",N644*(1+SUMIFS('A-methods'!U:U,'A-methods'!$AG:$AG,"rate",'A-methods'!$AF:$AF,$B644,'A-methods'!$H:$H,$C644,'A-methods'!$A:$A,$D644)),'A-baseline &amp; data'!AP396)</f>
        <v>131.19999999999999</v>
      </c>
      <c r="P644" s="243">
        <f>IF('A-baseline &amp; data'!AQ396="",O644*(1+SUMIFS('A-methods'!V:V,'A-methods'!$AG:$AG,"rate",'A-methods'!$AF:$AF,$B644,'A-methods'!$H:$H,$C644,'A-methods'!$A:$A,$D644)),'A-baseline &amp; data'!AQ396)</f>
        <v>131.19999999999999</v>
      </c>
      <c r="Q644" s="243">
        <f>IF('A-baseline &amp; data'!AR396="",P644*(1+SUMIFS('A-methods'!W:W,'A-methods'!$AG:$AG,"rate",'A-methods'!$AF:$AF,$B644,'A-methods'!$H:$H,$C644,'A-methods'!$A:$A,$D644)),'A-baseline &amp; data'!AR396)</f>
        <v>131.19999999999999</v>
      </c>
      <c r="R644" s="243">
        <f>IF('A-baseline &amp; data'!AS396="",Q644*(1+SUMIFS('A-methods'!X:X,'A-methods'!$AG:$AG,"rate",'A-methods'!$AF:$AF,$B644,'A-methods'!$H:$H,$C644,'A-methods'!$A:$A,$D644)),'A-baseline &amp; data'!AS396)</f>
        <v>131.19999999999999</v>
      </c>
      <c r="S644" s="243">
        <f>IF('A-baseline &amp; data'!AT396="",R644*(1+SUMIFS('A-methods'!Y:Y,'A-methods'!$AG:$AG,"rate",'A-methods'!$AF:$AF,$B644,'A-methods'!$H:$H,$C644,'A-methods'!$A:$A,$D644)),'A-baseline &amp; data'!AT396)</f>
        <v>131.19999999999999</v>
      </c>
      <c r="T644" s="243">
        <f>IF('A-baseline &amp; data'!AU396="",S644*(1+SUMIFS('A-methods'!Z:Z,'A-methods'!$AG:$AG,"rate",'A-methods'!$AF:$AF,$B644,'A-methods'!$H:$H,$C644,'A-methods'!$A:$A,$D644)),'A-baseline &amp; data'!AU396)</f>
        <v>131.19999999999999</v>
      </c>
      <c r="U644" s="243">
        <f>IF('A-baseline &amp; data'!AV396="",T644*(1+SUMIFS('A-methods'!AA:AA,'A-methods'!$AG:$AG,"rate",'A-methods'!$AF:$AF,$B644,'A-methods'!$H:$H,$C644,'A-methods'!$A:$A,$D644)),'A-baseline &amp; data'!AV396)</f>
        <v>131.19999999999999</v>
      </c>
      <c r="V644" s="243">
        <f>IF('A-baseline &amp; data'!AW396="",U644*(1+SUMIFS('A-methods'!AB:AB,'A-methods'!$AG:$AG,"rate",'A-methods'!$AF:$AF,$B644,'A-methods'!$H:$H,$C644,'A-methods'!$A:$A,$D644)),'A-baseline &amp; data'!AW396)</f>
        <v>131.19999999999999</v>
      </c>
      <c r="W644" s="243">
        <f>IF('A-baseline &amp; data'!AX396="",V644*(1+SUMIFS('A-methods'!AC:AC,'A-methods'!$AG:$AG,"rate",'A-methods'!$AF:$AF,$B644,'A-methods'!$H:$H,$C644,'A-methods'!$A:$A,$D644)),'A-baseline &amp; data'!AX396)</f>
        <v>131.19999999999999</v>
      </c>
      <c r="X644" s="243">
        <f>IF('A-baseline &amp; data'!AY396="",W644*(1+SUMIFS('A-methods'!AD:AD,'A-methods'!$AG:$AG,"rate",'A-methods'!$AF:$AF,$B644,'A-methods'!$H:$H,$C644,'A-methods'!$A:$A,$D644)),'A-baseline &amp; data'!AY396)</f>
        <v>131.19999999999999</v>
      </c>
      <c r="Y644" s="243">
        <f>IF('A-baseline &amp; data'!AZ396="",X644*(1+SUMIFS('A-methods'!AE:AE,'A-methods'!$AG:$AG,"rate",'A-methods'!$AF:$AF,$B644,'A-methods'!$H:$H,$C644,'A-methods'!$A:$A,$D644)),'A-baseline &amp; data'!AZ396)</f>
        <v>131.19999999999999</v>
      </c>
    </row>
    <row r="645" spans="1:27">
      <c r="A645" s="237" t="s">
        <v>258</v>
      </c>
      <c r="B645" s="221" t="s">
        <v>766</v>
      </c>
      <c r="C645" s="274" t="str">
        <f t="shared" si="65"/>
        <v>Tas</v>
      </c>
      <c r="D645" s="272" t="str">
        <f t="shared" si="65"/>
        <v>Low</v>
      </c>
      <c r="E645" s="336">
        <f>IF('A-baseline &amp; data'!AF397&lt;&gt;"",'A-baseline &amp; data'!AF397,'A-baseline &amp; data'!AE397*(1+SUMIFS('A-methods'!K:K,'A-methods'!$AG:$AG,"rate",'A-methods'!$AF:$AF,$B645,'A-methods'!$H:$H,$C645,'A-methods'!$A:$A,$D645)))</f>
        <v>0</v>
      </c>
      <c r="F645" s="243">
        <f>IF('A-baseline &amp; data'!AG397="",E645*(1+SUMIFS('A-methods'!L:L,'A-methods'!$AG:$AG,"rate",'A-methods'!$AF:$AF,$B645,'A-methods'!$H:$H,$C645,'A-methods'!$A:$A,$D645)),'A-baseline &amp; data'!AG397)</f>
        <v>0</v>
      </c>
      <c r="G645" s="243">
        <f>IF('A-baseline &amp; data'!AH397="",F645*(1+SUMIFS('A-methods'!M:M,'A-methods'!$AG:$AG,"rate",'A-methods'!$AF:$AF,$B645,'A-methods'!$H:$H,$C645,'A-methods'!$A:$A,$D645)),'A-baseline &amp; data'!AH397)</f>
        <v>0</v>
      </c>
      <c r="H645" s="243">
        <f>IF('A-baseline &amp; data'!AI397="",G645*(1+SUMIFS('A-methods'!N:N,'A-methods'!$AG:$AG,"rate",'A-methods'!$AF:$AF,$B645,'A-methods'!$H:$H,$C645,'A-methods'!$A:$A,$D645)),'A-baseline &amp; data'!AI397)</f>
        <v>0</v>
      </c>
      <c r="I645" s="243">
        <f>IF('A-baseline &amp; data'!AJ397="",H645*(1+SUMIFS('A-methods'!O:O,'A-methods'!$AG:$AG,"rate",'A-methods'!$AF:$AF,$B645,'A-methods'!$H:$H,$C645,'A-methods'!$A:$A,$D645)),'A-baseline &amp; data'!AJ397)</f>
        <v>0</v>
      </c>
      <c r="J645" s="243">
        <f>IF('A-baseline &amp; data'!AK397="",I645*(1+SUMIFS('A-methods'!P:P,'A-methods'!$AG:$AG,"rate",'A-methods'!$AF:$AF,$B645,'A-methods'!$H:$H,$C645,'A-methods'!$A:$A,$D645)),'A-baseline &amp; data'!AK397)</f>
        <v>0</v>
      </c>
      <c r="K645" s="243">
        <f>IF('A-baseline &amp; data'!AL397="",J645*(1+SUMIFS('A-methods'!Q:Q,'A-methods'!$AG:$AG,"rate",'A-methods'!$AF:$AF,$B645,'A-methods'!$H:$H,$C645,'A-methods'!$A:$A,$D645)),'A-baseline &amp; data'!AL397)</f>
        <v>0</v>
      </c>
      <c r="L645" s="243">
        <f>IF('A-baseline &amp; data'!AM397="",K645*(1+SUMIFS('A-methods'!R:R,'A-methods'!$AG:$AG,"rate",'A-methods'!$AF:$AF,$B645,'A-methods'!$H:$H,$C645,'A-methods'!$A:$A,$D645)),'A-baseline &amp; data'!AM397)</f>
        <v>0</v>
      </c>
      <c r="M645" s="243">
        <f>IF('A-baseline &amp; data'!AN397="",L645*(1+SUMIFS('A-methods'!S:S,'A-methods'!$AG:$AG,"rate",'A-methods'!$AF:$AF,$B645,'A-methods'!$H:$H,$C645,'A-methods'!$A:$A,$D645)),'A-baseline &amp; data'!AN397)</f>
        <v>0</v>
      </c>
      <c r="N645" s="243">
        <f>IF('A-baseline &amp; data'!AO397="",M645*(1+SUMIFS('A-methods'!T:T,'A-methods'!$AG:$AG,"rate",'A-methods'!$AF:$AF,$B645,'A-methods'!$H:$H,$C645,'A-methods'!$A:$A,$D645)),'A-baseline &amp; data'!AO397)</f>
        <v>0</v>
      </c>
      <c r="O645" s="243">
        <f>IF('A-baseline &amp; data'!AP397="",N645*(1+SUMIFS('A-methods'!U:U,'A-methods'!$AG:$AG,"rate",'A-methods'!$AF:$AF,$B645,'A-methods'!$H:$H,$C645,'A-methods'!$A:$A,$D645)),'A-baseline &amp; data'!AP397)</f>
        <v>0</v>
      </c>
      <c r="P645" s="243">
        <f>IF('A-baseline &amp; data'!AQ397="",O645*(1+SUMIFS('A-methods'!V:V,'A-methods'!$AG:$AG,"rate",'A-methods'!$AF:$AF,$B645,'A-methods'!$H:$H,$C645,'A-methods'!$A:$A,$D645)),'A-baseline &amp; data'!AQ397)</f>
        <v>0</v>
      </c>
      <c r="Q645" s="243">
        <f>IF('A-baseline &amp; data'!AR397="",P645*(1+SUMIFS('A-methods'!W:W,'A-methods'!$AG:$AG,"rate",'A-methods'!$AF:$AF,$B645,'A-methods'!$H:$H,$C645,'A-methods'!$A:$A,$D645)),'A-baseline &amp; data'!AR397)</f>
        <v>0</v>
      </c>
      <c r="R645" s="243">
        <f>IF('A-baseline &amp; data'!AS397="",Q645*(1+SUMIFS('A-methods'!X:X,'A-methods'!$AG:$AG,"rate",'A-methods'!$AF:$AF,$B645,'A-methods'!$H:$H,$C645,'A-methods'!$A:$A,$D645)),'A-baseline &amp; data'!AS397)</f>
        <v>0</v>
      </c>
      <c r="S645" s="243">
        <f>IF('A-baseline &amp; data'!AT397="",R645*(1+SUMIFS('A-methods'!Y:Y,'A-methods'!$AG:$AG,"rate",'A-methods'!$AF:$AF,$B645,'A-methods'!$H:$H,$C645,'A-methods'!$A:$A,$D645)),'A-baseline &amp; data'!AT397)</f>
        <v>0</v>
      </c>
      <c r="T645" s="243">
        <f>IF('A-baseline &amp; data'!AU397="",S645*(1+SUMIFS('A-methods'!Z:Z,'A-methods'!$AG:$AG,"rate",'A-methods'!$AF:$AF,$B645,'A-methods'!$H:$H,$C645,'A-methods'!$A:$A,$D645)),'A-baseline &amp; data'!AU397)</f>
        <v>0</v>
      </c>
      <c r="U645" s="243">
        <f>IF('A-baseline &amp; data'!AV397="",T645*(1+SUMIFS('A-methods'!AA:AA,'A-methods'!$AG:$AG,"rate",'A-methods'!$AF:$AF,$B645,'A-methods'!$H:$H,$C645,'A-methods'!$A:$A,$D645)),'A-baseline &amp; data'!AV397)</f>
        <v>0</v>
      </c>
      <c r="V645" s="243">
        <f>IF('A-baseline &amp; data'!AW397="",U645*(1+SUMIFS('A-methods'!AB:AB,'A-methods'!$AG:$AG,"rate",'A-methods'!$AF:$AF,$B645,'A-methods'!$H:$H,$C645,'A-methods'!$A:$A,$D645)),'A-baseline &amp; data'!AW397)</f>
        <v>0</v>
      </c>
      <c r="W645" s="243">
        <f>IF('A-baseline &amp; data'!AX397="",V645*(1+SUMIFS('A-methods'!AC:AC,'A-methods'!$AG:$AG,"rate",'A-methods'!$AF:$AF,$B645,'A-methods'!$H:$H,$C645,'A-methods'!$A:$A,$D645)),'A-baseline &amp; data'!AX397)</f>
        <v>0</v>
      </c>
      <c r="X645" s="243">
        <f>IF('A-baseline &amp; data'!AY397="",W645*(1+SUMIFS('A-methods'!AD:AD,'A-methods'!$AG:$AG,"rate",'A-methods'!$AF:$AF,$B645,'A-methods'!$H:$H,$C645,'A-methods'!$A:$A,$D645)),'A-baseline &amp; data'!AY397)</f>
        <v>0</v>
      </c>
      <c r="Y645" s="243">
        <f>IF('A-baseline &amp; data'!AZ397="",X645*(1+SUMIFS('A-methods'!AE:AE,'A-methods'!$AG:$AG,"rate",'A-methods'!$AF:$AF,$B645,'A-methods'!$H:$H,$C645,'A-methods'!$A:$A,$D645)),'A-baseline &amp; data'!AZ397)</f>
        <v>0</v>
      </c>
    </row>
    <row r="646" spans="1:27">
      <c r="A646" s="237" t="s">
        <v>259</v>
      </c>
      <c r="B646" s="221" t="s">
        <v>263</v>
      </c>
      <c r="C646" s="274" t="str">
        <f t="shared" si="65"/>
        <v>Tas</v>
      </c>
      <c r="D646" s="272" t="str">
        <f t="shared" si="65"/>
        <v>Low</v>
      </c>
      <c r="E646" s="336">
        <f>IF('A-baseline &amp; data'!AF398&lt;&gt;"",'A-baseline &amp; data'!AF398,'A-baseline &amp; data'!AE398*(1+SUMIFS('A-methods'!K:K,'A-methods'!$AG:$AG,"rate",'A-methods'!$AF:$AF,$B646,'A-methods'!$H:$H,$C646,'A-methods'!$A:$A,$D646)))</f>
        <v>0</v>
      </c>
      <c r="F646" s="243">
        <f>IF('A-baseline &amp; data'!AG398="",E646*(1+SUMIFS('A-methods'!L:L,'A-methods'!$AG:$AG,"rate",'A-methods'!$AF:$AF,$B646,'A-methods'!$H:$H,$C646,'A-methods'!$A:$A,$D646)),'A-baseline &amp; data'!AG398)</f>
        <v>0</v>
      </c>
      <c r="G646" s="243">
        <f>IF('A-baseline &amp; data'!AH398="",F646*(1+SUMIFS('A-methods'!M:M,'A-methods'!$AG:$AG,"rate",'A-methods'!$AF:$AF,$B646,'A-methods'!$H:$H,$C646,'A-methods'!$A:$A,$D646)),'A-baseline &amp; data'!AH398)</f>
        <v>0</v>
      </c>
      <c r="H646" s="243">
        <f>IF('A-baseline &amp; data'!AI398="",G646*(1+SUMIFS('A-methods'!N:N,'A-methods'!$AG:$AG,"rate",'A-methods'!$AF:$AF,$B646,'A-methods'!$H:$H,$C646,'A-methods'!$A:$A,$D646)),'A-baseline &amp; data'!AI398)</f>
        <v>0</v>
      </c>
      <c r="I646" s="243">
        <f>IF('A-baseline &amp; data'!AJ398="",H646*(1+SUMIFS('A-methods'!O:O,'A-methods'!$AG:$AG,"rate",'A-methods'!$AF:$AF,$B646,'A-methods'!$H:$H,$C646,'A-methods'!$A:$A,$D646)),'A-baseline &amp; data'!AJ398)</f>
        <v>0</v>
      </c>
      <c r="J646" s="243">
        <f>IF('A-baseline &amp; data'!AK398="",I646*(1+SUMIFS('A-methods'!P:P,'A-methods'!$AG:$AG,"rate",'A-methods'!$AF:$AF,$B646,'A-methods'!$H:$H,$C646,'A-methods'!$A:$A,$D646)),'A-baseline &amp; data'!AK398)</f>
        <v>0</v>
      </c>
      <c r="K646" s="243">
        <f>IF('A-baseline &amp; data'!AL398="",J646*(1+SUMIFS('A-methods'!Q:Q,'A-methods'!$AG:$AG,"rate",'A-methods'!$AF:$AF,$B646,'A-methods'!$H:$H,$C646,'A-methods'!$A:$A,$D646)),'A-baseline &amp; data'!AL398)</f>
        <v>0</v>
      </c>
      <c r="L646" s="243">
        <f>IF('A-baseline &amp; data'!AM398="",K646*(1+SUMIFS('A-methods'!R:R,'A-methods'!$AG:$AG,"rate",'A-methods'!$AF:$AF,$B646,'A-methods'!$H:$H,$C646,'A-methods'!$A:$A,$D646)),'A-baseline &amp; data'!AM398)</f>
        <v>0</v>
      </c>
      <c r="M646" s="243">
        <f>IF('A-baseline &amp; data'!AN398="",L646*(1+SUMIFS('A-methods'!S:S,'A-methods'!$AG:$AG,"rate",'A-methods'!$AF:$AF,$B646,'A-methods'!$H:$H,$C646,'A-methods'!$A:$A,$D646)),'A-baseline &amp; data'!AN398)</f>
        <v>0</v>
      </c>
      <c r="N646" s="243">
        <f>IF('A-baseline &amp; data'!AO398="",M646*(1+SUMIFS('A-methods'!T:T,'A-methods'!$AG:$AG,"rate",'A-methods'!$AF:$AF,$B646,'A-methods'!$H:$H,$C646,'A-methods'!$A:$A,$D646)),'A-baseline &amp; data'!AO398)</f>
        <v>0</v>
      </c>
      <c r="O646" s="243">
        <f>IF('A-baseline &amp; data'!AP398="",N646*(1+SUMIFS('A-methods'!U:U,'A-methods'!$AG:$AG,"rate",'A-methods'!$AF:$AF,$B646,'A-methods'!$H:$H,$C646,'A-methods'!$A:$A,$D646)),'A-baseline &amp; data'!AP398)</f>
        <v>0</v>
      </c>
      <c r="P646" s="243">
        <f>IF('A-baseline &amp; data'!AQ398="",O646*(1+SUMIFS('A-methods'!V:V,'A-methods'!$AG:$AG,"rate",'A-methods'!$AF:$AF,$B646,'A-methods'!$H:$H,$C646,'A-methods'!$A:$A,$D646)),'A-baseline &amp; data'!AQ398)</f>
        <v>0</v>
      </c>
      <c r="Q646" s="243">
        <f>IF('A-baseline &amp; data'!AR398="",P646*(1+SUMIFS('A-methods'!W:W,'A-methods'!$AG:$AG,"rate",'A-methods'!$AF:$AF,$B646,'A-methods'!$H:$H,$C646,'A-methods'!$A:$A,$D646)),'A-baseline &amp; data'!AR398)</f>
        <v>0</v>
      </c>
      <c r="R646" s="243">
        <f>IF('A-baseline &amp; data'!AS398="",Q646*(1+SUMIFS('A-methods'!X:X,'A-methods'!$AG:$AG,"rate",'A-methods'!$AF:$AF,$B646,'A-methods'!$H:$H,$C646,'A-methods'!$A:$A,$D646)),'A-baseline &amp; data'!AS398)</f>
        <v>0</v>
      </c>
      <c r="S646" s="243">
        <f>IF('A-baseline &amp; data'!AT398="",R646*(1+SUMIFS('A-methods'!Y:Y,'A-methods'!$AG:$AG,"rate",'A-methods'!$AF:$AF,$B646,'A-methods'!$H:$H,$C646,'A-methods'!$A:$A,$D646)),'A-baseline &amp; data'!AT398)</f>
        <v>0</v>
      </c>
      <c r="T646" s="243">
        <f>IF('A-baseline &amp; data'!AU398="",S646*(1+SUMIFS('A-methods'!Z:Z,'A-methods'!$AG:$AG,"rate",'A-methods'!$AF:$AF,$B646,'A-methods'!$H:$H,$C646,'A-methods'!$A:$A,$D646)),'A-baseline &amp; data'!AU398)</f>
        <v>0</v>
      </c>
      <c r="U646" s="243">
        <f>IF('A-baseline &amp; data'!AV398="",T646*(1+SUMIFS('A-methods'!AA:AA,'A-methods'!$AG:$AG,"rate",'A-methods'!$AF:$AF,$B646,'A-methods'!$H:$H,$C646,'A-methods'!$A:$A,$D646)),'A-baseline &amp; data'!AV398)</f>
        <v>0</v>
      </c>
      <c r="V646" s="243">
        <f>IF('A-baseline &amp; data'!AW398="",U646*(1+SUMIFS('A-methods'!AB:AB,'A-methods'!$AG:$AG,"rate",'A-methods'!$AF:$AF,$B646,'A-methods'!$H:$H,$C646,'A-methods'!$A:$A,$D646)),'A-baseline &amp; data'!AW398)</f>
        <v>0</v>
      </c>
      <c r="W646" s="243">
        <f>IF('A-baseline &amp; data'!AX398="",V646*(1+SUMIFS('A-methods'!AC:AC,'A-methods'!$AG:$AG,"rate",'A-methods'!$AF:$AF,$B646,'A-methods'!$H:$H,$C646,'A-methods'!$A:$A,$D646)),'A-baseline &amp; data'!AX398)</f>
        <v>0</v>
      </c>
      <c r="X646" s="243">
        <f>IF('A-baseline &amp; data'!AY398="",W646*(1+SUMIFS('A-methods'!AD:AD,'A-methods'!$AG:$AG,"rate",'A-methods'!$AF:$AF,$B646,'A-methods'!$H:$H,$C646,'A-methods'!$A:$A,$D646)),'A-baseline &amp; data'!AY398)</f>
        <v>0</v>
      </c>
      <c r="Y646" s="243">
        <f>IF('A-baseline &amp; data'!AZ398="",X646*(1+SUMIFS('A-methods'!AE:AE,'A-methods'!$AG:$AG,"rate",'A-methods'!$AF:$AF,$B646,'A-methods'!$H:$H,$C646,'A-methods'!$A:$A,$D646)),'A-baseline &amp; data'!AZ398)</f>
        <v>0</v>
      </c>
    </row>
    <row r="647" spans="1:27">
      <c r="A647" s="237" t="s">
        <v>171</v>
      </c>
      <c r="B647" s="221" t="s">
        <v>172</v>
      </c>
      <c r="C647" s="274" t="str">
        <f t="shared" si="65"/>
        <v>Tas</v>
      </c>
      <c r="D647" s="272" t="str">
        <f t="shared" si="65"/>
        <v>Low</v>
      </c>
      <c r="E647" s="336">
        <f>IF('A-baseline &amp; data'!AF399&lt;&gt;"",'A-baseline &amp; data'!AF399,'A-baseline &amp; data'!AE399*(1+SUMIFS('A-methods'!K:K,'A-methods'!$AG:$AG,"rate",'A-methods'!$AF:$AF,$B647,'A-methods'!$H:$H,$C647,'A-methods'!$A:$A,$D647)))</f>
        <v>19499.212333450545</v>
      </c>
      <c r="F647" s="243">
        <f>IF('A-baseline &amp; data'!AG399="",E647*(1+SUMIFS('A-methods'!L:L,'A-methods'!$AG:$AG,"rate",'A-methods'!$AF:$AF,$B647,'A-methods'!$H:$H,$C647,'A-methods'!$A:$A,$D647)),'A-baseline &amp; data'!AG399)</f>
        <v>20045.190278787162</v>
      </c>
      <c r="G647" s="243">
        <f>IF('A-baseline &amp; data'!AH399="",F647*(1+SUMIFS('A-methods'!M:M,'A-methods'!$AG:$AG,"rate",'A-methods'!$AF:$AF,$B647,'A-methods'!$H:$H,$C647,'A-methods'!$A:$A,$D647)),'A-baseline &amp; data'!AH399)</f>
        <v>20606.455606593205</v>
      </c>
      <c r="H647" s="243">
        <f>IF('A-baseline &amp; data'!AI399="",G647*(1+SUMIFS('A-methods'!N:N,'A-methods'!$AG:$AG,"rate",'A-methods'!$AF:$AF,$B647,'A-methods'!$H:$H,$C647,'A-methods'!$A:$A,$D647)),'A-baseline &amp; data'!AI399)</f>
        <v>21183.436363577814</v>
      </c>
      <c r="I647" s="243">
        <f>IF('A-baseline &amp; data'!AJ399="",H647*(1+SUMIFS('A-methods'!O:O,'A-methods'!$AG:$AG,"rate",'A-methods'!$AF:$AF,$B647,'A-methods'!$H:$H,$C647,'A-methods'!$A:$A,$D647)),'A-baseline &amp; data'!AJ399)</f>
        <v>21776.572581757991</v>
      </c>
      <c r="J647" s="243">
        <f>IF('A-baseline &amp; data'!AK399="",I647*(1+SUMIFS('A-methods'!P:P,'A-methods'!$AG:$AG,"rate",'A-methods'!$AF:$AF,$B647,'A-methods'!$H:$H,$C647,'A-methods'!$A:$A,$D647)),'A-baseline &amp; data'!AK399)</f>
        <v>22386.316614047217</v>
      </c>
      <c r="K647" s="243">
        <f>IF('A-baseline &amp; data'!AL399="",J647*(1+SUMIFS('A-methods'!Q:Q,'A-methods'!$AG:$AG,"rate",'A-methods'!$AF:$AF,$B647,'A-methods'!$H:$H,$C647,'A-methods'!$A:$A,$D647)),'A-baseline &amp; data'!AL399)</f>
        <v>23013.13347924054</v>
      </c>
      <c r="L647" s="243">
        <f>IF('A-baseline &amp; data'!AM399="",K647*(1+SUMIFS('A-methods'!R:R,'A-methods'!$AG:$AG,"rate",'A-methods'!$AF:$AF,$B647,'A-methods'!$H:$H,$C647,'A-methods'!$A:$A,$D647)),'A-baseline &amp; data'!AM399)</f>
        <v>23657.501216659275</v>
      </c>
      <c r="M647" s="243">
        <f>IF('A-baseline &amp; data'!AN399="",L647*(1+SUMIFS('A-methods'!S:S,'A-methods'!$AG:$AG,"rate",'A-methods'!$AF:$AF,$B647,'A-methods'!$H:$H,$C647,'A-methods'!$A:$A,$D647)),'A-baseline &amp; data'!AN399)</f>
        <v>24319.911250725734</v>
      </c>
      <c r="N647" s="243">
        <f>IF('A-baseline &amp; data'!AO399="",M647*(1+SUMIFS('A-methods'!T:T,'A-methods'!$AG:$AG,"rate",'A-methods'!$AF:$AF,$B647,'A-methods'!$H:$H,$C647,'A-methods'!$A:$A,$D647)),'A-baseline &amp; data'!AO399)</f>
        <v>25000.868765746054</v>
      </c>
      <c r="O647" s="243">
        <f>IF('A-baseline &amp; data'!AP399="",N647*(1+SUMIFS('A-methods'!U:U,'A-methods'!$AG:$AG,"rate",'A-methods'!$AF:$AF,$B647,'A-methods'!$H:$H,$C647,'A-methods'!$A:$A,$D647)),'A-baseline &amp; data'!AP399)</f>
        <v>25700.893091186943</v>
      </c>
      <c r="P647" s="243">
        <f>IF('A-baseline &amp; data'!AQ399="",O647*(1+SUMIFS('A-methods'!V:V,'A-methods'!$AG:$AG,"rate",'A-methods'!$AF:$AF,$B647,'A-methods'!$H:$H,$C647,'A-methods'!$A:$A,$D647)),'A-baseline &amp; data'!AQ399)</f>
        <v>26420.51809774018</v>
      </c>
      <c r="Q647" s="243">
        <f>IF('A-baseline &amp; data'!AR399="",P647*(1+SUMIFS('A-methods'!W:W,'A-methods'!$AG:$AG,"rate",'A-methods'!$AF:$AF,$B647,'A-methods'!$H:$H,$C647,'A-methods'!$A:$A,$D647)),'A-baseline &amp; data'!AR399)</f>
        <v>27160.292604476905</v>
      </c>
      <c r="R647" s="243">
        <f>IF('A-baseline &amp; data'!AS399="",Q647*(1+SUMIFS('A-methods'!X:X,'A-methods'!$AG:$AG,"rate",'A-methods'!$AF:$AF,$B647,'A-methods'!$H:$H,$C647,'A-methods'!$A:$A,$D647)),'A-baseline &amp; data'!AS399)</f>
        <v>27920.780797402258</v>
      </c>
      <c r="S647" s="243">
        <f>IF('A-baseline &amp; data'!AT399="",R647*(1+SUMIFS('A-methods'!Y:Y,'A-methods'!$AG:$AG,"rate",'A-methods'!$AF:$AF,$B647,'A-methods'!$H:$H,$C647,'A-methods'!$A:$A,$D647)),'A-baseline &amp; data'!AT399)</f>
        <v>28702.562659729523</v>
      </c>
      <c r="T647" s="243">
        <f>IF('A-baseline &amp; data'!AU399="",S647*(1+SUMIFS('A-methods'!Z:Z,'A-methods'!$AG:$AG,"rate",'A-methods'!$AF:$AF,$B647,'A-methods'!$H:$H,$C647,'A-methods'!$A:$A,$D647)),'A-baseline &amp; data'!AU399)</f>
        <v>29506.23441420195</v>
      </c>
      <c r="U647" s="243">
        <f>IF('A-baseline &amp; data'!AV399="",T647*(1+SUMIFS('A-methods'!AA:AA,'A-methods'!$AG:$AG,"rate",'A-methods'!$AF:$AF,$B647,'A-methods'!$H:$H,$C647,'A-methods'!$A:$A,$D647)),'A-baseline &amp; data'!AV399)</f>
        <v>30332.408977799605</v>
      </c>
      <c r="V647" s="243">
        <f>IF('A-baseline &amp; data'!AW399="",U647*(1+SUMIFS('A-methods'!AB:AB,'A-methods'!$AG:$AG,"rate",'A-methods'!$AF:$AF,$B647,'A-methods'!$H:$H,$C647,'A-methods'!$A:$A,$D647)),'A-baseline &amp; data'!AW399)</f>
        <v>31181.716429177995</v>
      </c>
      <c r="W647" s="243">
        <f>IF('A-baseline &amp; data'!AX399="",V647*(1+SUMIFS('A-methods'!AC:AC,'A-methods'!$AG:$AG,"rate",'A-methods'!$AF:$AF,$B647,'A-methods'!$H:$H,$C647,'A-methods'!$A:$A,$D647)),'A-baseline &amp; data'!AX399)</f>
        <v>32054.804489194979</v>
      </c>
      <c r="X647" s="243">
        <f>IF('A-baseline &amp; data'!AY399="",W647*(1+SUMIFS('A-methods'!AD:AD,'A-methods'!$AG:$AG,"rate",'A-methods'!$AF:$AF,$B647,'A-methods'!$H:$H,$C647,'A-methods'!$A:$A,$D647)),'A-baseline &amp; data'!AY399)</f>
        <v>32952.339014892437</v>
      </c>
      <c r="Y647" s="243">
        <f>IF('A-baseline &amp; data'!AZ399="",X647*(1+SUMIFS('A-methods'!AE:AE,'A-methods'!$AG:$AG,"rate",'A-methods'!$AF:$AF,$B647,'A-methods'!$H:$H,$C647,'A-methods'!$A:$A,$D647)),'A-baseline &amp; data'!AZ399)</f>
        <v>33875.00450730943</v>
      </c>
    </row>
    <row r="648" spans="1:27">
      <c r="A648" s="237" t="s">
        <v>260</v>
      </c>
      <c r="B648" s="221" t="s">
        <v>264</v>
      </c>
      <c r="C648" s="274" t="str">
        <f t="shared" si="65"/>
        <v>Tas</v>
      </c>
      <c r="D648" s="272" t="str">
        <f t="shared" si="65"/>
        <v>Low</v>
      </c>
      <c r="E648" s="336">
        <f>IF('A-baseline &amp; data'!AF400&lt;&gt;"",'A-baseline &amp; data'!AF400,'A-baseline &amp; data'!AE400*(1+SUMIFS('A-methods'!K:K,'A-methods'!$AG:$AG,"rate",'A-methods'!$AF:$AF,$B648,'A-methods'!$H:$H,$C648,'A-methods'!$A:$A,$D648)))</f>
        <v>6.79</v>
      </c>
      <c r="F648" s="243">
        <f>IF('A-baseline &amp; data'!AG400="",E648*(1+SUMIFS('A-methods'!L:L,'A-methods'!$AG:$AG,"rate",'A-methods'!$AF:$AF,$B648,'A-methods'!$H:$H,$C648,'A-methods'!$A:$A,$D648)),'A-baseline &amp; data'!AG400)</f>
        <v>6.5862999999999996</v>
      </c>
      <c r="G648" s="243">
        <f>IF('A-baseline &amp; data'!AH400="",F648*(1+SUMIFS('A-methods'!M:M,'A-methods'!$AG:$AG,"rate",'A-methods'!$AF:$AF,$B648,'A-methods'!$H:$H,$C648,'A-methods'!$A:$A,$D648)),'A-baseline &amp; data'!AH400)</f>
        <v>6.3887109999999998</v>
      </c>
      <c r="H648" s="243">
        <f>IF('A-baseline &amp; data'!AI400="",G648*(1+SUMIFS('A-methods'!N:N,'A-methods'!$AG:$AG,"rate",'A-methods'!$AF:$AF,$B648,'A-methods'!$H:$H,$C648,'A-methods'!$A:$A,$D648)),'A-baseline &amp; data'!AI400)</f>
        <v>6.1970496699999993</v>
      </c>
      <c r="I648" s="243">
        <f>IF('A-baseline &amp; data'!AJ400="",H648*(1+SUMIFS('A-methods'!O:O,'A-methods'!$AG:$AG,"rate",'A-methods'!$AF:$AF,$B648,'A-methods'!$H:$H,$C648,'A-methods'!$A:$A,$D648)),'A-baseline &amp; data'!AJ400)</f>
        <v>6.0111381798999988</v>
      </c>
      <c r="J648" s="243">
        <f>IF('A-baseline &amp; data'!AK400="",I648*(1+SUMIFS('A-methods'!P:P,'A-methods'!$AG:$AG,"rate",'A-methods'!$AF:$AF,$B648,'A-methods'!$H:$H,$C648,'A-methods'!$A:$A,$D648)),'A-baseline &amp; data'!AK400)</f>
        <v>5.8308040345029983</v>
      </c>
      <c r="K648" s="243">
        <f>IF('A-baseline &amp; data'!AL400="",J648*(1+SUMIFS('A-methods'!Q:Q,'A-methods'!$AG:$AG,"rate",'A-methods'!$AF:$AF,$B648,'A-methods'!$H:$H,$C648,'A-methods'!$A:$A,$D648)),'A-baseline &amp; data'!AL400)</f>
        <v>5.6558799134679081</v>
      </c>
      <c r="L648" s="243">
        <f>IF('A-baseline &amp; data'!AM400="",K648*(1+SUMIFS('A-methods'!R:R,'A-methods'!$AG:$AG,"rate",'A-methods'!$AF:$AF,$B648,'A-methods'!$H:$H,$C648,'A-methods'!$A:$A,$D648)),'A-baseline &amp; data'!AM400)</f>
        <v>5.4862035160638705</v>
      </c>
      <c r="M648" s="243">
        <f>IF('A-baseline &amp; data'!AN400="",L648*(1+SUMIFS('A-methods'!S:S,'A-methods'!$AG:$AG,"rate",'A-methods'!$AF:$AF,$B648,'A-methods'!$H:$H,$C648,'A-methods'!$A:$A,$D648)),'A-baseline &amp; data'!AN400)</f>
        <v>5.321617410581954</v>
      </c>
      <c r="N648" s="243">
        <f>IF('A-baseline &amp; data'!AO400="",M648*(1+SUMIFS('A-methods'!T:T,'A-methods'!$AG:$AG,"rate",'A-methods'!$AF:$AF,$B648,'A-methods'!$H:$H,$C648,'A-methods'!$A:$A,$D648)),'A-baseline &amp; data'!AO400)</f>
        <v>5.1619688882644956</v>
      </c>
      <c r="O648" s="243">
        <f>IF('A-baseline &amp; data'!AP400="",N648*(1+SUMIFS('A-methods'!U:U,'A-methods'!$AG:$AG,"rate",'A-methods'!$AF:$AF,$B648,'A-methods'!$H:$H,$C648,'A-methods'!$A:$A,$D648)),'A-baseline &amp; data'!AP400)</f>
        <v>5.0071098216165604</v>
      </c>
      <c r="P648" s="243">
        <f>IF('A-baseline &amp; data'!AQ400="",O648*(1+SUMIFS('A-methods'!V:V,'A-methods'!$AG:$AG,"rate",'A-methods'!$AF:$AF,$B648,'A-methods'!$H:$H,$C648,'A-methods'!$A:$A,$D648)),'A-baseline &amp; data'!AQ400)</f>
        <v>4.8568965269680637</v>
      </c>
      <c r="Q648" s="243">
        <f>IF('A-baseline &amp; data'!AR400="",P648*(1+SUMIFS('A-methods'!W:W,'A-methods'!$AG:$AG,"rate",'A-methods'!$AF:$AF,$B648,'A-methods'!$H:$H,$C648,'A-methods'!$A:$A,$D648)),'A-baseline &amp; data'!AR400)</f>
        <v>4.711189631159022</v>
      </c>
      <c r="R648" s="243">
        <f>IF('A-baseline &amp; data'!AS400="",Q648*(1+SUMIFS('A-methods'!X:X,'A-methods'!$AG:$AG,"rate",'A-methods'!$AF:$AF,$B648,'A-methods'!$H:$H,$C648,'A-methods'!$A:$A,$D648)),'A-baseline &amp; data'!AS400)</f>
        <v>4.5698539422242508</v>
      </c>
      <c r="S648" s="243">
        <f>IF('A-baseline &amp; data'!AT400="",R648*(1+SUMIFS('A-methods'!Y:Y,'A-methods'!$AG:$AG,"rate",'A-methods'!$AF:$AF,$B648,'A-methods'!$H:$H,$C648,'A-methods'!$A:$A,$D648)),'A-baseline &amp; data'!AT400)</f>
        <v>4.4327583239575228</v>
      </c>
      <c r="T648" s="243">
        <f>IF('A-baseline &amp; data'!AU400="",S648*(1+SUMIFS('A-methods'!Z:Z,'A-methods'!$AG:$AG,"rate",'A-methods'!$AF:$AF,$B648,'A-methods'!$H:$H,$C648,'A-methods'!$A:$A,$D648)),'A-baseline &amp; data'!AU400)</f>
        <v>4.2997755742387973</v>
      </c>
      <c r="U648" s="243">
        <f>IF('A-baseline &amp; data'!AV400="",T648*(1+SUMIFS('A-methods'!AA:AA,'A-methods'!$AG:$AG,"rate",'A-methods'!$AF:$AF,$B648,'A-methods'!$H:$H,$C648,'A-methods'!$A:$A,$D648)),'A-baseline &amp; data'!AV400)</f>
        <v>4.170782307011633</v>
      </c>
      <c r="V648" s="243">
        <f>IF('A-baseline &amp; data'!AW400="",U648*(1+SUMIFS('A-methods'!AB:AB,'A-methods'!$AG:$AG,"rate",'A-methods'!$AF:$AF,$B648,'A-methods'!$H:$H,$C648,'A-methods'!$A:$A,$D648)),'A-baseline &amp; data'!AW400)</f>
        <v>4.0456588378012839</v>
      </c>
      <c r="W648" s="243">
        <f>IF('A-baseline &amp; data'!AX400="",V648*(1+SUMIFS('A-methods'!AC:AC,'A-methods'!$AG:$AG,"rate",'A-methods'!$AF:$AF,$B648,'A-methods'!$H:$H,$C648,'A-methods'!$A:$A,$D648)),'A-baseline &amp; data'!AX400)</f>
        <v>3.9242890726672455</v>
      </c>
      <c r="X648" s="243">
        <f>IF('A-baseline &amp; data'!AY400="",W648*(1+SUMIFS('A-methods'!AD:AD,'A-methods'!$AG:$AG,"rate",'A-methods'!$AF:$AF,$B648,'A-methods'!$H:$H,$C648,'A-methods'!$A:$A,$D648)),'A-baseline &amp; data'!AY400)</f>
        <v>3.806560400487228</v>
      </c>
      <c r="Y648" s="243">
        <f>IF('A-baseline &amp; data'!AZ400="",X648*(1+SUMIFS('A-methods'!AE:AE,'A-methods'!$AG:$AG,"rate",'A-methods'!$AF:$AF,$B648,'A-methods'!$H:$H,$C648,'A-methods'!$A:$A,$D648)),'A-baseline &amp; data'!AZ400)</f>
        <v>3.6923635884726109</v>
      </c>
    </row>
    <row r="649" spans="1:27">
      <c r="A649" s="237" t="s">
        <v>175</v>
      </c>
      <c r="B649" s="221" t="s">
        <v>373</v>
      </c>
      <c r="C649" s="274" t="str">
        <f t="shared" si="65"/>
        <v>Tas</v>
      </c>
      <c r="D649" s="272" t="str">
        <f t="shared" si="65"/>
        <v>Low</v>
      </c>
      <c r="E649" s="336">
        <f>IF('A-baseline &amp; data'!AF401&lt;&gt;"",'A-baseline &amp; data'!AF401,'A-baseline &amp; data'!AE401*(1+SUMIFS('A-methods'!K:K,'A-methods'!$AG:$AG,"rate",'A-methods'!$AF:$AF,$B649,'A-methods'!$H:$H,$C649,'A-methods'!$A:$A,$D649)))</f>
        <v>22.107293647496984</v>
      </c>
      <c r="F649" s="243">
        <f>IF('A-baseline &amp; data'!AG401="",E649*(1+SUMIFS('A-methods'!L:L,'A-methods'!$AG:$AG,"rate",'A-methods'!$AF:$AF,$B649,'A-methods'!$H:$H,$C649,'A-methods'!$A:$A,$D649)),'A-baseline &amp; data'!AG401)</f>
        <v>22.090599910353486</v>
      </c>
      <c r="G649" s="243">
        <f>IF('A-baseline &amp; data'!AH401="",F649*(1+SUMIFS('A-methods'!M:M,'A-methods'!$AG:$AG,"rate",'A-methods'!$AF:$AF,$B649,'A-methods'!$H:$H,$C649,'A-methods'!$A:$A,$D649)),'A-baseline &amp; data'!AH401)</f>
        <v>22.07391877904335</v>
      </c>
      <c r="H649" s="243">
        <f>IF('A-baseline &amp; data'!AI401="",G649*(1+SUMIFS('A-methods'!N:N,'A-methods'!$AG:$AG,"rate",'A-methods'!$AF:$AF,$B649,'A-methods'!$H:$H,$C649,'A-methods'!$A:$A,$D649)),'A-baseline &amp; data'!AI401)</f>
        <v>22.07391877904335</v>
      </c>
      <c r="I649" s="243">
        <f>IF('A-baseline &amp; data'!AJ401="",H649*(1+SUMIFS('A-methods'!O:O,'A-methods'!$AG:$AG,"rate",'A-methods'!$AF:$AF,$B649,'A-methods'!$H:$H,$C649,'A-methods'!$A:$A,$D649)),'A-baseline &amp; data'!AJ401)</f>
        <v>22.07391877904335</v>
      </c>
      <c r="J649" s="243">
        <f>IF('A-baseline &amp; data'!AK401="",I649*(1+SUMIFS('A-methods'!P:P,'A-methods'!$AG:$AG,"rate",'A-methods'!$AF:$AF,$B649,'A-methods'!$H:$H,$C649,'A-methods'!$A:$A,$D649)),'A-baseline &amp; data'!AK401)</f>
        <v>22.07391877904335</v>
      </c>
      <c r="K649" s="243">
        <f>IF('A-baseline &amp; data'!AL401="",J649*(1+SUMIFS('A-methods'!Q:Q,'A-methods'!$AG:$AG,"rate",'A-methods'!$AF:$AF,$B649,'A-methods'!$H:$H,$C649,'A-methods'!$A:$A,$D649)),'A-baseline &amp; data'!AL401)</f>
        <v>22.07391877904335</v>
      </c>
      <c r="L649" s="243">
        <f>IF('A-baseline &amp; data'!AM401="",K649*(1+SUMIFS('A-methods'!R:R,'A-methods'!$AG:$AG,"rate",'A-methods'!$AF:$AF,$B649,'A-methods'!$H:$H,$C649,'A-methods'!$A:$A,$D649)),'A-baseline &amp; data'!AM401)</f>
        <v>22.07391877904335</v>
      </c>
      <c r="M649" s="243">
        <f>IF('A-baseline &amp; data'!AN401="",L649*(1+SUMIFS('A-methods'!S:S,'A-methods'!$AG:$AG,"rate",'A-methods'!$AF:$AF,$B649,'A-methods'!$H:$H,$C649,'A-methods'!$A:$A,$D649)),'A-baseline &amp; data'!AN401)</f>
        <v>22.07391877904335</v>
      </c>
      <c r="N649" s="243">
        <f>IF('A-baseline &amp; data'!AO401="",M649*(1+SUMIFS('A-methods'!T:T,'A-methods'!$AG:$AG,"rate",'A-methods'!$AF:$AF,$B649,'A-methods'!$H:$H,$C649,'A-methods'!$A:$A,$D649)),'A-baseline &amp; data'!AO401)</f>
        <v>22.095992697822389</v>
      </c>
      <c r="O649" s="243">
        <f>IF('A-baseline &amp; data'!AP401="",N649*(1+SUMIFS('A-methods'!U:U,'A-methods'!$AG:$AG,"rate",'A-methods'!$AF:$AF,$B649,'A-methods'!$H:$H,$C649,'A-methods'!$A:$A,$D649)),'A-baseline &amp; data'!AP401)</f>
        <v>22.11808869052021</v>
      </c>
      <c r="P649" s="243">
        <f>IF('A-baseline &amp; data'!AQ401="",O649*(1+SUMIFS('A-methods'!V:V,'A-methods'!$AG:$AG,"rate",'A-methods'!$AF:$AF,$B649,'A-methods'!$H:$H,$C649,'A-methods'!$A:$A,$D649)),'A-baseline &amp; data'!AQ401)</f>
        <v>22.140206779210729</v>
      </c>
      <c r="Q649" s="243">
        <f>IF('A-baseline &amp; data'!AR401="",P649*(1+SUMIFS('A-methods'!W:W,'A-methods'!$AG:$AG,"rate",'A-methods'!$AF:$AF,$B649,'A-methods'!$H:$H,$C649,'A-methods'!$A:$A,$D649)),'A-baseline &amp; data'!AR401)</f>
        <v>22.162346985989938</v>
      </c>
      <c r="R649" s="243">
        <f>IF('A-baseline &amp; data'!AS401="",Q649*(1+SUMIFS('A-methods'!X:X,'A-methods'!$AG:$AG,"rate",'A-methods'!$AF:$AF,$B649,'A-methods'!$H:$H,$C649,'A-methods'!$A:$A,$D649)),'A-baseline &amp; data'!AS401)</f>
        <v>22.184509332975924</v>
      </c>
      <c r="S649" s="243">
        <f>IF('A-baseline &amp; data'!AT401="",R649*(1+SUMIFS('A-methods'!Y:Y,'A-methods'!$AG:$AG,"rate",'A-methods'!$AF:$AF,$B649,'A-methods'!$H:$H,$C649,'A-methods'!$A:$A,$D649)),'A-baseline &amp; data'!AT401)</f>
        <v>22.206693842308898</v>
      </c>
      <c r="T649" s="243">
        <f>IF('A-baseline &amp; data'!AU401="",S649*(1+SUMIFS('A-methods'!Z:Z,'A-methods'!$AG:$AG,"rate",'A-methods'!$AF:$AF,$B649,'A-methods'!$H:$H,$C649,'A-methods'!$A:$A,$D649)),'A-baseline &amp; data'!AU401)</f>
        <v>22.228900536151205</v>
      </c>
      <c r="U649" s="243">
        <f>IF('A-baseline &amp; data'!AV401="",T649*(1+SUMIFS('A-methods'!AA:AA,'A-methods'!$AG:$AG,"rate",'A-methods'!$AF:$AF,$B649,'A-methods'!$H:$H,$C649,'A-methods'!$A:$A,$D649)),'A-baseline &amp; data'!AV401)</f>
        <v>22.251129436687354</v>
      </c>
      <c r="V649" s="243">
        <f>IF('A-baseline &amp; data'!AW401="",U649*(1+SUMIFS('A-methods'!AB:AB,'A-methods'!$AG:$AG,"rate",'A-methods'!$AF:$AF,$B649,'A-methods'!$H:$H,$C649,'A-methods'!$A:$A,$D649)),'A-baseline &amp; data'!AW401)</f>
        <v>22.27338056612404</v>
      </c>
      <c r="W649" s="243">
        <f>IF('A-baseline &amp; data'!AX401="",V649*(1+SUMIFS('A-methods'!AC:AC,'A-methods'!$AG:$AG,"rate",'A-methods'!$AF:$AF,$B649,'A-methods'!$H:$H,$C649,'A-methods'!$A:$A,$D649)),'A-baseline &amp; data'!AX401)</f>
        <v>22.295653946690162</v>
      </c>
      <c r="X649" s="243">
        <f>IF('A-baseline &amp; data'!AY401="",W649*(1+SUMIFS('A-methods'!AD:AD,'A-methods'!$AG:$AG,"rate",'A-methods'!$AF:$AF,$B649,'A-methods'!$H:$H,$C649,'A-methods'!$A:$A,$D649)),'A-baseline &amp; data'!AY401)</f>
        <v>22.317949600636851</v>
      </c>
      <c r="Y649" s="243">
        <f>IF('A-baseline &amp; data'!AZ401="",X649*(1+SUMIFS('A-methods'!AE:AE,'A-methods'!$AG:$AG,"rate",'A-methods'!$AF:$AF,$B649,'A-methods'!$H:$H,$C649,'A-methods'!$A:$A,$D649)),'A-baseline &amp; data'!AZ401)</f>
        <v>22.340267550237485</v>
      </c>
    </row>
    <row r="650" spans="1:27">
      <c r="A650" s="237" t="s">
        <v>189</v>
      </c>
      <c r="B650" s="221" t="s">
        <v>190</v>
      </c>
      <c r="C650" s="274" t="str">
        <f t="shared" si="65"/>
        <v>Tas</v>
      </c>
      <c r="D650" s="272" t="str">
        <f t="shared" si="65"/>
        <v>Low</v>
      </c>
      <c r="E650" s="336">
        <f>IF('A-baseline &amp; data'!AF402&lt;&gt;"",'A-baseline &amp; data'!AF402,'A-baseline &amp; data'!AE402*(1+SUMIFS('A-methods'!K:K,'A-methods'!$AG:$AG,"rate",'A-methods'!$AF:$AF,$B650,'A-methods'!$H:$H,$C650,'A-methods'!$A:$A,$D650)))</f>
        <v>10009.611579829443</v>
      </c>
      <c r="F650" s="243">
        <f>IF('A-baseline &amp; data'!AG402="",E650*(1+SUMIFS('A-methods'!L:L,'A-methods'!$AG:$AG,"rate",'A-methods'!$AF:$AF,$B650,'A-methods'!$H:$H,$C650,'A-methods'!$A:$A,$D650)),'A-baseline &amp; data'!AG402)</f>
        <v>9959.5635219302967</v>
      </c>
      <c r="G650" s="243">
        <f>IF('A-baseline &amp; data'!AH402="",F650*(1+SUMIFS('A-methods'!M:M,'A-methods'!$AG:$AG,"rate",'A-methods'!$AF:$AF,$B650,'A-methods'!$H:$H,$C650,'A-methods'!$A:$A,$D650)),'A-baseline &amp; data'!AH402)</f>
        <v>9909.7657043206455</v>
      </c>
      <c r="H650" s="243">
        <f>IF('A-baseline &amp; data'!AI402="",G650*(1+SUMIFS('A-methods'!N:N,'A-methods'!$AG:$AG,"rate",'A-methods'!$AF:$AF,$B650,'A-methods'!$H:$H,$C650,'A-methods'!$A:$A,$D650)),'A-baseline &amp; data'!AI402)</f>
        <v>9860.2168757990421</v>
      </c>
      <c r="I650" s="243">
        <f>IF('A-baseline &amp; data'!AJ402="",H650*(1+SUMIFS('A-methods'!O:O,'A-methods'!$AG:$AG,"rate",'A-methods'!$AF:$AF,$B650,'A-methods'!$H:$H,$C650,'A-methods'!$A:$A,$D650)),'A-baseline &amp; data'!AJ402)</f>
        <v>9810.9157914200478</v>
      </c>
      <c r="J650" s="243">
        <f>IF('A-baseline &amp; data'!AK402="",I650*(1+SUMIFS('A-methods'!P:P,'A-methods'!$AG:$AG,"rate",'A-methods'!$AF:$AF,$B650,'A-methods'!$H:$H,$C650,'A-methods'!$A:$A,$D650)),'A-baseline &amp; data'!AK402)</f>
        <v>9761.8612124629472</v>
      </c>
      <c r="K650" s="243">
        <f>IF('A-baseline &amp; data'!AL402="",J650*(1+SUMIFS('A-methods'!Q:Q,'A-methods'!$AG:$AG,"rate",'A-methods'!$AF:$AF,$B650,'A-methods'!$H:$H,$C650,'A-methods'!$A:$A,$D650)),'A-baseline &amp; data'!AL402)</f>
        <v>9713.051906400633</v>
      </c>
      <c r="L650" s="243">
        <f>IF('A-baseline &amp; data'!AM402="",K650*(1+SUMIFS('A-methods'!R:R,'A-methods'!$AG:$AG,"rate",'A-methods'!$AF:$AF,$B650,'A-methods'!$H:$H,$C650,'A-methods'!$A:$A,$D650)),'A-baseline &amp; data'!AM402)</f>
        <v>9664.4866468686305</v>
      </c>
      <c r="M650" s="243">
        <f>IF('A-baseline &amp; data'!AN402="",L650*(1+SUMIFS('A-methods'!S:S,'A-methods'!$AG:$AG,"rate",'A-methods'!$AF:$AF,$B650,'A-methods'!$H:$H,$C650,'A-methods'!$A:$A,$D650)),'A-baseline &amp; data'!AN402)</f>
        <v>9616.1642136342871</v>
      </c>
      <c r="N650" s="243">
        <f>IF('A-baseline &amp; data'!AO402="",M650*(1+SUMIFS('A-methods'!T:T,'A-methods'!$AG:$AG,"rate",'A-methods'!$AF:$AF,$B650,'A-methods'!$H:$H,$C650,'A-methods'!$A:$A,$D650)),'A-baseline &amp; data'!AO402)</f>
        <v>9568.0833925661154</v>
      </c>
      <c r="O650" s="243">
        <f>IF('A-baseline &amp; data'!AP402="",N650*(1+SUMIFS('A-methods'!U:U,'A-methods'!$AG:$AG,"rate",'A-methods'!$AF:$AF,$B650,'A-methods'!$H:$H,$C650,'A-methods'!$A:$A,$D650)),'A-baseline &amp; data'!AP402)</f>
        <v>9520.2429756032852</v>
      </c>
      <c r="P650" s="243">
        <f>IF('A-baseline &amp; data'!AQ402="",O650*(1+SUMIFS('A-methods'!V:V,'A-methods'!$AG:$AG,"rate",'A-methods'!$AF:$AF,$B650,'A-methods'!$H:$H,$C650,'A-methods'!$A:$A,$D650)),'A-baseline &amp; data'!AQ402)</f>
        <v>9472.6417607252679</v>
      </c>
      <c r="Q650" s="243">
        <f>IF('A-baseline &amp; data'!AR402="",P650*(1+SUMIFS('A-methods'!W:W,'A-methods'!$AG:$AG,"rate",'A-methods'!$AF:$AF,$B650,'A-methods'!$H:$H,$C650,'A-methods'!$A:$A,$D650)),'A-baseline &amp; data'!AR402)</f>
        <v>9425.2785519216413</v>
      </c>
      <c r="R650" s="243">
        <f>IF('A-baseline &amp; data'!AS402="",Q650*(1+SUMIFS('A-methods'!X:X,'A-methods'!$AG:$AG,"rate",'A-methods'!$AF:$AF,$B650,'A-methods'!$H:$H,$C650,'A-methods'!$A:$A,$D650)),'A-baseline &amp; data'!AS402)</f>
        <v>9378.1521591620331</v>
      </c>
      <c r="S650" s="243">
        <f>IF('A-baseline &amp; data'!AT402="",R650*(1+SUMIFS('A-methods'!Y:Y,'A-methods'!$AG:$AG,"rate",'A-methods'!$AF:$AF,$B650,'A-methods'!$H:$H,$C650,'A-methods'!$A:$A,$D650)),'A-baseline &amp; data'!AT402)</f>
        <v>9331.2613983662231</v>
      </c>
      <c r="T650" s="243">
        <f>IF('A-baseline &amp; data'!AU402="",S650*(1+SUMIFS('A-methods'!Z:Z,'A-methods'!$AG:$AG,"rate",'A-methods'!$AF:$AF,$B650,'A-methods'!$H:$H,$C650,'A-methods'!$A:$A,$D650)),'A-baseline &amp; data'!AU402)</f>
        <v>9284.6050913743911</v>
      </c>
      <c r="U650" s="243">
        <f>IF('A-baseline &amp; data'!AV402="",T650*(1+SUMIFS('A-methods'!AA:AA,'A-methods'!$AG:$AG,"rate",'A-methods'!$AF:$AF,$B650,'A-methods'!$H:$H,$C650,'A-methods'!$A:$A,$D650)),'A-baseline &amp; data'!AV402)</f>
        <v>9238.1820659175191</v>
      </c>
      <c r="V650" s="243">
        <f>IF('A-baseline &amp; data'!AW402="",U650*(1+SUMIFS('A-methods'!AB:AB,'A-methods'!$AG:$AG,"rate",'A-methods'!$AF:$AF,$B650,'A-methods'!$H:$H,$C650,'A-methods'!$A:$A,$D650)),'A-baseline &amp; data'!AW402)</f>
        <v>9191.9911555879316</v>
      </c>
      <c r="W650" s="243">
        <f>IF('A-baseline &amp; data'!AX402="",V650*(1+SUMIFS('A-methods'!AC:AC,'A-methods'!$AG:$AG,"rate",'A-methods'!$AF:$AF,$B650,'A-methods'!$H:$H,$C650,'A-methods'!$A:$A,$D650)),'A-baseline &amp; data'!AX402)</f>
        <v>9146.0311998099914</v>
      </c>
      <c r="X650" s="243">
        <f>IF('A-baseline &amp; data'!AY402="",W650*(1+SUMIFS('A-methods'!AD:AD,'A-methods'!$AG:$AG,"rate",'A-methods'!$AF:$AF,$B650,'A-methods'!$H:$H,$C650,'A-methods'!$A:$A,$D650)),'A-baseline &amp; data'!AY402)</f>
        <v>9100.3010438109413</v>
      </c>
      <c r="Y650" s="243">
        <f>IF('A-baseline &amp; data'!AZ402="",X650*(1+SUMIFS('A-methods'!AE:AE,'A-methods'!$AG:$AG,"rate",'A-methods'!$AF:$AF,$B650,'A-methods'!$H:$H,$C650,'A-methods'!$A:$A,$D650)),'A-baseline &amp; data'!AZ402)</f>
        <v>9054.7995385918857</v>
      </c>
    </row>
    <row r="651" spans="1:27">
      <c r="A651" s="244" t="s">
        <v>262</v>
      </c>
      <c r="B651" s="245" t="s">
        <v>265</v>
      </c>
      <c r="C651" s="188" t="str">
        <f t="shared" si="65"/>
        <v>Tas</v>
      </c>
      <c r="D651" s="275" t="str">
        <f t="shared" si="65"/>
        <v>Low</v>
      </c>
      <c r="E651" s="337">
        <f>IF('A-baseline &amp; data'!AF403&lt;&gt;"",'A-baseline &amp; data'!AF403,'A-baseline &amp; data'!AE403*(1+SUMIFS('A-methods'!K:K,'A-methods'!$AG:$AG,"rate",'A-methods'!$AF:$AF,$B651,'A-methods'!$H:$H,$C651,'A-methods'!$A:$A,$D651)))</f>
        <v>13.050419999999999</v>
      </c>
      <c r="F651" s="196">
        <f>IF('A-baseline &amp; data'!AG403="",E651*(1+SUMIFS('A-methods'!L:L,'A-methods'!$AG:$AG,"rate",'A-methods'!$AF:$AF,$B651,'A-methods'!$H:$H,$C651,'A-methods'!$A:$A,$D651)),'A-baseline &amp; data'!AG403)</f>
        <v>12.985167899999999</v>
      </c>
      <c r="G651" s="196">
        <f>IF('A-baseline &amp; data'!AH403="",F651*(1+SUMIFS('A-methods'!M:M,'A-methods'!$AG:$AG,"rate",'A-methods'!$AF:$AF,$B651,'A-methods'!$H:$H,$C651,'A-methods'!$A:$A,$D651)),'A-baseline &amp; data'!AH403)</f>
        <v>12.920242060499998</v>
      </c>
      <c r="H651" s="196">
        <f>IF('A-baseline &amp; data'!AI403="",G651*(1+SUMIFS('A-methods'!N:N,'A-methods'!$AG:$AG,"rate",'A-methods'!$AF:$AF,$B651,'A-methods'!$H:$H,$C651,'A-methods'!$A:$A,$D651)),'A-baseline &amp; data'!AI403)</f>
        <v>12.855640850197497</v>
      </c>
      <c r="I651" s="196">
        <f>IF('A-baseline &amp; data'!AJ403="",H651*(1+SUMIFS('A-methods'!O:O,'A-methods'!$AG:$AG,"rate",'A-methods'!$AF:$AF,$B651,'A-methods'!$H:$H,$C651,'A-methods'!$A:$A,$D651)),'A-baseline &amp; data'!AJ403)</f>
        <v>12.79136264594651</v>
      </c>
      <c r="J651" s="196">
        <f>IF('A-baseline &amp; data'!AK403="",I651*(1+SUMIFS('A-methods'!P:P,'A-methods'!$AG:$AG,"rate",'A-methods'!$AF:$AF,$B651,'A-methods'!$H:$H,$C651,'A-methods'!$A:$A,$D651)),'A-baseline &amp; data'!AK403)</f>
        <v>12.727405832716777</v>
      </c>
      <c r="K651" s="196">
        <f>IF('A-baseline &amp; data'!AL403="",J651*(1+SUMIFS('A-methods'!Q:Q,'A-methods'!$AG:$AG,"rate",'A-methods'!$AF:$AF,$B651,'A-methods'!$H:$H,$C651,'A-methods'!$A:$A,$D651)),'A-baseline &amp; data'!AL403)</f>
        <v>12.663768803553193</v>
      </c>
      <c r="L651" s="196">
        <f>IF('A-baseline &amp; data'!AM403="",K651*(1+SUMIFS('A-methods'!R:R,'A-methods'!$AG:$AG,"rate",'A-methods'!$AF:$AF,$B651,'A-methods'!$H:$H,$C651,'A-methods'!$A:$A,$D651)),'A-baseline &amp; data'!AM403)</f>
        <v>12.600449959535426</v>
      </c>
      <c r="M651" s="196">
        <f>IF('A-baseline &amp; data'!AN403="",L651*(1+SUMIFS('A-methods'!S:S,'A-methods'!$AG:$AG,"rate",'A-methods'!$AF:$AF,$B651,'A-methods'!$H:$H,$C651,'A-methods'!$A:$A,$D651)),'A-baseline &amp; data'!AN403)</f>
        <v>12.53744770973775</v>
      </c>
      <c r="N651" s="196">
        <f>IF('A-baseline &amp; data'!AO403="",M651*(1+SUMIFS('A-methods'!T:T,'A-methods'!$AG:$AG,"rate",'A-methods'!$AF:$AF,$B651,'A-methods'!$H:$H,$C651,'A-methods'!$A:$A,$D651)),'A-baseline &amp; data'!AO403)</f>
        <v>12.474760471189061</v>
      </c>
      <c r="O651" s="196">
        <f>IF('A-baseline &amp; data'!AP403="",N651*(1+SUMIFS('A-methods'!U:U,'A-methods'!$AG:$AG,"rate",'A-methods'!$AF:$AF,$B651,'A-methods'!$H:$H,$C651,'A-methods'!$A:$A,$D651)),'A-baseline &amp; data'!AP403)</f>
        <v>12.412386668833115</v>
      </c>
      <c r="P651" s="196">
        <f>IF('A-baseline &amp; data'!AQ403="",O651*(1+SUMIFS('A-methods'!V:V,'A-methods'!$AG:$AG,"rate",'A-methods'!$AF:$AF,$B651,'A-methods'!$H:$H,$C651,'A-methods'!$A:$A,$D651)),'A-baseline &amp; data'!AQ403)</f>
        <v>12.350324735488948</v>
      </c>
      <c r="Q651" s="196">
        <f>IF('A-baseline &amp; data'!AR403="",P651*(1+SUMIFS('A-methods'!W:W,'A-methods'!$AG:$AG,"rate",'A-methods'!$AF:$AF,$B651,'A-methods'!$H:$H,$C651,'A-methods'!$A:$A,$D651)),'A-baseline &amp; data'!AR403)</f>
        <v>12.288573111811504</v>
      </c>
      <c r="R651" s="196">
        <f>IF('A-baseline &amp; data'!AS403="",Q651*(1+SUMIFS('A-methods'!X:X,'A-methods'!$AG:$AG,"rate",'A-methods'!$AF:$AF,$B651,'A-methods'!$H:$H,$C651,'A-methods'!$A:$A,$D651)),'A-baseline &amp; data'!AS403)</f>
        <v>12.227130246252447</v>
      </c>
      <c r="S651" s="196">
        <f>IF('A-baseline &amp; data'!AT403="",R651*(1+SUMIFS('A-methods'!Y:Y,'A-methods'!$AG:$AG,"rate",'A-methods'!$AF:$AF,$B651,'A-methods'!$H:$H,$C651,'A-methods'!$A:$A,$D651)),'A-baseline &amp; data'!AT403)</f>
        <v>12.165994595021184</v>
      </c>
      <c r="T651" s="196">
        <f>IF('A-baseline &amp; data'!AU403="",S651*(1+SUMIFS('A-methods'!Z:Z,'A-methods'!$AG:$AG,"rate",'A-methods'!$AF:$AF,$B651,'A-methods'!$H:$H,$C651,'A-methods'!$A:$A,$D651)),'A-baseline &amp; data'!AU403)</f>
        <v>12.105164622046077</v>
      </c>
      <c r="U651" s="196">
        <f>IF('A-baseline &amp; data'!AV403="",T651*(1+SUMIFS('A-methods'!AA:AA,'A-methods'!$AG:$AG,"rate",'A-methods'!$AF:$AF,$B651,'A-methods'!$H:$H,$C651,'A-methods'!$A:$A,$D651)),'A-baseline &amp; data'!AV403)</f>
        <v>12.044638798935846</v>
      </c>
      <c r="V651" s="196">
        <f>IF('A-baseline &amp; data'!AW403="",U651*(1+SUMIFS('A-methods'!AB:AB,'A-methods'!$AG:$AG,"rate",'A-methods'!$AF:$AF,$B651,'A-methods'!$H:$H,$C651,'A-methods'!$A:$A,$D651)),'A-baseline &amp; data'!AW403)</f>
        <v>11.984415604941168</v>
      </c>
      <c r="W651" s="196">
        <f>IF('A-baseline &amp; data'!AX403="",V651*(1+SUMIFS('A-methods'!AC:AC,'A-methods'!$AG:$AG,"rate",'A-methods'!$AF:$AF,$B651,'A-methods'!$H:$H,$C651,'A-methods'!$A:$A,$D651)),'A-baseline &amp; data'!AX403)</f>
        <v>11.924493526916462</v>
      </c>
      <c r="X651" s="196">
        <f>IF('A-baseline &amp; data'!AY403="",W651*(1+SUMIFS('A-methods'!AD:AD,'A-methods'!$AG:$AG,"rate",'A-methods'!$AF:$AF,$B651,'A-methods'!$H:$H,$C651,'A-methods'!$A:$A,$D651)),'A-baseline &amp; data'!AY403)</f>
        <v>11.86487105928188</v>
      </c>
      <c r="Y651" s="196">
        <f>IF('A-baseline &amp; data'!AZ403="",X651*(1+SUMIFS('A-methods'!AE:AE,'A-methods'!$AG:$AG,"rate",'A-methods'!$AF:$AF,$B651,'A-methods'!$H:$H,$C651,'A-methods'!$A:$A,$D651)),'A-baseline &amp; data'!AZ403)</f>
        <v>11.80554670398547</v>
      </c>
    </row>
    <row r="652" spans="1:27">
      <c r="A652" s="222"/>
      <c r="B652" s="213"/>
      <c r="C652" s="250" t="str">
        <f>C651</f>
        <v>Tas</v>
      </c>
      <c r="D652" s="250"/>
      <c r="E652" s="324">
        <f t="shared" ref="E652:Y652" si="66">SUM(E624:E651)</f>
        <v>169813.67401346209</v>
      </c>
      <c r="F652" s="324">
        <f t="shared" si="66"/>
        <v>165991.12085176466</v>
      </c>
      <c r="G652" s="324">
        <f t="shared" si="66"/>
        <v>162362.13625198326</v>
      </c>
      <c r="H652" s="324">
        <f t="shared" si="66"/>
        <v>158920.06617841159</v>
      </c>
      <c r="I652" s="324">
        <f t="shared" si="66"/>
        <v>155658.52112259463</v>
      </c>
      <c r="J652" s="324">
        <f t="shared" si="66"/>
        <v>152571.41486569456</v>
      </c>
      <c r="K652" s="324">
        <f t="shared" si="66"/>
        <v>149652.93701960778</v>
      </c>
      <c r="L652" s="324">
        <f t="shared" si="66"/>
        <v>146898.89981011575</v>
      </c>
      <c r="M652" s="324">
        <f t="shared" si="66"/>
        <v>144302.50766662549</v>
      </c>
      <c r="N652" s="324">
        <f t="shared" si="66"/>
        <v>141858.75476668144</v>
      </c>
      <c r="O652" s="324">
        <f t="shared" si="66"/>
        <v>139562.82641678149</v>
      </c>
      <c r="P652" s="324">
        <f t="shared" si="66"/>
        <v>137410.15817441817</v>
      </c>
      <c r="Q652" s="324">
        <f t="shared" si="66"/>
        <v>135396.4042739335</v>
      </c>
      <c r="R652" s="324">
        <f t="shared" si="66"/>
        <v>133517.43035865127</v>
      </c>
      <c r="S652" s="324">
        <f t="shared" si="66"/>
        <v>131769.30607204163</v>
      </c>
      <c r="T652" s="324">
        <f t="shared" si="66"/>
        <v>130148.29797455719</v>
      </c>
      <c r="U652" s="324">
        <f t="shared" si="66"/>
        <v>128650.86277393115</v>
      </c>
      <c r="V652" s="324">
        <f t="shared" si="66"/>
        <v>127273.64085723816</v>
      </c>
      <c r="W652" s="324">
        <f t="shared" si="66"/>
        <v>126013.45011351183</v>
      </c>
      <c r="X652" s="324">
        <f t="shared" si="66"/>
        <v>124867.28003618383</v>
      </c>
      <c r="Y652" s="324">
        <f t="shared" si="66"/>
        <v>123832.28609506554</v>
      </c>
    </row>
    <row r="653" spans="1:27">
      <c r="D653" s="305"/>
    </row>
    <row r="654" spans="1:27" s="349" customFormat="1" ht="21">
      <c r="A654" s="347" t="s">
        <v>489</v>
      </c>
      <c r="B654" s="348"/>
      <c r="C654" s="348"/>
      <c r="D654" s="348"/>
      <c r="AA654" s="353" t="b">
        <f>AND(Y714&gt;Y684,Y744&lt;Y684)</f>
        <v>1</v>
      </c>
    </row>
    <row r="655" spans="1:27" s="224" customFormat="1" ht="15.75">
      <c r="B655" s="242" t="s">
        <v>211</v>
      </c>
      <c r="C655" s="242"/>
      <c r="D655" s="304"/>
      <c r="AA655" s="354"/>
    </row>
    <row r="656" spans="1:27">
      <c r="A656" s="246" t="s">
        <v>21</v>
      </c>
      <c r="B656" s="247" t="s">
        <v>198</v>
      </c>
      <c r="C656" s="273" t="str">
        <f>A654</f>
        <v>Vic</v>
      </c>
      <c r="D656" s="271" t="s">
        <v>214</v>
      </c>
      <c r="E656" s="335">
        <f>IF('A-baseline &amp; data'!AF450&lt;&gt;"",'A-baseline &amp; data'!AF450,'A-baseline &amp; data'!AE450*(1+SUMIFS('A-methods'!K:K,'A-methods'!$AG:$AG,"rate",'A-methods'!$AF:$AF,$B656,'A-methods'!$I:$I,$C656,'A-methods'!$A:$A,$D656)))</f>
        <v>0</v>
      </c>
      <c r="F656" s="248">
        <f>IF('A-baseline &amp; data'!AG450="",E656*(1+SUMIFS('A-methods'!L:L,'A-methods'!$AG:$AG,"rate",'A-methods'!$AF:$AF,$B656,'A-methods'!$I:$I,$C656,'A-methods'!$A:$A,$D656)),'A-baseline &amp; data'!AG450)</f>
        <v>0</v>
      </c>
      <c r="G656" s="248">
        <f>IF('A-baseline &amp; data'!AH450="",F656*(1+SUMIFS('A-methods'!M:M,'A-methods'!$AG:$AG,"rate",'A-methods'!$AF:$AF,$B656,'A-methods'!$I:$I,$C656,'A-methods'!$A:$A,$D656)),'A-baseline &amp; data'!AH450)</f>
        <v>0</v>
      </c>
      <c r="H656" s="248">
        <f>IF('A-baseline &amp; data'!AI450="",G656*(1+SUMIFS('A-methods'!N:N,'A-methods'!$AG:$AG,"rate",'A-methods'!$AF:$AF,$B656,'A-methods'!$I:$I,$C656,'A-methods'!$A:$A,$D656)),'A-baseline &amp; data'!AI450)</f>
        <v>0</v>
      </c>
      <c r="I656" s="248">
        <f>IF('A-baseline &amp; data'!AJ450="",H656*(1+SUMIFS('A-methods'!O:O,'A-methods'!$AG:$AG,"rate",'A-methods'!$AF:$AF,$B656,'A-methods'!$I:$I,$C656,'A-methods'!$A:$A,$D656)),'A-baseline &amp; data'!AJ450)</f>
        <v>0</v>
      </c>
      <c r="J656" s="248">
        <f>IF('A-baseline &amp; data'!AK450="",I656*(1+SUMIFS('A-methods'!P:P,'A-methods'!$AG:$AG,"rate",'A-methods'!$AF:$AF,$B656,'A-methods'!$I:$I,$C656,'A-methods'!$A:$A,$D656)),'A-baseline &amp; data'!AK450)</f>
        <v>0</v>
      </c>
      <c r="K656" s="248">
        <f>IF('A-baseline &amp; data'!AL450="",J656*(1+SUMIFS('A-methods'!Q:Q,'A-methods'!$AG:$AG,"rate",'A-methods'!$AF:$AF,$B656,'A-methods'!$I:$I,$C656,'A-methods'!$A:$A,$D656)),'A-baseline &amp; data'!AL450)</f>
        <v>0</v>
      </c>
      <c r="L656" s="248">
        <f>IF('A-baseline &amp; data'!AM450="",K656*(1+SUMIFS('A-methods'!R:R,'A-methods'!$AG:$AG,"rate",'A-methods'!$AF:$AF,$B656,'A-methods'!$I:$I,$C656,'A-methods'!$A:$A,$D656)),'A-baseline &amp; data'!AM450)</f>
        <v>0</v>
      </c>
      <c r="M656" s="248">
        <f>IF('A-baseline &amp; data'!AN450="",L656*(1+SUMIFS('A-methods'!S:S,'A-methods'!$AG:$AG,"rate",'A-methods'!$AF:$AF,$B656,'A-methods'!$I:$I,$C656,'A-methods'!$A:$A,$D656)),'A-baseline &amp; data'!AN450)</f>
        <v>0</v>
      </c>
      <c r="N656" s="248">
        <f>IF('A-baseline &amp; data'!AO450="",M656*(1+SUMIFS('A-methods'!T:T,'A-methods'!$AG:$AG,"rate",'A-methods'!$AF:$AF,$B656,'A-methods'!$I:$I,$C656,'A-methods'!$A:$A,$D656)),'A-baseline &amp; data'!AO450)</f>
        <v>0</v>
      </c>
      <c r="O656" s="248">
        <f>IF('A-baseline &amp; data'!AP450="",N656*(1+SUMIFS('A-methods'!U:U,'A-methods'!$AG:$AG,"rate",'A-methods'!$AF:$AF,$B656,'A-methods'!$I:$I,$C656,'A-methods'!$A:$A,$D656)),'A-baseline &amp; data'!AP450)</f>
        <v>0</v>
      </c>
      <c r="P656" s="248">
        <f>IF('A-baseline &amp; data'!AQ450="",O656*(1+SUMIFS('A-methods'!V:V,'A-methods'!$AG:$AG,"rate",'A-methods'!$AF:$AF,$B656,'A-methods'!$I:$I,$C656,'A-methods'!$A:$A,$D656)),'A-baseline &amp; data'!AQ450)</f>
        <v>0</v>
      </c>
      <c r="Q656" s="248">
        <f>IF('A-baseline &amp; data'!AR450="",P656*(1+SUMIFS('A-methods'!W:W,'A-methods'!$AG:$AG,"rate",'A-methods'!$AF:$AF,$B656,'A-methods'!$I:$I,$C656,'A-methods'!$A:$A,$D656)),'A-baseline &amp; data'!AR450)</f>
        <v>0</v>
      </c>
      <c r="R656" s="248">
        <f>IF('A-baseline &amp; data'!AS450="",Q656*(1+SUMIFS('A-methods'!X:X,'A-methods'!$AG:$AG,"rate",'A-methods'!$AF:$AF,$B656,'A-methods'!$I:$I,$C656,'A-methods'!$A:$A,$D656)),'A-baseline &amp; data'!AS450)</f>
        <v>0</v>
      </c>
      <c r="S656" s="248">
        <f>IF('A-baseline &amp; data'!AT450="",R656*(1+SUMIFS('A-methods'!Y:Y,'A-methods'!$AG:$AG,"rate",'A-methods'!$AF:$AF,$B656,'A-methods'!$I:$I,$C656,'A-methods'!$A:$A,$D656)),'A-baseline &amp; data'!AT450)</f>
        <v>0</v>
      </c>
      <c r="T656" s="248">
        <f>IF('A-baseline &amp; data'!AU450="",S656*(1+SUMIFS('A-methods'!Z:Z,'A-methods'!$AG:$AG,"rate",'A-methods'!$AF:$AF,$B656,'A-methods'!$I:$I,$C656,'A-methods'!$A:$A,$D656)),'A-baseline &amp; data'!AU450)</f>
        <v>0</v>
      </c>
      <c r="U656" s="248">
        <f>IF('A-baseline &amp; data'!AV450="",T656*(1+SUMIFS('A-methods'!AA:AA,'A-methods'!$AG:$AG,"rate",'A-methods'!$AF:$AF,$B656,'A-methods'!$I:$I,$C656,'A-methods'!$A:$A,$D656)),'A-baseline &amp; data'!AV450)</f>
        <v>0</v>
      </c>
      <c r="V656" s="248">
        <f>IF('A-baseline &amp; data'!AW450="",U656*(1+SUMIFS('A-methods'!AB:AB,'A-methods'!$AG:$AG,"rate",'A-methods'!$AF:$AF,$B656,'A-methods'!$I:$I,$C656,'A-methods'!$A:$A,$D656)),'A-baseline &amp; data'!AW450)</f>
        <v>0</v>
      </c>
      <c r="W656" s="248">
        <f>IF('A-baseline &amp; data'!AX450="",V656*(1+SUMIFS('A-methods'!AC:AC,'A-methods'!$AG:$AG,"rate",'A-methods'!$AF:$AF,$B656,'A-methods'!$I:$I,$C656,'A-methods'!$A:$A,$D656)),'A-baseline &amp; data'!AX450)</f>
        <v>0</v>
      </c>
      <c r="X656" s="248">
        <f>IF('A-baseline &amp; data'!AY450="",W656*(1+SUMIFS('A-methods'!AD:AD,'A-methods'!$AG:$AG,"rate",'A-methods'!$AF:$AF,$B656,'A-methods'!$I:$I,$C656,'A-methods'!$A:$A,$D656)),'A-baseline &amp; data'!AY450)</f>
        <v>0</v>
      </c>
      <c r="Y656" s="248">
        <f>IF('A-baseline &amp; data'!AZ450="",X656*(1+SUMIFS('A-methods'!AE:AE,'A-methods'!$AG:$AG,"rate",'A-methods'!$AF:$AF,$B656,'A-methods'!$I:$I,$C656,'A-methods'!$A:$A,$D656)),'A-baseline &amp; data'!AZ450)</f>
        <v>0</v>
      </c>
    </row>
    <row r="657" spans="1:25">
      <c r="A657" s="237" t="s">
        <v>29</v>
      </c>
      <c r="B657" s="221" t="s">
        <v>30</v>
      </c>
      <c r="C657" s="274" t="str">
        <f t="shared" ref="C657:D722" si="67">C656</f>
        <v>Vic</v>
      </c>
      <c r="D657" s="272" t="str">
        <f>D656</f>
        <v>Best</v>
      </c>
      <c r="E657" s="336">
        <f>IF('A-baseline &amp; data'!AF451&lt;&gt;"",'A-baseline &amp; data'!AF451,'A-baseline &amp; data'!AE451*(1+SUMIFS('A-methods'!K:K,'A-methods'!$AG:$AG,"rate",'A-methods'!$AF:$AF,$B657,'A-methods'!$I:$I,$C657,'A-methods'!$A:$A,$D657)))</f>
        <v>10814.984</v>
      </c>
      <c r="F657" s="243">
        <f>IF('A-baseline &amp; data'!AG451="",E657*(1+SUMIFS('A-methods'!L:L,'A-methods'!$AG:$AG,"rate",'A-methods'!$AF:$AF,$B657,'A-methods'!$I:$I,$C657,'A-methods'!$A:$A,$D657)),'A-baseline &amp; data'!AG451)</f>
        <v>10490.53448</v>
      </c>
      <c r="G657" s="243">
        <f>IF('A-baseline &amp; data'!AH451="",F657*(1+SUMIFS('A-methods'!M:M,'A-methods'!$AG:$AG,"rate",'A-methods'!$AF:$AF,$B657,'A-methods'!$I:$I,$C657,'A-methods'!$A:$A,$D657)),'A-baseline &amp; data'!AH451)</f>
        <v>10175.8184456</v>
      </c>
      <c r="H657" s="243">
        <f>IF('A-baseline &amp; data'!AI451="",G657*(1+SUMIFS('A-methods'!N:N,'A-methods'!$AG:$AG,"rate",'A-methods'!$AF:$AF,$B657,'A-methods'!$I:$I,$C657,'A-methods'!$A:$A,$D657)),'A-baseline &amp; data'!AI451)</f>
        <v>9870.5438922319991</v>
      </c>
      <c r="I657" s="243">
        <f>IF('A-baseline &amp; data'!AJ451="",H657*(1+SUMIFS('A-methods'!O:O,'A-methods'!$AG:$AG,"rate",'A-methods'!$AF:$AF,$B657,'A-methods'!$I:$I,$C657,'A-methods'!$A:$A,$D657)),'A-baseline &amp; data'!AJ451)</f>
        <v>9574.4275754650389</v>
      </c>
      <c r="J657" s="243">
        <f>IF('A-baseline &amp; data'!AK451="",I657*(1+SUMIFS('A-methods'!P:P,'A-methods'!$AG:$AG,"rate",'A-methods'!$AF:$AF,$B657,'A-methods'!$I:$I,$C657,'A-methods'!$A:$A,$D657)),'A-baseline &amp; data'!AK451)</f>
        <v>9287.1947482010874</v>
      </c>
      <c r="K657" s="243">
        <f>IF('A-baseline &amp; data'!AL451="",J657*(1+SUMIFS('A-methods'!Q:Q,'A-methods'!$AG:$AG,"rate",'A-methods'!$AF:$AF,$B657,'A-methods'!$I:$I,$C657,'A-methods'!$A:$A,$D657)),'A-baseline &amp; data'!AL451)</f>
        <v>9008.5789057550537</v>
      </c>
      <c r="L657" s="243">
        <f>IF('A-baseline &amp; data'!AM451="",K657*(1+SUMIFS('A-methods'!R:R,'A-methods'!$AG:$AG,"rate",'A-methods'!$AF:$AF,$B657,'A-methods'!$I:$I,$C657,'A-methods'!$A:$A,$D657)),'A-baseline &amp; data'!AM451)</f>
        <v>9008.5789057550537</v>
      </c>
      <c r="M657" s="243">
        <f>IF('A-baseline &amp; data'!AN451="",L657*(1+SUMIFS('A-methods'!S:S,'A-methods'!$AG:$AG,"rate",'A-methods'!$AF:$AF,$B657,'A-methods'!$I:$I,$C657,'A-methods'!$A:$A,$D657)),'A-baseline &amp; data'!AN451)</f>
        <v>9008.5789057550537</v>
      </c>
      <c r="N657" s="243">
        <f>IF('A-baseline &amp; data'!AO451="",M657*(1+SUMIFS('A-methods'!T:T,'A-methods'!$AG:$AG,"rate",'A-methods'!$AF:$AF,$B657,'A-methods'!$I:$I,$C657,'A-methods'!$A:$A,$D657)),'A-baseline &amp; data'!AO451)</f>
        <v>9008.5789057550537</v>
      </c>
      <c r="O657" s="243">
        <f>IF('A-baseline &amp; data'!AP451="",N657*(1+SUMIFS('A-methods'!U:U,'A-methods'!$AG:$AG,"rate",'A-methods'!$AF:$AF,$B657,'A-methods'!$I:$I,$C657,'A-methods'!$A:$A,$D657)),'A-baseline &amp; data'!AP451)</f>
        <v>9008.5789057550537</v>
      </c>
      <c r="P657" s="243">
        <f>IF('A-baseline &amp; data'!AQ451="",O657*(1+SUMIFS('A-methods'!V:V,'A-methods'!$AG:$AG,"rate",'A-methods'!$AF:$AF,$B657,'A-methods'!$I:$I,$C657,'A-methods'!$A:$A,$D657)),'A-baseline &amp; data'!AQ451)</f>
        <v>9008.5789057550537</v>
      </c>
      <c r="Q657" s="243">
        <f>IF('A-baseline &amp; data'!AR451="",P657*(1+SUMIFS('A-methods'!W:W,'A-methods'!$AG:$AG,"rate",'A-methods'!$AF:$AF,$B657,'A-methods'!$I:$I,$C657,'A-methods'!$A:$A,$D657)),'A-baseline &amp; data'!AR451)</f>
        <v>9008.5789057550537</v>
      </c>
      <c r="R657" s="243">
        <f>IF('A-baseline &amp; data'!AS451="",Q657*(1+SUMIFS('A-methods'!X:X,'A-methods'!$AG:$AG,"rate",'A-methods'!$AF:$AF,$B657,'A-methods'!$I:$I,$C657,'A-methods'!$A:$A,$D657)),'A-baseline &amp; data'!AS451)</f>
        <v>9008.5789057550537</v>
      </c>
      <c r="S657" s="243">
        <f>IF('A-baseline &amp; data'!AT451="",R657*(1+SUMIFS('A-methods'!Y:Y,'A-methods'!$AG:$AG,"rate",'A-methods'!$AF:$AF,$B657,'A-methods'!$I:$I,$C657,'A-methods'!$A:$A,$D657)),'A-baseline &amp; data'!AT451)</f>
        <v>9008.5789057550537</v>
      </c>
      <c r="T657" s="243">
        <f>IF('A-baseline &amp; data'!AU451="",S657*(1+SUMIFS('A-methods'!Z:Z,'A-methods'!$AG:$AG,"rate",'A-methods'!$AF:$AF,$B657,'A-methods'!$I:$I,$C657,'A-methods'!$A:$A,$D657)),'A-baseline &amp; data'!AU451)</f>
        <v>9008.5789057550537</v>
      </c>
      <c r="U657" s="243">
        <f>IF('A-baseline &amp; data'!AV451="",T657*(1+SUMIFS('A-methods'!AA:AA,'A-methods'!$AG:$AG,"rate",'A-methods'!$AF:$AF,$B657,'A-methods'!$I:$I,$C657,'A-methods'!$A:$A,$D657)),'A-baseline &amp; data'!AV451)</f>
        <v>9008.5789057550537</v>
      </c>
      <c r="V657" s="243">
        <f>IF('A-baseline &amp; data'!AW451="",U657*(1+SUMIFS('A-methods'!AB:AB,'A-methods'!$AG:$AG,"rate",'A-methods'!$AF:$AF,$B657,'A-methods'!$I:$I,$C657,'A-methods'!$A:$A,$D657)),'A-baseline &amp; data'!AW451)</f>
        <v>9008.5789057550537</v>
      </c>
      <c r="W657" s="243">
        <f>IF('A-baseline &amp; data'!AX451="",V657*(1+SUMIFS('A-methods'!AC:AC,'A-methods'!$AG:$AG,"rate",'A-methods'!$AF:$AF,$B657,'A-methods'!$I:$I,$C657,'A-methods'!$A:$A,$D657)),'A-baseline &amp; data'!AX451)</f>
        <v>9008.5789057550537</v>
      </c>
      <c r="X657" s="243">
        <f>IF('A-baseline &amp; data'!AY451="",W657*(1+SUMIFS('A-methods'!AD:AD,'A-methods'!$AG:$AG,"rate",'A-methods'!$AF:$AF,$B657,'A-methods'!$I:$I,$C657,'A-methods'!$A:$A,$D657)),'A-baseline &amp; data'!AY451)</f>
        <v>9008.5789057550537</v>
      </c>
      <c r="Y657" s="243">
        <f>IF('A-baseline &amp; data'!AZ451="",X657*(1+SUMIFS('A-methods'!AE:AE,'A-methods'!$AG:$AG,"rate",'A-methods'!$AF:$AF,$B657,'A-methods'!$I:$I,$C657,'A-methods'!$A:$A,$D657)),'A-baseline &amp; data'!AZ451)</f>
        <v>9008.5789057550537</v>
      </c>
    </row>
    <row r="658" spans="1:25">
      <c r="A658" s="237" t="s">
        <v>33</v>
      </c>
      <c r="B658" s="221" t="s">
        <v>34</v>
      </c>
      <c r="C658" s="274" t="str">
        <f t="shared" si="67"/>
        <v>Vic</v>
      </c>
      <c r="D658" s="272" t="str">
        <f t="shared" si="67"/>
        <v>Best</v>
      </c>
      <c r="E658" s="336">
        <f>IF('A-baseline &amp; data'!AF452&lt;&gt;"",'A-baseline &amp; data'!AF452,'A-baseline &amp; data'!AE452*(1+SUMIFS('A-methods'!K:K,'A-methods'!$AG:$AG,"rate",'A-methods'!$AF:$AF,$B658,'A-methods'!$I:$I,$C658,'A-methods'!$A:$A,$D658)))</f>
        <v>7228.61</v>
      </c>
      <c r="F658" s="243">
        <f>IF('A-baseline &amp; data'!AG452="",E658*(1+SUMIFS('A-methods'!L:L,'A-methods'!$AG:$AG,"rate",'A-methods'!$AF:$AF,$B658,'A-methods'!$I:$I,$C658,'A-methods'!$A:$A,$D658)),'A-baseline &amp; data'!AG452)</f>
        <v>7127.4094599999999</v>
      </c>
      <c r="G658" s="243">
        <f>IF('A-baseline &amp; data'!AH452="",F658*(1+SUMIFS('A-methods'!M:M,'A-methods'!$AG:$AG,"rate",'A-methods'!$AF:$AF,$B658,'A-methods'!$I:$I,$C658,'A-methods'!$A:$A,$D658)),'A-baseline &amp; data'!AH452)</f>
        <v>7027.6257275600001</v>
      </c>
      <c r="H658" s="243">
        <f>IF('A-baseline &amp; data'!AI452="",G658*(1+SUMIFS('A-methods'!N:N,'A-methods'!$AG:$AG,"rate",'A-methods'!$AF:$AF,$B658,'A-methods'!$I:$I,$C658,'A-methods'!$A:$A,$D658)),'A-baseline &amp; data'!AI452)</f>
        <v>6929.23896737416</v>
      </c>
      <c r="I658" s="243">
        <f>IF('A-baseline &amp; data'!AJ452="",H658*(1+SUMIFS('A-methods'!O:O,'A-methods'!$AG:$AG,"rate",'A-methods'!$AF:$AF,$B658,'A-methods'!$I:$I,$C658,'A-methods'!$A:$A,$D658)),'A-baseline &amp; data'!AJ452)</f>
        <v>6832.229621830922</v>
      </c>
      <c r="J658" s="243">
        <f>IF('A-baseline &amp; data'!AK452="",I658*(1+SUMIFS('A-methods'!P:P,'A-methods'!$AG:$AG,"rate",'A-methods'!$AF:$AF,$B658,'A-methods'!$I:$I,$C658,'A-methods'!$A:$A,$D658)),'A-baseline &amp; data'!AK452)</f>
        <v>6736.5784071252892</v>
      </c>
      <c r="K658" s="243">
        <f>IF('A-baseline &amp; data'!AL452="",J658*(1+SUMIFS('A-methods'!Q:Q,'A-methods'!$AG:$AG,"rate",'A-methods'!$AF:$AF,$B658,'A-methods'!$I:$I,$C658,'A-methods'!$A:$A,$D658)),'A-baseline &amp; data'!AL452)</f>
        <v>6642.2663094255349</v>
      </c>
      <c r="L658" s="243">
        <f>IF('A-baseline &amp; data'!AM452="",K658*(1+SUMIFS('A-methods'!R:R,'A-methods'!$AG:$AG,"rate",'A-methods'!$AF:$AF,$B658,'A-methods'!$I:$I,$C658,'A-methods'!$A:$A,$D658)),'A-baseline &amp; data'!AM452)</f>
        <v>6549.2745810935776</v>
      </c>
      <c r="M658" s="243">
        <f>IF('A-baseline &amp; data'!AN452="",L658*(1+SUMIFS('A-methods'!S:S,'A-methods'!$AG:$AG,"rate",'A-methods'!$AF:$AF,$B658,'A-methods'!$I:$I,$C658,'A-methods'!$A:$A,$D658)),'A-baseline &amp; data'!AN452)</f>
        <v>6457.5847369582671</v>
      </c>
      <c r="N658" s="243">
        <f>IF('A-baseline &amp; data'!AO452="",M658*(1+SUMIFS('A-methods'!T:T,'A-methods'!$AG:$AG,"rate",'A-methods'!$AF:$AF,$B658,'A-methods'!$I:$I,$C658,'A-methods'!$A:$A,$D658)),'A-baseline &amp; data'!AO452)</f>
        <v>6367.1785506408514</v>
      </c>
      <c r="O658" s="243">
        <f>IF('A-baseline &amp; data'!AP452="",N658*(1+SUMIFS('A-methods'!U:U,'A-methods'!$AG:$AG,"rate",'A-methods'!$AF:$AF,$B658,'A-methods'!$I:$I,$C658,'A-methods'!$A:$A,$D658)),'A-baseline &amp; data'!AP452)</f>
        <v>6278.0380509318793</v>
      </c>
      <c r="P658" s="243">
        <f>IF('A-baseline &amp; data'!AQ452="",O658*(1+SUMIFS('A-methods'!V:V,'A-methods'!$AG:$AG,"rate",'A-methods'!$AF:$AF,$B658,'A-methods'!$I:$I,$C658,'A-methods'!$A:$A,$D658)),'A-baseline &amp; data'!AQ452)</f>
        <v>6190.1455182188329</v>
      </c>
      <c r="Q658" s="243">
        <f>IF('A-baseline &amp; data'!AR452="",P658*(1+SUMIFS('A-methods'!W:W,'A-methods'!$AG:$AG,"rate",'A-methods'!$AF:$AF,$B658,'A-methods'!$I:$I,$C658,'A-methods'!$A:$A,$D658)),'A-baseline &amp; data'!AR452)</f>
        <v>6103.4834809637696</v>
      </c>
      <c r="R658" s="243">
        <f>IF('A-baseline &amp; data'!AS452="",Q658*(1+SUMIFS('A-methods'!X:X,'A-methods'!$AG:$AG,"rate",'A-methods'!$AF:$AF,$B658,'A-methods'!$I:$I,$C658,'A-methods'!$A:$A,$D658)),'A-baseline &amp; data'!AS452)</f>
        <v>6018.0347122302765</v>
      </c>
      <c r="S658" s="243">
        <f>IF('A-baseline &amp; data'!AT452="",R658*(1+SUMIFS('A-methods'!Y:Y,'A-methods'!$AG:$AG,"rate",'A-methods'!$AF:$AF,$B658,'A-methods'!$I:$I,$C658,'A-methods'!$A:$A,$D658)),'A-baseline &amp; data'!AT452)</f>
        <v>5933.7822262590525</v>
      </c>
      <c r="T658" s="243">
        <f>IF('A-baseline &amp; data'!AU452="",S658*(1+SUMIFS('A-methods'!Z:Z,'A-methods'!$AG:$AG,"rate",'A-methods'!$AF:$AF,$B658,'A-methods'!$I:$I,$C658,'A-methods'!$A:$A,$D658)),'A-baseline &amp; data'!AU452)</f>
        <v>5850.7092750914253</v>
      </c>
      <c r="U658" s="243">
        <f>IF('A-baseline &amp; data'!AV452="",T658*(1+SUMIFS('A-methods'!AA:AA,'A-methods'!$AG:$AG,"rate",'A-methods'!$AF:$AF,$B658,'A-methods'!$I:$I,$C658,'A-methods'!$A:$A,$D658)),'A-baseline &amp; data'!AV452)</f>
        <v>5768.7993452401452</v>
      </c>
      <c r="V658" s="243">
        <f>IF('A-baseline &amp; data'!AW452="",U658*(1+SUMIFS('A-methods'!AB:AB,'A-methods'!$AG:$AG,"rate",'A-methods'!$AF:$AF,$B658,'A-methods'!$I:$I,$C658,'A-methods'!$A:$A,$D658)),'A-baseline &amp; data'!AW452)</f>
        <v>5688.0361544067828</v>
      </c>
      <c r="W658" s="243">
        <f>IF('A-baseline &amp; data'!AX452="",V658*(1+SUMIFS('A-methods'!AC:AC,'A-methods'!$AG:$AG,"rate",'A-methods'!$AF:$AF,$B658,'A-methods'!$I:$I,$C658,'A-methods'!$A:$A,$D658)),'A-baseline &amp; data'!AX452)</f>
        <v>5608.4036482450874</v>
      </c>
      <c r="X658" s="243">
        <f>IF('A-baseline &amp; data'!AY452="",W658*(1+SUMIFS('A-methods'!AD:AD,'A-methods'!$AG:$AG,"rate",'A-methods'!$AF:$AF,$B658,'A-methods'!$I:$I,$C658,'A-methods'!$A:$A,$D658)),'A-baseline &amp; data'!AY452)</f>
        <v>5529.8859971696565</v>
      </c>
      <c r="Y658" s="243">
        <f>IF('A-baseline &amp; data'!AZ452="",X658*(1+SUMIFS('A-methods'!AE:AE,'A-methods'!$AG:$AG,"rate",'A-methods'!$AF:$AF,$B658,'A-methods'!$I:$I,$C658,'A-methods'!$A:$A,$D658)),'A-baseline &amp; data'!AZ452)</f>
        <v>5452.4675932092814</v>
      </c>
    </row>
    <row r="659" spans="1:25">
      <c r="A659" s="237" t="s">
        <v>43</v>
      </c>
      <c r="B659" s="221" t="s">
        <v>44</v>
      </c>
      <c r="C659" s="274" t="str">
        <f t="shared" si="67"/>
        <v>Vic</v>
      </c>
      <c r="D659" s="272" t="str">
        <f t="shared" si="67"/>
        <v>Best</v>
      </c>
      <c r="E659" s="336">
        <f>IF('A-baseline &amp; data'!AF453&lt;&gt;"",'A-baseline &amp; data'!AF453,'A-baseline &amp; data'!AE453*(1+SUMIFS('A-methods'!K:K,'A-methods'!$AG:$AG,"rate",'A-methods'!$AF:$AF,$B659,'A-methods'!$I:$I,$C659,'A-methods'!$A:$A,$D659)))</f>
        <v>31.700000000000003</v>
      </c>
      <c r="F659" s="243">
        <f>IF('A-baseline &amp; data'!AG453="",E659*(1+SUMIFS('A-methods'!L:L,'A-methods'!$AG:$AG,"rate",'A-methods'!$AF:$AF,$B659,'A-methods'!$I:$I,$C659,'A-methods'!$A:$A,$D659)),'A-baseline &amp; data'!AG453)</f>
        <v>32.017000000000003</v>
      </c>
      <c r="G659" s="243">
        <f>IF('A-baseline &amp; data'!AH453="",F659*(1+SUMIFS('A-methods'!M:M,'A-methods'!$AG:$AG,"rate",'A-methods'!$AF:$AF,$B659,'A-methods'!$I:$I,$C659,'A-methods'!$A:$A,$D659)),'A-baseline &amp; data'!AH453)</f>
        <v>32.33717</v>
      </c>
      <c r="H659" s="243">
        <f>IF('A-baseline &amp; data'!AI453="",G659*(1+SUMIFS('A-methods'!N:N,'A-methods'!$AG:$AG,"rate",'A-methods'!$AF:$AF,$B659,'A-methods'!$I:$I,$C659,'A-methods'!$A:$A,$D659)),'A-baseline &amp; data'!AI453)</f>
        <v>32.660541700000003</v>
      </c>
      <c r="I659" s="243">
        <f>IF('A-baseline &amp; data'!AJ453="",H659*(1+SUMIFS('A-methods'!O:O,'A-methods'!$AG:$AG,"rate",'A-methods'!$AF:$AF,$B659,'A-methods'!$I:$I,$C659,'A-methods'!$A:$A,$D659)),'A-baseline &amp; data'!AJ453)</f>
        <v>32.987147117000006</v>
      </c>
      <c r="J659" s="243">
        <f>IF('A-baseline &amp; data'!AK453="",I659*(1+SUMIFS('A-methods'!P:P,'A-methods'!$AG:$AG,"rate",'A-methods'!$AF:$AF,$B659,'A-methods'!$I:$I,$C659,'A-methods'!$A:$A,$D659)),'A-baseline &amp; data'!AK453)</f>
        <v>33.317018588170008</v>
      </c>
      <c r="K659" s="243">
        <f>IF('A-baseline &amp; data'!AL453="",J659*(1+SUMIFS('A-methods'!Q:Q,'A-methods'!$AG:$AG,"rate",'A-methods'!$AF:$AF,$B659,'A-methods'!$I:$I,$C659,'A-methods'!$A:$A,$D659)),'A-baseline &amp; data'!AL453)</f>
        <v>33.650188774051706</v>
      </c>
      <c r="L659" s="243">
        <f>IF('A-baseline &amp; data'!AM453="",K659*(1+SUMIFS('A-methods'!R:R,'A-methods'!$AG:$AG,"rate",'A-methods'!$AF:$AF,$B659,'A-methods'!$I:$I,$C659,'A-methods'!$A:$A,$D659)),'A-baseline &amp; data'!AM453)</f>
        <v>33.986690661792224</v>
      </c>
      <c r="M659" s="243">
        <f>IF('A-baseline &amp; data'!AN453="",L659*(1+SUMIFS('A-methods'!S:S,'A-methods'!$AG:$AG,"rate",'A-methods'!$AF:$AF,$B659,'A-methods'!$I:$I,$C659,'A-methods'!$A:$A,$D659)),'A-baseline &amp; data'!AN453)</f>
        <v>34.326557568410145</v>
      </c>
      <c r="N659" s="243">
        <f>IF('A-baseline &amp; data'!AO453="",M659*(1+SUMIFS('A-methods'!T:T,'A-methods'!$AG:$AG,"rate",'A-methods'!$AF:$AF,$B659,'A-methods'!$I:$I,$C659,'A-methods'!$A:$A,$D659)),'A-baseline &amp; data'!AO453)</f>
        <v>34.669823144094245</v>
      </c>
      <c r="O659" s="243">
        <f>IF('A-baseline &amp; data'!AP453="",N659*(1+SUMIFS('A-methods'!U:U,'A-methods'!$AG:$AG,"rate",'A-methods'!$AF:$AF,$B659,'A-methods'!$I:$I,$C659,'A-methods'!$A:$A,$D659)),'A-baseline &amp; data'!AP453)</f>
        <v>34.323124912653306</v>
      </c>
      <c r="P659" s="243">
        <f>IF('A-baseline &amp; data'!AQ453="",O659*(1+SUMIFS('A-methods'!V:V,'A-methods'!$AG:$AG,"rate",'A-methods'!$AF:$AF,$B659,'A-methods'!$I:$I,$C659,'A-methods'!$A:$A,$D659)),'A-baseline &amp; data'!AQ453)</f>
        <v>33.979893663526774</v>
      </c>
      <c r="Q659" s="243">
        <f>IF('A-baseline &amp; data'!AR453="",P659*(1+SUMIFS('A-methods'!W:W,'A-methods'!$AG:$AG,"rate",'A-methods'!$AF:$AF,$B659,'A-methods'!$I:$I,$C659,'A-methods'!$A:$A,$D659)),'A-baseline &amp; data'!AR453)</f>
        <v>33.640094726891505</v>
      </c>
      <c r="R659" s="243">
        <f>IF('A-baseline &amp; data'!AS453="",Q659*(1+SUMIFS('A-methods'!X:X,'A-methods'!$AG:$AG,"rate",'A-methods'!$AF:$AF,$B659,'A-methods'!$I:$I,$C659,'A-methods'!$A:$A,$D659)),'A-baseline &amp; data'!AS453)</f>
        <v>33.303693779622591</v>
      </c>
      <c r="S659" s="243">
        <f>IF('A-baseline &amp; data'!AT453="",R659*(1+SUMIFS('A-methods'!Y:Y,'A-methods'!$AG:$AG,"rate",'A-methods'!$AF:$AF,$B659,'A-methods'!$I:$I,$C659,'A-methods'!$A:$A,$D659)),'A-baseline &amp; data'!AT453)</f>
        <v>32.970656841826369</v>
      </c>
      <c r="T659" s="243">
        <f>IF('A-baseline &amp; data'!AU453="",S659*(1+SUMIFS('A-methods'!Z:Z,'A-methods'!$AG:$AG,"rate",'A-methods'!$AF:$AF,$B659,'A-methods'!$I:$I,$C659,'A-methods'!$A:$A,$D659)),'A-baseline &amp; data'!AU453)</f>
        <v>32.640950273408102</v>
      </c>
      <c r="U659" s="243">
        <f>IF('A-baseline &amp; data'!AV453="",T659*(1+SUMIFS('A-methods'!AA:AA,'A-methods'!$AG:$AG,"rate",'A-methods'!$AF:$AF,$B659,'A-methods'!$I:$I,$C659,'A-methods'!$A:$A,$D659)),'A-baseline &amp; data'!AV453)</f>
        <v>32.314540770674022</v>
      </c>
      <c r="V659" s="243">
        <f>IF('A-baseline &amp; data'!AW453="",U659*(1+SUMIFS('A-methods'!AB:AB,'A-methods'!$AG:$AG,"rate",'A-methods'!$AF:$AF,$B659,'A-methods'!$I:$I,$C659,'A-methods'!$A:$A,$D659)),'A-baseline &amp; data'!AW453)</f>
        <v>31.991395362967282</v>
      </c>
      <c r="W659" s="243">
        <f>IF('A-baseline &amp; data'!AX453="",V659*(1+SUMIFS('A-methods'!AC:AC,'A-methods'!$AG:$AG,"rate",'A-methods'!$AF:$AF,$B659,'A-methods'!$I:$I,$C659,'A-methods'!$A:$A,$D659)),'A-baseline &amp; data'!AX453)</f>
        <v>31.671481409337609</v>
      </c>
      <c r="X659" s="243">
        <f>IF('A-baseline &amp; data'!AY453="",W659*(1+SUMIFS('A-methods'!AD:AD,'A-methods'!$AG:$AG,"rate",'A-methods'!$AF:$AF,$B659,'A-methods'!$I:$I,$C659,'A-methods'!$A:$A,$D659)),'A-baseline &amp; data'!AY453)</f>
        <v>31.354766595244232</v>
      </c>
      <c r="Y659" s="243">
        <f>IF('A-baseline &amp; data'!AZ453="",X659*(1+SUMIFS('A-methods'!AE:AE,'A-methods'!$AG:$AG,"rate",'A-methods'!$AF:$AF,$B659,'A-methods'!$I:$I,$C659,'A-methods'!$A:$A,$D659)),'A-baseline &amp; data'!AZ453)</f>
        <v>31.041218929291791</v>
      </c>
    </row>
    <row r="660" spans="1:25">
      <c r="A660" s="237" t="s">
        <v>63</v>
      </c>
      <c r="B660" s="221" t="s">
        <v>64</v>
      </c>
      <c r="C660" s="274" t="str">
        <f t="shared" si="67"/>
        <v>Vic</v>
      </c>
      <c r="D660" s="272" t="str">
        <f t="shared" si="67"/>
        <v>Best</v>
      </c>
      <c r="E660" s="336">
        <f>IF('A-baseline &amp; data'!AF454&lt;&gt;"",'A-baseline &amp; data'!AF454,'A-baseline &amp; data'!AE454*(1+SUMIFS('A-methods'!K:K,'A-methods'!$AG:$AG,"rate",'A-methods'!$AF:$AF,$B660,'A-methods'!$I:$I,$C660,'A-methods'!$A:$A,$D660)))</f>
        <v>2006.2350000000001</v>
      </c>
      <c r="F660" s="243">
        <f>IF('A-baseline &amp; data'!AG454="",E660*(1+SUMIFS('A-methods'!L:L,'A-methods'!$AG:$AG,"rate",'A-methods'!$AF:$AF,$B660,'A-methods'!$I:$I,$C660,'A-methods'!$A:$A,$D660)),'A-baseline &amp; data'!AG454)</f>
        <v>2036.3285249999999</v>
      </c>
      <c r="G660" s="243">
        <f>IF('A-baseline &amp; data'!AH454="",F660*(1+SUMIFS('A-methods'!M:M,'A-methods'!$AG:$AG,"rate",'A-methods'!$AF:$AF,$B660,'A-methods'!$I:$I,$C660,'A-methods'!$A:$A,$D660)),'A-baseline &amp; data'!AH454)</f>
        <v>2066.8734528749997</v>
      </c>
      <c r="H660" s="243">
        <f>IF('A-baseline &amp; data'!AI454="",G660*(1+SUMIFS('A-methods'!N:N,'A-methods'!$AG:$AG,"rate",'A-methods'!$AF:$AF,$B660,'A-methods'!$I:$I,$C660,'A-methods'!$A:$A,$D660)),'A-baseline &amp; data'!AI454)</f>
        <v>2097.8765546681243</v>
      </c>
      <c r="I660" s="243">
        <f>IF('A-baseline &amp; data'!AJ454="",H660*(1+SUMIFS('A-methods'!O:O,'A-methods'!$AG:$AG,"rate",'A-methods'!$AF:$AF,$B660,'A-methods'!$I:$I,$C660,'A-methods'!$A:$A,$D660)),'A-baseline &amp; data'!AJ454)</f>
        <v>2129.3447029881459</v>
      </c>
      <c r="J660" s="243">
        <f>IF('A-baseline &amp; data'!AK454="",I660*(1+SUMIFS('A-methods'!P:P,'A-methods'!$AG:$AG,"rate",'A-methods'!$AF:$AF,$B660,'A-methods'!$I:$I,$C660,'A-methods'!$A:$A,$D660)),'A-baseline &amp; data'!AK454)</f>
        <v>2161.284873532968</v>
      </c>
      <c r="K660" s="243">
        <f>IF('A-baseline &amp; data'!AL454="",J660*(1+SUMIFS('A-methods'!Q:Q,'A-methods'!$AG:$AG,"rate",'A-methods'!$AF:$AF,$B660,'A-methods'!$I:$I,$C660,'A-methods'!$A:$A,$D660)),'A-baseline &amp; data'!AL454)</f>
        <v>2193.7041466359624</v>
      </c>
      <c r="L660" s="243">
        <f>IF('A-baseline &amp; data'!AM454="",K660*(1+SUMIFS('A-methods'!R:R,'A-methods'!$AG:$AG,"rate",'A-methods'!$AF:$AF,$B660,'A-methods'!$I:$I,$C660,'A-methods'!$A:$A,$D660)),'A-baseline &amp; data'!AM454)</f>
        <v>2226.6097088355018</v>
      </c>
      <c r="M660" s="243">
        <f>IF('A-baseline &amp; data'!AN454="",L660*(1+SUMIFS('A-methods'!S:S,'A-methods'!$AG:$AG,"rate",'A-methods'!$AF:$AF,$B660,'A-methods'!$I:$I,$C660,'A-methods'!$A:$A,$D660)),'A-baseline &amp; data'!AN454)</f>
        <v>2260.0088544680343</v>
      </c>
      <c r="N660" s="243">
        <f>IF('A-baseline &amp; data'!AO454="",M660*(1+SUMIFS('A-methods'!T:T,'A-methods'!$AG:$AG,"rate",'A-methods'!$AF:$AF,$B660,'A-methods'!$I:$I,$C660,'A-methods'!$A:$A,$D660)),'A-baseline &amp; data'!AO454)</f>
        <v>2293.9089872850545</v>
      </c>
      <c r="O660" s="243">
        <f>IF('A-baseline &amp; data'!AP454="",N660*(1+SUMIFS('A-methods'!U:U,'A-methods'!$AG:$AG,"rate",'A-methods'!$AF:$AF,$B660,'A-methods'!$I:$I,$C660,'A-methods'!$A:$A,$D660)),'A-baseline &amp; data'!AP454)</f>
        <v>2328.3176220943301</v>
      </c>
      <c r="P660" s="243">
        <f>IF('A-baseline &amp; data'!AQ454="",O660*(1+SUMIFS('A-methods'!V:V,'A-methods'!$AG:$AG,"rate",'A-methods'!$AF:$AF,$B660,'A-methods'!$I:$I,$C660,'A-methods'!$A:$A,$D660)),'A-baseline &amp; data'!AQ454)</f>
        <v>2363.2423864257448</v>
      </c>
      <c r="Q660" s="243">
        <f>IF('A-baseline &amp; data'!AR454="",P660*(1+SUMIFS('A-methods'!W:W,'A-methods'!$AG:$AG,"rate",'A-methods'!$AF:$AF,$B660,'A-methods'!$I:$I,$C660,'A-methods'!$A:$A,$D660)),'A-baseline &amp; data'!AR454)</f>
        <v>2398.6910222221309</v>
      </c>
      <c r="R660" s="243">
        <f>IF('A-baseline &amp; data'!AS454="",Q660*(1+SUMIFS('A-methods'!X:X,'A-methods'!$AG:$AG,"rate",'A-methods'!$AF:$AF,$B660,'A-methods'!$I:$I,$C660,'A-methods'!$A:$A,$D660)),'A-baseline &amp; data'!AS454)</f>
        <v>2434.6713875554624</v>
      </c>
      <c r="S660" s="243">
        <f>IF('A-baseline &amp; data'!AT454="",R660*(1+SUMIFS('A-methods'!Y:Y,'A-methods'!$AG:$AG,"rate",'A-methods'!$AF:$AF,$B660,'A-methods'!$I:$I,$C660,'A-methods'!$A:$A,$D660)),'A-baseline &amp; data'!AT454)</f>
        <v>2471.191458368794</v>
      </c>
      <c r="T660" s="243">
        <f>IF('A-baseline &amp; data'!AU454="",S660*(1+SUMIFS('A-methods'!Z:Z,'A-methods'!$AG:$AG,"rate",'A-methods'!$AF:$AF,$B660,'A-methods'!$I:$I,$C660,'A-methods'!$A:$A,$D660)),'A-baseline &amp; data'!AU454)</f>
        <v>2508.2593302443256</v>
      </c>
      <c r="U660" s="243">
        <f>IF('A-baseline &amp; data'!AV454="",T660*(1+SUMIFS('A-methods'!AA:AA,'A-methods'!$AG:$AG,"rate",'A-methods'!$AF:$AF,$B660,'A-methods'!$I:$I,$C660,'A-methods'!$A:$A,$D660)),'A-baseline &amp; data'!AV454)</f>
        <v>2545.8832201979903</v>
      </c>
      <c r="V660" s="243">
        <f>IF('A-baseline &amp; data'!AW454="",U660*(1+SUMIFS('A-methods'!AB:AB,'A-methods'!$AG:$AG,"rate",'A-methods'!$AF:$AF,$B660,'A-methods'!$I:$I,$C660,'A-methods'!$A:$A,$D660)),'A-baseline &amp; data'!AW454)</f>
        <v>2584.0714685009598</v>
      </c>
      <c r="W660" s="243">
        <f>IF('A-baseline &amp; data'!AX454="",V660*(1+SUMIFS('A-methods'!AC:AC,'A-methods'!$AG:$AG,"rate",'A-methods'!$AF:$AF,$B660,'A-methods'!$I:$I,$C660,'A-methods'!$A:$A,$D660)),'A-baseline &amp; data'!AX454)</f>
        <v>2622.8325405284741</v>
      </c>
      <c r="X660" s="243">
        <f>IF('A-baseline &amp; data'!AY454="",W660*(1+SUMIFS('A-methods'!AD:AD,'A-methods'!$AG:$AG,"rate",'A-methods'!$AF:$AF,$B660,'A-methods'!$I:$I,$C660,'A-methods'!$A:$A,$D660)),'A-baseline &amp; data'!AY454)</f>
        <v>2662.1750286364008</v>
      </c>
      <c r="Y660" s="243">
        <f>IF('A-baseline &amp; data'!AZ454="",X660*(1+SUMIFS('A-methods'!AE:AE,'A-methods'!$AG:$AG,"rate",'A-methods'!$AF:$AF,$B660,'A-methods'!$I:$I,$C660,'A-methods'!$A:$A,$D660)),'A-baseline &amp; data'!AZ454)</f>
        <v>2702.1076540659465</v>
      </c>
    </row>
    <row r="661" spans="1:25">
      <c r="A661" s="237" t="s">
        <v>75</v>
      </c>
      <c r="B661" s="221" t="s">
        <v>76</v>
      </c>
      <c r="C661" s="274" t="str">
        <f t="shared" si="67"/>
        <v>Vic</v>
      </c>
      <c r="D661" s="272" t="str">
        <f t="shared" si="67"/>
        <v>Best</v>
      </c>
      <c r="E661" s="336">
        <f>IF('A-baseline &amp; data'!AF455&lt;&gt;"",'A-baseline &amp; data'!AF455,'A-baseline &amp; data'!AE455*(1+SUMIFS('A-methods'!K:K,'A-methods'!$AG:$AG,"rate",'A-methods'!$AF:$AF,$B661,'A-methods'!$I:$I,$C661,'A-methods'!$A:$A,$D661)))</f>
        <v>698.505</v>
      </c>
      <c r="F661" s="243">
        <f>IF('A-baseline &amp; data'!AG455="",E661*(1+SUMIFS('A-methods'!L:L,'A-methods'!$AG:$AG,"rate",'A-methods'!$AF:$AF,$B661,'A-methods'!$I:$I,$C661,'A-methods'!$A:$A,$D661)),'A-baseline &amp; data'!AG455)</f>
        <v>684.53489999999999</v>
      </c>
      <c r="G661" s="243">
        <f>IF('A-baseline &amp; data'!AH455="",F661*(1+SUMIFS('A-methods'!M:M,'A-methods'!$AG:$AG,"rate",'A-methods'!$AF:$AF,$B661,'A-methods'!$I:$I,$C661,'A-methods'!$A:$A,$D661)),'A-baseline &amp; data'!AH455)</f>
        <v>670.844202</v>
      </c>
      <c r="H661" s="243">
        <f>IF('A-baseline &amp; data'!AI455="",G661*(1+SUMIFS('A-methods'!N:N,'A-methods'!$AG:$AG,"rate",'A-methods'!$AF:$AF,$B661,'A-methods'!$I:$I,$C661,'A-methods'!$A:$A,$D661)),'A-baseline &amp; data'!AI455)</f>
        <v>657.42731795999998</v>
      </c>
      <c r="I661" s="243">
        <f>IF('A-baseline &amp; data'!AJ455="",H661*(1+SUMIFS('A-methods'!O:O,'A-methods'!$AG:$AG,"rate",'A-methods'!$AF:$AF,$B661,'A-methods'!$I:$I,$C661,'A-methods'!$A:$A,$D661)),'A-baseline &amp; data'!AJ455)</f>
        <v>644.27877160079993</v>
      </c>
      <c r="J661" s="243">
        <f>IF('A-baseline &amp; data'!AK455="",I661*(1+SUMIFS('A-methods'!P:P,'A-methods'!$AG:$AG,"rate",'A-methods'!$AF:$AF,$B661,'A-methods'!$I:$I,$C661,'A-methods'!$A:$A,$D661)),'A-baseline &amp; data'!AK455)</f>
        <v>631.3931961687839</v>
      </c>
      <c r="K661" s="243">
        <f>IF('A-baseline &amp; data'!AL455="",J661*(1+SUMIFS('A-methods'!Q:Q,'A-methods'!$AG:$AG,"rate",'A-methods'!$AF:$AF,$B661,'A-methods'!$I:$I,$C661,'A-methods'!$A:$A,$D661)),'A-baseline &amp; data'!AL455)</f>
        <v>618.76533224540822</v>
      </c>
      <c r="L661" s="243">
        <f>IF('A-baseline &amp; data'!AM455="",K661*(1+SUMIFS('A-methods'!R:R,'A-methods'!$AG:$AG,"rate",'A-methods'!$AF:$AF,$B661,'A-methods'!$I:$I,$C661,'A-methods'!$A:$A,$D661)),'A-baseline &amp; data'!AM455)</f>
        <v>606.39002560050005</v>
      </c>
      <c r="M661" s="243">
        <f>IF('A-baseline &amp; data'!AN455="",L661*(1+SUMIFS('A-methods'!S:S,'A-methods'!$AG:$AG,"rate",'A-methods'!$AF:$AF,$B661,'A-methods'!$I:$I,$C661,'A-methods'!$A:$A,$D661)),'A-baseline &amp; data'!AN455)</f>
        <v>594.26222508849003</v>
      </c>
      <c r="N661" s="243">
        <f>IF('A-baseline &amp; data'!AO455="",M661*(1+SUMIFS('A-methods'!T:T,'A-methods'!$AG:$AG,"rate",'A-methods'!$AF:$AF,$B661,'A-methods'!$I:$I,$C661,'A-methods'!$A:$A,$D661)),'A-baseline &amp; data'!AO455)</f>
        <v>582.37698058672026</v>
      </c>
      <c r="O661" s="243">
        <f>IF('A-baseline &amp; data'!AP455="",N661*(1+SUMIFS('A-methods'!U:U,'A-methods'!$AG:$AG,"rate",'A-methods'!$AF:$AF,$B661,'A-methods'!$I:$I,$C661,'A-methods'!$A:$A,$D661)),'A-baseline &amp; data'!AP455)</f>
        <v>570.72944097498589</v>
      </c>
      <c r="P661" s="243">
        <f>IF('A-baseline &amp; data'!AQ455="",O661*(1+SUMIFS('A-methods'!V:V,'A-methods'!$AG:$AG,"rate",'A-methods'!$AF:$AF,$B661,'A-methods'!$I:$I,$C661,'A-methods'!$A:$A,$D661)),'A-baseline &amp; data'!AQ455)</f>
        <v>559.31485215548616</v>
      </c>
      <c r="Q661" s="243">
        <f>IF('A-baseline &amp; data'!AR455="",P661*(1+SUMIFS('A-methods'!W:W,'A-methods'!$AG:$AG,"rate",'A-methods'!$AF:$AF,$B661,'A-methods'!$I:$I,$C661,'A-methods'!$A:$A,$D661)),'A-baseline &amp; data'!AR455)</f>
        <v>548.12855511237638</v>
      </c>
      <c r="R661" s="243">
        <f>IF('A-baseline &amp; data'!AS455="",Q661*(1+SUMIFS('A-methods'!X:X,'A-methods'!$AG:$AG,"rate",'A-methods'!$AF:$AF,$B661,'A-methods'!$I:$I,$C661,'A-methods'!$A:$A,$D661)),'A-baseline &amp; data'!AS455)</f>
        <v>537.1659840101288</v>
      </c>
      <c r="S661" s="243">
        <f>IF('A-baseline &amp; data'!AT455="",R661*(1+SUMIFS('A-methods'!Y:Y,'A-methods'!$AG:$AG,"rate",'A-methods'!$AF:$AF,$B661,'A-methods'!$I:$I,$C661,'A-methods'!$A:$A,$D661)),'A-baseline &amp; data'!AT455)</f>
        <v>526.42266432992619</v>
      </c>
      <c r="T661" s="243">
        <f>IF('A-baseline &amp; data'!AU455="",S661*(1+SUMIFS('A-methods'!Z:Z,'A-methods'!$AG:$AG,"rate",'A-methods'!$AF:$AF,$B661,'A-methods'!$I:$I,$C661,'A-methods'!$A:$A,$D661)),'A-baseline &amp; data'!AU455)</f>
        <v>515.89421104332769</v>
      </c>
      <c r="U661" s="243">
        <f>IF('A-baseline &amp; data'!AV455="",T661*(1+SUMIFS('A-methods'!AA:AA,'A-methods'!$AG:$AG,"rate",'A-methods'!$AF:$AF,$B661,'A-methods'!$I:$I,$C661,'A-methods'!$A:$A,$D661)),'A-baseline &amp; data'!AV455)</f>
        <v>505.57632682246111</v>
      </c>
      <c r="V661" s="243">
        <f>IF('A-baseline &amp; data'!AW455="",U661*(1+SUMIFS('A-methods'!AB:AB,'A-methods'!$AG:$AG,"rate",'A-methods'!$AF:$AF,$B661,'A-methods'!$I:$I,$C661,'A-methods'!$A:$A,$D661)),'A-baseline &amp; data'!AW455)</f>
        <v>495.46480028601189</v>
      </c>
      <c r="W661" s="243">
        <f>IF('A-baseline &amp; data'!AX455="",V661*(1+SUMIFS('A-methods'!AC:AC,'A-methods'!$AG:$AG,"rate",'A-methods'!$AF:$AF,$B661,'A-methods'!$I:$I,$C661,'A-methods'!$A:$A,$D661)),'A-baseline &amp; data'!AX455)</f>
        <v>485.55550428029164</v>
      </c>
      <c r="X661" s="243">
        <f>IF('A-baseline &amp; data'!AY455="",W661*(1+SUMIFS('A-methods'!AD:AD,'A-methods'!$AG:$AG,"rate",'A-methods'!$AF:$AF,$B661,'A-methods'!$I:$I,$C661,'A-methods'!$A:$A,$D661)),'A-baseline &amp; data'!AY455)</f>
        <v>475.84439419468578</v>
      </c>
      <c r="Y661" s="243">
        <f>IF('A-baseline &amp; data'!AZ455="",X661*(1+SUMIFS('A-methods'!AE:AE,'A-methods'!$AG:$AG,"rate",'A-methods'!$AF:$AF,$B661,'A-methods'!$I:$I,$C661,'A-methods'!$A:$A,$D661)),'A-baseline &amp; data'!AZ455)</f>
        <v>466.32750631079205</v>
      </c>
    </row>
    <row r="662" spans="1:25">
      <c r="A662" s="237" t="s">
        <v>253</v>
      </c>
      <c r="B662" s="221" t="s">
        <v>193</v>
      </c>
      <c r="C662" s="274" t="str">
        <f t="shared" si="67"/>
        <v>Vic</v>
      </c>
      <c r="D662" s="272" t="str">
        <f t="shared" si="67"/>
        <v>Best</v>
      </c>
      <c r="E662" s="336">
        <f>IF('A-baseline &amp; data'!AF456&lt;&gt;"",'A-baseline &amp; data'!AF456,'A-baseline &amp; data'!AE456*(1+SUMIFS('A-methods'!K:K,'A-methods'!$AG:$AG,"rate",'A-methods'!$AF:$AF,$B662,'A-methods'!$I:$I,$C662,'A-methods'!$A:$A,$D662)))</f>
        <v>2117.7049999999999</v>
      </c>
      <c r="F662" s="243">
        <f>IF('A-baseline &amp; data'!AG456="",E662*(1+SUMIFS('A-methods'!L:L,'A-methods'!$AG:$AG,"rate",'A-methods'!$AF:$AF,$B662,'A-methods'!$I:$I,$C662,'A-methods'!$A:$A,$D662)),'A-baseline &amp; data'!AG456)</f>
        <v>2075.3508999999999</v>
      </c>
      <c r="G662" s="243">
        <f>IF('A-baseline &amp; data'!AH456="",F662*(1+SUMIFS('A-methods'!M:M,'A-methods'!$AG:$AG,"rate",'A-methods'!$AF:$AF,$B662,'A-methods'!$I:$I,$C662,'A-methods'!$A:$A,$D662)),'A-baseline &amp; data'!AH456)</f>
        <v>2033.8438819999999</v>
      </c>
      <c r="H662" s="243">
        <f>IF('A-baseline &amp; data'!AI456="",G662*(1+SUMIFS('A-methods'!N:N,'A-methods'!$AG:$AG,"rate",'A-methods'!$AF:$AF,$B662,'A-methods'!$I:$I,$C662,'A-methods'!$A:$A,$D662)),'A-baseline &amp; data'!AI456)</f>
        <v>1993.16700436</v>
      </c>
      <c r="I662" s="243">
        <f>IF('A-baseline &amp; data'!AJ456="",H662*(1+SUMIFS('A-methods'!O:O,'A-methods'!$AG:$AG,"rate",'A-methods'!$AF:$AF,$B662,'A-methods'!$I:$I,$C662,'A-methods'!$A:$A,$D662)),'A-baseline &amp; data'!AJ456)</f>
        <v>1953.3036642728</v>
      </c>
      <c r="J662" s="243">
        <f>IF('A-baseline &amp; data'!AK456="",I662*(1+SUMIFS('A-methods'!P:P,'A-methods'!$AG:$AG,"rate",'A-methods'!$AF:$AF,$B662,'A-methods'!$I:$I,$C662,'A-methods'!$A:$A,$D662)),'A-baseline &amp; data'!AK456)</f>
        <v>1914.237590987344</v>
      </c>
      <c r="K662" s="243">
        <f>IF('A-baseline &amp; data'!AL456="",J662*(1+SUMIFS('A-methods'!Q:Q,'A-methods'!$AG:$AG,"rate",'A-methods'!$AF:$AF,$B662,'A-methods'!$I:$I,$C662,'A-methods'!$A:$A,$D662)),'A-baseline &amp; data'!AL456)</f>
        <v>1875.9528391675972</v>
      </c>
      <c r="L662" s="243">
        <f>IF('A-baseline &amp; data'!AM456="",K662*(1+SUMIFS('A-methods'!R:R,'A-methods'!$AG:$AG,"rate",'A-methods'!$AF:$AF,$B662,'A-methods'!$I:$I,$C662,'A-methods'!$A:$A,$D662)),'A-baseline &amp; data'!AM456)</f>
        <v>1838.4337823842452</v>
      </c>
      <c r="M662" s="243">
        <f>IF('A-baseline &amp; data'!AN456="",L662*(1+SUMIFS('A-methods'!S:S,'A-methods'!$AG:$AG,"rate",'A-methods'!$AF:$AF,$B662,'A-methods'!$I:$I,$C662,'A-methods'!$A:$A,$D662)),'A-baseline &amp; data'!AN456)</f>
        <v>1801.6651067365603</v>
      </c>
      <c r="N662" s="243">
        <f>IF('A-baseline &amp; data'!AO456="",M662*(1+SUMIFS('A-methods'!T:T,'A-methods'!$AG:$AG,"rate",'A-methods'!$AF:$AF,$B662,'A-methods'!$I:$I,$C662,'A-methods'!$A:$A,$D662)),'A-baseline &amp; data'!AO456)</f>
        <v>1765.6318046018291</v>
      </c>
      <c r="O662" s="243">
        <f>IF('A-baseline &amp; data'!AP456="",N662*(1+SUMIFS('A-methods'!U:U,'A-methods'!$AG:$AG,"rate",'A-methods'!$AF:$AF,$B662,'A-methods'!$I:$I,$C662,'A-methods'!$A:$A,$D662)),'A-baseline &amp; data'!AP456)</f>
        <v>1730.3191685097925</v>
      </c>
      <c r="P662" s="243">
        <f>IF('A-baseline &amp; data'!AQ456="",O662*(1+SUMIFS('A-methods'!V:V,'A-methods'!$AG:$AG,"rate",'A-methods'!$AF:$AF,$B662,'A-methods'!$I:$I,$C662,'A-methods'!$A:$A,$D662)),'A-baseline &amp; data'!AQ456)</f>
        <v>1695.7127851395967</v>
      </c>
      <c r="Q662" s="243">
        <f>IF('A-baseline &amp; data'!AR456="",P662*(1+SUMIFS('A-methods'!W:W,'A-methods'!$AG:$AG,"rate",'A-methods'!$AF:$AF,$B662,'A-methods'!$I:$I,$C662,'A-methods'!$A:$A,$D662)),'A-baseline &amp; data'!AR456)</f>
        <v>1661.7985294368048</v>
      </c>
      <c r="R662" s="243">
        <f>IF('A-baseline &amp; data'!AS456="",Q662*(1+SUMIFS('A-methods'!X:X,'A-methods'!$AG:$AG,"rate",'A-methods'!$AF:$AF,$B662,'A-methods'!$I:$I,$C662,'A-methods'!$A:$A,$D662)),'A-baseline &amp; data'!AS456)</f>
        <v>1628.5625588480686</v>
      </c>
      <c r="S662" s="243">
        <f>IF('A-baseline &amp; data'!AT456="",R662*(1+SUMIFS('A-methods'!Y:Y,'A-methods'!$AG:$AG,"rate",'A-methods'!$AF:$AF,$B662,'A-methods'!$I:$I,$C662,'A-methods'!$A:$A,$D662)),'A-baseline &amp; data'!AT456)</f>
        <v>1595.9913076711073</v>
      </c>
      <c r="T662" s="243">
        <f>IF('A-baseline &amp; data'!AU456="",S662*(1+SUMIFS('A-methods'!Z:Z,'A-methods'!$AG:$AG,"rate",'A-methods'!$AF:$AF,$B662,'A-methods'!$I:$I,$C662,'A-methods'!$A:$A,$D662)),'A-baseline &amp; data'!AU456)</f>
        <v>1564.071481517685</v>
      </c>
      <c r="U662" s="243">
        <f>IF('A-baseline &amp; data'!AV456="",T662*(1+SUMIFS('A-methods'!AA:AA,'A-methods'!$AG:$AG,"rate",'A-methods'!$AF:$AF,$B662,'A-methods'!$I:$I,$C662,'A-methods'!$A:$A,$D662)),'A-baseline &amp; data'!AV456)</f>
        <v>1532.7900518873312</v>
      </c>
      <c r="V662" s="243">
        <f>IF('A-baseline &amp; data'!AW456="",U662*(1+SUMIFS('A-methods'!AB:AB,'A-methods'!$AG:$AG,"rate",'A-methods'!$AF:$AF,$B662,'A-methods'!$I:$I,$C662,'A-methods'!$A:$A,$D662)),'A-baseline &amp; data'!AW456)</f>
        <v>1502.1342508495845</v>
      </c>
      <c r="W662" s="243">
        <f>IF('A-baseline &amp; data'!AX456="",V662*(1+SUMIFS('A-methods'!AC:AC,'A-methods'!$AG:$AG,"rate",'A-methods'!$AF:$AF,$B662,'A-methods'!$I:$I,$C662,'A-methods'!$A:$A,$D662)),'A-baseline &amp; data'!AX456)</f>
        <v>1472.0915658325928</v>
      </c>
      <c r="X662" s="243">
        <f>IF('A-baseline &amp; data'!AY456="",W662*(1+SUMIFS('A-methods'!AD:AD,'A-methods'!$AG:$AG,"rate",'A-methods'!$AF:$AF,$B662,'A-methods'!$I:$I,$C662,'A-methods'!$A:$A,$D662)),'A-baseline &amp; data'!AY456)</f>
        <v>1442.649734515941</v>
      </c>
      <c r="Y662" s="243">
        <f>IF('A-baseline &amp; data'!AZ456="",X662*(1+SUMIFS('A-methods'!AE:AE,'A-methods'!$AG:$AG,"rate",'A-methods'!$AF:$AF,$B662,'A-methods'!$I:$I,$C662,'A-methods'!$A:$A,$D662)),'A-baseline &amp; data'!AZ456)</f>
        <v>1413.7967398256221</v>
      </c>
    </row>
    <row r="663" spans="1:25">
      <c r="A663" s="238" t="s">
        <v>87</v>
      </c>
      <c r="B663" s="221" t="s">
        <v>88</v>
      </c>
      <c r="C663" s="274" t="str">
        <f t="shared" si="67"/>
        <v>Vic</v>
      </c>
      <c r="D663" s="272" t="str">
        <f t="shared" si="67"/>
        <v>Best</v>
      </c>
      <c r="E663" s="336">
        <f>IF('A-baseline &amp; data'!AF457&lt;&gt;"",'A-baseline &amp; data'!AF457,'A-baseline &amp; data'!AE457*(1+SUMIFS('A-methods'!K:K,'A-methods'!$AG:$AG,"rate",'A-methods'!$AF:$AF,$B663,'A-methods'!$I:$I,$C663,'A-methods'!$A:$A,$D663)))</f>
        <v>32.17</v>
      </c>
      <c r="F663" s="243">
        <f>IF('A-baseline &amp; data'!AG457="",E663*(1+SUMIFS('A-methods'!L:L,'A-methods'!$AG:$AG,"rate",'A-methods'!$AF:$AF,$B663,'A-methods'!$I:$I,$C663,'A-methods'!$A:$A,$D663)),'A-baseline &amp; data'!AG457)</f>
        <v>32.17</v>
      </c>
      <c r="G663" s="243">
        <f>IF('A-baseline &amp; data'!AH457="",F663*(1+SUMIFS('A-methods'!M:M,'A-methods'!$AG:$AG,"rate",'A-methods'!$AF:$AF,$B663,'A-methods'!$I:$I,$C663,'A-methods'!$A:$A,$D663)),'A-baseline &amp; data'!AH457)</f>
        <v>32.17</v>
      </c>
      <c r="H663" s="243">
        <f>IF('A-baseline &amp; data'!AI457="",G663*(1+SUMIFS('A-methods'!N:N,'A-methods'!$AG:$AG,"rate",'A-methods'!$AF:$AF,$B663,'A-methods'!$I:$I,$C663,'A-methods'!$A:$A,$D663)),'A-baseline &amp; data'!AI457)</f>
        <v>32.17</v>
      </c>
      <c r="I663" s="243">
        <f>IF('A-baseline &amp; data'!AJ457="",H663*(1+SUMIFS('A-methods'!O:O,'A-methods'!$AG:$AG,"rate",'A-methods'!$AF:$AF,$B663,'A-methods'!$I:$I,$C663,'A-methods'!$A:$A,$D663)),'A-baseline &amp; data'!AJ457)</f>
        <v>32.17</v>
      </c>
      <c r="J663" s="243">
        <f>IF('A-baseline &amp; data'!AK457="",I663*(1+SUMIFS('A-methods'!P:P,'A-methods'!$AG:$AG,"rate",'A-methods'!$AF:$AF,$B663,'A-methods'!$I:$I,$C663,'A-methods'!$A:$A,$D663)),'A-baseline &amp; data'!AK457)</f>
        <v>32.17</v>
      </c>
      <c r="K663" s="243">
        <f>IF('A-baseline &amp; data'!AL457="",J663*(1+SUMIFS('A-methods'!Q:Q,'A-methods'!$AG:$AG,"rate",'A-methods'!$AF:$AF,$B663,'A-methods'!$I:$I,$C663,'A-methods'!$A:$A,$D663)),'A-baseline &amp; data'!AL457)</f>
        <v>32.17</v>
      </c>
      <c r="L663" s="243">
        <f>IF('A-baseline &amp; data'!AM457="",K663*(1+SUMIFS('A-methods'!R:R,'A-methods'!$AG:$AG,"rate",'A-methods'!$AF:$AF,$B663,'A-methods'!$I:$I,$C663,'A-methods'!$A:$A,$D663)),'A-baseline &amp; data'!AM457)</f>
        <v>32.17</v>
      </c>
      <c r="M663" s="243">
        <f>IF('A-baseline &amp; data'!AN457="",L663*(1+SUMIFS('A-methods'!S:S,'A-methods'!$AG:$AG,"rate",'A-methods'!$AF:$AF,$B663,'A-methods'!$I:$I,$C663,'A-methods'!$A:$A,$D663)),'A-baseline &amp; data'!AN457)</f>
        <v>32.17</v>
      </c>
      <c r="N663" s="243">
        <f>IF('A-baseline &amp; data'!AO457="",M663*(1+SUMIFS('A-methods'!T:T,'A-methods'!$AG:$AG,"rate",'A-methods'!$AF:$AF,$B663,'A-methods'!$I:$I,$C663,'A-methods'!$A:$A,$D663)),'A-baseline &amp; data'!AO457)</f>
        <v>32.17</v>
      </c>
      <c r="O663" s="243">
        <f>IF('A-baseline &amp; data'!AP457="",N663*(1+SUMIFS('A-methods'!U:U,'A-methods'!$AG:$AG,"rate",'A-methods'!$AF:$AF,$B663,'A-methods'!$I:$I,$C663,'A-methods'!$A:$A,$D663)),'A-baseline &amp; data'!AP457)</f>
        <v>32.17</v>
      </c>
      <c r="P663" s="243">
        <f>IF('A-baseline &amp; data'!AQ457="",O663*(1+SUMIFS('A-methods'!V:V,'A-methods'!$AG:$AG,"rate",'A-methods'!$AF:$AF,$B663,'A-methods'!$I:$I,$C663,'A-methods'!$A:$A,$D663)),'A-baseline &amp; data'!AQ457)</f>
        <v>32.17</v>
      </c>
      <c r="Q663" s="243">
        <f>IF('A-baseline &amp; data'!AR457="",P663*(1+SUMIFS('A-methods'!W:W,'A-methods'!$AG:$AG,"rate",'A-methods'!$AF:$AF,$B663,'A-methods'!$I:$I,$C663,'A-methods'!$A:$A,$D663)),'A-baseline &amp; data'!AR457)</f>
        <v>32.17</v>
      </c>
      <c r="R663" s="243">
        <f>IF('A-baseline &amp; data'!AS457="",Q663*(1+SUMIFS('A-methods'!X:X,'A-methods'!$AG:$AG,"rate",'A-methods'!$AF:$AF,$B663,'A-methods'!$I:$I,$C663,'A-methods'!$A:$A,$D663)),'A-baseline &amp; data'!AS457)</f>
        <v>32.17</v>
      </c>
      <c r="S663" s="243">
        <f>IF('A-baseline &amp; data'!AT457="",R663*(1+SUMIFS('A-methods'!Y:Y,'A-methods'!$AG:$AG,"rate",'A-methods'!$AF:$AF,$B663,'A-methods'!$I:$I,$C663,'A-methods'!$A:$A,$D663)),'A-baseline &amp; data'!AT457)</f>
        <v>32.17</v>
      </c>
      <c r="T663" s="243">
        <f>IF('A-baseline &amp; data'!AU457="",S663*(1+SUMIFS('A-methods'!Z:Z,'A-methods'!$AG:$AG,"rate",'A-methods'!$AF:$AF,$B663,'A-methods'!$I:$I,$C663,'A-methods'!$A:$A,$D663)),'A-baseline &amp; data'!AU457)</f>
        <v>32.17</v>
      </c>
      <c r="U663" s="243">
        <f>IF('A-baseline &amp; data'!AV457="",T663*(1+SUMIFS('A-methods'!AA:AA,'A-methods'!$AG:$AG,"rate",'A-methods'!$AF:$AF,$B663,'A-methods'!$I:$I,$C663,'A-methods'!$A:$A,$D663)),'A-baseline &amp; data'!AV457)</f>
        <v>32.17</v>
      </c>
      <c r="V663" s="243">
        <f>IF('A-baseline &amp; data'!AW457="",U663*(1+SUMIFS('A-methods'!AB:AB,'A-methods'!$AG:$AG,"rate",'A-methods'!$AF:$AF,$B663,'A-methods'!$I:$I,$C663,'A-methods'!$A:$A,$D663)),'A-baseline &amp; data'!AW457)</f>
        <v>32.17</v>
      </c>
      <c r="W663" s="243">
        <f>IF('A-baseline &amp; data'!AX457="",V663*(1+SUMIFS('A-methods'!AC:AC,'A-methods'!$AG:$AG,"rate",'A-methods'!$AF:$AF,$B663,'A-methods'!$I:$I,$C663,'A-methods'!$A:$A,$D663)),'A-baseline &amp; data'!AX457)</f>
        <v>32.17</v>
      </c>
      <c r="X663" s="243">
        <f>IF('A-baseline &amp; data'!AY457="",W663*(1+SUMIFS('A-methods'!AD:AD,'A-methods'!$AG:$AG,"rate",'A-methods'!$AF:$AF,$B663,'A-methods'!$I:$I,$C663,'A-methods'!$A:$A,$D663)),'A-baseline &amp; data'!AY457)</f>
        <v>32.17</v>
      </c>
      <c r="Y663" s="243">
        <f>IF('A-baseline &amp; data'!AZ457="",X663*(1+SUMIFS('A-methods'!AE:AE,'A-methods'!$AG:$AG,"rate",'A-methods'!$AF:$AF,$B663,'A-methods'!$I:$I,$C663,'A-methods'!$A:$A,$D663)),'A-baseline &amp; data'!AZ457)</f>
        <v>32.17</v>
      </c>
    </row>
    <row r="664" spans="1:25">
      <c r="A664" s="237" t="s">
        <v>91</v>
      </c>
      <c r="B664" s="221" t="s">
        <v>92</v>
      </c>
      <c r="C664" s="274" t="str">
        <f t="shared" si="67"/>
        <v>Vic</v>
      </c>
      <c r="D664" s="272" t="str">
        <f t="shared" si="67"/>
        <v>Best</v>
      </c>
      <c r="E664" s="336">
        <f>IF('A-baseline &amp; data'!AF458&lt;&gt;"",'A-baseline &amp; data'!AF458,'A-baseline &amp; data'!AE458*(1+SUMIFS('A-methods'!K:K,'A-methods'!$AG:$AG,"rate",'A-methods'!$AF:$AF,$B664,'A-methods'!$I:$I,$C664,'A-methods'!$A:$A,$D664)))</f>
        <v>15297.466999999999</v>
      </c>
      <c r="F664" s="243">
        <f>IF('A-baseline &amp; data'!AG458="",E664*(1+SUMIFS('A-methods'!L:L,'A-methods'!$AG:$AG,"rate",'A-methods'!$AF:$AF,$B664,'A-methods'!$I:$I,$C664,'A-methods'!$A:$A,$D664)),'A-baseline &amp; data'!AG458)</f>
        <v>15526.929004999996</v>
      </c>
      <c r="G664" s="243">
        <f>IF('A-baseline &amp; data'!AH458="",F664*(1+SUMIFS('A-methods'!M:M,'A-methods'!$AG:$AG,"rate",'A-methods'!$AF:$AF,$B664,'A-methods'!$I:$I,$C664,'A-methods'!$A:$A,$D664)),'A-baseline &amp; data'!AH458)</f>
        <v>15759.832940074995</v>
      </c>
      <c r="H664" s="243">
        <f>IF('A-baseline &amp; data'!AI458="",G664*(1+SUMIFS('A-methods'!N:N,'A-methods'!$AG:$AG,"rate",'A-methods'!$AF:$AF,$B664,'A-methods'!$I:$I,$C664,'A-methods'!$A:$A,$D664)),'A-baseline &amp; data'!AI458)</f>
        <v>15996.230434176119</v>
      </c>
      <c r="I664" s="243">
        <f>IF('A-baseline &amp; data'!AJ458="",H664*(1+SUMIFS('A-methods'!O:O,'A-methods'!$AG:$AG,"rate",'A-methods'!$AF:$AF,$B664,'A-methods'!$I:$I,$C664,'A-methods'!$A:$A,$D664)),'A-baseline &amp; data'!AJ458)</f>
        <v>16236.173890688759</v>
      </c>
      <c r="J664" s="243">
        <f>IF('A-baseline &amp; data'!AK458="",I664*(1+SUMIFS('A-methods'!P:P,'A-methods'!$AG:$AG,"rate",'A-methods'!$AF:$AF,$B664,'A-methods'!$I:$I,$C664,'A-methods'!$A:$A,$D664)),'A-baseline &amp; data'!AK458)</f>
        <v>16479.716499049089</v>
      </c>
      <c r="K664" s="243">
        <f>IF('A-baseline &amp; data'!AL458="",J664*(1+SUMIFS('A-methods'!Q:Q,'A-methods'!$AG:$AG,"rate",'A-methods'!$AF:$AF,$B664,'A-methods'!$I:$I,$C664,'A-methods'!$A:$A,$D664)),'A-baseline &amp; data'!AL458)</f>
        <v>16726.912246534823</v>
      </c>
      <c r="L664" s="243">
        <f>IF('A-baseline &amp; data'!AM458="",K664*(1+SUMIFS('A-methods'!R:R,'A-methods'!$AG:$AG,"rate",'A-methods'!$AF:$AF,$B664,'A-methods'!$I:$I,$C664,'A-methods'!$A:$A,$D664)),'A-baseline &amp; data'!AM458)</f>
        <v>16977.815930232842</v>
      </c>
      <c r="M664" s="243">
        <f>IF('A-baseline &amp; data'!AN458="",L664*(1+SUMIFS('A-methods'!S:S,'A-methods'!$AG:$AG,"rate",'A-methods'!$AF:$AF,$B664,'A-methods'!$I:$I,$C664,'A-methods'!$A:$A,$D664)),'A-baseline &amp; data'!AN458)</f>
        <v>17232.483169186333</v>
      </c>
      <c r="N664" s="243">
        <f>IF('A-baseline &amp; data'!AO458="",M664*(1+SUMIFS('A-methods'!T:T,'A-methods'!$AG:$AG,"rate",'A-methods'!$AF:$AF,$B664,'A-methods'!$I:$I,$C664,'A-methods'!$A:$A,$D664)),'A-baseline &amp; data'!AO458)</f>
        <v>17490.970416724125</v>
      </c>
      <c r="O664" s="243">
        <f>IF('A-baseline &amp; data'!AP458="",N664*(1+SUMIFS('A-methods'!U:U,'A-methods'!$AG:$AG,"rate",'A-methods'!$AF:$AF,$B664,'A-methods'!$I:$I,$C664,'A-methods'!$A:$A,$D664)),'A-baseline &amp; data'!AP458)</f>
        <v>17753.334972974986</v>
      </c>
      <c r="P664" s="243">
        <f>IF('A-baseline &amp; data'!AQ458="",O664*(1+SUMIFS('A-methods'!V:V,'A-methods'!$AG:$AG,"rate",'A-methods'!$AF:$AF,$B664,'A-methods'!$I:$I,$C664,'A-methods'!$A:$A,$D664)),'A-baseline &amp; data'!AQ458)</f>
        <v>18019.63499756961</v>
      </c>
      <c r="Q664" s="243">
        <f>IF('A-baseline &amp; data'!AR458="",P664*(1+SUMIFS('A-methods'!W:W,'A-methods'!$AG:$AG,"rate",'A-methods'!$AF:$AF,$B664,'A-methods'!$I:$I,$C664,'A-methods'!$A:$A,$D664)),'A-baseline &amp; data'!AR458)</f>
        <v>18289.929522533152</v>
      </c>
      <c r="R664" s="243">
        <f>IF('A-baseline &amp; data'!AS458="",Q664*(1+SUMIFS('A-methods'!X:X,'A-methods'!$AG:$AG,"rate",'A-methods'!$AF:$AF,$B664,'A-methods'!$I:$I,$C664,'A-methods'!$A:$A,$D664)),'A-baseline &amp; data'!AS458)</f>
        <v>18564.278465371146</v>
      </c>
      <c r="S664" s="243">
        <f>IF('A-baseline &amp; data'!AT458="",R664*(1+SUMIFS('A-methods'!Y:Y,'A-methods'!$AG:$AG,"rate",'A-methods'!$AF:$AF,$B664,'A-methods'!$I:$I,$C664,'A-methods'!$A:$A,$D664)),'A-baseline &amp; data'!AT458)</f>
        <v>18842.74264235171</v>
      </c>
      <c r="T664" s="243">
        <f>IF('A-baseline &amp; data'!AU458="",S664*(1+SUMIFS('A-methods'!Z:Z,'A-methods'!$AG:$AG,"rate",'A-methods'!$AF:$AF,$B664,'A-methods'!$I:$I,$C664,'A-methods'!$A:$A,$D664)),'A-baseline &amp; data'!AU458)</f>
        <v>19125.383781986984</v>
      </c>
      <c r="U664" s="243">
        <f>IF('A-baseline &amp; data'!AV458="",T664*(1+SUMIFS('A-methods'!AA:AA,'A-methods'!$AG:$AG,"rate",'A-methods'!$AF:$AF,$B664,'A-methods'!$I:$I,$C664,'A-methods'!$A:$A,$D664)),'A-baseline &amp; data'!AV458)</f>
        <v>19412.264538716787</v>
      </c>
      <c r="V664" s="243">
        <f>IF('A-baseline &amp; data'!AW458="",U664*(1+SUMIFS('A-methods'!AB:AB,'A-methods'!$AG:$AG,"rate",'A-methods'!$AF:$AF,$B664,'A-methods'!$I:$I,$C664,'A-methods'!$A:$A,$D664)),'A-baseline &amp; data'!AW458)</f>
        <v>19703.448506797537</v>
      </c>
      <c r="W664" s="243">
        <f>IF('A-baseline &amp; data'!AX458="",V664*(1+SUMIFS('A-methods'!AC:AC,'A-methods'!$AG:$AG,"rate",'A-methods'!$AF:$AF,$B664,'A-methods'!$I:$I,$C664,'A-methods'!$A:$A,$D664)),'A-baseline &amp; data'!AX458)</f>
        <v>19999.000234399497</v>
      </c>
      <c r="X664" s="243">
        <f>IF('A-baseline &amp; data'!AY458="",W664*(1+SUMIFS('A-methods'!AD:AD,'A-methods'!$AG:$AG,"rate",'A-methods'!$AF:$AF,$B664,'A-methods'!$I:$I,$C664,'A-methods'!$A:$A,$D664)),'A-baseline &amp; data'!AY458)</f>
        <v>20298.985237915487</v>
      </c>
      <c r="Y664" s="243">
        <f>IF('A-baseline &amp; data'!AZ458="",X664*(1+SUMIFS('A-methods'!AE:AE,'A-methods'!$AG:$AG,"rate",'A-methods'!$AF:$AF,$B664,'A-methods'!$I:$I,$C664,'A-methods'!$A:$A,$D664)),'A-baseline &amp; data'!AZ458)</f>
        <v>20603.470016484218</v>
      </c>
    </row>
    <row r="665" spans="1:25">
      <c r="A665" s="237" t="s">
        <v>97</v>
      </c>
      <c r="B665" s="221" t="s">
        <v>98</v>
      </c>
      <c r="C665" s="274" t="str">
        <f t="shared" si="67"/>
        <v>Vic</v>
      </c>
      <c r="D665" s="272" t="str">
        <f t="shared" si="67"/>
        <v>Best</v>
      </c>
      <c r="E665" s="336">
        <f>IF('A-baseline &amp; data'!AF459&lt;&gt;"",'A-baseline &amp; data'!AF459,'A-baseline &amp; data'!AE459*(1+SUMIFS('A-methods'!K:K,'A-methods'!$AG:$AG,"rate",'A-methods'!$AF:$AF,$B665,'A-methods'!$I:$I,$C665,'A-methods'!$A:$A,$D665)))</f>
        <v>3662.933</v>
      </c>
      <c r="F665" s="243">
        <f>IF('A-baseline &amp; data'!AG459="",E665*(1+SUMIFS('A-methods'!L:L,'A-methods'!$AG:$AG,"rate",'A-methods'!$AF:$AF,$B665,'A-methods'!$I:$I,$C665,'A-methods'!$A:$A,$D665)),'A-baseline &amp; data'!AG459)</f>
        <v>3765.495124</v>
      </c>
      <c r="G665" s="243">
        <f>IF('A-baseline &amp; data'!AH459="",F665*(1+SUMIFS('A-methods'!M:M,'A-methods'!$AG:$AG,"rate",'A-methods'!$AF:$AF,$B665,'A-methods'!$I:$I,$C665,'A-methods'!$A:$A,$D665)),'A-baseline &amp; data'!AH459)</f>
        <v>3870.9289874720002</v>
      </c>
      <c r="H665" s="243">
        <f>IF('A-baseline &amp; data'!AI459="",G665*(1+SUMIFS('A-methods'!N:N,'A-methods'!$AG:$AG,"rate",'A-methods'!$AF:$AF,$B665,'A-methods'!$I:$I,$C665,'A-methods'!$A:$A,$D665)),'A-baseline &amp; data'!AI459)</f>
        <v>3979.3149991212163</v>
      </c>
      <c r="I665" s="243">
        <f>IF('A-baseline &amp; data'!AJ459="",H665*(1+SUMIFS('A-methods'!O:O,'A-methods'!$AG:$AG,"rate",'A-methods'!$AF:$AF,$B665,'A-methods'!$I:$I,$C665,'A-methods'!$A:$A,$D665)),'A-baseline &amp; data'!AJ459)</f>
        <v>4090.7358190966106</v>
      </c>
      <c r="J665" s="243">
        <f>IF('A-baseline &amp; data'!AK459="",I665*(1+SUMIFS('A-methods'!P:P,'A-methods'!$AG:$AG,"rate",'A-methods'!$AF:$AF,$B665,'A-methods'!$I:$I,$C665,'A-methods'!$A:$A,$D665)),'A-baseline &amp; data'!AK459)</f>
        <v>4205.2764220313156</v>
      </c>
      <c r="K665" s="243">
        <f>IF('A-baseline &amp; data'!AL459="",J665*(1+SUMIFS('A-methods'!Q:Q,'A-methods'!$AG:$AG,"rate",'A-methods'!$AF:$AF,$B665,'A-methods'!$I:$I,$C665,'A-methods'!$A:$A,$D665)),'A-baseline &amp; data'!AL459)</f>
        <v>4323.0241618481923</v>
      </c>
      <c r="L665" s="243">
        <f>IF('A-baseline &amp; data'!AM459="",K665*(1+SUMIFS('A-methods'!R:R,'A-methods'!$AG:$AG,"rate",'A-methods'!$AF:$AF,$B665,'A-methods'!$I:$I,$C665,'A-methods'!$A:$A,$D665)),'A-baseline &amp; data'!AM459)</f>
        <v>4444.0688383799416</v>
      </c>
      <c r="M665" s="243">
        <f>IF('A-baseline &amp; data'!AN459="",L665*(1+SUMIFS('A-methods'!S:S,'A-methods'!$AG:$AG,"rate",'A-methods'!$AF:$AF,$B665,'A-methods'!$I:$I,$C665,'A-methods'!$A:$A,$D665)),'A-baseline &amp; data'!AN459)</f>
        <v>4568.5027658545796</v>
      </c>
      <c r="N665" s="243">
        <f>IF('A-baseline &amp; data'!AO459="",M665*(1+SUMIFS('A-methods'!T:T,'A-methods'!$AG:$AG,"rate",'A-methods'!$AF:$AF,$B665,'A-methods'!$I:$I,$C665,'A-methods'!$A:$A,$D665)),'A-baseline &amp; data'!AO459)</f>
        <v>4696.4208432985079</v>
      </c>
      <c r="O665" s="243">
        <f>IF('A-baseline &amp; data'!AP459="",N665*(1+SUMIFS('A-methods'!U:U,'A-methods'!$AG:$AG,"rate",'A-methods'!$AF:$AF,$B665,'A-methods'!$I:$I,$C665,'A-methods'!$A:$A,$D665)),'A-baseline &amp; data'!AP459)</f>
        <v>4827.9206269108663</v>
      </c>
      <c r="P665" s="243">
        <f>IF('A-baseline &amp; data'!AQ459="",O665*(1+SUMIFS('A-methods'!V:V,'A-methods'!$AG:$AG,"rate",'A-methods'!$AF:$AF,$B665,'A-methods'!$I:$I,$C665,'A-methods'!$A:$A,$D665)),'A-baseline &amp; data'!AQ459)</f>
        <v>4963.1024044643709</v>
      </c>
      <c r="Q665" s="243">
        <f>IF('A-baseline &amp; data'!AR459="",P665*(1+SUMIFS('A-methods'!W:W,'A-methods'!$AG:$AG,"rate",'A-methods'!$AF:$AF,$B665,'A-methods'!$I:$I,$C665,'A-methods'!$A:$A,$D665)),'A-baseline &amp; data'!AR459)</f>
        <v>5102.0692717893735</v>
      </c>
      <c r="R665" s="243">
        <f>IF('A-baseline &amp; data'!AS459="",Q665*(1+SUMIFS('A-methods'!X:X,'A-methods'!$AG:$AG,"rate",'A-methods'!$AF:$AF,$B665,'A-methods'!$I:$I,$C665,'A-methods'!$A:$A,$D665)),'A-baseline &amp; data'!AS459)</f>
        <v>5244.9272113994757</v>
      </c>
      <c r="S665" s="243">
        <f>IF('A-baseline &amp; data'!AT459="",R665*(1+SUMIFS('A-methods'!Y:Y,'A-methods'!$AG:$AG,"rate",'A-methods'!$AF:$AF,$B665,'A-methods'!$I:$I,$C665,'A-methods'!$A:$A,$D665)),'A-baseline &amp; data'!AT459)</f>
        <v>5391.7851733186608</v>
      </c>
      <c r="T665" s="243">
        <f>IF('A-baseline &amp; data'!AU459="",S665*(1+SUMIFS('A-methods'!Z:Z,'A-methods'!$AG:$AG,"rate",'A-methods'!$AF:$AF,$B665,'A-methods'!$I:$I,$C665,'A-methods'!$A:$A,$D665)),'A-baseline &amp; data'!AU459)</f>
        <v>5542.7551581715834</v>
      </c>
      <c r="U665" s="243">
        <f>IF('A-baseline &amp; data'!AV459="",T665*(1+SUMIFS('A-methods'!AA:AA,'A-methods'!$AG:$AG,"rate",'A-methods'!$AF:$AF,$B665,'A-methods'!$I:$I,$C665,'A-methods'!$A:$A,$D665)),'A-baseline &amp; data'!AV459)</f>
        <v>5697.9523026003881</v>
      </c>
      <c r="V665" s="243">
        <f>IF('A-baseline &amp; data'!AW459="",U665*(1+SUMIFS('A-methods'!AB:AB,'A-methods'!$AG:$AG,"rate",'A-methods'!$AF:$AF,$B665,'A-methods'!$I:$I,$C665,'A-methods'!$A:$A,$D665)),'A-baseline &amp; data'!AW459)</f>
        <v>5857.4949670731994</v>
      </c>
      <c r="W665" s="243">
        <f>IF('A-baseline &amp; data'!AX459="",V665*(1+SUMIFS('A-methods'!AC:AC,'A-methods'!$AG:$AG,"rate",'A-methods'!$AF:$AF,$B665,'A-methods'!$I:$I,$C665,'A-methods'!$A:$A,$D665)),'A-baseline &amp; data'!AX459)</f>
        <v>6021.5048261512493</v>
      </c>
      <c r="X665" s="243">
        <f>IF('A-baseline &amp; data'!AY459="",W665*(1+SUMIFS('A-methods'!AD:AD,'A-methods'!$AG:$AG,"rate",'A-methods'!$AF:$AF,$B665,'A-methods'!$I:$I,$C665,'A-methods'!$A:$A,$D665)),'A-baseline &amp; data'!AY459)</f>
        <v>6190.1069612834845</v>
      </c>
      <c r="Y665" s="243">
        <f>IF('A-baseline &amp; data'!AZ459="",X665*(1+SUMIFS('A-methods'!AE:AE,'A-methods'!$AG:$AG,"rate",'A-methods'!$AF:$AF,$B665,'A-methods'!$I:$I,$C665,'A-methods'!$A:$A,$D665)),'A-baseline &amp; data'!AZ459)</f>
        <v>6363.4299561994221</v>
      </c>
    </row>
    <row r="666" spans="1:25">
      <c r="A666" s="237" t="s">
        <v>107</v>
      </c>
      <c r="B666" s="221" t="s">
        <v>108</v>
      </c>
      <c r="C666" s="274" t="str">
        <f t="shared" si="67"/>
        <v>Vic</v>
      </c>
      <c r="D666" s="272" t="str">
        <f t="shared" si="67"/>
        <v>Best</v>
      </c>
      <c r="E666" s="336">
        <f>IF('A-baseline &amp; data'!AF460&lt;&gt;"",'A-baseline &amp; data'!AF460,'A-baseline &amp; data'!AE460*(1+SUMIFS('A-methods'!K:K,'A-methods'!$AG:$AG,"rate",'A-methods'!$AF:$AF,$B666,'A-methods'!$I:$I,$C666,'A-methods'!$A:$A,$D666)))</f>
        <v>581.11500000000001</v>
      </c>
      <c r="F666" s="243">
        <f>IF('A-baseline &amp; data'!AG460="",E666*(1+SUMIFS('A-methods'!L:L,'A-methods'!$AG:$AG,"rate",'A-methods'!$AF:$AF,$B666,'A-methods'!$I:$I,$C666,'A-methods'!$A:$A,$D666)),'A-baseline &amp; data'!AG460)</f>
        <v>597.38621999999998</v>
      </c>
      <c r="G666" s="243">
        <f>IF('A-baseline &amp; data'!AH460="",F666*(1+SUMIFS('A-methods'!M:M,'A-methods'!$AG:$AG,"rate",'A-methods'!$AF:$AF,$B666,'A-methods'!$I:$I,$C666,'A-methods'!$A:$A,$D666)),'A-baseline &amp; data'!AH460)</f>
        <v>614.11303415999998</v>
      </c>
      <c r="H666" s="243">
        <f>IF('A-baseline &amp; data'!AI460="",G666*(1+SUMIFS('A-methods'!N:N,'A-methods'!$AG:$AG,"rate",'A-methods'!$AF:$AF,$B666,'A-methods'!$I:$I,$C666,'A-methods'!$A:$A,$D666)),'A-baseline &amp; data'!AI460)</f>
        <v>631.30819911647995</v>
      </c>
      <c r="I666" s="243">
        <f>IF('A-baseline &amp; data'!AJ460="",H666*(1+SUMIFS('A-methods'!O:O,'A-methods'!$AG:$AG,"rate",'A-methods'!$AF:$AF,$B666,'A-methods'!$I:$I,$C666,'A-methods'!$A:$A,$D666)),'A-baseline &amp; data'!AJ460)</f>
        <v>648.98482869174143</v>
      </c>
      <c r="J666" s="243">
        <f>IF('A-baseline &amp; data'!AK460="",I666*(1+SUMIFS('A-methods'!P:P,'A-methods'!$AG:$AG,"rate",'A-methods'!$AF:$AF,$B666,'A-methods'!$I:$I,$C666,'A-methods'!$A:$A,$D666)),'A-baseline &amp; data'!AK460)</f>
        <v>667.1564038951102</v>
      </c>
      <c r="K666" s="243">
        <f>IF('A-baseline &amp; data'!AL460="",J666*(1+SUMIFS('A-methods'!Q:Q,'A-methods'!$AG:$AG,"rate",'A-methods'!$AF:$AF,$B666,'A-methods'!$I:$I,$C666,'A-methods'!$A:$A,$D666)),'A-baseline &amp; data'!AL460)</f>
        <v>685.83678320417334</v>
      </c>
      <c r="L666" s="243">
        <f>IF('A-baseline &amp; data'!AM460="",K666*(1+SUMIFS('A-methods'!R:R,'A-methods'!$AG:$AG,"rate",'A-methods'!$AF:$AF,$B666,'A-methods'!$I:$I,$C666,'A-methods'!$A:$A,$D666)),'A-baseline &amp; data'!AM460)</f>
        <v>705.04021313389023</v>
      </c>
      <c r="M666" s="243">
        <f>IF('A-baseline &amp; data'!AN460="",L666*(1+SUMIFS('A-methods'!S:S,'A-methods'!$AG:$AG,"rate",'A-methods'!$AF:$AF,$B666,'A-methods'!$I:$I,$C666,'A-methods'!$A:$A,$D666)),'A-baseline &amp; data'!AN460)</f>
        <v>724.78133910163922</v>
      </c>
      <c r="N666" s="243">
        <f>IF('A-baseline &amp; data'!AO460="",M666*(1+SUMIFS('A-methods'!T:T,'A-methods'!$AG:$AG,"rate",'A-methods'!$AF:$AF,$B666,'A-methods'!$I:$I,$C666,'A-methods'!$A:$A,$D666)),'A-baseline &amp; data'!AO460)</f>
        <v>745.07521659648512</v>
      </c>
      <c r="O666" s="243">
        <f>IF('A-baseline &amp; data'!AP460="",N666*(1+SUMIFS('A-methods'!U:U,'A-methods'!$AG:$AG,"rate",'A-methods'!$AF:$AF,$B666,'A-methods'!$I:$I,$C666,'A-methods'!$A:$A,$D666)),'A-baseline &amp; data'!AP460)</f>
        <v>765.93732266118673</v>
      </c>
      <c r="P666" s="243">
        <f>IF('A-baseline &amp; data'!AQ460="",O666*(1+SUMIFS('A-methods'!V:V,'A-methods'!$AG:$AG,"rate",'A-methods'!$AF:$AF,$B666,'A-methods'!$I:$I,$C666,'A-methods'!$A:$A,$D666)),'A-baseline &amp; data'!AQ460)</f>
        <v>787.38356769569998</v>
      </c>
      <c r="Q666" s="243">
        <f>IF('A-baseline &amp; data'!AR460="",P666*(1+SUMIFS('A-methods'!W:W,'A-methods'!$AG:$AG,"rate",'A-methods'!$AF:$AF,$B666,'A-methods'!$I:$I,$C666,'A-methods'!$A:$A,$D666)),'A-baseline &amp; data'!AR460)</f>
        <v>809.4303075911796</v>
      </c>
      <c r="R666" s="243">
        <f>IF('A-baseline &amp; data'!AS460="",Q666*(1+SUMIFS('A-methods'!X:X,'A-methods'!$AG:$AG,"rate",'A-methods'!$AF:$AF,$B666,'A-methods'!$I:$I,$C666,'A-methods'!$A:$A,$D666)),'A-baseline &amp; data'!AS460)</f>
        <v>832.09435620373267</v>
      </c>
      <c r="S666" s="243">
        <f>IF('A-baseline &amp; data'!AT460="",R666*(1+SUMIFS('A-methods'!Y:Y,'A-methods'!$AG:$AG,"rate",'A-methods'!$AF:$AF,$B666,'A-methods'!$I:$I,$C666,'A-methods'!$A:$A,$D666)),'A-baseline &amp; data'!AT460)</f>
        <v>855.39299817743722</v>
      </c>
      <c r="T666" s="243">
        <f>IF('A-baseline &amp; data'!AU460="",S666*(1+SUMIFS('A-methods'!Z:Z,'A-methods'!$AG:$AG,"rate",'A-methods'!$AF:$AF,$B666,'A-methods'!$I:$I,$C666,'A-methods'!$A:$A,$D666)),'A-baseline &amp; data'!AU460)</f>
        <v>879.34400212640548</v>
      </c>
      <c r="U666" s="243">
        <f>IF('A-baseline &amp; data'!AV460="",T666*(1+SUMIFS('A-methods'!AA:AA,'A-methods'!$AG:$AG,"rate",'A-methods'!$AF:$AF,$B666,'A-methods'!$I:$I,$C666,'A-methods'!$A:$A,$D666)),'A-baseline &amp; data'!AV460)</f>
        <v>903.96563418594485</v>
      </c>
      <c r="V666" s="243">
        <f>IF('A-baseline &amp; data'!AW460="",U666*(1+SUMIFS('A-methods'!AB:AB,'A-methods'!$AG:$AG,"rate",'A-methods'!$AF:$AF,$B666,'A-methods'!$I:$I,$C666,'A-methods'!$A:$A,$D666)),'A-baseline &amp; data'!AW460)</f>
        <v>929.27667194315131</v>
      </c>
      <c r="W666" s="243">
        <f>IF('A-baseline &amp; data'!AX460="",V666*(1+SUMIFS('A-methods'!AC:AC,'A-methods'!$AG:$AG,"rate",'A-methods'!$AF:$AF,$B666,'A-methods'!$I:$I,$C666,'A-methods'!$A:$A,$D666)),'A-baseline &amp; data'!AX460)</f>
        <v>955.29641875755954</v>
      </c>
      <c r="X666" s="243">
        <f>IF('A-baseline &amp; data'!AY460="",W666*(1+SUMIFS('A-methods'!AD:AD,'A-methods'!$AG:$AG,"rate",'A-methods'!$AF:$AF,$B666,'A-methods'!$I:$I,$C666,'A-methods'!$A:$A,$D666)),'A-baseline &amp; data'!AY460)</f>
        <v>982.04471848277126</v>
      </c>
      <c r="Y666" s="243">
        <f>IF('A-baseline &amp; data'!AZ460="",X666*(1+SUMIFS('A-methods'!AE:AE,'A-methods'!$AG:$AG,"rate",'A-methods'!$AF:$AF,$B666,'A-methods'!$I:$I,$C666,'A-methods'!$A:$A,$D666)),'A-baseline &amp; data'!AZ460)</f>
        <v>1009.5419706002889</v>
      </c>
    </row>
    <row r="667" spans="1:25">
      <c r="A667" s="237" t="s">
        <v>115</v>
      </c>
      <c r="B667" s="221" t="s">
        <v>116</v>
      </c>
      <c r="C667" s="274" t="str">
        <f t="shared" si="67"/>
        <v>Vic</v>
      </c>
      <c r="D667" s="272" t="str">
        <f t="shared" si="67"/>
        <v>Best</v>
      </c>
      <c r="E667" s="336">
        <f>IF('A-baseline &amp; data'!AF461&lt;&gt;"",'A-baseline &amp; data'!AF461,'A-baseline &amp; data'!AE461*(1+SUMIFS('A-methods'!K:K,'A-methods'!$AG:$AG,"rate",'A-methods'!$AF:$AF,$B667,'A-methods'!$I:$I,$C667,'A-methods'!$A:$A,$D667)))</f>
        <v>74566.933999999994</v>
      </c>
      <c r="F667" s="243">
        <f>IF('A-baseline &amp; data'!AG461="",E667*(1+SUMIFS('A-methods'!L:L,'A-methods'!$AG:$AG,"rate",'A-methods'!$AF:$AF,$B667,'A-methods'!$I:$I,$C667,'A-methods'!$A:$A,$D667)),'A-baseline &amp; data'!AG461)</f>
        <v>74566.933999999994</v>
      </c>
      <c r="G667" s="243">
        <f>IF('A-baseline &amp; data'!AH461="",F667*(1+SUMIFS('A-methods'!M:M,'A-methods'!$AG:$AG,"rate",'A-methods'!$AF:$AF,$B667,'A-methods'!$I:$I,$C667,'A-methods'!$A:$A,$D667)),'A-baseline &amp; data'!AH461)</f>
        <v>74566.933999999994</v>
      </c>
      <c r="H667" s="243">
        <f>IF('A-baseline &amp; data'!AI461="",G667*(1+SUMIFS('A-methods'!N:N,'A-methods'!$AG:$AG,"rate",'A-methods'!$AF:$AF,$B667,'A-methods'!$I:$I,$C667,'A-methods'!$A:$A,$D667)),'A-baseline &amp; data'!AI461)</f>
        <v>74566.933999999994</v>
      </c>
      <c r="I667" s="243">
        <f>IF('A-baseline &amp; data'!AJ461="",H667*(1+SUMIFS('A-methods'!O:O,'A-methods'!$AG:$AG,"rate",'A-methods'!$AF:$AF,$B667,'A-methods'!$I:$I,$C667,'A-methods'!$A:$A,$D667)),'A-baseline &amp; data'!AJ461)</f>
        <v>74566.933999999994</v>
      </c>
      <c r="J667" s="243">
        <f>IF('A-baseline &amp; data'!AK461="",I667*(1+SUMIFS('A-methods'!P:P,'A-methods'!$AG:$AG,"rate",'A-methods'!$AF:$AF,$B667,'A-methods'!$I:$I,$C667,'A-methods'!$A:$A,$D667)),'A-baseline &amp; data'!AK461)</f>
        <v>74566.933999999994</v>
      </c>
      <c r="K667" s="243">
        <f>IF('A-baseline &amp; data'!AL461="",J667*(1+SUMIFS('A-methods'!Q:Q,'A-methods'!$AG:$AG,"rate",'A-methods'!$AF:$AF,$B667,'A-methods'!$I:$I,$C667,'A-methods'!$A:$A,$D667)),'A-baseline &amp; data'!AL461)</f>
        <v>74566.933999999994</v>
      </c>
      <c r="L667" s="243">
        <f>IF('A-baseline &amp; data'!AM461="",K667*(1+SUMIFS('A-methods'!R:R,'A-methods'!$AG:$AG,"rate",'A-methods'!$AF:$AF,$B667,'A-methods'!$I:$I,$C667,'A-methods'!$A:$A,$D667)),'A-baseline &amp; data'!AM461)</f>
        <v>74566.933999999994</v>
      </c>
      <c r="M667" s="243">
        <f>IF('A-baseline &amp; data'!AN461="",L667*(1+SUMIFS('A-methods'!S:S,'A-methods'!$AG:$AG,"rate",'A-methods'!$AF:$AF,$B667,'A-methods'!$I:$I,$C667,'A-methods'!$A:$A,$D667)),'A-baseline &amp; data'!AN461)</f>
        <v>74566.933999999994</v>
      </c>
      <c r="N667" s="243">
        <f>IF('A-baseline &amp; data'!AO461="",M667*(1+SUMIFS('A-methods'!T:T,'A-methods'!$AG:$AG,"rate",'A-methods'!$AF:$AF,$B667,'A-methods'!$I:$I,$C667,'A-methods'!$A:$A,$D667)),'A-baseline &amp; data'!AO461)</f>
        <v>74566.933999999994</v>
      </c>
      <c r="O667" s="243">
        <f>IF('A-baseline &amp; data'!AP461="",N667*(1+SUMIFS('A-methods'!U:U,'A-methods'!$AG:$AG,"rate",'A-methods'!$AF:$AF,$B667,'A-methods'!$I:$I,$C667,'A-methods'!$A:$A,$D667)),'A-baseline &amp; data'!AP461)</f>
        <v>74566.933999999994</v>
      </c>
      <c r="P667" s="243">
        <f>IF('A-baseline &amp; data'!AQ461="",O667*(1+SUMIFS('A-methods'!V:V,'A-methods'!$AG:$AG,"rate",'A-methods'!$AF:$AF,$B667,'A-methods'!$I:$I,$C667,'A-methods'!$A:$A,$D667)),'A-baseline &amp; data'!AQ461)</f>
        <v>74566.933999999994</v>
      </c>
      <c r="Q667" s="243">
        <f>IF('A-baseline &amp; data'!AR461="",P667*(1+SUMIFS('A-methods'!W:W,'A-methods'!$AG:$AG,"rate",'A-methods'!$AF:$AF,$B667,'A-methods'!$I:$I,$C667,'A-methods'!$A:$A,$D667)),'A-baseline &amp; data'!AR461)</f>
        <v>74566.933999999994</v>
      </c>
      <c r="R667" s="243">
        <f>IF('A-baseline &amp; data'!AS461="",Q667*(1+SUMIFS('A-methods'!X:X,'A-methods'!$AG:$AG,"rate",'A-methods'!$AF:$AF,$B667,'A-methods'!$I:$I,$C667,'A-methods'!$A:$A,$D667)),'A-baseline &amp; data'!AS461)</f>
        <v>74566.933999999994</v>
      </c>
      <c r="S667" s="243">
        <f>IF('A-baseline &amp; data'!AT461="",R667*(1+SUMIFS('A-methods'!Y:Y,'A-methods'!$AG:$AG,"rate",'A-methods'!$AF:$AF,$B667,'A-methods'!$I:$I,$C667,'A-methods'!$A:$A,$D667)),'A-baseline &amp; data'!AT461)</f>
        <v>74566.933999999994</v>
      </c>
      <c r="T667" s="243">
        <f>IF('A-baseline &amp; data'!AU461="",S667*(1+SUMIFS('A-methods'!Z:Z,'A-methods'!$AG:$AG,"rate",'A-methods'!$AF:$AF,$B667,'A-methods'!$I:$I,$C667,'A-methods'!$A:$A,$D667)),'A-baseline &amp; data'!AU461)</f>
        <v>74566.933999999994</v>
      </c>
      <c r="U667" s="243">
        <f>IF('A-baseline &amp; data'!AV461="",T667*(1+SUMIFS('A-methods'!AA:AA,'A-methods'!$AG:$AG,"rate",'A-methods'!$AF:$AF,$B667,'A-methods'!$I:$I,$C667,'A-methods'!$A:$A,$D667)),'A-baseline &amp; data'!AV461)</f>
        <v>74566.933999999994</v>
      </c>
      <c r="V667" s="243">
        <f>IF('A-baseline &amp; data'!AW461="",U667*(1+SUMIFS('A-methods'!AB:AB,'A-methods'!$AG:$AG,"rate",'A-methods'!$AF:$AF,$B667,'A-methods'!$I:$I,$C667,'A-methods'!$A:$A,$D667)),'A-baseline &amp; data'!AW461)</f>
        <v>74566.933999999994</v>
      </c>
      <c r="W667" s="243">
        <f>IF('A-baseline &amp; data'!AX461="",V667*(1+SUMIFS('A-methods'!AC:AC,'A-methods'!$AG:$AG,"rate",'A-methods'!$AF:$AF,$B667,'A-methods'!$I:$I,$C667,'A-methods'!$A:$A,$D667)),'A-baseline &amp; data'!AX461)</f>
        <v>74566.933999999994</v>
      </c>
      <c r="X667" s="243">
        <f>IF('A-baseline &amp; data'!AY461="",W667*(1+SUMIFS('A-methods'!AD:AD,'A-methods'!$AG:$AG,"rate",'A-methods'!$AF:$AF,$B667,'A-methods'!$I:$I,$C667,'A-methods'!$A:$A,$D667)),'A-baseline &amp; data'!AY461)</f>
        <v>74566.933999999994</v>
      </c>
      <c r="Y667" s="243">
        <f>IF('A-baseline &amp; data'!AZ461="",X667*(1+SUMIFS('A-methods'!AE:AE,'A-methods'!$AG:$AG,"rate",'A-methods'!$AF:$AF,$B667,'A-methods'!$I:$I,$C667,'A-methods'!$A:$A,$D667)),'A-baseline &amp; data'!AZ461)</f>
        <v>74566.933999999994</v>
      </c>
    </row>
    <row r="668" spans="1:25">
      <c r="A668" s="237" t="s">
        <v>125</v>
      </c>
      <c r="B668" s="221" t="s">
        <v>1208</v>
      </c>
      <c r="C668" s="274" t="str">
        <f t="shared" si="67"/>
        <v>Vic</v>
      </c>
      <c r="D668" s="272" t="str">
        <f t="shared" si="67"/>
        <v>Best</v>
      </c>
      <c r="E668" s="336">
        <f>IF('A-baseline &amp; data'!AF462&lt;&gt;"",'A-baseline &amp; data'!AF462,'A-baseline &amp; data'!AE462*(1+SUMIFS('A-methods'!K:K,'A-methods'!$AG:$AG,"rate",'A-methods'!$AF:$AF,$B668,'A-methods'!$I:$I,$C668,'A-methods'!$A:$A,$D668)))</f>
        <v>37279.789999999994</v>
      </c>
      <c r="F668" s="243">
        <f>IF('A-baseline &amp; data'!AG462="",E668*(1+SUMIFS('A-methods'!L:L,'A-methods'!$AG:$AG,"rate",'A-methods'!$AF:$AF,$B668,'A-methods'!$I:$I,$C668,'A-methods'!$A:$A,$D668)),'A-baseline &amp; data'!AG462)</f>
        <v>38099.945379999997</v>
      </c>
      <c r="G668" s="243">
        <f>IF('A-baseline &amp; data'!AH462="",F668*(1+SUMIFS('A-methods'!M:M,'A-methods'!$AG:$AG,"rate",'A-methods'!$AF:$AF,$B668,'A-methods'!$I:$I,$C668,'A-methods'!$A:$A,$D668)),'A-baseline &amp; data'!AH462)</f>
        <v>38938.144178359995</v>
      </c>
      <c r="H668" s="243">
        <f>IF('A-baseline &amp; data'!AI462="",G668*(1+SUMIFS('A-methods'!N:N,'A-methods'!$AG:$AG,"rate",'A-methods'!$AF:$AF,$B668,'A-methods'!$I:$I,$C668,'A-methods'!$A:$A,$D668)),'A-baseline &amp; data'!AI462)</f>
        <v>39794.783350283913</v>
      </c>
      <c r="I668" s="243">
        <f>IF('A-baseline &amp; data'!AJ462="",H668*(1+SUMIFS('A-methods'!O:O,'A-methods'!$AG:$AG,"rate",'A-methods'!$AF:$AF,$B668,'A-methods'!$I:$I,$C668,'A-methods'!$A:$A,$D668)),'A-baseline &amp; data'!AJ462)</f>
        <v>40670.268583990161</v>
      </c>
      <c r="J668" s="243">
        <f>IF('A-baseline &amp; data'!AK462="",I668*(1+SUMIFS('A-methods'!P:P,'A-methods'!$AG:$AG,"rate",'A-methods'!$AF:$AF,$B668,'A-methods'!$I:$I,$C668,'A-methods'!$A:$A,$D668)),'A-baseline &amp; data'!AK462)</f>
        <v>41565.014492837945</v>
      </c>
      <c r="K668" s="243">
        <f>IF('A-baseline &amp; data'!AL462="",J668*(1+SUMIFS('A-methods'!Q:Q,'A-methods'!$AG:$AG,"rate",'A-methods'!$AF:$AF,$B668,'A-methods'!$I:$I,$C668,'A-methods'!$A:$A,$D668)),'A-baseline &amp; data'!AL462)</f>
        <v>42479.444811680383</v>
      </c>
      <c r="L668" s="243">
        <f>IF('A-baseline &amp; data'!AM462="",K668*(1+SUMIFS('A-methods'!R:R,'A-methods'!$AG:$AG,"rate",'A-methods'!$AF:$AF,$B668,'A-methods'!$I:$I,$C668,'A-methods'!$A:$A,$D668)),'A-baseline &amp; data'!AM462)</f>
        <v>43413.992597537355</v>
      </c>
      <c r="M668" s="243">
        <f>IF('A-baseline &amp; data'!AN462="",L668*(1+SUMIFS('A-methods'!S:S,'A-methods'!$AG:$AG,"rate",'A-methods'!$AF:$AF,$B668,'A-methods'!$I:$I,$C668,'A-methods'!$A:$A,$D668)),'A-baseline &amp; data'!AN462)</f>
        <v>44369.100434683176</v>
      </c>
      <c r="N668" s="243">
        <f>IF('A-baseline &amp; data'!AO462="",M668*(1+SUMIFS('A-methods'!T:T,'A-methods'!$AG:$AG,"rate",'A-methods'!$AF:$AF,$B668,'A-methods'!$I:$I,$C668,'A-methods'!$A:$A,$D668)),'A-baseline &amp; data'!AO462)</f>
        <v>45345.220644246205</v>
      </c>
      <c r="O668" s="243">
        <f>IF('A-baseline &amp; data'!AP462="",N668*(1+SUMIFS('A-methods'!U:U,'A-methods'!$AG:$AG,"rate",'A-methods'!$AF:$AF,$B668,'A-methods'!$I:$I,$C668,'A-methods'!$A:$A,$D668)),'A-baseline &amp; data'!AP462)</f>
        <v>46342.815498419623</v>
      </c>
      <c r="P668" s="243">
        <f>IF('A-baseline &amp; data'!AQ462="",O668*(1+SUMIFS('A-methods'!V:V,'A-methods'!$AG:$AG,"rate",'A-methods'!$AF:$AF,$B668,'A-methods'!$I:$I,$C668,'A-methods'!$A:$A,$D668)),'A-baseline &amp; data'!AQ462)</f>
        <v>47362.357439384854</v>
      </c>
      <c r="Q668" s="243">
        <f>IF('A-baseline &amp; data'!AR462="",P668*(1+SUMIFS('A-methods'!W:W,'A-methods'!$AG:$AG,"rate",'A-methods'!$AF:$AF,$B668,'A-methods'!$I:$I,$C668,'A-methods'!$A:$A,$D668)),'A-baseline &amp; data'!AR462)</f>
        <v>48404.329303051323</v>
      </c>
      <c r="R668" s="243">
        <f>IF('A-baseline &amp; data'!AS462="",Q668*(1+SUMIFS('A-methods'!X:X,'A-methods'!$AG:$AG,"rate",'A-methods'!$AF:$AF,$B668,'A-methods'!$I:$I,$C668,'A-methods'!$A:$A,$D668)),'A-baseline &amp; data'!AS462)</f>
        <v>49469.224547718455</v>
      </c>
      <c r="S668" s="243">
        <f>IF('A-baseline &amp; data'!AT462="",R668*(1+SUMIFS('A-methods'!Y:Y,'A-methods'!$AG:$AG,"rate",'A-methods'!$AF:$AF,$B668,'A-methods'!$I:$I,$C668,'A-methods'!$A:$A,$D668)),'A-baseline &amp; data'!AT462)</f>
        <v>50557.547487768265</v>
      </c>
      <c r="T668" s="243">
        <f>IF('A-baseline &amp; data'!AU462="",S668*(1+SUMIFS('A-methods'!Z:Z,'A-methods'!$AG:$AG,"rate",'A-methods'!$AF:$AF,$B668,'A-methods'!$I:$I,$C668,'A-methods'!$A:$A,$D668)),'A-baseline &amp; data'!AU462)</f>
        <v>51669.813532499167</v>
      </c>
      <c r="U668" s="243">
        <f>IF('A-baseline &amp; data'!AV462="",T668*(1+SUMIFS('A-methods'!AA:AA,'A-methods'!$AG:$AG,"rate",'A-methods'!$AF:$AF,$B668,'A-methods'!$I:$I,$C668,'A-methods'!$A:$A,$D668)),'A-baseline &amp; data'!AV462)</f>
        <v>52806.549430214152</v>
      </c>
      <c r="V668" s="243">
        <f>IF('A-baseline &amp; data'!AW462="",U668*(1+SUMIFS('A-methods'!AB:AB,'A-methods'!$AG:$AG,"rate",'A-methods'!$AF:$AF,$B668,'A-methods'!$I:$I,$C668,'A-methods'!$A:$A,$D668)),'A-baseline &amp; data'!AW462)</f>
        <v>53968.293517678867</v>
      </c>
      <c r="W668" s="243">
        <f>IF('A-baseline &amp; data'!AX462="",V668*(1+SUMIFS('A-methods'!AC:AC,'A-methods'!$AG:$AG,"rate",'A-methods'!$AF:$AF,$B668,'A-methods'!$I:$I,$C668,'A-methods'!$A:$A,$D668)),'A-baseline &amp; data'!AX462)</f>
        <v>55155.595975067801</v>
      </c>
      <c r="X668" s="243">
        <f>IF('A-baseline &amp; data'!AY462="",W668*(1+SUMIFS('A-methods'!AD:AD,'A-methods'!$AG:$AG,"rate",'A-methods'!$AF:$AF,$B668,'A-methods'!$I:$I,$C668,'A-methods'!$A:$A,$D668)),'A-baseline &amp; data'!AY462)</f>
        <v>56369.019086519293</v>
      </c>
      <c r="Y668" s="243">
        <f>IF('A-baseline &amp; data'!AZ462="",X668*(1+SUMIFS('A-methods'!AE:AE,'A-methods'!$AG:$AG,"rate",'A-methods'!$AF:$AF,$B668,'A-methods'!$I:$I,$C668,'A-methods'!$A:$A,$D668)),'A-baseline &amp; data'!AZ462)</f>
        <v>57609.137506422718</v>
      </c>
    </row>
    <row r="669" spans="1:25">
      <c r="A669" s="237" t="s">
        <v>127</v>
      </c>
      <c r="B669" s="221" t="s">
        <v>128</v>
      </c>
      <c r="C669" s="274" t="str">
        <f t="shared" si="67"/>
        <v>Vic</v>
      </c>
      <c r="D669" s="272" t="str">
        <f t="shared" si="67"/>
        <v>Best</v>
      </c>
      <c r="E669" s="336">
        <f>IF('A-baseline &amp; data'!AF463&lt;&gt;"",'A-baseline &amp; data'!AF463,'A-baseline &amp; data'!AE463*(1+SUMIFS('A-methods'!K:K,'A-methods'!$AG:$AG,"rate",'A-methods'!$AF:$AF,$B669,'A-methods'!$I:$I,$C669,'A-methods'!$A:$A,$D669)))</f>
        <v>104357.81299999999</v>
      </c>
      <c r="F669" s="243">
        <f>IF('A-baseline &amp; data'!AG463="",E669*(1+SUMIFS('A-methods'!L:L,'A-methods'!$AG:$AG,"rate",'A-methods'!$AF:$AF,$B669,'A-methods'!$I:$I,$C669,'A-methods'!$A:$A,$D669)),'A-baseline &amp; data'!AG463)</f>
        <v>107279.831764</v>
      </c>
      <c r="G669" s="243">
        <f>IF('A-baseline &amp; data'!AH463="",F669*(1+SUMIFS('A-methods'!M:M,'A-methods'!$AG:$AG,"rate",'A-methods'!$AF:$AF,$B669,'A-methods'!$I:$I,$C669,'A-methods'!$A:$A,$D669)),'A-baseline &amp; data'!AH463)</f>
        <v>110283.66705339201</v>
      </c>
      <c r="H669" s="243">
        <f>IF('A-baseline &amp; data'!AI463="",G669*(1+SUMIFS('A-methods'!N:N,'A-methods'!$AG:$AG,"rate",'A-methods'!$AF:$AF,$B669,'A-methods'!$I:$I,$C669,'A-methods'!$A:$A,$D669)),'A-baseline &amp; data'!AI463)</f>
        <v>113371.60973088699</v>
      </c>
      <c r="I669" s="243">
        <f>IF('A-baseline &amp; data'!AJ463="",H669*(1+SUMIFS('A-methods'!O:O,'A-methods'!$AG:$AG,"rate",'A-methods'!$AF:$AF,$B669,'A-methods'!$I:$I,$C669,'A-methods'!$A:$A,$D669)),'A-baseline &amp; data'!AJ463)</f>
        <v>116546.01480335183</v>
      </c>
      <c r="J669" s="243">
        <f>IF('A-baseline &amp; data'!AK463="",I669*(1+SUMIFS('A-methods'!P:P,'A-methods'!$AG:$AG,"rate",'A-methods'!$AF:$AF,$B669,'A-methods'!$I:$I,$C669,'A-methods'!$A:$A,$D669)),'A-baseline &amp; data'!AK463)</f>
        <v>119809.30321784569</v>
      </c>
      <c r="K669" s="243">
        <f>IF('A-baseline &amp; data'!AL463="",J669*(1+SUMIFS('A-methods'!Q:Q,'A-methods'!$AG:$AG,"rate",'A-methods'!$AF:$AF,$B669,'A-methods'!$I:$I,$C669,'A-methods'!$A:$A,$D669)),'A-baseline &amp; data'!AL463)</f>
        <v>123163.96370794537</v>
      </c>
      <c r="L669" s="243">
        <f>IF('A-baseline &amp; data'!AM463="",K669*(1+SUMIFS('A-methods'!R:R,'A-methods'!$AG:$AG,"rate",'A-methods'!$AF:$AF,$B669,'A-methods'!$I:$I,$C669,'A-methods'!$A:$A,$D669)),'A-baseline &amp; data'!AM463)</f>
        <v>126612.55469176784</v>
      </c>
      <c r="M669" s="243">
        <f>IF('A-baseline &amp; data'!AN463="",L669*(1+SUMIFS('A-methods'!S:S,'A-methods'!$AG:$AG,"rate",'A-methods'!$AF:$AF,$B669,'A-methods'!$I:$I,$C669,'A-methods'!$A:$A,$D669)),'A-baseline &amp; data'!AN463)</f>
        <v>130157.70622313734</v>
      </c>
      <c r="N669" s="243">
        <f>IF('A-baseline &amp; data'!AO463="",M669*(1+SUMIFS('A-methods'!T:T,'A-methods'!$AG:$AG,"rate",'A-methods'!$AF:$AF,$B669,'A-methods'!$I:$I,$C669,'A-methods'!$A:$A,$D669)),'A-baseline &amp; data'!AO463)</f>
        <v>133802.1219973852</v>
      </c>
      <c r="O669" s="243">
        <f>IF('A-baseline &amp; data'!AP463="",N669*(1+SUMIFS('A-methods'!U:U,'A-methods'!$AG:$AG,"rate",'A-methods'!$AF:$AF,$B669,'A-methods'!$I:$I,$C669,'A-methods'!$A:$A,$D669)),'A-baseline &amp; data'!AP463)</f>
        <v>137548.581413312</v>
      </c>
      <c r="P669" s="243">
        <f>IF('A-baseline &amp; data'!AQ463="",O669*(1+SUMIFS('A-methods'!V:V,'A-methods'!$AG:$AG,"rate",'A-methods'!$AF:$AF,$B669,'A-methods'!$I:$I,$C669,'A-methods'!$A:$A,$D669)),'A-baseline &amp; data'!AQ463)</f>
        <v>141399.94169288475</v>
      </c>
      <c r="Q669" s="243">
        <f>IF('A-baseline &amp; data'!AR463="",P669*(1+SUMIFS('A-methods'!W:W,'A-methods'!$AG:$AG,"rate",'A-methods'!$AF:$AF,$B669,'A-methods'!$I:$I,$C669,'A-methods'!$A:$A,$D669)),'A-baseline &amp; data'!AR463)</f>
        <v>145359.14006028551</v>
      </c>
      <c r="R669" s="243">
        <f>IF('A-baseline &amp; data'!AS463="",Q669*(1+SUMIFS('A-methods'!X:X,'A-methods'!$AG:$AG,"rate",'A-methods'!$AF:$AF,$B669,'A-methods'!$I:$I,$C669,'A-methods'!$A:$A,$D669)),'A-baseline &amp; data'!AS463)</f>
        <v>149429.19598197352</v>
      </c>
      <c r="S669" s="243">
        <f>IF('A-baseline &amp; data'!AT463="",R669*(1+SUMIFS('A-methods'!Y:Y,'A-methods'!$AG:$AG,"rate",'A-methods'!$AF:$AF,$B669,'A-methods'!$I:$I,$C669,'A-methods'!$A:$A,$D669)),'A-baseline &amp; data'!AT463)</f>
        <v>153613.21346946878</v>
      </c>
      <c r="T669" s="243">
        <f>IF('A-baseline &amp; data'!AU463="",S669*(1+SUMIFS('A-methods'!Z:Z,'A-methods'!$AG:$AG,"rate",'A-methods'!$AF:$AF,$B669,'A-methods'!$I:$I,$C669,'A-methods'!$A:$A,$D669)),'A-baseline &amp; data'!AU463)</f>
        <v>157914.38344661391</v>
      </c>
      <c r="U669" s="243">
        <f>IF('A-baseline &amp; data'!AV463="",T669*(1+SUMIFS('A-methods'!AA:AA,'A-methods'!$AG:$AG,"rate",'A-methods'!$AF:$AF,$B669,'A-methods'!$I:$I,$C669,'A-methods'!$A:$A,$D669)),'A-baseline &amp; data'!AV463)</f>
        <v>162335.98618311909</v>
      </c>
      <c r="V669" s="243">
        <f>IF('A-baseline &amp; data'!AW463="",U669*(1+SUMIFS('A-methods'!AB:AB,'A-methods'!$AG:$AG,"rate",'A-methods'!$AF:$AF,$B669,'A-methods'!$I:$I,$C669,'A-methods'!$A:$A,$D669)),'A-baseline &amp; data'!AW463)</f>
        <v>166881.39379624644</v>
      </c>
      <c r="W669" s="243">
        <f>IF('A-baseline &amp; data'!AX463="",V669*(1+SUMIFS('A-methods'!AC:AC,'A-methods'!$AG:$AG,"rate",'A-methods'!$AF:$AF,$B669,'A-methods'!$I:$I,$C669,'A-methods'!$A:$A,$D669)),'A-baseline &amp; data'!AX463)</f>
        <v>171554.07282254135</v>
      </c>
      <c r="X669" s="243">
        <f>IF('A-baseline &amp; data'!AY463="",W669*(1+SUMIFS('A-methods'!AD:AD,'A-methods'!$AG:$AG,"rate",'A-methods'!$AF:$AF,$B669,'A-methods'!$I:$I,$C669,'A-methods'!$A:$A,$D669)),'A-baseline &amp; data'!AY463)</f>
        <v>176357.58686157252</v>
      </c>
      <c r="Y669" s="243">
        <f>IF('A-baseline &amp; data'!AZ463="",X669*(1+SUMIFS('A-methods'!AE:AE,'A-methods'!$AG:$AG,"rate",'A-methods'!$AF:$AF,$B669,'A-methods'!$I:$I,$C669,'A-methods'!$A:$A,$D669)),'A-baseline &amp; data'!AZ463)</f>
        <v>181295.59929369655</v>
      </c>
    </row>
    <row r="670" spans="1:25">
      <c r="A670" s="237" t="s">
        <v>254</v>
      </c>
      <c r="B670" s="221" t="s">
        <v>202</v>
      </c>
      <c r="C670" s="274" t="str">
        <f t="shared" si="67"/>
        <v>Vic</v>
      </c>
      <c r="D670" s="272" t="str">
        <f t="shared" si="67"/>
        <v>Best</v>
      </c>
      <c r="E670" s="842" t="s">
        <v>1255</v>
      </c>
      <c r="F670" s="843"/>
      <c r="G670" s="843"/>
      <c r="H670" s="843"/>
      <c r="I670" s="843"/>
      <c r="J670" s="843"/>
      <c r="K670" s="843"/>
      <c r="L670" s="843"/>
      <c r="M670" s="843"/>
      <c r="N670" s="843"/>
      <c r="O670" s="843"/>
      <c r="P670" s="843"/>
      <c r="Q670" s="843"/>
      <c r="R670" s="843"/>
      <c r="S670" s="843"/>
      <c r="T670" s="843"/>
      <c r="U670" s="843"/>
      <c r="V670" s="843"/>
      <c r="W670" s="843"/>
      <c r="X670" s="843"/>
      <c r="Y670" s="843"/>
    </row>
    <row r="671" spans="1:25">
      <c r="A671" s="237" t="s">
        <v>255</v>
      </c>
      <c r="B671" s="221" t="s">
        <v>227</v>
      </c>
      <c r="C671" s="274" t="str">
        <f t="shared" si="67"/>
        <v>Vic</v>
      </c>
      <c r="D671" s="272" t="str">
        <f t="shared" si="67"/>
        <v>Best</v>
      </c>
      <c r="E671" s="336">
        <f>IF('A-baseline &amp; data'!AF465&lt;&gt;"",'A-baseline &amp; data'!AF465,'A-baseline &amp; data'!AE465*(1+SUMIFS('A-methods'!K:K,'A-methods'!$AG:$AG,"rate",'A-methods'!$AF:$AF,$B671,'A-methods'!$I:$I,$C671,'A-methods'!$A:$A,$D671)))</f>
        <v>0</v>
      </c>
      <c r="F671" s="243">
        <f>IF('A-baseline &amp; data'!AG465="",E671*(1+SUMIFS('A-methods'!L:L,'A-methods'!$AG:$AG,"rate",'A-methods'!$AF:$AF,$B671,'A-methods'!$I:$I,$C671,'A-methods'!$A:$A,$D671)),'A-baseline &amp; data'!AG465)</f>
        <v>0</v>
      </c>
      <c r="G671" s="243">
        <f>IF('A-baseline &amp; data'!AH465="",F671*(1+SUMIFS('A-methods'!M:M,'A-methods'!$AG:$AG,"rate",'A-methods'!$AF:$AF,$B671,'A-methods'!$I:$I,$C671,'A-methods'!$A:$A,$D671)),'A-baseline &amp; data'!AH465)</f>
        <v>0</v>
      </c>
      <c r="H671" s="243">
        <f>IF('A-baseline &amp; data'!AI465="",G671*(1+SUMIFS('A-methods'!N:N,'A-methods'!$AG:$AG,"rate",'A-methods'!$AF:$AF,$B671,'A-methods'!$I:$I,$C671,'A-methods'!$A:$A,$D671)),'A-baseline &amp; data'!AI465)</f>
        <v>0</v>
      </c>
      <c r="I671" s="243">
        <f>IF('A-baseline &amp; data'!AJ465="",H671*(1+SUMIFS('A-methods'!O:O,'A-methods'!$AG:$AG,"rate",'A-methods'!$AF:$AF,$B671,'A-methods'!$I:$I,$C671,'A-methods'!$A:$A,$D671)),'A-baseline &amp; data'!AJ465)</f>
        <v>0</v>
      </c>
      <c r="J671" s="243">
        <f>IF('A-baseline &amp; data'!AK465="",I671*(1+SUMIFS('A-methods'!P:P,'A-methods'!$AG:$AG,"rate",'A-methods'!$AF:$AF,$B671,'A-methods'!$I:$I,$C671,'A-methods'!$A:$A,$D671)),'A-baseline &amp; data'!AK465)</f>
        <v>0</v>
      </c>
      <c r="K671" s="243">
        <f>IF('A-baseline &amp; data'!AL465="",J671*(1+SUMIFS('A-methods'!Q:Q,'A-methods'!$AG:$AG,"rate",'A-methods'!$AF:$AF,$B671,'A-methods'!$I:$I,$C671,'A-methods'!$A:$A,$D671)),'A-baseline &amp; data'!AL465)</f>
        <v>0</v>
      </c>
      <c r="L671" s="243">
        <f>IF('A-baseline &amp; data'!AM465="",K671*(1+SUMIFS('A-methods'!R:R,'A-methods'!$AG:$AG,"rate",'A-methods'!$AF:$AF,$B671,'A-methods'!$I:$I,$C671,'A-methods'!$A:$A,$D671)),'A-baseline &amp; data'!AM465)</f>
        <v>0</v>
      </c>
      <c r="M671" s="243">
        <f>IF('A-baseline &amp; data'!AN465="",L671*(1+SUMIFS('A-methods'!S:S,'A-methods'!$AG:$AG,"rate",'A-methods'!$AF:$AF,$B671,'A-methods'!$I:$I,$C671,'A-methods'!$A:$A,$D671)),'A-baseline &amp; data'!AN465)</f>
        <v>0</v>
      </c>
      <c r="N671" s="243">
        <f>IF('A-baseline &amp; data'!AO465="",M671*(1+SUMIFS('A-methods'!T:T,'A-methods'!$AG:$AG,"rate",'A-methods'!$AF:$AF,$B671,'A-methods'!$I:$I,$C671,'A-methods'!$A:$A,$D671)),'A-baseline &amp; data'!AO465)</f>
        <v>0</v>
      </c>
      <c r="O671" s="243">
        <f>IF('A-baseline &amp; data'!AP465="",N671*(1+SUMIFS('A-methods'!U:U,'A-methods'!$AG:$AG,"rate",'A-methods'!$AF:$AF,$B671,'A-methods'!$I:$I,$C671,'A-methods'!$A:$A,$D671)),'A-baseline &amp; data'!AP465)</f>
        <v>0</v>
      </c>
      <c r="P671" s="243">
        <f>IF('A-baseline &amp; data'!AQ465="",O671*(1+SUMIFS('A-methods'!V:V,'A-methods'!$AG:$AG,"rate",'A-methods'!$AF:$AF,$B671,'A-methods'!$I:$I,$C671,'A-methods'!$A:$A,$D671)),'A-baseline &amp; data'!AQ465)</f>
        <v>0</v>
      </c>
      <c r="Q671" s="243">
        <f>IF('A-baseline &amp; data'!AR465="",P671*(1+SUMIFS('A-methods'!W:W,'A-methods'!$AG:$AG,"rate",'A-methods'!$AF:$AF,$B671,'A-methods'!$I:$I,$C671,'A-methods'!$A:$A,$D671)),'A-baseline &amp; data'!AR465)</f>
        <v>0</v>
      </c>
      <c r="R671" s="243">
        <f>IF('A-baseline &amp; data'!AS465="",Q671*(1+SUMIFS('A-methods'!X:X,'A-methods'!$AG:$AG,"rate",'A-methods'!$AF:$AF,$B671,'A-methods'!$I:$I,$C671,'A-methods'!$A:$A,$D671)),'A-baseline &amp; data'!AS465)</f>
        <v>0</v>
      </c>
      <c r="S671" s="243">
        <f>IF('A-baseline &amp; data'!AT465="",R671*(1+SUMIFS('A-methods'!Y:Y,'A-methods'!$AG:$AG,"rate",'A-methods'!$AF:$AF,$B671,'A-methods'!$I:$I,$C671,'A-methods'!$A:$A,$D671)),'A-baseline &amp; data'!AT465)</f>
        <v>0</v>
      </c>
      <c r="T671" s="243">
        <f>IF('A-baseline &amp; data'!AU465="",S671*(1+SUMIFS('A-methods'!Z:Z,'A-methods'!$AG:$AG,"rate",'A-methods'!$AF:$AF,$B671,'A-methods'!$I:$I,$C671,'A-methods'!$A:$A,$D671)),'A-baseline &amp; data'!AU465)</f>
        <v>0</v>
      </c>
      <c r="U671" s="243">
        <f>IF('A-baseline &amp; data'!AV465="",T671*(1+SUMIFS('A-methods'!AA:AA,'A-methods'!$AG:$AG,"rate",'A-methods'!$AF:$AF,$B671,'A-methods'!$I:$I,$C671,'A-methods'!$A:$A,$D671)),'A-baseline &amp; data'!AV465)</f>
        <v>0</v>
      </c>
      <c r="V671" s="243">
        <f>IF('A-baseline &amp; data'!AW465="",U671*(1+SUMIFS('A-methods'!AB:AB,'A-methods'!$AG:$AG,"rate",'A-methods'!$AF:$AF,$B671,'A-methods'!$I:$I,$C671,'A-methods'!$A:$A,$D671)),'A-baseline &amp; data'!AW465)</f>
        <v>0</v>
      </c>
      <c r="W671" s="243">
        <f>IF('A-baseline &amp; data'!AX465="",V671*(1+SUMIFS('A-methods'!AC:AC,'A-methods'!$AG:$AG,"rate",'A-methods'!$AF:$AF,$B671,'A-methods'!$I:$I,$C671,'A-methods'!$A:$A,$D671)),'A-baseline &amp; data'!AX465)</f>
        <v>0</v>
      </c>
      <c r="X671" s="243">
        <f>IF('A-baseline &amp; data'!AY465="",W671*(1+SUMIFS('A-methods'!AD:AD,'A-methods'!$AG:$AG,"rate",'A-methods'!$AF:$AF,$B671,'A-methods'!$I:$I,$C671,'A-methods'!$A:$A,$D671)),'A-baseline &amp; data'!AY465)</f>
        <v>0</v>
      </c>
      <c r="Y671" s="243">
        <f>IF('A-baseline &amp; data'!AZ465="",X671*(1+SUMIFS('A-methods'!AE:AE,'A-methods'!$AG:$AG,"rate",'A-methods'!$AF:$AF,$B671,'A-methods'!$I:$I,$C671,'A-methods'!$A:$A,$D671)),'A-baseline &amp; data'!AZ465)</f>
        <v>0</v>
      </c>
    </row>
    <row r="672" spans="1:25">
      <c r="A672" s="237" t="s">
        <v>256</v>
      </c>
      <c r="B672" s="221" t="s">
        <v>372</v>
      </c>
      <c r="C672" s="274" t="str">
        <f t="shared" si="67"/>
        <v>Vic</v>
      </c>
      <c r="D672" s="272" t="str">
        <f t="shared" si="67"/>
        <v>Best</v>
      </c>
      <c r="E672" s="336">
        <f>IF('A-baseline &amp; data'!AF466&lt;&gt;"",'A-baseline &amp; data'!AF466,'A-baseline &amp; data'!AE466*(1+SUMIFS('A-methods'!K:K,'A-methods'!$AG:$AG,"rate",'A-methods'!$AF:$AF,$B672,'A-methods'!$I:$I,$C672,'A-methods'!$A:$A,$D672)))</f>
        <v>0</v>
      </c>
      <c r="F672" s="243">
        <f>IF('A-baseline &amp; data'!AG466="",E672*(1+SUMIFS('A-methods'!L:L,'A-methods'!$AG:$AG,"rate",'A-methods'!$AF:$AF,$B672,'A-methods'!$I:$I,$C672,'A-methods'!$A:$A,$D672)),'A-baseline &amp; data'!AG466)</f>
        <v>0</v>
      </c>
      <c r="G672" s="243">
        <f>IF('A-baseline &amp; data'!AH466="",F672*(1+SUMIFS('A-methods'!M:M,'A-methods'!$AG:$AG,"rate",'A-methods'!$AF:$AF,$B672,'A-methods'!$I:$I,$C672,'A-methods'!$A:$A,$D672)),'A-baseline &amp; data'!AH466)</f>
        <v>0</v>
      </c>
      <c r="H672" s="243">
        <f>IF('A-baseline &amp; data'!AI466="",G672*(1+SUMIFS('A-methods'!N:N,'A-methods'!$AG:$AG,"rate",'A-methods'!$AF:$AF,$B672,'A-methods'!$I:$I,$C672,'A-methods'!$A:$A,$D672)),'A-baseline &amp; data'!AI466)</f>
        <v>0</v>
      </c>
      <c r="I672" s="243">
        <f>IF('A-baseline &amp; data'!AJ466="",H672*(1+SUMIFS('A-methods'!O:O,'A-methods'!$AG:$AG,"rate",'A-methods'!$AF:$AF,$B672,'A-methods'!$I:$I,$C672,'A-methods'!$A:$A,$D672)),'A-baseline &amp; data'!AJ466)</f>
        <v>0</v>
      </c>
      <c r="J672" s="243">
        <f>IF('A-baseline &amp; data'!AK466="",I672*(1+SUMIFS('A-methods'!P:P,'A-methods'!$AG:$AG,"rate",'A-methods'!$AF:$AF,$B672,'A-methods'!$I:$I,$C672,'A-methods'!$A:$A,$D672)),'A-baseline &amp; data'!AK466)</f>
        <v>0</v>
      </c>
      <c r="K672" s="243">
        <f>IF('A-baseline &amp; data'!AL466="",J672*(1+SUMIFS('A-methods'!Q:Q,'A-methods'!$AG:$AG,"rate",'A-methods'!$AF:$AF,$B672,'A-methods'!$I:$I,$C672,'A-methods'!$A:$A,$D672)),'A-baseline &amp; data'!AL466)</f>
        <v>0</v>
      </c>
      <c r="L672" s="243">
        <f>IF('A-baseline &amp; data'!AM466="",K672*(1+SUMIFS('A-methods'!R:R,'A-methods'!$AG:$AG,"rate",'A-methods'!$AF:$AF,$B672,'A-methods'!$I:$I,$C672,'A-methods'!$A:$A,$D672)),'A-baseline &amp; data'!AM466)</f>
        <v>0</v>
      </c>
      <c r="M672" s="243">
        <f>IF('A-baseline &amp; data'!AN466="",L672*(1+SUMIFS('A-methods'!S:S,'A-methods'!$AG:$AG,"rate",'A-methods'!$AF:$AF,$B672,'A-methods'!$I:$I,$C672,'A-methods'!$A:$A,$D672)),'A-baseline &amp; data'!AN466)</f>
        <v>0</v>
      </c>
      <c r="N672" s="243">
        <f>IF('A-baseline &amp; data'!AO466="",M672*(1+SUMIFS('A-methods'!T:T,'A-methods'!$AG:$AG,"rate",'A-methods'!$AF:$AF,$B672,'A-methods'!$I:$I,$C672,'A-methods'!$A:$A,$D672)),'A-baseline &amp; data'!AO466)</f>
        <v>0</v>
      </c>
      <c r="O672" s="243">
        <f>IF('A-baseline &amp; data'!AP466="",N672*(1+SUMIFS('A-methods'!U:U,'A-methods'!$AG:$AG,"rate",'A-methods'!$AF:$AF,$B672,'A-methods'!$I:$I,$C672,'A-methods'!$A:$A,$D672)),'A-baseline &amp; data'!AP466)</f>
        <v>0</v>
      </c>
      <c r="P672" s="243">
        <f>IF('A-baseline &amp; data'!AQ466="",O672*(1+SUMIFS('A-methods'!V:V,'A-methods'!$AG:$AG,"rate",'A-methods'!$AF:$AF,$B672,'A-methods'!$I:$I,$C672,'A-methods'!$A:$A,$D672)),'A-baseline &amp; data'!AQ466)</f>
        <v>0</v>
      </c>
      <c r="Q672" s="243">
        <f>IF('A-baseline &amp; data'!AR466="",P672*(1+SUMIFS('A-methods'!W:W,'A-methods'!$AG:$AG,"rate",'A-methods'!$AF:$AF,$B672,'A-methods'!$I:$I,$C672,'A-methods'!$A:$A,$D672)),'A-baseline &amp; data'!AR466)</f>
        <v>0</v>
      </c>
      <c r="R672" s="243">
        <f>IF('A-baseline &amp; data'!AS466="",Q672*(1+SUMIFS('A-methods'!X:X,'A-methods'!$AG:$AG,"rate",'A-methods'!$AF:$AF,$B672,'A-methods'!$I:$I,$C672,'A-methods'!$A:$A,$D672)),'A-baseline &amp; data'!AS466)</f>
        <v>0</v>
      </c>
      <c r="S672" s="243">
        <f>IF('A-baseline &amp; data'!AT466="",R672*(1+SUMIFS('A-methods'!Y:Y,'A-methods'!$AG:$AG,"rate",'A-methods'!$AF:$AF,$B672,'A-methods'!$I:$I,$C672,'A-methods'!$A:$A,$D672)),'A-baseline &amp; data'!AT466)</f>
        <v>0</v>
      </c>
      <c r="T672" s="243">
        <f>IF('A-baseline &amp; data'!AU466="",S672*(1+SUMIFS('A-methods'!Z:Z,'A-methods'!$AG:$AG,"rate",'A-methods'!$AF:$AF,$B672,'A-methods'!$I:$I,$C672,'A-methods'!$A:$A,$D672)),'A-baseline &amp; data'!AU466)</f>
        <v>0</v>
      </c>
      <c r="U672" s="243">
        <f>IF('A-baseline &amp; data'!AV466="",T672*(1+SUMIFS('A-methods'!AA:AA,'A-methods'!$AG:$AG,"rate",'A-methods'!$AF:$AF,$B672,'A-methods'!$I:$I,$C672,'A-methods'!$A:$A,$D672)),'A-baseline &amp; data'!AV466)</f>
        <v>0</v>
      </c>
      <c r="V672" s="243">
        <f>IF('A-baseline &amp; data'!AW466="",U672*(1+SUMIFS('A-methods'!AB:AB,'A-methods'!$AG:$AG,"rate",'A-methods'!$AF:$AF,$B672,'A-methods'!$I:$I,$C672,'A-methods'!$A:$A,$D672)),'A-baseline &amp; data'!AW466)</f>
        <v>0</v>
      </c>
      <c r="W672" s="243">
        <f>IF('A-baseline &amp; data'!AX466="",V672*(1+SUMIFS('A-methods'!AC:AC,'A-methods'!$AG:$AG,"rate",'A-methods'!$AF:$AF,$B672,'A-methods'!$I:$I,$C672,'A-methods'!$A:$A,$D672)),'A-baseline &amp; data'!AX466)</f>
        <v>0</v>
      </c>
      <c r="X672" s="243">
        <f>IF('A-baseline &amp; data'!AY466="",W672*(1+SUMIFS('A-methods'!AD:AD,'A-methods'!$AG:$AG,"rate",'A-methods'!$AF:$AF,$B672,'A-methods'!$I:$I,$C672,'A-methods'!$A:$A,$D672)),'A-baseline &amp; data'!AY466)</f>
        <v>0</v>
      </c>
      <c r="Y672" s="243">
        <f>IF('A-baseline &amp; data'!AZ466="",X672*(1+SUMIFS('A-methods'!AE:AE,'A-methods'!$AG:$AG,"rate",'A-methods'!$AF:$AF,$B672,'A-methods'!$I:$I,$C672,'A-methods'!$A:$A,$D672)),'A-baseline &amp; data'!AZ466)</f>
        <v>0</v>
      </c>
    </row>
    <row r="673" spans="1:32">
      <c r="A673" s="237" t="s">
        <v>370</v>
      </c>
      <c r="B673" s="221" t="s">
        <v>371</v>
      </c>
      <c r="C673" s="274" t="str">
        <f t="shared" si="67"/>
        <v>Vic</v>
      </c>
      <c r="D673" s="272" t="str">
        <f t="shared" si="67"/>
        <v>Best</v>
      </c>
      <c r="E673" s="336">
        <f>IF('A-baseline &amp; data'!AF467&lt;&gt;"",'A-baseline &amp; data'!AF467,'A-baseline &amp; data'!AE467*(1+SUMIFS('A-methods'!K:K,'A-methods'!$AG:$AG,"rate",'A-methods'!$AF:$AF,$B673,'A-methods'!$I:$I,$C673,'A-methods'!$A:$A,$D673)))</f>
        <v>0</v>
      </c>
      <c r="F673" s="243">
        <f>IF('A-baseline &amp; data'!AG467="",E673*(1+SUMIFS('A-methods'!L:L,'A-methods'!$AG:$AG,"rate",'A-methods'!$AF:$AF,$B673,'A-methods'!$I:$I,$C673,'A-methods'!$A:$A,$D673)),'A-baseline &amp; data'!AG467)</f>
        <v>0</v>
      </c>
      <c r="G673" s="243">
        <f>IF('A-baseline &amp; data'!AH467="",F673*(1+SUMIFS('A-methods'!M:M,'A-methods'!$AG:$AG,"rate",'A-methods'!$AF:$AF,$B673,'A-methods'!$I:$I,$C673,'A-methods'!$A:$A,$D673)),'A-baseline &amp; data'!AH467)</f>
        <v>0</v>
      </c>
      <c r="H673" s="243">
        <f>IF('A-baseline &amp; data'!AI467="",G673*(1+SUMIFS('A-methods'!N:N,'A-methods'!$AG:$AG,"rate",'A-methods'!$AF:$AF,$B673,'A-methods'!$I:$I,$C673,'A-methods'!$A:$A,$D673)),'A-baseline &amp; data'!AI467)</f>
        <v>0</v>
      </c>
      <c r="I673" s="243">
        <f>IF('A-baseline &amp; data'!AJ467="",H673*(1+SUMIFS('A-methods'!O:O,'A-methods'!$AG:$AG,"rate",'A-methods'!$AF:$AF,$B673,'A-methods'!$I:$I,$C673,'A-methods'!$A:$A,$D673)),'A-baseline &amp; data'!AJ467)</f>
        <v>0</v>
      </c>
      <c r="J673" s="243">
        <f>IF('A-baseline &amp; data'!AK467="",I673*(1+SUMIFS('A-methods'!P:P,'A-methods'!$AG:$AG,"rate",'A-methods'!$AF:$AF,$B673,'A-methods'!$I:$I,$C673,'A-methods'!$A:$A,$D673)),'A-baseline &amp; data'!AK467)</f>
        <v>0</v>
      </c>
      <c r="K673" s="243">
        <f>IF('A-baseline &amp; data'!AL467="",J673*(1+SUMIFS('A-methods'!Q:Q,'A-methods'!$AG:$AG,"rate",'A-methods'!$AF:$AF,$B673,'A-methods'!$I:$I,$C673,'A-methods'!$A:$A,$D673)),'A-baseline &amp; data'!AL467)</f>
        <v>0</v>
      </c>
      <c r="L673" s="243">
        <f>IF('A-baseline &amp; data'!AM467="",K673*(1+SUMIFS('A-methods'!R:R,'A-methods'!$AG:$AG,"rate",'A-methods'!$AF:$AF,$B673,'A-methods'!$I:$I,$C673,'A-methods'!$A:$A,$D673)),'A-baseline &amp; data'!AM467)</f>
        <v>0</v>
      </c>
      <c r="M673" s="243">
        <f>IF('A-baseline &amp; data'!AN467="",L673*(1+SUMIFS('A-methods'!S:S,'A-methods'!$AG:$AG,"rate",'A-methods'!$AF:$AF,$B673,'A-methods'!$I:$I,$C673,'A-methods'!$A:$A,$D673)),'A-baseline &amp; data'!AN467)</f>
        <v>0</v>
      </c>
      <c r="N673" s="243">
        <f>IF('A-baseline &amp; data'!AO467="",M673*(1+SUMIFS('A-methods'!T:T,'A-methods'!$AG:$AG,"rate",'A-methods'!$AF:$AF,$B673,'A-methods'!$I:$I,$C673,'A-methods'!$A:$A,$D673)),'A-baseline &amp; data'!AO467)</f>
        <v>0</v>
      </c>
      <c r="O673" s="243">
        <f>IF('A-baseline &amp; data'!AP467="",N673*(1+SUMIFS('A-methods'!U:U,'A-methods'!$AG:$AG,"rate",'A-methods'!$AF:$AF,$B673,'A-methods'!$I:$I,$C673,'A-methods'!$A:$A,$D673)),'A-baseline &amp; data'!AP467)</f>
        <v>0</v>
      </c>
      <c r="P673" s="243">
        <f>IF('A-baseline &amp; data'!AQ467="",O673*(1+SUMIFS('A-methods'!V:V,'A-methods'!$AG:$AG,"rate",'A-methods'!$AF:$AF,$B673,'A-methods'!$I:$I,$C673,'A-methods'!$A:$A,$D673)),'A-baseline &amp; data'!AQ467)</f>
        <v>0</v>
      </c>
      <c r="Q673" s="243">
        <f>IF('A-baseline &amp; data'!AR467="",P673*(1+SUMIFS('A-methods'!W:W,'A-methods'!$AG:$AG,"rate",'A-methods'!$AF:$AF,$B673,'A-methods'!$I:$I,$C673,'A-methods'!$A:$A,$D673)),'A-baseline &amp; data'!AR467)</f>
        <v>0</v>
      </c>
      <c r="R673" s="243">
        <f>IF('A-baseline &amp; data'!AS467="",Q673*(1+SUMIFS('A-methods'!X:X,'A-methods'!$AG:$AG,"rate",'A-methods'!$AF:$AF,$B673,'A-methods'!$I:$I,$C673,'A-methods'!$A:$A,$D673)),'A-baseline &amp; data'!AS467)</f>
        <v>0</v>
      </c>
      <c r="S673" s="243">
        <f>IF('A-baseline &amp; data'!AT467="",R673*(1+SUMIFS('A-methods'!Y:Y,'A-methods'!$AG:$AG,"rate",'A-methods'!$AF:$AF,$B673,'A-methods'!$I:$I,$C673,'A-methods'!$A:$A,$D673)),'A-baseline &amp; data'!AT467)</f>
        <v>0</v>
      </c>
      <c r="T673" s="243">
        <f>IF('A-baseline &amp; data'!AU467="",S673*(1+SUMIFS('A-methods'!Z:Z,'A-methods'!$AG:$AG,"rate",'A-methods'!$AF:$AF,$B673,'A-methods'!$I:$I,$C673,'A-methods'!$A:$A,$D673)),'A-baseline &amp; data'!AU467)</f>
        <v>0</v>
      </c>
      <c r="U673" s="243">
        <f>IF('A-baseline &amp; data'!AV467="",T673*(1+SUMIFS('A-methods'!AA:AA,'A-methods'!$AG:$AG,"rate",'A-methods'!$AF:$AF,$B673,'A-methods'!$I:$I,$C673,'A-methods'!$A:$A,$D673)),'A-baseline &amp; data'!AV467)</f>
        <v>0</v>
      </c>
      <c r="V673" s="243">
        <f>IF('A-baseline &amp; data'!AW467="",U673*(1+SUMIFS('A-methods'!AB:AB,'A-methods'!$AG:$AG,"rate",'A-methods'!$AF:$AF,$B673,'A-methods'!$I:$I,$C673,'A-methods'!$A:$A,$D673)),'A-baseline &amp; data'!AW467)</f>
        <v>0</v>
      </c>
      <c r="W673" s="243">
        <f>IF('A-baseline &amp; data'!AX467="",V673*(1+SUMIFS('A-methods'!AC:AC,'A-methods'!$AG:$AG,"rate",'A-methods'!$AF:$AF,$B673,'A-methods'!$I:$I,$C673,'A-methods'!$A:$A,$D673)),'A-baseline &amp; data'!AX467)</f>
        <v>0</v>
      </c>
      <c r="X673" s="243">
        <f>IF('A-baseline &amp; data'!AY467="",W673*(1+SUMIFS('A-methods'!AD:AD,'A-methods'!$AG:$AG,"rate",'A-methods'!$AF:$AF,$B673,'A-methods'!$I:$I,$C673,'A-methods'!$A:$A,$D673)),'A-baseline &amp; data'!AY467)</f>
        <v>0</v>
      </c>
      <c r="Y673" s="243">
        <f>IF('A-baseline &amp; data'!AZ467="",X673*(1+SUMIFS('A-methods'!AE:AE,'A-methods'!$AG:$AG,"rate",'A-methods'!$AF:$AF,$B673,'A-methods'!$I:$I,$C673,'A-methods'!$A:$A,$D673)),'A-baseline &amp; data'!AZ467)</f>
        <v>0</v>
      </c>
    </row>
    <row r="674" spans="1:32">
      <c r="A674" s="237" t="s">
        <v>381</v>
      </c>
      <c r="B674" s="221" t="s">
        <v>382</v>
      </c>
      <c r="C674" s="274" t="str">
        <f t="shared" si="67"/>
        <v>Vic</v>
      </c>
      <c r="D674" s="272" t="str">
        <f t="shared" si="67"/>
        <v>Best</v>
      </c>
      <c r="E674" s="336">
        <f>IF('A-baseline &amp; data'!AF468&lt;&gt;"",'A-baseline &amp; data'!AF468,'A-baseline &amp; data'!AE468*(1+SUMIFS('A-methods'!K:K,'A-methods'!$AG:$AG,"rate",'A-methods'!$AF:$AF,$B674,'A-methods'!$I:$I,$C674,'A-methods'!$A:$A,$D674)))</f>
        <v>0</v>
      </c>
      <c r="F674" s="243">
        <f>IF('A-baseline &amp; data'!AG468="",E674*(1+SUMIFS('A-methods'!L:L,'A-methods'!$AG:$AG,"rate",'A-methods'!$AF:$AF,$B674,'A-methods'!$I:$I,$C674,'A-methods'!$A:$A,$D674)),'A-baseline &amp; data'!AG468)</f>
        <v>0</v>
      </c>
      <c r="G674" s="243">
        <f>IF('A-baseline &amp; data'!AH468="",F674*(1+SUMIFS('A-methods'!M:M,'A-methods'!$AG:$AG,"rate",'A-methods'!$AF:$AF,$B674,'A-methods'!$I:$I,$C674,'A-methods'!$A:$A,$D674)),'A-baseline &amp; data'!AH468)</f>
        <v>0</v>
      </c>
      <c r="H674" s="243">
        <f>IF('A-baseline &amp; data'!AI468="",G674*(1+SUMIFS('A-methods'!N:N,'A-methods'!$AG:$AG,"rate",'A-methods'!$AF:$AF,$B674,'A-methods'!$I:$I,$C674,'A-methods'!$A:$A,$D674)),'A-baseline &amp; data'!AI468)</f>
        <v>0</v>
      </c>
      <c r="I674" s="243">
        <f>IF('A-baseline &amp; data'!AJ468="",H674*(1+SUMIFS('A-methods'!O:O,'A-methods'!$AG:$AG,"rate",'A-methods'!$AF:$AF,$B674,'A-methods'!$I:$I,$C674,'A-methods'!$A:$A,$D674)),'A-baseline &amp; data'!AJ468)</f>
        <v>0</v>
      </c>
      <c r="J674" s="243">
        <f>IF('A-baseline &amp; data'!AK468="",I674*(1+SUMIFS('A-methods'!P:P,'A-methods'!$AG:$AG,"rate",'A-methods'!$AF:$AF,$B674,'A-methods'!$I:$I,$C674,'A-methods'!$A:$A,$D674)),'A-baseline &amp; data'!AK468)</f>
        <v>0</v>
      </c>
      <c r="K674" s="243">
        <f>IF('A-baseline &amp; data'!AL468="",J674*(1+SUMIFS('A-methods'!Q:Q,'A-methods'!$AG:$AG,"rate",'A-methods'!$AF:$AF,$B674,'A-methods'!$I:$I,$C674,'A-methods'!$A:$A,$D674)),'A-baseline &amp; data'!AL468)</f>
        <v>0</v>
      </c>
      <c r="L674" s="243">
        <f>IF('A-baseline &amp; data'!AM468="",K674*(1+SUMIFS('A-methods'!R:R,'A-methods'!$AG:$AG,"rate",'A-methods'!$AF:$AF,$B674,'A-methods'!$I:$I,$C674,'A-methods'!$A:$A,$D674)),'A-baseline &amp; data'!AM468)</f>
        <v>0</v>
      </c>
      <c r="M674" s="243">
        <f>IF('A-baseline &amp; data'!AN468="",L674*(1+SUMIFS('A-methods'!S:S,'A-methods'!$AG:$AG,"rate",'A-methods'!$AF:$AF,$B674,'A-methods'!$I:$I,$C674,'A-methods'!$A:$A,$D674)),'A-baseline &amp; data'!AN468)</f>
        <v>0</v>
      </c>
      <c r="N674" s="243">
        <f>IF('A-baseline &amp; data'!AO468="",M674*(1+SUMIFS('A-methods'!T:T,'A-methods'!$AG:$AG,"rate",'A-methods'!$AF:$AF,$B674,'A-methods'!$I:$I,$C674,'A-methods'!$A:$A,$D674)),'A-baseline &amp; data'!AO468)</f>
        <v>0</v>
      </c>
      <c r="O674" s="243">
        <f>IF('A-baseline &amp; data'!AP468="",N674*(1+SUMIFS('A-methods'!U:U,'A-methods'!$AG:$AG,"rate",'A-methods'!$AF:$AF,$B674,'A-methods'!$I:$I,$C674,'A-methods'!$A:$A,$D674)),'A-baseline &amp; data'!AP468)</f>
        <v>0</v>
      </c>
      <c r="P674" s="243">
        <f>IF('A-baseline &amp; data'!AQ468="",O674*(1+SUMIFS('A-methods'!V:V,'A-methods'!$AG:$AG,"rate",'A-methods'!$AF:$AF,$B674,'A-methods'!$I:$I,$C674,'A-methods'!$A:$A,$D674)),'A-baseline &amp; data'!AQ468)</f>
        <v>0</v>
      </c>
      <c r="Q674" s="243">
        <f>IF('A-baseline &amp; data'!AR468="",P674*(1+SUMIFS('A-methods'!W:W,'A-methods'!$AG:$AG,"rate",'A-methods'!$AF:$AF,$B674,'A-methods'!$I:$I,$C674,'A-methods'!$A:$A,$D674)),'A-baseline &amp; data'!AR468)</f>
        <v>0</v>
      </c>
      <c r="R674" s="243">
        <f>IF('A-baseline &amp; data'!AS468="",Q674*(1+SUMIFS('A-methods'!X:X,'A-methods'!$AG:$AG,"rate",'A-methods'!$AF:$AF,$B674,'A-methods'!$I:$I,$C674,'A-methods'!$A:$A,$D674)),'A-baseline &amp; data'!AS468)</f>
        <v>0</v>
      </c>
      <c r="S674" s="243">
        <f>IF('A-baseline &amp; data'!AT468="",R674*(1+SUMIFS('A-methods'!Y:Y,'A-methods'!$AG:$AG,"rate",'A-methods'!$AF:$AF,$B674,'A-methods'!$I:$I,$C674,'A-methods'!$A:$A,$D674)),'A-baseline &amp; data'!AT468)</f>
        <v>0</v>
      </c>
      <c r="T674" s="243">
        <f>IF('A-baseline &amp; data'!AU468="",S674*(1+SUMIFS('A-methods'!Z:Z,'A-methods'!$AG:$AG,"rate",'A-methods'!$AF:$AF,$B674,'A-methods'!$I:$I,$C674,'A-methods'!$A:$A,$D674)),'A-baseline &amp; data'!AU468)</f>
        <v>0</v>
      </c>
      <c r="U674" s="243">
        <f>IF('A-baseline &amp; data'!AV468="",T674*(1+SUMIFS('A-methods'!AA:AA,'A-methods'!$AG:$AG,"rate",'A-methods'!$AF:$AF,$B674,'A-methods'!$I:$I,$C674,'A-methods'!$A:$A,$D674)),'A-baseline &amp; data'!AV468)</f>
        <v>0</v>
      </c>
      <c r="V674" s="243">
        <f>IF('A-baseline &amp; data'!AW468="",U674*(1+SUMIFS('A-methods'!AB:AB,'A-methods'!$AG:$AG,"rate",'A-methods'!$AF:$AF,$B674,'A-methods'!$I:$I,$C674,'A-methods'!$A:$A,$D674)),'A-baseline &amp; data'!AW468)</f>
        <v>0</v>
      </c>
      <c r="W674" s="243">
        <f>IF('A-baseline &amp; data'!AX468="",V674*(1+SUMIFS('A-methods'!AC:AC,'A-methods'!$AG:$AG,"rate",'A-methods'!$AF:$AF,$B674,'A-methods'!$I:$I,$C674,'A-methods'!$A:$A,$D674)),'A-baseline &amp; data'!AX468)</f>
        <v>0</v>
      </c>
      <c r="X674" s="243">
        <f>IF('A-baseline &amp; data'!AY468="",W674*(1+SUMIFS('A-methods'!AD:AD,'A-methods'!$AG:$AG,"rate",'A-methods'!$AF:$AF,$B674,'A-methods'!$I:$I,$C674,'A-methods'!$A:$A,$D674)),'A-baseline &amp; data'!AY468)</f>
        <v>0</v>
      </c>
      <c r="Y674" s="243">
        <f>IF('A-baseline &amp; data'!AZ468="",X674*(1+SUMIFS('A-methods'!AE:AE,'A-methods'!$AG:$AG,"rate",'A-methods'!$AF:$AF,$B674,'A-methods'!$I:$I,$C674,'A-methods'!$A:$A,$D674)),'A-baseline &amp; data'!AZ468)</f>
        <v>0</v>
      </c>
    </row>
    <row r="675" spans="1:32">
      <c r="A675" s="237" t="s">
        <v>257</v>
      </c>
      <c r="B675" s="221" t="s">
        <v>194</v>
      </c>
      <c r="C675" s="274" t="str">
        <f t="shared" si="67"/>
        <v>Vic</v>
      </c>
      <c r="D675" s="272" t="str">
        <f t="shared" si="67"/>
        <v>Best</v>
      </c>
      <c r="E675" s="336">
        <f>IF('A-baseline &amp; data'!AF469&lt;&gt;"",'A-baseline &amp; data'!AF469,'A-baseline &amp; data'!AE469*(1+SUMIFS('A-methods'!K:K,'A-methods'!$AG:$AG,"rate",'A-methods'!$AF:$AF,$B675,'A-methods'!$I:$I,$C675,'A-methods'!$A:$A,$D675)))</f>
        <v>778.17900000000009</v>
      </c>
      <c r="F675" s="243">
        <f>IF('A-baseline &amp; data'!AG469="",E675*(1+SUMIFS('A-methods'!L:L,'A-methods'!$AG:$AG,"rate",'A-methods'!$AF:$AF,$B675,'A-methods'!$I:$I,$C675,'A-methods'!$A:$A,$D675)),'A-baseline &amp; data'!AG469)</f>
        <v>677.01573000000008</v>
      </c>
      <c r="G675" s="243">
        <f>IF('A-baseline &amp; data'!AH469="",F675*(1+SUMIFS('A-methods'!M:M,'A-methods'!$AG:$AG,"rate",'A-methods'!$AF:$AF,$B675,'A-methods'!$I:$I,$C675,'A-methods'!$A:$A,$D675)),'A-baseline &amp; data'!AH469)</f>
        <v>589.0036851000001</v>
      </c>
      <c r="H675" s="243">
        <f>IF('A-baseline &amp; data'!AI469="",G675*(1+SUMIFS('A-methods'!N:N,'A-methods'!$AG:$AG,"rate",'A-methods'!$AF:$AF,$B675,'A-methods'!$I:$I,$C675,'A-methods'!$A:$A,$D675)),'A-baseline &amp; data'!AI469)</f>
        <v>512.4332060370001</v>
      </c>
      <c r="I675" s="243">
        <f>IF('A-baseline &amp; data'!AJ469="",H675*(1+SUMIFS('A-methods'!O:O,'A-methods'!$AG:$AG,"rate",'A-methods'!$AF:$AF,$B675,'A-methods'!$I:$I,$C675,'A-methods'!$A:$A,$D675)),'A-baseline &amp; data'!AJ469)</f>
        <v>445.81688925219009</v>
      </c>
      <c r="J675" s="243">
        <f>IF('A-baseline &amp; data'!AK469="",I675*(1+SUMIFS('A-methods'!P:P,'A-methods'!$AG:$AG,"rate",'A-methods'!$AF:$AF,$B675,'A-methods'!$I:$I,$C675,'A-methods'!$A:$A,$D675)),'A-baseline &amp; data'!AK469)</f>
        <v>445.81688925219009</v>
      </c>
      <c r="K675" s="243">
        <f>IF('A-baseline &amp; data'!AL469="",J675*(1+SUMIFS('A-methods'!Q:Q,'A-methods'!$AG:$AG,"rate",'A-methods'!$AF:$AF,$B675,'A-methods'!$I:$I,$C675,'A-methods'!$A:$A,$D675)),'A-baseline &amp; data'!AL469)</f>
        <v>445.81688925219009</v>
      </c>
      <c r="L675" s="243">
        <f>IF('A-baseline &amp; data'!AM469="",K675*(1+SUMIFS('A-methods'!R:R,'A-methods'!$AG:$AG,"rate",'A-methods'!$AF:$AF,$B675,'A-methods'!$I:$I,$C675,'A-methods'!$A:$A,$D675)),'A-baseline &amp; data'!AM469)</f>
        <v>445.81688925219009</v>
      </c>
      <c r="M675" s="243">
        <f>IF('A-baseline &amp; data'!AN469="",L675*(1+SUMIFS('A-methods'!S:S,'A-methods'!$AG:$AG,"rate",'A-methods'!$AF:$AF,$B675,'A-methods'!$I:$I,$C675,'A-methods'!$A:$A,$D675)),'A-baseline &amp; data'!AN469)</f>
        <v>445.81688925219009</v>
      </c>
      <c r="N675" s="243">
        <f>IF('A-baseline &amp; data'!AO469="",M675*(1+SUMIFS('A-methods'!T:T,'A-methods'!$AG:$AG,"rate",'A-methods'!$AF:$AF,$B675,'A-methods'!$I:$I,$C675,'A-methods'!$A:$A,$D675)),'A-baseline &amp; data'!AO469)</f>
        <v>445.81688925219009</v>
      </c>
      <c r="O675" s="243">
        <f>IF('A-baseline &amp; data'!AP469="",N675*(1+SUMIFS('A-methods'!U:U,'A-methods'!$AG:$AG,"rate",'A-methods'!$AF:$AF,$B675,'A-methods'!$I:$I,$C675,'A-methods'!$A:$A,$D675)),'A-baseline &amp; data'!AP469)</f>
        <v>445.81688925219009</v>
      </c>
      <c r="P675" s="243">
        <f>IF('A-baseline &amp; data'!AQ469="",O675*(1+SUMIFS('A-methods'!V:V,'A-methods'!$AG:$AG,"rate",'A-methods'!$AF:$AF,$B675,'A-methods'!$I:$I,$C675,'A-methods'!$A:$A,$D675)),'A-baseline &amp; data'!AQ469)</f>
        <v>445.81688925219009</v>
      </c>
      <c r="Q675" s="243">
        <f>IF('A-baseline &amp; data'!AR469="",P675*(1+SUMIFS('A-methods'!W:W,'A-methods'!$AG:$AG,"rate",'A-methods'!$AF:$AF,$B675,'A-methods'!$I:$I,$C675,'A-methods'!$A:$A,$D675)),'A-baseline &amp; data'!AR469)</f>
        <v>445.81688925219009</v>
      </c>
      <c r="R675" s="243">
        <f>IF('A-baseline &amp; data'!AS469="",Q675*(1+SUMIFS('A-methods'!X:X,'A-methods'!$AG:$AG,"rate",'A-methods'!$AF:$AF,$B675,'A-methods'!$I:$I,$C675,'A-methods'!$A:$A,$D675)),'A-baseline &amp; data'!AS469)</f>
        <v>445.81688925219009</v>
      </c>
      <c r="S675" s="243">
        <f>IF('A-baseline &amp; data'!AT469="",R675*(1+SUMIFS('A-methods'!Y:Y,'A-methods'!$AG:$AG,"rate",'A-methods'!$AF:$AF,$B675,'A-methods'!$I:$I,$C675,'A-methods'!$A:$A,$D675)),'A-baseline &amp; data'!AT469)</f>
        <v>445.81688925219009</v>
      </c>
      <c r="T675" s="243">
        <f>IF('A-baseline &amp; data'!AU469="",S675*(1+SUMIFS('A-methods'!Z:Z,'A-methods'!$AG:$AG,"rate",'A-methods'!$AF:$AF,$B675,'A-methods'!$I:$I,$C675,'A-methods'!$A:$A,$D675)),'A-baseline &amp; data'!AU469)</f>
        <v>445.81688925219009</v>
      </c>
      <c r="U675" s="243">
        <f>IF('A-baseline &amp; data'!AV469="",T675*(1+SUMIFS('A-methods'!AA:AA,'A-methods'!$AG:$AG,"rate",'A-methods'!$AF:$AF,$B675,'A-methods'!$I:$I,$C675,'A-methods'!$A:$A,$D675)),'A-baseline &amp; data'!AV469)</f>
        <v>445.81688925219009</v>
      </c>
      <c r="V675" s="243">
        <f>IF('A-baseline &amp; data'!AW469="",U675*(1+SUMIFS('A-methods'!AB:AB,'A-methods'!$AG:$AG,"rate",'A-methods'!$AF:$AF,$B675,'A-methods'!$I:$I,$C675,'A-methods'!$A:$A,$D675)),'A-baseline &amp; data'!AW469)</f>
        <v>445.81688925219009</v>
      </c>
      <c r="W675" s="243">
        <f>IF('A-baseline &amp; data'!AX469="",V675*(1+SUMIFS('A-methods'!AC:AC,'A-methods'!$AG:$AG,"rate",'A-methods'!$AF:$AF,$B675,'A-methods'!$I:$I,$C675,'A-methods'!$A:$A,$D675)),'A-baseline &amp; data'!AX469)</f>
        <v>445.81688925219009</v>
      </c>
      <c r="X675" s="243">
        <f>IF('A-baseline &amp; data'!AY469="",W675*(1+SUMIFS('A-methods'!AD:AD,'A-methods'!$AG:$AG,"rate",'A-methods'!$AF:$AF,$B675,'A-methods'!$I:$I,$C675,'A-methods'!$A:$A,$D675)),'A-baseline &amp; data'!AY469)</f>
        <v>445.81688925219009</v>
      </c>
      <c r="Y675" s="243">
        <f>IF('A-baseline &amp; data'!AZ469="",X675*(1+SUMIFS('A-methods'!AE:AE,'A-methods'!$AG:$AG,"rate",'A-methods'!$AF:$AF,$B675,'A-methods'!$I:$I,$C675,'A-methods'!$A:$A,$D675)),'A-baseline &amp; data'!AZ469)</f>
        <v>445.81688925219009</v>
      </c>
      <c r="Z675" s="217" t="str">
        <f>""</f>
        <v/>
      </c>
      <c r="AA675" s="355" t="str">
        <f>""</f>
        <v/>
      </c>
      <c r="AB675" s="217" t="str">
        <f>""</f>
        <v/>
      </c>
      <c r="AC675" s="217" t="str">
        <f>""</f>
        <v/>
      </c>
      <c r="AD675" s="217" t="str">
        <f>""</f>
        <v/>
      </c>
      <c r="AE675" s="217" t="str">
        <f>""</f>
        <v/>
      </c>
      <c r="AF675" s="217" t="str">
        <f>""</f>
        <v/>
      </c>
    </row>
    <row r="676" spans="1:32">
      <c r="A676" s="237" t="s">
        <v>159</v>
      </c>
      <c r="B676" s="221" t="s">
        <v>203</v>
      </c>
      <c r="C676" s="274" t="str">
        <f t="shared" si="67"/>
        <v>Vic</v>
      </c>
      <c r="D676" s="272" t="str">
        <f t="shared" si="67"/>
        <v>Best</v>
      </c>
      <c r="E676" s="336">
        <f>IF('A-baseline &amp; data'!AF470&lt;&gt;"",'A-baseline &amp; data'!AF470,'A-baseline &amp; data'!AE470*(1+SUMIFS('A-methods'!K:K,'A-methods'!$AG:$AG,"rate",'A-methods'!$AF:$AF,$B676,'A-methods'!$I:$I,$C676,'A-methods'!$A:$A,$D676)))</f>
        <v>314299.08699999994</v>
      </c>
      <c r="F676" s="243">
        <f>IF('A-baseline &amp; data'!AG470="",E676*(1+SUMIFS('A-methods'!L:L,'A-methods'!$AG:$AG,"rate",'A-methods'!$AF:$AF,$B676,'A-methods'!$I:$I,$C676,'A-methods'!$A:$A,$D676)),'A-baseline &amp; data'!AG470)</f>
        <v>314299.08699999994</v>
      </c>
      <c r="G676" s="243">
        <f>IF('A-baseline &amp; data'!AH470="",F676*(1+SUMIFS('A-methods'!M:M,'A-methods'!$AG:$AG,"rate",'A-methods'!$AF:$AF,$B676,'A-methods'!$I:$I,$C676,'A-methods'!$A:$A,$D676)),'A-baseline &amp; data'!AH470)</f>
        <v>314299.08699999994</v>
      </c>
      <c r="H676" s="243">
        <f>IF('A-baseline &amp; data'!AI470="",G676*(1+SUMIFS('A-methods'!N:N,'A-methods'!$AG:$AG,"rate",'A-methods'!$AF:$AF,$B676,'A-methods'!$I:$I,$C676,'A-methods'!$A:$A,$D676)),'A-baseline &amp; data'!AI470)</f>
        <v>314299.08699999994</v>
      </c>
      <c r="I676" s="243">
        <f>IF('A-baseline &amp; data'!AJ470="",H676*(1+SUMIFS('A-methods'!O:O,'A-methods'!$AG:$AG,"rate",'A-methods'!$AF:$AF,$B676,'A-methods'!$I:$I,$C676,'A-methods'!$A:$A,$D676)),'A-baseline &amp; data'!AJ470)</f>
        <v>314299.08699999994</v>
      </c>
      <c r="J676" s="243">
        <f>IF('A-baseline &amp; data'!AK470="",I676*(1+SUMIFS('A-methods'!P:P,'A-methods'!$AG:$AG,"rate",'A-methods'!$AF:$AF,$B676,'A-methods'!$I:$I,$C676,'A-methods'!$A:$A,$D676)),'A-baseline &amp; data'!AK470)</f>
        <v>314299.08699999994</v>
      </c>
      <c r="K676" s="243">
        <f>IF('A-baseline &amp; data'!AL470="",J676*(1+SUMIFS('A-methods'!Q:Q,'A-methods'!$AG:$AG,"rate",'A-methods'!$AF:$AF,$B676,'A-methods'!$I:$I,$C676,'A-methods'!$A:$A,$D676)),'A-baseline &amp; data'!AL470)</f>
        <v>314299.08699999994</v>
      </c>
      <c r="L676" s="243">
        <f>IF('A-baseline &amp; data'!AM470="",K676*(1+SUMIFS('A-methods'!R:R,'A-methods'!$AG:$AG,"rate",'A-methods'!$AF:$AF,$B676,'A-methods'!$I:$I,$C676,'A-methods'!$A:$A,$D676)),'A-baseline &amp; data'!AM470)</f>
        <v>314299.08699999994</v>
      </c>
      <c r="M676" s="243">
        <f>IF('A-baseline &amp; data'!AN470="",L676*(1+SUMIFS('A-methods'!S:S,'A-methods'!$AG:$AG,"rate",'A-methods'!$AF:$AF,$B676,'A-methods'!$I:$I,$C676,'A-methods'!$A:$A,$D676)),'A-baseline &amp; data'!AN470)</f>
        <v>314299.08699999994</v>
      </c>
      <c r="N676" s="243">
        <f>IF('A-baseline &amp; data'!AO470="",M676*(1+SUMIFS('A-methods'!T:T,'A-methods'!$AG:$AG,"rate",'A-methods'!$AF:$AF,$B676,'A-methods'!$I:$I,$C676,'A-methods'!$A:$A,$D676)),'A-baseline &amp; data'!AO470)</f>
        <v>314299.08699999994</v>
      </c>
      <c r="O676" s="243">
        <f>IF('A-baseline &amp; data'!AP470="",N676*(1+SUMIFS('A-methods'!U:U,'A-methods'!$AG:$AG,"rate",'A-methods'!$AF:$AF,$B676,'A-methods'!$I:$I,$C676,'A-methods'!$A:$A,$D676)),'A-baseline &amp; data'!AP470)</f>
        <v>314299.08699999994</v>
      </c>
      <c r="P676" s="243">
        <f>IF('A-baseline &amp; data'!AQ470="",O676*(1+SUMIFS('A-methods'!V:V,'A-methods'!$AG:$AG,"rate",'A-methods'!$AF:$AF,$B676,'A-methods'!$I:$I,$C676,'A-methods'!$A:$A,$D676)),'A-baseline &amp; data'!AQ470)</f>
        <v>314299.08699999994</v>
      </c>
      <c r="Q676" s="243">
        <f>IF('A-baseline &amp; data'!AR470="",P676*(1+SUMIFS('A-methods'!W:W,'A-methods'!$AG:$AG,"rate",'A-methods'!$AF:$AF,$B676,'A-methods'!$I:$I,$C676,'A-methods'!$A:$A,$D676)),'A-baseline &amp; data'!AR470)</f>
        <v>314299.08699999994</v>
      </c>
      <c r="R676" s="243">
        <f>IF('A-baseline &amp; data'!AS470="",Q676*(1+SUMIFS('A-methods'!X:X,'A-methods'!$AG:$AG,"rate",'A-methods'!$AF:$AF,$B676,'A-methods'!$I:$I,$C676,'A-methods'!$A:$A,$D676)),'A-baseline &amp; data'!AS470)</f>
        <v>314299.08699999994</v>
      </c>
      <c r="S676" s="243">
        <f>IF('A-baseline &amp; data'!AT470="",R676*(1+SUMIFS('A-methods'!Y:Y,'A-methods'!$AG:$AG,"rate",'A-methods'!$AF:$AF,$B676,'A-methods'!$I:$I,$C676,'A-methods'!$A:$A,$D676)),'A-baseline &amp; data'!AT470)</f>
        <v>314299.08699999994</v>
      </c>
      <c r="T676" s="243">
        <f>IF('A-baseline &amp; data'!AU470="",S676*(1+SUMIFS('A-methods'!Z:Z,'A-methods'!$AG:$AG,"rate",'A-methods'!$AF:$AF,$B676,'A-methods'!$I:$I,$C676,'A-methods'!$A:$A,$D676)),'A-baseline &amp; data'!AU470)</f>
        <v>314299.08699999994</v>
      </c>
      <c r="U676" s="243">
        <f>IF('A-baseline &amp; data'!AV470="",T676*(1+SUMIFS('A-methods'!AA:AA,'A-methods'!$AG:$AG,"rate",'A-methods'!$AF:$AF,$B676,'A-methods'!$I:$I,$C676,'A-methods'!$A:$A,$D676)),'A-baseline &amp; data'!AV470)</f>
        <v>314299.08699999994</v>
      </c>
      <c r="V676" s="243">
        <f>IF('A-baseline &amp; data'!AW470="",U676*(1+SUMIFS('A-methods'!AB:AB,'A-methods'!$AG:$AG,"rate",'A-methods'!$AF:$AF,$B676,'A-methods'!$I:$I,$C676,'A-methods'!$A:$A,$D676)),'A-baseline &amp; data'!AW470)</f>
        <v>314299.08699999994</v>
      </c>
      <c r="W676" s="243">
        <f>IF('A-baseline &amp; data'!AX470="",V676*(1+SUMIFS('A-methods'!AC:AC,'A-methods'!$AG:$AG,"rate",'A-methods'!$AF:$AF,$B676,'A-methods'!$I:$I,$C676,'A-methods'!$A:$A,$D676)),'A-baseline &amp; data'!AX470)</f>
        <v>314299.08699999994</v>
      </c>
      <c r="X676" s="243">
        <f>IF('A-baseline &amp; data'!AY470="",W676*(1+SUMIFS('A-methods'!AD:AD,'A-methods'!$AG:$AG,"rate",'A-methods'!$AF:$AF,$B676,'A-methods'!$I:$I,$C676,'A-methods'!$A:$A,$D676)),'A-baseline &amp; data'!AY470)</f>
        <v>314299.08699999994</v>
      </c>
      <c r="Y676" s="243">
        <f>IF('A-baseline &amp; data'!AZ470="",X676*(1+SUMIFS('A-methods'!AE:AE,'A-methods'!$AG:$AG,"rate",'A-methods'!$AF:$AF,$B676,'A-methods'!$I:$I,$C676,'A-methods'!$A:$A,$D676)),'A-baseline &amp; data'!AZ470)</f>
        <v>314299.08699999994</v>
      </c>
    </row>
    <row r="677" spans="1:32">
      <c r="A677" s="237" t="s">
        <v>258</v>
      </c>
      <c r="B677" s="221" t="s">
        <v>766</v>
      </c>
      <c r="C677" s="274" t="str">
        <f t="shared" si="67"/>
        <v>Vic</v>
      </c>
      <c r="D677" s="272" t="str">
        <f t="shared" si="67"/>
        <v>Best</v>
      </c>
      <c r="E677" s="336">
        <f>IF('A-baseline &amp; data'!AF471&lt;&gt;"",'A-baseline &amp; data'!AF471,'A-baseline &amp; data'!AE471*(1+SUMIFS('A-methods'!K:K,'A-methods'!$AG:$AG,"rate",'A-methods'!$AF:$AF,$B677,'A-methods'!$I:$I,$C677,'A-methods'!$A:$A,$D677)))</f>
        <v>0</v>
      </c>
      <c r="F677" s="243">
        <f>IF('A-baseline &amp; data'!AG471="",E677*(1+SUMIFS('A-methods'!L:L,'A-methods'!$AG:$AG,"rate",'A-methods'!$AF:$AF,$B677,'A-methods'!$I:$I,$C677,'A-methods'!$A:$A,$D677)),'A-baseline &amp; data'!AG471)</f>
        <v>0</v>
      </c>
      <c r="G677" s="243">
        <f>IF('A-baseline &amp; data'!AH471="",F677*(1+SUMIFS('A-methods'!M:M,'A-methods'!$AG:$AG,"rate",'A-methods'!$AF:$AF,$B677,'A-methods'!$I:$I,$C677,'A-methods'!$A:$A,$D677)),'A-baseline &amp; data'!AH471)</f>
        <v>0</v>
      </c>
      <c r="H677" s="243">
        <f>IF('A-baseline &amp; data'!AI471="",G677*(1+SUMIFS('A-methods'!N:N,'A-methods'!$AG:$AG,"rate",'A-methods'!$AF:$AF,$B677,'A-methods'!$I:$I,$C677,'A-methods'!$A:$A,$D677)),'A-baseline &amp; data'!AI471)</f>
        <v>0</v>
      </c>
      <c r="I677" s="243">
        <f>IF('A-baseline &amp; data'!AJ471="",H677*(1+SUMIFS('A-methods'!O:O,'A-methods'!$AG:$AG,"rate",'A-methods'!$AF:$AF,$B677,'A-methods'!$I:$I,$C677,'A-methods'!$A:$A,$D677)),'A-baseline &amp; data'!AJ471)</f>
        <v>0</v>
      </c>
      <c r="J677" s="243">
        <f>IF('A-baseline &amp; data'!AK471="",I677*(1+SUMIFS('A-methods'!P:P,'A-methods'!$AG:$AG,"rate",'A-methods'!$AF:$AF,$B677,'A-methods'!$I:$I,$C677,'A-methods'!$A:$A,$D677)),'A-baseline &amp; data'!AK471)</f>
        <v>0</v>
      </c>
      <c r="K677" s="243">
        <f>IF('A-baseline &amp; data'!AL471="",J677*(1+SUMIFS('A-methods'!Q:Q,'A-methods'!$AG:$AG,"rate",'A-methods'!$AF:$AF,$B677,'A-methods'!$I:$I,$C677,'A-methods'!$A:$A,$D677)),'A-baseline &amp; data'!AL471)</f>
        <v>0</v>
      </c>
      <c r="L677" s="243">
        <f>IF('A-baseline &amp; data'!AM471="",K677*(1+SUMIFS('A-methods'!R:R,'A-methods'!$AG:$AG,"rate",'A-methods'!$AF:$AF,$B677,'A-methods'!$I:$I,$C677,'A-methods'!$A:$A,$D677)),'A-baseline &amp; data'!AM471)</f>
        <v>0</v>
      </c>
      <c r="M677" s="243">
        <f>IF('A-baseline &amp; data'!AN471="",L677*(1+SUMIFS('A-methods'!S:S,'A-methods'!$AG:$AG,"rate",'A-methods'!$AF:$AF,$B677,'A-methods'!$I:$I,$C677,'A-methods'!$A:$A,$D677)),'A-baseline &amp; data'!AN471)</f>
        <v>0</v>
      </c>
      <c r="N677" s="243">
        <f>IF('A-baseline &amp; data'!AO471="",M677*(1+SUMIFS('A-methods'!T:T,'A-methods'!$AG:$AG,"rate",'A-methods'!$AF:$AF,$B677,'A-methods'!$I:$I,$C677,'A-methods'!$A:$A,$D677)),'A-baseline &amp; data'!AO471)</f>
        <v>0</v>
      </c>
      <c r="O677" s="243">
        <f>IF('A-baseline &amp; data'!AP471="",N677*(1+SUMIFS('A-methods'!U:U,'A-methods'!$AG:$AG,"rate",'A-methods'!$AF:$AF,$B677,'A-methods'!$I:$I,$C677,'A-methods'!$A:$A,$D677)),'A-baseline &amp; data'!AP471)</f>
        <v>0</v>
      </c>
      <c r="P677" s="243">
        <f>IF('A-baseline &amp; data'!AQ471="",O677*(1+SUMIFS('A-methods'!V:V,'A-methods'!$AG:$AG,"rate",'A-methods'!$AF:$AF,$B677,'A-methods'!$I:$I,$C677,'A-methods'!$A:$A,$D677)),'A-baseline &amp; data'!AQ471)</f>
        <v>0</v>
      </c>
      <c r="Q677" s="243">
        <f>IF('A-baseline &amp; data'!AR471="",P677*(1+SUMIFS('A-methods'!W:W,'A-methods'!$AG:$AG,"rate",'A-methods'!$AF:$AF,$B677,'A-methods'!$I:$I,$C677,'A-methods'!$A:$A,$D677)),'A-baseline &amp; data'!AR471)</f>
        <v>0</v>
      </c>
      <c r="R677" s="243">
        <f>IF('A-baseline &amp; data'!AS471="",Q677*(1+SUMIFS('A-methods'!X:X,'A-methods'!$AG:$AG,"rate",'A-methods'!$AF:$AF,$B677,'A-methods'!$I:$I,$C677,'A-methods'!$A:$A,$D677)),'A-baseline &amp; data'!AS471)</f>
        <v>0</v>
      </c>
      <c r="S677" s="243">
        <f>IF('A-baseline &amp; data'!AT471="",R677*(1+SUMIFS('A-methods'!Y:Y,'A-methods'!$AG:$AG,"rate",'A-methods'!$AF:$AF,$B677,'A-methods'!$I:$I,$C677,'A-methods'!$A:$A,$D677)),'A-baseline &amp; data'!AT471)</f>
        <v>0</v>
      </c>
      <c r="T677" s="243">
        <f>IF('A-baseline &amp; data'!AU471="",S677*(1+SUMIFS('A-methods'!Z:Z,'A-methods'!$AG:$AG,"rate",'A-methods'!$AF:$AF,$B677,'A-methods'!$I:$I,$C677,'A-methods'!$A:$A,$D677)),'A-baseline &amp; data'!AU471)</f>
        <v>0</v>
      </c>
      <c r="U677" s="243">
        <f>IF('A-baseline &amp; data'!AV471="",T677*(1+SUMIFS('A-methods'!AA:AA,'A-methods'!$AG:$AG,"rate",'A-methods'!$AF:$AF,$B677,'A-methods'!$I:$I,$C677,'A-methods'!$A:$A,$D677)),'A-baseline &amp; data'!AV471)</f>
        <v>0</v>
      </c>
      <c r="V677" s="243">
        <f>IF('A-baseline &amp; data'!AW471="",U677*(1+SUMIFS('A-methods'!AB:AB,'A-methods'!$AG:$AG,"rate",'A-methods'!$AF:$AF,$B677,'A-methods'!$I:$I,$C677,'A-methods'!$A:$A,$D677)),'A-baseline &amp; data'!AW471)</f>
        <v>0</v>
      </c>
      <c r="W677" s="243">
        <f>IF('A-baseline &amp; data'!AX471="",V677*(1+SUMIFS('A-methods'!AC:AC,'A-methods'!$AG:$AG,"rate",'A-methods'!$AF:$AF,$B677,'A-methods'!$I:$I,$C677,'A-methods'!$A:$A,$D677)),'A-baseline &amp; data'!AX471)</f>
        <v>0</v>
      </c>
      <c r="X677" s="243">
        <f>IF('A-baseline &amp; data'!AY471="",W677*(1+SUMIFS('A-methods'!AD:AD,'A-methods'!$AG:$AG,"rate",'A-methods'!$AF:$AF,$B677,'A-methods'!$I:$I,$C677,'A-methods'!$A:$A,$D677)),'A-baseline &amp; data'!AY471)</f>
        <v>0</v>
      </c>
      <c r="Y677" s="243">
        <f>IF('A-baseline &amp; data'!AZ471="",X677*(1+SUMIFS('A-methods'!AE:AE,'A-methods'!$AG:$AG,"rate",'A-methods'!$AF:$AF,$B677,'A-methods'!$I:$I,$C677,'A-methods'!$A:$A,$D677)),'A-baseline &amp; data'!AZ471)</f>
        <v>0</v>
      </c>
    </row>
    <row r="678" spans="1:32">
      <c r="A678" s="237" t="s">
        <v>259</v>
      </c>
      <c r="B678" s="221" t="s">
        <v>263</v>
      </c>
      <c r="C678" s="274" t="str">
        <f t="shared" si="67"/>
        <v>Vic</v>
      </c>
      <c r="D678" s="272" t="str">
        <f t="shared" si="67"/>
        <v>Best</v>
      </c>
      <c r="E678" s="336">
        <f>IF('A-baseline &amp; data'!AF472&lt;&gt;"",'A-baseline &amp; data'!AF472,'A-baseline &amp; data'!AE472*(1+SUMIFS('A-methods'!K:K,'A-methods'!$AG:$AG,"rate",'A-methods'!$AF:$AF,$B678,'A-methods'!$I:$I,$C678,'A-methods'!$A:$A,$D678)))</f>
        <v>11209.149000000001</v>
      </c>
      <c r="F678" s="243">
        <f>IF('A-baseline &amp; data'!AG472="",E678*(1+SUMIFS('A-methods'!L:L,'A-methods'!$AG:$AG,"rate",'A-methods'!$AF:$AF,$B678,'A-methods'!$I:$I,$C678,'A-methods'!$A:$A,$D678)),'A-baseline &amp; data'!AG472)</f>
        <v>11523.005172000001</v>
      </c>
      <c r="G678" s="243">
        <f>IF('A-baseline &amp; data'!AH472="",F678*(1+SUMIFS('A-methods'!M:M,'A-methods'!$AG:$AG,"rate",'A-methods'!$AF:$AF,$B678,'A-methods'!$I:$I,$C678,'A-methods'!$A:$A,$D678)),'A-baseline &amp; data'!AH472)</f>
        <v>11845.649316816001</v>
      </c>
      <c r="H678" s="243">
        <f>IF('A-baseline &amp; data'!AI472="",G678*(1+SUMIFS('A-methods'!N:N,'A-methods'!$AG:$AG,"rate",'A-methods'!$AF:$AF,$B678,'A-methods'!$I:$I,$C678,'A-methods'!$A:$A,$D678)),'A-baseline &amp; data'!AI472)</f>
        <v>12177.327497686849</v>
      </c>
      <c r="I678" s="243">
        <f>IF('A-baseline &amp; data'!AJ472="",H678*(1+SUMIFS('A-methods'!O:O,'A-methods'!$AG:$AG,"rate",'A-methods'!$AF:$AF,$B678,'A-methods'!$I:$I,$C678,'A-methods'!$A:$A,$D678)),'A-baseline &amp; data'!AJ472)</f>
        <v>12518.292667622081</v>
      </c>
      <c r="J678" s="243">
        <f>IF('A-baseline &amp; data'!AK472="",I678*(1+SUMIFS('A-methods'!P:P,'A-methods'!$AG:$AG,"rate",'A-methods'!$AF:$AF,$B678,'A-methods'!$I:$I,$C678,'A-methods'!$A:$A,$D678)),'A-baseline &amp; data'!AK472)</f>
        <v>12868.804862315499</v>
      </c>
      <c r="K678" s="243">
        <f>IF('A-baseline &amp; data'!AL472="",J678*(1+SUMIFS('A-methods'!Q:Q,'A-methods'!$AG:$AG,"rate",'A-methods'!$AF:$AF,$B678,'A-methods'!$I:$I,$C678,'A-methods'!$A:$A,$D678)),'A-baseline &amp; data'!AL472)</f>
        <v>13229.131398460333</v>
      </c>
      <c r="L678" s="243">
        <f>IF('A-baseline &amp; data'!AM472="",K678*(1+SUMIFS('A-methods'!R:R,'A-methods'!$AG:$AG,"rate",'A-methods'!$AF:$AF,$B678,'A-methods'!$I:$I,$C678,'A-methods'!$A:$A,$D678)),'A-baseline &amp; data'!AM472)</f>
        <v>13599.547077617222</v>
      </c>
      <c r="M678" s="243">
        <f>IF('A-baseline &amp; data'!AN472="",L678*(1+SUMIFS('A-methods'!S:S,'A-methods'!$AG:$AG,"rate",'A-methods'!$AF:$AF,$B678,'A-methods'!$I:$I,$C678,'A-methods'!$A:$A,$D678)),'A-baseline &amp; data'!AN472)</f>
        <v>13980.334395790505</v>
      </c>
      <c r="N678" s="243">
        <f>IF('A-baseline &amp; data'!AO472="",M678*(1+SUMIFS('A-methods'!T:T,'A-methods'!$AG:$AG,"rate",'A-methods'!$AF:$AF,$B678,'A-methods'!$I:$I,$C678,'A-methods'!$A:$A,$D678)),'A-baseline &amp; data'!AO472)</f>
        <v>14371.78375887264</v>
      </c>
      <c r="O678" s="243">
        <f>IF('A-baseline &amp; data'!AP472="",N678*(1+SUMIFS('A-methods'!U:U,'A-methods'!$AG:$AG,"rate",'A-methods'!$AF:$AF,$B678,'A-methods'!$I:$I,$C678,'A-methods'!$A:$A,$D678)),'A-baseline &amp; data'!AP472)</f>
        <v>14774.193704121075</v>
      </c>
      <c r="P678" s="243">
        <f>IF('A-baseline &amp; data'!AQ472="",O678*(1+SUMIFS('A-methods'!V:V,'A-methods'!$AG:$AG,"rate",'A-methods'!$AF:$AF,$B678,'A-methods'!$I:$I,$C678,'A-methods'!$A:$A,$D678)),'A-baseline &amp; data'!AQ472)</f>
        <v>15187.871127836466</v>
      </c>
      <c r="Q678" s="243">
        <f>IF('A-baseline &amp; data'!AR472="",P678*(1+SUMIFS('A-methods'!W:W,'A-methods'!$AG:$AG,"rate",'A-methods'!$AF:$AF,$B678,'A-methods'!$I:$I,$C678,'A-methods'!$A:$A,$D678)),'A-baseline &amp; data'!AR472)</f>
        <v>15613.131519415887</v>
      </c>
      <c r="R678" s="243">
        <f>IF('A-baseline &amp; data'!AS472="",Q678*(1+SUMIFS('A-methods'!X:X,'A-methods'!$AG:$AG,"rate",'A-methods'!$AF:$AF,$B678,'A-methods'!$I:$I,$C678,'A-methods'!$A:$A,$D678)),'A-baseline &amp; data'!AS472)</f>
        <v>16050.299201959531</v>
      </c>
      <c r="S678" s="243">
        <f>IF('A-baseline &amp; data'!AT472="",R678*(1+SUMIFS('A-methods'!Y:Y,'A-methods'!$AG:$AG,"rate",'A-methods'!$AF:$AF,$B678,'A-methods'!$I:$I,$C678,'A-methods'!$A:$A,$D678)),'A-baseline &amp; data'!AT472)</f>
        <v>16499.707579614398</v>
      </c>
      <c r="T678" s="243">
        <f>IF('A-baseline &amp; data'!AU472="",S678*(1+SUMIFS('A-methods'!Z:Z,'A-methods'!$AG:$AG,"rate",'A-methods'!$AF:$AF,$B678,'A-methods'!$I:$I,$C678,'A-methods'!$A:$A,$D678)),'A-baseline &amp; data'!AU472)</f>
        <v>16961.699391843602</v>
      </c>
      <c r="U678" s="243">
        <f>IF('A-baseline &amp; data'!AV472="",T678*(1+SUMIFS('A-methods'!AA:AA,'A-methods'!$AG:$AG,"rate",'A-methods'!$AF:$AF,$B678,'A-methods'!$I:$I,$C678,'A-methods'!$A:$A,$D678)),'A-baseline &amp; data'!AV472)</f>
        <v>17436.626974815223</v>
      </c>
      <c r="V678" s="243">
        <f>IF('A-baseline &amp; data'!AW472="",U678*(1+SUMIFS('A-methods'!AB:AB,'A-methods'!$AG:$AG,"rate",'A-methods'!$AF:$AF,$B678,'A-methods'!$I:$I,$C678,'A-methods'!$A:$A,$D678)),'A-baseline &amp; data'!AW472)</f>
        <v>17924.852530110049</v>
      </c>
      <c r="W678" s="243">
        <f>IF('A-baseline &amp; data'!AX472="",V678*(1+SUMIFS('A-methods'!AC:AC,'A-methods'!$AG:$AG,"rate",'A-methods'!$AF:$AF,$B678,'A-methods'!$I:$I,$C678,'A-methods'!$A:$A,$D678)),'A-baseline &amp; data'!AX472)</f>
        <v>18426.748400953129</v>
      </c>
      <c r="X678" s="243">
        <f>IF('A-baseline &amp; data'!AY472="",W678*(1+SUMIFS('A-methods'!AD:AD,'A-methods'!$AG:$AG,"rate",'A-methods'!$AF:$AF,$B678,'A-methods'!$I:$I,$C678,'A-methods'!$A:$A,$D678)),'A-baseline &amp; data'!AY472)</f>
        <v>18942.697356179819</v>
      </c>
      <c r="Y678" s="243">
        <f>IF('A-baseline &amp; data'!AZ472="",X678*(1+SUMIFS('A-methods'!AE:AE,'A-methods'!$AG:$AG,"rate",'A-methods'!$AF:$AF,$B678,'A-methods'!$I:$I,$C678,'A-methods'!$A:$A,$D678)),'A-baseline &amp; data'!AZ472)</f>
        <v>19473.092882152854</v>
      </c>
    </row>
    <row r="679" spans="1:32">
      <c r="A679" s="237" t="s">
        <v>171</v>
      </c>
      <c r="B679" s="221" t="s">
        <v>172</v>
      </c>
      <c r="C679" s="274" t="str">
        <f t="shared" si="67"/>
        <v>Vic</v>
      </c>
      <c r="D679" s="272" t="str">
        <f t="shared" si="67"/>
        <v>Best</v>
      </c>
      <c r="E679" s="336">
        <f>IF('A-baseline &amp; data'!AF473&lt;&gt;"",'A-baseline &amp; data'!AF473,'A-baseline &amp; data'!AE473*(1+SUMIFS('A-methods'!K:K,'A-methods'!$AG:$AG,"rate",'A-methods'!$AF:$AF,$B679,'A-methods'!$I:$I,$C679,'A-methods'!$A:$A,$D679)))</f>
        <v>68127.052999999985</v>
      </c>
      <c r="F679" s="243">
        <f>IF('A-baseline &amp; data'!AG473="",E679*(1+SUMIFS('A-methods'!L:L,'A-methods'!$AG:$AG,"rate",'A-methods'!$AF:$AF,$B679,'A-methods'!$I:$I,$C679,'A-methods'!$A:$A,$D679)),'A-baseline &amp; data'!AG473)</f>
        <v>70034.61048399999</v>
      </c>
      <c r="G679" s="243">
        <f>IF('A-baseline &amp; data'!AH473="",F679*(1+SUMIFS('A-methods'!M:M,'A-methods'!$AG:$AG,"rate",'A-methods'!$AF:$AF,$B679,'A-methods'!$I:$I,$C679,'A-methods'!$A:$A,$D679)),'A-baseline &amp; data'!AH473)</f>
        <v>71995.579577551995</v>
      </c>
      <c r="H679" s="243">
        <f>IF('A-baseline &amp; data'!AI473="",G679*(1+SUMIFS('A-methods'!N:N,'A-methods'!$AG:$AG,"rate",'A-methods'!$AF:$AF,$B679,'A-methods'!$I:$I,$C679,'A-methods'!$A:$A,$D679)),'A-baseline &amp; data'!AI473)</f>
        <v>74011.455805723454</v>
      </c>
      <c r="I679" s="243">
        <f>IF('A-baseline &amp; data'!AJ473="",H679*(1+SUMIFS('A-methods'!O:O,'A-methods'!$AG:$AG,"rate",'A-methods'!$AF:$AF,$B679,'A-methods'!$I:$I,$C679,'A-methods'!$A:$A,$D679)),'A-baseline &amp; data'!AJ473)</f>
        <v>76083.776568283705</v>
      </c>
      <c r="J679" s="243">
        <f>IF('A-baseline &amp; data'!AK473="",I679*(1+SUMIFS('A-methods'!P:P,'A-methods'!$AG:$AG,"rate",'A-methods'!$AF:$AF,$B679,'A-methods'!$I:$I,$C679,'A-methods'!$A:$A,$D679)),'A-baseline &amp; data'!AK473)</f>
        <v>78214.122312195657</v>
      </c>
      <c r="K679" s="243">
        <f>IF('A-baseline &amp; data'!AL473="",J679*(1+SUMIFS('A-methods'!Q:Q,'A-methods'!$AG:$AG,"rate",'A-methods'!$AF:$AF,$B679,'A-methods'!$I:$I,$C679,'A-methods'!$A:$A,$D679)),'A-baseline &amp; data'!AL473)</f>
        <v>80404.117736937143</v>
      </c>
      <c r="L679" s="243">
        <f>IF('A-baseline &amp; data'!AM473="",K679*(1+SUMIFS('A-methods'!R:R,'A-methods'!$AG:$AG,"rate",'A-methods'!$AF:$AF,$B679,'A-methods'!$I:$I,$C679,'A-methods'!$A:$A,$D679)),'A-baseline &amp; data'!AM473)</f>
        <v>82655.433033571389</v>
      </c>
      <c r="M679" s="243">
        <f>IF('A-baseline &amp; data'!AN473="",L679*(1+SUMIFS('A-methods'!S:S,'A-methods'!$AG:$AG,"rate",'A-methods'!$AF:$AF,$B679,'A-methods'!$I:$I,$C679,'A-methods'!$A:$A,$D679)),'A-baseline &amp; data'!AN473)</f>
        <v>84969.785158511397</v>
      </c>
      <c r="N679" s="243">
        <f>IF('A-baseline &amp; data'!AO473="",M679*(1+SUMIFS('A-methods'!T:T,'A-methods'!$AG:$AG,"rate",'A-methods'!$AF:$AF,$B679,'A-methods'!$I:$I,$C679,'A-methods'!$A:$A,$D679)),'A-baseline &amp; data'!AO473)</f>
        <v>87348.939142949719</v>
      </c>
      <c r="O679" s="243">
        <f>IF('A-baseline &amp; data'!AP473="",N679*(1+SUMIFS('A-methods'!U:U,'A-methods'!$AG:$AG,"rate",'A-methods'!$AF:$AF,$B679,'A-methods'!$I:$I,$C679,'A-methods'!$A:$A,$D679)),'A-baseline &amp; data'!AP473)</f>
        <v>89794.709438952312</v>
      </c>
      <c r="P679" s="243">
        <f>IF('A-baseline &amp; data'!AQ473="",O679*(1+SUMIFS('A-methods'!V:V,'A-methods'!$AG:$AG,"rate",'A-methods'!$AF:$AF,$B679,'A-methods'!$I:$I,$C679,'A-methods'!$A:$A,$D679)),'A-baseline &amp; data'!AQ473)</f>
        <v>92308.961303242977</v>
      </c>
      <c r="Q679" s="243">
        <f>IF('A-baseline &amp; data'!AR473="",P679*(1+SUMIFS('A-methods'!W:W,'A-methods'!$AG:$AG,"rate",'A-methods'!$AF:$AF,$B679,'A-methods'!$I:$I,$C679,'A-methods'!$A:$A,$D679)),'A-baseline &amp; data'!AR473)</f>
        <v>94893.612219733783</v>
      </c>
      <c r="R679" s="243">
        <f>IF('A-baseline &amp; data'!AS473="",Q679*(1+SUMIFS('A-methods'!X:X,'A-methods'!$AG:$AG,"rate",'A-methods'!$AF:$AF,$B679,'A-methods'!$I:$I,$C679,'A-methods'!$A:$A,$D679)),'A-baseline &amp; data'!AS473)</f>
        <v>97550.633361886328</v>
      </c>
      <c r="S679" s="243">
        <f>IF('A-baseline &amp; data'!AT473="",R679*(1+SUMIFS('A-methods'!Y:Y,'A-methods'!$AG:$AG,"rate",'A-methods'!$AF:$AF,$B679,'A-methods'!$I:$I,$C679,'A-methods'!$A:$A,$D679)),'A-baseline &amp; data'!AT473)</f>
        <v>100282.05109601915</v>
      </c>
      <c r="T679" s="243">
        <f>IF('A-baseline &amp; data'!AU473="",S679*(1+SUMIFS('A-methods'!Z:Z,'A-methods'!$AG:$AG,"rate",'A-methods'!$AF:$AF,$B679,'A-methods'!$I:$I,$C679,'A-methods'!$A:$A,$D679)),'A-baseline &amp; data'!AU473)</f>
        <v>103089.94852670768</v>
      </c>
      <c r="U679" s="243">
        <f>IF('A-baseline &amp; data'!AV473="",T679*(1+SUMIFS('A-methods'!AA:AA,'A-methods'!$AG:$AG,"rate",'A-methods'!$AF:$AF,$B679,'A-methods'!$I:$I,$C679,'A-methods'!$A:$A,$D679)),'A-baseline &amp; data'!AV473)</f>
        <v>105976.4670854555</v>
      </c>
      <c r="V679" s="243">
        <f>IF('A-baseline &amp; data'!AW473="",U679*(1+SUMIFS('A-methods'!AB:AB,'A-methods'!$AG:$AG,"rate",'A-methods'!$AF:$AF,$B679,'A-methods'!$I:$I,$C679,'A-methods'!$A:$A,$D679)),'A-baseline &amp; data'!AW473)</f>
        <v>108943.80816384825</v>
      </c>
      <c r="W679" s="243">
        <f>IF('A-baseline &amp; data'!AX473="",V679*(1+SUMIFS('A-methods'!AC:AC,'A-methods'!$AG:$AG,"rate",'A-methods'!$AF:$AF,$B679,'A-methods'!$I:$I,$C679,'A-methods'!$A:$A,$D679)),'A-baseline &amp; data'!AX473)</f>
        <v>111994.23479243601</v>
      </c>
      <c r="X679" s="243">
        <f>IF('A-baseline &amp; data'!AY473="",W679*(1+SUMIFS('A-methods'!AD:AD,'A-methods'!$AG:$AG,"rate",'A-methods'!$AF:$AF,$B679,'A-methods'!$I:$I,$C679,'A-methods'!$A:$A,$D679)),'A-baseline &amp; data'!AY473)</f>
        <v>115130.07336662422</v>
      </c>
      <c r="Y679" s="243">
        <f>IF('A-baseline &amp; data'!AZ473="",X679*(1+SUMIFS('A-methods'!AE:AE,'A-methods'!$AG:$AG,"rate",'A-methods'!$AF:$AF,$B679,'A-methods'!$I:$I,$C679,'A-methods'!$A:$A,$D679)),'A-baseline &amp; data'!AZ473)</f>
        <v>118353.7154208897</v>
      </c>
    </row>
    <row r="680" spans="1:32">
      <c r="A680" s="237" t="s">
        <v>260</v>
      </c>
      <c r="B680" s="221" t="s">
        <v>264</v>
      </c>
      <c r="C680" s="274" t="str">
        <f t="shared" si="67"/>
        <v>Vic</v>
      </c>
      <c r="D680" s="272" t="str">
        <f t="shared" si="67"/>
        <v>Best</v>
      </c>
      <c r="E680" s="336">
        <f>IF('A-baseline &amp; data'!AF474&lt;&gt;"",'A-baseline &amp; data'!AF474,'A-baseline &amp; data'!AE474*(1+SUMIFS('A-methods'!K:K,'A-methods'!$AG:$AG,"rate",'A-methods'!$AF:$AF,$B680,'A-methods'!$I:$I,$C680,'A-methods'!$A:$A,$D680)))</f>
        <v>36134.231999999996</v>
      </c>
      <c r="F680" s="243">
        <f>IF('A-baseline &amp; data'!AG474="",E680*(1+SUMIFS('A-methods'!L:L,'A-methods'!$AG:$AG,"rate",'A-methods'!$AF:$AF,$B680,'A-methods'!$I:$I,$C680,'A-methods'!$A:$A,$D680)),'A-baseline &amp; data'!AG474)</f>
        <v>35772.889679999993</v>
      </c>
      <c r="G680" s="243">
        <f>IF('A-baseline &amp; data'!AH474="",F680*(1+SUMIFS('A-methods'!M:M,'A-methods'!$AG:$AG,"rate",'A-methods'!$AF:$AF,$B680,'A-methods'!$I:$I,$C680,'A-methods'!$A:$A,$D680)),'A-baseline &amp; data'!AH474)</f>
        <v>35415.160783199994</v>
      </c>
      <c r="H680" s="243">
        <f>IF('A-baseline &amp; data'!AI474="",G680*(1+SUMIFS('A-methods'!N:N,'A-methods'!$AG:$AG,"rate",'A-methods'!$AF:$AF,$B680,'A-methods'!$I:$I,$C680,'A-methods'!$A:$A,$D680)),'A-baseline &amp; data'!AI474)</f>
        <v>35061.009175367995</v>
      </c>
      <c r="I680" s="243">
        <f>IF('A-baseline &amp; data'!AJ474="",H680*(1+SUMIFS('A-methods'!O:O,'A-methods'!$AG:$AG,"rate",'A-methods'!$AF:$AF,$B680,'A-methods'!$I:$I,$C680,'A-methods'!$A:$A,$D680)),'A-baseline &amp; data'!AJ474)</f>
        <v>34710.399083614313</v>
      </c>
      <c r="J680" s="243">
        <f>IF('A-baseline &amp; data'!AK474="",I680*(1+SUMIFS('A-methods'!P:P,'A-methods'!$AG:$AG,"rate",'A-methods'!$AF:$AF,$B680,'A-methods'!$I:$I,$C680,'A-methods'!$A:$A,$D680)),'A-baseline &amp; data'!AK474)</f>
        <v>34363.295092778171</v>
      </c>
      <c r="K680" s="243">
        <f>IF('A-baseline &amp; data'!AL474="",J680*(1+SUMIFS('A-methods'!Q:Q,'A-methods'!$AG:$AG,"rate",'A-methods'!$AF:$AF,$B680,'A-methods'!$I:$I,$C680,'A-methods'!$A:$A,$D680)),'A-baseline &amp; data'!AL474)</f>
        <v>34019.662141850393</v>
      </c>
      <c r="L680" s="243">
        <f>IF('A-baseline &amp; data'!AM474="",K680*(1+SUMIFS('A-methods'!R:R,'A-methods'!$AG:$AG,"rate",'A-methods'!$AF:$AF,$B680,'A-methods'!$I:$I,$C680,'A-methods'!$A:$A,$D680)),'A-baseline &amp; data'!AM474)</f>
        <v>33679.465520431891</v>
      </c>
      <c r="M680" s="243">
        <f>IF('A-baseline &amp; data'!AN474="",L680*(1+SUMIFS('A-methods'!S:S,'A-methods'!$AG:$AG,"rate",'A-methods'!$AF:$AF,$B680,'A-methods'!$I:$I,$C680,'A-methods'!$A:$A,$D680)),'A-baseline &amp; data'!AN474)</f>
        <v>33342.67086522757</v>
      </c>
      <c r="N680" s="243">
        <f>IF('A-baseline &amp; data'!AO474="",M680*(1+SUMIFS('A-methods'!T:T,'A-methods'!$AG:$AG,"rate",'A-methods'!$AF:$AF,$B680,'A-methods'!$I:$I,$C680,'A-methods'!$A:$A,$D680)),'A-baseline &amp; data'!AO474)</f>
        <v>33009.244156575296</v>
      </c>
      <c r="O680" s="243">
        <f>IF('A-baseline &amp; data'!AP474="",N680*(1+SUMIFS('A-methods'!U:U,'A-methods'!$AG:$AG,"rate",'A-methods'!$AF:$AF,$B680,'A-methods'!$I:$I,$C680,'A-methods'!$A:$A,$D680)),'A-baseline &amp; data'!AP474)</f>
        <v>32679.151715009542</v>
      </c>
      <c r="P680" s="243">
        <f>IF('A-baseline &amp; data'!AQ474="",O680*(1+SUMIFS('A-methods'!V:V,'A-methods'!$AG:$AG,"rate",'A-methods'!$AF:$AF,$B680,'A-methods'!$I:$I,$C680,'A-methods'!$A:$A,$D680)),'A-baseline &amp; data'!AQ474)</f>
        <v>32352.360197859445</v>
      </c>
      <c r="Q680" s="243">
        <f>IF('A-baseline &amp; data'!AR474="",P680*(1+SUMIFS('A-methods'!W:W,'A-methods'!$AG:$AG,"rate",'A-methods'!$AF:$AF,$B680,'A-methods'!$I:$I,$C680,'A-methods'!$A:$A,$D680)),'A-baseline &amp; data'!AR474)</f>
        <v>32028.83659588085</v>
      </c>
      <c r="R680" s="243">
        <f>IF('A-baseline &amp; data'!AS474="",Q680*(1+SUMIFS('A-methods'!X:X,'A-methods'!$AG:$AG,"rate",'A-methods'!$AF:$AF,$B680,'A-methods'!$I:$I,$C680,'A-methods'!$A:$A,$D680)),'A-baseline &amp; data'!AS474)</f>
        <v>31708.548229922042</v>
      </c>
      <c r="S680" s="243">
        <f>IF('A-baseline &amp; data'!AT474="",R680*(1+SUMIFS('A-methods'!Y:Y,'A-methods'!$AG:$AG,"rate",'A-methods'!$AF:$AF,$B680,'A-methods'!$I:$I,$C680,'A-methods'!$A:$A,$D680)),'A-baseline &amp; data'!AT474)</f>
        <v>31391.46274762282</v>
      </c>
      <c r="T680" s="243">
        <f>IF('A-baseline &amp; data'!AU474="",S680*(1+SUMIFS('A-methods'!Z:Z,'A-methods'!$AG:$AG,"rate",'A-methods'!$AF:$AF,$B680,'A-methods'!$I:$I,$C680,'A-methods'!$A:$A,$D680)),'A-baseline &amp; data'!AU474)</f>
        <v>31077.548120146592</v>
      </c>
      <c r="U680" s="243">
        <f>IF('A-baseline &amp; data'!AV474="",T680*(1+SUMIFS('A-methods'!AA:AA,'A-methods'!$AG:$AG,"rate",'A-methods'!$AF:$AF,$B680,'A-methods'!$I:$I,$C680,'A-methods'!$A:$A,$D680)),'A-baseline &amp; data'!AV474)</f>
        <v>30766.772638945127</v>
      </c>
      <c r="V680" s="243">
        <f>IF('A-baseline &amp; data'!AW474="",U680*(1+SUMIFS('A-methods'!AB:AB,'A-methods'!$AG:$AG,"rate",'A-methods'!$AF:$AF,$B680,'A-methods'!$I:$I,$C680,'A-methods'!$A:$A,$D680)),'A-baseline &amp; data'!AW474)</f>
        <v>30459.104912555675</v>
      </c>
      <c r="W680" s="243">
        <f>IF('A-baseline &amp; data'!AX474="",V680*(1+SUMIFS('A-methods'!AC:AC,'A-methods'!$AG:$AG,"rate",'A-methods'!$AF:$AF,$B680,'A-methods'!$I:$I,$C680,'A-methods'!$A:$A,$D680)),'A-baseline &amp; data'!AX474)</f>
        <v>30154.513863430118</v>
      </c>
      <c r="X680" s="243">
        <f>IF('A-baseline &amp; data'!AY474="",W680*(1+SUMIFS('A-methods'!AD:AD,'A-methods'!$AG:$AG,"rate",'A-methods'!$AF:$AF,$B680,'A-methods'!$I:$I,$C680,'A-methods'!$A:$A,$D680)),'A-baseline &amp; data'!AY474)</f>
        <v>29852.968724795817</v>
      </c>
      <c r="Y680" s="243">
        <f>IF('A-baseline &amp; data'!AZ474="",X680*(1+SUMIFS('A-methods'!AE:AE,'A-methods'!$AG:$AG,"rate",'A-methods'!$AF:$AF,$B680,'A-methods'!$I:$I,$C680,'A-methods'!$A:$A,$D680)),'A-baseline &amp; data'!AZ474)</f>
        <v>29554.439037547858</v>
      </c>
    </row>
    <row r="681" spans="1:32">
      <c r="A681" s="237" t="s">
        <v>175</v>
      </c>
      <c r="B681" s="221" t="s">
        <v>373</v>
      </c>
      <c r="C681" s="274" t="str">
        <f t="shared" si="67"/>
        <v>Vic</v>
      </c>
      <c r="D681" s="272" t="str">
        <f t="shared" si="67"/>
        <v>Best</v>
      </c>
      <c r="E681" s="336">
        <f>IF('A-baseline &amp; data'!AF475&lt;&gt;"",'A-baseline &amp; data'!AF475,'A-baseline &amp; data'!AE475*(1+SUMIFS('A-methods'!K:K,'A-methods'!$AG:$AG,"rate",'A-methods'!$AF:$AF,$B681,'A-methods'!$I:$I,$C681,'A-methods'!$A:$A,$D681)))</f>
        <v>11461.203000000001</v>
      </c>
      <c r="F681" s="243">
        <f>IF('A-baseline &amp; data'!AG475="",E681*(1+SUMIFS('A-methods'!L:L,'A-methods'!$AG:$AG,"rate",'A-methods'!$AF:$AF,$B681,'A-methods'!$I:$I,$C681,'A-methods'!$A:$A,$D681)),'A-baseline &amp; data'!AG475)</f>
        <v>11681.772436178513</v>
      </c>
      <c r="G681" s="243">
        <f>IF('A-baseline &amp; data'!AH475="",F681*(1+SUMIFS('A-methods'!M:M,'A-methods'!$AG:$AG,"rate",'A-methods'!$AF:$AF,$B681,'A-methods'!$I:$I,$C681,'A-methods'!$A:$A,$D681)),'A-baseline &amp; data'!AH475)</f>
        <v>11906.58670391407</v>
      </c>
      <c r="H681" s="243">
        <f>IF('A-baseline &amp; data'!AI475="",G681*(1+SUMIFS('A-methods'!N:N,'A-methods'!$AG:$AG,"rate",'A-methods'!$AF:$AF,$B681,'A-methods'!$I:$I,$C681,'A-methods'!$A:$A,$D681)),'A-baseline &amp; data'!AI475)</f>
        <v>12144.718437992351</v>
      </c>
      <c r="I681" s="243">
        <f>IF('A-baseline &amp; data'!AJ475="",H681*(1+SUMIFS('A-methods'!O:O,'A-methods'!$AG:$AG,"rate",'A-methods'!$AF:$AF,$B681,'A-methods'!$I:$I,$C681,'A-methods'!$A:$A,$D681)),'A-baseline &amp; data'!AJ475)</f>
        <v>12387.612806752199</v>
      </c>
      <c r="J681" s="243">
        <f>IF('A-baseline &amp; data'!AK475="",I681*(1+SUMIFS('A-methods'!P:P,'A-methods'!$AG:$AG,"rate",'A-methods'!$AF:$AF,$B681,'A-methods'!$I:$I,$C681,'A-methods'!$A:$A,$D681)),'A-baseline &amp; data'!AK475)</f>
        <v>12635.365062887242</v>
      </c>
      <c r="K681" s="243">
        <f>IF('A-baseline &amp; data'!AL475="",J681*(1+SUMIFS('A-methods'!Q:Q,'A-methods'!$AG:$AG,"rate",'A-methods'!$AF:$AF,$B681,'A-methods'!$I:$I,$C681,'A-methods'!$A:$A,$D681)),'A-baseline &amp; data'!AL475)</f>
        <v>12888.072364144988</v>
      </c>
      <c r="L681" s="243">
        <f>IF('A-baseline &amp; data'!AM475="",K681*(1+SUMIFS('A-methods'!R:R,'A-methods'!$AG:$AG,"rate",'A-methods'!$AF:$AF,$B681,'A-methods'!$I:$I,$C681,'A-methods'!$A:$A,$D681)),'A-baseline &amp; data'!AM475)</f>
        <v>13145.833811427887</v>
      </c>
      <c r="M681" s="243">
        <f>IF('A-baseline &amp; data'!AN475="",L681*(1+SUMIFS('A-methods'!S:S,'A-methods'!$AG:$AG,"rate",'A-methods'!$AF:$AF,$B681,'A-methods'!$I:$I,$C681,'A-methods'!$A:$A,$D681)),'A-baseline &amp; data'!AN475)</f>
        <v>13408.750487656445</v>
      </c>
      <c r="N681" s="243">
        <f>IF('A-baseline &amp; data'!AO475="",M681*(1+SUMIFS('A-methods'!T:T,'A-methods'!$AG:$AG,"rate",'A-methods'!$AF:$AF,$B681,'A-methods'!$I:$I,$C681,'A-methods'!$A:$A,$D681)),'A-baseline &amp; data'!AO475)</f>
        <v>13690.33424789723</v>
      </c>
      <c r="O681" s="243">
        <f>IF('A-baseline &amp; data'!AP475="",N681*(1+SUMIFS('A-methods'!U:U,'A-methods'!$AG:$AG,"rate",'A-methods'!$AF:$AF,$B681,'A-methods'!$I:$I,$C681,'A-methods'!$A:$A,$D681)),'A-baseline &amp; data'!AP475)</f>
        <v>13977.831267103071</v>
      </c>
      <c r="P681" s="243">
        <f>IF('A-baseline &amp; data'!AQ475="",O681*(1+SUMIFS('A-methods'!V:V,'A-methods'!$AG:$AG,"rate",'A-methods'!$AF:$AF,$B681,'A-methods'!$I:$I,$C681,'A-methods'!$A:$A,$D681)),'A-baseline &amp; data'!AQ475)</f>
        <v>14271.365723712233</v>
      </c>
      <c r="Q681" s="243">
        <f>IF('A-baseline &amp; data'!AR475="",P681*(1+SUMIFS('A-methods'!W:W,'A-methods'!$AG:$AG,"rate",'A-methods'!$AF:$AF,$B681,'A-methods'!$I:$I,$C681,'A-methods'!$A:$A,$D681)),'A-baseline &amp; data'!AR475)</f>
        <v>14571.06440391019</v>
      </c>
      <c r="R681" s="243">
        <f>IF('A-baseline &amp; data'!AS475="",Q681*(1+SUMIFS('A-methods'!X:X,'A-methods'!$AG:$AG,"rate",'A-methods'!$AF:$AF,$B681,'A-methods'!$I:$I,$C681,'A-methods'!$A:$A,$D681)),'A-baseline &amp; data'!AS475)</f>
        <v>14877.056756392303</v>
      </c>
      <c r="S681" s="243">
        <f>IF('A-baseline &amp; data'!AT475="",R681*(1+SUMIFS('A-methods'!Y:Y,'A-methods'!$AG:$AG,"rate",'A-methods'!$AF:$AF,$B681,'A-methods'!$I:$I,$C681,'A-methods'!$A:$A,$D681)),'A-baseline &amp; data'!AT475)</f>
        <v>15189.47494827654</v>
      </c>
      <c r="T681" s="243">
        <f>IF('A-baseline &amp; data'!AU475="",S681*(1+SUMIFS('A-methods'!Z:Z,'A-methods'!$AG:$AG,"rate",'A-methods'!$AF:$AF,$B681,'A-methods'!$I:$I,$C681,'A-methods'!$A:$A,$D681)),'A-baseline &amp; data'!AU475)</f>
        <v>15508.453922190347</v>
      </c>
      <c r="U681" s="243">
        <f>IF('A-baseline &amp; data'!AV475="",T681*(1+SUMIFS('A-methods'!AA:AA,'A-methods'!$AG:$AG,"rate",'A-methods'!$AF:$AF,$B681,'A-methods'!$I:$I,$C681,'A-methods'!$A:$A,$D681)),'A-baseline &amp; data'!AV475)</f>
        <v>15834.131454556344</v>
      </c>
      <c r="V681" s="243">
        <f>IF('A-baseline &amp; data'!AW475="",U681*(1+SUMIFS('A-methods'!AB:AB,'A-methods'!$AG:$AG,"rate",'A-methods'!$AF:$AF,$B681,'A-methods'!$I:$I,$C681,'A-methods'!$A:$A,$D681)),'A-baseline &amp; data'!AW475)</f>
        <v>16166.648215102025</v>
      </c>
      <c r="W681" s="243">
        <f>IF('A-baseline &amp; data'!AX475="",V681*(1+SUMIFS('A-methods'!AC:AC,'A-methods'!$AG:$AG,"rate",'A-methods'!$AF:$AF,$B681,'A-methods'!$I:$I,$C681,'A-methods'!$A:$A,$D681)),'A-baseline &amp; data'!AX475)</f>
        <v>16506.147827619166</v>
      </c>
      <c r="X681" s="243">
        <f>IF('A-baseline &amp; data'!AY475="",W681*(1+SUMIFS('A-methods'!AD:AD,'A-methods'!$AG:$AG,"rate",'A-methods'!$AF:$AF,$B681,'A-methods'!$I:$I,$C681,'A-methods'!$A:$A,$D681)),'A-baseline &amp; data'!AY475)</f>
        <v>16852.776931999168</v>
      </c>
      <c r="Y681" s="243">
        <f>IF('A-baseline &amp; data'!AZ475="",X681*(1+SUMIFS('A-methods'!AE:AE,'A-methods'!$AG:$AG,"rate",'A-methods'!$AF:$AF,$B681,'A-methods'!$I:$I,$C681,'A-methods'!$A:$A,$D681)),'A-baseline &amp; data'!AZ475)</f>
        <v>17206.685247571149</v>
      </c>
    </row>
    <row r="682" spans="1:32">
      <c r="A682" s="237" t="s">
        <v>189</v>
      </c>
      <c r="B682" s="221" t="s">
        <v>190</v>
      </c>
      <c r="C682" s="274" t="str">
        <f t="shared" si="67"/>
        <v>Vic</v>
      </c>
      <c r="D682" s="272" t="str">
        <f t="shared" si="67"/>
        <v>Best</v>
      </c>
      <c r="E682" s="336">
        <f>IF('A-baseline &amp; data'!AF476&lt;&gt;"",'A-baseline &amp; data'!AF476,'A-baseline &amp; data'!AE476*(1+SUMIFS('A-methods'!K:K,'A-methods'!$AG:$AG,"rate",'A-methods'!$AF:$AF,$B682,'A-methods'!$I:$I,$C682,'A-methods'!$A:$A,$D682)))</f>
        <v>88167.688172568553</v>
      </c>
      <c r="F682" s="243">
        <f>IF('A-baseline &amp; data'!AG476="",E682*(1+SUMIFS('A-methods'!L:L,'A-methods'!$AG:$AG,"rate",'A-methods'!$AF:$AF,$B682,'A-methods'!$I:$I,$C682,'A-methods'!$A:$A,$D682)),'A-baseline &amp; data'!AG476)</f>
        <v>89490.203495157068</v>
      </c>
      <c r="G682" s="243">
        <f>IF('A-baseline &amp; data'!AH476="",F682*(1+SUMIFS('A-methods'!M:M,'A-methods'!$AG:$AG,"rate",'A-methods'!$AF:$AF,$B682,'A-methods'!$I:$I,$C682,'A-methods'!$A:$A,$D682)),'A-baseline &amp; data'!AH476)</f>
        <v>90832.55654758442</v>
      </c>
      <c r="H682" s="243">
        <f>IF('A-baseline &amp; data'!AI476="",G682*(1+SUMIFS('A-methods'!N:N,'A-methods'!$AG:$AG,"rate",'A-methods'!$AF:$AF,$B682,'A-methods'!$I:$I,$C682,'A-methods'!$A:$A,$D682)),'A-baseline &amp; data'!AI476)</f>
        <v>92195.044895798172</v>
      </c>
      <c r="I682" s="243">
        <f>IF('A-baseline &amp; data'!AJ476="",H682*(1+SUMIFS('A-methods'!O:O,'A-methods'!$AG:$AG,"rate",'A-methods'!$AF:$AF,$B682,'A-methods'!$I:$I,$C682,'A-methods'!$A:$A,$D682)),'A-baseline &amp; data'!AJ476)</f>
        <v>93577.970569235142</v>
      </c>
      <c r="J682" s="243">
        <f>IF('A-baseline &amp; data'!AK476="",I682*(1+SUMIFS('A-methods'!P:P,'A-methods'!$AG:$AG,"rate",'A-methods'!$AF:$AF,$B682,'A-methods'!$I:$I,$C682,'A-methods'!$A:$A,$D682)),'A-baseline &amp; data'!AK476)</f>
        <v>94981.640127773659</v>
      </c>
      <c r="K682" s="243">
        <f>IF('A-baseline &amp; data'!AL476="",J682*(1+SUMIFS('A-methods'!Q:Q,'A-methods'!$AG:$AG,"rate",'A-methods'!$AF:$AF,$B682,'A-methods'!$I:$I,$C682,'A-methods'!$A:$A,$D682)),'A-baseline &amp; data'!AL476)</f>
        <v>96406.364729690249</v>
      </c>
      <c r="L682" s="243">
        <f>IF('A-baseline &amp; data'!AM476="",K682*(1+SUMIFS('A-methods'!R:R,'A-methods'!$AG:$AG,"rate",'A-methods'!$AF:$AF,$B682,'A-methods'!$I:$I,$C682,'A-methods'!$A:$A,$D682)),'A-baseline &amp; data'!AM476)</f>
        <v>97852.4602006356</v>
      </c>
      <c r="M682" s="243">
        <f>IF('A-baseline &amp; data'!AN476="",L682*(1+SUMIFS('A-methods'!S:S,'A-methods'!$AG:$AG,"rate",'A-methods'!$AF:$AF,$B682,'A-methods'!$I:$I,$C682,'A-methods'!$A:$A,$D682)),'A-baseline &amp; data'!AN476)</f>
        <v>99320.247103645132</v>
      </c>
      <c r="N682" s="243">
        <f>IF('A-baseline &amp; data'!AO476="",M682*(1+SUMIFS('A-methods'!T:T,'A-methods'!$AG:$AG,"rate",'A-methods'!$AF:$AF,$B682,'A-methods'!$I:$I,$C682,'A-methods'!$A:$A,$D682)),'A-baseline &amp; data'!AO476)</f>
        <v>100810.0508101998</v>
      </c>
      <c r="O682" s="243">
        <f>IF('A-baseline &amp; data'!AP476="",N682*(1+SUMIFS('A-methods'!U:U,'A-methods'!$AG:$AG,"rate",'A-methods'!$AF:$AF,$B682,'A-methods'!$I:$I,$C682,'A-methods'!$A:$A,$D682)),'A-baseline &amp; data'!AP476)</f>
        <v>102322.20157235279</v>
      </c>
      <c r="P682" s="243">
        <f>IF('A-baseline &amp; data'!AQ476="",O682*(1+SUMIFS('A-methods'!V:V,'A-methods'!$AG:$AG,"rate",'A-methods'!$AF:$AF,$B682,'A-methods'!$I:$I,$C682,'A-methods'!$A:$A,$D682)),'A-baseline &amp; data'!AQ476)</f>
        <v>103857.03459593806</v>
      </c>
      <c r="Q682" s="243">
        <f>IF('A-baseline &amp; data'!AR476="",P682*(1+SUMIFS('A-methods'!W:W,'A-methods'!$AG:$AG,"rate",'A-methods'!$AF:$AF,$B682,'A-methods'!$I:$I,$C682,'A-methods'!$A:$A,$D682)),'A-baseline &amp; data'!AR476)</f>
        <v>105414.89011487713</v>
      </c>
      <c r="R682" s="243">
        <f>IF('A-baseline &amp; data'!AS476="",Q682*(1+SUMIFS('A-methods'!X:X,'A-methods'!$AG:$AG,"rate",'A-methods'!$AF:$AF,$B682,'A-methods'!$I:$I,$C682,'A-methods'!$A:$A,$D682)),'A-baseline &amp; data'!AS476)</f>
        <v>106996.11346660028</v>
      </c>
      <c r="S682" s="243">
        <f>IF('A-baseline &amp; data'!AT476="",R682*(1+SUMIFS('A-methods'!Y:Y,'A-methods'!$AG:$AG,"rate",'A-methods'!$AF:$AF,$B682,'A-methods'!$I:$I,$C682,'A-methods'!$A:$A,$D682)),'A-baseline &amp; data'!AT476)</f>
        <v>108601.05516859927</v>
      </c>
      <c r="T682" s="243">
        <f>IF('A-baseline &amp; data'!AU476="",S682*(1+SUMIFS('A-methods'!Z:Z,'A-methods'!$AG:$AG,"rate",'A-methods'!$AF:$AF,$B682,'A-methods'!$I:$I,$C682,'A-methods'!$A:$A,$D682)),'A-baseline &amp; data'!AU476)</f>
        <v>110230.07099612824</v>
      </c>
      <c r="U682" s="243">
        <f>IF('A-baseline &amp; data'!AV476="",T682*(1+SUMIFS('A-methods'!AA:AA,'A-methods'!$AG:$AG,"rate",'A-methods'!$AF:$AF,$B682,'A-methods'!$I:$I,$C682,'A-methods'!$A:$A,$D682)),'A-baseline &amp; data'!AV476)</f>
        <v>111883.52206107015</v>
      </c>
      <c r="V682" s="243">
        <f>IF('A-baseline &amp; data'!AW476="",U682*(1+SUMIFS('A-methods'!AB:AB,'A-methods'!$AG:$AG,"rate",'A-methods'!$AF:$AF,$B682,'A-methods'!$I:$I,$C682,'A-methods'!$A:$A,$D682)),'A-baseline &amp; data'!AW476)</f>
        <v>113561.77489198619</v>
      </c>
      <c r="W682" s="243">
        <f>IF('A-baseline &amp; data'!AX476="",V682*(1+SUMIFS('A-methods'!AC:AC,'A-methods'!$AG:$AG,"rate",'A-methods'!$AF:$AF,$B682,'A-methods'!$I:$I,$C682,'A-methods'!$A:$A,$D682)),'A-baseline &amp; data'!AX476)</f>
        <v>115265.20151536597</v>
      </c>
      <c r="X682" s="243">
        <f>IF('A-baseline &amp; data'!AY476="",W682*(1+SUMIFS('A-methods'!AD:AD,'A-methods'!$AG:$AG,"rate",'A-methods'!$AF:$AF,$B682,'A-methods'!$I:$I,$C682,'A-methods'!$A:$A,$D682)),'A-baseline &amp; data'!AY476)</f>
        <v>116994.17953809645</v>
      </c>
      <c r="Y682" s="243">
        <f>IF('A-baseline &amp; data'!AZ476="",X682*(1+SUMIFS('A-methods'!AE:AE,'A-methods'!$AG:$AG,"rate",'A-methods'!$AF:$AF,$B682,'A-methods'!$I:$I,$C682,'A-methods'!$A:$A,$D682)),'A-baseline &amp; data'!AZ476)</f>
        <v>118749.09223116789</v>
      </c>
    </row>
    <row r="683" spans="1:32">
      <c r="A683" s="244" t="s">
        <v>262</v>
      </c>
      <c r="B683" s="245" t="s">
        <v>265</v>
      </c>
      <c r="C683" s="188" t="str">
        <f t="shared" si="67"/>
        <v>Vic</v>
      </c>
      <c r="D683" s="275" t="str">
        <f t="shared" si="67"/>
        <v>Best</v>
      </c>
      <c r="E683" s="337">
        <f>IF('A-baseline &amp; data'!AF477&lt;&gt;"",'A-baseline &amp; data'!AF477,'A-baseline &amp; data'!AE477*(1+SUMIFS('A-methods'!K:K,'A-methods'!$AG:$AG,"rate",'A-methods'!$AF:$AF,$B683,'A-methods'!$I:$I,$C683,'A-methods'!$A:$A,$D683)))</f>
        <v>888.45900000000006</v>
      </c>
      <c r="F683" s="196">
        <f>IF('A-baseline &amp; data'!AG477="",E683*(1+SUMIFS('A-methods'!L:L,'A-methods'!$AG:$AG,"rate",'A-methods'!$AF:$AF,$B683,'A-methods'!$I:$I,$C683,'A-methods'!$A:$A,$D683)),'A-baseline &amp; data'!AG477)</f>
        <v>755.19015000000002</v>
      </c>
      <c r="G683" s="196">
        <f>IF('A-baseline &amp; data'!AH477="",F683*(1+SUMIFS('A-methods'!M:M,'A-methods'!$AG:$AG,"rate",'A-methods'!$AF:$AF,$B683,'A-methods'!$I:$I,$C683,'A-methods'!$A:$A,$D683)),'A-baseline &amp; data'!AH477)</f>
        <v>641.91162750000001</v>
      </c>
      <c r="H683" s="196">
        <f>IF('A-baseline &amp; data'!AI477="",G683*(1+SUMIFS('A-methods'!N:N,'A-methods'!$AG:$AG,"rate",'A-methods'!$AF:$AF,$B683,'A-methods'!$I:$I,$C683,'A-methods'!$A:$A,$D683)),'A-baseline &amp; data'!AI477)</f>
        <v>545.62488337499997</v>
      </c>
      <c r="I683" s="196">
        <f>IF('A-baseline &amp; data'!AJ477="",H683*(1+SUMIFS('A-methods'!O:O,'A-methods'!$AG:$AG,"rate",'A-methods'!$AF:$AF,$B683,'A-methods'!$I:$I,$C683,'A-methods'!$A:$A,$D683)),'A-baseline &amp; data'!AJ477)</f>
        <v>463.78115086874993</v>
      </c>
      <c r="J683" s="196">
        <f>IF('A-baseline &amp; data'!AK477="",I683*(1+SUMIFS('A-methods'!P:P,'A-methods'!$AG:$AG,"rate",'A-methods'!$AF:$AF,$B683,'A-methods'!$I:$I,$C683,'A-methods'!$A:$A,$D683)),'A-baseline &amp; data'!AK477)</f>
        <v>394.21397823843745</v>
      </c>
      <c r="K683" s="196">
        <f>IF('A-baseline &amp; data'!AL477="",J683*(1+SUMIFS('A-methods'!Q:Q,'A-methods'!$AG:$AG,"rate",'A-methods'!$AF:$AF,$B683,'A-methods'!$I:$I,$C683,'A-methods'!$A:$A,$D683)),'A-baseline &amp; data'!AL477)</f>
        <v>335.08188150267182</v>
      </c>
      <c r="L683" s="196">
        <f>IF('A-baseline &amp; data'!AM477="",K683*(1+SUMIFS('A-methods'!R:R,'A-methods'!$AG:$AG,"rate",'A-methods'!$AF:$AF,$B683,'A-methods'!$I:$I,$C683,'A-methods'!$A:$A,$D683)),'A-baseline &amp; data'!AM477)</f>
        <v>284.81959927727104</v>
      </c>
      <c r="M683" s="196">
        <f>IF('A-baseline &amp; data'!AN477="",L683*(1+SUMIFS('A-methods'!S:S,'A-methods'!$AG:$AG,"rate",'A-methods'!$AF:$AF,$B683,'A-methods'!$I:$I,$C683,'A-methods'!$A:$A,$D683)),'A-baseline &amp; data'!AN477)</f>
        <v>242.09665938568037</v>
      </c>
      <c r="N683" s="196">
        <f>IF('A-baseline &amp; data'!AO477="",M683*(1+SUMIFS('A-methods'!T:T,'A-methods'!$AG:$AG,"rate",'A-methods'!$AF:$AF,$B683,'A-methods'!$I:$I,$C683,'A-methods'!$A:$A,$D683)),'A-baseline &amp; data'!AO477)</f>
        <v>205.78216047782831</v>
      </c>
      <c r="O683" s="196">
        <f>IF('A-baseline &amp; data'!AP477="",N683*(1+SUMIFS('A-methods'!U:U,'A-methods'!$AG:$AG,"rate",'A-methods'!$AF:$AF,$B683,'A-methods'!$I:$I,$C683,'A-methods'!$A:$A,$D683)),'A-baseline &amp; data'!AP477)</f>
        <v>174.91483640615405</v>
      </c>
      <c r="P683" s="196">
        <f>IF('A-baseline &amp; data'!AQ477="",O683*(1+SUMIFS('A-methods'!V:V,'A-methods'!$AG:$AG,"rate",'A-methods'!$AF:$AF,$B683,'A-methods'!$I:$I,$C683,'A-methods'!$A:$A,$D683)),'A-baseline &amp; data'!AQ477)</f>
        <v>148.67761094523095</v>
      </c>
      <c r="Q683" s="196">
        <f>IF('A-baseline &amp; data'!AR477="",P683*(1+SUMIFS('A-methods'!W:W,'A-methods'!$AG:$AG,"rate",'A-methods'!$AF:$AF,$B683,'A-methods'!$I:$I,$C683,'A-methods'!$A:$A,$D683)),'A-baseline &amp; data'!AR477)</f>
        <v>126.37596930344631</v>
      </c>
      <c r="R683" s="196">
        <f>IF('A-baseline &amp; data'!AS477="",Q683*(1+SUMIFS('A-methods'!X:X,'A-methods'!$AG:$AG,"rate",'A-methods'!$AF:$AF,$B683,'A-methods'!$I:$I,$C683,'A-methods'!$A:$A,$D683)),'A-baseline &amp; data'!AS477)</f>
        <v>107.41957390792936</v>
      </c>
      <c r="S683" s="196">
        <f>IF('A-baseline &amp; data'!AT477="",R683*(1+SUMIFS('A-methods'!Y:Y,'A-methods'!$AG:$AG,"rate",'A-methods'!$AF:$AF,$B683,'A-methods'!$I:$I,$C683,'A-methods'!$A:$A,$D683)),'A-baseline &amp; data'!AT477)</f>
        <v>91.306637821739955</v>
      </c>
      <c r="T683" s="196">
        <f>IF('A-baseline &amp; data'!AU477="",S683*(1+SUMIFS('A-methods'!Z:Z,'A-methods'!$AG:$AG,"rate",'A-methods'!$AF:$AF,$B683,'A-methods'!$I:$I,$C683,'A-methods'!$A:$A,$D683)),'A-baseline &amp; data'!AU477)</f>
        <v>77.610642148478959</v>
      </c>
      <c r="U683" s="196">
        <f>IF('A-baseline &amp; data'!AV477="",T683*(1+SUMIFS('A-methods'!AA:AA,'A-methods'!$AG:$AG,"rate",'A-methods'!$AF:$AF,$B683,'A-methods'!$I:$I,$C683,'A-methods'!$A:$A,$D683)),'A-baseline &amp; data'!AV477)</f>
        <v>65.969045826207108</v>
      </c>
      <c r="V683" s="196">
        <f>IF('A-baseline &amp; data'!AW477="",U683*(1+SUMIFS('A-methods'!AB:AB,'A-methods'!$AG:$AG,"rate",'A-methods'!$AF:$AF,$B683,'A-methods'!$I:$I,$C683,'A-methods'!$A:$A,$D683)),'A-baseline &amp; data'!AW477)</f>
        <v>56.073688952276036</v>
      </c>
      <c r="W683" s="196">
        <f>IF('A-baseline &amp; data'!AX477="",V683*(1+SUMIFS('A-methods'!AC:AC,'A-methods'!$AG:$AG,"rate",'A-methods'!$AF:$AF,$B683,'A-methods'!$I:$I,$C683,'A-methods'!$A:$A,$D683)),'A-baseline &amp; data'!AX477)</f>
        <v>47.662635609434631</v>
      </c>
      <c r="X683" s="196">
        <f>IF('A-baseline &amp; data'!AY477="",W683*(1+SUMIFS('A-methods'!AD:AD,'A-methods'!$AG:$AG,"rate",'A-methods'!$AF:$AF,$B683,'A-methods'!$I:$I,$C683,'A-methods'!$A:$A,$D683)),'A-baseline &amp; data'!AY477)</f>
        <v>40.513240268019437</v>
      </c>
      <c r="Y683" s="196">
        <f>IF('A-baseline &amp; data'!AZ477="",X683*(1+SUMIFS('A-methods'!AE:AE,'A-methods'!$AG:$AG,"rate",'A-methods'!$AF:$AF,$B683,'A-methods'!$I:$I,$C683,'A-methods'!$A:$A,$D683)),'A-baseline &amp; data'!AZ477)</f>
        <v>34.436254227816519</v>
      </c>
    </row>
    <row r="684" spans="1:32">
      <c r="A684" s="222"/>
      <c r="B684" s="213"/>
      <c r="C684" s="250" t="str">
        <f t="shared" si="67"/>
        <v>Vic</v>
      </c>
      <c r="D684" s="250"/>
      <c r="E684" s="324">
        <f t="shared" ref="E684:Y684" si="68">SUM(E656:E683)</f>
        <v>789741.01117256843</v>
      </c>
      <c r="F684" s="324">
        <f t="shared" si="68"/>
        <v>796548.64090533555</v>
      </c>
      <c r="G684" s="324">
        <f t="shared" si="68"/>
        <v>803598.66831516044</v>
      </c>
      <c r="H684" s="324">
        <f t="shared" si="68"/>
        <v>810899.96589385986</v>
      </c>
      <c r="I684" s="324">
        <f t="shared" si="68"/>
        <v>818444.59014472214</v>
      </c>
      <c r="J684" s="324">
        <f t="shared" si="68"/>
        <v>826291.92219570349</v>
      </c>
      <c r="K684" s="324">
        <f t="shared" si="68"/>
        <v>834378.53757505433</v>
      </c>
      <c r="L684" s="324">
        <f t="shared" si="68"/>
        <v>842978.31309759594</v>
      </c>
      <c r="M684" s="324">
        <f t="shared" si="68"/>
        <v>851816.89287800668</v>
      </c>
      <c r="N684" s="324">
        <f t="shared" si="68"/>
        <v>860912.2963364888</v>
      </c>
      <c r="O684" s="324">
        <f t="shared" si="68"/>
        <v>870255.90657065436</v>
      </c>
      <c r="P684" s="324">
        <f t="shared" si="68"/>
        <v>879853.67289214407</v>
      </c>
      <c r="Q684" s="324">
        <f t="shared" si="68"/>
        <v>889711.13776584086</v>
      </c>
      <c r="R684" s="324">
        <f t="shared" si="68"/>
        <v>899834.11628476565</v>
      </c>
      <c r="S684" s="324">
        <f t="shared" si="68"/>
        <v>910228.68505751656</v>
      </c>
      <c r="T684" s="324">
        <f t="shared" si="68"/>
        <v>920901.17356374045</v>
      </c>
      <c r="U684" s="324">
        <f t="shared" si="68"/>
        <v>931858.15762943088</v>
      </c>
      <c r="V684" s="324">
        <f t="shared" si="68"/>
        <v>943106.45472670707</v>
      </c>
      <c r="W684" s="324">
        <f t="shared" si="68"/>
        <v>954653.12084763427</v>
      </c>
      <c r="X684" s="324">
        <f t="shared" si="68"/>
        <v>966505.44873985602</v>
      </c>
      <c r="Y684" s="324">
        <f t="shared" si="68"/>
        <v>978670.96732430859</v>
      </c>
    </row>
    <row r="685" spans="1:32" s="224" customFormat="1" ht="15.75">
      <c r="A685" s="242" t="str">
        <f>A654</f>
        <v>Vic</v>
      </c>
      <c r="B685" s="242" t="s">
        <v>213</v>
      </c>
      <c r="C685" s="250" t="str">
        <f t="shared" si="67"/>
        <v>Vic</v>
      </c>
      <c r="D685" s="250"/>
      <c r="AA685" s="354"/>
    </row>
    <row r="686" spans="1:32" ht="12.75" customHeight="1">
      <c r="A686" s="246" t="s">
        <v>21</v>
      </c>
      <c r="B686" s="247" t="s">
        <v>198</v>
      </c>
      <c r="C686" s="273" t="str">
        <f t="shared" si="67"/>
        <v>Vic</v>
      </c>
      <c r="D686" s="271" t="s">
        <v>209</v>
      </c>
      <c r="E686" s="335">
        <f>IF('A-baseline &amp; data'!AF450&lt;&gt;"",'A-baseline &amp; data'!AF450,'A-baseline &amp; data'!AE450*(1+SUMIFS('A-methods'!K:K,'A-methods'!$AG:$AG,"rate",'A-methods'!$AF:$AF,$B686,'A-methods'!$I:$I,$C686,'A-methods'!$A:$A,$D686)))</f>
        <v>0</v>
      </c>
      <c r="F686" s="248">
        <f>IF('A-baseline &amp; data'!AG450="",E686*(1+SUMIFS('A-methods'!L:L,'A-methods'!$AG:$AG,"rate",'A-methods'!$AF:$AF,$B686,'A-methods'!$I:$I,$C686,'A-methods'!$A:$A,$D686)),'A-baseline &amp; data'!AG450)</f>
        <v>0</v>
      </c>
      <c r="G686" s="248">
        <f>IF('A-baseline &amp; data'!AH450="",F686*(1+SUMIFS('A-methods'!M:M,'A-methods'!$AG:$AG,"rate",'A-methods'!$AF:$AF,$B686,'A-methods'!$I:$I,$C686,'A-methods'!$A:$A,$D686)),'A-baseline &amp; data'!AH450)</f>
        <v>0</v>
      </c>
      <c r="H686" s="248">
        <f>IF('A-baseline &amp; data'!AI450="",G686*(1+SUMIFS('A-methods'!N:N,'A-methods'!$AG:$AG,"rate",'A-methods'!$AF:$AF,$B686,'A-methods'!$I:$I,$C686,'A-methods'!$A:$A,$D686)),'A-baseline &amp; data'!AI450)</f>
        <v>0</v>
      </c>
      <c r="I686" s="248">
        <f>IF('A-baseline &amp; data'!AJ450="",H686*(1+SUMIFS('A-methods'!O:O,'A-methods'!$AG:$AG,"rate",'A-methods'!$AF:$AF,$B686,'A-methods'!$I:$I,$C686,'A-methods'!$A:$A,$D686)),'A-baseline &amp; data'!AJ450)</f>
        <v>0</v>
      </c>
      <c r="J686" s="248">
        <f>IF('A-baseline &amp; data'!AK450="",I686*(1+SUMIFS('A-methods'!P:P,'A-methods'!$AG:$AG,"rate",'A-methods'!$AF:$AF,$B686,'A-methods'!$I:$I,$C686,'A-methods'!$A:$A,$D686)),'A-baseline &amp; data'!AK450)</f>
        <v>0</v>
      </c>
      <c r="K686" s="248">
        <f>IF('A-baseline &amp; data'!AL450="",J686*(1+SUMIFS('A-methods'!Q:Q,'A-methods'!$AG:$AG,"rate",'A-methods'!$AF:$AF,$B686,'A-methods'!$I:$I,$C686,'A-methods'!$A:$A,$D686)),'A-baseline &amp; data'!AL450)</f>
        <v>0</v>
      </c>
      <c r="L686" s="248">
        <f>IF('A-baseline &amp; data'!AM450="",K686*(1+SUMIFS('A-methods'!R:R,'A-methods'!$AG:$AG,"rate",'A-methods'!$AF:$AF,$B686,'A-methods'!$I:$I,$C686,'A-methods'!$A:$A,$D686)),'A-baseline &amp; data'!AM450)</f>
        <v>0</v>
      </c>
      <c r="M686" s="248">
        <f>IF('A-baseline &amp; data'!AN450="",L686*(1+SUMIFS('A-methods'!S:S,'A-methods'!$AG:$AG,"rate",'A-methods'!$AF:$AF,$B686,'A-methods'!$I:$I,$C686,'A-methods'!$A:$A,$D686)),'A-baseline &amp; data'!AN450)</f>
        <v>0</v>
      </c>
      <c r="N686" s="248">
        <f>IF('A-baseline &amp; data'!AO450="",M686*(1+SUMIFS('A-methods'!T:T,'A-methods'!$AG:$AG,"rate",'A-methods'!$AF:$AF,$B686,'A-methods'!$I:$I,$C686,'A-methods'!$A:$A,$D686)),'A-baseline &amp; data'!AO450)</f>
        <v>0</v>
      </c>
      <c r="O686" s="248">
        <f>IF('A-baseline &amp; data'!AP450="",N686*(1+SUMIFS('A-methods'!U:U,'A-methods'!$AG:$AG,"rate",'A-methods'!$AF:$AF,$B686,'A-methods'!$I:$I,$C686,'A-methods'!$A:$A,$D686)),'A-baseline &amp; data'!AP450)</f>
        <v>0</v>
      </c>
      <c r="P686" s="248">
        <f>IF('A-baseline &amp; data'!AQ450="",O686*(1+SUMIFS('A-methods'!V:V,'A-methods'!$AG:$AG,"rate",'A-methods'!$AF:$AF,$B686,'A-methods'!$I:$I,$C686,'A-methods'!$A:$A,$D686)),'A-baseline &amp; data'!AQ450)</f>
        <v>0</v>
      </c>
      <c r="Q686" s="248">
        <f>IF('A-baseline &amp; data'!AR450="",P686*(1+SUMIFS('A-methods'!W:W,'A-methods'!$AG:$AG,"rate",'A-methods'!$AF:$AF,$B686,'A-methods'!$I:$I,$C686,'A-methods'!$A:$A,$D686)),'A-baseline &amp; data'!AR450)</f>
        <v>0</v>
      </c>
      <c r="R686" s="248">
        <f>IF('A-baseline &amp; data'!AS450="",Q686*(1+SUMIFS('A-methods'!X:X,'A-methods'!$AG:$AG,"rate",'A-methods'!$AF:$AF,$B686,'A-methods'!$I:$I,$C686,'A-methods'!$A:$A,$D686)),'A-baseline &amp; data'!AS450)</f>
        <v>0</v>
      </c>
      <c r="S686" s="248">
        <f>IF('A-baseline &amp; data'!AT450="",R686*(1+SUMIFS('A-methods'!Y:Y,'A-methods'!$AG:$AG,"rate",'A-methods'!$AF:$AF,$B686,'A-methods'!$I:$I,$C686,'A-methods'!$A:$A,$D686)),'A-baseline &amp; data'!AT450)</f>
        <v>0</v>
      </c>
      <c r="T686" s="248">
        <f>IF('A-baseline &amp; data'!AU450="",S686*(1+SUMIFS('A-methods'!Z:Z,'A-methods'!$AG:$AG,"rate",'A-methods'!$AF:$AF,$B686,'A-methods'!$I:$I,$C686,'A-methods'!$A:$A,$D686)),'A-baseline &amp; data'!AU450)</f>
        <v>0</v>
      </c>
      <c r="U686" s="248">
        <f>IF('A-baseline &amp; data'!AV450="",T686*(1+SUMIFS('A-methods'!AA:AA,'A-methods'!$AG:$AG,"rate",'A-methods'!$AF:$AF,$B686,'A-methods'!$I:$I,$C686,'A-methods'!$A:$A,$D686)),'A-baseline &amp; data'!AV450)</f>
        <v>0</v>
      </c>
      <c r="V686" s="248">
        <f>IF('A-baseline &amp; data'!AW450="",U686*(1+SUMIFS('A-methods'!AB:AB,'A-methods'!$AG:$AG,"rate",'A-methods'!$AF:$AF,$B686,'A-methods'!$I:$I,$C686,'A-methods'!$A:$A,$D686)),'A-baseline &amp; data'!AW450)</f>
        <v>0</v>
      </c>
      <c r="W686" s="248">
        <f>IF('A-baseline &amp; data'!AX450="",V686*(1+SUMIFS('A-methods'!AC:AC,'A-methods'!$AG:$AG,"rate",'A-methods'!$AF:$AF,$B686,'A-methods'!$I:$I,$C686,'A-methods'!$A:$A,$D686)),'A-baseline &amp; data'!AX450)</f>
        <v>0</v>
      </c>
      <c r="X686" s="248">
        <f>IF('A-baseline &amp; data'!AY450="",W686*(1+SUMIFS('A-methods'!AD:AD,'A-methods'!$AG:$AG,"rate",'A-methods'!$AF:$AF,$B686,'A-methods'!$I:$I,$C686,'A-methods'!$A:$A,$D686)),'A-baseline &amp; data'!AY450)</f>
        <v>0</v>
      </c>
      <c r="Y686" s="248">
        <f>IF('A-baseline &amp; data'!AZ450="",X686*(1+SUMIFS('A-methods'!AE:AE,'A-methods'!$AG:$AG,"rate",'A-methods'!$AF:$AF,$B686,'A-methods'!$I:$I,$C686,'A-methods'!$A:$A,$D686)),'A-baseline &amp; data'!AZ450)</f>
        <v>0</v>
      </c>
    </row>
    <row r="687" spans="1:32">
      <c r="A687" s="237" t="s">
        <v>29</v>
      </c>
      <c r="B687" s="221" t="s">
        <v>30</v>
      </c>
      <c r="C687" s="274" t="str">
        <f t="shared" si="67"/>
        <v>Vic</v>
      </c>
      <c r="D687" s="272" t="str">
        <f>D686</f>
        <v>High</v>
      </c>
      <c r="E687" s="336">
        <f>IF('A-baseline &amp; data'!AF451&lt;&gt;"",'A-baseline &amp; data'!AF451,'A-baseline &amp; data'!AE451*(1+SUMIFS('A-methods'!K:K,'A-methods'!$AG:$AG,"rate",'A-methods'!$AF:$AF,$B687,'A-methods'!$I:$I,$C687,'A-methods'!$A:$A,$D687)))</f>
        <v>10814.984</v>
      </c>
      <c r="F687" s="243">
        <f>IF('A-baseline &amp; data'!AG451="",E687*(1+SUMIFS('A-methods'!L:L,'A-methods'!$AG:$AG,"rate",'A-methods'!$AF:$AF,$B687,'A-methods'!$I:$I,$C687,'A-methods'!$A:$A,$D687)),'A-baseline &amp; data'!AG451)</f>
        <v>10814.984</v>
      </c>
      <c r="G687" s="243">
        <f>IF('A-baseline &amp; data'!AH451="",F687*(1+SUMIFS('A-methods'!M:M,'A-methods'!$AG:$AG,"rate",'A-methods'!$AF:$AF,$B687,'A-methods'!$I:$I,$C687,'A-methods'!$A:$A,$D687)),'A-baseline &amp; data'!AH451)</f>
        <v>10814.984</v>
      </c>
      <c r="H687" s="243">
        <f>IF('A-baseline &amp; data'!AI451="",G687*(1+SUMIFS('A-methods'!N:N,'A-methods'!$AG:$AG,"rate",'A-methods'!$AF:$AF,$B687,'A-methods'!$I:$I,$C687,'A-methods'!$A:$A,$D687)),'A-baseline &amp; data'!AI451)</f>
        <v>10814.984</v>
      </c>
      <c r="I687" s="243">
        <f>IF('A-baseline &amp; data'!AJ451="",H687*(1+SUMIFS('A-methods'!O:O,'A-methods'!$AG:$AG,"rate",'A-methods'!$AF:$AF,$B687,'A-methods'!$I:$I,$C687,'A-methods'!$A:$A,$D687)),'A-baseline &amp; data'!AJ451)</f>
        <v>10814.984</v>
      </c>
      <c r="J687" s="243">
        <f>IF('A-baseline &amp; data'!AK451="",I687*(1+SUMIFS('A-methods'!P:P,'A-methods'!$AG:$AG,"rate",'A-methods'!$AF:$AF,$B687,'A-methods'!$I:$I,$C687,'A-methods'!$A:$A,$D687)),'A-baseline &amp; data'!AK451)</f>
        <v>10814.984</v>
      </c>
      <c r="K687" s="243">
        <f>IF('A-baseline &amp; data'!AL451="",J687*(1+SUMIFS('A-methods'!Q:Q,'A-methods'!$AG:$AG,"rate",'A-methods'!$AF:$AF,$B687,'A-methods'!$I:$I,$C687,'A-methods'!$A:$A,$D687)),'A-baseline &amp; data'!AL451)</f>
        <v>10814.984</v>
      </c>
      <c r="L687" s="243">
        <f>IF('A-baseline &amp; data'!AM451="",K687*(1+SUMIFS('A-methods'!R:R,'A-methods'!$AG:$AG,"rate",'A-methods'!$AF:$AF,$B687,'A-methods'!$I:$I,$C687,'A-methods'!$A:$A,$D687)),'A-baseline &amp; data'!AM451)</f>
        <v>10814.984</v>
      </c>
      <c r="M687" s="243">
        <f>IF('A-baseline &amp; data'!AN451="",L687*(1+SUMIFS('A-methods'!S:S,'A-methods'!$AG:$AG,"rate",'A-methods'!$AF:$AF,$B687,'A-methods'!$I:$I,$C687,'A-methods'!$A:$A,$D687)),'A-baseline &amp; data'!AN451)</f>
        <v>10814.984</v>
      </c>
      <c r="N687" s="243">
        <f>IF('A-baseline &amp; data'!AO451="",M687*(1+SUMIFS('A-methods'!T:T,'A-methods'!$AG:$AG,"rate",'A-methods'!$AF:$AF,$B687,'A-methods'!$I:$I,$C687,'A-methods'!$A:$A,$D687)),'A-baseline &amp; data'!AO451)</f>
        <v>10814.984</v>
      </c>
      <c r="O687" s="243">
        <f>IF('A-baseline &amp; data'!AP451="",N687*(1+SUMIFS('A-methods'!U:U,'A-methods'!$AG:$AG,"rate",'A-methods'!$AF:$AF,$B687,'A-methods'!$I:$I,$C687,'A-methods'!$A:$A,$D687)),'A-baseline &amp; data'!AP451)</f>
        <v>10814.984</v>
      </c>
      <c r="P687" s="243">
        <f>IF('A-baseline &amp; data'!AQ451="",O687*(1+SUMIFS('A-methods'!V:V,'A-methods'!$AG:$AG,"rate",'A-methods'!$AF:$AF,$B687,'A-methods'!$I:$I,$C687,'A-methods'!$A:$A,$D687)),'A-baseline &amp; data'!AQ451)</f>
        <v>10814.984</v>
      </c>
      <c r="Q687" s="243">
        <f>IF('A-baseline &amp; data'!AR451="",P687*(1+SUMIFS('A-methods'!W:W,'A-methods'!$AG:$AG,"rate",'A-methods'!$AF:$AF,$B687,'A-methods'!$I:$I,$C687,'A-methods'!$A:$A,$D687)),'A-baseline &amp; data'!AR451)</f>
        <v>10814.984</v>
      </c>
      <c r="R687" s="243">
        <f>IF('A-baseline &amp; data'!AS451="",Q687*(1+SUMIFS('A-methods'!X:X,'A-methods'!$AG:$AG,"rate",'A-methods'!$AF:$AF,$B687,'A-methods'!$I:$I,$C687,'A-methods'!$A:$A,$D687)),'A-baseline &amp; data'!AS451)</f>
        <v>10814.984</v>
      </c>
      <c r="S687" s="243">
        <f>IF('A-baseline &amp; data'!AT451="",R687*(1+SUMIFS('A-methods'!Y:Y,'A-methods'!$AG:$AG,"rate",'A-methods'!$AF:$AF,$B687,'A-methods'!$I:$I,$C687,'A-methods'!$A:$A,$D687)),'A-baseline &amp; data'!AT451)</f>
        <v>10814.984</v>
      </c>
      <c r="T687" s="243">
        <f>IF('A-baseline &amp; data'!AU451="",S687*(1+SUMIFS('A-methods'!Z:Z,'A-methods'!$AG:$AG,"rate",'A-methods'!$AF:$AF,$B687,'A-methods'!$I:$I,$C687,'A-methods'!$A:$A,$D687)),'A-baseline &amp; data'!AU451)</f>
        <v>10814.984</v>
      </c>
      <c r="U687" s="243">
        <f>IF('A-baseline &amp; data'!AV451="",T687*(1+SUMIFS('A-methods'!AA:AA,'A-methods'!$AG:$AG,"rate",'A-methods'!$AF:$AF,$B687,'A-methods'!$I:$I,$C687,'A-methods'!$A:$A,$D687)),'A-baseline &amp; data'!AV451)</f>
        <v>10814.984</v>
      </c>
      <c r="V687" s="243">
        <f>IF('A-baseline &amp; data'!AW451="",U687*(1+SUMIFS('A-methods'!AB:AB,'A-methods'!$AG:$AG,"rate",'A-methods'!$AF:$AF,$B687,'A-methods'!$I:$I,$C687,'A-methods'!$A:$A,$D687)),'A-baseline &amp; data'!AW451)</f>
        <v>10814.984</v>
      </c>
      <c r="W687" s="243">
        <f>IF('A-baseline &amp; data'!AX451="",V687*(1+SUMIFS('A-methods'!AC:AC,'A-methods'!$AG:$AG,"rate",'A-methods'!$AF:$AF,$B687,'A-methods'!$I:$I,$C687,'A-methods'!$A:$A,$D687)),'A-baseline &amp; data'!AX451)</f>
        <v>10814.984</v>
      </c>
      <c r="X687" s="243">
        <f>IF('A-baseline &amp; data'!AY451="",W687*(1+SUMIFS('A-methods'!AD:AD,'A-methods'!$AG:$AG,"rate",'A-methods'!$AF:$AF,$B687,'A-methods'!$I:$I,$C687,'A-methods'!$A:$A,$D687)),'A-baseline &amp; data'!AY451)</f>
        <v>10814.984</v>
      </c>
      <c r="Y687" s="243">
        <f>IF('A-baseline &amp; data'!AZ451="",X687*(1+SUMIFS('A-methods'!AE:AE,'A-methods'!$AG:$AG,"rate",'A-methods'!$AF:$AF,$B687,'A-methods'!$I:$I,$C687,'A-methods'!$A:$A,$D687)),'A-baseline &amp; data'!AZ451)</f>
        <v>10814.984</v>
      </c>
    </row>
    <row r="688" spans="1:32">
      <c r="A688" s="237" t="s">
        <v>33</v>
      </c>
      <c r="B688" s="221" t="s">
        <v>34</v>
      </c>
      <c r="C688" s="274" t="str">
        <f t="shared" si="67"/>
        <v>Vic</v>
      </c>
      <c r="D688" s="272" t="str">
        <f t="shared" si="67"/>
        <v>High</v>
      </c>
      <c r="E688" s="336">
        <f>IF('A-baseline &amp; data'!AF452&lt;&gt;"",'A-baseline &amp; data'!AF452,'A-baseline &amp; data'!AE452*(1+SUMIFS('A-methods'!K:K,'A-methods'!$AG:$AG,"rate",'A-methods'!$AF:$AF,$B688,'A-methods'!$I:$I,$C688,'A-methods'!$A:$A,$D688)))</f>
        <v>7228.61</v>
      </c>
      <c r="F688" s="243">
        <f>IF('A-baseline &amp; data'!AG452="",E688*(1+SUMIFS('A-methods'!L:L,'A-methods'!$AG:$AG,"rate",'A-methods'!$AF:$AF,$B688,'A-methods'!$I:$I,$C688,'A-methods'!$A:$A,$D688)),'A-baseline &amp; data'!AG452)</f>
        <v>7431.0110800000002</v>
      </c>
      <c r="G688" s="243">
        <f>IF('A-baseline &amp; data'!AH452="",F688*(1+SUMIFS('A-methods'!M:M,'A-methods'!$AG:$AG,"rate",'A-methods'!$AF:$AF,$B688,'A-methods'!$I:$I,$C688,'A-methods'!$A:$A,$D688)),'A-baseline &amp; data'!AH452)</f>
        <v>7639.0793902400001</v>
      </c>
      <c r="H688" s="243">
        <f>IF('A-baseline &amp; data'!AI452="",G688*(1+SUMIFS('A-methods'!N:N,'A-methods'!$AG:$AG,"rate",'A-methods'!$AF:$AF,$B688,'A-methods'!$I:$I,$C688,'A-methods'!$A:$A,$D688)),'A-baseline &amp; data'!AI452)</f>
        <v>7852.9736131667205</v>
      </c>
      <c r="I688" s="243">
        <f>IF('A-baseline &amp; data'!AJ452="",H688*(1+SUMIFS('A-methods'!O:O,'A-methods'!$AG:$AG,"rate",'A-methods'!$AF:$AF,$B688,'A-methods'!$I:$I,$C688,'A-methods'!$A:$A,$D688)),'A-baseline &amp; data'!AJ452)</f>
        <v>8072.856874335389</v>
      </c>
      <c r="J688" s="243">
        <f>IF('A-baseline &amp; data'!AK452="",I688*(1+SUMIFS('A-methods'!P:P,'A-methods'!$AG:$AG,"rate",'A-methods'!$AF:$AF,$B688,'A-methods'!$I:$I,$C688,'A-methods'!$A:$A,$D688)),'A-baseline &amp; data'!AK452)</f>
        <v>8298.8968668167799</v>
      </c>
      <c r="K688" s="243">
        <f>IF('A-baseline &amp; data'!AL452="",J688*(1+SUMIFS('A-methods'!Q:Q,'A-methods'!$AG:$AG,"rate",'A-methods'!$AF:$AF,$B688,'A-methods'!$I:$I,$C688,'A-methods'!$A:$A,$D688)),'A-baseline &amp; data'!AL452)</f>
        <v>8531.2659790876496</v>
      </c>
      <c r="L688" s="243">
        <f>IF('A-baseline &amp; data'!AM452="",K688*(1+SUMIFS('A-methods'!R:R,'A-methods'!$AG:$AG,"rate",'A-methods'!$AF:$AF,$B688,'A-methods'!$I:$I,$C688,'A-methods'!$A:$A,$D688)),'A-baseline &amp; data'!AM452)</f>
        <v>8770.1414265021049</v>
      </c>
      <c r="M688" s="243">
        <f>IF('A-baseline &amp; data'!AN452="",L688*(1+SUMIFS('A-methods'!S:S,'A-methods'!$AG:$AG,"rate",'A-methods'!$AF:$AF,$B688,'A-methods'!$I:$I,$C688,'A-methods'!$A:$A,$D688)),'A-baseline &amp; data'!AN452)</f>
        <v>9015.7053864441641</v>
      </c>
      <c r="N688" s="243">
        <f>IF('A-baseline &amp; data'!AO452="",M688*(1+SUMIFS('A-methods'!T:T,'A-methods'!$AG:$AG,"rate",'A-methods'!$AF:$AF,$B688,'A-methods'!$I:$I,$C688,'A-methods'!$A:$A,$D688)),'A-baseline &amp; data'!AO452)</f>
        <v>9268.1451372646006</v>
      </c>
      <c r="O688" s="243">
        <f>IF('A-baseline &amp; data'!AP452="",N688*(1+SUMIFS('A-methods'!U:U,'A-methods'!$AG:$AG,"rate",'A-methods'!$AF:$AF,$B688,'A-methods'!$I:$I,$C688,'A-methods'!$A:$A,$D688)),'A-baseline &amp; data'!AP452)</f>
        <v>9527.6532011080089</v>
      </c>
      <c r="P688" s="243">
        <f>IF('A-baseline &amp; data'!AQ452="",O688*(1+SUMIFS('A-methods'!V:V,'A-methods'!$AG:$AG,"rate",'A-methods'!$AF:$AF,$B688,'A-methods'!$I:$I,$C688,'A-methods'!$A:$A,$D688)),'A-baseline &amp; data'!AQ452)</f>
        <v>9794.4274907390336</v>
      </c>
      <c r="Q688" s="243">
        <f>IF('A-baseline &amp; data'!AR452="",P688*(1+SUMIFS('A-methods'!W:W,'A-methods'!$AG:$AG,"rate",'A-methods'!$AF:$AF,$B688,'A-methods'!$I:$I,$C688,'A-methods'!$A:$A,$D688)),'A-baseline &amp; data'!AR452)</f>
        <v>10068.671460479727</v>
      </c>
      <c r="R688" s="243">
        <f>IF('A-baseline &amp; data'!AS452="",Q688*(1+SUMIFS('A-methods'!X:X,'A-methods'!$AG:$AG,"rate",'A-methods'!$AF:$AF,$B688,'A-methods'!$I:$I,$C688,'A-methods'!$A:$A,$D688)),'A-baseline &amp; data'!AS452)</f>
        <v>10350.59426137316</v>
      </c>
      <c r="S688" s="243">
        <f>IF('A-baseline &amp; data'!AT452="",R688*(1+SUMIFS('A-methods'!Y:Y,'A-methods'!$AG:$AG,"rate",'A-methods'!$AF:$AF,$B688,'A-methods'!$I:$I,$C688,'A-methods'!$A:$A,$D688)),'A-baseline &amp; data'!AT452)</f>
        <v>10640.41090069161</v>
      </c>
      <c r="T688" s="243">
        <f>IF('A-baseline &amp; data'!AU452="",S688*(1+SUMIFS('A-methods'!Z:Z,'A-methods'!$AG:$AG,"rate",'A-methods'!$AF:$AF,$B688,'A-methods'!$I:$I,$C688,'A-methods'!$A:$A,$D688)),'A-baseline &amp; data'!AU452)</f>
        <v>10938.342405910975</v>
      </c>
      <c r="U688" s="243">
        <f>IF('A-baseline &amp; data'!AV452="",T688*(1+SUMIFS('A-methods'!AA:AA,'A-methods'!$AG:$AG,"rate",'A-methods'!$AF:$AF,$B688,'A-methods'!$I:$I,$C688,'A-methods'!$A:$A,$D688)),'A-baseline &amp; data'!AV452)</f>
        <v>11244.615993276482</v>
      </c>
      <c r="V688" s="243">
        <f>IF('A-baseline &amp; data'!AW452="",U688*(1+SUMIFS('A-methods'!AB:AB,'A-methods'!$AG:$AG,"rate",'A-methods'!$AF:$AF,$B688,'A-methods'!$I:$I,$C688,'A-methods'!$A:$A,$D688)),'A-baseline &amp; data'!AW452)</f>
        <v>11559.465241088225</v>
      </c>
      <c r="W688" s="243">
        <f>IF('A-baseline &amp; data'!AX452="",V688*(1+SUMIFS('A-methods'!AC:AC,'A-methods'!$AG:$AG,"rate",'A-methods'!$AF:$AF,$B688,'A-methods'!$I:$I,$C688,'A-methods'!$A:$A,$D688)),'A-baseline &amp; data'!AX452)</f>
        <v>11883.130267838695</v>
      </c>
      <c r="X688" s="243">
        <f>IF('A-baseline &amp; data'!AY452="",W688*(1+SUMIFS('A-methods'!AD:AD,'A-methods'!$AG:$AG,"rate",'A-methods'!$AF:$AF,$B688,'A-methods'!$I:$I,$C688,'A-methods'!$A:$A,$D688)),'A-baseline &amp; data'!AY452)</f>
        <v>12215.857915338178</v>
      </c>
      <c r="Y688" s="243">
        <f>IF('A-baseline &amp; data'!AZ452="",X688*(1+SUMIFS('A-methods'!AE:AE,'A-methods'!$AG:$AG,"rate",'A-methods'!$AF:$AF,$B688,'A-methods'!$I:$I,$C688,'A-methods'!$A:$A,$D688)),'A-baseline &amp; data'!AZ452)</f>
        <v>12557.901936967648</v>
      </c>
    </row>
    <row r="689" spans="1:25">
      <c r="A689" s="237" t="s">
        <v>43</v>
      </c>
      <c r="B689" s="221" t="s">
        <v>44</v>
      </c>
      <c r="C689" s="274" t="str">
        <f t="shared" si="67"/>
        <v>Vic</v>
      </c>
      <c r="D689" s="272" t="str">
        <f t="shared" si="67"/>
        <v>High</v>
      </c>
      <c r="E689" s="336">
        <f>IF('A-baseline &amp; data'!AF453&lt;&gt;"",'A-baseline &amp; data'!AF453,'A-baseline &amp; data'!AE453*(1+SUMIFS('A-methods'!K:K,'A-methods'!$AG:$AG,"rate",'A-methods'!$AF:$AF,$B689,'A-methods'!$I:$I,$C689,'A-methods'!$A:$A,$D689)))</f>
        <v>31.700000000000003</v>
      </c>
      <c r="F689" s="243">
        <f>IF('A-baseline &amp; data'!AG453="",E689*(1+SUMIFS('A-methods'!L:L,'A-methods'!$AG:$AG,"rate",'A-methods'!$AF:$AF,$B689,'A-methods'!$I:$I,$C689,'A-methods'!$A:$A,$D689)),'A-baseline &amp; data'!AG453)</f>
        <v>32.968000000000004</v>
      </c>
      <c r="G689" s="243">
        <f>IF('A-baseline &amp; data'!AH453="",F689*(1+SUMIFS('A-methods'!M:M,'A-methods'!$AG:$AG,"rate",'A-methods'!$AF:$AF,$B689,'A-methods'!$I:$I,$C689,'A-methods'!$A:$A,$D689)),'A-baseline &amp; data'!AH453)</f>
        <v>34.286720000000003</v>
      </c>
      <c r="H689" s="243">
        <f>IF('A-baseline &amp; data'!AI453="",G689*(1+SUMIFS('A-methods'!N:N,'A-methods'!$AG:$AG,"rate",'A-methods'!$AF:$AF,$B689,'A-methods'!$I:$I,$C689,'A-methods'!$A:$A,$D689)),'A-baseline &amp; data'!AI453)</f>
        <v>35.658188800000005</v>
      </c>
      <c r="I689" s="243">
        <f>IF('A-baseline &amp; data'!AJ453="",H689*(1+SUMIFS('A-methods'!O:O,'A-methods'!$AG:$AG,"rate",'A-methods'!$AF:$AF,$B689,'A-methods'!$I:$I,$C689,'A-methods'!$A:$A,$D689)),'A-baseline &amp; data'!AJ453)</f>
        <v>37.084516352000009</v>
      </c>
      <c r="J689" s="243">
        <f>IF('A-baseline &amp; data'!AK453="",I689*(1+SUMIFS('A-methods'!P:P,'A-methods'!$AG:$AG,"rate",'A-methods'!$AF:$AF,$B689,'A-methods'!$I:$I,$C689,'A-methods'!$A:$A,$D689)),'A-baseline &amp; data'!AK453)</f>
        <v>39.309587333120014</v>
      </c>
      <c r="K689" s="243">
        <f>IF('A-baseline &amp; data'!AL453="",J689*(1+SUMIFS('A-methods'!Q:Q,'A-methods'!$AG:$AG,"rate",'A-methods'!$AF:$AF,$B689,'A-methods'!$I:$I,$C689,'A-methods'!$A:$A,$D689)),'A-baseline &amp; data'!AL453)</f>
        <v>41.668162573107217</v>
      </c>
      <c r="L689" s="243">
        <f>IF('A-baseline &amp; data'!AM453="",K689*(1+SUMIFS('A-methods'!R:R,'A-methods'!$AG:$AG,"rate",'A-methods'!$AF:$AF,$B689,'A-methods'!$I:$I,$C689,'A-methods'!$A:$A,$D689)),'A-baseline &amp; data'!AM453)</f>
        <v>44.168252327493654</v>
      </c>
      <c r="M689" s="243">
        <f>IF('A-baseline &amp; data'!AN453="",L689*(1+SUMIFS('A-methods'!S:S,'A-methods'!$AG:$AG,"rate",'A-methods'!$AF:$AF,$B689,'A-methods'!$I:$I,$C689,'A-methods'!$A:$A,$D689)),'A-baseline &amp; data'!AN453)</f>
        <v>46.818347467143276</v>
      </c>
      <c r="N689" s="243">
        <f>IF('A-baseline &amp; data'!AO453="",M689*(1+SUMIFS('A-methods'!T:T,'A-methods'!$AG:$AG,"rate",'A-methods'!$AF:$AF,$B689,'A-methods'!$I:$I,$C689,'A-methods'!$A:$A,$D689)),'A-baseline &amp; data'!AO453)</f>
        <v>49.627448315171875</v>
      </c>
      <c r="O689" s="243">
        <f>IF('A-baseline &amp; data'!AP453="",N689*(1+SUMIFS('A-methods'!U:U,'A-methods'!$AG:$AG,"rate",'A-methods'!$AF:$AF,$B689,'A-methods'!$I:$I,$C689,'A-methods'!$A:$A,$D689)),'A-baseline &amp; data'!AP453)</f>
        <v>49.627448315171875</v>
      </c>
      <c r="P689" s="243">
        <f>IF('A-baseline &amp; data'!AQ453="",O689*(1+SUMIFS('A-methods'!V:V,'A-methods'!$AG:$AG,"rate",'A-methods'!$AF:$AF,$B689,'A-methods'!$I:$I,$C689,'A-methods'!$A:$A,$D689)),'A-baseline &amp; data'!AQ453)</f>
        <v>49.627448315171875</v>
      </c>
      <c r="Q689" s="243">
        <f>IF('A-baseline &amp; data'!AR453="",P689*(1+SUMIFS('A-methods'!W:W,'A-methods'!$AG:$AG,"rate",'A-methods'!$AF:$AF,$B689,'A-methods'!$I:$I,$C689,'A-methods'!$A:$A,$D689)),'A-baseline &amp; data'!AR453)</f>
        <v>49.627448315171875</v>
      </c>
      <c r="R689" s="243">
        <f>IF('A-baseline &amp; data'!AS453="",Q689*(1+SUMIFS('A-methods'!X:X,'A-methods'!$AG:$AG,"rate",'A-methods'!$AF:$AF,$B689,'A-methods'!$I:$I,$C689,'A-methods'!$A:$A,$D689)),'A-baseline &amp; data'!AS453)</f>
        <v>49.627448315171875</v>
      </c>
      <c r="S689" s="243">
        <f>IF('A-baseline &amp; data'!AT453="",R689*(1+SUMIFS('A-methods'!Y:Y,'A-methods'!$AG:$AG,"rate",'A-methods'!$AF:$AF,$B689,'A-methods'!$I:$I,$C689,'A-methods'!$A:$A,$D689)),'A-baseline &amp; data'!AT453)</f>
        <v>49.627448315171875</v>
      </c>
      <c r="T689" s="243">
        <f>IF('A-baseline &amp; data'!AU453="",S689*(1+SUMIFS('A-methods'!Z:Z,'A-methods'!$AG:$AG,"rate",'A-methods'!$AF:$AF,$B689,'A-methods'!$I:$I,$C689,'A-methods'!$A:$A,$D689)),'A-baseline &amp; data'!AU453)</f>
        <v>49.627448315171875</v>
      </c>
      <c r="U689" s="243">
        <f>IF('A-baseline &amp; data'!AV453="",T689*(1+SUMIFS('A-methods'!AA:AA,'A-methods'!$AG:$AG,"rate",'A-methods'!$AF:$AF,$B689,'A-methods'!$I:$I,$C689,'A-methods'!$A:$A,$D689)),'A-baseline &amp; data'!AV453)</f>
        <v>49.627448315171875</v>
      </c>
      <c r="V689" s="243">
        <f>IF('A-baseline &amp; data'!AW453="",U689*(1+SUMIFS('A-methods'!AB:AB,'A-methods'!$AG:$AG,"rate",'A-methods'!$AF:$AF,$B689,'A-methods'!$I:$I,$C689,'A-methods'!$A:$A,$D689)),'A-baseline &amp; data'!AW453)</f>
        <v>49.627448315171875</v>
      </c>
      <c r="W689" s="243">
        <f>IF('A-baseline &amp; data'!AX453="",V689*(1+SUMIFS('A-methods'!AC:AC,'A-methods'!$AG:$AG,"rate",'A-methods'!$AF:$AF,$B689,'A-methods'!$I:$I,$C689,'A-methods'!$A:$A,$D689)),'A-baseline &amp; data'!AX453)</f>
        <v>49.627448315171875</v>
      </c>
      <c r="X689" s="243">
        <f>IF('A-baseline &amp; data'!AY453="",W689*(1+SUMIFS('A-methods'!AD:AD,'A-methods'!$AG:$AG,"rate",'A-methods'!$AF:$AF,$B689,'A-methods'!$I:$I,$C689,'A-methods'!$A:$A,$D689)),'A-baseline &amp; data'!AY453)</f>
        <v>49.627448315171875</v>
      </c>
      <c r="Y689" s="243">
        <f>IF('A-baseline &amp; data'!AZ453="",X689*(1+SUMIFS('A-methods'!AE:AE,'A-methods'!$AG:$AG,"rate",'A-methods'!$AF:$AF,$B689,'A-methods'!$I:$I,$C689,'A-methods'!$A:$A,$D689)),'A-baseline &amp; data'!AZ453)</f>
        <v>49.627448315171875</v>
      </c>
    </row>
    <row r="690" spans="1:25">
      <c r="A690" s="237" t="s">
        <v>63</v>
      </c>
      <c r="B690" s="221" t="s">
        <v>64</v>
      </c>
      <c r="C690" s="274" t="str">
        <f t="shared" si="67"/>
        <v>Vic</v>
      </c>
      <c r="D690" s="272" t="str">
        <f t="shared" si="67"/>
        <v>High</v>
      </c>
      <c r="E690" s="336">
        <f>IF('A-baseline &amp; data'!AF454&lt;&gt;"",'A-baseline &amp; data'!AF454,'A-baseline &amp; data'!AE454*(1+SUMIFS('A-methods'!K:K,'A-methods'!$AG:$AG,"rate",'A-methods'!$AF:$AF,$B690,'A-methods'!$I:$I,$C690,'A-methods'!$A:$A,$D690)))</f>
        <v>2006.2350000000001</v>
      </c>
      <c r="F690" s="243">
        <f>IF('A-baseline &amp; data'!AG454="",E690*(1+SUMIFS('A-methods'!L:L,'A-methods'!$AG:$AG,"rate",'A-methods'!$AF:$AF,$B690,'A-methods'!$I:$I,$C690,'A-methods'!$A:$A,$D690)),'A-baseline &amp; data'!AG454)</f>
        <v>2076.4532249999997</v>
      </c>
      <c r="G690" s="243">
        <f>IF('A-baseline &amp; data'!AH454="",F690*(1+SUMIFS('A-methods'!M:M,'A-methods'!$AG:$AG,"rate",'A-methods'!$AF:$AF,$B690,'A-methods'!$I:$I,$C690,'A-methods'!$A:$A,$D690)),'A-baseline &amp; data'!AH454)</f>
        <v>2149.1290878749996</v>
      </c>
      <c r="H690" s="243">
        <f>IF('A-baseline &amp; data'!AI454="",G690*(1+SUMIFS('A-methods'!N:N,'A-methods'!$AG:$AG,"rate",'A-methods'!$AF:$AF,$B690,'A-methods'!$I:$I,$C690,'A-methods'!$A:$A,$D690)),'A-baseline &amp; data'!AI454)</f>
        <v>2224.3486059506245</v>
      </c>
      <c r="I690" s="243">
        <f>IF('A-baseline &amp; data'!AJ454="",H690*(1+SUMIFS('A-methods'!O:O,'A-methods'!$AG:$AG,"rate",'A-methods'!$AF:$AF,$B690,'A-methods'!$I:$I,$C690,'A-methods'!$A:$A,$D690)),'A-baseline &amp; data'!AJ454)</f>
        <v>2302.2008071588962</v>
      </c>
      <c r="J690" s="243">
        <f>IF('A-baseline &amp; data'!AK454="",I690*(1+SUMIFS('A-methods'!P:P,'A-methods'!$AG:$AG,"rate",'A-methods'!$AF:$AF,$B690,'A-methods'!$I:$I,$C690,'A-methods'!$A:$A,$D690)),'A-baseline &amp; data'!AK454)</f>
        <v>2382.7778354094576</v>
      </c>
      <c r="K690" s="243">
        <f>IF('A-baseline &amp; data'!AL454="",J690*(1+SUMIFS('A-methods'!Q:Q,'A-methods'!$AG:$AG,"rate",'A-methods'!$AF:$AF,$B690,'A-methods'!$I:$I,$C690,'A-methods'!$A:$A,$D690)),'A-baseline &amp; data'!AL454)</f>
        <v>2466.1750596487882</v>
      </c>
      <c r="L690" s="243">
        <f>IF('A-baseline &amp; data'!AM454="",K690*(1+SUMIFS('A-methods'!R:R,'A-methods'!$AG:$AG,"rate",'A-methods'!$AF:$AF,$B690,'A-methods'!$I:$I,$C690,'A-methods'!$A:$A,$D690)),'A-baseline &amp; data'!AM454)</f>
        <v>2552.4911867364954</v>
      </c>
      <c r="M690" s="243">
        <f>IF('A-baseline &amp; data'!AN454="",L690*(1+SUMIFS('A-methods'!S:S,'A-methods'!$AG:$AG,"rate",'A-methods'!$AF:$AF,$B690,'A-methods'!$I:$I,$C690,'A-methods'!$A:$A,$D690)),'A-baseline &amp; data'!AN454)</f>
        <v>2641.8283782722724</v>
      </c>
      <c r="N690" s="243">
        <f>IF('A-baseline &amp; data'!AO454="",M690*(1+SUMIFS('A-methods'!T:T,'A-methods'!$AG:$AG,"rate",'A-methods'!$AF:$AF,$B690,'A-methods'!$I:$I,$C690,'A-methods'!$A:$A,$D690)),'A-baseline &amp; data'!AO454)</f>
        <v>2734.2923715118018</v>
      </c>
      <c r="O690" s="243">
        <f>IF('A-baseline &amp; data'!AP454="",N690*(1+SUMIFS('A-methods'!U:U,'A-methods'!$AG:$AG,"rate",'A-methods'!$AF:$AF,$B690,'A-methods'!$I:$I,$C690,'A-methods'!$A:$A,$D690)),'A-baseline &amp; data'!AP454)</f>
        <v>2829.9926045147145</v>
      </c>
      <c r="P690" s="243">
        <f>IF('A-baseline &amp; data'!AQ454="",O690*(1+SUMIFS('A-methods'!V:V,'A-methods'!$AG:$AG,"rate",'A-methods'!$AF:$AF,$B690,'A-methods'!$I:$I,$C690,'A-methods'!$A:$A,$D690)),'A-baseline &amp; data'!AQ454)</f>
        <v>2929.0423456727294</v>
      </c>
      <c r="Q690" s="243">
        <f>IF('A-baseline &amp; data'!AR454="",P690*(1+SUMIFS('A-methods'!W:W,'A-methods'!$AG:$AG,"rate",'A-methods'!$AF:$AF,$B690,'A-methods'!$I:$I,$C690,'A-methods'!$A:$A,$D690)),'A-baseline &amp; data'!AR454)</f>
        <v>3031.5588277712745</v>
      </c>
      <c r="R690" s="243">
        <f>IF('A-baseline &amp; data'!AS454="",Q690*(1+SUMIFS('A-methods'!X:X,'A-methods'!$AG:$AG,"rate",'A-methods'!$AF:$AF,$B690,'A-methods'!$I:$I,$C690,'A-methods'!$A:$A,$D690)),'A-baseline &amp; data'!AS454)</f>
        <v>3137.6633867432688</v>
      </c>
      <c r="S690" s="243">
        <f>IF('A-baseline &amp; data'!AT454="",R690*(1+SUMIFS('A-methods'!Y:Y,'A-methods'!$AG:$AG,"rate",'A-methods'!$AF:$AF,$B690,'A-methods'!$I:$I,$C690,'A-methods'!$A:$A,$D690)),'A-baseline &amp; data'!AT454)</f>
        <v>3247.481605279283</v>
      </c>
      <c r="T690" s="243">
        <f>IF('A-baseline &amp; data'!AU454="",S690*(1+SUMIFS('A-methods'!Z:Z,'A-methods'!$AG:$AG,"rate",'A-methods'!$AF:$AF,$B690,'A-methods'!$I:$I,$C690,'A-methods'!$A:$A,$D690)),'A-baseline &amp; data'!AU454)</f>
        <v>3361.1434614640575</v>
      </c>
      <c r="U690" s="243">
        <f>IF('A-baseline &amp; data'!AV454="",T690*(1+SUMIFS('A-methods'!AA:AA,'A-methods'!$AG:$AG,"rate",'A-methods'!$AF:$AF,$B690,'A-methods'!$I:$I,$C690,'A-methods'!$A:$A,$D690)),'A-baseline &amp; data'!AV454)</f>
        <v>3478.7834826152994</v>
      </c>
      <c r="V690" s="243">
        <f>IF('A-baseline &amp; data'!AW454="",U690*(1+SUMIFS('A-methods'!AB:AB,'A-methods'!$AG:$AG,"rate",'A-methods'!$AF:$AF,$B690,'A-methods'!$I:$I,$C690,'A-methods'!$A:$A,$D690)),'A-baseline &amp; data'!AW454)</f>
        <v>3600.5409045068345</v>
      </c>
      <c r="W690" s="243">
        <f>IF('A-baseline &amp; data'!AX454="",V690*(1+SUMIFS('A-methods'!AC:AC,'A-methods'!$AG:$AG,"rate",'A-methods'!$AF:$AF,$B690,'A-methods'!$I:$I,$C690,'A-methods'!$A:$A,$D690)),'A-baseline &amp; data'!AX454)</f>
        <v>3726.5598361645734</v>
      </c>
      <c r="X690" s="243">
        <f>IF('A-baseline &amp; data'!AY454="",W690*(1+SUMIFS('A-methods'!AD:AD,'A-methods'!$AG:$AG,"rate",'A-methods'!$AF:$AF,$B690,'A-methods'!$I:$I,$C690,'A-methods'!$A:$A,$D690)),'A-baseline &amp; data'!AY454)</f>
        <v>3856.9894304303334</v>
      </c>
      <c r="Y690" s="243">
        <f>IF('A-baseline &amp; data'!AZ454="",X690*(1+SUMIFS('A-methods'!AE:AE,'A-methods'!$AG:$AG,"rate",'A-methods'!$AF:$AF,$B690,'A-methods'!$I:$I,$C690,'A-methods'!$A:$A,$D690)),'A-baseline &amp; data'!AZ454)</f>
        <v>3991.9840604953947</v>
      </c>
    </row>
    <row r="691" spans="1:25">
      <c r="A691" s="237" t="s">
        <v>75</v>
      </c>
      <c r="B691" s="221" t="s">
        <v>76</v>
      </c>
      <c r="C691" s="274" t="str">
        <f t="shared" si="67"/>
        <v>Vic</v>
      </c>
      <c r="D691" s="272" t="str">
        <f t="shared" si="67"/>
        <v>High</v>
      </c>
      <c r="E691" s="336">
        <f>IF('A-baseline &amp; data'!AF455&lt;&gt;"",'A-baseline &amp; data'!AF455,'A-baseline &amp; data'!AE455*(1+SUMIFS('A-methods'!K:K,'A-methods'!$AG:$AG,"rate",'A-methods'!$AF:$AF,$B691,'A-methods'!$I:$I,$C691,'A-methods'!$A:$A,$D691)))</f>
        <v>698.505</v>
      </c>
      <c r="F691" s="243">
        <f>IF('A-baseline &amp; data'!AG455="",E691*(1+SUMIFS('A-methods'!L:L,'A-methods'!$AG:$AG,"rate",'A-methods'!$AF:$AF,$B691,'A-methods'!$I:$I,$C691,'A-methods'!$A:$A,$D691)),'A-baseline &amp; data'!AG455)</f>
        <v>698.505</v>
      </c>
      <c r="G691" s="243">
        <f>IF('A-baseline &amp; data'!AH455="",F691*(1+SUMIFS('A-methods'!M:M,'A-methods'!$AG:$AG,"rate",'A-methods'!$AF:$AF,$B691,'A-methods'!$I:$I,$C691,'A-methods'!$A:$A,$D691)),'A-baseline &amp; data'!AH455)</f>
        <v>698.505</v>
      </c>
      <c r="H691" s="243">
        <f>IF('A-baseline &amp; data'!AI455="",G691*(1+SUMIFS('A-methods'!N:N,'A-methods'!$AG:$AG,"rate",'A-methods'!$AF:$AF,$B691,'A-methods'!$I:$I,$C691,'A-methods'!$A:$A,$D691)),'A-baseline &amp; data'!AI455)</f>
        <v>698.505</v>
      </c>
      <c r="I691" s="243">
        <f>IF('A-baseline &amp; data'!AJ455="",H691*(1+SUMIFS('A-methods'!O:O,'A-methods'!$AG:$AG,"rate",'A-methods'!$AF:$AF,$B691,'A-methods'!$I:$I,$C691,'A-methods'!$A:$A,$D691)),'A-baseline &amp; data'!AJ455)</f>
        <v>698.505</v>
      </c>
      <c r="J691" s="243">
        <f>IF('A-baseline &amp; data'!AK455="",I691*(1+SUMIFS('A-methods'!P:P,'A-methods'!$AG:$AG,"rate",'A-methods'!$AF:$AF,$B691,'A-methods'!$I:$I,$C691,'A-methods'!$A:$A,$D691)),'A-baseline &amp; data'!AK455)</f>
        <v>698.505</v>
      </c>
      <c r="K691" s="243">
        <f>IF('A-baseline &amp; data'!AL455="",J691*(1+SUMIFS('A-methods'!Q:Q,'A-methods'!$AG:$AG,"rate",'A-methods'!$AF:$AF,$B691,'A-methods'!$I:$I,$C691,'A-methods'!$A:$A,$D691)),'A-baseline &amp; data'!AL455)</f>
        <v>698.505</v>
      </c>
      <c r="L691" s="243">
        <f>IF('A-baseline &amp; data'!AM455="",K691*(1+SUMIFS('A-methods'!R:R,'A-methods'!$AG:$AG,"rate",'A-methods'!$AF:$AF,$B691,'A-methods'!$I:$I,$C691,'A-methods'!$A:$A,$D691)),'A-baseline &amp; data'!AM455)</f>
        <v>698.505</v>
      </c>
      <c r="M691" s="243">
        <f>IF('A-baseline &amp; data'!AN455="",L691*(1+SUMIFS('A-methods'!S:S,'A-methods'!$AG:$AG,"rate",'A-methods'!$AF:$AF,$B691,'A-methods'!$I:$I,$C691,'A-methods'!$A:$A,$D691)),'A-baseline &amp; data'!AN455)</f>
        <v>698.505</v>
      </c>
      <c r="N691" s="243">
        <f>IF('A-baseline &amp; data'!AO455="",M691*(1+SUMIFS('A-methods'!T:T,'A-methods'!$AG:$AG,"rate",'A-methods'!$AF:$AF,$B691,'A-methods'!$I:$I,$C691,'A-methods'!$A:$A,$D691)),'A-baseline &amp; data'!AO455)</f>
        <v>698.505</v>
      </c>
      <c r="O691" s="243">
        <f>IF('A-baseline &amp; data'!AP455="",N691*(1+SUMIFS('A-methods'!U:U,'A-methods'!$AG:$AG,"rate",'A-methods'!$AF:$AF,$B691,'A-methods'!$I:$I,$C691,'A-methods'!$A:$A,$D691)),'A-baseline &amp; data'!AP455)</f>
        <v>698.505</v>
      </c>
      <c r="P691" s="243">
        <f>IF('A-baseline &amp; data'!AQ455="",O691*(1+SUMIFS('A-methods'!V:V,'A-methods'!$AG:$AG,"rate",'A-methods'!$AF:$AF,$B691,'A-methods'!$I:$I,$C691,'A-methods'!$A:$A,$D691)),'A-baseline &amp; data'!AQ455)</f>
        <v>698.505</v>
      </c>
      <c r="Q691" s="243">
        <f>IF('A-baseline &amp; data'!AR455="",P691*(1+SUMIFS('A-methods'!W:W,'A-methods'!$AG:$AG,"rate",'A-methods'!$AF:$AF,$B691,'A-methods'!$I:$I,$C691,'A-methods'!$A:$A,$D691)),'A-baseline &amp; data'!AR455)</f>
        <v>698.505</v>
      </c>
      <c r="R691" s="243">
        <f>IF('A-baseline &amp; data'!AS455="",Q691*(1+SUMIFS('A-methods'!X:X,'A-methods'!$AG:$AG,"rate",'A-methods'!$AF:$AF,$B691,'A-methods'!$I:$I,$C691,'A-methods'!$A:$A,$D691)),'A-baseline &amp; data'!AS455)</f>
        <v>698.505</v>
      </c>
      <c r="S691" s="243">
        <f>IF('A-baseline &amp; data'!AT455="",R691*(1+SUMIFS('A-methods'!Y:Y,'A-methods'!$AG:$AG,"rate",'A-methods'!$AF:$AF,$B691,'A-methods'!$I:$I,$C691,'A-methods'!$A:$A,$D691)),'A-baseline &amp; data'!AT455)</f>
        <v>698.505</v>
      </c>
      <c r="T691" s="243">
        <f>IF('A-baseline &amp; data'!AU455="",S691*(1+SUMIFS('A-methods'!Z:Z,'A-methods'!$AG:$AG,"rate",'A-methods'!$AF:$AF,$B691,'A-methods'!$I:$I,$C691,'A-methods'!$A:$A,$D691)),'A-baseline &amp; data'!AU455)</f>
        <v>698.505</v>
      </c>
      <c r="U691" s="243">
        <f>IF('A-baseline &amp; data'!AV455="",T691*(1+SUMIFS('A-methods'!AA:AA,'A-methods'!$AG:$AG,"rate",'A-methods'!$AF:$AF,$B691,'A-methods'!$I:$I,$C691,'A-methods'!$A:$A,$D691)),'A-baseline &amp; data'!AV455)</f>
        <v>698.505</v>
      </c>
      <c r="V691" s="243">
        <f>IF('A-baseline &amp; data'!AW455="",U691*(1+SUMIFS('A-methods'!AB:AB,'A-methods'!$AG:$AG,"rate",'A-methods'!$AF:$AF,$B691,'A-methods'!$I:$I,$C691,'A-methods'!$A:$A,$D691)),'A-baseline &amp; data'!AW455)</f>
        <v>698.505</v>
      </c>
      <c r="W691" s="243">
        <f>IF('A-baseline &amp; data'!AX455="",V691*(1+SUMIFS('A-methods'!AC:AC,'A-methods'!$AG:$AG,"rate",'A-methods'!$AF:$AF,$B691,'A-methods'!$I:$I,$C691,'A-methods'!$A:$A,$D691)),'A-baseline &amp; data'!AX455)</f>
        <v>698.505</v>
      </c>
      <c r="X691" s="243">
        <f>IF('A-baseline &amp; data'!AY455="",W691*(1+SUMIFS('A-methods'!AD:AD,'A-methods'!$AG:$AG,"rate",'A-methods'!$AF:$AF,$B691,'A-methods'!$I:$I,$C691,'A-methods'!$A:$A,$D691)),'A-baseline &amp; data'!AY455)</f>
        <v>698.505</v>
      </c>
      <c r="Y691" s="243">
        <f>IF('A-baseline &amp; data'!AZ455="",X691*(1+SUMIFS('A-methods'!AE:AE,'A-methods'!$AG:$AG,"rate",'A-methods'!$AF:$AF,$B691,'A-methods'!$I:$I,$C691,'A-methods'!$A:$A,$D691)),'A-baseline &amp; data'!AZ455)</f>
        <v>698.505</v>
      </c>
    </row>
    <row r="692" spans="1:25">
      <c r="A692" s="237" t="s">
        <v>253</v>
      </c>
      <c r="B692" s="221" t="s">
        <v>193</v>
      </c>
      <c r="C692" s="274" t="str">
        <f t="shared" si="67"/>
        <v>Vic</v>
      </c>
      <c r="D692" s="272" t="str">
        <f t="shared" si="67"/>
        <v>High</v>
      </c>
      <c r="E692" s="336">
        <f>IF('A-baseline &amp; data'!AF456&lt;&gt;"",'A-baseline &amp; data'!AF456,'A-baseline &amp; data'!AE456*(1+SUMIFS('A-methods'!K:K,'A-methods'!$AG:$AG,"rate",'A-methods'!$AF:$AF,$B692,'A-methods'!$I:$I,$C692,'A-methods'!$A:$A,$D692)))</f>
        <v>2117.7049999999999</v>
      </c>
      <c r="F692" s="243">
        <f>IF('A-baseline &amp; data'!AG456="",E692*(1+SUMIFS('A-methods'!L:L,'A-methods'!$AG:$AG,"rate",'A-methods'!$AF:$AF,$B692,'A-methods'!$I:$I,$C692,'A-methods'!$A:$A,$D692)),'A-baseline &amp; data'!AG456)</f>
        <v>2117.7049999999999</v>
      </c>
      <c r="G692" s="243">
        <f>IF('A-baseline &amp; data'!AH456="",F692*(1+SUMIFS('A-methods'!M:M,'A-methods'!$AG:$AG,"rate",'A-methods'!$AF:$AF,$B692,'A-methods'!$I:$I,$C692,'A-methods'!$A:$A,$D692)),'A-baseline &amp; data'!AH456)</f>
        <v>2117.7049999999999</v>
      </c>
      <c r="H692" s="243">
        <f>IF('A-baseline &amp; data'!AI456="",G692*(1+SUMIFS('A-methods'!N:N,'A-methods'!$AG:$AG,"rate",'A-methods'!$AF:$AF,$B692,'A-methods'!$I:$I,$C692,'A-methods'!$A:$A,$D692)),'A-baseline &amp; data'!AI456)</f>
        <v>2117.7049999999999</v>
      </c>
      <c r="I692" s="243">
        <f>IF('A-baseline &amp; data'!AJ456="",H692*(1+SUMIFS('A-methods'!O:O,'A-methods'!$AG:$AG,"rate",'A-methods'!$AF:$AF,$B692,'A-methods'!$I:$I,$C692,'A-methods'!$A:$A,$D692)),'A-baseline &amp; data'!AJ456)</f>
        <v>2117.7049999999999</v>
      </c>
      <c r="J692" s="243">
        <f>IF('A-baseline &amp; data'!AK456="",I692*(1+SUMIFS('A-methods'!P:P,'A-methods'!$AG:$AG,"rate",'A-methods'!$AF:$AF,$B692,'A-methods'!$I:$I,$C692,'A-methods'!$A:$A,$D692)),'A-baseline &amp; data'!AK456)</f>
        <v>2117.7049999999999</v>
      </c>
      <c r="K692" s="243">
        <f>IF('A-baseline &amp; data'!AL456="",J692*(1+SUMIFS('A-methods'!Q:Q,'A-methods'!$AG:$AG,"rate",'A-methods'!$AF:$AF,$B692,'A-methods'!$I:$I,$C692,'A-methods'!$A:$A,$D692)),'A-baseline &amp; data'!AL456)</f>
        <v>2117.7049999999999</v>
      </c>
      <c r="L692" s="243">
        <f>IF('A-baseline &amp; data'!AM456="",K692*(1+SUMIFS('A-methods'!R:R,'A-methods'!$AG:$AG,"rate",'A-methods'!$AF:$AF,$B692,'A-methods'!$I:$I,$C692,'A-methods'!$A:$A,$D692)),'A-baseline &amp; data'!AM456)</f>
        <v>2117.7049999999999</v>
      </c>
      <c r="M692" s="243">
        <f>IF('A-baseline &amp; data'!AN456="",L692*(1+SUMIFS('A-methods'!S:S,'A-methods'!$AG:$AG,"rate",'A-methods'!$AF:$AF,$B692,'A-methods'!$I:$I,$C692,'A-methods'!$A:$A,$D692)),'A-baseline &amp; data'!AN456)</f>
        <v>2117.7049999999999</v>
      </c>
      <c r="N692" s="243">
        <f>IF('A-baseline &amp; data'!AO456="",M692*(1+SUMIFS('A-methods'!T:T,'A-methods'!$AG:$AG,"rate",'A-methods'!$AF:$AF,$B692,'A-methods'!$I:$I,$C692,'A-methods'!$A:$A,$D692)),'A-baseline &amp; data'!AO456)</f>
        <v>2117.7049999999999</v>
      </c>
      <c r="O692" s="243">
        <f>IF('A-baseline &amp; data'!AP456="",N692*(1+SUMIFS('A-methods'!U:U,'A-methods'!$AG:$AG,"rate",'A-methods'!$AF:$AF,$B692,'A-methods'!$I:$I,$C692,'A-methods'!$A:$A,$D692)),'A-baseline &amp; data'!AP456)</f>
        <v>2117.7049999999999</v>
      </c>
      <c r="P692" s="243">
        <f>IF('A-baseline &amp; data'!AQ456="",O692*(1+SUMIFS('A-methods'!V:V,'A-methods'!$AG:$AG,"rate",'A-methods'!$AF:$AF,$B692,'A-methods'!$I:$I,$C692,'A-methods'!$A:$A,$D692)),'A-baseline &amp; data'!AQ456)</f>
        <v>2117.7049999999999</v>
      </c>
      <c r="Q692" s="243">
        <f>IF('A-baseline &amp; data'!AR456="",P692*(1+SUMIFS('A-methods'!W:W,'A-methods'!$AG:$AG,"rate",'A-methods'!$AF:$AF,$B692,'A-methods'!$I:$I,$C692,'A-methods'!$A:$A,$D692)),'A-baseline &amp; data'!AR456)</f>
        <v>2117.7049999999999</v>
      </c>
      <c r="R692" s="243">
        <f>IF('A-baseline &amp; data'!AS456="",Q692*(1+SUMIFS('A-methods'!X:X,'A-methods'!$AG:$AG,"rate",'A-methods'!$AF:$AF,$B692,'A-methods'!$I:$I,$C692,'A-methods'!$A:$A,$D692)),'A-baseline &amp; data'!AS456)</f>
        <v>2117.7049999999999</v>
      </c>
      <c r="S692" s="243">
        <f>IF('A-baseline &amp; data'!AT456="",R692*(1+SUMIFS('A-methods'!Y:Y,'A-methods'!$AG:$AG,"rate",'A-methods'!$AF:$AF,$B692,'A-methods'!$I:$I,$C692,'A-methods'!$A:$A,$D692)),'A-baseline &amp; data'!AT456)</f>
        <v>2117.7049999999999</v>
      </c>
      <c r="T692" s="243">
        <f>IF('A-baseline &amp; data'!AU456="",S692*(1+SUMIFS('A-methods'!Z:Z,'A-methods'!$AG:$AG,"rate",'A-methods'!$AF:$AF,$B692,'A-methods'!$I:$I,$C692,'A-methods'!$A:$A,$D692)),'A-baseline &amp; data'!AU456)</f>
        <v>2117.7049999999999</v>
      </c>
      <c r="U692" s="243">
        <f>IF('A-baseline &amp; data'!AV456="",T692*(1+SUMIFS('A-methods'!AA:AA,'A-methods'!$AG:$AG,"rate",'A-methods'!$AF:$AF,$B692,'A-methods'!$I:$I,$C692,'A-methods'!$A:$A,$D692)),'A-baseline &amp; data'!AV456)</f>
        <v>2117.7049999999999</v>
      </c>
      <c r="V692" s="243">
        <f>IF('A-baseline &amp; data'!AW456="",U692*(1+SUMIFS('A-methods'!AB:AB,'A-methods'!$AG:$AG,"rate",'A-methods'!$AF:$AF,$B692,'A-methods'!$I:$I,$C692,'A-methods'!$A:$A,$D692)),'A-baseline &amp; data'!AW456)</f>
        <v>2117.7049999999999</v>
      </c>
      <c r="W692" s="243">
        <f>IF('A-baseline &amp; data'!AX456="",V692*(1+SUMIFS('A-methods'!AC:AC,'A-methods'!$AG:$AG,"rate",'A-methods'!$AF:$AF,$B692,'A-methods'!$I:$I,$C692,'A-methods'!$A:$A,$D692)),'A-baseline &amp; data'!AX456)</f>
        <v>2117.7049999999999</v>
      </c>
      <c r="X692" s="243">
        <f>IF('A-baseline &amp; data'!AY456="",W692*(1+SUMIFS('A-methods'!AD:AD,'A-methods'!$AG:$AG,"rate",'A-methods'!$AF:$AF,$B692,'A-methods'!$I:$I,$C692,'A-methods'!$A:$A,$D692)),'A-baseline &amp; data'!AY456)</f>
        <v>2117.7049999999999</v>
      </c>
      <c r="Y692" s="243">
        <f>IF('A-baseline &amp; data'!AZ456="",X692*(1+SUMIFS('A-methods'!AE:AE,'A-methods'!$AG:$AG,"rate",'A-methods'!$AF:$AF,$B692,'A-methods'!$I:$I,$C692,'A-methods'!$A:$A,$D692)),'A-baseline &amp; data'!AZ456)</f>
        <v>2117.7049999999999</v>
      </c>
    </row>
    <row r="693" spans="1:25">
      <c r="A693" s="238" t="s">
        <v>87</v>
      </c>
      <c r="B693" s="221" t="s">
        <v>88</v>
      </c>
      <c r="C693" s="274" t="str">
        <f t="shared" si="67"/>
        <v>Vic</v>
      </c>
      <c r="D693" s="272" t="str">
        <f t="shared" si="67"/>
        <v>High</v>
      </c>
      <c r="E693" s="336">
        <f>IF('A-baseline &amp; data'!AF457&lt;&gt;"",'A-baseline &amp; data'!AF457,'A-baseline &amp; data'!AE457*(1+SUMIFS('A-methods'!K:K,'A-methods'!$AG:$AG,"rate",'A-methods'!$AF:$AF,$B693,'A-methods'!$I:$I,$C693,'A-methods'!$A:$A,$D693)))</f>
        <v>32.17</v>
      </c>
      <c r="F693" s="243">
        <f>IF('A-baseline &amp; data'!AG457="",E693*(1+SUMIFS('A-methods'!L:L,'A-methods'!$AG:$AG,"rate",'A-methods'!$AF:$AF,$B693,'A-methods'!$I:$I,$C693,'A-methods'!$A:$A,$D693)),'A-baseline &amp; data'!AG457)</f>
        <v>32.813400000000001</v>
      </c>
      <c r="G693" s="243">
        <f>IF('A-baseline &amp; data'!AH457="",F693*(1+SUMIFS('A-methods'!M:M,'A-methods'!$AG:$AG,"rate",'A-methods'!$AF:$AF,$B693,'A-methods'!$I:$I,$C693,'A-methods'!$A:$A,$D693)),'A-baseline &amp; data'!AH457)</f>
        <v>33.469667999999999</v>
      </c>
      <c r="H693" s="243">
        <f>IF('A-baseline &amp; data'!AI457="",G693*(1+SUMIFS('A-methods'!N:N,'A-methods'!$AG:$AG,"rate",'A-methods'!$AF:$AF,$B693,'A-methods'!$I:$I,$C693,'A-methods'!$A:$A,$D693)),'A-baseline &amp; data'!AI457)</f>
        <v>34.139061359999999</v>
      </c>
      <c r="I693" s="243">
        <f>IF('A-baseline &amp; data'!AJ457="",H693*(1+SUMIFS('A-methods'!O:O,'A-methods'!$AG:$AG,"rate",'A-methods'!$AF:$AF,$B693,'A-methods'!$I:$I,$C693,'A-methods'!$A:$A,$D693)),'A-baseline &amp; data'!AJ457)</f>
        <v>34.821842587200003</v>
      </c>
      <c r="J693" s="243">
        <f>IF('A-baseline &amp; data'!AK457="",I693*(1+SUMIFS('A-methods'!P:P,'A-methods'!$AG:$AG,"rate",'A-methods'!$AF:$AF,$B693,'A-methods'!$I:$I,$C693,'A-methods'!$A:$A,$D693)),'A-baseline &amp; data'!AK457)</f>
        <v>35.518279438944006</v>
      </c>
      <c r="K693" s="243">
        <f>IF('A-baseline &amp; data'!AL457="",J693*(1+SUMIFS('A-methods'!Q:Q,'A-methods'!$AG:$AG,"rate",'A-methods'!$AF:$AF,$B693,'A-methods'!$I:$I,$C693,'A-methods'!$A:$A,$D693)),'A-baseline &amp; data'!AL457)</f>
        <v>36.228645027722884</v>
      </c>
      <c r="L693" s="243">
        <f>IF('A-baseline &amp; data'!AM457="",K693*(1+SUMIFS('A-methods'!R:R,'A-methods'!$AG:$AG,"rate",'A-methods'!$AF:$AF,$B693,'A-methods'!$I:$I,$C693,'A-methods'!$A:$A,$D693)),'A-baseline &amp; data'!AM457)</f>
        <v>36.95321792827734</v>
      </c>
      <c r="M693" s="243">
        <f>IF('A-baseline &amp; data'!AN457="",L693*(1+SUMIFS('A-methods'!S:S,'A-methods'!$AG:$AG,"rate",'A-methods'!$AF:$AF,$B693,'A-methods'!$I:$I,$C693,'A-methods'!$A:$A,$D693)),'A-baseline &amp; data'!AN457)</f>
        <v>37.69228228684289</v>
      </c>
      <c r="N693" s="243">
        <f>IF('A-baseline &amp; data'!AO457="",M693*(1+SUMIFS('A-methods'!T:T,'A-methods'!$AG:$AG,"rate",'A-methods'!$AF:$AF,$B693,'A-methods'!$I:$I,$C693,'A-methods'!$A:$A,$D693)),'A-baseline &amp; data'!AO457)</f>
        <v>38.446127932579749</v>
      </c>
      <c r="O693" s="243">
        <f>IF('A-baseline &amp; data'!AP457="",N693*(1+SUMIFS('A-methods'!U:U,'A-methods'!$AG:$AG,"rate",'A-methods'!$AF:$AF,$B693,'A-methods'!$I:$I,$C693,'A-methods'!$A:$A,$D693)),'A-baseline &amp; data'!AP457)</f>
        <v>39.215050491231345</v>
      </c>
      <c r="P693" s="243">
        <f>IF('A-baseline &amp; data'!AQ457="",O693*(1+SUMIFS('A-methods'!V:V,'A-methods'!$AG:$AG,"rate",'A-methods'!$AF:$AF,$B693,'A-methods'!$I:$I,$C693,'A-methods'!$A:$A,$D693)),'A-baseline &amp; data'!AQ457)</f>
        <v>39.999351501055976</v>
      </c>
      <c r="Q693" s="243">
        <f>IF('A-baseline &amp; data'!AR457="",P693*(1+SUMIFS('A-methods'!W:W,'A-methods'!$AG:$AG,"rate",'A-methods'!$AF:$AF,$B693,'A-methods'!$I:$I,$C693,'A-methods'!$A:$A,$D693)),'A-baseline &amp; data'!AR457)</f>
        <v>40.799338531077098</v>
      </c>
      <c r="R693" s="243">
        <f>IF('A-baseline &amp; data'!AS457="",Q693*(1+SUMIFS('A-methods'!X:X,'A-methods'!$AG:$AG,"rate",'A-methods'!$AF:$AF,$B693,'A-methods'!$I:$I,$C693,'A-methods'!$A:$A,$D693)),'A-baseline &amp; data'!AS457)</f>
        <v>41.61532530169864</v>
      </c>
      <c r="S693" s="243">
        <f>IF('A-baseline &amp; data'!AT457="",R693*(1+SUMIFS('A-methods'!Y:Y,'A-methods'!$AG:$AG,"rate",'A-methods'!$AF:$AF,$B693,'A-methods'!$I:$I,$C693,'A-methods'!$A:$A,$D693)),'A-baseline &amp; data'!AT457)</f>
        <v>42.447631807732613</v>
      </c>
      <c r="T693" s="243">
        <f>IF('A-baseline &amp; data'!AU457="",S693*(1+SUMIFS('A-methods'!Z:Z,'A-methods'!$AG:$AG,"rate",'A-methods'!$AF:$AF,$B693,'A-methods'!$I:$I,$C693,'A-methods'!$A:$A,$D693)),'A-baseline &amp; data'!AU457)</f>
        <v>43.296584443887262</v>
      </c>
      <c r="U693" s="243">
        <f>IF('A-baseline &amp; data'!AV457="",T693*(1+SUMIFS('A-methods'!AA:AA,'A-methods'!$AG:$AG,"rate",'A-methods'!$AF:$AF,$B693,'A-methods'!$I:$I,$C693,'A-methods'!$A:$A,$D693)),'A-baseline &amp; data'!AV457)</f>
        <v>44.162516132765006</v>
      </c>
      <c r="V693" s="243">
        <f>IF('A-baseline &amp; data'!AW457="",U693*(1+SUMIFS('A-methods'!AB:AB,'A-methods'!$AG:$AG,"rate",'A-methods'!$AF:$AF,$B693,'A-methods'!$I:$I,$C693,'A-methods'!$A:$A,$D693)),'A-baseline &amp; data'!AW457)</f>
        <v>45.045766455420306</v>
      </c>
      <c r="W693" s="243">
        <f>IF('A-baseline &amp; data'!AX457="",V693*(1+SUMIFS('A-methods'!AC:AC,'A-methods'!$AG:$AG,"rate",'A-methods'!$AF:$AF,$B693,'A-methods'!$I:$I,$C693,'A-methods'!$A:$A,$D693)),'A-baseline &amp; data'!AX457)</f>
        <v>45.946681784528714</v>
      </c>
      <c r="X693" s="243">
        <f>IF('A-baseline &amp; data'!AY457="",W693*(1+SUMIFS('A-methods'!AD:AD,'A-methods'!$AG:$AG,"rate",'A-methods'!$AF:$AF,$B693,'A-methods'!$I:$I,$C693,'A-methods'!$A:$A,$D693)),'A-baseline &amp; data'!AY457)</f>
        <v>46.865615420219292</v>
      </c>
      <c r="Y693" s="243">
        <f>IF('A-baseline &amp; data'!AZ457="",X693*(1+SUMIFS('A-methods'!AE:AE,'A-methods'!$AG:$AG,"rate",'A-methods'!$AF:$AF,$B693,'A-methods'!$I:$I,$C693,'A-methods'!$A:$A,$D693)),'A-baseline &amp; data'!AZ457)</f>
        <v>47.802927728623679</v>
      </c>
    </row>
    <row r="694" spans="1:25">
      <c r="A694" s="237" t="s">
        <v>91</v>
      </c>
      <c r="B694" s="221" t="s">
        <v>92</v>
      </c>
      <c r="C694" s="274" t="str">
        <f t="shared" si="67"/>
        <v>Vic</v>
      </c>
      <c r="D694" s="272" t="str">
        <f t="shared" si="67"/>
        <v>High</v>
      </c>
      <c r="E694" s="336">
        <f>IF('A-baseline &amp; data'!AF458&lt;&gt;"",'A-baseline &amp; data'!AF458,'A-baseline &amp; data'!AE458*(1+SUMIFS('A-methods'!K:K,'A-methods'!$AG:$AG,"rate",'A-methods'!$AF:$AF,$B694,'A-methods'!$I:$I,$C694,'A-methods'!$A:$A,$D694)))</f>
        <v>15297.466999999999</v>
      </c>
      <c r="F694" s="243">
        <f>IF('A-baseline &amp; data'!AG458="",E694*(1+SUMIFS('A-methods'!L:L,'A-methods'!$AG:$AG,"rate",'A-methods'!$AF:$AF,$B694,'A-methods'!$I:$I,$C694,'A-methods'!$A:$A,$D694)),'A-baseline &amp; data'!AG458)</f>
        <v>15878.770745999998</v>
      </c>
      <c r="G694" s="243">
        <f>IF('A-baseline &amp; data'!AH458="",F694*(1+SUMIFS('A-methods'!M:M,'A-methods'!$AG:$AG,"rate",'A-methods'!$AF:$AF,$B694,'A-methods'!$I:$I,$C694,'A-methods'!$A:$A,$D694)),'A-baseline &amp; data'!AH458)</f>
        <v>16482.164034347999</v>
      </c>
      <c r="H694" s="243">
        <f>IF('A-baseline &amp; data'!AI458="",G694*(1+SUMIFS('A-methods'!N:N,'A-methods'!$AG:$AG,"rate",'A-methods'!$AF:$AF,$B694,'A-methods'!$I:$I,$C694,'A-methods'!$A:$A,$D694)),'A-baseline &amp; data'!AI458)</f>
        <v>17108.486267653225</v>
      </c>
      <c r="I694" s="243">
        <f>IF('A-baseline &amp; data'!AJ458="",H694*(1+SUMIFS('A-methods'!O:O,'A-methods'!$AG:$AG,"rate",'A-methods'!$AF:$AF,$B694,'A-methods'!$I:$I,$C694,'A-methods'!$A:$A,$D694)),'A-baseline &amp; data'!AJ458)</f>
        <v>17758.608745824047</v>
      </c>
      <c r="J694" s="243">
        <f>IF('A-baseline &amp; data'!AK458="",I694*(1+SUMIFS('A-methods'!P:P,'A-methods'!$AG:$AG,"rate",'A-methods'!$AF:$AF,$B694,'A-methods'!$I:$I,$C694,'A-methods'!$A:$A,$D694)),'A-baseline &amp; data'!AK458)</f>
        <v>18433.435878165361</v>
      </c>
      <c r="K694" s="243">
        <f>IF('A-baseline &amp; data'!AL458="",J694*(1+SUMIFS('A-methods'!Q:Q,'A-methods'!$AG:$AG,"rate",'A-methods'!$AF:$AF,$B694,'A-methods'!$I:$I,$C694,'A-methods'!$A:$A,$D694)),'A-baseline &amp; data'!AL458)</f>
        <v>19133.906441535644</v>
      </c>
      <c r="L694" s="243">
        <f>IF('A-baseline &amp; data'!AM458="",K694*(1+SUMIFS('A-methods'!R:R,'A-methods'!$AG:$AG,"rate",'A-methods'!$AF:$AF,$B694,'A-methods'!$I:$I,$C694,'A-methods'!$A:$A,$D694)),'A-baseline &amp; data'!AM458)</f>
        <v>19860.994886313998</v>
      </c>
      <c r="M694" s="243">
        <f>IF('A-baseline &amp; data'!AN458="",L694*(1+SUMIFS('A-methods'!S:S,'A-methods'!$AG:$AG,"rate",'A-methods'!$AF:$AF,$B694,'A-methods'!$I:$I,$C694,'A-methods'!$A:$A,$D694)),'A-baseline &amp; data'!AN458)</f>
        <v>20615.712691993929</v>
      </c>
      <c r="N694" s="243">
        <f>IF('A-baseline &amp; data'!AO458="",M694*(1+SUMIFS('A-methods'!T:T,'A-methods'!$AG:$AG,"rate",'A-methods'!$AF:$AF,$B694,'A-methods'!$I:$I,$C694,'A-methods'!$A:$A,$D694)),'A-baseline &amp; data'!AO458)</f>
        <v>21399.1097742897</v>
      </c>
      <c r="O694" s="243">
        <f>IF('A-baseline &amp; data'!AP458="",N694*(1+SUMIFS('A-methods'!U:U,'A-methods'!$AG:$AG,"rate",'A-methods'!$AF:$AF,$B694,'A-methods'!$I:$I,$C694,'A-methods'!$A:$A,$D694)),'A-baseline &amp; data'!AP458)</f>
        <v>22212.27594571271</v>
      </c>
      <c r="P694" s="243">
        <f>IF('A-baseline &amp; data'!AQ458="",O694*(1+SUMIFS('A-methods'!V:V,'A-methods'!$AG:$AG,"rate",'A-methods'!$AF:$AF,$B694,'A-methods'!$I:$I,$C694,'A-methods'!$A:$A,$D694)),'A-baseline &amp; data'!AQ458)</f>
        <v>23056.342431649795</v>
      </c>
      <c r="Q694" s="243">
        <f>IF('A-baseline &amp; data'!AR458="",P694*(1+SUMIFS('A-methods'!W:W,'A-methods'!$AG:$AG,"rate",'A-methods'!$AF:$AF,$B694,'A-methods'!$I:$I,$C694,'A-methods'!$A:$A,$D694)),'A-baseline &amp; data'!AR458)</f>
        <v>23932.483444052486</v>
      </c>
      <c r="R694" s="243">
        <f>IF('A-baseline &amp; data'!AS458="",Q694*(1+SUMIFS('A-methods'!X:X,'A-methods'!$AG:$AG,"rate",'A-methods'!$AF:$AF,$B694,'A-methods'!$I:$I,$C694,'A-methods'!$A:$A,$D694)),'A-baseline &amp; data'!AS458)</f>
        <v>24841.917814926481</v>
      </c>
      <c r="S694" s="243">
        <f>IF('A-baseline &amp; data'!AT458="",R694*(1+SUMIFS('A-methods'!Y:Y,'A-methods'!$AG:$AG,"rate",'A-methods'!$AF:$AF,$B694,'A-methods'!$I:$I,$C694,'A-methods'!$A:$A,$D694)),'A-baseline &amp; data'!AT458)</f>
        <v>25785.910691893689</v>
      </c>
      <c r="T694" s="243">
        <f>IF('A-baseline &amp; data'!AU458="",S694*(1+SUMIFS('A-methods'!Z:Z,'A-methods'!$AG:$AG,"rate",'A-methods'!$AF:$AF,$B694,'A-methods'!$I:$I,$C694,'A-methods'!$A:$A,$D694)),'A-baseline &amp; data'!AU458)</f>
        <v>26765.77529818565</v>
      </c>
      <c r="U694" s="243">
        <f>IF('A-baseline &amp; data'!AV458="",T694*(1+SUMIFS('A-methods'!AA:AA,'A-methods'!$AG:$AG,"rate",'A-methods'!$AF:$AF,$B694,'A-methods'!$I:$I,$C694,'A-methods'!$A:$A,$D694)),'A-baseline &amp; data'!AV458)</f>
        <v>27782.874759516704</v>
      </c>
      <c r="V694" s="243">
        <f>IF('A-baseline &amp; data'!AW458="",U694*(1+SUMIFS('A-methods'!AB:AB,'A-methods'!$AG:$AG,"rate",'A-methods'!$AF:$AF,$B694,'A-methods'!$I:$I,$C694,'A-methods'!$A:$A,$D694)),'A-baseline &amp; data'!AW458)</f>
        <v>28838.624000378339</v>
      </c>
      <c r="W694" s="243">
        <f>IF('A-baseline &amp; data'!AX458="",V694*(1+SUMIFS('A-methods'!AC:AC,'A-methods'!$AG:$AG,"rate",'A-methods'!$AF:$AF,$B694,'A-methods'!$I:$I,$C694,'A-methods'!$A:$A,$D694)),'A-baseline &amp; data'!AX458)</f>
        <v>29934.491712392715</v>
      </c>
      <c r="X694" s="243">
        <f>IF('A-baseline &amp; data'!AY458="",W694*(1+SUMIFS('A-methods'!AD:AD,'A-methods'!$AG:$AG,"rate",'A-methods'!$AF:$AF,$B694,'A-methods'!$I:$I,$C694,'A-methods'!$A:$A,$D694)),'A-baseline &amp; data'!AY458)</f>
        <v>31072.002397463639</v>
      </c>
      <c r="Y694" s="243">
        <f>IF('A-baseline &amp; data'!AZ458="",X694*(1+SUMIFS('A-methods'!AE:AE,'A-methods'!$AG:$AG,"rate",'A-methods'!$AF:$AF,$B694,'A-methods'!$I:$I,$C694,'A-methods'!$A:$A,$D694)),'A-baseline &amp; data'!AZ458)</f>
        <v>32252.738488567258</v>
      </c>
    </row>
    <row r="695" spans="1:25">
      <c r="A695" s="237" t="s">
        <v>97</v>
      </c>
      <c r="B695" s="221" t="s">
        <v>98</v>
      </c>
      <c r="C695" s="274" t="str">
        <f t="shared" si="67"/>
        <v>Vic</v>
      </c>
      <c r="D695" s="272" t="str">
        <f t="shared" si="67"/>
        <v>High</v>
      </c>
      <c r="E695" s="336">
        <f>IF('A-baseline &amp; data'!AF459&lt;&gt;"",'A-baseline &amp; data'!AF459,'A-baseline &amp; data'!AE459*(1+SUMIFS('A-methods'!K:K,'A-methods'!$AG:$AG,"rate",'A-methods'!$AF:$AF,$B695,'A-methods'!$I:$I,$C695,'A-methods'!$A:$A,$D695)))</f>
        <v>3662.933</v>
      </c>
      <c r="F695" s="243">
        <f>IF('A-baseline &amp; data'!AG459="",E695*(1+SUMIFS('A-methods'!L:L,'A-methods'!$AG:$AG,"rate",'A-methods'!$AF:$AF,$B695,'A-methods'!$I:$I,$C695,'A-methods'!$A:$A,$D695)),'A-baseline &amp; data'!AG459)</f>
        <v>3838.753784</v>
      </c>
      <c r="G695" s="243">
        <f>IF('A-baseline &amp; data'!AH459="",F695*(1+SUMIFS('A-methods'!M:M,'A-methods'!$AG:$AG,"rate",'A-methods'!$AF:$AF,$B695,'A-methods'!$I:$I,$C695,'A-methods'!$A:$A,$D695)),'A-baseline &amp; data'!AH459)</f>
        <v>4023.0139656320002</v>
      </c>
      <c r="H695" s="243">
        <f>IF('A-baseline &amp; data'!AI459="",G695*(1+SUMIFS('A-methods'!N:N,'A-methods'!$AG:$AG,"rate",'A-methods'!$AF:$AF,$B695,'A-methods'!$I:$I,$C695,'A-methods'!$A:$A,$D695)),'A-baseline &amp; data'!AI459)</f>
        <v>4216.1186359823369</v>
      </c>
      <c r="I695" s="243">
        <f>IF('A-baseline &amp; data'!AJ459="",H695*(1+SUMIFS('A-methods'!O:O,'A-methods'!$AG:$AG,"rate",'A-methods'!$AF:$AF,$B695,'A-methods'!$I:$I,$C695,'A-methods'!$A:$A,$D695)),'A-baseline &amp; data'!AJ459)</f>
        <v>4418.492330509489</v>
      </c>
      <c r="J695" s="243">
        <f>IF('A-baseline &amp; data'!AK459="",I695*(1+SUMIFS('A-methods'!P:P,'A-methods'!$AG:$AG,"rate",'A-methods'!$AF:$AF,$B695,'A-methods'!$I:$I,$C695,'A-methods'!$A:$A,$D695)),'A-baseline &amp; data'!AK459)</f>
        <v>4630.5799623739449</v>
      </c>
      <c r="K695" s="243">
        <f>IF('A-baseline &amp; data'!AL459="",J695*(1+SUMIFS('A-methods'!Q:Q,'A-methods'!$AG:$AG,"rate",'A-methods'!$AF:$AF,$B695,'A-methods'!$I:$I,$C695,'A-methods'!$A:$A,$D695)),'A-baseline &amp; data'!AL459)</f>
        <v>4852.8478005678944</v>
      </c>
      <c r="L695" s="243">
        <f>IF('A-baseline &amp; data'!AM459="",K695*(1+SUMIFS('A-methods'!R:R,'A-methods'!$AG:$AG,"rate",'A-methods'!$AF:$AF,$B695,'A-methods'!$I:$I,$C695,'A-methods'!$A:$A,$D695)),'A-baseline &amp; data'!AM459)</f>
        <v>5085.7844949951532</v>
      </c>
      <c r="M695" s="243">
        <f>IF('A-baseline &amp; data'!AN459="",L695*(1+SUMIFS('A-methods'!S:S,'A-methods'!$AG:$AG,"rate",'A-methods'!$AF:$AF,$B695,'A-methods'!$I:$I,$C695,'A-methods'!$A:$A,$D695)),'A-baseline &amp; data'!AN459)</f>
        <v>5329.9021507549205</v>
      </c>
      <c r="N695" s="243">
        <f>IF('A-baseline &amp; data'!AO459="",M695*(1+SUMIFS('A-methods'!T:T,'A-methods'!$AG:$AG,"rate",'A-methods'!$AF:$AF,$B695,'A-methods'!$I:$I,$C695,'A-methods'!$A:$A,$D695)),'A-baseline &amp; data'!AO459)</f>
        <v>5585.7374539911571</v>
      </c>
      <c r="O695" s="243">
        <f>IF('A-baseline &amp; data'!AP459="",N695*(1+SUMIFS('A-methods'!U:U,'A-methods'!$AG:$AG,"rate",'A-methods'!$AF:$AF,$B695,'A-methods'!$I:$I,$C695,'A-methods'!$A:$A,$D695)),'A-baseline &amp; data'!AP459)</f>
        <v>5853.8528517827326</v>
      </c>
      <c r="P695" s="243">
        <f>IF('A-baseline &amp; data'!AQ459="",O695*(1+SUMIFS('A-methods'!V:V,'A-methods'!$AG:$AG,"rate",'A-methods'!$AF:$AF,$B695,'A-methods'!$I:$I,$C695,'A-methods'!$A:$A,$D695)),'A-baseline &amp; data'!AQ459)</f>
        <v>6134.8377886683038</v>
      </c>
      <c r="Q695" s="243">
        <f>IF('A-baseline &amp; data'!AR459="",P695*(1+SUMIFS('A-methods'!W:W,'A-methods'!$AG:$AG,"rate",'A-methods'!$AF:$AF,$B695,'A-methods'!$I:$I,$C695,'A-methods'!$A:$A,$D695)),'A-baseline &amp; data'!AR459)</f>
        <v>6429.310002524383</v>
      </c>
      <c r="R695" s="243">
        <f>IF('A-baseline &amp; data'!AS459="",Q695*(1+SUMIFS('A-methods'!X:X,'A-methods'!$AG:$AG,"rate",'A-methods'!$AF:$AF,$B695,'A-methods'!$I:$I,$C695,'A-methods'!$A:$A,$D695)),'A-baseline &amp; data'!AS459)</f>
        <v>6737.9168826455534</v>
      </c>
      <c r="S695" s="243">
        <f>IF('A-baseline &amp; data'!AT459="",R695*(1+SUMIFS('A-methods'!Y:Y,'A-methods'!$AG:$AG,"rate",'A-methods'!$AF:$AF,$B695,'A-methods'!$I:$I,$C695,'A-methods'!$A:$A,$D695)),'A-baseline &amp; data'!AT459)</f>
        <v>7061.3368930125407</v>
      </c>
      <c r="T695" s="243">
        <f>IF('A-baseline &amp; data'!AU459="",S695*(1+SUMIFS('A-methods'!Z:Z,'A-methods'!$AG:$AG,"rate",'A-methods'!$AF:$AF,$B695,'A-methods'!$I:$I,$C695,'A-methods'!$A:$A,$D695)),'A-baseline &amp; data'!AU459)</f>
        <v>7400.2810638771425</v>
      </c>
      <c r="U695" s="243">
        <f>IF('A-baseline &amp; data'!AV459="",T695*(1+SUMIFS('A-methods'!AA:AA,'A-methods'!$AG:$AG,"rate",'A-methods'!$AF:$AF,$B695,'A-methods'!$I:$I,$C695,'A-methods'!$A:$A,$D695)),'A-baseline &amp; data'!AV459)</f>
        <v>7755.4945549432459</v>
      </c>
      <c r="V695" s="243">
        <f>IF('A-baseline &amp; data'!AW459="",U695*(1+SUMIFS('A-methods'!AB:AB,'A-methods'!$AG:$AG,"rate",'A-methods'!$AF:$AF,$B695,'A-methods'!$I:$I,$C695,'A-methods'!$A:$A,$D695)),'A-baseline &amp; data'!AW459)</f>
        <v>8127.7582935805221</v>
      </c>
      <c r="W695" s="243">
        <f>IF('A-baseline &amp; data'!AX459="",V695*(1+SUMIFS('A-methods'!AC:AC,'A-methods'!$AG:$AG,"rate",'A-methods'!$AF:$AF,$B695,'A-methods'!$I:$I,$C695,'A-methods'!$A:$A,$D695)),'A-baseline &amp; data'!AX459)</f>
        <v>8517.8906916723881</v>
      </c>
      <c r="X695" s="243">
        <f>IF('A-baseline &amp; data'!AY459="",W695*(1+SUMIFS('A-methods'!AD:AD,'A-methods'!$AG:$AG,"rate",'A-methods'!$AF:$AF,$B695,'A-methods'!$I:$I,$C695,'A-methods'!$A:$A,$D695)),'A-baseline &amp; data'!AY459)</f>
        <v>8926.7494448726629</v>
      </c>
      <c r="Y695" s="243">
        <f>IF('A-baseline &amp; data'!AZ459="",X695*(1+SUMIFS('A-methods'!AE:AE,'A-methods'!$AG:$AG,"rate",'A-methods'!$AF:$AF,$B695,'A-methods'!$I:$I,$C695,'A-methods'!$A:$A,$D695)),'A-baseline &amp; data'!AZ459)</f>
        <v>9355.2334182265513</v>
      </c>
    </row>
    <row r="696" spans="1:25">
      <c r="A696" s="237" t="s">
        <v>107</v>
      </c>
      <c r="B696" s="221" t="s">
        <v>108</v>
      </c>
      <c r="C696" s="274" t="str">
        <f t="shared" si="67"/>
        <v>Vic</v>
      </c>
      <c r="D696" s="272" t="str">
        <f t="shared" si="67"/>
        <v>High</v>
      </c>
      <c r="E696" s="336">
        <f>IF('A-baseline &amp; data'!AF460&lt;&gt;"",'A-baseline &amp; data'!AF460,'A-baseline &amp; data'!AE460*(1+SUMIFS('A-methods'!K:K,'A-methods'!$AG:$AG,"rate",'A-methods'!$AF:$AF,$B696,'A-methods'!$I:$I,$C696,'A-methods'!$A:$A,$D696)))</f>
        <v>581.11500000000001</v>
      </c>
      <c r="F696" s="243">
        <f>IF('A-baseline &amp; data'!AG460="",E696*(1+SUMIFS('A-methods'!L:L,'A-methods'!$AG:$AG,"rate",'A-methods'!$AF:$AF,$B696,'A-methods'!$I:$I,$C696,'A-methods'!$A:$A,$D696)),'A-baseline &amp; data'!AG460)</f>
        <v>609.00852000000009</v>
      </c>
      <c r="G696" s="243">
        <f>IF('A-baseline &amp; data'!AH460="",F696*(1+SUMIFS('A-methods'!M:M,'A-methods'!$AG:$AG,"rate",'A-methods'!$AF:$AF,$B696,'A-methods'!$I:$I,$C696,'A-methods'!$A:$A,$D696)),'A-baseline &amp; data'!AH460)</f>
        <v>638.24092896000013</v>
      </c>
      <c r="H696" s="243">
        <f>IF('A-baseline &amp; data'!AI460="",G696*(1+SUMIFS('A-methods'!N:N,'A-methods'!$AG:$AG,"rate",'A-methods'!$AF:$AF,$B696,'A-methods'!$I:$I,$C696,'A-methods'!$A:$A,$D696)),'A-baseline &amp; data'!AI460)</f>
        <v>668.87649355008011</v>
      </c>
      <c r="I696" s="243">
        <f>IF('A-baseline &amp; data'!AJ460="",H696*(1+SUMIFS('A-methods'!O:O,'A-methods'!$AG:$AG,"rate",'A-methods'!$AF:$AF,$B696,'A-methods'!$I:$I,$C696,'A-methods'!$A:$A,$D696)),'A-baseline &amp; data'!AJ460)</f>
        <v>700.98256524048395</v>
      </c>
      <c r="J696" s="243">
        <f>IF('A-baseline &amp; data'!AK460="",I696*(1+SUMIFS('A-methods'!P:P,'A-methods'!$AG:$AG,"rate",'A-methods'!$AF:$AF,$B696,'A-methods'!$I:$I,$C696,'A-methods'!$A:$A,$D696)),'A-baseline &amp; data'!AK460)</f>
        <v>734.62972837202722</v>
      </c>
      <c r="K696" s="243">
        <f>IF('A-baseline &amp; data'!AL460="",J696*(1+SUMIFS('A-methods'!Q:Q,'A-methods'!$AG:$AG,"rate",'A-methods'!$AF:$AF,$B696,'A-methods'!$I:$I,$C696,'A-methods'!$A:$A,$D696)),'A-baseline &amp; data'!AL460)</f>
        <v>769.89195533388454</v>
      </c>
      <c r="L696" s="243">
        <f>IF('A-baseline &amp; data'!AM460="",K696*(1+SUMIFS('A-methods'!R:R,'A-methods'!$AG:$AG,"rate",'A-methods'!$AF:$AF,$B696,'A-methods'!$I:$I,$C696,'A-methods'!$A:$A,$D696)),'A-baseline &amp; data'!AM460)</f>
        <v>806.84676918991102</v>
      </c>
      <c r="M696" s="243">
        <f>IF('A-baseline &amp; data'!AN460="",L696*(1+SUMIFS('A-methods'!S:S,'A-methods'!$AG:$AG,"rate",'A-methods'!$AF:$AF,$B696,'A-methods'!$I:$I,$C696,'A-methods'!$A:$A,$D696)),'A-baseline &amp; data'!AN460)</f>
        <v>845.57541411102682</v>
      </c>
      <c r="N696" s="243">
        <f>IF('A-baseline &amp; data'!AO460="",M696*(1+SUMIFS('A-methods'!T:T,'A-methods'!$AG:$AG,"rate",'A-methods'!$AF:$AF,$B696,'A-methods'!$I:$I,$C696,'A-methods'!$A:$A,$D696)),'A-baseline &amp; data'!AO460)</f>
        <v>886.16303398835612</v>
      </c>
      <c r="O696" s="243">
        <f>IF('A-baseline &amp; data'!AP460="",N696*(1+SUMIFS('A-methods'!U:U,'A-methods'!$AG:$AG,"rate",'A-methods'!$AF:$AF,$B696,'A-methods'!$I:$I,$C696,'A-methods'!$A:$A,$D696)),'A-baseline &amp; data'!AP460)</f>
        <v>928.6988596197973</v>
      </c>
      <c r="P696" s="243">
        <f>IF('A-baseline &amp; data'!AQ460="",O696*(1+SUMIFS('A-methods'!V:V,'A-methods'!$AG:$AG,"rate",'A-methods'!$AF:$AF,$B696,'A-methods'!$I:$I,$C696,'A-methods'!$A:$A,$D696)),'A-baseline &amp; data'!AQ460)</f>
        <v>973.27640488154759</v>
      </c>
      <c r="Q696" s="243">
        <f>IF('A-baseline &amp; data'!AR460="",P696*(1+SUMIFS('A-methods'!W:W,'A-methods'!$AG:$AG,"rate",'A-methods'!$AF:$AF,$B696,'A-methods'!$I:$I,$C696,'A-methods'!$A:$A,$D696)),'A-baseline &amp; data'!AR460)</f>
        <v>1019.9936723158619</v>
      </c>
      <c r="R696" s="243">
        <f>IF('A-baseline &amp; data'!AS460="",Q696*(1+SUMIFS('A-methods'!X:X,'A-methods'!$AG:$AG,"rate",'A-methods'!$AF:$AF,$B696,'A-methods'!$I:$I,$C696,'A-methods'!$A:$A,$D696)),'A-baseline &amp; data'!AS460)</f>
        <v>1068.9533685870233</v>
      </c>
      <c r="S696" s="243">
        <f>IF('A-baseline &amp; data'!AT460="",R696*(1+SUMIFS('A-methods'!Y:Y,'A-methods'!$AG:$AG,"rate",'A-methods'!$AF:$AF,$B696,'A-methods'!$I:$I,$C696,'A-methods'!$A:$A,$D696)),'A-baseline &amp; data'!AT460)</f>
        <v>1120.2631302792004</v>
      </c>
      <c r="T696" s="243">
        <f>IF('A-baseline &amp; data'!AU460="",S696*(1+SUMIFS('A-methods'!Z:Z,'A-methods'!$AG:$AG,"rate",'A-methods'!$AF:$AF,$B696,'A-methods'!$I:$I,$C696,'A-methods'!$A:$A,$D696)),'A-baseline &amp; data'!AU460)</f>
        <v>1174.0357605326021</v>
      </c>
      <c r="U696" s="243">
        <f>IF('A-baseline &amp; data'!AV460="",T696*(1+SUMIFS('A-methods'!AA:AA,'A-methods'!$AG:$AG,"rate",'A-methods'!$AF:$AF,$B696,'A-methods'!$I:$I,$C696,'A-methods'!$A:$A,$D696)),'A-baseline &amp; data'!AV460)</f>
        <v>1230.3894770381671</v>
      </c>
      <c r="V696" s="243">
        <f>IF('A-baseline &amp; data'!AW460="",U696*(1+SUMIFS('A-methods'!AB:AB,'A-methods'!$AG:$AG,"rate",'A-methods'!$AF:$AF,$B696,'A-methods'!$I:$I,$C696,'A-methods'!$A:$A,$D696)),'A-baseline &amp; data'!AW460)</f>
        <v>1289.4481719359992</v>
      </c>
      <c r="W696" s="243">
        <f>IF('A-baseline &amp; data'!AX460="",V696*(1+SUMIFS('A-methods'!AC:AC,'A-methods'!$AG:$AG,"rate",'A-methods'!$AF:$AF,$B696,'A-methods'!$I:$I,$C696,'A-methods'!$A:$A,$D696)),'A-baseline &amp; data'!AX460)</f>
        <v>1351.3416841889273</v>
      </c>
      <c r="X696" s="243">
        <f>IF('A-baseline &amp; data'!AY460="",W696*(1+SUMIFS('A-methods'!AD:AD,'A-methods'!$AG:$AG,"rate",'A-methods'!$AF:$AF,$B696,'A-methods'!$I:$I,$C696,'A-methods'!$A:$A,$D696)),'A-baseline &amp; data'!AY460)</f>
        <v>1416.2060850299958</v>
      </c>
      <c r="Y696" s="243">
        <f>IF('A-baseline &amp; data'!AZ460="",X696*(1+SUMIFS('A-methods'!AE:AE,'A-methods'!$AG:$AG,"rate",'A-methods'!$AF:$AF,$B696,'A-methods'!$I:$I,$C696,'A-methods'!$A:$A,$D696)),'A-baseline &amp; data'!AZ460)</f>
        <v>1484.1839771114358</v>
      </c>
    </row>
    <row r="697" spans="1:25">
      <c r="A697" s="237" t="s">
        <v>115</v>
      </c>
      <c r="B697" s="221" t="s">
        <v>116</v>
      </c>
      <c r="C697" s="274" t="str">
        <f t="shared" si="67"/>
        <v>Vic</v>
      </c>
      <c r="D697" s="272" t="str">
        <f t="shared" si="67"/>
        <v>High</v>
      </c>
      <c r="E697" s="336">
        <f>IF('A-baseline &amp; data'!AF461&lt;&gt;"",'A-baseline &amp; data'!AF461,'A-baseline &amp; data'!AE461*(1+SUMIFS('A-methods'!K:K,'A-methods'!$AG:$AG,"rate",'A-methods'!$AF:$AF,$B697,'A-methods'!$I:$I,$C697,'A-methods'!$A:$A,$D697)))</f>
        <v>74566.933999999994</v>
      </c>
      <c r="F697" s="243">
        <f>IF('A-baseline &amp; data'!AG461="",E697*(1+SUMIFS('A-methods'!L:L,'A-methods'!$AG:$AG,"rate",'A-methods'!$AF:$AF,$B697,'A-methods'!$I:$I,$C697,'A-methods'!$A:$A,$D697)),'A-baseline &amp; data'!AG461)</f>
        <v>76058.272679999995</v>
      </c>
      <c r="G697" s="243">
        <f>IF('A-baseline &amp; data'!AH461="",F697*(1+SUMIFS('A-methods'!M:M,'A-methods'!$AG:$AG,"rate",'A-methods'!$AF:$AF,$B697,'A-methods'!$I:$I,$C697,'A-methods'!$A:$A,$D697)),'A-baseline &amp; data'!AH461)</f>
        <v>77579.438133599993</v>
      </c>
      <c r="H697" s="243">
        <f>IF('A-baseline &amp; data'!AI461="",G697*(1+SUMIFS('A-methods'!N:N,'A-methods'!$AG:$AG,"rate",'A-methods'!$AF:$AF,$B697,'A-methods'!$I:$I,$C697,'A-methods'!$A:$A,$D697)),'A-baseline &amp; data'!AI461)</f>
        <v>79131.026896272</v>
      </c>
      <c r="I697" s="243">
        <f>IF('A-baseline &amp; data'!AJ461="",H697*(1+SUMIFS('A-methods'!O:O,'A-methods'!$AG:$AG,"rate",'A-methods'!$AF:$AF,$B697,'A-methods'!$I:$I,$C697,'A-methods'!$A:$A,$D697)),'A-baseline &amp; data'!AJ461)</f>
        <v>80713.647434197439</v>
      </c>
      <c r="J697" s="243">
        <f>IF('A-baseline &amp; data'!AK461="",I697*(1+SUMIFS('A-methods'!P:P,'A-methods'!$AG:$AG,"rate",'A-methods'!$AF:$AF,$B697,'A-methods'!$I:$I,$C697,'A-methods'!$A:$A,$D697)),'A-baseline &amp; data'!AK461)</f>
        <v>82327.920382881392</v>
      </c>
      <c r="K697" s="243">
        <f>IF('A-baseline &amp; data'!AL461="",J697*(1+SUMIFS('A-methods'!Q:Q,'A-methods'!$AG:$AG,"rate",'A-methods'!$AF:$AF,$B697,'A-methods'!$I:$I,$C697,'A-methods'!$A:$A,$D697)),'A-baseline &amp; data'!AL461)</f>
        <v>83974.478790539026</v>
      </c>
      <c r="L697" s="243">
        <f>IF('A-baseline &amp; data'!AM461="",K697*(1+SUMIFS('A-methods'!R:R,'A-methods'!$AG:$AG,"rate",'A-methods'!$AF:$AF,$B697,'A-methods'!$I:$I,$C697,'A-methods'!$A:$A,$D697)),'A-baseline &amp; data'!AM461)</f>
        <v>85653.968366349814</v>
      </c>
      <c r="M697" s="243">
        <f>IF('A-baseline &amp; data'!AN461="",L697*(1+SUMIFS('A-methods'!S:S,'A-methods'!$AG:$AG,"rate",'A-methods'!$AF:$AF,$B697,'A-methods'!$I:$I,$C697,'A-methods'!$A:$A,$D697)),'A-baseline &amp; data'!AN461)</f>
        <v>87367.047733676809</v>
      </c>
      <c r="N697" s="243">
        <f>IF('A-baseline &amp; data'!AO461="",M697*(1+SUMIFS('A-methods'!T:T,'A-methods'!$AG:$AG,"rate",'A-methods'!$AF:$AF,$B697,'A-methods'!$I:$I,$C697,'A-methods'!$A:$A,$D697)),'A-baseline &amp; data'!AO461)</f>
        <v>89114.388688350344</v>
      </c>
      <c r="O697" s="243">
        <f>IF('A-baseline &amp; data'!AP461="",N697*(1+SUMIFS('A-methods'!U:U,'A-methods'!$AG:$AG,"rate",'A-methods'!$AF:$AF,$B697,'A-methods'!$I:$I,$C697,'A-methods'!$A:$A,$D697)),'A-baseline &amp; data'!AP461)</f>
        <v>90896.67646211735</v>
      </c>
      <c r="P697" s="243">
        <f>IF('A-baseline &amp; data'!AQ461="",O697*(1+SUMIFS('A-methods'!V:V,'A-methods'!$AG:$AG,"rate",'A-methods'!$AF:$AF,$B697,'A-methods'!$I:$I,$C697,'A-methods'!$A:$A,$D697)),'A-baseline &amp; data'!AQ461)</f>
        <v>92714.609991359699</v>
      </c>
      <c r="Q697" s="243">
        <f>IF('A-baseline &amp; data'!AR461="",P697*(1+SUMIFS('A-methods'!W:W,'A-methods'!$AG:$AG,"rate",'A-methods'!$AF:$AF,$B697,'A-methods'!$I:$I,$C697,'A-methods'!$A:$A,$D697)),'A-baseline &amp; data'!AR461)</f>
        <v>94568.902191186891</v>
      </c>
      <c r="R697" s="243">
        <f>IF('A-baseline &amp; data'!AS461="",Q697*(1+SUMIFS('A-methods'!X:X,'A-methods'!$AG:$AG,"rate",'A-methods'!$AF:$AF,$B697,'A-methods'!$I:$I,$C697,'A-methods'!$A:$A,$D697)),'A-baseline &amp; data'!AS461)</f>
        <v>96460.280235010636</v>
      </c>
      <c r="S697" s="243">
        <f>IF('A-baseline &amp; data'!AT461="",R697*(1+SUMIFS('A-methods'!Y:Y,'A-methods'!$AG:$AG,"rate",'A-methods'!$AF:$AF,$B697,'A-methods'!$I:$I,$C697,'A-methods'!$A:$A,$D697)),'A-baseline &amp; data'!AT461)</f>
        <v>98389.485839710847</v>
      </c>
      <c r="T697" s="243">
        <f>IF('A-baseline &amp; data'!AU461="",S697*(1+SUMIFS('A-methods'!Z:Z,'A-methods'!$AG:$AG,"rate",'A-methods'!$AF:$AF,$B697,'A-methods'!$I:$I,$C697,'A-methods'!$A:$A,$D697)),'A-baseline &amp; data'!AU461)</f>
        <v>100357.27555650506</v>
      </c>
      <c r="U697" s="243">
        <f>IF('A-baseline &amp; data'!AV461="",T697*(1+SUMIFS('A-methods'!AA:AA,'A-methods'!$AG:$AG,"rate",'A-methods'!$AF:$AF,$B697,'A-methods'!$I:$I,$C697,'A-methods'!$A:$A,$D697)),'A-baseline &amp; data'!AV461)</f>
        <v>102364.42106763516</v>
      </c>
      <c r="V697" s="243">
        <f>IF('A-baseline &amp; data'!AW461="",U697*(1+SUMIFS('A-methods'!AB:AB,'A-methods'!$AG:$AG,"rate",'A-methods'!$AF:$AF,$B697,'A-methods'!$I:$I,$C697,'A-methods'!$A:$A,$D697)),'A-baseline &amp; data'!AW461)</f>
        <v>104411.70948898786</v>
      </c>
      <c r="W697" s="243">
        <f>IF('A-baseline &amp; data'!AX461="",V697*(1+SUMIFS('A-methods'!AC:AC,'A-methods'!$AG:$AG,"rate",'A-methods'!$AF:$AF,$B697,'A-methods'!$I:$I,$C697,'A-methods'!$A:$A,$D697)),'A-baseline &amp; data'!AX461)</f>
        <v>106499.94367876762</v>
      </c>
      <c r="X697" s="243">
        <f>IF('A-baseline &amp; data'!AY461="",W697*(1+SUMIFS('A-methods'!AD:AD,'A-methods'!$AG:$AG,"rate",'A-methods'!$AF:$AF,$B697,'A-methods'!$I:$I,$C697,'A-methods'!$A:$A,$D697)),'A-baseline &amp; data'!AY461)</f>
        <v>108629.94255234298</v>
      </c>
      <c r="Y697" s="243">
        <f>IF('A-baseline &amp; data'!AZ461="",X697*(1+SUMIFS('A-methods'!AE:AE,'A-methods'!$AG:$AG,"rate",'A-methods'!$AF:$AF,$B697,'A-methods'!$I:$I,$C697,'A-methods'!$A:$A,$D697)),'A-baseline &amp; data'!AZ461)</f>
        <v>110802.54140338984</v>
      </c>
    </row>
    <row r="698" spans="1:25">
      <c r="A698" s="237" t="s">
        <v>125</v>
      </c>
      <c r="B698" s="221" t="s">
        <v>1208</v>
      </c>
      <c r="C698" s="274" t="str">
        <f t="shared" si="67"/>
        <v>Vic</v>
      </c>
      <c r="D698" s="272" t="str">
        <f t="shared" si="67"/>
        <v>High</v>
      </c>
      <c r="E698" s="336">
        <f>IF('A-baseline &amp; data'!AF462&lt;&gt;"",'A-baseline &amp; data'!AF462,'A-baseline &amp; data'!AE462*(1+SUMIFS('A-methods'!K:K,'A-methods'!$AG:$AG,"rate",'A-methods'!$AF:$AF,$B698,'A-methods'!$I:$I,$C698,'A-methods'!$A:$A,$D698)))</f>
        <v>37279.789999999994</v>
      </c>
      <c r="F698" s="243">
        <f>IF('A-baseline &amp; data'!AG462="",E698*(1+SUMIFS('A-methods'!L:L,'A-methods'!$AG:$AG,"rate",'A-methods'!$AF:$AF,$B698,'A-methods'!$I:$I,$C698,'A-methods'!$A:$A,$D698)),'A-baseline &amp; data'!AG462)</f>
        <v>38845.541179999993</v>
      </c>
      <c r="G698" s="243">
        <f>IF('A-baseline &amp; data'!AH462="",F698*(1+SUMIFS('A-methods'!M:M,'A-methods'!$AG:$AG,"rate",'A-methods'!$AF:$AF,$B698,'A-methods'!$I:$I,$C698,'A-methods'!$A:$A,$D698)),'A-baseline &amp; data'!AH462)</f>
        <v>40477.053909559996</v>
      </c>
      <c r="H698" s="243">
        <f>IF('A-baseline &amp; data'!AI462="",G698*(1+SUMIFS('A-methods'!N:N,'A-methods'!$AG:$AG,"rate",'A-methods'!$AF:$AF,$B698,'A-methods'!$I:$I,$C698,'A-methods'!$A:$A,$D698)),'A-baseline &amp; data'!AI462)</f>
        <v>42177.09017376152</v>
      </c>
      <c r="I698" s="243">
        <f>IF('A-baseline &amp; data'!AJ462="",H698*(1+SUMIFS('A-methods'!O:O,'A-methods'!$AG:$AG,"rate",'A-methods'!$AF:$AF,$B698,'A-methods'!$I:$I,$C698,'A-methods'!$A:$A,$D698)),'A-baseline &amp; data'!AJ462)</f>
        <v>43948.527961059503</v>
      </c>
      <c r="J698" s="243">
        <f>IF('A-baseline &amp; data'!AK462="",I698*(1+SUMIFS('A-methods'!P:P,'A-methods'!$AG:$AG,"rate",'A-methods'!$AF:$AF,$B698,'A-methods'!$I:$I,$C698,'A-methods'!$A:$A,$D698)),'A-baseline &amp; data'!AK462)</f>
        <v>45794.366135424003</v>
      </c>
      <c r="K698" s="243">
        <f>IF('A-baseline &amp; data'!AL462="",J698*(1+SUMIFS('A-methods'!Q:Q,'A-methods'!$AG:$AG,"rate",'A-methods'!$AF:$AF,$B698,'A-methods'!$I:$I,$C698,'A-methods'!$A:$A,$D698)),'A-baseline &amp; data'!AL462)</f>
        <v>47717.729513111815</v>
      </c>
      <c r="L698" s="243">
        <f>IF('A-baseline &amp; data'!AM462="",K698*(1+SUMIFS('A-methods'!R:R,'A-methods'!$AG:$AG,"rate",'A-methods'!$AF:$AF,$B698,'A-methods'!$I:$I,$C698,'A-methods'!$A:$A,$D698)),'A-baseline &amp; data'!AM462)</f>
        <v>49721.874152662516</v>
      </c>
      <c r="M698" s="243">
        <f>IF('A-baseline &amp; data'!AN462="",L698*(1+SUMIFS('A-methods'!S:S,'A-methods'!$AG:$AG,"rate",'A-methods'!$AF:$AF,$B698,'A-methods'!$I:$I,$C698,'A-methods'!$A:$A,$D698)),'A-baseline &amp; data'!AN462)</f>
        <v>51810.192867074344</v>
      </c>
      <c r="N698" s="243">
        <f>IF('A-baseline &amp; data'!AO462="",M698*(1+SUMIFS('A-methods'!T:T,'A-methods'!$AG:$AG,"rate",'A-methods'!$AF:$AF,$B698,'A-methods'!$I:$I,$C698,'A-methods'!$A:$A,$D698)),'A-baseline &amp; data'!AO462)</f>
        <v>53986.22096749147</v>
      </c>
      <c r="O698" s="243">
        <f>IF('A-baseline &amp; data'!AP462="",N698*(1+SUMIFS('A-methods'!U:U,'A-methods'!$AG:$AG,"rate",'A-methods'!$AF:$AF,$B698,'A-methods'!$I:$I,$C698,'A-methods'!$A:$A,$D698)),'A-baseline &amp; data'!AP462)</f>
        <v>56253.642248126111</v>
      </c>
      <c r="P698" s="243">
        <f>IF('A-baseline &amp; data'!AQ462="",O698*(1+SUMIFS('A-methods'!V:V,'A-methods'!$AG:$AG,"rate",'A-methods'!$AF:$AF,$B698,'A-methods'!$I:$I,$C698,'A-methods'!$A:$A,$D698)),'A-baseline &amp; data'!AQ462)</f>
        <v>58616.295222547407</v>
      </c>
      <c r="Q698" s="243">
        <f>IF('A-baseline &amp; data'!AR462="",P698*(1+SUMIFS('A-methods'!W:W,'A-methods'!$AG:$AG,"rate",'A-methods'!$AF:$AF,$B698,'A-methods'!$I:$I,$C698,'A-methods'!$A:$A,$D698)),'A-baseline &amp; data'!AR462)</f>
        <v>61078.1796218944</v>
      </c>
      <c r="R698" s="243">
        <f>IF('A-baseline &amp; data'!AS462="",Q698*(1+SUMIFS('A-methods'!X:X,'A-methods'!$AG:$AG,"rate",'A-methods'!$AF:$AF,$B698,'A-methods'!$I:$I,$C698,'A-methods'!$A:$A,$D698)),'A-baseline &amp; data'!AS462)</f>
        <v>63643.463166013964</v>
      </c>
      <c r="S698" s="243">
        <f>IF('A-baseline &amp; data'!AT462="",R698*(1+SUMIFS('A-methods'!Y:Y,'A-methods'!$AG:$AG,"rate",'A-methods'!$AF:$AF,$B698,'A-methods'!$I:$I,$C698,'A-methods'!$A:$A,$D698)),'A-baseline &amp; data'!AT462)</f>
        <v>66316.48861898655</v>
      </c>
      <c r="T698" s="243">
        <f>IF('A-baseline &amp; data'!AU462="",S698*(1+SUMIFS('A-methods'!Z:Z,'A-methods'!$AG:$AG,"rate",'A-methods'!$AF:$AF,$B698,'A-methods'!$I:$I,$C698,'A-methods'!$A:$A,$D698)),'A-baseline &amp; data'!AU462)</f>
        <v>69101.781140983992</v>
      </c>
      <c r="U698" s="243">
        <f>IF('A-baseline &amp; data'!AV462="",T698*(1+SUMIFS('A-methods'!AA:AA,'A-methods'!$AG:$AG,"rate",'A-methods'!$AF:$AF,$B698,'A-methods'!$I:$I,$C698,'A-methods'!$A:$A,$D698)),'A-baseline &amp; data'!AV462)</f>
        <v>72004.055948905327</v>
      </c>
      <c r="V698" s="243">
        <f>IF('A-baseline &amp; data'!AW462="",U698*(1+SUMIFS('A-methods'!AB:AB,'A-methods'!$AG:$AG,"rate",'A-methods'!$AF:$AF,$B698,'A-methods'!$I:$I,$C698,'A-methods'!$A:$A,$D698)),'A-baseline &amp; data'!AW462)</f>
        <v>75028.226298759357</v>
      </c>
      <c r="W698" s="243">
        <f>IF('A-baseline &amp; data'!AX462="",V698*(1+SUMIFS('A-methods'!AC:AC,'A-methods'!$AG:$AG,"rate",'A-methods'!$AF:$AF,$B698,'A-methods'!$I:$I,$C698,'A-methods'!$A:$A,$D698)),'A-baseline &amp; data'!AX462)</f>
        <v>78179.411803307259</v>
      </c>
      <c r="X698" s="243">
        <f>IF('A-baseline &amp; data'!AY462="",W698*(1+SUMIFS('A-methods'!AD:AD,'A-methods'!$AG:$AG,"rate",'A-methods'!$AF:$AF,$B698,'A-methods'!$I:$I,$C698,'A-methods'!$A:$A,$D698)),'A-baseline &amp; data'!AY462)</f>
        <v>81462.94709904617</v>
      </c>
      <c r="Y698" s="243">
        <f>IF('A-baseline &amp; data'!AZ462="",X698*(1+SUMIFS('A-methods'!AE:AE,'A-methods'!$AG:$AG,"rate",'A-methods'!$AF:$AF,$B698,'A-methods'!$I:$I,$C698,'A-methods'!$A:$A,$D698)),'A-baseline &amp; data'!AZ462)</f>
        <v>84884.390877206111</v>
      </c>
    </row>
    <row r="699" spans="1:25">
      <c r="A699" s="237" t="s">
        <v>127</v>
      </c>
      <c r="B699" s="221" t="s">
        <v>128</v>
      </c>
      <c r="C699" s="274" t="str">
        <f t="shared" si="67"/>
        <v>Vic</v>
      </c>
      <c r="D699" s="272" t="str">
        <f t="shared" si="67"/>
        <v>High</v>
      </c>
      <c r="E699" s="336">
        <f>IF('A-baseline &amp; data'!AF463&lt;&gt;"",'A-baseline &amp; data'!AF463,'A-baseline &amp; data'!AE463*(1+SUMIFS('A-methods'!K:K,'A-methods'!$AG:$AG,"rate",'A-methods'!$AF:$AF,$B699,'A-methods'!$I:$I,$C699,'A-methods'!$A:$A,$D699)))</f>
        <v>104357.81299999999</v>
      </c>
      <c r="F699" s="243">
        <f>IF('A-baseline &amp; data'!AG463="",E699*(1+SUMIFS('A-methods'!L:L,'A-methods'!$AG:$AG,"rate",'A-methods'!$AF:$AF,$B699,'A-methods'!$I:$I,$C699,'A-methods'!$A:$A,$D699)),'A-baseline &amp; data'!AG463)</f>
        <v>109366.98802400001</v>
      </c>
      <c r="G699" s="243">
        <f>IF('A-baseline &amp; data'!AH463="",F699*(1+SUMIFS('A-methods'!M:M,'A-methods'!$AG:$AG,"rate",'A-methods'!$AF:$AF,$B699,'A-methods'!$I:$I,$C699,'A-methods'!$A:$A,$D699)),'A-baseline &amp; data'!AH463)</f>
        <v>114616.60344915201</v>
      </c>
      <c r="H699" s="243">
        <f>IF('A-baseline &amp; data'!AI463="",G699*(1+SUMIFS('A-methods'!N:N,'A-methods'!$AG:$AG,"rate",'A-methods'!$AF:$AF,$B699,'A-methods'!$I:$I,$C699,'A-methods'!$A:$A,$D699)),'A-baseline &amp; data'!AI463)</f>
        <v>120118.20041471132</v>
      </c>
      <c r="I699" s="243">
        <f>IF('A-baseline &amp; data'!AJ463="",H699*(1+SUMIFS('A-methods'!O:O,'A-methods'!$AG:$AG,"rate",'A-methods'!$AF:$AF,$B699,'A-methods'!$I:$I,$C699,'A-methods'!$A:$A,$D699)),'A-baseline &amp; data'!AJ463)</f>
        <v>125883.87403461746</v>
      </c>
      <c r="J699" s="243">
        <f>IF('A-baseline &amp; data'!AK463="",I699*(1+SUMIFS('A-methods'!P:P,'A-methods'!$AG:$AG,"rate",'A-methods'!$AF:$AF,$B699,'A-methods'!$I:$I,$C699,'A-methods'!$A:$A,$D699)),'A-baseline &amp; data'!AK463)</f>
        <v>131926.29998827909</v>
      </c>
      <c r="K699" s="243">
        <f>IF('A-baseline &amp; data'!AL463="",J699*(1+SUMIFS('A-methods'!Q:Q,'A-methods'!$AG:$AG,"rate",'A-methods'!$AF:$AF,$B699,'A-methods'!$I:$I,$C699,'A-methods'!$A:$A,$D699)),'A-baseline &amp; data'!AL463)</f>
        <v>138258.7623877165</v>
      </c>
      <c r="L699" s="243">
        <f>IF('A-baseline &amp; data'!AM463="",K699*(1+SUMIFS('A-methods'!R:R,'A-methods'!$AG:$AG,"rate",'A-methods'!$AF:$AF,$B699,'A-methods'!$I:$I,$C699,'A-methods'!$A:$A,$D699)),'A-baseline &amp; data'!AM463)</f>
        <v>144895.18298232689</v>
      </c>
      <c r="M699" s="243">
        <f>IF('A-baseline &amp; data'!AN463="",L699*(1+SUMIFS('A-methods'!S:S,'A-methods'!$AG:$AG,"rate",'A-methods'!$AF:$AF,$B699,'A-methods'!$I:$I,$C699,'A-methods'!$A:$A,$D699)),'A-baseline &amp; data'!AN463)</f>
        <v>151850.1517654786</v>
      </c>
      <c r="N699" s="243">
        <f>IF('A-baseline &amp; data'!AO463="",M699*(1+SUMIFS('A-methods'!T:T,'A-methods'!$AG:$AG,"rate",'A-methods'!$AF:$AF,$B699,'A-methods'!$I:$I,$C699,'A-methods'!$A:$A,$D699)),'A-baseline &amp; data'!AO463)</f>
        <v>159138.95905022157</v>
      </c>
      <c r="O699" s="243">
        <f>IF('A-baseline &amp; data'!AP463="",N699*(1+SUMIFS('A-methods'!U:U,'A-methods'!$AG:$AG,"rate",'A-methods'!$AF:$AF,$B699,'A-methods'!$I:$I,$C699,'A-methods'!$A:$A,$D699)),'A-baseline &amp; data'!AP463)</f>
        <v>166777.62908463221</v>
      </c>
      <c r="P699" s="243">
        <f>IF('A-baseline &amp; data'!AQ463="",O699*(1+SUMIFS('A-methods'!V:V,'A-methods'!$AG:$AG,"rate",'A-methods'!$AF:$AF,$B699,'A-methods'!$I:$I,$C699,'A-methods'!$A:$A,$D699)),'A-baseline &amp; data'!AQ463)</f>
        <v>174782.95528069456</v>
      </c>
      <c r="Q699" s="243">
        <f>IF('A-baseline &amp; data'!AR463="",P699*(1+SUMIFS('A-methods'!W:W,'A-methods'!$AG:$AG,"rate",'A-methods'!$AF:$AF,$B699,'A-methods'!$I:$I,$C699,'A-methods'!$A:$A,$D699)),'A-baseline &amp; data'!AR463)</f>
        <v>183172.53713416791</v>
      </c>
      <c r="R699" s="243">
        <f>IF('A-baseline &amp; data'!AS463="",Q699*(1+SUMIFS('A-methods'!X:X,'A-methods'!$AG:$AG,"rate",'A-methods'!$AF:$AF,$B699,'A-methods'!$I:$I,$C699,'A-methods'!$A:$A,$D699)),'A-baseline &amp; data'!AS463)</f>
        <v>191964.81891660797</v>
      </c>
      <c r="S699" s="243">
        <f>IF('A-baseline &amp; data'!AT463="",R699*(1+SUMIFS('A-methods'!Y:Y,'A-methods'!$AG:$AG,"rate",'A-methods'!$AF:$AF,$B699,'A-methods'!$I:$I,$C699,'A-methods'!$A:$A,$D699)),'A-baseline &amp; data'!AT463)</f>
        <v>201179.13022460515</v>
      </c>
      <c r="T699" s="243">
        <f>IF('A-baseline &amp; data'!AU463="",S699*(1+SUMIFS('A-methods'!Z:Z,'A-methods'!$AG:$AG,"rate",'A-methods'!$AF:$AF,$B699,'A-methods'!$I:$I,$C699,'A-methods'!$A:$A,$D699)),'A-baseline &amp; data'!AU463)</f>
        <v>210835.72847538622</v>
      </c>
      <c r="U699" s="243">
        <f>IF('A-baseline &amp; data'!AV463="",T699*(1+SUMIFS('A-methods'!AA:AA,'A-methods'!$AG:$AG,"rate",'A-methods'!$AF:$AF,$B699,'A-methods'!$I:$I,$C699,'A-methods'!$A:$A,$D699)),'A-baseline &amp; data'!AV463)</f>
        <v>220955.84344220476</v>
      </c>
      <c r="V699" s="243">
        <f>IF('A-baseline &amp; data'!AW463="",U699*(1+SUMIFS('A-methods'!AB:AB,'A-methods'!$AG:$AG,"rate",'A-methods'!$AF:$AF,$B699,'A-methods'!$I:$I,$C699,'A-methods'!$A:$A,$D699)),'A-baseline &amp; data'!AW463)</f>
        <v>231561.7239274306</v>
      </c>
      <c r="W699" s="243">
        <f>IF('A-baseline &amp; data'!AX463="",V699*(1+SUMIFS('A-methods'!AC:AC,'A-methods'!$AG:$AG,"rate",'A-methods'!$AF:$AF,$B699,'A-methods'!$I:$I,$C699,'A-methods'!$A:$A,$D699)),'A-baseline &amp; data'!AX463)</f>
        <v>242676.68667594728</v>
      </c>
      <c r="X699" s="243">
        <f>IF('A-baseline &amp; data'!AY463="",W699*(1+SUMIFS('A-methods'!AD:AD,'A-methods'!$AG:$AG,"rate",'A-methods'!$AF:$AF,$B699,'A-methods'!$I:$I,$C699,'A-methods'!$A:$A,$D699)),'A-baseline &amp; data'!AY463)</f>
        <v>254325.16763639275</v>
      </c>
      <c r="Y699" s="243">
        <f>IF('A-baseline &amp; data'!AZ463="",X699*(1+SUMIFS('A-methods'!AE:AE,'A-methods'!$AG:$AG,"rate",'A-methods'!$AF:$AF,$B699,'A-methods'!$I:$I,$C699,'A-methods'!$A:$A,$D699)),'A-baseline &amp; data'!AZ463)</f>
        <v>266532.77568293962</v>
      </c>
    </row>
    <row r="700" spans="1:25">
      <c r="A700" s="237" t="s">
        <v>254</v>
      </c>
      <c r="B700" s="221" t="s">
        <v>202</v>
      </c>
      <c r="C700" s="274" t="str">
        <f t="shared" si="67"/>
        <v>Vic</v>
      </c>
      <c r="D700" s="272" t="str">
        <f t="shared" si="67"/>
        <v>High</v>
      </c>
      <c r="E700" s="842" t="s">
        <v>1255</v>
      </c>
      <c r="F700" s="843"/>
      <c r="G700" s="843"/>
      <c r="H700" s="843"/>
      <c r="I700" s="843"/>
      <c r="J700" s="843"/>
      <c r="K700" s="843"/>
      <c r="L700" s="843"/>
      <c r="M700" s="843"/>
      <c r="N700" s="843"/>
      <c r="O700" s="843"/>
      <c r="P700" s="843"/>
      <c r="Q700" s="843"/>
      <c r="R700" s="843"/>
      <c r="S700" s="843"/>
      <c r="T700" s="843"/>
      <c r="U700" s="843"/>
      <c r="V700" s="843"/>
      <c r="W700" s="843"/>
      <c r="X700" s="843"/>
      <c r="Y700" s="843"/>
    </row>
    <row r="701" spans="1:25">
      <c r="A701" s="237" t="s">
        <v>255</v>
      </c>
      <c r="B701" s="221" t="s">
        <v>227</v>
      </c>
      <c r="C701" s="274" t="str">
        <f t="shared" si="67"/>
        <v>Vic</v>
      </c>
      <c r="D701" s="272" t="str">
        <f t="shared" si="67"/>
        <v>High</v>
      </c>
      <c r="E701" s="336">
        <f>IF('A-baseline &amp; data'!AF465&lt;&gt;"",'A-baseline &amp; data'!AF465,'A-baseline &amp; data'!AE465*(1+SUMIFS('A-methods'!K:K,'A-methods'!$AG:$AG,"rate",'A-methods'!$AF:$AF,$B701,'A-methods'!$I:$I,$C701,'A-methods'!$A:$A,$D701)))</f>
        <v>0</v>
      </c>
      <c r="F701" s="243">
        <f>IF('A-baseline &amp; data'!AG465="",E701*(1+SUMIFS('A-methods'!L:L,'A-methods'!$AG:$AG,"rate",'A-methods'!$AF:$AF,$B701,'A-methods'!$I:$I,$C701,'A-methods'!$A:$A,$D701)),'A-baseline &amp; data'!AG465)</f>
        <v>0</v>
      </c>
      <c r="G701" s="243">
        <f>IF('A-baseline &amp; data'!AH465="",F701*(1+SUMIFS('A-methods'!M:M,'A-methods'!$AG:$AG,"rate",'A-methods'!$AF:$AF,$B701,'A-methods'!$I:$I,$C701,'A-methods'!$A:$A,$D701)),'A-baseline &amp; data'!AH465)</f>
        <v>0</v>
      </c>
      <c r="H701" s="243">
        <f>IF('A-baseline &amp; data'!AI465="",G701*(1+SUMIFS('A-methods'!N:N,'A-methods'!$AG:$AG,"rate",'A-methods'!$AF:$AF,$B701,'A-methods'!$I:$I,$C701,'A-methods'!$A:$A,$D701)),'A-baseline &amp; data'!AI465)</f>
        <v>0</v>
      </c>
      <c r="I701" s="243">
        <f>IF('A-baseline &amp; data'!AJ465="",H701*(1+SUMIFS('A-methods'!O:O,'A-methods'!$AG:$AG,"rate",'A-methods'!$AF:$AF,$B701,'A-methods'!$I:$I,$C701,'A-methods'!$A:$A,$D701)),'A-baseline &amp; data'!AJ465)</f>
        <v>0</v>
      </c>
      <c r="J701" s="243">
        <f>IF('A-baseline &amp; data'!AK465="",I701*(1+SUMIFS('A-methods'!P:P,'A-methods'!$AG:$AG,"rate",'A-methods'!$AF:$AF,$B701,'A-methods'!$I:$I,$C701,'A-methods'!$A:$A,$D701)),'A-baseline &amp; data'!AK465)</f>
        <v>0</v>
      </c>
      <c r="K701" s="243">
        <f>IF('A-baseline &amp; data'!AL465="",J701*(1+SUMIFS('A-methods'!Q:Q,'A-methods'!$AG:$AG,"rate",'A-methods'!$AF:$AF,$B701,'A-methods'!$I:$I,$C701,'A-methods'!$A:$A,$D701)),'A-baseline &amp; data'!AL465)</f>
        <v>0</v>
      </c>
      <c r="L701" s="243">
        <f>IF('A-baseline &amp; data'!AM465="",K701*(1+SUMIFS('A-methods'!R:R,'A-methods'!$AG:$AG,"rate",'A-methods'!$AF:$AF,$B701,'A-methods'!$I:$I,$C701,'A-methods'!$A:$A,$D701)),'A-baseline &amp; data'!AM465)</f>
        <v>0</v>
      </c>
      <c r="M701" s="243">
        <f>IF('A-baseline &amp; data'!AN465="",L701*(1+SUMIFS('A-methods'!S:S,'A-methods'!$AG:$AG,"rate",'A-methods'!$AF:$AF,$B701,'A-methods'!$I:$I,$C701,'A-methods'!$A:$A,$D701)),'A-baseline &amp; data'!AN465)</f>
        <v>0</v>
      </c>
      <c r="N701" s="243">
        <f>IF('A-baseline &amp; data'!AO465="",M701*(1+SUMIFS('A-methods'!T:T,'A-methods'!$AG:$AG,"rate",'A-methods'!$AF:$AF,$B701,'A-methods'!$I:$I,$C701,'A-methods'!$A:$A,$D701)),'A-baseline &amp; data'!AO465)</f>
        <v>0</v>
      </c>
      <c r="O701" s="243">
        <f>IF('A-baseline &amp; data'!AP465="",N701*(1+SUMIFS('A-methods'!U:U,'A-methods'!$AG:$AG,"rate",'A-methods'!$AF:$AF,$B701,'A-methods'!$I:$I,$C701,'A-methods'!$A:$A,$D701)),'A-baseline &amp; data'!AP465)</f>
        <v>0</v>
      </c>
      <c r="P701" s="243">
        <f>IF('A-baseline &amp; data'!AQ465="",O701*(1+SUMIFS('A-methods'!V:V,'A-methods'!$AG:$AG,"rate",'A-methods'!$AF:$AF,$B701,'A-methods'!$I:$I,$C701,'A-methods'!$A:$A,$D701)),'A-baseline &amp; data'!AQ465)</f>
        <v>0</v>
      </c>
      <c r="Q701" s="243">
        <f>IF('A-baseline &amp; data'!AR465="",P701*(1+SUMIFS('A-methods'!W:W,'A-methods'!$AG:$AG,"rate",'A-methods'!$AF:$AF,$B701,'A-methods'!$I:$I,$C701,'A-methods'!$A:$A,$D701)),'A-baseline &amp; data'!AR465)</f>
        <v>0</v>
      </c>
      <c r="R701" s="243">
        <f>IF('A-baseline &amp; data'!AS465="",Q701*(1+SUMIFS('A-methods'!X:X,'A-methods'!$AG:$AG,"rate",'A-methods'!$AF:$AF,$B701,'A-methods'!$I:$I,$C701,'A-methods'!$A:$A,$D701)),'A-baseline &amp; data'!AS465)</f>
        <v>0</v>
      </c>
      <c r="S701" s="243">
        <f>IF('A-baseline &amp; data'!AT465="",R701*(1+SUMIFS('A-methods'!Y:Y,'A-methods'!$AG:$AG,"rate",'A-methods'!$AF:$AF,$B701,'A-methods'!$I:$I,$C701,'A-methods'!$A:$A,$D701)),'A-baseline &amp; data'!AT465)</f>
        <v>0</v>
      </c>
      <c r="T701" s="243">
        <f>IF('A-baseline &amp; data'!AU465="",S701*(1+SUMIFS('A-methods'!Z:Z,'A-methods'!$AG:$AG,"rate",'A-methods'!$AF:$AF,$B701,'A-methods'!$I:$I,$C701,'A-methods'!$A:$A,$D701)),'A-baseline &amp; data'!AU465)</f>
        <v>0</v>
      </c>
      <c r="U701" s="243">
        <f>IF('A-baseline &amp; data'!AV465="",T701*(1+SUMIFS('A-methods'!AA:AA,'A-methods'!$AG:$AG,"rate",'A-methods'!$AF:$AF,$B701,'A-methods'!$I:$I,$C701,'A-methods'!$A:$A,$D701)),'A-baseline &amp; data'!AV465)</f>
        <v>0</v>
      </c>
      <c r="V701" s="243">
        <f>IF('A-baseline &amp; data'!AW465="",U701*(1+SUMIFS('A-methods'!AB:AB,'A-methods'!$AG:$AG,"rate",'A-methods'!$AF:$AF,$B701,'A-methods'!$I:$I,$C701,'A-methods'!$A:$A,$D701)),'A-baseline &amp; data'!AW465)</f>
        <v>0</v>
      </c>
      <c r="W701" s="243">
        <f>IF('A-baseline &amp; data'!AX465="",V701*(1+SUMIFS('A-methods'!AC:AC,'A-methods'!$AG:$AG,"rate",'A-methods'!$AF:$AF,$B701,'A-methods'!$I:$I,$C701,'A-methods'!$A:$A,$D701)),'A-baseline &amp; data'!AX465)</f>
        <v>0</v>
      </c>
      <c r="X701" s="243">
        <f>IF('A-baseline &amp; data'!AY465="",W701*(1+SUMIFS('A-methods'!AD:AD,'A-methods'!$AG:$AG,"rate",'A-methods'!$AF:$AF,$B701,'A-methods'!$I:$I,$C701,'A-methods'!$A:$A,$D701)),'A-baseline &amp; data'!AY465)</f>
        <v>0</v>
      </c>
      <c r="Y701" s="243">
        <f>IF('A-baseline &amp; data'!AZ465="",X701*(1+SUMIFS('A-methods'!AE:AE,'A-methods'!$AG:$AG,"rate",'A-methods'!$AF:$AF,$B701,'A-methods'!$I:$I,$C701,'A-methods'!$A:$A,$D701)),'A-baseline &amp; data'!AZ465)</f>
        <v>0</v>
      </c>
    </row>
    <row r="702" spans="1:25">
      <c r="A702" s="237" t="s">
        <v>256</v>
      </c>
      <c r="B702" s="221" t="s">
        <v>372</v>
      </c>
      <c r="C702" s="274" t="str">
        <f t="shared" si="67"/>
        <v>Vic</v>
      </c>
      <c r="D702" s="272" t="str">
        <f t="shared" si="67"/>
        <v>High</v>
      </c>
      <c r="E702" s="336">
        <f>IF('A-baseline &amp; data'!AF466&lt;&gt;"",'A-baseline &amp; data'!AF466,'A-baseline &amp; data'!AE466*(1+SUMIFS('A-methods'!K:K,'A-methods'!$AG:$AG,"rate",'A-methods'!$AF:$AF,$B702,'A-methods'!$I:$I,$C702,'A-methods'!$A:$A,$D702)))</f>
        <v>0</v>
      </c>
      <c r="F702" s="243">
        <f>IF('A-baseline &amp; data'!AG466="",E702*(1+SUMIFS('A-methods'!L:L,'A-methods'!$AG:$AG,"rate",'A-methods'!$AF:$AF,$B702,'A-methods'!$I:$I,$C702,'A-methods'!$A:$A,$D702)),'A-baseline &amp; data'!AG466)</f>
        <v>0</v>
      </c>
      <c r="G702" s="243">
        <f>IF('A-baseline &amp; data'!AH466="",F702*(1+SUMIFS('A-methods'!M:M,'A-methods'!$AG:$AG,"rate",'A-methods'!$AF:$AF,$B702,'A-methods'!$I:$I,$C702,'A-methods'!$A:$A,$D702)),'A-baseline &amp; data'!AH466)</f>
        <v>0</v>
      </c>
      <c r="H702" s="243">
        <f>IF('A-baseline &amp; data'!AI466="",G702*(1+SUMIFS('A-methods'!N:N,'A-methods'!$AG:$AG,"rate",'A-methods'!$AF:$AF,$B702,'A-methods'!$I:$I,$C702,'A-methods'!$A:$A,$D702)),'A-baseline &amp; data'!AI466)</f>
        <v>0</v>
      </c>
      <c r="I702" s="243">
        <f>IF('A-baseline &amp; data'!AJ466="",H702*(1+SUMIFS('A-methods'!O:O,'A-methods'!$AG:$AG,"rate",'A-methods'!$AF:$AF,$B702,'A-methods'!$I:$I,$C702,'A-methods'!$A:$A,$D702)),'A-baseline &amp; data'!AJ466)</f>
        <v>0</v>
      </c>
      <c r="J702" s="243">
        <f>IF('A-baseline &amp; data'!AK466="",I702*(1+SUMIFS('A-methods'!P:P,'A-methods'!$AG:$AG,"rate",'A-methods'!$AF:$AF,$B702,'A-methods'!$I:$I,$C702,'A-methods'!$A:$A,$D702)),'A-baseline &amp; data'!AK466)</f>
        <v>0</v>
      </c>
      <c r="K702" s="243">
        <f>IF('A-baseline &amp; data'!AL466="",J702*(1+SUMIFS('A-methods'!Q:Q,'A-methods'!$AG:$AG,"rate",'A-methods'!$AF:$AF,$B702,'A-methods'!$I:$I,$C702,'A-methods'!$A:$A,$D702)),'A-baseline &amp; data'!AL466)</f>
        <v>0</v>
      </c>
      <c r="L702" s="243">
        <f>IF('A-baseline &amp; data'!AM466="",K702*(1+SUMIFS('A-methods'!R:R,'A-methods'!$AG:$AG,"rate",'A-methods'!$AF:$AF,$B702,'A-methods'!$I:$I,$C702,'A-methods'!$A:$A,$D702)),'A-baseline &amp; data'!AM466)</f>
        <v>0</v>
      </c>
      <c r="M702" s="243">
        <f>IF('A-baseline &amp; data'!AN466="",L702*(1+SUMIFS('A-methods'!S:S,'A-methods'!$AG:$AG,"rate",'A-methods'!$AF:$AF,$B702,'A-methods'!$I:$I,$C702,'A-methods'!$A:$A,$D702)),'A-baseline &amp; data'!AN466)</f>
        <v>0</v>
      </c>
      <c r="N702" s="243">
        <f>IF('A-baseline &amp; data'!AO466="",M702*(1+SUMIFS('A-methods'!T:T,'A-methods'!$AG:$AG,"rate",'A-methods'!$AF:$AF,$B702,'A-methods'!$I:$I,$C702,'A-methods'!$A:$A,$D702)),'A-baseline &amp; data'!AO466)</f>
        <v>0</v>
      </c>
      <c r="O702" s="243">
        <f>IF('A-baseline &amp; data'!AP466="",N702*(1+SUMIFS('A-methods'!U:U,'A-methods'!$AG:$AG,"rate",'A-methods'!$AF:$AF,$B702,'A-methods'!$I:$I,$C702,'A-methods'!$A:$A,$D702)),'A-baseline &amp; data'!AP466)</f>
        <v>0</v>
      </c>
      <c r="P702" s="243">
        <f>IF('A-baseline &amp; data'!AQ466="",O702*(1+SUMIFS('A-methods'!V:V,'A-methods'!$AG:$AG,"rate",'A-methods'!$AF:$AF,$B702,'A-methods'!$I:$I,$C702,'A-methods'!$A:$A,$D702)),'A-baseline &amp; data'!AQ466)</f>
        <v>0</v>
      </c>
      <c r="Q702" s="243">
        <f>IF('A-baseline &amp; data'!AR466="",P702*(1+SUMIFS('A-methods'!W:W,'A-methods'!$AG:$AG,"rate",'A-methods'!$AF:$AF,$B702,'A-methods'!$I:$I,$C702,'A-methods'!$A:$A,$D702)),'A-baseline &amp; data'!AR466)</f>
        <v>0</v>
      </c>
      <c r="R702" s="243">
        <f>IF('A-baseline &amp; data'!AS466="",Q702*(1+SUMIFS('A-methods'!X:X,'A-methods'!$AG:$AG,"rate",'A-methods'!$AF:$AF,$B702,'A-methods'!$I:$I,$C702,'A-methods'!$A:$A,$D702)),'A-baseline &amp; data'!AS466)</f>
        <v>0</v>
      </c>
      <c r="S702" s="243">
        <f>IF('A-baseline &amp; data'!AT466="",R702*(1+SUMIFS('A-methods'!Y:Y,'A-methods'!$AG:$AG,"rate",'A-methods'!$AF:$AF,$B702,'A-methods'!$I:$I,$C702,'A-methods'!$A:$A,$D702)),'A-baseline &amp; data'!AT466)</f>
        <v>0</v>
      </c>
      <c r="T702" s="243">
        <f>IF('A-baseline &amp; data'!AU466="",S702*(1+SUMIFS('A-methods'!Z:Z,'A-methods'!$AG:$AG,"rate",'A-methods'!$AF:$AF,$B702,'A-methods'!$I:$I,$C702,'A-methods'!$A:$A,$D702)),'A-baseline &amp; data'!AU466)</f>
        <v>0</v>
      </c>
      <c r="U702" s="243">
        <f>IF('A-baseline &amp; data'!AV466="",T702*(1+SUMIFS('A-methods'!AA:AA,'A-methods'!$AG:$AG,"rate",'A-methods'!$AF:$AF,$B702,'A-methods'!$I:$I,$C702,'A-methods'!$A:$A,$D702)),'A-baseline &amp; data'!AV466)</f>
        <v>0</v>
      </c>
      <c r="V702" s="243">
        <f>IF('A-baseline &amp; data'!AW466="",U702*(1+SUMIFS('A-methods'!AB:AB,'A-methods'!$AG:$AG,"rate",'A-methods'!$AF:$AF,$B702,'A-methods'!$I:$I,$C702,'A-methods'!$A:$A,$D702)),'A-baseline &amp; data'!AW466)</f>
        <v>0</v>
      </c>
      <c r="W702" s="243">
        <f>IF('A-baseline &amp; data'!AX466="",V702*(1+SUMIFS('A-methods'!AC:AC,'A-methods'!$AG:$AG,"rate",'A-methods'!$AF:$AF,$B702,'A-methods'!$I:$I,$C702,'A-methods'!$A:$A,$D702)),'A-baseline &amp; data'!AX466)</f>
        <v>0</v>
      </c>
      <c r="X702" s="243">
        <f>IF('A-baseline &amp; data'!AY466="",W702*(1+SUMIFS('A-methods'!AD:AD,'A-methods'!$AG:$AG,"rate",'A-methods'!$AF:$AF,$B702,'A-methods'!$I:$I,$C702,'A-methods'!$A:$A,$D702)),'A-baseline &amp; data'!AY466)</f>
        <v>0</v>
      </c>
      <c r="Y702" s="243">
        <f>IF('A-baseline &amp; data'!AZ466="",X702*(1+SUMIFS('A-methods'!AE:AE,'A-methods'!$AG:$AG,"rate",'A-methods'!$AF:$AF,$B702,'A-methods'!$I:$I,$C702,'A-methods'!$A:$A,$D702)),'A-baseline &amp; data'!AZ466)</f>
        <v>0</v>
      </c>
    </row>
    <row r="703" spans="1:25">
      <c r="A703" s="237" t="s">
        <v>370</v>
      </c>
      <c r="B703" s="221" t="s">
        <v>371</v>
      </c>
      <c r="C703" s="274" t="str">
        <f t="shared" si="67"/>
        <v>Vic</v>
      </c>
      <c r="D703" s="272" t="str">
        <f t="shared" si="67"/>
        <v>High</v>
      </c>
      <c r="E703" s="336">
        <f>IF('A-baseline &amp; data'!AF467&lt;&gt;"",'A-baseline &amp; data'!AF467,'A-baseline &amp; data'!AE467*(1+SUMIFS('A-methods'!K:K,'A-methods'!$AG:$AG,"rate",'A-methods'!$AF:$AF,$B703,'A-methods'!$I:$I,$C703,'A-methods'!$A:$A,$D703)))</f>
        <v>0</v>
      </c>
      <c r="F703" s="243">
        <f>IF('A-baseline &amp; data'!AG467="",E703*(1+SUMIFS('A-methods'!L:L,'A-methods'!$AG:$AG,"rate",'A-methods'!$AF:$AF,$B703,'A-methods'!$I:$I,$C703,'A-methods'!$A:$A,$D703)),'A-baseline &amp; data'!AG467)</f>
        <v>0</v>
      </c>
      <c r="G703" s="243">
        <f>IF('A-baseline &amp; data'!AH467="",F703*(1+SUMIFS('A-methods'!M:M,'A-methods'!$AG:$AG,"rate",'A-methods'!$AF:$AF,$B703,'A-methods'!$I:$I,$C703,'A-methods'!$A:$A,$D703)),'A-baseline &amp; data'!AH467)</f>
        <v>0</v>
      </c>
      <c r="H703" s="243">
        <f>IF('A-baseline &amp; data'!AI467="",G703*(1+SUMIFS('A-methods'!N:N,'A-methods'!$AG:$AG,"rate",'A-methods'!$AF:$AF,$B703,'A-methods'!$I:$I,$C703,'A-methods'!$A:$A,$D703)),'A-baseline &amp; data'!AI467)</f>
        <v>0</v>
      </c>
      <c r="I703" s="243">
        <f>IF('A-baseline &amp; data'!AJ467="",H703*(1+SUMIFS('A-methods'!O:O,'A-methods'!$AG:$AG,"rate",'A-methods'!$AF:$AF,$B703,'A-methods'!$I:$I,$C703,'A-methods'!$A:$A,$D703)),'A-baseline &amp; data'!AJ467)</f>
        <v>0</v>
      </c>
      <c r="J703" s="243">
        <f>IF('A-baseline &amp; data'!AK467="",I703*(1+SUMIFS('A-methods'!P:P,'A-methods'!$AG:$AG,"rate",'A-methods'!$AF:$AF,$B703,'A-methods'!$I:$I,$C703,'A-methods'!$A:$A,$D703)),'A-baseline &amp; data'!AK467)</f>
        <v>0</v>
      </c>
      <c r="K703" s="243">
        <f>IF('A-baseline &amp; data'!AL467="",J703*(1+SUMIFS('A-methods'!Q:Q,'A-methods'!$AG:$AG,"rate",'A-methods'!$AF:$AF,$B703,'A-methods'!$I:$I,$C703,'A-methods'!$A:$A,$D703)),'A-baseline &amp; data'!AL467)</f>
        <v>0</v>
      </c>
      <c r="L703" s="243">
        <f>IF('A-baseline &amp; data'!AM467="",K703*(1+SUMIFS('A-methods'!R:R,'A-methods'!$AG:$AG,"rate",'A-methods'!$AF:$AF,$B703,'A-methods'!$I:$I,$C703,'A-methods'!$A:$A,$D703)),'A-baseline &amp; data'!AM467)</f>
        <v>0</v>
      </c>
      <c r="M703" s="243">
        <f>IF('A-baseline &amp; data'!AN467="",L703*(1+SUMIFS('A-methods'!S:S,'A-methods'!$AG:$AG,"rate",'A-methods'!$AF:$AF,$B703,'A-methods'!$I:$I,$C703,'A-methods'!$A:$A,$D703)),'A-baseline &amp; data'!AN467)</f>
        <v>0</v>
      </c>
      <c r="N703" s="243">
        <f>IF('A-baseline &amp; data'!AO467="",M703*(1+SUMIFS('A-methods'!T:T,'A-methods'!$AG:$AG,"rate",'A-methods'!$AF:$AF,$B703,'A-methods'!$I:$I,$C703,'A-methods'!$A:$A,$D703)),'A-baseline &amp; data'!AO467)</f>
        <v>0</v>
      </c>
      <c r="O703" s="243">
        <f>IF('A-baseline &amp; data'!AP467="",N703*(1+SUMIFS('A-methods'!U:U,'A-methods'!$AG:$AG,"rate",'A-methods'!$AF:$AF,$B703,'A-methods'!$I:$I,$C703,'A-methods'!$A:$A,$D703)),'A-baseline &amp; data'!AP467)</f>
        <v>0</v>
      </c>
      <c r="P703" s="243">
        <f>IF('A-baseline &amp; data'!AQ467="",O703*(1+SUMIFS('A-methods'!V:V,'A-methods'!$AG:$AG,"rate",'A-methods'!$AF:$AF,$B703,'A-methods'!$I:$I,$C703,'A-methods'!$A:$A,$D703)),'A-baseline &amp; data'!AQ467)</f>
        <v>0</v>
      </c>
      <c r="Q703" s="243">
        <f>IF('A-baseline &amp; data'!AR467="",P703*(1+SUMIFS('A-methods'!W:W,'A-methods'!$AG:$AG,"rate",'A-methods'!$AF:$AF,$B703,'A-methods'!$I:$I,$C703,'A-methods'!$A:$A,$D703)),'A-baseline &amp; data'!AR467)</f>
        <v>0</v>
      </c>
      <c r="R703" s="243">
        <f>IF('A-baseline &amp; data'!AS467="",Q703*(1+SUMIFS('A-methods'!X:X,'A-methods'!$AG:$AG,"rate",'A-methods'!$AF:$AF,$B703,'A-methods'!$I:$I,$C703,'A-methods'!$A:$A,$D703)),'A-baseline &amp; data'!AS467)</f>
        <v>0</v>
      </c>
      <c r="S703" s="243">
        <f>IF('A-baseline &amp; data'!AT467="",R703*(1+SUMIFS('A-methods'!Y:Y,'A-methods'!$AG:$AG,"rate",'A-methods'!$AF:$AF,$B703,'A-methods'!$I:$I,$C703,'A-methods'!$A:$A,$D703)),'A-baseline &amp; data'!AT467)</f>
        <v>0</v>
      </c>
      <c r="T703" s="243">
        <f>IF('A-baseline &amp; data'!AU467="",S703*(1+SUMIFS('A-methods'!Z:Z,'A-methods'!$AG:$AG,"rate",'A-methods'!$AF:$AF,$B703,'A-methods'!$I:$I,$C703,'A-methods'!$A:$A,$D703)),'A-baseline &amp; data'!AU467)</f>
        <v>0</v>
      </c>
      <c r="U703" s="243">
        <f>IF('A-baseline &amp; data'!AV467="",T703*(1+SUMIFS('A-methods'!AA:AA,'A-methods'!$AG:$AG,"rate",'A-methods'!$AF:$AF,$B703,'A-methods'!$I:$I,$C703,'A-methods'!$A:$A,$D703)),'A-baseline &amp; data'!AV467)</f>
        <v>0</v>
      </c>
      <c r="V703" s="243">
        <f>IF('A-baseline &amp; data'!AW467="",U703*(1+SUMIFS('A-methods'!AB:AB,'A-methods'!$AG:$AG,"rate",'A-methods'!$AF:$AF,$B703,'A-methods'!$I:$I,$C703,'A-methods'!$A:$A,$D703)),'A-baseline &amp; data'!AW467)</f>
        <v>0</v>
      </c>
      <c r="W703" s="243">
        <f>IF('A-baseline &amp; data'!AX467="",V703*(1+SUMIFS('A-methods'!AC:AC,'A-methods'!$AG:$AG,"rate",'A-methods'!$AF:$AF,$B703,'A-methods'!$I:$I,$C703,'A-methods'!$A:$A,$D703)),'A-baseline &amp; data'!AX467)</f>
        <v>0</v>
      </c>
      <c r="X703" s="243">
        <f>IF('A-baseline &amp; data'!AY467="",W703*(1+SUMIFS('A-methods'!AD:AD,'A-methods'!$AG:$AG,"rate",'A-methods'!$AF:$AF,$B703,'A-methods'!$I:$I,$C703,'A-methods'!$A:$A,$D703)),'A-baseline &amp; data'!AY467)</f>
        <v>0</v>
      </c>
      <c r="Y703" s="243">
        <f>IF('A-baseline &amp; data'!AZ467="",X703*(1+SUMIFS('A-methods'!AE:AE,'A-methods'!$AG:$AG,"rate",'A-methods'!$AF:$AF,$B703,'A-methods'!$I:$I,$C703,'A-methods'!$A:$A,$D703)),'A-baseline &amp; data'!AZ467)</f>
        <v>0</v>
      </c>
    </row>
    <row r="704" spans="1:25">
      <c r="A704" s="237" t="s">
        <v>381</v>
      </c>
      <c r="B704" s="221" t="s">
        <v>382</v>
      </c>
      <c r="C704" s="274" t="str">
        <f t="shared" si="67"/>
        <v>Vic</v>
      </c>
      <c r="D704" s="272" t="str">
        <f t="shared" si="67"/>
        <v>High</v>
      </c>
      <c r="E704" s="336">
        <f>IF('A-baseline &amp; data'!AF468&lt;&gt;"",'A-baseline &amp; data'!AF468,'A-baseline &amp; data'!AE468*(1+SUMIFS('A-methods'!K:K,'A-methods'!$AG:$AG,"rate",'A-methods'!$AF:$AF,$B704,'A-methods'!$I:$I,$C704,'A-methods'!$A:$A,$D704)))</f>
        <v>0</v>
      </c>
      <c r="F704" s="243">
        <f>IF('A-baseline &amp; data'!AG468="",E704*(1+SUMIFS('A-methods'!L:L,'A-methods'!$AG:$AG,"rate",'A-methods'!$AF:$AF,$B704,'A-methods'!$I:$I,$C704,'A-methods'!$A:$A,$D704)),'A-baseline &amp; data'!AG468)</f>
        <v>0</v>
      </c>
      <c r="G704" s="243">
        <f>IF('A-baseline &amp; data'!AH468="",F704*(1+SUMIFS('A-methods'!M:M,'A-methods'!$AG:$AG,"rate",'A-methods'!$AF:$AF,$B704,'A-methods'!$I:$I,$C704,'A-methods'!$A:$A,$D704)),'A-baseline &amp; data'!AH468)</f>
        <v>0</v>
      </c>
      <c r="H704" s="243">
        <f>IF('A-baseline &amp; data'!AI468="",G704*(1+SUMIFS('A-methods'!N:N,'A-methods'!$AG:$AG,"rate",'A-methods'!$AF:$AF,$B704,'A-methods'!$I:$I,$C704,'A-methods'!$A:$A,$D704)),'A-baseline &amp; data'!AI468)</f>
        <v>0</v>
      </c>
      <c r="I704" s="243">
        <f>IF('A-baseline &amp; data'!AJ468="",H704*(1+SUMIFS('A-methods'!O:O,'A-methods'!$AG:$AG,"rate",'A-methods'!$AF:$AF,$B704,'A-methods'!$I:$I,$C704,'A-methods'!$A:$A,$D704)),'A-baseline &amp; data'!AJ468)</f>
        <v>0</v>
      </c>
      <c r="J704" s="243">
        <f>IF('A-baseline &amp; data'!AK468="",I704*(1+SUMIFS('A-methods'!P:P,'A-methods'!$AG:$AG,"rate",'A-methods'!$AF:$AF,$B704,'A-methods'!$I:$I,$C704,'A-methods'!$A:$A,$D704)),'A-baseline &amp; data'!AK468)</f>
        <v>0</v>
      </c>
      <c r="K704" s="243">
        <f>IF('A-baseline &amp; data'!AL468="",J704*(1+SUMIFS('A-methods'!Q:Q,'A-methods'!$AG:$AG,"rate",'A-methods'!$AF:$AF,$B704,'A-methods'!$I:$I,$C704,'A-methods'!$A:$A,$D704)),'A-baseline &amp; data'!AL468)</f>
        <v>0</v>
      </c>
      <c r="L704" s="243">
        <f>IF('A-baseline &amp; data'!AM468="",K704*(1+SUMIFS('A-methods'!R:R,'A-methods'!$AG:$AG,"rate",'A-methods'!$AF:$AF,$B704,'A-methods'!$I:$I,$C704,'A-methods'!$A:$A,$D704)),'A-baseline &amp; data'!AM468)</f>
        <v>0</v>
      </c>
      <c r="M704" s="243">
        <f>IF('A-baseline &amp; data'!AN468="",L704*(1+SUMIFS('A-methods'!S:S,'A-methods'!$AG:$AG,"rate",'A-methods'!$AF:$AF,$B704,'A-methods'!$I:$I,$C704,'A-methods'!$A:$A,$D704)),'A-baseline &amp; data'!AN468)</f>
        <v>0</v>
      </c>
      <c r="N704" s="243">
        <f>IF('A-baseline &amp; data'!AO468="",M704*(1+SUMIFS('A-methods'!T:T,'A-methods'!$AG:$AG,"rate",'A-methods'!$AF:$AF,$B704,'A-methods'!$I:$I,$C704,'A-methods'!$A:$A,$D704)),'A-baseline &amp; data'!AO468)</f>
        <v>0</v>
      </c>
      <c r="O704" s="243">
        <f>IF('A-baseline &amp; data'!AP468="",N704*(1+SUMIFS('A-methods'!U:U,'A-methods'!$AG:$AG,"rate",'A-methods'!$AF:$AF,$B704,'A-methods'!$I:$I,$C704,'A-methods'!$A:$A,$D704)),'A-baseline &amp; data'!AP468)</f>
        <v>0</v>
      </c>
      <c r="P704" s="243">
        <f>IF('A-baseline &amp; data'!AQ468="",O704*(1+SUMIFS('A-methods'!V:V,'A-methods'!$AG:$AG,"rate",'A-methods'!$AF:$AF,$B704,'A-methods'!$I:$I,$C704,'A-methods'!$A:$A,$D704)),'A-baseline &amp; data'!AQ468)</f>
        <v>0</v>
      </c>
      <c r="Q704" s="243">
        <f>IF('A-baseline &amp; data'!AR468="",P704*(1+SUMIFS('A-methods'!W:W,'A-methods'!$AG:$AG,"rate",'A-methods'!$AF:$AF,$B704,'A-methods'!$I:$I,$C704,'A-methods'!$A:$A,$D704)),'A-baseline &amp; data'!AR468)</f>
        <v>0</v>
      </c>
      <c r="R704" s="243">
        <f>IF('A-baseline &amp; data'!AS468="",Q704*(1+SUMIFS('A-methods'!X:X,'A-methods'!$AG:$AG,"rate",'A-methods'!$AF:$AF,$B704,'A-methods'!$I:$I,$C704,'A-methods'!$A:$A,$D704)),'A-baseline &amp; data'!AS468)</f>
        <v>0</v>
      </c>
      <c r="S704" s="243">
        <f>IF('A-baseline &amp; data'!AT468="",R704*(1+SUMIFS('A-methods'!Y:Y,'A-methods'!$AG:$AG,"rate",'A-methods'!$AF:$AF,$B704,'A-methods'!$I:$I,$C704,'A-methods'!$A:$A,$D704)),'A-baseline &amp; data'!AT468)</f>
        <v>0</v>
      </c>
      <c r="T704" s="243">
        <f>IF('A-baseline &amp; data'!AU468="",S704*(1+SUMIFS('A-methods'!Z:Z,'A-methods'!$AG:$AG,"rate",'A-methods'!$AF:$AF,$B704,'A-methods'!$I:$I,$C704,'A-methods'!$A:$A,$D704)),'A-baseline &amp; data'!AU468)</f>
        <v>0</v>
      </c>
      <c r="U704" s="243">
        <f>IF('A-baseline &amp; data'!AV468="",T704*(1+SUMIFS('A-methods'!AA:AA,'A-methods'!$AG:$AG,"rate",'A-methods'!$AF:$AF,$B704,'A-methods'!$I:$I,$C704,'A-methods'!$A:$A,$D704)),'A-baseline &amp; data'!AV468)</f>
        <v>0</v>
      </c>
      <c r="V704" s="243">
        <f>IF('A-baseline &amp; data'!AW468="",U704*(1+SUMIFS('A-methods'!AB:AB,'A-methods'!$AG:$AG,"rate",'A-methods'!$AF:$AF,$B704,'A-methods'!$I:$I,$C704,'A-methods'!$A:$A,$D704)),'A-baseline &amp; data'!AW468)</f>
        <v>0</v>
      </c>
      <c r="W704" s="243">
        <f>IF('A-baseline &amp; data'!AX468="",V704*(1+SUMIFS('A-methods'!AC:AC,'A-methods'!$AG:$AG,"rate",'A-methods'!$AF:$AF,$B704,'A-methods'!$I:$I,$C704,'A-methods'!$A:$A,$D704)),'A-baseline &amp; data'!AX468)</f>
        <v>0</v>
      </c>
      <c r="X704" s="243">
        <f>IF('A-baseline &amp; data'!AY468="",W704*(1+SUMIFS('A-methods'!AD:AD,'A-methods'!$AG:$AG,"rate",'A-methods'!$AF:$AF,$B704,'A-methods'!$I:$I,$C704,'A-methods'!$A:$A,$D704)),'A-baseline &amp; data'!AY468)</f>
        <v>0</v>
      </c>
      <c r="Y704" s="243">
        <f>IF('A-baseline &amp; data'!AZ468="",X704*(1+SUMIFS('A-methods'!AE:AE,'A-methods'!$AG:$AG,"rate",'A-methods'!$AF:$AF,$B704,'A-methods'!$I:$I,$C704,'A-methods'!$A:$A,$D704)),'A-baseline &amp; data'!AZ468)</f>
        <v>0</v>
      </c>
    </row>
    <row r="705" spans="1:27">
      <c r="A705" s="237" t="s">
        <v>257</v>
      </c>
      <c r="B705" s="221" t="s">
        <v>194</v>
      </c>
      <c r="C705" s="274" t="str">
        <f t="shared" si="67"/>
        <v>Vic</v>
      </c>
      <c r="D705" s="272" t="str">
        <f t="shared" si="67"/>
        <v>High</v>
      </c>
      <c r="E705" s="336">
        <f>IF('A-baseline &amp; data'!AF469&lt;&gt;"",'A-baseline &amp; data'!AF469,'A-baseline &amp; data'!AE469*(1+SUMIFS('A-methods'!K:K,'A-methods'!$AG:$AG,"rate",'A-methods'!$AF:$AF,$B705,'A-methods'!$I:$I,$C705,'A-methods'!$A:$A,$D705)))</f>
        <v>778.17900000000009</v>
      </c>
      <c r="F705" s="243">
        <f>IF('A-baseline &amp; data'!AG469="",E705*(1+SUMIFS('A-methods'!L:L,'A-methods'!$AG:$AG,"rate",'A-methods'!$AF:$AF,$B705,'A-methods'!$I:$I,$C705,'A-methods'!$A:$A,$D705)),'A-baseline &amp; data'!AG469)</f>
        <v>715.92468000000008</v>
      </c>
      <c r="G705" s="243">
        <f>IF('A-baseline &amp; data'!AH469="",F705*(1+SUMIFS('A-methods'!M:M,'A-methods'!$AG:$AG,"rate",'A-methods'!$AF:$AF,$B705,'A-methods'!$I:$I,$C705,'A-methods'!$A:$A,$D705)),'A-baseline &amp; data'!AH469)</f>
        <v>658.65070560000015</v>
      </c>
      <c r="H705" s="243">
        <f>IF('A-baseline &amp; data'!AI469="",G705*(1+SUMIFS('A-methods'!N:N,'A-methods'!$AG:$AG,"rate",'A-methods'!$AF:$AF,$B705,'A-methods'!$I:$I,$C705,'A-methods'!$A:$A,$D705)),'A-baseline &amp; data'!AI469)</f>
        <v>605.95864915200013</v>
      </c>
      <c r="I705" s="243">
        <f>IF('A-baseline &amp; data'!AJ469="",H705*(1+SUMIFS('A-methods'!O:O,'A-methods'!$AG:$AG,"rate",'A-methods'!$AF:$AF,$B705,'A-methods'!$I:$I,$C705,'A-methods'!$A:$A,$D705)),'A-baseline &amp; data'!AJ469)</f>
        <v>557.48195721984018</v>
      </c>
      <c r="J705" s="243">
        <f>IF('A-baseline &amp; data'!AK469="",I705*(1+SUMIFS('A-methods'!P:P,'A-methods'!$AG:$AG,"rate",'A-methods'!$AF:$AF,$B705,'A-methods'!$I:$I,$C705,'A-methods'!$A:$A,$D705)),'A-baseline &amp; data'!AK469)</f>
        <v>585.35605508083222</v>
      </c>
      <c r="K705" s="243">
        <f>IF('A-baseline &amp; data'!AL469="",J705*(1+SUMIFS('A-methods'!Q:Q,'A-methods'!$AG:$AG,"rate",'A-methods'!$AF:$AF,$B705,'A-methods'!$I:$I,$C705,'A-methods'!$A:$A,$D705)),'A-baseline &amp; data'!AL469)</f>
        <v>614.62385783487389</v>
      </c>
      <c r="L705" s="243">
        <f>IF('A-baseline &amp; data'!AM469="",K705*(1+SUMIFS('A-methods'!R:R,'A-methods'!$AG:$AG,"rate",'A-methods'!$AF:$AF,$B705,'A-methods'!$I:$I,$C705,'A-methods'!$A:$A,$D705)),'A-baseline &amp; data'!AM469)</f>
        <v>645.35505072661761</v>
      </c>
      <c r="M705" s="243">
        <f>IF('A-baseline &amp; data'!AN469="",L705*(1+SUMIFS('A-methods'!S:S,'A-methods'!$AG:$AG,"rate",'A-methods'!$AF:$AF,$B705,'A-methods'!$I:$I,$C705,'A-methods'!$A:$A,$D705)),'A-baseline &amp; data'!AN469)</f>
        <v>677.62280326294854</v>
      </c>
      <c r="N705" s="243">
        <f>IF('A-baseline &amp; data'!AO469="",M705*(1+SUMIFS('A-methods'!T:T,'A-methods'!$AG:$AG,"rate",'A-methods'!$AF:$AF,$B705,'A-methods'!$I:$I,$C705,'A-methods'!$A:$A,$D705)),'A-baseline &amp; data'!AO469)</f>
        <v>711.50394342609604</v>
      </c>
      <c r="O705" s="243">
        <f>IF('A-baseline &amp; data'!AP469="",N705*(1+SUMIFS('A-methods'!U:U,'A-methods'!$AG:$AG,"rate",'A-methods'!$AF:$AF,$B705,'A-methods'!$I:$I,$C705,'A-methods'!$A:$A,$D705)),'A-baseline &amp; data'!AP469)</f>
        <v>747.07914059740085</v>
      </c>
      <c r="P705" s="243">
        <f>IF('A-baseline &amp; data'!AQ469="",O705*(1+SUMIFS('A-methods'!V:V,'A-methods'!$AG:$AG,"rate",'A-methods'!$AF:$AF,$B705,'A-methods'!$I:$I,$C705,'A-methods'!$A:$A,$D705)),'A-baseline &amp; data'!AQ469)</f>
        <v>784.43309762727097</v>
      </c>
      <c r="Q705" s="243">
        <f>IF('A-baseline &amp; data'!AR469="",P705*(1+SUMIFS('A-methods'!W:W,'A-methods'!$AG:$AG,"rate",'A-methods'!$AF:$AF,$B705,'A-methods'!$I:$I,$C705,'A-methods'!$A:$A,$D705)),'A-baseline &amp; data'!AR469)</f>
        <v>823.6547525086346</v>
      </c>
      <c r="R705" s="243">
        <f>IF('A-baseline &amp; data'!AS469="",Q705*(1+SUMIFS('A-methods'!X:X,'A-methods'!$AG:$AG,"rate",'A-methods'!$AF:$AF,$B705,'A-methods'!$I:$I,$C705,'A-methods'!$A:$A,$D705)),'A-baseline &amp; data'!AS469)</f>
        <v>864.83749013406634</v>
      </c>
      <c r="S705" s="243">
        <f>IF('A-baseline &amp; data'!AT469="",R705*(1+SUMIFS('A-methods'!Y:Y,'A-methods'!$AG:$AG,"rate",'A-methods'!$AF:$AF,$B705,'A-methods'!$I:$I,$C705,'A-methods'!$A:$A,$D705)),'A-baseline &amp; data'!AT469)</f>
        <v>908.07936464076965</v>
      </c>
      <c r="T705" s="243">
        <f>IF('A-baseline &amp; data'!AU469="",S705*(1+SUMIFS('A-methods'!Z:Z,'A-methods'!$AG:$AG,"rate",'A-methods'!$AF:$AF,$B705,'A-methods'!$I:$I,$C705,'A-methods'!$A:$A,$D705)),'A-baseline &amp; data'!AU469)</f>
        <v>953.48333287280821</v>
      </c>
      <c r="U705" s="243">
        <f>IF('A-baseline &amp; data'!AV469="",T705*(1+SUMIFS('A-methods'!AA:AA,'A-methods'!$AG:$AG,"rate",'A-methods'!$AF:$AF,$B705,'A-methods'!$I:$I,$C705,'A-methods'!$A:$A,$D705)),'A-baseline &amp; data'!AV469)</f>
        <v>1001.1574995164486</v>
      </c>
      <c r="V705" s="243">
        <f>IF('A-baseline &amp; data'!AW469="",U705*(1+SUMIFS('A-methods'!AB:AB,'A-methods'!$AG:$AG,"rate",'A-methods'!$AF:$AF,$B705,'A-methods'!$I:$I,$C705,'A-methods'!$A:$A,$D705)),'A-baseline &amp; data'!AW469)</f>
        <v>1051.2153744922712</v>
      </c>
      <c r="W705" s="243">
        <f>IF('A-baseline &amp; data'!AX469="",V705*(1+SUMIFS('A-methods'!AC:AC,'A-methods'!$AG:$AG,"rate",'A-methods'!$AF:$AF,$B705,'A-methods'!$I:$I,$C705,'A-methods'!$A:$A,$D705)),'A-baseline &amp; data'!AX469)</f>
        <v>1103.7761432168847</v>
      </c>
      <c r="X705" s="243">
        <f>IF('A-baseline &amp; data'!AY469="",W705*(1+SUMIFS('A-methods'!AD:AD,'A-methods'!$AG:$AG,"rate",'A-methods'!$AF:$AF,$B705,'A-methods'!$I:$I,$C705,'A-methods'!$A:$A,$D705)),'A-baseline &amp; data'!AY469)</f>
        <v>1158.9649503777291</v>
      </c>
      <c r="Y705" s="243">
        <f>IF('A-baseline &amp; data'!AZ469="",X705*(1+SUMIFS('A-methods'!AE:AE,'A-methods'!$AG:$AG,"rate",'A-methods'!$AF:$AF,$B705,'A-methods'!$I:$I,$C705,'A-methods'!$A:$A,$D705)),'A-baseline &amp; data'!AZ469)</f>
        <v>1216.9131978966157</v>
      </c>
    </row>
    <row r="706" spans="1:27">
      <c r="A706" s="237" t="s">
        <v>159</v>
      </c>
      <c r="B706" s="221" t="s">
        <v>203</v>
      </c>
      <c r="C706" s="274" t="str">
        <f t="shared" si="67"/>
        <v>Vic</v>
      </c>
      <c r="D706" s="272" t="str">
        <f t="shared" si="67"/>
        <v>High</v>
      </c>
      <c r="E706" s="336">
        <f>IF('A-baseline &amp; data'!AF470&lt;&gt;"",'A-baseline &amp; data'!AF470,'A-baseline &amp; data'!AE470*(1+SUMIFS('A-methods'!K:K,'A-methods'!$AG:$AG,"rate",'A-methods'!$AF:$AF,$B706,'A-methods'!$I:$I,$C706,'A-methods'!$A:$A,$D706)))</f>
        <v>314299.08699999994</v>
      </c>
      <c r="F706" s="243">
        <f>IF('A-baseline &amp; data'!AG470="",E706*(1+SUMIFS('A-methods'!L:L,'A-methods'!$AG:$AG,"rate",'A-methods'!$AF:$AF,$B706,'A-methods'!$I:$I,$C706,'A-methods'!$A:$A,$D706)),'A-baseline &amp; data'!AG470)</f>
        <v>314299.08699999994</v>
      </c>
      <c r="G706" s="243">
        <f>IF('A-baseline &amp; data'!AH470="",F706*(1+SUMIFS('A-methods'!M:M,'A-methods'!$AG:$AG,"rate",'A-methods'!$AF:$AF,$B706,'A-methods'!$I:$I,$C706,'A-methods'!$A:$A,$D706)),'A-baseline &amp; data'!AH470)</f>
        <v>314299.08699999994</v>
      </c>
      <c r="H706" s="243">
        <f>IF('A-baseline &amp; data'!AI470="",G706*(1+SUMIFS('A-methods'!N:N,'A-methods'!$AG:$AG,"rate",'A-methods'!$AF:$AF,$B706,'A-methods'!$I:$I,$C706,'A-methods'!$A:$A,$D706)),'A-baseline &amp; data'!AI470)</f>
        <v>314299.08699999994</v>
      </c>
      <c r="I706" s="243">
        <f>IF('A-baseline &amp; data'!AJ470="",H706*(1+SUMIFS('A-methods'!O:O,'A-methods'!$AG:$AG,"rate",'A-methods'!$AF:$AF,$B706,'A-methods'!$I:$I,$C706,'A-methods'!$A:$A,$D706)),'A-baseline &amp; data'!AJ470)</f>
        <v>314299.08699999994</v>
      </c>
      <c r="J706" s="243">
        <f>IF('A-baseline &amp; data'!AK470="",I706*(1+SUMIFS('A-methods'!P:P,'A-methods'!$AG:$AG,"rate",'A-methods'!$AF:$AF,$B706,'A-methods'!$I:$I,$C706,'A-methods'!$A:$A,$D706)),'A-baseline &amp; data'!AK470)</f>
        <v>314299.08699999994</v>
      </c>
      <c r="K706" s="243">
        <f>IF('A-baseline &amp; data'!AL470="",J706*(1+SUMIFS('A-methods'!Q:Q,'A-methods'!$AG:$AG,"rate",'A-methods'!$AF:$AF,$B706,'A-methods'!$I:$I,$C706,'A-methods'!$A:$A,$D706)),'A-baseline &amp; data'!AL470)</f>
        <v>314299.08699999994</v>
      </c>
      <c r="L706" s="243">
        <f>IF('A-baseline &amp; data'!AM470="",K706*(1+SUMIFS('A-methods'!R:R,'A-methods'!$AG:$AG,"rate",'A-methods'!$AF:$AF,$B706,'A-methods'!$I:$I,$C706,'A-methods'!$A:$A,$D706)),'A-baseline &amp; data'!AM470)</f>
        <v>314299.08699999994</v>
      </c>
      <c r="M706" s="243">
        <f>IF('A-baseline &amp; data'!AN470="",L706*(1+SUMIFS('A-methods'!S:S,'A-methods'!$AG:$AG,"rate",'A-methods'!$AF:$AF,$B706,'A-methods'!$I:$I,$C706,'A-methods'!$A:$A,$D706)),'A-baseline &amp; data'!AN470)</f>
        <v>314299.08699999994</v>
      </c>
      <c r="N706" s="243">
        <f>IF('A-baseline &amp; data'!AO470="",M706*(1+SUMIFS('A-methods'!T:T,'A-methods'!$AG:$AG,"rate",'A-methods'!$AF:$AF,$B706,'A-methods'!$I:$I,$C706,'A-methods'!$A:$A,$D706)),'A-baseline &amp; data'!AO470)</f>
        <v>314299.08699999994</v>
      </c>
      <c r="O706" s="243">
        <f>IF('A-baseline &amp; data'!AP470="",N706*(1+SUMIFS('A-methods'!U:U,'A-methods'!$AG:$AG,"rate",'A-methods'!$AF:$AF,$B706,'A-methods'!$I:$I,$C706,'A-methods'!$A:$A,$D706)),'A-baseline &amp; data'!AP470)</f>
        <v>314299.08699999994</v>
      </c>
      <c r="P706" s="243">
        <f>IF('A-baseline &amp; data'!AQ470="",O706*(1+SUMIFS('A-methods'!V:V,'A-methods'!$AG:$AG,"rate",'A-methods'!$AF:$AF,$B706,'A-methods'!$I:$I,$C706,'A-methods'!$A:$A,$D706)),'A-baseline &amp; data'!AQ470)</f>
        <v>314299.08699999994</v>
      </c>
      <c r="Q706" s="243">
        <f>IF('A-baseline &amp; data'!AR470="",P706*(1+SUMIFS('A-methods'!W:W,'A-methods'!$AG:$AG,"rate",'A-methods'!$AF:$AF,$B706,'A-methods'!$I:$I,$C706,'A-methods'!$A:$A,$D706)),'A-baseline &amp; data'!AR470)</f>
        <v>314299.08699999994</v>
      </c>
      <c r="R706" s="243">
        <f>IF('A-baseline &amp; data'!AS470="",Q706*(1+SUMIFS('A-methods'!X:X,'A-methods'!$AG:$AG,"rate",'A-methods'!$AF:$AF,$B706,'A-methods'!$I:$I,$C706,'A-methods'!$A:$A,$D706)),'A-baseline &amp; data'!AS470)</f>
        <v>314299.08699999994</v>
      </c>
      <c r="S706" s="243">
        <f>IF('A-baseline &amp; data'!AT470="",R706*(1+SUMIFS('A-methods'!Y:Y,'A-methods'!$AG:$AG,"rate",'A-methods'!$AF:$AF,$B706,'A-methods'!$I:$I,$C706,'A-methods'!$A:$A,$D706)),'A-baseline &amp; data'!AT470)</f>
        <v>314299.08699999994</v>
      </c>
      <c r="T706" s="243">
        <f>IF('A-baseline &amp; data'!AU470="",S706*(1+SUMIFS('A-methods'!Z:Z,'A-methods'!$AG:$AG,"rate",'A-methods'!$AF:$AF,$B706,'A-methods'!$I:$I,$C706,'A-methods'!$A:$A,$D706)),'A-baseline &amp; data'!AU470)</f>
        <v>314299.08699999994</v>
      </c>
      <c r="U706" s="243">
        <f>IF('A-baseline &amp; data'!AV470="",T706*(1+SUMIFS('A-methods'!AA:AA,'A-methods'!$AG:$AG,"rate",'A-methods'!$AF:$AF,$B706,'A-methods'!$I:$I,$C706,'A-methods'!$A:$A,$D706)),'A-baseline &amp; data'!AV470)</f>
        <v>314299.08699999994</v>
      </c>
      <c r="V706" s="243">
        <f>IF('A-baseline &amp; data'!AW470="",U706*(1+SUMIFS('A-methods'!AB:AB,'A-methods'!$AG:$AG,"rate",'A-methods'!$AF:$AF,$B706,'A-methods'!$I:$I,$C706,'A-methods'!$A:$A,$D706)),'A-baseline &amp; data'!AW470)</f>
        <v>314299.08699999994</v>
      </c>
      <c r="W706" s="243">
        <f>IF('A-baseline &amp; data'!AX470="",V706*(1+SUMIFS('A-methods'!AC:AC,'A-methods'!$AG:$AG,"rate",'A-methods'!$AF:$AF,$B706,'A-methods'!$I:$I,$C706,'A-methods'!$A:$A,$D706)),'A-baseline &amp; data'!AX470)</f>
        <v>314299.08699999994</v>
      </c>
      <c r="X706" s="243">
        <f>IF('A-baseline &amp; data'!AY470="",W706*(1+SUMIFS('A-methods'!AD:AD,'A-methods'!$AG:$AG,"rate",'A-methods'!$AF:$AF,$B706,'A-methods'!$I:$I,$C706,'A-methods'!$A:$A,$D706)),'A-baseline &amp; data'!AY470)</f>
        <v>314299.08699999994</v>
      </c>
      <c r="Y706" s="243">
        <f>IF('A-baseline &amp; data'!AZ470="",X706*(1+SUMIFS('A-methods'!AE:AE,'A-methods'!$AG:$AG,"rate",'A-methods'!$AF:$AF,$B706,'A-methods'!$I:$I,$C706,'A-methods'!$A:$A,$D706)),'A-baseline &amp; data'!AZ470)</f>
        <v>314299.08699999994</v>
      </c>
    </row>
    <row r="707" spans="1:27">
      <c r="A707" s="237" t="s">
        <v>258</v>
      </c>
      <c r="B707" s="221" t="s">
        <v>766</v>
      </c>
      <c r="C707" s="274" t="str">
        <f t="shared" si="67"/>
        <v>Vic</v>
      </c>
      <c r="D707" s="272" t="str">
        <f t="shared" si="67"/>
        <v>High</v>
      </c>
      <c r="E707" s="336">
        <f>IF('A-baseline &amp; data'!AF471&lt;&gt;"",'A-baseline &amp; data'!AF471,'A-baseline &amp; data'!AE471*(1+SUMIFS('A-methods'!K:K,'A-methods'!$AG:$AG,"rate",'A-methods'!$AF:$AF,$B707,'A-methods'!$I:$I,$C707,'A-methods'!$A:$A,$D707)))</f>
        <v>0</v>
      </c>
      <c r="F707" s="243">
        <f>IF('A-baseline &amp; data'!AG471="",E707*(1+SUMIFS('A-methods'!L:L,'A-methods'!$AG:$AG,"rate",'A-methods'!$AF:$AF,$B707,'A-methods'!$I:$I,$C707,'A-methods'!$A:$A,$D707)),'A-baseline &amp; data'!AG471)</f>
        <v>0</v>
      </c>
      <c r="G707" s="243">
        <f>IF('A-baseline &amp; data'!AH471="",F707*(1+SUMIFS('A-methods'!M:M,'A-methods'!$AG:$AG,"rate",'A-methods'!$AF:$AF,$B707,'A-methods'!$I:$I,$C707,'A-methods'!$A:$A,$D707)),'A-baseline &amp; data'!AH471)</f>
        <v>0</v>
      </c>
      <c r="H707" s="243">
        <f>IF('A-baseline &amp; data'!AI471="",G707*(1+SUMIFS('A-methods'!N:N,'A-methods'!$AG:$AG,"rate",'A-methods'!$AF:$AF,$B707,'A-methods'!$I:$I,$C707,'A-methods'!$A:$A,$D707)),'A-baseline &amp; data'!AI471)</f>
        <v>0</v>
      </c>
      <c r="I707" s="243">
        <f>IF('A-baseline &amp; data'!AJ471="",H707*(1+SUMIFS('A-methods'!O:O,'A-methods'!$AG:$AG,"rate",'A-methods'!$AF:$AF,$B707,'A-methods'!$I:$I,$C707,'A-methods'!$A:$A,$D707)),'A-baseline &amp; data'!AJ471)</f>
        <v>0</v>
      </c>
      <c r="J707" s="243">
        <f>IF('A-baseline &amp; data'!AK471="",I707*(1+SUMIFS('A-methods'!P:P,'A-methods'!$AG:$AG,"rate",'A-methods'!$AF:$AF,$B707,'A-methods'!$I:$I,$C707,'A-methods'!$A:$A,$D707)),'A-baseline &amp; data'!AK471)</f>
        <v>0</v>
      </c>
      <c r="K707" s="243">
        <f>IF('A-baseline &amp; data'!AL471="",J707*(1+SUMIFS('A-methods'!Q:Q,'A-methods'!$AG:$AG,"rate",'A-methods'!$AF:$AF,$B707,'A-methods'!$I:$I,$C707,'A-methods'!$A:$A,$D707)),'A-baseline &amp; data'!AL471)</f>
        <v>0</v>
      </c>
      <c r="L707" s="243">
        <f>IF('A-baseline &amp; data'!AM471="",K707*(1+SUMIFS('A-methods'!R:R,'A-methods'!$AG:$AG,"rate",'A-methods'!$AF:$AF,$B707,'A-methods'!$I:$I,$C707,'A-methods'!$A:$A,$D707)),'A-baseline &amp; data'!AM471)</f>
        <v>0</v>
      </c>
      <c r="M707" s="243">
        <f>IF('A-baseline &amp; data'!AN471="",L707*(1+SUMIFS('A-methods'!S:S,'A-methods'!$AG:$AG,"rate",'A-methods'!$AF:$AF,$B707,'A-methods'!$I:$I,$C707,'A-methods'!$A:$A,$D707)),'A-baseline &amp; data'!AN471)</f>
        <v>0</v>
      </c>
      <c r="N707" s="243">
        <f>IF('A-baseline &amp; data'!AO471="",M707*(1+SUMIFS('A-methods'!T:T,'A-methods'!$AG:$AG,"rate",'A-methods'!$AF:$AF,$B707,'A-methods'!$I:$I,$C707,'A-methods'!$A:$A,$D707)),'A-baseline &amp; data'!AO471)</f>
        <v>0</v>
      </c>
      <c r="O707" s="243">
        <f>IF('A-baseline &amp; data'!AP471="",N707*(1+SUMIFS('A-methods'!U:U,'A-methods'!$AG:$AG,"rate",'A-methods'!$AF:$AF,$B707,'A-methods'!$I:$I,$C707,'A-methods'!$A:$A,$D707)),'A-baseline &amp; data'!AP471)</f>
        <v>0</v>
      </c>
      <c r="P707" s="243">
        <f>IF('A-baseline &amp; data'!AQ471="",O707*(1+SUMIFS('A-methods'!V:V,'A-methods'!$AG:$AG,"rate",'A-methods'!$AF:$AF,$B707,'A-methods'!$I:$I,$C707,'A-methods'!$A:$A,$D707)),'A-baseline &amp; data'!AQ471)</f>
        <v>0</v>
      </c>
      <c r="Q707" s="243">
        <f>IF('A-baseline &amp; data'!AR471="",P707*(1+SUMIFS('A-methods'!W:W,'A-methods'!$AG:$AG,"rate",'A-methods'!$AF:$AF,$B707,'A-methods'!$I:$I,$C707,'A-methods'!$A:$A,$D707)),'A-baseline &amp; data'!AR471)</f>
        <v>0</v>
      </c>
      <c r="R707" s="243">
        <f>IF('A-baseline &amp; data'!AS471="",Q707*(1+SUMIFS('A-methods'!X:X,'A-methods'!$AG:$AG,"rate",'A-methods'!$AF:$AF,$B707,'A-methods'!$I:$I,$C707,'A-methods'!$A:$A,$D707)),'A-baseline &amp; data'!AS471)</f>
        <v>0</v>
      </c>
      <c r="S707" s="243">
        <f>IF('A-baseline &amp; data'!AT471="",R707*(1+SUMIFS('A-methods'!Y:Y,'A-methods'!$AG:$AG,"rate",'A-methods'!$AF:$AF,$B707,'A-methods'!$I:$I,$C707,'A-methods'!$A:$A,$D707)),'A-baseline &amp; data'!AT471)</f>
        <v>0</v>
      </c>
      <c r="T707" s="243">
        <f>IF('A-baseline &amp; data'!AU471="",S707*(1+SUMIFS('A-methods'!Z:Z,'A-methods'!$AG:$AG,"rate",'A-methods'!$AF:$AF,$B707,'A-methods'!$I:$I,$C707,'A-methods'!$A:$A,$D707)),'A-baseline &amp; data'!AU471)</f>
        <v>0</v>
      </c>
      <c r="U707" s="243">
        <f>IF('A-baseline &amp; data'!AV471="",T707*(1+SUMIFS('A-methods'!AA:AA,'A-methods'!$AG:$AG,"rate",'A-methods'!$AF:$AF,$B707,'A-methods'!$I:$I,$C707,'A-methods'!$A:$A,$D707)),'A-baseline &amp; data'!AV471)</f>
        <v>0</v>
      </c>
      <c r="V707" s="243">
        <f>IF('A-baseline &amp; data'!AW471="",U707*(1+SUMIFS('A-methods'!AB:AB,'A-methods'!$AG:$AG,"rate",'A-methods'!$AF:$AF,$B707,'A-methods'!$I:$I,$C707,'A-methods'!$A:$A,$D707)),'A-baseline &amp; data'!AW471)</f>
        <v>0</v>
      </c>
      <c r="W707" s="243">
        <f>IF('A-baseline &amp; data'!AX471="",V707*(1+SUMIFS('A-methods'!AC:AC,'A-methods'!$AG:$AG,"rate",'A-methods'!$AF:$AF,$B707,'A-methods'!$I:$I,$C707,'A-methods'!$A:$A,$D707)),'A-baseline &amp; data'!AX471)</f>
        <v>0</v>
      </c>
      <c r="X707" s="243">
        <f>IF('A-baseline &amp; data'!AY471="",W707*(1+SUMIFS('A-methods'!AD:AD,'A-methods'!$AG:$AG,"rate",'A-methods'!$AF:$AF,$B707,'A-methods'!$I:$I,$C707,'A-methods'!$A:$A,$D707)),'A-baseline &amp; data'!AY471)</f>
        <v>0</v>
      </c>
      <c r="Y707" s="243">
        <f>IF('A-baseline &amp; data'!AZ471="",X707*(1+SUMIFS('A-methods'!AE:AE,'A-methods'!$AG:$AG,"rate",'A-methods'!$AF:$AF,$B707,'A-methods'!$I:$I,$C707,'A-methods'!$A:$A,$D707)),'A-baseline &amp; data'!AZ471)</f>
        <v>0</v>
      </c>
    </row>
    <row r="708" spans="1:27">
      <c r="A708" s="237" t="s">
        <v>259</v>
      </c>
      <c r="B708" s="221" t="s">
        <v>263</v>
      </c>
      <c r="C708" s="274" t="str">
        <f t="shared" si="67"/>
        <v>Vic</v>
      </c>
      <c r="D708" s="272" t="str">
        <f t="shared" si="67"/>
        <v>High</v>
      </c>
      <c r="E708" s="336">
        <f>IF('A-baseline &amp; data'!AF472&lt;&gt;"",'A-baseline &amp; data'!AF472,'A-baseline &amp; data'!AE472*(1+SUMIFS('A-methods'!K:K,'A-methods'!$AG:$AG,"rate",'A-methods'!$AF:$AF,$B708,'A-methods'!$I:$I,$C708,'A-methods'!$A:$A,$D708)))</f>
        <v>11209.149000000001</v>
      </c>
      <c r="F708" s="243">
        <f>IF('A-baseline &amp; data'!AG472="",E708*(1+SUMIFS('A-methods'!L:L,'A-methods'!$AG:$AG,"rate",'A-methods'!$AF:$AF,$B708,'A-methods'!$I:$I,$C708,'A-methods'!$A:$A,$D708)),'A-baseline &amp; data'!AG472)</f>
        <v>11859.279642000001</v>
      </c>
      <c r="G708" s="243">
        <f>IF('A-baseline &amp; data'!AH472="",F708*(1+SUMIFS('A-methods'!M:M,'A-methods'!$AG:$AG,"rate",'A-methods'!$AF:$AF,$B708,'A-methods'!$I:$I,$C708,'A-methods'!$A:$A,$D708)),'A-baseline &amp; data'!AH472)</f>
        <v>12547.117861236002</v>
      </c>
      <c r="H708" s="243">
        <f>IF('A-baseline &amp; data'!AI472="",G708*(1+SUMIFS('A-methods'!N:N,'A-methods'!$AG:$AG,"rate",'A-methods'!$AF:$AF,$B708,'A-methods'!$I:$I,$C708,'A-methods'!$A:$A,$D708)),'A-baseline &amp; data'!AI472)</f>
        <v>13274.85069718769</v>
      </c>
      <c r="I708" s="243">
        <f>IF('A-baseline &amp; data'!AJ472="",H708*(1+SUMIFS('A-methods'!O:O,'A-methods'!$AG:$AG,"rate",'A-methods'!$AF:$AF,$B708,'A-methods'!$I:$I,$C708,'A-methods'!$A:$A,$D708)),'A-baseline &amp; data'!AJ472)</f>
        <v>14044.792037624577</v>
      </c>
      <c r="J708" s="243">
        <f>IF('A-baseline &amp; data'!AK472="",I708*(1+SUMIFS('A-methods'!P:P,'A-methods'!$AG:$AG,"rate",'A-methods'!$AF:$AF,$B708,'A-methods'!$I:$I,$C708,'A-methods'!$A:$A,$D708)),'A-baseline &amp; data'!AK472)</f>
        <v>14859.389975806802</v>
      </c>
      <c r="K708" s="243">
        <f>IF('A-baseline &amp; data'!AL472="",J708*(1+SUMIFS('A-methods'!Q:Q,'A-methods'!$AG:$AG,"rate",'A-methods'!$AF:$AF,$B708,'A-methods'!$I:$I,$C708,'A-methods'!$A:$A,$D708)),'A-baseline &amp; data'!AL472)</f>
        <v>15721.234594403597</v>
      </c>
      <c r="L708" s="243">
        <f>IF('A-baseline &amp; data'!AM472="",K708*(1+SUMIFS('A-methods'!R:R,'A-methods'!$AG:$AG,"rate",'A-methods'!$AF:$AF,$B708,'A-methods'!$I:$I,$C708,'A-methods'!$A:$A,$D708)),'A-baseline &amp; data'!AM472)</f>
        <v>16633.066200879006</v>
      </c>
      <c r="M708" s="243">
        <f>IF('A-baseline &amp; data'!AN472="",L708*(1+SUMIFS('A-methods'!S:S,'A-methods'!$AG:$AG,"rate",'A-methods'!$AF:$AF,$B708,'A-methods'!$I:$I,$C708,'A-methods'!$A:$A,$D708)),'A-baseline &amp; data'!AN472)</f>
        <v>17597.78404052999</v>
      </c>
      <c r="N708" s="243">
        <f>IF('A-baseline &amp; data'!AO472="",M708*(1+SUMIFS('A-methods'!T:T,'A-methods'!$AG:$AG,"rate",'A-methods'!$AF:$AF,$B708,'A-methods'!$I:$I,$C708,'A-methods'!$A:$A,$D708)),'A-baseline &amp; data'!AO472)</f>
        <v>18618.45551488073</v>
      </c>
      <c r="O708" s="243">
        <f>IF('A-baseline &amp; data'!AP472="",N708*(1+SUMIFS('A-methods'!U:U,'A-methods'!$AG:$AG,"rate",'A-methods'!$AF:$AF,$B708,'A-methods'!$I:$I,$C708,'A-methods'!$A:$A,$D708)),'A-baseline &amp; data'!AP472)</f>
        <v>19698.325934743814</v>
      </c>
      <c r="P708" s="243">
        <f>IF('A-baseline &amp; data'!AQ472="",O708*(1+SUMIFS('A-methods'!V:V,'A-methods'!$AG:$AG,"rate",'A-methods'!$AF:$AF,$B708,'A-methods'!$I:$I,$C708,'A-methods'!$A:$A,$D708)),'A-baseline &amp; data'!AQ472)</f>
        <v>20840.828838958958</v>
      </c>
      <c r="Q708" s="243">
        <f>IF('A-baseline &amp; data'!AR472="",P708*(1+SUMIFS('A-methods'!W:W,'A-methods'!$AG:$AG,"rate",'A-methods'!$AF:$AF,$B708,'A-methods'!$I:$I,$C708,'A-methods'!$A:$A,$D708)),'A-baseline &amp; data'!AR472)</f>
        <v>22049.596911618577</v>
      </c>
      <c r="R708" s="243">
        <f>IF('A-baseline &amp; data'!AS472="",Q708*(1+SUMIFS('A-methods'!X:X,'A-methods'!$AG:$AG,"rate",'A-methods'!$AF:$AF,$B708,'A-methods'!$I:$I,$C708,'A-methods'!$A:$A,$D708)),'A-baseline &amp; data'!AS472)</f>
        <v>23328.473532492455</v>
      </c>
      <c r="S708" s="243">
        <f>IF('A-baseline &amp; data'!AT472="",R708*(1+SUMIFS('A-methods'!Y:Y,'A-methods'!$AG:$AG,"rate",'A-methods'!$AF:$AF,$B708,'A-methods'!$I:$I,$C708,'A-methods'!$A:$A,$D708)),'A-baseline &amp; data'!AT472)</f>
        <v>24681.524997377019</v>
      </c>
      <c r="T708" s="243">
        <f>IF('A-baseline &amp; data'!AU472="",S708*(1+SUMIFS('A-methods'!Z:Z,'A-methods'!$AG:$AG,"rate",'A-methods'!$AF:$AF,$B708,'A-methods'!$I:$I,$C708,'A-methods'!$A:$A,$D708)),'A-baseline &amp; data'!AU472)</f>
        <v>26113.053447224887</v>
      </c>
      <c r="U708" s="243">
        <f>IF('A-baseline &amp; data'!AV472="",T708*(1+SUMIFS('A-methods'!AA:AA,'A-methods'!$AG:$AG,"rate",'A-methods'!$AF:$AF,$B708,'A-methods'!$I:$I,$C708,'A-methods'!$A:$A,$D708)),'A-baseline &amp; data'!AV472)</f>
        <v>27627.610547163931</v>
      </c>
      <c r="V708" s="243">
        <f>IF('A-baseline &amp; data'!AW472="",U708*(1+SUMIFS('A-methods'!AB:AB,'A-methods'!$AG:$AG,"rate",'A-methods'!$AF:$AF,$B708,'A-methods'!$I:$I,$C708,'A-methods'!$A:$A,$D708)),'A-baseline &amp; data'!AW472)</f>
        <v>29230.011958899442</v>
      </c>
      <c r="W708" s="243">
        <f>IF('A-baseline &amp; data'!AX472="",V708*(1+SUMIFS('A-methods'!AC:AC,'A-methods'!$AG:$AG,"rate",'A-methods'!$AF:$AF,$B708,'A-methods'!$I:$I,$C708,'A-methods'!$A:$A,$D708)),'A-baseline &amp; data'!AX472)</f>
        <v>30925.352652515612</v>
      </c>
      <c r="X708" s="243">
        <f>IF('A-baseline &amp; data'!AY472="",W708*(1+SUMIFS('A-methods'!AD:AD,'A-methods'!$AG:$AG,"rate",'A-methods'!$AF:$AF,$B708,'A-methods'!$I:$I,$C708,'A-methods'!$A:$A,$D708)),'A-baseline &amp; data'!AY472)</f>
        <v>32719.023106361517</v>
      </c>
      <c r="Y708" s="243">
        <f>IF('A-baseline &amp; data'!AZ472="",X708*(1+SUMIFS('A-methods'!AE:AE,'A-methods'!$AG:$AG,"rate",'A-methods'!$AF:$AF,$B708,'A-methods'!$I:$I,$C708,'A-methods'!$A:$A,$D708)),'A-baseline &amp; data'!AZ472)</f>
        <v>34616.726446530491</v>
      </c>
    </row>
    <row r="709" spans="1:27">
      <c r="A709" s="237" t="s">
        <v>171</v>
      </c>
      <c r="B709" s="221" t="s">
        <v>172</v>
      </c>
      <c r="C709" s="274" t="str">
        <f t="shared" si="67"/>
        <v>Vic</v>
      </c>
      <c r="D709" s="272" t="str">
        <f t="shared" si="67"/>
        <v>High</v>
      </c>
      <c r="E709" s="336">
        <f>IF('A-baseline &amp; data'!AF473&lt;&gt;"",'A-baseline &amp; data'!AF473,'A-baseline &amp; data'!AE473*(1+SUMIFS('A-methods'!K:K,'A-methods'!$AG:$AG,"rate",'A-methods'!$AF:$AF,$B709,'A-methods'!$I:$I,$C709,'A-methods'!$A:$A,$D709)))</f>
        <v>68127.052999999985</v>
      </c>
      <c r="F709" s="243">
        <f>IF('A-baseline &amp; data'!AG473="",E709*(1+SUMIFS('A-methods'!L:L,'A-methods'!$AG:$AG,"rate",'A-methods'!$AF:$AF,$B709,'A-methods'!$I:$I,$C709,'A-methods'!$A:$A,$D709)),'A-baseline &amp; data'!AG473)</f>
        <v>70034.61048399999</v>
      </c>
      <c r="G709" s="243">
        <f>IF('A-baseline &amp; data'!AH473="",F709*(1+SUMIFS('A-methods'!M:M,'A-methods'!$AG:$AG,"rate",'A-methods'!$AF:$AF,$B709,'A-methods'!$I:$I,$C709,'A-methods'!$A:$A,$D709)),'A-baseline &amp; data'!AH473)</f>
        <v>71995.579577551995</v>
      </c>
      <c r="H709" s="243">
        <f>IF('A-baseline &amp; data'!AI473="",G709*(1+SUMIFS('A-methods'!N:N,'A-methods'!$AG:$AG,"rate",'A-methods'!$AF:$AF,$B709,'A-methods'!$I:$I,$C709,'A-methods'!$A:$A,$D709)),'A-baseline &amp; data'!AI473)</f>
        <v>74011.455805723454</v>
      </c>
      <c r="I709" s="243">
        <f>IF('A-baseline &amp; data'!AJ473="",H709*(1+SUMIFS('A-methods'!O:O,'A-methods'!$AG:$AG,"rate",'A-methods'!$AF:$AF,$B709,'A-methods'!$I:$I,$C709,'A-methods'!$A:$A,$D709)),'A-baseline &amp; data'!AJ473)</f>
        <v>76083.776568283705</v>
      </c>
      <c r="J709" s="243">
        <f>IF('A-baseline &amp; data'!AK473="",I709*(1+SUMIFS('A-methods'!P:P,'A-methods'!$AG:$AG,"rate",'A-methods'!$AF:$AF,$B709,'A-methods'!$I:$I,$C709,'A-methods'!$A:$A,$D709)),'A-baseline &amp; data'!AK473)</f>
        <v>78214.122312195657</v>
      </c>
      <c r="K709" s="243">
        <f>IF('A-baseline &amp; data'!AL473="",J709*(1+SUMIFS('A-methods'!Q:Q,'A-methods'!$AG:$AG,"rate",'A-methods'!$AF:$AF,$B709,'A-methods'!$I:$I,$C709,'A-methods'!$A:$A,$D709)),'A-baseline &amp; data'!AL473)</f>
        <v>80404.117736937143</v>
      </c>
      <c r="L709" s="243">
        <f>IF('A-baseline &amp; data'!AM473="",K709*(1+SUMIFS('A-methods'!R:R,'A-methods'!$AG:$AG,"rate",'A-methods'!$AF:$AF,$B709,'A-methods'!$I:$I,$C709,'A-methods'!$A:$A,$D709)),'A-baseline &amp; data'!AM473)</f>
        <v>82655.433033571389</v>
      </c>
      <c r="M709" s="243">
        <f>IF('A-baseline &amp; data'!AN473="",L709*(1+SUMIFS('A-methods'!S:S,'A-methods'!$AG:$AG,"rate",'A-methods'!$AF:$AF,$B709,'A-methods'!$I:$I,$C709,'A-methods'!$A:$A,$D709)),'A-baseline &amp; data'!AN473)</f>
        <v>84969.785158511397</v>
      </c>
      <c r="N709" s="243">
        <f>IF('A-baseline &amp; data'!AO473="",M709*(1+SUMIFS('A-methods'!T:T,'A-methods'!$AG:$AG,"rate",'A-methods'!$AF:$AF,$B709,'A-methods'!$I:$I,$C709,'A-methods'!$A:$A,$D709)),'A-baseline &amp; data'!AO473)</f>
        <v>87348.939142949719</v>
      </c>
      <c r="O709" s="243">
        <f>IF('A-baseline &amp; data'!AP473="",N709*(1+SUMIFS('A-methods'!U:U,'A-methods'!$AG:$AG,"rate",'A-methods'!$AF:$AF,$B709,'A-methods'!$I:$I,$C709,'A-methods'!$A:$A,$D709)),'A-baseline &amp; data'!AP473)</f>
        <v>89794.709438952312</v>
      </c>
      <c r="P709" s="243">
        <f>IF('A-baseline &amp; data'!AQ473="",O709*(1+SUMIFS('A-methods'!V:V,'A-methods'!$AG:$AG,"rate",'A-methods'!$AF:$AF,$B709,'A-methods'!$I:$I,$C709,'A-methods'!$A:$A,$D709)),'A-baseline &amp; data'!AQ473)</f>
        <v>92308.961303242977</v>
      </c>
      <c r="Q709" s="243">
        <f>IF('A-baseline &amp; data'!AR473="",P709*(1+SUMIFS('A-methods'!W:W,'A-methods'!$AG:$AG,"rate",'A-methods'!$AF:$AF,$B709,'A-methods'!$I:$I,$C709,'A-methods'!$A:$A,$D709)),'A-baseline &amp; data'!AR473)</f>
        <v>94893.612219733783</v>
      </c>
      <c r="R709" s="243">
        <f>IF('A-baseline &amp; data'!AS473="",Q709*(1+SUMIFS('A-methods'!X:X,'A-methods'!$AG:$AG,"rate",'A-methods'!$AF:$AF,$B709,'A-methods'!$I:$I,$C709,'A-methods'!$A:$A,$D709)),'A-baseline &amp; data'!AS473)</f>
        <v>97550.633361886328</v>
      </c>
      <c r="S709" s="243">
        <f>IF('A-baseline &amp; data'!AT473="",R709*(1+SUMIFS('A-methods'!Y:Y,'A-methods'!$AG:$AG,"rate",'A-methods'!$AF:$AF,$B709,'A-methods'!$I:$I,$C709,'A-methods'!$A:$A,$D709)),'A-baseline &amp; data'!AT473)</f>
        <v>100282.05109601915</v>
      </c>
      <c r="T709" s="243">
        <f>IF('A-baseline &amp; data'!AU473="",S709*(1+SUMIFS('A-methods'!Z:Z,'A-methods'!$AG:$AG,"rate",'A-methods'!$AF:$AF,$B709,'A-methods'!$I:$I,$C709,'A-methods'!$A:$A,$D709)),'A-baseline &amp; data'!AU473)</f>
        <v>103089.94852670768</v>
      </c>
      <c r="U709" s="243">
        <f>IF('A-baseline &amp; data'!AV473="",T709*(1+SUMIFS('A-methods'!AA:AA,'A-methods'!$AG:$AG,"rate",'A-methods'!$AF:$AF,$B709,'A-methods'!$I:$I,$C709,'A-methods'!$A:$A,$D709)),'A-baseline &amp; data'!AV473)</f>
        <v>105976.4670854555</v>
      </c>
      <c r="V709" s="243">
        <f>IF('A-baseline &amp; data'!AW473="",U709*(1+SUMIFS('A-methods'!AB:AB,'A-methods'!$AG:$AG,"rate",'A-methods'!$AF:$AF,$B709,'A-methods'!$I:$I,$C709,'A-methods'!$A:$A,$D709)),'A-baseline &amp; data'!AW473)</f>
        <v>108943.80816384825</v>
      </c>
      <c r="W709" s="243">
        <f>IF('A-baseline &amp; data'!AX473="",V709*(1+SUMIFS('A-methods'!AC:AC,'A-methods'!$AG:$AG,"rate",'A-methods'!$AF:$AF,$B709,'A-methods'!$I:$I,$C709,'A-methods'!$A:$A,$D709)),'A-baseline &amp; data'!AX473)</f>
        <v>111994.23479243601</v>
      </c>
      <c r="X709" s="243">
        <f>IF('A-baseline &amp; data'!AY473="",W709*(1+SUMIFS('A-methods'!AD:AD,'A-methods'!$AG:$AG,"rate",'A-methods'!$AF:$AF,$B709,'A-methods'!$I:$I,$C709,'A-methods'!$A:$A,$D709)),'A-baseline &amp; data'!AY473)</f>
        <v>115130.07336662422</v>
      </c>
      <c r="Y709" s="243">
        <f>IF('A-baseline &amp; data'!AZ473="",X709*(1+SUMIFS('A-methods'!AE:AE,'A-methods'!$AG:$AG,"rate",'A-methods'!$AF:$AF,$B709,'A-methods'!$I:$I,$C709,'A-methods'!$A:$A,$D709)),'A-baseline &amp; data'!AZ473)</f>
        <v>118353.7154208897</v>
      </c>
    </row>
    <row r="710" spans="1:27">
      <c r="A710" s="237" t="s">
        <v>260</v>
      </c>
      <c r="B710" s="221" t="s">
        <v>264</v>
      </c>
      <c r="C710" s="274" t="str">
        <f t="shared" si="67"/>
        <v>Vic</v>
      </c>
      <c r="D710" s="272" t="str">
        <f t="shared" si="67"/>
        <v>High</v>
      </c>
      <c r="E710" s="336">
        <f>IF('A-baseline &amp; data'!AF474&lt;&gt;"",'A-baseline &amp; data'!AF474,'A-baseline &amp; data'!AE474*(1+SUMIFS('A-methods'!K:K,'A-methods'!$AG:$AG,"rate",'A-methods'!$AF:$AF,$B710,'A-methods'!$I:$I,$C710,'A-methods'!$A:$A,$D710)))</f>
        <v>36134.231999999996</v>
      </c>
      <c r="F710" s="243">
        <f>IF('A-baseline &amp; data'!AG474="",E710*(1+SUMIFS('A-methods'!L:L,'A-methods'!$AG:$AG,"rate",'A-methods'!$AF:$AF,$B710,'A-methods'!$I:$I,$C710,'A-methods'!$A:$A,$D710)),'A-baseline &amp; data'!AG474)</f>
        <v>36495.57432</v>
      </c>
      <c r="G710" s="243">
        <f>IF('A-baseline &amp; data'!AH474="",F710*(1+SUMIFS('A-methods'!M:M,'A-methods'!$AG:$AG,"rate",'A-methods'!$AF:$AF,$B710,'A-methods'!$I:$I,$C710,'A-methods'!$A:$A,$D710)),'A-baseline &amp; data'!AH474)</f>
        <v>36860.5300632</v>
      </c>
      <c r="H710" s="243">
        <f>IF('A-baseline &amp; data'!AI474="",G710*(1+SUMIFS('A-methods'!N:N,'A-methods'!$AG:$AG,"rate",'A-methods'!$AF:$AF,$B710,'A-methods'!$I:$I,$C710,'A-methods'!$A:$A,$D710)),'A-baseline &amp; data'!AI474)</f>
        <v>37229.135363832</v>
      </c>
      <c r="I710" s="243">
        <f>IF('A-baseline &amp; data'!AJ474="",H710*(1+SUMIFS('A-methods'!O:O,'A-methods'!$AG:$AG,"rate",'A-methods'!$AF:$AF,$B710,'A-methods'!$I:$I,$C710,'A-methods'!$A:$A,$D710)),'A-baseline &amp; data'!AJ474)</f>
        <v>37601.42671747032</v>
      </c>
      <c r="J710" s="243">
        <f>IF('A-baseline &amp; data'!AK474="",I710*(1+SUMIFS('A-methods'!P:P,'A-methods'!$AG:$AG,"rate",'A-methods'!$AF:$AF,$B710,'A-methods'!$I:$I,$C710,'A-methods'!$A:$A,$D710)),'A-baseline &amp; data'!AK474)</f>
        <v>37977.440984645022</v>
      </c>
      <c r="K710" s="243">
        <f>IF('A-baseline &amp; data'!AL474="",J710*(1+SUMIFS('A-methods'!Q:Q,'A-methods'!$AG:$AG,"rate",'A-methods'!$AF:$AF,$B710,'A-methods'!$I:$I,$C710,'A-methods'!$A:$A,$D710)),'A-baseline &amp; data'!AL474)</f>
        <v>38357.215394491475</v>
      </c>
      <c r="L710" s="243">
        <f>IF('A-baseline &amp; data'!AM474="",K710*(1+SUMIFS('A-methods'!R:R,'A-methods'!$AG:$AG,"rate",'A-methods'!$AF:$AF,$B710,'A-methods'!$I:$I,$C710,'A-methods'!$A:$A,$D710)),'A-baseline &amp; data'!AM474)</f>
        <v>38740.78754843639</v>
      </c>
      <c r="M710" s="243">
        <f>IF('A-baseline &amp; data'!AN474="",L710*(1+SUMIFS('A-methods'!S:S,'A-methods'!$AG:$AG,"rate",'A-methods'!$AF:$AF,$B710,'A-methods'!$I:$I,$C710,'A-methods'!$A:$A,$D710)),'A-baseline &amp; data'!AN474)</f>
        <v>39128.195423920755</v>
      </c>
      <c r="N710" s="243">
        <f>IF('A-baseline &amp; data'!AO474="",M710*(1+SUMIFS('A-methods'!T:T,'A-methods'!$AG:$AG,"rate",'A-methods'!$AF:$AF,$B710,'A-methods'!$I:$I,$C710,'A-methods'!$A:$A,$D710)),'A-baseline &amp; data'!AO474)</f>
        <v>39519.477378159965</v>
      </c>
      <c r="O710" s="243">
        <f>IF('A-baseline &amp; data'!AP474="",N710*(1+SUMIFS('A-methods'!U:U,'A-methods'!$AG:$AG,"rate",'A-methods'!$AF:$AF,$B710,'A-methods'!$I:$I,$C710,'A-methods'!$A:$A,$D710)),'A-baseline &amp; data'!AP474)</f>
        <v>39914.672151941566</v>
      </c>
      <c r="P710" s="243">
        <f>IF('A-baseline &amp; data'!AQ474="",O710*(1+SUMIFS('A-methods'!V:V,'A-methods'!$AG:$AG,"rate",'A-methods'!$AF:$AF,$B710,'A-methods'!$I:$I,$C710,'A-methods'!$A:$A,$D710)),'A-baseline &amp; data'!AQ474)</f>
        <v>40313.818873460979</v>
      </c>
      <c r="Q710" s="243">
        <f>IF('A-baseline &amp; data'!AR474="",P710*(1+SUMIFS('A-methods'!W:W,'A-methods'!$AG:$AG,"rate",'A-methods'!$AF:$AF,$B710,'A-methods'!$I:$I,$C710,'A-methods'!$A:$A,$D710)),'A-baseline &amp; data'!AR474)</f>
        <v>40716.957062195586</v>
      </c>
      <c r="R710" s="243">
        <f>IF('A-baseline &amp; data'!AS474="",Q710*(1+SUMIFS('A-methods'!X:X,'A-methods'!$AG:$AG,"rate",'A-methods'!$AF:$AF,$B710,'A-methods'!$I:$I,$C710,'A-methods'!$A:$A,$D710)),'A-baseline &amp; data'!AS474)</f>
        <v>41124.126632817541</v>
      </c>
      <c r="S710" s="243">
        <f>IF('A-baseline &amp; data'!AT474="",R710*(1+SUMIFS('A-methods'!Y:Y,'A-methods'!$AG:$AG,"rate",'A-methods'!$AF:$AF,$B710,'A-methods'!$I:$I,$C710,'A-methods'!$A:$A,$D710)),'A-baseline &amp; data'!AT474)</f>
        <v>41535.36789914572</v>
      </c>
      <c r="T710" s="243">
        <f>IF('A-baseline &amp; data'!AU474="",S710*(1+SUMIFS('A-methods'!Z:Z,'A-methods'!$AG:$AG,"rate",'A-methods'!$AF:$AF,$B710,'A-methods'!$I:$I,$C710,'A-methods'!$A:$A,$D710)),'A-baseline &amp; data'!AU474)</f>
        <v>41950.721578137178</v>
      </c>
      <c r="U710" s="243">
        <f>IF('A-baseline &amp; data'!AV474="",T710*(1+SUMIFS('A-methods'!AA:AA,'A-methods'!$AG:$AG,"rate",'A-methods'!$AF:$AF,$B710,'A-methods'!$I:$I,$C710,'A-methods'!$A:$A,$D710)),'A-baseline &amp; data'!AV474)</f>
        <v>42370.228793918548</v>
      </c>
      <c r="V710" s="243">
        <f>IF('A-baseline &amp; data'!AW474="",U710*(1+SUMIFS('A-methods'!AB:AB,'A-methods'!$AG:$AG,"rate",'A-methods'!$AF:$AF,$B710,'A-methods'!$I:$I,$C710,'A-methods'!$A:$A,$D710)),'A-baseline &amp; data'!AW474)</f>
        <v>42793.931081857736</v>
      </c>
      <c r="W710" s="243">
        <f>IF('A-baseline &amp; data'!AX474="",V710*(1+SUMIFS('A-methods'!AC:AC,'A-methods'!$AG:$AG,"rate",'A-methods'!$AF:$AF,$B710,'A-methods'!$I:$I,$C710,'A-methods'!$A:$A,$D710)),'A-baseline &amp; data'!AX474)</f>
        <v>43221.870392676312</v>
      </c>
      <c r="X710" s="243">
        <f>IF('A-baseline &amp; data'!AY474="",W710*(1+SUMIFS('A-methods'!AD:AD,'A-methods'!$AG:$AG,"rate",'A-methods'!$AF:$AF,$B710,'A-methods'!$I:$I,$C710,'A-methods'!$A:$A,$D710)),'A-baseline &amp; data'!AY474)</f>
        <v>43654.089096603078</v>
      </c>
      <c r="Y710" s="243">
        <f>IF('A-baseline &amp; data'!AZ474="",X710*(1+SUMIFS('A-methods'!AE:AE,'A-methods'!$AG:$AG,"rate",'A-methods'!$AF:$AF,$B710,'A-methods'!$I:$I,$C710,'A-methods'!$A:$A,$D710)),'A-baseline &amp; data'!AZ474)</f>
        <v>44090.629987569111</v>
      </c>
    </row>
    <row r="711" spans="1:27">
      <c r="A711" s="237" t="s">
        <v>175</v>
      </c>
      <c r="B711" s="221" t="s">
        <v>373</v>
      </c>
      <c r="C711" s="274" t="str">
        <f t="shared" si="67"/>
        <v>Vic</v>
      </c>
      <c r="D711" s="272" t="str">
        <f t="shared" si="67"/>
        <v>High</v>
      </c>
      <c r="E711" s="336">
        <f>IF('A-baseline &amp; data'!AF475&lt;&gt;"",'A-baseline &amp; data'!AF475,'A-baseline &amp; data'!AE475*(1+SUMIFS('A-methods'!K:K,'A-methods'!$AG:$AG,"rate",'A-methods'!$AF:$AF,$B711,'A-methods'!$I:$I,$C711,'A-methods'!$A:$A,$D711)))</f>
        <v>11461.203000000001</v>
      </c>
      <c r="F711" s="243">
        <f>IF('A-baseline &amp; data'!AG475="",E711*(1+SUMIFS('A-methods'!L:L,'A-methods'!$AG:$AG,"rate",'A-methods'!$AF:$AF,$B711,'A-methods'!$I:$I,$C711,'A-methods'!$A:$A,$D711)),'A-baseline &amp; data'!AG475)</f>
        <v>11910.996496178514</v>
      </c>
      <c r="G711" s="243">
        <f>IF('A-baseline &amp; data'!AH475="",F711*(1+SUMIFS('A-methods'!M:M,'A-methods'!$AG:$AG,"rate",'A-methods'!$AF:$AF,$B711,'A-methods'!$I:$I,$C711,'A-methods'!$A:$A,$D711)),'A-baseline &amp; data'!AH475)</f>
        <v>12378.442082561211</v>
      </c>
      <c r="H711" s="243">
        <f>IF('A-baseline &amp; data'!AI475="",G711*(1+SUMIFS('A-methods'!N:N,'A-methods'!$AG:$AG,"rate",'A-methods'!$AF:$AF,$B711,'A-methods'!$I:$I,$C711,'A-methods'!$A:$A,$D711)),'A-baseline &amp; data'!AI475)</f>
        <v>12873.57976586366</v>
      </c>
      <c r="I711" s="243">
        <f>IF('A-baseline &amp; data'!AJ475="",H711*(1+SUMIFS('A-methods'!O:O,'A-methods'!$AG:$AG,"rate",'A-methods'!$AF:$AF,$B711,'A-methods'!$I:$I,$C711,'A-methods'!$A:$A,$D711)),'A-baseline &amp; data'!AJ475)</f>
        <v>13388.522956498207</v>
      </c>
      <c r="J711" s="243">
        <f>IF('A-baseline &amp; data'!AK475="",I711*(1+SUMIFS('A-methods'!P:P,'A-methods'!$AG:$AG,"rate",'A-methods'!$AF:$AF,$B711,'A-methods'!$I:$I,$C711,'A-methods'!$A:$A,$D711)),'A-baseline &amp; data'!AK475)</f>
        <v>13924.063874758136</v>
      </c>
      <c r="K711" s="243">
        <f>IF('A-baseline &amp; data'!AL475="",J711*(1+SUMIFS('A-methods'!Q:Q,'A-methods'!$AG:$AG,"rate",'A-methods'!$AF:$AF,$B711,'A-methods'!$I:$I,$C711,'A-methods'!$A:$A,$D711)),'A-baseline &amp; data'!AL475)</f>
        <v>14481.026429748463</v>
      </c>
      <c r="L711" s="243">
        <f>IF('A-baseline &amp; data'!AM475="",K711*(1+SUMIFS('A-methods'!R:R,'A-methods'!$AG:$AG,"rate",'A-methods'!$AF:$AF,$B711,'A-methods'!$I:$I,$C711,'A-methods'!$A:$A,$D711)),'A-baseline &amp; data'!AM475)</f>
        <v>15060.267486938401</v>
      </c>
      <c r="M711" s="243">
        <f>IF('A-baseline &amp; data'!AN475="",L711*(1+SUMIFS('A-methods'!S:S,'A-methods'!$AG:$AG,"rate",'A-methods'!$AF:$AF,$B711,'A-methods'!$I:$I,$C711,'A-methods'!$A:$A,$D711)),'A-baseline &amp; data'!AN475)</f>
        <v>15662.678186415937</v>
      </c>
      <c r="N711" s="243">
        <f>IF('A-baseline &amp; data'!AO475="",M711*(1+SUMIFS('A-methods'!T:T,'A-methods'!$AG:$AG,"rate",'A-methods'!$AF:$AF,$B711,'A-methods'!$I:$I,$C711,'A-methods'!$A:$A,$D711)),'A-baseline &amp; data'!AO475)</f>
        <v>16304.847992058989</v>
      </c>
      <c r="O711" s="243">
        <f>IF('A-baseline &amp; data'!AP475="",N711*(1+SUMIFS('A-methods'!U:U,'A-methods'!$AG:$AG,"rate",'A-methods'!$AF:$AF,$B711,'A-methods'!$I:$I,$C711,'A-methods'!$A:$A,$D711)),'A-baseline &amp; data'!AP475)</f>
        <v>16973.346759733406</v>
      </c>
      <c r="P711" s="243">
        <f>IF('A-baseline &amp; data'!AQ475="",O711*(1+SUMIFS('A-methods'!V:V,'A-methods'!$AG:$AG,"rate",'A-methods'!$AF:$AF,$B711,'A-methods'!$I:$I,$C711,'A-methods'!$A:$A,$D711)),'A-baseline &amp; data'!AQ475)</f>
        <v>17669.253976882475</v>
      </c>
      <c r="Q711" s="243">
        <f>IF('A-baseline &amp; data'!AR475="",P711*(1+SUMIFS('A-methods'!W:W,'A-methods'!$AG:$AG,"rate",'A-methods'!$AF:$AF,$B711,'A-methods'!$I:$I,$C711,'A-methods'!$A:$A,$D711)),'A-baseline &amp; data'!AR475)</f>
        <v>18393.693389934655</v>
      </c>
      <c r="R711" s="243">
        <f>IF('A-baseline &amp; data'!AS475="",Q711*(1+SUMIFS('A-methods'!X:X,'A-methods'!$AG:$AG,"rate",'A-methods'!$AF:$AF,$B711,'A-methods'!$I:$I,$C711,'A-methods'!$A:$A,$D711)),'A-baseline &amp; data'!AS475)</f>
        <v>19147.834818921976</v>
      </c>
      <c r="S711" s="243">
        <f>IF('A-baseline &amp; data'!AT475="",R711*(1+SUMIFS('A-methods'!Y:Y,'A-methods'!$AG:$AG,"rate",'A-methods'!$AF:$AF,$B711,'A-methods'!$I:$I,$C711,'A-methods'!$A:$A,$D711)),'A-baseline &amp; data'!AT475)</f>
        <v>19932.896046497775</v>
      </c>
      <c r="T711" s="243">
        <f>IF('A-baseline &amp; data'!AU475="",S711*(1+SUMIFS('A-methods'!Z:Z,'A-methods'!$AG:$AG,"rate",'A-methods'!$AF:$AF,$B711,'A-methods'!$I:$I,$C711,'A-methods'!$A:$A,$D711)),'A-baseline &amp; data'!AU475)</f>
        <v>20750.144784404183</v>
      </c>
      <c r="U711" s="243">
        <f>IF('A-baseline &amp; data'!AV475="",T711*(1+SUMIFS('A-methods'!AA:AA,'A-methods'!$AG:$AG,"rate",'A-methods'!$AF:$AF,$B711,'A-methods'!$I:$I,$C711,'A-methods'!$A:$A,$D711)),'A-baseline &amp; data'!AV475)</f>
        <v>21600.900720564754</v>
      </c>
      <c r="V711" s="243">
        <f>IF('A-baseline &amp; data'!AW475="",U711*(1+SUMIFS('A-methods'!AB:AB,'A-methods'!$AG:$AG,"rate",'A-methods'!$AF:$AF,$B711,'A-methods'!$I:$I,$C711,'A-methods'!$A:$A,$D711)),'A-baseline &amp; data'!AW475)</f>
        <v>22486.537650107908</v>
      </c>
      <c r="W711" s="243">
        <f>IF('A-baseline &amp; data'!AX475="",V711*(1+SUMIFS('A-methods'!AC:AC,'A-methods'!$AG:$AG,"rate",'A-methods'!$AF:$AF,$B711,'A-methods'!$I:$I,$C711,'A-methods'!$A:$A,$D711)),'A-baseline &amp; data'!AX475)</f>
        <v>23408.48569376233</v>
      </c>
      <c r="X711" s="243">
        <f>IF('A-baseline &amp; data'!AY475="",W711*(1+SUMIFS('A-methods'!AD:AD,'A-methods'!$AG:$AG,"rate",'A-methods'!$AF:$AF,$B711,'A-methods'!$I:$I,$C711,'A-methods'!$A:$A,$D711)),'A-baseline &amp; data'!AY475)</f>
        <v>24368.233607206585</v>
      </c>
      <c r="Y711" s="243">
        <f>IF('A-baseline &amp; data'!AZ475="",X711*(1+SUMIFS('A-methods'!AE:AE,'A-methods'!$AG:$AG,"rate",'A-methods'!$AF:$AF,$B711,'A-methods'!$I:$I,$C711,'A-methods'!$A:$A,$D711)),'A-baseline &amp; data'!AZ475)</f>
        <v>25367.331185102052</v>
      </c>
    </row>
    <row r="712" spans="1:27" s="241" customFormat="1" ht="15">
      <c r="A712" s="237" t="s">
        <v>189</v>
      </c>
      <c r="B712" s="221" t="s">
        <v>190</v>
      </c>
      <c r="C712" s="274" t="str">
        <f t="shared" si="67"/>
        <v>Vic</v>
      </c>
      <c r="D712" s="272" t="str">
        <f t="shared" si="67"/>
        <v>High</v>
      </c>
      <c r="E712" s="336">
        <f>IF('A-baseline &amp; data'!AF476&lt;&gt;"",'A-baseline &amp; data'!AF476,'A-baseline &amp; data'!AE476*(1+SUMIFS('A-methods'!K:K,'A-methods'!$AG:$AG,"rate",'A-methods'!$AF:$AF,$B712,'A-methods'!$I:$I,$C712,'A-methods'!$A:$A,$D712)))</f>
        <v>88167.688172568553</v>
      </c>
      <c r="F712" s="243">
        <f>IF('A-baseline &amp; data'!AG476="",E712*(1+SUMIFS('A-methods'!L:L,'A-methods'!$AG:$AG,"rate",'A-methods'!$AF:$AF,$B712,'A-methods'!$I:$I,$C712,'A-methods'!$A:$A,$D712)),'A-baseline &amp; data'!AG476)</f>
        <v>91253.557258608445</v>
      </c>
      <c r="G712" s="243">
        <f>IF('A-baseline &amp; data'!AH476="",F712*(1+SUMIFS('A-methods'!M:M,'A-methods'!$AG:$AG,"rate",'A-methods'!$AF:$AF,$B712,'A-methods'!$I:$I,$C712,'A-methods'!$A:$A,$D712)),'A-baseline &amp; data'!AH476)</f>
        <v>94447.431762659733</v>
      </c>
      <c r="H712" s="243">
        <f>IF('A-baseline &amp; data'!AI476="",G712*(1+SUMIFS('A-methods'!N:N,'A-methods'!$AG:$AG,"rate",'A-methods'!$AF:$AF,$B712,'A-methods'!$I:$I,$C712,'A-methods'!$A:$A,$D712)),'A-baseline &amp; data'!AI476)</f>
        <v>97753.091874352816</v>
      </c>
      <c r="I712" s="243">
        <f>IF('A-baseline &amp; data'!AJ476="",H712*(1+SUMIFS('A-methods'!O:O,'A-methods'!$AG:$AG,"rate",'A-methods'!$AF:$AF,$B712,'A-methods'!$I:$I,$C712,'A-methods'!$A:$A,$D712)),'A-baseline &amp; data'!AJ476)</f>
        <v>101174.45008995516</v>
      </c>
      <c r="J712" s="243">
        <f>IF('A-baseline &amp; data'!AK476="",I712*(1+SUMIFS('A-methods'!P:P,'A-methods'!$AG:$AG,"rate",'A-methods'!$AF:$AF,$B712,'A-methods'!$I:$I,$C712,'A-methods'!$A:$A,$D712)),'A-baseline &amp; data'!AK476)</f>
        <v>104715.55584310359</v>
      </c>
      <c r="K712" s="243">
        <f>IF('A-baseline &amp; data'!AL476="",J712*(1+SUMIFS('A-methods'!Q:Q,'A-methods'!$AG:$AG,"rate",'A-methods'!$AF:$AF,$B712,'A-methods'!$I:$I,$C712,'A-methods'!$A:$A,$D712)),'A-baseline &amp; data'!AL476)</f>
        <v>108380.60029761221</v>
      </c>
      <c r="L712" s="243">
        <f>IF('A-baseline &amp; data'!AM476="",K712*(1+SUMIFS('A-methods'!R:R,'A-methods'!$AG:$AG,"rate",'A-methods'!$AF:$AF,$B712,'A-methods'!$I:$I,$C712,'A-methods'!$A:$A,$D712)),'A-baseline &amp; data'!AM476)</f>
        <v>112173.92130802863</v>
      </c>
      <c r="M712" s="243">
        <f>IF('A-baseline &amp; data'!AN476="",L712*(1+SUMIFS('A-methods'!S:S,'A-methods'!$AG:$AG,"rate",'A-methods'!$AF:$AF,$B712,'A-methods'!$I:$I,$C712,'A-methods'!$A:$A,$D712)),'A-baseline &amp; data'!AN476)</f>
        <v>116100.00855380962</v>
      </c>
      <c r="N712" s="243">
        <f>IF('A-baseline &amp; data'!AO476="",M712*(1+SUMIFS('A-methods'!T:T,'A-methods'!$AG:$AG,"rate",'A-methods'!$AF:$AF,$B712,'A-methods'!$I:$I,$C712,'A-methods'!$A:$A,$D712)),'A-baseline &amp; data'!AO476)</f>
        <v>120163.50885319295</v>
      </c>
      <c r="O712" s="243">
        <f>IF('A-baseline &amp; data'!AP476="",N712*(1+SUMIFS('A-methods'!U:U,'A-methods'!$AG:$AG,"rate",'A-methods'!$AF:$AF,$B712,'A-methods'!$I:$I,$C712,'A-methods'!$A:$A,$D712)),'A-baseline &amp; data'!AP476)</f>
        <v>124369.2316630547</v>
      </c>
      <c r="P712" s="243">
        <f>IF('A-baseline &amp; data'!AQ476="",O712*(1+SUMIFS('A-methods'!V:V,'A-methods'!$AG:$AG,"rate",'A-methods'!$AF:$AF,$B712,'A-methods'!$I:$I,$C712,'A-methods'!$A:$A,$D712)),'A-baseline &amp; data'!AQ476)</f>
        <v>128722.1547712616</v>
      </c>
      <c r="Q712" s="243">
        <f>IF('A-baseline &amp; data'!AR476="",P712*(1+SUMIFS('A-methods'!W:W,'A-methods'!$AG:$AG,"rate",'A-methods'!$AF:$AF,$B712,'A-methods'!$I:$I,$C712,'A-methods'!$A:$A,$D712)),'A-baseline &amp; data'!AR476)</f>
        <v>133227.43018825573</v>
      </c>
      <c r="R712" s="243">
        <f>IF('A-baseline &amp; data'!AS476="",Q712*(1+SUMIFS('A-methods'!X:X,'A-methods'!$AG:$AG,"rate",'A-methods'!$AF:$AF,$B712,'A-methods'!$I:$I,$C712,'A-methods'!$A:$A,$D712)),'A-baseline &amp; data'!AS476)</f>
        <v>137890.39024484466</v>
      </c>
      <c r="S712" s="243">
        <f>IF('A-baseline &amp; data'!AT476="",R712*(1+SUMIFS('A-methods'!Y:Y,'A-methods'!$AG:$AG,"rate",'A-methods'!$AF:$AF,$B712,'A-methods'!$I:$I,$C712,'A-methods'!$A:$A,$D712)),'A-baseline &amp; data'!AT476)</f>
        <v>142716.5539034142</v>
      </c>
      <c r="T712" s="243">
        <f>IF('A-baseline &amp; data'!AU476="",S712*(1+SUMIFS('A-methods'!Z:Z,'A-methods'!$AG:$AG,"rate",'A-methods'!$AF:$AF,$B712,'A-methods'!$I:$I,$C712,'A-methods'!$A:$A,$D712)),'A-baseline &amp; data'!AU476)</f>
        <v>147711.63329003367</v>
      </c>
      <c r="U712" s="243">
        <f>IF('A-baseline &amp; data'!AV476="",T712*(1+SUMIFS('A-methods'!AA:AA,'A-methods'!$AG:$AG,"rate",'A-methods'!$AF:$AF,$B712,'A-methods'!$I:$I,$C712,'A-methods'!$A:$A,$D712)),'A-baseline &amp; data'!AV476)</f>
        <v>152881.54045518485</v>
      </c>
      <c r="V712" s="243">
        <f>IF('A-baseline &amp; data'!AW476="",U712*(1+SUMIFS('A-methods'!AB:AB,'A-methods'!$AG:$AG,"rate",'A-methods'!$AF:$AF,$B712,'A-methods'!$I:$I,$C712,'A-methods'!$A:$A,$D712)),'A-baseline &amp; data'!AW476)</f>
        <v>158232.3943711163</v>
      </c>
      <c r="W712" s="243">
        <f>IF('A-baseline &amp; data'!AX476="",V712*(1+SUMIFS('A-methods'!AC:AC,'A-methods'!$AG:$AG,"rate",'A-methods'!$AF:$AF,$B712,'A-methods'!$I:$I,$C712,'A-methods'!$A:$A,$D712)),'A-baseline &amp; data'!AX476)</f>
        <v>163770.52817410536</v>
      </c>
      <c r="X712" s="243">
        <f>IF('A-baseline &amp; data'!AY476="",W712*(1+SUMIFS('A-methods'!AD:AD,'A-methods'!$AG:$AG,"rate",'A-methods'!$AF:$AF,$B712,'A-methods'!$I:$I,$C712,'A-methods'!$A:$A,$D712)),'A-baseline &amp; data'!AY476)</f>
        <v>169502.49666019905</v>
      </c>
      <c r="Y712" s="243">
        <f>IF('A-baseline &amp; data'!AZ476="",X712*(1+SUMIFS('A-methods'!AE:AE,'A-methods'!$AG:$AG,"rate",'A-methods'!$AF:$AF,$B712,'A-methods'!$I:$I,$C712,'A-methods'!$A:$A,$D712)),'A-baseline &amp; data'!AZ476)</f>
        <v>175435.08404330601</v>
      </c>
      <c r="AA712" s="356"/>
    </row>
    <row r="713" spans="1:27" ht="12.75" customHeight="1">
      <c r="A713" s="244" t="s">
        <v>262</v>
      </c>
      <c r="B713" s="245" t="s">
        <v>265</v>
      </c>
      <c r="C713" s="188" t="str">
        <f t="shared" si="67"/>
        <v>Vic</v>
      </c>
      <c r="D713" s="275" t="str">
        <f t="shared" si="67"/>
        <v>High</v>
      </c>
      <c r="E713" s="337">
        <f>IF('A-baseline &amp; data'!AF477&lt;&gt;"",'A-baseline &amp; data'!AF477,'A-baseline &amp; data'!AE477*(1+SUMIFS('A-methods'!K:K,'A-methods'!$AG:$AG,"rate",'A-methods'!$AF:$AF,$B713,'A-methods'!$I:$I,$C713,'A-methods'!$A:$A,$D713)))</f>
        <v>888.45900000000006</v>
      </c>
      <c r="F713" s="196">
        <f>IF('A-baseline &amp; data'!AG477="",E713*(1+SUMIFS('A-methods'!L:L,'A-methods'!$AG:$AG,"rate",'A-methods'!$AF:$AF,$B713,'A-methods'!$I:$I,$C713,'A-methods'!$A:$A,$D713)),'A-baseline &amp; data'!AG477)</f>
        <v>844.03605000000005</v>
      </c>
      <c r="G713" s="196">
        <f>IF('A-baseline &amp; data'!AH477="",F713*(1+SUMIFS('A-methods'!M:M,'A-methods'!$AG:$AG,"rate",'A-methods'!$AF:$AF,$B713,'A-methods'!$I:$I,$C713,'A-methods'!$A:$A,$D713)),'A-baseline &amp; data'!AH477)</f>
        <v>801.83424750000006</v>
      </c>
      <c r="H713" s="196">
        <f>IF('A-baseline &amp; data'!AI477="",G713*(1+SUMIFS('A-methods'!N:N,'A-methods'!$AG:$AG,"rate",'A-methods'!$AF:$AF,$B713,'A-methods'!$I:$I,$C713,'A-methods'!$A:$A,$D713)),'A-baseline &amp; data'!AI477)</f>
        <v>761.74253512500002</v>
      </c>
      <c r="I713" s="196">
        <f>IF('A-baseline &amp; data'!AJ477="",H713*(1+SUMIFS('A-methods'!O:O,'A-methods'!$AG:$AG,"rate",'A-methods'!$AF:$AF,$B713,'A-methods'!$I:$I,$C713,'A-methods'!$A:$A,$D713)),'A-baseline &amp; data'!AJ477)</f>
        <v>723.65540836874993</v>
      </c>
      <c r="J713" s="196">
        <f>IF('A-baseline &amp; data'!AK477="",I713*(1+SUMIFS('A-methods'!P:P,'A-methods'!$AG:$AG,"rate",'A-methods'!$AF:$AF,$B713,'A-methods'!$I:$I,$C713,'A-methods'!$A:$A,$D713)),'A-baseline &amp; data'!AK477)</f>
        <v>687.47263795031245</v>
      </c>
      <c r="K713" s="196">
        <f>IF('A-baseline &amp; data'!AL477="",J713*(1+SUMIFS('A-methods'!Q:Q,'A-methods'!$AG:$AG,"rate",'A-methods'!$AF:$AF,$B713,'A-methods'!$I:$I,$C713,'A-methods'!$A:$A,$D713)),'A-baseline &amp; data'!AL477)</f>
        <v>653.09900605279677</v>
      </c>
      <c r="L713" s="196">
        <f>IF('A-baseline &amp; data'!AM477="",K713*(1+SUMIFS('A-methods'!R:R,'A-methods'!$AG:$AG,"rate",'A-methods'!$AF:$AF,$B713,'A-methods'!$I:$I,$C713,'A-methods'!$A:$A,$D713)),'A-baseline &amp; data'!AM477)</f>
        <v>620.44405575015685</v>
      </c>
      <c r="M713" s="196">
        <f>IF('A-baseline &amp; data'!AN477="",L713*(1+SUMIFS('A-methods'!S:S,'A-methods'!$AG:$AG,"rate",'A-methods'!$AF:$AF,$B713,'A-methods'!$I:$I,$C713,'A-methods'!$A:$A,$D713)),'A-baseline &amp; data'!AN477)</f>
        <v>589.42185296264893</v>
      </c>
      <c r="N713" s="196">
        <f>IF('A-baseline &amp; data'!AO477="",M713*(1+SUMIFS('A-methods'!T:T,'A-methods'!$AG:$AG,"rate",'A-methods'!$AF:$AF,$B713,'A-methods'!$I:$I,$C713,'A-methods'!$A:$A,$D713)),'A-baseline &amp; data'!AO477)</f>
        <v>559.9507603145164</v>
      </c>
      <c r="O713" s="196">
        <f>IF('A-baseline &amp; data'!AP477="",N713*(1+SUMIFS('A-methods'!U:U,'A-methods'!$AG:$AG,"rate",'A-methods'!$AF:$AF,$B713,'A-methods'!$I:$I,$C713,'A-methods'!$A:$A,$D713)),'A-baseline &amp; data'!AP477)</f>
        <v>531.95322229879059</v>
      </c>
      <c r="P713" s="196">
        <f>IF('A-baseline &amp; data'!AQ477="",O713*(1+SUMIFS('A-methods'!V:V,'A-methods'!$AG:$AG,"rate",'A-methods'!$AF:$AF,$B713,'A-methods'!$I:$I,$C713,'A-methods'!$A:$A,$D713)),'A-baseline &amp; data'!AQ477)</f>
        <v>505.35556118385102</v>
      </c>
      <c r="Q713" s="196">
        <f>IF('A-baseline &amp; data'!AR477="",P713*(1+SUMIFS('A-methods'!W:W,'A-methods'!$AG:$AG,"rate",'A-methods'!$AF:$AF,$B713,'A-methods'!$I:$I,$C713,'A-methods'!$A:$A,$D713)),'A-baseline &amp; data'!AR477)</f>
        <v>480.08778312465847</v>
      </c>
      <c r="R713" s="196">
        <f>IF('A-baseline &amp; data'!AS477="",Q713*(1+SUMIFS('A-methods'!X:X,'A-methods'!$AG:$AG,"rate",'A-methods'!$AF:$AF,$B713,'A-methods'!$I:$I,$C713,'A-methods'!$A:$A,$D713)),'A-baseline &amp; data'!AS477)</f>
        <v>456.08339396842553</v>
      </c>
      <c r="S713" s="196">
        <f>IF('A-baseline &amp; data'!AT477="",R713*(1+SUMIFS('A-methods'!Y:Y,'A-methods'!$AG:$AG,"rate",'A-methods'!$AF:$AF,$B713,'A-methods'!$I:$I,$C713,'A-methods'!$A:$A,$D713)),'A-baseline &amp; data'!AT477)</f>
        <v>433.27922427000425</v>
      </c>
      <c r="T713" s="196">
        <f>IF('A-baseline &amp; data'!AU477="",S713*(1+SUMIFS('A-methods'!Z:Z,'A-methods'!$AG:$AG,"rate",'A-methods'!$AF:$AF,$B713,'A-methods'!$I:$I,$C713,'A-methods'!$A:$A,$D713)),'A-baseline &amp; data'!AU477)</f>
        <v>411.61526305650403</v>
      </c>
      <c r="U713" s="196">
        <f>IF('A-baseline &amp; data'!AV477="",T713*(1+SUMIFS('A-methods'!AA:AA,'A-methods'!$AG:$AG,"rate",'A-methods'!$AF:$AF,$B713,'A-methods'!$I:$I,$C713,'A-methods'!$A:$A,$D713)),'A-baseline &amp; data'!AV477)</f>
        <v>391.03449990367881</v>
      </c>
      <c r="V713" s="196">
        <f>IF('A-baseline &amp; data'!AW477="",U713*(1+SUMIFS('A-methods'!AB:AB,'A-methods'!$AG:$AG,"rate",'A-methods'!$AF:$AF,$B713,'A-methods'!$I:$I,$C713,'A-methods'!$A:$A,$D713)),'A-baseline &amp; data'!AW477)</f>
        <v>371.48277490849483</v>
      </c>
      <c r="W713" s="196">
        <f>IF('A-baseline &amp; data'!AX477="",V713*(1+SUMIFS('A-methods'!AC:AC,'A-methods'!$AG:$AG,"rate",'A-methods'!$AF:$AF,$B713,'A-methods'!$I:$I,$C713,'A-methods'!$A:$A,$D713)),'A-baseline &amp; data'!AX477)</f>
        <v>352.90863616307007</v>
      </c>
      <c r="X713" s="196">
        <f>IF('A-baseline &amp; data'!AY477="",W713*(1+SUMIFS('A-methods'!AD:AD,'A-methods'!$AG:$AG,"rate",'A-methods'!$AF:$AF,$B713,'A-methods'!$I:$I,$C713,'A-methods'!$A:$A,$D713)),'A-baseline &amp; data'!AY477)</f>
        <v>335.26320435491652</v>
      </c>
      <c r="Y713" s="196">
        <f>IF('A-baseline &amp; data'!AZ477="",X713*(1+SUMIFS('A-methods'!AE:AE,'A-methods'!$AG:$AG,"rate",'A-methods'!$AF:$AF,$B713,'A-methods'!$I:$I,$C713,'A-methods'!$A:$A,$D713)),'A-baseline &amp; data'!AZ477)</f>
        <v>318.50004413717068</v>
      </c>
    </row>
    <row r="714" spans="1:27">
      <c r="A714" s="222"/>
      <c r="B714" s="213"/>
      <c r="C714" s="250" t="str">
        <f t="shared" si="67"/>
        <v>Vic</v>
      </c>
      <c r="D714" s="250"/>
      <c r="E714" s="324">
        <f t="shared" ref="E714:Y714" si="69">SUM(E686:E713)</f>
        <v>789741.01117256843</v>
      </c>
      <c r="F714" s="324">
        <f t="shared" si="69"/>
        <v>805214.84056978684</v>
      </c>
      <c r="G714" s="324">
        <f t="shared" si="69"/>
        <v>821292.34658767597</v>
      </c>
      <c r="H714" s="324">
        <f t="shared" si="69"/>
        <v>838007.01404244441</v>
      </c>
      <c r="I714" s="324">
        <f t="shared" si="69"/>
        <v>855375.48384730238</v>
      </c>
      <c r="J714" s="324">
        <f t="shared" si="69"/>
        <v>873497.41732803441</v>
      </c>
      <c r="K714" s="324">
        <f t="shared" si="69"/>
        <v>892325.15305222268</v>
      </c>
      <c r="L714" s="324">
        <f t="shared" si="69"/>
        <v>911887.96141966328</v>
      </c>
      <c r="M714" s="324">
        <f t="shared" si="69"/>
        <v>932216.40403697337</v>
      </c>
      <c r="N714" s="324">
        <f t="shared" si="69"/>
        <v>953358.05463833956</v>
      </c>
      <c r="O714" s="324">
        <f t="shared" si="69"/>
        <v>975328.86306774186</v>
      </c>
      <c r="P714" s="324">
        <f t="shared" si="69"/>
        <v>998166.50117864728</v>
      </c>
      <c r="Q714" s="324">
        <f t="shared" si="69"/>
        <v>1021907.3764486108</v>
      </c>
      <c r="R714" s="324">
        <f t="shared" si="69"/>
        <v>1046589.5112805902</v>
      </c>
      <c r="S714" s="324">
        <f t="shared" si="69"/>
        <v>1072252.6165159463</v>
      </c>
      <c r="T714" s="324">
        <f t="shared" si="69"/>
        <v>1098938.1684180417</v>
      </c>
      <c r="U714" s="324">
        <f t="shared" si="69"/>
        <v>1126689.4892922908</v>
      </c>
      <c r="V714" s="324">
        <f t="shared" si="69"/>
        <v>1155551.8319166687</v>
      </c>
      <c r="W714" s="324">
        <f t="shared" si="69"/>
        <v>1185572.4679652546</v>
      </c>
      <c r="X714" s="324">
        <f t="shared" si="69"/>
        <v>1216800.7806163793</v>
      </c>
      <c r="Y714" s="324">
        <f t="shared" si="69"/>
        <v>1249288.3615463788</v>
      </c>
    </row>
    <row r="715" spans="1:27" ht="15.75">
      <c r="A715" s="242" t="str">
        <f>A654</f>
        <v>Vic</v>
      </c>
      <c r="B715" s="242" t="s">
        <v>212</v>
      </c>
      <c r="C715" s="250" t="str">
        <f t="shared" si="67"/>
        <v>Vic</v>
      </c>
      <c r="D715" s="250"/>
      <c r="E715" s="217" t="str">
        <f>""</f>
        <v/>
      </c>
      <c r="F715" s="217" t="str">
        <f>""</f>
        <v/>
      </c>
      <c r="G715" s="217" t="str">
        <f>""</f>
        <v/>
      </c>
      <c r="H715" s="217" t="str">
        <f>""</f>
        <v/>
      </c>
      <c r="I715" s="217" t="str">
        <f>""</f>
        <v/>
      </c>
      <c r="J715" s="217" t="str">
        <f>""</f>
        <v/>
      </c>
      <c r="K715" s="217" t="str">
        <f>""</f>
        <v/>
      </c>
      <c r="L715" s="217" t="str">
        <f>""</f>
        <v/>
      </c>
      <c r="M715" s="217" t="str">
        <f>""</f>
        <v/>
      </c>
      <c r="N715" s="217" t="str">
        <f>""</f>
        <v/>
      </c>
      <c r="O715" s="217" t="str">
        <f>""</f>
        <v/>
      </c>
      <c r="P715" s="217" t="str">
        <f>""</f>
        <v/>
      </c>
      <c r="Q715" s="217" t="str">
        <f>""</f>
        <v/>
      </c>
      <c r="R715" s="217" t="str">
        <f>""</f>
        <v/>
      </c>
      <c r="S715" s="217" t="str">
        <f>""</f>
        <v/>
      </c>
      <c r="T715" s="217" t="str">
        <f>""</f>
        <v/>
      </c>
      <c r="U715" s="217" t="str">
        <f>""</f>
        <v/>
      </c>
      <c r="V715" s="217" t="str">
        <f>""</f>
        <v/>
      </c>
      <c r="W715" s="217" t="str">
        <f>""</f>
        <v/>
      </c>
      <c r="X715" s="217" t="str">
        <f>""</f>
        <v/>
      </c>
      <c r="Y715" s="217" t="str">
        <f>""</f>
        <v/>
      </c>
    </row>
    <row r="716" spans="1:27">
      <c r="A716" s="246" t="s">
        <v>21</v>
      </c>
      <c r="B716" s="247" t="s">
        <v>198</v>
      </c>
      <c r="C716" s="273" t="str">
        <f t="shared" si="67"/>
        <v>Vic</v>
      </c>
      <c r="D716" s="271" t="s">
        <v>216</v>
      </c>
      <c r="E716" s="335">
        <f>IF('A-baseline &amp; data'!AF450&lt;&gt;"",'A-baseline &amp; data'!AF450,'A-baseline &amp; data'!AE450*(1+SUMIFS('A-methods'!K:K,'A-methods'!$AG:$AG,"rate",'A-methods'!$AF:$AF,$B716,'A-methods'!$I:$I,$C716,'A-methods'!$A:$A,$D716)))</f>
        <v>0</v>
      </c>
      <c r="F716" s="248">
        <f>IF('A-baseline &amp; data'!AG450="",E716*(1+SUMIFS('A-methods'!L:L,'A-methods'!$AG:$AG,"rate",'A-methods'!$AF:$AF,$B716,'A-methods'!$I:$I,$C716,'A-methods'!$A:$A,$D716)),'A-baseline &amp; data'!AG450)</f>
        <v>0</v>
      </c>
      <c r="G716" s="248">
        <f>IF('A-baseline &amp; data'!AH450="",F716*(1+SUMIFS('A-methods'!M:M,'A-methods'!$AG:$AG,"rate",'A-methods'!$AF:$AF,$B716,'A-methods'!$I:$I,$C716,'A-methods'!$A:$A,$D716)),'A-baseline &amp; data'!AH450)</f>
        <v>0</v>
      </c>
      <c r="H716" s="248">
        <f>IF('A-baseline &amp; data'!AI450="",G716*(1+SUMIFS('A-methods'!N:N,'A-methods'!$AG:$AG,"rate",'A-methods'!$AF:$AF,$B716,'A-methods'!$I:$I,$C716,'A-methods'!$A:$A,$D716)),'A-baseline &amp; data'!AI450)</f>
        <v>0</v>
      </c>
      <c r="I716" s="248">
        <f>IF('A-baseline &amp; data'!AJ450="",H716*(1+SUMIFS('A-methods'!O:O,'A-methods'!$AG:$AG,"rate",'A-methods'!$AF:$AF,$B716,'A-methods'!$I:$I,$C716,'A-methods'!$A:$A,$D716)),'A-baseline &amp; data'!AJ450)</f>
        <v>0</v>
      </c>
      <c r="J716" s="248">
        <f>IF('A-baseline &amp; data'!AK450="",I716*(1+SUMIFS('A-methods'!P:P,'A-methods'!$AG:$AG,"rate",'A-methods'!$AF:$AF,$B716,'A-methods'!$I:$I,$C716,'A-methods'!$A:$A,$D716)),'A-baseline &amp; data'!AK450)</f>
        <v>0</v>
      </c>
      <c r="K716" s="248">
        <f>IF('A-baseline &amp; data'!AL450="",J716*(1+SUMIFS('A-methods'!Q:Q,'A-methods'!$AG:$AG,"rate",'A-methods'!$AF:$AF,$B716,'A-methods'!$I:$I,$C716,'A-methods'!$A:$A,$D716)),'A-baseline &amp; data'!AL450)</f>
        <v>0</v>
      </c>
      <c r="L716" s="248">
        <f>IF('A-baseline &amp; data'!AM450="",K716*(1+SUMIFS('A-methods'!R:R,'A-methods'!$AG:$AG,"rate",'A-methods'!$AF:$AF,$B716,'A-methods'!$I:$I,$C716,'A-methods'!$A:$A,$D716)),'A-baseline &amp; data'!AM450)</f>
        <v>0</v>
      </c>
      <c r="M716" s="248">
        <f>IF('A-baseline &amp; data'!AN450="",L716*(1+SUMIFS('A-methods'!S:S,'A-methods'!$AG:$AG,"rate",'A-methods'!$AF:$AF,$B716,'A-methods'!$I:$I,$C716,'A-methods'!$A:$A,$D716)),'A-baseline &amp; data'!AN450)</f>
        <v>0</v>
      </c>
      <c r="N716" s="248">
        <f>IF('A-baseline &amp; data'!AO450="",M716*(1+SUMIFS('A-methods'!T:T,'A-methods'!$AG:$AG,"rate",'A-methods'!$AF:$AF,$B716,'A-methods'!$I:$I,$C716,'A-methods'!$A:$A,$D716)),'A-baseline &amp; data'!AO450)</f>
        <v>0</v>
      </c>
      <c r="O716" s="248">
        <f>IF('A-baseline &amp; data'!AP450="",N716*(1+SUMIFS('A-methods'!U:U,'A-methods'!$AG:$AG,"rate",'A-methods'!$AF:$AF,$B716,'A-methods'!$I:$I,$C716,'A-methods'!$A:$A,$D716)),'A-baseline &amp; data'!AP450)</f>
        <v>0</v>
      </c>
      <c r="P716" s="248">
        <f>IF('A-baseline &amp; data'!AQ450="",O716*(1+SUMIFS('A-methods'!V:V,'A-methods'!$AG:$AG,"rate",'A-methods'!$AF:$AF,$B716,'A-methods'!$I:$I,$C716,'A-methods'!$A:$A,$D716)),'A-baseline &amp; data'!AQ450)</f>
        <v>0</v>
      </c>
      <c r="Q716" s="248">
        <f>IF('A-baseline &amp; data'!AR450="",P716*(1+SUMIFS('A-methods'!W:W,'A-methods'!$AG:$AG,"rate",'A-methods'!$AF:$AF,$B716,'A-methods'!$I:$I,$C716,'A-methods'!$A:$A,$D716)),'A-baseline &amp; data'!AR450)</f>
        <v>0</v>
      </c>
      <c r="R716" s="248">
        <f>IF('A-baseline &amp; data'!AS450="",Q716*(1+SUMIFS('A-methods'!X:X,'A-methods'!$AG:$AG,"rate",'A-methods'!$AF:$AF,$B716,'A-methods'!$I:$I,$C716,'A-methods'!$A:$A,$D716)),'A-baseline &amp; data'!AS450)</f>
        <v>0</v>
      </c>
      <c r="S716" s="248">
        <f>IF('A-baseline &amp; data'!AT450="",R716*(1+SUMIFS('A-methods'!Y:Y,'A-methods'!$AG:$AG,"rate",'A-methods'!$AF:$AF,$B716,'A-methods'!$I:$I,$C716,'A-methods'!$A:$A,$D716)),'A-baseline &amp; data'!AT450)</f>
        <v>0</v>
      </c>
      <c r="T716" s="248">
        <f>IF('A-baseline &amp; data'!AU450="",S716*(1+SUMIFS('A-methods'!Z:Z,'A-methods'!$AG:$AG,"rate",'A-methods'!$AF:$AF,$B716,'A-methods'!$I:$I,$C716,'A-methods'!$A:$A,$D716)),'A-baseline &amp; data'!AU450)</f>
        <v>0</v>
      </c>
      <c r="U716" s="248">
        <f>IF('A-baseline &amp; data'!AV450="",T716*(1+SUMIFS('A-methods'!AA:AA,'A-methods'!$AG:$AG,"rate",'A-methods'!$AF:$AF,$B716,'A-methods'!$I:$I,$C716,'A-methods'!$A:$A,$D716)),'A-baseline &amp; data'!AV450)</f>
        <v>0</v>
      </c>
      <c r="V716" s="248">
        <f>IF('A-baseline &amp; data'!AW450="",U716*(1+SUMIFS('A-methods'!AB:AB,'A-methods'!$AG:$AG,"rate",'A-methods'!$AF:$AF,$B716,'A-methods'!$I:$I,$C716,'A-methods'!$A:$A,$D716)),'A-baseline &amp; data'!AW450)</f>
        <v>0</v>
      </c>
      <c r="W716" s="248">
        <f>IF('A-baseline &amp; data'!AX450="",V716*(1+SUMIFS('A-methods'!AC:AC,'A-methods'!$AG:$AG,"rate",'A-methods'!$AF:$AF,$B716,'A-methods'!$I:$I,$C716,'A-methods'!$A:$A,$D716)),'A-baseline &amp; data'!AX450)</f>
        <v>0</v>
      </c>
      <c r="X716" s="248">
        <f>IF('A-baseline &amp; data'!AY450="",W716*(1+SUMIFS('A-methods'!AD:AD,'A-methods'!$AG:$AG,"rate",'A-methods'!$AF:$AF,$B716,'A-methods'!$I:$I,$C716,'A-methods'!$A:$A,$D716)),'A-baseline &amp; data'!AY450)</f>
        <v>0</v>
      </c>
      <c r="Y716" s="248">
        <f>IF('A-baseline &amp; data'!AZ450="",X716*(1+SUMIFS('A-methods'!AE:AE,'A-methods'!$AG:$AG,"rate",'A-methods'!$AF:$AF,$B716,'A-methods'!$I:$I,$C716,'A-methods'!$A:$A,$D716)),'A-baseline &amp; data'!AZ450)</f>
        <v>0</v>
      </c>
    </row>
    <row r="717" spans="1:27">
      <c r="A717" s="237" t="s">
        <v>29</v>
      </c>
      <c r="B717" s="221" t="s">
        <v>30</v>
      </c>
      <c r="C717" s="274" t="str">
        <f t="shared" si="67"/>
        <v>Vic</v>
      </c>
      <c r="D717" s="272" t="str">
        <f>D716</f>
        <v>Low</v>
      </c>
      <c r="E717" s="336">
        <f>IF('A-baseline &amp; data'!AF451&lt;&gt;"",'A-baseline &amp; data'!AF451,'A-baseline &amp; data'!AE451*(1+SUMIFS('A-methods'!K:K,'A-methods'!$AG:$AG,"rate",'A-methods'!$AF:$AF,$B717,'A-methods'!$I:$I,$C717,'A-methods'!$A:$A,$D717)))</f>
        <v>10814.984</v>
      </c>
      <c r="F717" s="243">
        <f>IF('A-baseline &amp; data'!AG451="",E717*(1+SUMIFS('A-methods'!L:L,'A-methods'!$AG:$AG,"rate",'A-methods'!$AF:$AF,$B717,'A-methods'!$I:$I,$C717,'A-methods'!$A:$A,$D717)),'A-baseline &amp; data'!AG451)</f>
        <v>9733.4856</v>
      </c>
      <c r="G717" s="243">
        <f>IF('A-baseline &amp; data'!AH451="",F717*(1+SUMIFS('A-methods'!M:M,'A-methods'!$AG:$AG,"rate",'A-methods'!$AF:$AF,$B717,'A-methods'!$I:$I,$C717,'A-methods'!$A:$A,$D717)),'A-baseline &amp; data'!AH451)</f>
        <v>8760.1370399999996</v>
      </c>
      <c r="H717" s="243">
        <f>IF('A-baseline &amp; data'!AI451="",G717*(1+SUMIFS('A-methods'!N:N,'A-methods'!$AG:$AG,"rate",'A-methods'!$AF:$AF,$B717,'A-methods'!$I:$I,$C717,'A-methods'!$A:$A,$D717)),'A-baseline &amp; data'!AI451)</f>
        <v>7884.1233359999997</v>
      </c>
      <c r="I717" s="243">
        <f>IF('A-baseline &amp; data'!AJ451="",H717*(1+SUMIFS('A-methods'!O:O,'A-methods'!$AG:$AG,"rate",'A-methods'!$AF:$AF,$B717,'A-methods'!$I:$I,$C717,'A-methods'!$A:$A,$D717)),'A-baseline &amp; data'!AJ451)</f>
        <v>7095.7110023999994</v>
      </c>
      <c r="J717" s="243">
        <f>IF('A-baseline &amp; data'!AK451="",I717*(1+SUMIFS('A-methods'!P:P,'A-methods'!$AG:$AG,"rate",'A-methods'!$AF:$AF,$B717,'A-methods'!$I:$I,$C717,'A-methods'!$A:$A,$D717)),'A-baseline &amp; data'!AK451)</f>
        <v>6386.13990216</v>
      </c>
      <c r="K717" s="243">
        <f>IF('A-baseline &amp; data'!AL451="",J717*(1+SUMIFS('A-methods'!Q:Q,'A-methods'!$AG:$AG,"rate",'A-methods'!$AF:$AF,$B717,'A-methods'!$I:$I,$C717,'A-methods'!$A:$A,$D717)),'A-baseline &amp; data'!AL451)</f>
        <v>5747.5259119439997</v>
      </c>
      <c r="L717" s="243">
        <f>IF('A-baseline &amp; data'!AM451="",K717*(1+SUMIFS('A-methods'!R:R,'A-methods'!$AG:$AG,"rate",'A-methods'!$AF:$AF,$B717,'A-methods'!$I:$I,$C717,'A-methods'!$A:$A,$D717)),'A-baseline &amp; data'!AM451)</f>
        <v>5690.0506528245596</v>
      </c>
      <c r="M717" s="243">
        <f>IF('A-baseline &amp; data'!AN451="",L717*(1+SUMIFS('A-methods'!S:S,'A-methods'!$AG:$AG,"rate",'A-methods'!$AF:$AF,$B717,'A-methods'!$I:$I,$C717,'A-methods'!$A:$A,$D717)),'A-baseline &amp; data'!AN451)</f>
        <v>5633.1501462963142</v>
      </c>
      <c r="N717" s="243">
        <f>IF('A-baseline &amp; data'!AO451="",M717*(1+SUMIFS('A-methods'!T:T,'A-methods'!$AG:$AG,"rate",'A-methods'!$AF:$AF,$B717,'A-methods'!$I:$I,$C717,'A-methods'!$A:$A,$D717)),'A-baseline &amp; data'!AO451)</f>
        <v>5576.8186448333508</v>
      </c>
      <c r="O717" s="243">
        <f>IF('A-baseline &amp; data'!AP451="",N717*(1+SUMIFS('A-methods'!U:U,'A-methods'!$AG:$AG,"rate",'A-methods'!$AF:$AF,$B717,'A-methods'!$I:$I,$C717,'A-methods'!$A:$A,$D717)),'A-baseline &amp; data'!AP451)</f>
        <v>5521.050458385017</v>
      </c>
      <c r="P717" s="243">
        <f>IF('A-baseline &amp; data'!AQ451="",O717*(1+SUMIFS('A-methods'!V:V,'A-methods'!$AG:$AG,"rate",'A-methods'!$AF:$AF,$B717,'A-methods'!$I:$I,$C717,'A-methods'!$A:$A,$D717)),'A-baseline &amp; data'!AQ451)</f>
        <v>5465.8399538011672</v>
      </c>
      <c r="Q717" s="243">
        <f>IF('A-baseline &amp; data'!AR451="",P717*(1+SUMIFS('A-methods'!W:W,'A-methods'!$AG:$AG,"rate",'A-methods'!$AF:$AF,$B717,'A-methods'!$I:$I,$C717,'A-methods'!$A:$A,$D717)),'A-baseline &amp; data'!AR451)</f>
        <v>5411.1815542631557</v>
      </c>
      <c r="R717" s="243">
        <f>IF('A-baseline &amp; data'!AS451="",Q717*(1+SUMIFS('A-methods'!X:X,'A-methods'!$AG:$AG,"rate",'A-methods'!$AF:$AF,$B717,'A-methods'!$I:$I,$C717,'A-methods'!$A:$A,$D717)),'A-baseline &amp; data'!AS451)</f>
        <v>5357.0697387205237</v>
      </c>
      <c r="S717" s="243">
        <f>IF('A-baseline &amp; data'!AT451="",R717*(1+SUMIFS('A-methods'!Y:Y,'A-methods'!$AG:$AG,"rate",'A-methods'!$AF:$AF,$B717,'A-methods'!$I:$I,$C717,'A-methods'!$A:$A,$D717)),'A-baseline &amp; data'!AT451)</f>
        <v>5303.499041333318</v>
      </c>
      <c r="T717" s="243">
        <f>IF('A-baseline &amp; data'!AU451="",S717*(1+SUMIFS('A-methods'!Z:Z,'A-methods'!$AG:$AG,"rate",'A-methods'!$AF:$AF,$B717,'A-methods'!$I:$I,$C717,'A-methods'!$A:$A,$D717)),'A-baseline &amp; data'!AU451)</f>
        <v>5250.4640509199844</v>
      </c>
      <c r="U717" s="243">
        <f>IF('A-baseline &amp; data'!AV451="",T717*(1+SUMIFS('A-methods'!AA:AA,'A-methods'!$AG:$AG,"rate",'A-methods'!$AF:$AF,$B717,'A-methods'!$I:$I,$C717,'A-methods'!$A:$A,$D717)),'A-baseline &amp; data'!AV451)</f>
        <v>5197.9594104107846</v>
      </c>
      <c r="V717" s="243">
        <f>IF('A-baseline &amp; data'!AW451="",U717*(1+SUMIFS('A-methods'!AB:AB,'A-methods'!$AG:$AG,"rate",'A-methods'!$AF:$AF,$B717,'A-methods'!$I:$I,$C717,'A-methods'!$A:$A,$D717)),'A-baseline &amp; data'!AW451)</f>
        <v>5145.9798163066771</v>
      </c>
      <c r="W717" s="243">
        <f>IF('A-baseline &amp; data'!AX451="",V717*(1+SUMIFS('A-methods'!AC:AC,'A-methods'!$AG:$AG,"rate",'A-methods'!$AF:$AF,$B717,'A-methods'!$I:$I,$C717,'A-methods'!$A:$A,$D717)),'A-baseline &amp; data'!AX451)</f>
        <v>5094.5200181436103</v>
      </c>
      <c r="X717" s="243">
        <f>IF('A-baseline &amp; data'!AY451="",W717*(1+SUMIFS('A-methods'!AD:AD,'A-methods'!$AG:$AG,"rate",'A-methods'!$AF:$AF,$B717,'A-methods'!$I:$I,$C717,'A-methods'!$A:$A,$D717)),'A-baseline &amp; data'!AY451)</f>
        <v>5043.5748179621742</v>
      </c>
      <c r="Y717" s="243">
        <f>IF('A-baseline &amp; data'!AZ451="",X717*(1+SUMIFS('A-methods'!AE:AE,'A-methods'!$AG:$AG,"rate",'A-methods'!$AF:$AF,$B717,'A-methods'!$I:$I,$C717,'A-methods'!$A:$A,$D717)),'A-baseline &amp; data'!AZ451)</f>
        <v>4993.1390697825527</v>
      </c>
    </row>
    <row r="718" spans="1:27">
      <c r="A718" s="237" t="s">
        <v>33</v>
      </c>
      <c r="B718" s="221" t="s">
        <v>34</v>
      </c>
      <c r="C718" s="274" t="str">
        <f t="shared" si="67"/>
        <v>Vic</v>
      </c>
      <c r="D718" s="272" t="str">
        <f t="shared" si="67"/>
        <v>Low</v>
      </c>
      <c r="E718" s="336">
        <f>IF('A-baseline &amp; data'!AF452&lt;&gt;"",'A-baseline &amp; data'!AF452,'A-baseline &amp; data'!AE452*(1+SUMIFS('A-methods'!K:K,'A-methods'!$AG:$AG,"rate",'A-methods'!$AF:$AF,$B718,'A-methods'!$I:$I,$C718,'A-methods'!$A:$A,$D718)))</f>
        <v>7228.61</v>
      </c>
      <c r="F718" s="243">
        <f>IF('A-baseline &amp; data'!AG452="",E718*(1+SUMIFS('A-methods'!L:L,'A-methods'!$AG:$AG,"rate",'A-methods'!$AF:$AF,$B718,'A-methods'!$I:$I,$C718,'A-methods'!$A:$A,$D718)),'A-baseline &amp; data'!AG452)</f>
        <v>6910.5511599999991</v>
      </c>
      <c r="G718" s="243">
        <f>IF('A-baseline &amp; data'!AH452="",F718*(1+SUMIFS('A-methods'!M:M,'A-methods'!$AG:$AG,"rate",'A-methods'!$AF:$AF,$B718,'A-methods'!$I:$I,$C718,'A-methods'!$A:$A,$D718)),'A-baseline &amp; data'!AH452)</f>
        <v>6606.4869089599988</v>
      </c>
      <c r="H718" s="243">
        <f>IF('A-baseline &amp; data'!AI452="",G718*(1+SUMIFS('A-methods'!N:N,'A-methods'!$AG:$AG,"rate",'A-methods'!$AF:$AF,$B718,'A-methods'!$I:$I,$C718,'A-methods'!$A:$A,$D718)),'A-baseline &amp; data'!AI452)</f>
        <v>6315.8014849657584</v>
      </c>
      <c r="I718" s="243">
        <f>IF('A-baseline &amp; data'!AJ452="",H718*(1+SUMIFS('A-methods'!O:O,'A-methods'!$AG:$AG,"rate",'A-methods'!$AF:$AF,$B718,'A-methods'!$I:$I,$C718,'A-methods'!$A:$A,$D718)),'A-baseline &amp; data'!AJ452)</f>
        <v>6037.9062196272644</v>
      </c>
      <c r="J718" s="243">
        <f>IF('A-baseline &amp; data'!AK452="",I718*(1+SUMIFS('A-methods'!P:P,'A-methods'!$AG:$AG,"rate",'A-methods'!$AF:$AF,$B718,'A-methods'!$I:$I,$C718,'A-methods'!$A:$A,$D718)),'A-baseline &amp; data'!AK452)</f>
        <v>5772.2383459636649</v>
      </c>
      <c r="K718" s="243">
        <f>IF('A-baseline &amp; data'!AL452="",J718*(1+SUMIFS('A-methods'!Q:Q,'A-methods'!$AG:$AG,"rate",'A-methods'!$AF:$AF,$B718,'A-methods'!$I:$I,$C718,'A-methods'!$A:$A,$D718)),'A-baseline &amp; data'!AL452)</f>
        <v>5518.2598587412631</v>
      </c>
      <c r="L718" s="243">
        <f>IF('A-baseline &amp; data'!AM452="",K718*(1+SUMIFS('A-methods'!R:R,'A-methods'!$AG:$AG,"rate",'A-methods'!$AF:$AF,$B718,'A-methods'!$I:$I,$C718,'A-methods'!$A:$A,$D718)),'A-baseline &amp; data'!AM452)</f>
        <v>5275.4564249566474</v>
      </c>
      <c r="M718" s="243">
        <f>IF('A-baseline &amp; data'!AN452="",L718*(1+SUMIFS('A-methods'!S:S,'A-methods'!$AG:$AG,"rate",'A-methods'!$AF:$AF,$B718,'A-methods'!$I:$I,$C718,'A-methods'!$A:$A,$D718)),'A-baseline &amp; data'!AN452)</f>
        <v>5043.3363422585544</v>
      </c>
      <c r="N718" s="243">
        <f>IF('A-baseline &amp; data'!AO452="",M718*(1+SUMIFS('A-methods'!T:T,'A-methods'!$AG:$AG,"rate",'A-methods'!$AF:$AF,$B718,'A-methods'!$I:$I,$C718,'A-methods'!$A:$A,$D718)),'A-baseline &amp; data'!AO452)</f>
        <v>4821.4295431991777</v>
      </c>
      <c r="O718" s="243">
        <f>IF('A-baseline &amp; data'!AP452="",N718*(1+SUMIFS('A-methods'!U:U,'A-methods'!$AG:$AG,"rate",'A-methods'!$AF:$AF,$B718,'A-methods'!$I:$I,$C718,'A-methods'!$A:$A,$D718)),'A-baseline &amp; data'!AP452)</f>
        <v>4609.2866432984138</v>
      </c>
      <c r="P718" s="243">
        <f>IF('A-baseline &amp; data'!AQ452="",O718*(1+SUMIFS('A-methods'!V:V,'A-methods'!$AG:$AG,"rate",'A-methods'!$AF:$AF,$B718,'A-methods'!$I:$I,$C718,'A-methods'!$A:$A,$D718)),'A-baseline &amp; data'!AQ452)</f>
        <v>4406.478030993283</v>
      </c>
      <c r="Q718" s="243">
        <f>IF('A-baseline &amp; data'!AR452="",P718*(1+SUMIFS('A-methods'!W:W,'A-methods'!$AG:$AG,"rate",'A-methods'!$AF:$AF,$B718,'A-methods'!$I:$I,$C718,'A-methods'!$A:$A,$D718)),'A-baseline &amp; data'!AR452)</f>
        <v>4212.5929976295783</v>
      </c>
      <c r="R718" s="243">
        <f>IF('A-baseline &amp; data'!AS452="",Q718*(1+SUMIFS('A-methods'!X:X,'A-methods'!$AG:$AG,"rate",'A-methods'!$AF:$AF,$B718,'A-methods'!$I:$I,$C718,'A-methods'!$A:$A,$D718)),'A-baseline &amp; data'!AS452)</f>
        <v>4027.2389057338769</v>
      </c>
      <c r="S718" s="243">
        <f>IF('A-baseline &amp; data'!AT452="",R718*(1+SUMIFS('A-methods'!Y:Y,'A-methods'!$AG:$AG,"rate",'A-methods'!$AF:$AF,$B718,'A-methods'!$I:$I,$C718,'A-methods'!$A:$A,$D718)),'A-baseline &amp; data'!AT452)</f>
        <v>3850.0403938815862</v>
      </c>
      <c r="T718" s="243">
        <f>IF('A-baseline &amp; data'!AU452="",S718*(1+SUMIFS('A-methods'!Z:Z,'A-methods'!$AG:$AG,"rate",'A-methods'!$AF:$AF,$B718,'A-methods'!$I:$I,$C718,'A-methods'!$A:$A,$D718)),'A-baseline &amp; data'!AU452)</f>
        <v>3680.6386165507961</v>
      </c>
      <c r="U718" s="243">
        <f>IF('A-baseline &amp; data'!AV452="",T718*(1+SUMIFS('A-methods'!AA:AA,'A-methods'!$AG:$AG,"rate",'A-methods'!$AF:$AF,$B718,'A-methods'!$I:$I,$C718,'A-methods'!$A:$A,$D718)),'A-baseline &amp; data'!AV452)</f>
        <v>3518.6905174225608</v>
      </c>
      <c r="V718" s="243">
        <f>IF('A-baseline &amp; data'!AW452="",U718*(1+SUMIFS('A-methods'!AB:AB,'A-methods'!$AG:$AG,"rate",'A-methods'!$AF:$AF,$B718,'A-methods'!$I:$I,$C718,'A-methods'!$A:$A,$D718)),'A-baseline &amp; data'!AW452)</f>
        <v>3363.8681346559679</v>
      </c>
      <c r="W718" s="243">
        <f>IF('A-baseline &amp; data'!AX452="",V718*(1+SUMIFS('A-methods'!AC:AC,'A-methods'!$AG:$AG,"rate",'A-methods'!$AF:$AF,$B718,'A-methods'!$I:$I,$C718,'A-methods'!$A:$A,$D718)),'A-baseline &amp; data'!AX452)</f>
        <v>3215.8579367311054</v>
      </c>
      <c r="X718" s="243">
        <f>IF('A-baseline &amp; data'!AY452="",W718*(1+SUMIFS('A-methods'!AD:AD,'A-methods'!$AG:$AG,"rate",'A-methods'!$AF:$AF,$B718,'A-methods'!$I:$I,$C718,'A-methods'!$A:$A,$D718)),'A-baseline &amp; data'!AY452)</f>
        <v>3074.3601875149366</v>
      </c>
      <c r="Y718" s="243">
        <f>IF('A-baseline &amp; data'!AZ452="",X718*(1+SUMIFS('A-methods'!AE:AE,'A-methods'!$AG:$AG,"rate",'A-methods'!$AF:$AF,$B718,'A-methods'!$I:$I,$C718,'A-methods'!$A:$A,$D718)),'A-baseline &amp; data'!AZ452)</f>
        <v>2939.0883392642791</v>
      </c>
    </row>
    <row r="719" spans="1:27">
      <c r="A719" s="237" t="s">
        <v>43</v>
      </c>
      <c r="B719" s="221" t="s">
        <v>44</v>
      </c>
      <c r="C719" s="274" t="str">
        <f t="shared" si="67"/>
        <v>Vic</v>
      </c>
      <c r="D719" s="272" t="str">
        <f t="shared" si="67"/>
        <v>Low</v>
      </c>
      <c r="E719" s="336">
        <f>IF('A-baseline &amp; data'!AF453&lt;&gt;"",'A-baseline &amp; data'!AF453,'A-baseline &amp; data'!AE453*(1+SUMIFS('A-methods'!K:K,'A-methods'!$AG:$AG,"rate",'A-methods'!$AF:$AF,$B719,'A-methods'!$I:$I,$C719,'A-methods'!$A:$A,$D719)))</f>
        <v>31.700000000000003</v>
      </c>
      <c r="F719" s="243">
        <f>IF('A-baseline &amp; data'!AG453="",E719*(1+SUMIFS('A-methods'!L:L,'A-methods'!$AG:$AG,"rate",'A-methods'!$AF:$AF,$B719,'A-methods'!$I:$I,$C719,'A-methods'!$A:$A,$D719)),'A-baseline &amp; data'!AG453)</f>
        <v>31.700000000000003</v>
      </c>
      <c r="G719" s="243">
        <f>IF('A-baseline &amp; data'!AH453="",F719*(1+SUMIFS('A-methods'!M:M,'A-methods'!$AG:$AG,"rate",'A-methods'!$AF:$AF,$B719,'A-methods'!$I:$I,$C719,'A-methods'!$A:$A,$D719)),'A-baseline &amp; data'!AH453)</f>
        <v>31.700000000000003</v>
      </c>
      <c r="H719" s="243">
        <f>IF('A-baseline &amp; data'!AI453="",G719*(1+SUMIFS('A-methods'!N:N,'A-methods'!$AG:$AG,"rate",'A-methods'!$AF:$AF,$B719,'A-methods'!$I:$I,$C719,'A-methods'!$A:$A,$D719)),'A-baseline &amp; data'!AI453)</f>
        <v>31.700000000000003</v>
      </c>
      <c r="I719" s="243">
        <f>IF('A-baseline &amp; data'!AJ453="",H719*(1+SUMIFS('A-methods'!O:O,'A-methods'!$AG:$AG,"rate",'A-methods'!$AF:$AF,$B719,'A-methods'!$I:$I,$C719,'A-methods'!$A:$A,$D719)),'A-baseline &amp; data'!AJ453)</f>
        <v>31.700000000000003</v>
      </c>
      <c r="J719" s="243">
        <f>IF('A-baseline &amp; data'!AK453="",I719*(1+SUMIFS('A-methods'!P:P,'A-methods'!$AG:$AG,"rate",'A-methods'!$AF:$AF,$B719,'A-methods'!$I:$I,$C719,'A-methods'!$A:$A,$D719)),'A-baseline &amp; data'!AK453)</f>
        <v>31.700000000000003</v>
      </c>
      <c r="K719" s="243">
        <f>IF('A-baseline &amp; data'!AL453="",J719*(1+SUMIFS('A-methods'!Q:Q,'A-methods'!$AG:$AG,"rate",'A-methods'!$AF:$AF,$B719,'A-methods'!$I:$I,$C719,'A-methods'!$A:$A,$D719)),'A-baseline &amp; data'!AL453)</f>
        <v>31.700000000000003</v>
      </c>
      <c r="L719" s="243">
        <f>IF('A-baseline &amp; data'!AM453="",K719*(1+SUMIFS('A-methods'!R:R,'A-methods'!$AG:$AG,"rate",'A-methods'!$AF:$AF,$B719,'A-methods'!$I:$I,$C719,'A-methods'!$A:$A,$D719)),'A-baseline &amp; data'!AM453)</f>
        <v>31.700000000000003</v>
      </c>
      <c r="M719" s="243">
        <f>IF('A-baseline &amp; data'!AN453="",L719*(1+SUMIFS('A-methods'!S:S,'A-methods'!$AG:$AG,"rate",'A-methods'!$AF:$AF,$B719,'A-methods'!$I:$I,$C719,'A-methods'!$A:$A,$D719)),'A-baseline &amp; data'!AN453)</f>
        <v>31.700000000000003</v>
      </c>
      <c r="N719" s="243">
        <f>IF('A-baseline &amp; data'!AO453="",M719*(1+SUMIFS('A-methods'!T:T,'A-methods'!$AG:$AG,"rate",'A-methods'!$AF:$AF,$B719,'A-methods'!$I:$I,$C719,'A-methods'!$A:$A,$D719)),'A-baseline &amp; data'!AO453)</f>
        <v>31.700000000000003</v>
      </c>
      <c r="O719" s="243">
        <f>IF('A-baseline &amp; data'!AP453="",N719*(1+SUMIFS('A-methods'!U:U,'A-methods'!$AG:$AG,"rate",'A-methods'!$AF:$AF,$B719,'A-methods'!$I:$I,$C719,'A-methods'!$A:$A,$D719)),'A-baseline &amp; data'!AP453)</f>
        <v>30.749000000000002</v>
      </c>
      <c r="P719" s="243">
        <f>IF('A-baseline &amp; data'!AQ453="",O719*(1+SUMIFS('A-methods'!V:V,'A-methods'!$AG:$AG,"rate",'A-methods'!$AF:$AF,$B719,'A-methods'!$I:$I,$C719,'A-methods'!$A:$A,$D719)),'A-baseline &amp; data'!AQ453)</f>
        <v>29.826530000000002</v>
      </c>
      <c r="Q719" s="243">
        <f>IF('A-baseline &amp; data'!AR453="",P719*(1+SUMIFS('A-methods'!W:W,'A-methods'!$AG:$AG,"rate",'A-methods'!$AF:$AF,$B719,'A-methods'!$I:$I,$C719,'A-methods'!$A:$A,$D719)),'A-baseline &amp; data'!AR453)</f>
        <v>28.9317341</v>
      </c>
      <c r="R719" s="243">
        <f>IF('A-baseline &amp; data'!AS453="",Q719*(1+SUMIFS('A-methods'!X:X,'A-methods'!$AG:$AG,"rate",'A-methods'!$AF:$AF,$B719,'A-methods'!$I:$I,$C719,'A-methods'!$A:$A,$D719)),'A-baseline &amp; data'!AS453)</f>
        <v>28.063782076999999</v>
      </c>
      <c r="S719" s="243">
        <f>IF('A-baseline &amp; data'!AT453="",R719*(1+SUMIFS('A-methods'!Y:Y,'A-methods'!$AG:$AG,"rate",'A-methods'!$AF:$AF,$B719,'A-methods'!$I:$I,$C719,'A-methods'!$A:$A,$D719)),'A-baseline &amp; data'!AT453)</f>
        <v>27.221868614689999</v>
      </c>
      <c r="T719" s="243">
        <f>IF('A-baseline &amp; data'!AU453="",S719*(1+SUMIFS('A-methods'!Z:Z,'A-methods'!$AG:$AG,"rate",'A-methods'!$AF:$AF,$B719,'A-methods'!$I:$I,$C719,'A-methods'!$A:$A,$D719)),'A-baseline &amp; data'!AU453)</f>
        <v>26.4052125562493</v>
      </c>
      <c r="U719" s="243">
        <f>IF('A-baseline &amp; data'!AV453="",T719*(1+SUMIFS('A-methods'!AA:AA,'A-methods'!$AG:$AG,"rate",'A-methods'!$AF:$AF,$B719,'A-methods'!$I:$I,$C719,'A-methods'!$A:$A,$D719)),'A-baseline &amp; data'!AV453)</f>
        <v>25.61305617956182</v>
      </c>
      <c r="V719" s="243">
        <f>IF('A-baseline &amp; data'!AW453="",U719*(1+SUMIFS('A-methods'!AB:AB,'A-methods'!$AG:$AG,"rate",'A-methods'!$AF:$AF,$B719,'A-methods'!$I:$I,$C719,'A-methods'!$A:$A,$D719)),'A-baseline &amp; data'!AW453)</f>
        <v>24.844664494174964</v>
      </c>
      <c r="W719" s="243">
        <f>IF('A-baseline &amp; data'!AX453="",V719*(1+SUMIFS('A-methods'!AC:AC,'A-methods'!$AG:$AG,"rate",'A-methods'!$AF:$AF,$B719,'A-methods'!$I:$I,$C719,'A-methods'!$A:$A,$D719)),'A-baseline &amp; data'!AX453)</f>
        <v>24.099324559349714</v>
      </c>
      <c r="X719" s="243">
        <f>IF('A-baseline &amp; data'!AY453="",W719*(1+SUMIFS('A-methods'!AD:AD,'A-methods'!$AG:$AG,"rate",'A-methods'!$AF:$AF,$B719,'A-methods'!$I:$I,$C719,'A-methods'!$A:$A,$D719)),'A-baseline &amp; data'!AY453)</f>
        <v>23.376344822569223</v>
      </c>
      <c r="Y719" s="243">
        <f>IF('A-baseline &amp; data'!AZ453="",X719*(1+SUMIFS('A-methods'!AE:AE,'A-methods'!$AG:$AG,"rate",'A-methods'!$AF:$AF,$B719,'A-methods'!$I:$I,$C719,'A-methods'!$A:$A,$D719)),'A-baseline &amp; data'!AZ453)</f>
        <v>22.675054477892147</v>
      </c>
    </row>
    <row r="720" spans="1:27">
      <c r="A720" s="237" t="s">
        <v>63</v>
      </c>
      <c r="B720" s="221" t="s">
        <v>64</v>
      </c>
      <c r="C720" s="274" t="str">
        <f t="shared" si="67"/>
        <v>Vic</v>
      </c>
      <c r="D720" s="272" t="str">
        <f t="shared" si="67"/>
        <v>Low</v>
      </c>
      <c r="E720" s="336">
        <f>IF('A-baseline &amp; data'!AF454&lt;&gt;"",'A-baseline &amp; data'!AF454,'A-baseline &amp; data'!AE454*(1+SUMIFS('A-methods'!K:K,'A-methods'!$AG:$AG,"rate",'A-methods'!$AF:$AF,$B720,'A-methods'!$I:$I,$C720,'A-methods'!$A:$A,$D720)))</f>
        <v>2006.2350000000001</v>
      </c>
      <c r="F720" s="243">
        <f>IF('A-baseline &amp; data'!AG454="",E720*(1+SUMIFS('A-methods'!L:L,'A-methods'!$AG:$AG,"rate",'A-methods'!$AF:$AF,$B720,'A-methods'!$I:$I,$C720,'A-methods'!$A:$A,$D720)),'A-baseline &amp; data'!AG454)</f>
        <v>2006.2350000000001</v>
      </c>
      <c r="G720" s="243">
        <f>IF('A-baseline &amp; data'!AH454="",F720*(1+SUMIFS('A-methods'!M:M,'A-methods'!$AG:$AG,"rate",'A-methods'!$AF:$AF,$B720,'A-methods'!$I:$I,$C720,'A-methods'!$A:$A,$D720)),'A-baseline &amp; data'!AH454)</f>
        <v>2006.2350000000001</v>
      </c>
      <c r="H720" s="243">
        <f>IF('A-baseline &amp; data'!AI454="",G720*(1+SUMIFS('A-methods'!N:N,'A-methods'!$AG:$AG,"rate",'A-methods'!$AF:$AF,$B720,'A-methods'!$I:$I,$C720,'A-methods'!$A:$A,$D720)),'A-baseline &amp; data'!AI454)</f>
        <v>2006.2350000000001</v>
      </c>
      <c r="I720" s="243">
        <f>IF('A-baseline &amp; data'!AJ454="",H720*(1+SUMIFS('A-methods'!O:O,'A-methods'!$AG:$AG,"rate",'A-methods'!$AF:$AF,$B720,'A-methods'!$I:$I,$C720,'A-methods'!$A:$A,$D720)),'A-baseline &amp; data'!AJ454)</f>
        <v>2006.2350000000001</v>
      </c>
      <c r="J720" s="243">
        <f>IF('A-baseline &amp; data'!AK454="",I720*(1+SUMIFS('A-methods'!P:P,'A-methods'!$AG:$AG,"rate",'A-methods'!$AF:$AF,$B720,'A-methods'!$I:$I,$C720,'A-methods'!$A:$A,$D720)),'A-baseline &amp; data'!AK454)</f>
        <v>2006.2350000000001</v>
      </c>
      <c r="K720" s="243">
        <f>IF('A-baseline &amp; data'!AL454="",J720*(1+SUMIFS('A-methods'!Q:Q,'A-methods'!$AG:$AG,"rate",'A-methods'!$AF:$AF,$B720,'A-methods'!$I:$I,$C720,'A-methods'!$A:$A,$D720)),'A-baseline &amp; data'!AL454)</f>
        <v>2006.2350000000001</v>
      </c>
      <c r="L720" s="243">
        <f>IF('A-baseline &amp; data'!AM454="",K720*(1+SUMIFS('A-methods'!R:R,'A-methods'!$AG:$AG,"rate",'A-methods'!$AF:$AF,$B720,'A-methods'!$I:$I,$C720,'A-methods'!$A:$A,$D720)),'A-baseline &amp; data'!AM454)</f>
        <v>2006.2350000000001</v>
      </c>
      <c r="M720" s="243">
        <f>IF('A-baseline &amp; data'!AN454="",L720*(1+SUMIFS('A-methods'!S:S,'A-methods'!$AG:$AG,"rate",'A-methods'!$AF:$AF,$B720,'A-methods'!$I:$I,$C720,'A-methods'!$A:$A,$D720)),'A-baseline &amp; data'!AN454)</f>
        <v>2006.2350000000001</v>
      </c>
      <c r="N720" s="243">
        <f>IF('A-baseline &amp; data'!AO454="",M720*(1+SUMIFS('A-methods'!T:T,'A-methods'!$AG:$AG,"rate",'A-methods'!$AF:$AF,$B720,'A-methods'!$I:$I,$C720,'A-methods'!$A:$A,$D720)),'A-baseline &amp; data'!AO454)</f>
        <v>2006.2350000000001</v>
      </c>
      <c r="O720" s="243">
        <f>IF('A-baseline &amp; data'!AP454="",N720*(1+SUMIFS('A-methods'!U:U,'A-methods'!$AG:$AG,"rate",'A-methods'!$AF:$AF,$B720,'A-methods'!$I:$I,$C720,'A-methods'!$A:$A,$D720)),'A-baseline &amp; data'!AP454)</f>
        <v>2006.2350000000001</v>
      </c>
      <c r="P720" s="243">
        <f>IF('A-baseline &amp; data'!AQ454="",O720*(1+SUMIFS('A-methods'!V:V,'A-methods'!$AG:$AG,"rate",'A-methods'!$AF:$AF,$B720,'A-methods'!$I:$I,$C720,'A-methods'!$A:$A,$D720)),'A-baseline &amp; data'!AQ454)</f>
        <v>2006.2350000000001</v>
      </c>
      <c r="Q720" s="243">
        <f>IF('A-baseline &amp; data'!AR454="",P720*(1+SUMIFS('A-methods'!W:W,'A-methods'!$AG:$AG,"rate",'A-methods'!$AF:$AF,$B720,'A-methods'!$I:$I,$C720,'A-methods'!$A:$A,$D720)),'A-baseline &amp; data'!AR454)</f>
        <v>2006.2350000000001</v>
      </c>
      <c r="R720" s="243">
        <f>IF('A-baseline &amp; data'!AS454="",Q720*(1+SUMIFS('A-methods'!X:X,'A-methods'!$AG:$AG,"rate",'A-methods'!$AF:$AF,$B720,'A-methods'!$I:$I,$C720,'A-methods'!$A:$A,$D720)),'A-baseline &amp; data'!AS454)</f>
        <v>2006.2350000000001</v>
      </c>
      <c r="S720" s="243">
        <f>IF('A-baseline &amp; data'!AT454="",R720*(1+SUMIFS('A-methods'!Y:Y,'A-methods'!$AG:$AG,"rate",'A-methods'!$AF:$AF,$B720,'A-methods'!$I:$I,$C720,'A-methods'!$A:$A,$D720)),'A-baseline &amp; data'!AT454)</f>
        <v>2006.2350000000001</v>
      </c>
      <c r="T720" s="243">
        <f>IF('A-baseline &amp; data'!AU454="",S720*(1+SUMIFS('A-methods'!Z:Z,'A-methods'!$AG:$AG,"rate",'A-methods'!$AF:$AF,$B720,'A-methods'!$I:$I,$C720,'A-methods'!$A:$A,$D720)),'A-baseline &amp; data'!AU454)</f>
        <v>2006.2350000000001</v>
      </c>
      <c r="U720" s="243">
        <f>IF('A-baseline &amp; data'!AV454="",T720*(1+SUMIFS('A-methods'!AA:AA,'A-methods'!$AG:$AG,"rate",'A-methods'!$AF:$AF,$B720,'A-methods'!$I:$I,$C720,'A-methods'!$A:$A,$D720)),'A-baseline &amp; data'!AV454)</f>
        <v>2006.2350000000001</v>
      </c>
      <c r="V720" s="243">
        <f>IF('A-baseline &amp; data'!AW454="",U720*(1+SUMIFS('A-methods'!AB:AB,'A-methods'!$AG:$AG,"rate",'A-methods'!$AF:$AF,$B720,'A-methods'!$I:$I,$C720,'A-methods'!$A:$A,$D720)),'A-baseline &amp; data'!AW454)</f>
        <v>2006.2350000000001</v>
      </c>
      <c r="W720" s="243">
        <f>IF('A-baseline &amp; data'!AX454="",V720*(1+SUMIFS('A-methods'!AC:AC,'A-methods'!$AG:$AG,"rate",'A-methods'!$AF:$AF,$B720,'A-methods'!$I:$I,$C720,'A-methods'!$A:$A,$D720)),'A-baseline &amp; data'!AX454)</f>
        <v>2006.2350000000001</v>
      </c>
      <c r="X720" s="243">
        <f>IF('A-baseline &amp; data'!AY454="",W720*(1+SUMIFS('A-methods'!AD:AD,'A-methods'!$AG:$AG,"rate",'A-methods'!$AF:$AF,$B720,'A-methods'!$I:$I,$C720,'A-methods'!$A:$A,$D720)),'A-baseline &amp; data'!AY454)</f>
        <v>2006.2350000000001</v>
      </c>
      <c r="Y720" s="243">
        <f>IF('A-baseline &amp; data'!AZ454="",X720*(1+SUMIFS('A-methods'!AE:AE,'A-methods'!$AG:$AG,"rate",'A-methods'!$AF:$AF,$B720,'A-methods'!$I:$I,$C720,'A-methods'!$A:$A,$D720)),'A-baseline &amp; data'!AZ454)</f>
        <v>2006.2350000000001</v>
      </c>
    </row>
    <row r="721" spans="1:25">
      <c r="A721" s="237" t="s">
        <v>75</v>
      </c>
      <c r="B721" s="221" t="s">
        <v>76</v>
      </c>
      <c r="C721" s="274" t="str">
        <f t="shared" si="67"/>
        <v>Vic</v>
      </c>
      <c r="D721" s="272" t="str">
        <f t="shared" si="67"/>
        <v>Low</v>
      </c>
      <c r="E721" s="336">
        <f>IF('A-baseline &amp; data'!AF455&lt;&gt;"",'A-baseline &amp; data'!AF455,'A-baseline &amp; data'!AE455*(1+SUMIFS('A-methods'!K:K,'A-methods'!$AG:$AG,"rate",'A-methods'!$AF:$AF,$B721,'A-methods'!$I:$I,$C721,'A-methods'!$A:$A,$D721)))</f>
        <v>698.505</v>
      </c>
      <c r="F721" s="243">
        <f>IF('A-baseline &amp; data'!AG455="",E721*(1+SUMIFS('A-methods'!L:L,'A-methods'!$AG:$AG,"rate",'A-methods'!$AF:$AF,$B721,'A-methods'!$I:$I,$C721,'A-methods'!$A:$A,$D721)),'A-baseline &amp; data'!AG455)</f>
        <v>670.56479999999999</v>
      </c>
      <c r="G721" s="243">
        <f>IF('A-baseline &amp; data'!AH455="",F721*(1+SUMIFS('A-methods'!M:M,'A-methods'!$AG:$AG,"rate",'A-methods'!$AF:$AF,$B721,'A-methods'!$I:$I,$C721,'A-methods'!$A:$A,$D721)),'A-baseline &amp; data'!AH455)</f>
        <v>643.74220800000001</v>
      </c>
      <c r="H721" s="243">
        <f>IF('A-baseline &amp; data'!AI455="",G721*(1+SUMIFS('A-methods'!N:N,'A-methods'!$AG:$AG,"rate",'A-methods'!$AF:$AF,$B721,'A-methods'!$I:$I,$C721,'A-methods'!$A:$A,$D721)),'A-baseline &amp; data'!AI455)</f>
        <v>617.99251967999999</v>
      </c>
      <c r="I721" s="243">
        <f>IF('A-baseline &amp; data'!AJ455="",H721*(1+SUMIFS('A-methods'!O:O,'A-methods'!$AG:$AG,"rate",'A-methods'!$AF:$AF,$B721,'A-methods'!$I:$I,$C721,'A-methods'!$A:$A,$D721)),'A-baseline &amp; data'!AJ455)</f>
        <v>593.27281889279993</v>
      </c>
      <c r="J721" s="243">
        <f>IF('A-baseline &amp; data'!AK455="",I721*(1+SUMIFS('A-methods'!P:P,'A-methods'!$AG:$AG,"rate",'A-methods'!$AF:$AF,$B721,'A-methods'!$I:$I,$C721,'A-methods'!$A:$A,$D721)),'A-baseline &amp; data'!AK455)</f>
        <v>569.54190613708795</v>
      </c>
      <c r="K721" s="243">
        <f>IF('A-baseline &amp; data'!AL455="",J721*(1+SUMIFS('A-methods'!Q:Q,'A-methods'!$AG:$AG,"rate",'A-methods'!$AF:$AF,$B721,'A-methods'!$I:$I,$C721,'A-methods'!$A:$A,$D721)),'A-baseline &amp; data'!AL455)</f>
        <v>546.76022989160447</v>
      </c>
      <c r="L721" s="243">
        <f>IF('A-baseline &amp; data'!AM455="",K721*(1+SUMIFS('A-methods'!R:R,'A-methods'!$AG:$AG,"rate",'A-methods'!$AF:$AF,$B721,'A-methods'!$I:$I,$C721,'A-methods'!$A:$A,$D721)),'A-baseline &amp; data'!AM455)</f>
        <v>524.88982069594022</v>
      </c>
      <c r="M721" s="243">
        <f>IF('A-baseline &amp; data'!AN455="",L721*(1+SUMIFS('A-methods'!S:S,'A-methods'!$AG:$AG,"rate",'A-methods'!$AF:$AF,$B721,'A-methods'!$I:$I,$C721,'A-methods'!$A:$A,$D721)),'A-baseline &amp; data'!AN455)</f>
        <v>503.89422786810258</v>
      </c>
      <c r="N721" s="243">
        <f>IF('A-baseline &amp; data'!AO455="",M721*(1+SUMIFS('A-methods'!T:T,'A-methods'!$AG:$AG,"rate",'A-methods'!$AF:$AF,$B721,'A-methods'!$I:$I,$C721,'A-methods'!$A:$A,$D721)),'A-baseline &amp; data'!AO455)</f>
        <v>483.73845875337844</v>
      </c>
      <c r="O721" s="243">
        <f>IF('A-baseline &amp; data'!AP455="",N721*(1+SUMIFS('A-methods'!U:U,'A-methods'!$AG:$AG,"rate",'A-methods'!$AF:$AF,$B721,'A-methods'!$I:$I,$C721,'A-methods'!$A:$A,$D721)),'A-baseline &amp; data'!AP455)</f>
        <v>464.38892040324328</v>
      </c>
      <c r="P721" s="243">
        <f>IF('A-baseline &amp; data'!AQ455="",O721*(1+SUMIFS('A-methods'!V:V,'A-methods'!$AG:$AG,"rate",'A-methods'!$AF:$AF,$B721,'A-methods'!$I:$I,$C721,'A-methods'!$A:$A,$D721)),'A-baseline &amp; data'!AQ455)</f>
        <v>445.81336358711354</v>
      </c>
      <c r="Q721" s="243">
        <f>IF('A-baseline &amp; data'!AR455="",P721*(1+SUMIFS('A-methods'!W:W,'A-methods'!$AG:$AG,"rate",'A-methods'!$AF:$AF,$B721,'A-methods'!$I:$I,$C721,'A-methods'!$A:$A,$D721)),'A-baseline &amp; data'!AR455)</f>
        <v>427.980829043629</v>
      </c>
      <c r="R721" s="243">
        <f>IF('A-baseline &amp; data'!AS455="",Q721*(1+SUMIFS('A-methods'!X:X,'A-methods'!$AG:$AG,"rate",'A-methods'!$AF:$AF,$B721,'A-methods'!$I:$I,$C721,'A-methods'!$A:$A,$D721)),'A-baseline &amp; data'!AS455)</f>
        <v>410.86159588188383</v>
      </c>
      <c r="S721" s="243">
        <f>IF('A-baseline &amp; data'!AT455="",R721*(1+SUMIFS('A-methods'!Y:Y,'A-methods'!$AG:$AG,"rate",'A-methods'!$AF:$AF,$B721,'A-methods'!$I:$I,$C721,'A-methods'!$A:$A,$D721)),'A-baseline &amp; data'!AT455)</f>
        <v>394.42713204660845</v>
      </c>
      <c r="T721" s="243">
        <f>IF('A-baseline &amp; data'!AU455="",S721*(1+SUMIFS('A-methods'!Z:Z,'A-methods'!$AG:$AG,"rate",'A-methods'!$AF:$AF,$B721,'A-methods'!$I:$I,$C721,'A-methods'!$A:$A,$D721)),'A-baseline &amp; data'!AU455)</f>
        <v>378.6500467647441</v>
      </c>
      <c r="U721" s="243">
        <f>IF('A-baseline &amp; data'!AV455="",T721*(1+SUMIFS('A-methods'!AA:AA,'A-methods'!$AG:$AG,"rate",'A-methods'!$AF:$AF,$B721,'A-methods'!$I:$I,$C721,'A-methods'!$A:$A,$D721)),'A-baseline &amp; data'!AV455)</f>
        <v>363.50404489415433</v>
      </c>
      <c r="V721" s="243">
        <f>IF('A-baseline &amp; data'!AW455="",U721*(1+SUMIFS('A-methods'!AB:AB,'A-methods'!$AG:$AG,"rate",'A-methods'!$AF:$AF,$B721,'A-methods'!$I:$I,$C721,'A-methods'!$A:$A,$D721)),'A-baseline &amp; data'!AW455)</f>
        <v>348.96388309838812</v>
      </c>
      <c r="W721" s="243">
        <f>IF('A-baseline &amp; data'!AX455="",V721*(1+SUMIFS('A-methods'!AC:AC,'A-methods'!$AG:$AG,"rate",'A-methods'!$AF:$AF,$B721,'A-methods'!$I:$I,$C721,'A-methods'!$A:$A,$D721)),'A-baseline &amp; data'!AX455)</f>
        <v>335.00532777445261</v>
      </c>
      <c r="X721" s="243">
        <f>IF('A-baseline &amp; data'!AY455="",W721*(1+SUMIFS('A-methods'!AD:AD,'A-methods'!$AG:$AG,"rate",'A-methods'!$AF:$AF,$B721,'A-methods'!$I:$I,$C721,'A-methods'!$A:$A,$D721)),'A-baseline &amp; data'!AY455)</f>
        <v>321.60511466347447</v>
      </c>
      <c r="Y721" s="243">
        <f>IF('A-baseline &amp; data'!AZ455="",X721*(1+SUMIFS('A-methods'!AE:AE,'A-methods'!$AG:$AG,"rate",'A-methods'!$AF:$AF,$B721,'A-methods'!$I:$I,$C721,'A-methods'!$A:$A,$D721)),'A-baseline &amp; data'!AZ455)</f>
        <v>308.74091007693545</v>
      </c>
    </row>
    <row r="722" spans="1:25">
      <c r="A722" s="237" t="s">
        <v>253</v>
      </c>
      <c r="B722" s="221" t="s">
        <v>193</v>
      </c>
      <c r="C722" s="274" t="str">
        <f t="shared" si="67"/>
        <v>Vic</v>
      </c>
      <c r="D722" s="272" t="str">
        <f t="shared" si="67"/>
        <v>Low</v>
      </c>
      <c r="E722" s="336">
        <f>IF('A-baseline &amp; data'!AF456&lt;&gt;"",'A-baseline &amp; data'!AF456,'A-baseline &amp; data'!AE456*(1+SUMIFS('A-methods'!K:K,'A-methods'!$AG:$AG,"rate",'A-methods'!$AF:$AF,$B722,'A-methods'!$I:$I,$C722,'A-methods'!$A:$A,$D722)))</f>
        <v>2117.7049999999999</v>
      </c>
      <c r="F722" s="243">
        <f>IF('A-baseline &amp; data'!AG456="",E722*(1+SUMIFS('A-methods'!L:L,'A-methods'!$AG:$AG,"rate",'A-methods'!$AF:$AF,$B722,'A-methods'!$I:$I,$C722,'A-methods'!$A:$A,$D722)),'A-baseline &amp; data'!AG456)</f>
        <v>2032.9967999999999</v>
      </c>
      <c r="G722" s="243">
        <f>IF('A-baseline &amp; data'!AH456="",F722*(1+SUMIFS('A-methods'!M:M,'A-methods'!$AG:$AG,"rate",'A-methods'!$AF:$AF,$B722,'A-methods'!$I:$I,$C722,'A-methods'!$A:$A,$D722)),'A-baseline &amp; data'!AH456)</f>
        <v>1951.6769279999999</v>
      </c>
      <c r="H722" s="243">
        <f>IF('A-baseline &amp; data'!AI456="",G722*(1+SUMIFS('A-methods'!N:N,'A-methods'!$AG:$AG,"rate",'A-methods'!$AF:$AF,$B722,'A-methods'!$I:$I,$C722,'A-methods'!$A:$A,$D722)),'A-baseline &amp; data'!AI456)</f>
        <v>1873.6098508799998</v>
      </c>
      <c r="I722" s="243">
        <f>IF('A-baseline &amp; data'!AJ456="",H722*(1+SUMIFS('A-methods'!O:O,'A-methods'!$AG:$AG,"rate",'A-methods'!$AF:$AF,$B722,'A-methods'!$I:$I,$C722,'A-methods'!$A:$A,$D722)),'A-baseline &amp; data'!AJ456)</f>
        <v>1798.6654568447998</v>
      </c>
      <c r="J722" s="243">
        <f>IF('A-baseline &amp; data'!AK456="",I722*(1+SUMIFS('A-methods'!P:P,'A-methods'!$AG:$AG,"rate",'A-methods'!$AF:$AF,$B722,'A-methods'!$I:$I,$C722,'A-methods'!$A:$A,$D722)),'A-baseline &amp; data'!AK456)</f>
        <v>1726.7188385710078</v>
      </c>
      <c r="K722" s="243">
        <f>IF('A-baseline &amp; data'!AL456="",J722*(1+SUMIFS('A-methods'!Q:Q,'A-methods'!$AG:$AG,"rate",'A-methods'!$AF:$AF,$B722,'A-methods'!$I:$I,$C722,'A-methods'!$A:$A,$D722)),'A-baseline &amp; data'!AL456)</f>
        <v>1657.6500850281675</v>
      </c>
      <c r="L722" s="243">
        <f>IF('A-baseline &amp; data'!AM456="",K722*(1+SUMIFS('A-methods'!R:R,'A-methods'!$AG:$AG,"rate",'A-methods'!$AF:$AF,$B722,'A-methods'!$I:$I,$C722,'A-methods'!$A:$A,$D722)),'A-baseline &amp; data'!AM456)</f>
        <v>1591.3440816270409</v>
      </c>
      <c r="M722" s="243">
        <f>IF('A-baseline &amp; data'!AN456="",L722*(1+SUMIFS('A-methods'!S:S,'A-methods'!$AG:$AG,"rate",'A-methods'!$AF:$AF,$B722,'A-methods'!$I:$I,$C722,'A-methods'!$A:$A,$D722)),'A-baseline &amp; data'!AN456)</f>
        <v>1527.6903183619593</v>
      </c>
      <c r="N722" s="243">
        <f>IF('A-baseline &amp; data'!AO456="",M722*(1+SUMIFS('A-methods'!T:T,'A-methods'!$AG:$AG,"rate",'A-methods'!$AF:$AF,$B722,'A-methods'!$I:$I,$C722,'A-methods'!$A:$A,$D722)),'A-baseline &amp; data'!AO456)</f>
        <v>1466.5827056274809</v>
      </c>
      <c r="O722" s="243">
        <f>IF('A-baseline &amp; data'!AP456="",N722*(1+SUMIFS('A-methods'!U:U,'A-methods'!$AG:$AG,"rate",'A-methods'!$AF:$AF,$B722,'A-methods'!$I:$I,$C722,'A-methods'!$A:$A,$D722)),'A-baseline &amp; data'!AP456)</f>
        <v>1407.9193974023815</v>
      </c>
      <c r="P722" s="243">
        <f>IF('A-baseline &amp; data'!AQ456="",O722*(1+SUMIFS('A-methods'!V:V,'A-methods'!$AG:$AG,"rate",'A-methods'!$AF:$AF,$B722,'A-methods'!$I:$I,$C722,'A-methods'!$A:$A,$D722)),'A-baseline &amp; data'!AQ456)</f>
        <v>1351.6026215062861</v>
      </c>
      <c r="Q722" s="243">
        <f>IF('A-baseline &amp; data'!AR456="",P722*(1+SUMIFS('A-methods'!W:W,'A-methods'!$AG:$AG,"rate",'A-methods'!$AF:$AF,$B722,'A-methods'!$I:$I,$C722,'A-methods'!$A:$A,$D722)),'A-baseline &amp; data'!AR456)</f>
        <v>1297.5385166460346</v>
      </c>
      <c r="R722" s="243">
        <f>IF('A-baseline &amp; data'!AS456="",Q722*(1+SUMIFS('A-methods'!X:X,'A-methods'!$AG:$AG,"rate",'A-methods'!$AF:$AF,$B722,'A-methods'!$I:$I,$C722,'A-methods'!$A:$A,$D722)),'A-baseline &amp; data'!AS456)</f>
        <v>1245.6369759801933</v>
      </c>
      <c r="S722" s="243">
        <f>IF('A-baseline &amp; data'!AT456="",R722*(1+SUMIFS('A-methods'!Y:Y,'A-methods'!$AG:$AG,"rate",'A-methods'!$AF:$AF,$B722,'A-methods'!$I:$I,$C722,'A-methods'!$A:$A,$D722)),'A-baseline &amp; data'!AT456)</f>
        <v>1195.8114969409855</v>
      </c>
      <c r="T722" s="243">
        <f>IF('A-baseline &amp; data'!AU456="",S722*(1+SUMIFS('A-methods'!Z:Z,'A-methods'!$AG:$AG,"rate",'A-methods'!$AF:$AF,$B722,'A-methods'!$I:$I,$C722,'A-methods'!$A:$A,$D722)),'A-baseline &amp; data'!AU456)</f>
        <v>1147.9790370633461</v>
      </c>
      <c r="U722" s="243">
        <f>IF('A-baseline &amp; data'!AV456="",T722*(1+SUMIFS('A-methods'!AA:AA,'A-methods'!$AG:$AG,"rate",'A-methods'!$AF:$AF,$B722,'A-methods'!$I:$I,$C722,'A-methods'!$A:$A,$D722)),'A-baseline &amp; data'!AV456)</f>
        <v>1102.0598755808123</v>
      </c>
      <c r="V722" s="243">
        <f>IF('A-baseline &amp; data'!AW456="",U722*(1+SUMIFS('A-methods'!AB:AB,'A-methods'!$AG:$AG,"rate",'A-methods'!$AF:$AF,$B722,'A-methods'!$I:$I,$C722,'A-methods'!$A:$A,$D722)),'A-baseline &amp; data'!AW456)</f>
        <v>1057.9774805575798</v>
      </c>
      <c r="W722" s="243">
        <f>IF('A-baseline &amp; data'!AX456="",V722*(1+SUMIFS('A-methods'!AC:AC,'A-methods'!$AG:$AG,"rate",'A-methods'!$AF:$AF,$B722,'A-methods'!$I:$I,$C722,'A-methods'!$A:$A,$D722)),'A-baseline &amp; data'!AX456)</f>
        <v>1015.6583813352767</v>
      </c>
      <c r="X722" s="243">
        <f>IF('A-baseline &amp; data'!AY456="",W722*(1+SUMIFS('A-methods'!AD:AD,'A-methods'!$AG:$AG,"rate",'A-methods'!$AF:$AF,$B722,'A-methods'!$I:$I,$C722,'A-methods'!$A:$A,$D722)),'A-baseline &amp; data'!AY456)</f>
        <v>975.03204608186559</v>
      </c>
      <c r="Y722" s="243">
        <f>IF('A-baseline &amp; data'!AZ456="",X722*(1+SUMIFS('A-methods'!AE:AE,'A-methods'!$AG:$AG,"rate",'A-methods'!$AF:$AF,$B722,'A-methods'!$I:$I,$C722,'A-methods'!$A:$A,$D722)),'A-baseline &amp; data'!AZ456)</f>
        <v>936.0307642385909</v>
      </c>
    </row>
    <row r="723" spans="1:25">
      <c r="A723" s="238" t="s">
        <v>87</v>
      </c>
      <c r="B723" s="221" t="s">
        <v>88</v>
      </c>
      <c r="C723" s="274" t="str">
        <f t="shared" ref="C723:D743" si="70">C722</f>
        <v>Vic</v>
      </c>
      <c r="D723" s="272" t="str">
        <f t="shared" si="70"/>
        <v>Low</v>
      </c>
      <c r="E723" s="336">
        <f>IF('A-baseline &amp; data'!AF457&lt;&gt;"",'A-baseline &amp; data'!AF457,'A-baseline &amp; data'!AE457*(1+SUMIFS('A-methods'!K:K,'A-methods'!$AG:$AG,"rate",'A-methods'!$AF:$AF,$B723,'A-methods'!$I:$I,$C723,'A-methods'!$A:$A,$D723)))</f>
        <v>32.17</v>
      </c>
      <c r="F723" s="243">
        <f>IF('A-baseline &amp; data'!AG457="",E723*(1+SUMIFS('A-methods'!L:L,'A-methods'!$AG:$AG,"rate",'A-methods'!$AF:$AF,$B723,'A-methods'!$I:$I,$C723,'A-methods'!$A:$A,$D723)),'A-baseline &amp; data'!AG457)</f>
        <v>31.526600000000002</v>
      </c>
      <c r="G723" s="243">
        <f>IF('A-baseline &amp; data'!AH457="",F723*(1+SUMIFS('A-methods'!M:M,'A-methods'!$AG:$AG,"rate",'A-methods'!$AF:$AF,$B723,'A-methods'!$I:$I,$C723,'A-methods'!$A:$A,$D723)),'A-baseline &amp; data'!AH457)</f>
        <v>30.896068</v>
      </c>
      <c r="H723" s="243">
        <f>IF('A-baseline &amp; data'!AI457="",G723*(1+SUMIFS('A-methods'!N:N,'A-methods'!$AG:$AG,"rate",'A-methods'!$AF:$AF,$B723,'A-methods'!$I:$I,$C723,'A-methods'!$A:$A,$D723)),'A-baseline &amp; data'!AI457)</f>
        <v>30.278146639999999</v>
      </c>
      <c r="I723" s="243">
        <f>IF('A-baseline &amp; data'!AJ457="",H723*(1+SUMIFS('A-methods'!O:O,'A-methods'!$AG:$AG,"rate",'A-methods'!$AF:$AF,$B723,'A-methods'!$I:$I,$C723,'A-methods'!$A:$A,$D723)),'A-baseline &amp; data'!AJ457)</f>
        <v>29.672583707199998</v>
      </c>
      <c r="J723" s="243">
        <f>IF('A-baseline &amp; data'!AK457="",I723*(1+SUMIFS('A-methods'!P:P,'A-methods'!$AG:$AG,"rate",'A-methods'!$AF:$AF,$B723,'A-methods'!$I:$I,$C723,'A-methods'!$A:$A,$D723)),'A-baseline &amp; data'!AK457)</f>
        <v>29.079132033055998</v>
      </c>
      <c r="K723" s="243">
        <f>IF('A-baseline &amp; data'!AL457="",J723*(1+SUMIFS('A-methods'!Q:Q,'A-methods'!$AG:$AG,"rate",'A-methods'!$AF:$AF,$B723,'A-methods'!$I:$I,$C723,'A-methods'!$A:$A,$D723)),'A-baseline &amp; data'!AL457)</f>
        <v>28.497549392394877</v>
      </c>
      <c r="L723" s="243">
        <f>IF('A-baseline &amp; data'!AM457="",K723*(1+SUMIFS('A-methods'!R:R,'A-methods'!$AG:$AG,"rate",'A-methods'!$AF:$AF,$B723,'A-methods'!$I:$I,$C723,'A-methods'!$A:$A,$D723)),'A-baseline &amp; data'!AM457)</f>
        <v>27.927598404546981</v>
      </c>
      <c r="M723" s="243">
        <f>IF('A-baseline &amp; data'!AN457="",L723*(1+SUMIFS('A-methods'!S:S,'A-methods'!$AG:$AG,"rate",'A-methods'!$AF:$AF,$B723,'A-methods'!$I:$I,$C723,'A-methods'!$A:$A,$D723)),'A-baseline &amp; data'!AN457)</f>
        <v>27.369046436456042</v>
      </c>
      <c r="N723" s="243">
        <f>IF('A-baseline &amp; data'!AO457="",M723*(1+SUMIFS('A-methods'!T:T,'A-methods'!$AG:$AG,"rate",'A-methods'!$AF:$AF,$B723,'A-methods'!$I:$I,$C723,'A-methods'!$A:$A,$D723)),'A-baseline &amp; data'!AO457)</f>
        <v>26.821665507726919</v>
      </c>
      <c r="O723" s="243">
        <f>IF('A-baseline &amp; data'!AP457="",N723*(1+SUMIFS('A-methods'!U:U,'A-methods'!$AG:$AG,"rate",'A-methods'!$AF:$AF,$B723,'A-methods'!$I:$I,$C723,'A-methods'!$A:$A,$D723)),'A-baseline &amp; data'!AP457)</f>
        <v>26.28523219757238</v>
      </c>
      <c r="P723" s="243">
        <f>IF('A-baseline &amp; data'!AQ457="",O723*(1+SUMIFS('A-methods'!V:V,'A-methods'!$AG:$AG,"rate",'A-methods'!$AF:$AF,$B723,'A-methods'!$I:$I,$C723,'A-methods'!$A:$A,$D723)),'A-baseline &amp; data'!AQ457)</f>
        <v>25.759527553620931</v>
      </c>
      <c r="Q723" s="243">
        <f>IF('A-baseline &amp; data'!AR457="",P723*(1+SUMIFS('A-methods'!W:W,'A-methods'!$AG:$AG,"rate",'A-methods'!$AF:$AF,$B723,'A-methods'!$I:$I,$C723,'A-methods'!$A:$A,$D723)),'A-baseline &amp; data'!AR457)</f>
        <v>25.244337002548512</v>
      </c>
      <c r="R723" s="243">
        <f>IF('A-baseline &amp; data'!AS457="",Q723*(1+SUMIFS('A-methods'!X:X,'A-methods'!$AG:$AG,"rate",'A-methods'!$AF:$AF,$B723,'A-methods'!$I:$I,$C723,'A-methods'!$A:$A,$D723)),'A-baseline &amp; data'!AS457)</f>
        <v>24.739450262497542</v>
      </c>
      <c r="S723" s="243">
        <f>IF('A-baseline &amp; data'!AT457="",R723*(1+SUMIFS('A-methods'!Y:Y,'A-methods'!$AG:$AG,"rate",'A-methods'!$AF:$AF,$B723,'A-methods'!$I:$I,$C723,'A-methods'!$A:$A,$D723)),'A-baseline &amp; data'!AT457)</f>
        <v>24.244661257247589</v>
      </c>
      <c r="T723" s="243">
        <f>IF('A-baseline &amp; data'!AU457="",S723*(1+SUMIFS('A-methods'!Z:Z,'A-methods'!$AG:$AG,"rate",'A-methods'!$AF:$AF,$B723,'A-methods'!$I:$I,$C723,'A-methods'!$A:$A,$D723)),'A-baseline &amp; data'!AU457)</f>
        <v>23.759768032102638</v>
      </c>
      <c r="U723" s="243">
        <f>IF('A-baseline &amp; data'!AV457="",T723*(1+SUMIFS('A-methods'!AA:AA,'A-methods'!$AG:$AG,"rate",'A-methods'!$AF:$AF,$B723,'A-methods'!$I:$I,$C723,'A-methods'!$A:$A,$D723)),'A-baseline &amp; data'!AV457)</f>
        <v>23.284572671460584</v>
      </c>
      <c r="V723" s="243">
        <f>IF('A-baseline &amp; data'!AW457="",U723*(1+SUMIFS('A-methods'!AB:AB,'A-methods'!$AG:$AG,"rate",'A-methods'!$AF:$AF,$B723,'A-methods'!$I:$I,$C723,'A-methods'!$A:$A,$D723)),'A-baseline &amp; data'!AW457)</f>
        <v>22.818881218031372</v>
      </c>
      <c r="W723" s="243">
        <f>IF('A-baseline &amp; data'!AX457="",V723*(1+SUMIFS('A-methods'!AC:AC,'A-methods'!$AG:$AG,"rate",'A-methods'!$AF:$AF,$B723,'A-methods'!$I:$I,$C723,'A-methods'!$A:$A,$D723)),'A-baseline &amp; data'!AX457)</f>
        <v>22.362503593670745</v>
      </c>
      <c r="X723" s="243">
        <f>IF('A-baseline &amp; data'!AY457="",W723*(1+SUMIFS('A-methods'!AD:AD,'A-methods'!$AG:$AG,"rate",'A-methods'!$AF:$AF,$B723,'A-methods'!$I:$I,$C723,'A-methods'!$A:$A,$D723)),'A-baseline &amp; data'!AY457)</f>
        <v>21.915253521797329</v>
      </c>
      <c r="Y723" s="243">
        <f>IF('A-baseline &amp; data'!AZ457="",X723*(1+SUMIFS('A-methods'!AE:AE,'A-methods'!$AG:$AG,"rate",'A-methods'!$AF:$AF,$B723,'A-methods'!$I:$I,$C723,'A-methods'!$A:$A,$D723)),'A-baseline &amp; data'!AZ457)</f>
        <v>21.47694845136138</v>
      </c>
    </row>
    <row r="724" spans="1:25">
      <c r="A724" s="237" t="s">
        <v>91</v>
      </c>
      <c r="B724" s="221" t="s">
        <v>92</v>
      </c>
      <c r="C724" s="274" t="str">
        <f t="shared" si="70"/>
        <v>Vic</v>
      </c>
      <c r="D724" s="272" t="str">
        <f t="shared" si="70"/>
        <v>Low</v>
      </c>
      <c r="E724" s="336">
        <f>IF('A-baseline &amp; data'!AF458&lt;&gt;"",'A-baseline &amp; data'!AF458,'A-baseline &amp; data'!AE458*(1+SUMIFS('A-methods'!K:K,'A-methods'!$AG:$AG,"rate",'A-methods'!$AF:$AF,$B724,'A-methods'!$I:$I,$C724,'A-methods'!$A:$A,$D724)))</f>
        <v>15297.466999999999</v>
      </c>
      <c r="F724" s="243">
        <f>IF('A-baseline &amp; data'!AG458="",E724*(1+SUMIFS('A-methods'!L:L,'A-methods'!$AG:$AG,"rate",'A-methods'!$AF:$AF,$B724,'A-methods'!$I:$I,$C724,'A-methods'!$A:$A,$D724)),'A-baseline &amp; data'!AG458)</f>
        <v>15220.979664999999</v>
      </c>
      <c r="G724" s="243">
        <f>IF('A-baseline &amp; data'!AH458="",F724*(1+SUMIFS('A-methods'!M:M,'A-methods'!$AG:$AG,"rate",'A-methods'!$AF:$AF,$B724,'A-methods'!$I:$I,$C724,'A-methods'!$A:$A,$D724)),'A-baseline &amp; data'!AH458)</f>
        <v>15144.874766674999</v>
      </c>
      <c r="H724" s="243">
        <f>IF('A-baseline &amp; data'!AI458="",G724*(1+SUMIFS('A-methods'!N:N,'A-methods'!$AG:$AG,"rate",'A-methods'!$AF:$AF,$B724,'A-methods'!$I:$I,$C724,'A-methods'!$A:$A,$D724)),'A-baseline &amp; data'!AI458)</f>
        <v>15069.150392841624</v>
      </c>
      <c r="I724" s="243">
        <f>IF('A-baseline &amp; data'!AJ458="",H724*(1+SUMIFS('A-methods'!O:O,'A-methods'!$AG:$AG,"rate",'A-methods'!$AF:$AF,$B724,'A-methods'!$I:$I,$C724,'A-methods'!$A:$A,$D724)),'A-baseline &amp; data'!AJ458)</f>
        <v>14993.804640877415</v>
      </c>
      <c r="J724" s="243">
        <f>IF('A-baseline &amp; data'!AK458="",I724*(1+SUMIFS('A-methods'!P:P,'A-methods'!$AG:$AG,"rate",'A-methods'!$AF:$AF,$B724,'A-methods'!$I:$I,$C724,'A-methods'!$A:$A,$D724)),'A-baseline &amp; data'!AK458)</f>
        <v>14918.835617673029</v>
      </c>
      <c r="K724" s="243">
        <f>IF('A-baseline &amp; data'!AL458="",J724*(1+SUMIFS('A-methods'!Q:Q,'A-methods'!$AG:$AG,"rate",'A-methods'!$AF:$AF,$B724,'A-methods'!$I:$I,$C724,'A-methods'!$A:$A,$D724)),'A-baseline &amp; data'!AL458)</f>
        <v>14844.241439584663</v>
      </c>
      <c r="L724" s="243">
        <f>IF('A-baseline &amp; data'!AM458="",K724*(1+SUMIFS('A-methods'!R:R,'A-methods'!$AG:$AG,"rate",'A-methods'!$AF:$AF,$B724,'A-methods'!$I:$I,$C724,'A-methods'!$A:$A,$D724)),'A-baseline &amp; data'!AM458)</f>
        <v>14770.02023238674</v>
      </c>
      <c r="M724" s="243">
        <f>IF('A-baseline &amp; data'!AN458="",L724*(1+SUMIFS('A-methods'!S:S,'A-methods'!$AG:$AG,"rate",'A-methods'!$AF:$AF,$B724,'A-methods'!$I:$I,$C724,'A-methods'!$A:$A,$D724)),'A-baseline &amp; data'!AN458)</f>
        <v>14696.170131224806</v>
      </c>
      <c r="N724" s="243">
        <f>IF('A-baseline &amp; data'!AO458="",M724*(1+SUMIFS('A-methods'!T:T,'A-methods'!$AG:$AG,"rate",'A-methods'!$AF:$AF,$B724,'A-methods'!$I:$I,$C724,'A-methods'!$A:$A,$D724)),'A-baseline &amp; data'!AO458)</f>
        <v>14622.689280568682</v>
      </c>
      <c r="O724" s="243">
        <f>IF('A-baseline &amp; data'!AP458="",N724*(1+SUMIFS('A-methods'!U:U,'A-methods'!$AG:$AG,"rate",'A-methods'!$AF:$AF,$B724,'A-methods'!$I:$I,$C724,'A-methods'!$A:$A,$D724)),'A-baseline &amp; data'!AP458)</f>
        <v>14549.575834165838</v>
      </c>
      <c r="P724" s="243">
        <f>IF('A-baseline &amp; data'!AQ458="",O724*(1+SUMIFS('A-methods'!V:V,'A-methods'!$AG:$AG,"rate",'A-methods'!$AF:$AF,$B724,'A-methods'!$I:$I,$C724,'A-methods'!$A:$A,$D724)),'A-baseline &amp; data'!AQ458)</f>
        <v>14476.827954995009</v>
      </c>
      <c r="Q724" s="243">
        <f>IF('A-baseline &amp; data'!AR458="",P724*(1+SUMIFS('A-methods'!W:W,'A-methods'!$AG:$AG,"rate",'A-methods'!$AF:$AF,$B724,'A-methods'!$I:$I,$C724,'A-methods'!$A:$A,$D724)),'A-baseline &amp; data'!AR458)</f>
        <v>14404.443815220035</v>
      </c>
      <c r="R724" s="243">
        <f>IF('A-baseline &amp; data'!AS458="",Q724*(1+SUMIFS('A-methods'!X:X,'A-methods'!$AG:$AG,"rate",'A-methods'!$AF:$AF,$B724,'A-methods'!$I:$I,$C724,'A-methods'!$A:$A,$D724)),'A-baseline &amp; data'!AS458)</f>
        <v>14332.421596143935</v>
      </c>
      <c r="S724" s="243">
        <f>IF('A-baseline &amp; data'!AT458="",R724*(1+SUMIFS('A-methods'!Y:Y,'A-methods'!$AG:$AG,"rate",'A-methods'!$AF:$AF,$B724,'A-methods'!$I:$I,$C724,'A-methods'!$A:$A,$D724)),'A-baseline &amp; data'!AT458)</f>
        <v>14260.759488163216</v>
      </c>
      <c r="T724" s="243">
        <f>IF('A-baseline &amp; data'!AU458="",S724*(1+SUMIFS('A-methods'!Z:Z,'A-methods'!$AG:$AG,"rate",'A-methods'!$AF:$AF,$B724,'A-methods'!$I:$I,$C724,'A-methods'!$A:$A,$D724)),'A-baseline &amp; data'!AU458)</f>
        <v>14189.4556907224</v>
      </c>
      <c r="U724" s="243">
        <f>IF('A-baseline &amp; data'!AV458="",T724*(1+SUMIFS('A-methods'!AA:AA,'A-methods'!$AG:$AG,"rate",'A-methods'!$AF:$AF,$B724,'A-methods'!$I:$I,$C724,'A-methods'!$A:$A,$D724)),'A-baseline &amp; data'!AV458)</f>
        <v>14118.508412268788</v>
      </c>
      <c r="V724" s="243">
        <f>IF('A-baseline &amp; data'!AW458="",U724*(1+SUMIFS('A-methods'!AB:AB,'A-methods'!$AG:$AG,"rate",'A-methods'!$AF:$AF,$B724,'A-methods'!$I:$I,$C724,'A-methods'!$A:$A,$D724)),'A-baseline &amp; data'!AW458)</f>
        <v>14047.915870207444</v>
      </c>
      <c r="W724" s="243">
        <f>IF('A-baseline &amp; data'!AX458="",V724*(1+SUMIFS('A-methods'!AC:AC,'A-methods'!$AG:$AG,"rate",'A-methods'!$AF:$AF,$B724,'A-methods'!$I:$I,$C724,'A-methods'!$A:$A,$D724)),'A-baseline &amp; data'!AX458)</f>
        <v>13977.676290856407</v>
      </c>
      <c r="X724" s="243">
        <f>IF('A-baseline &amp; data'!AY458="",W724*(1+SUMIFS('A-methods'!AD:AD,'A-methods'!$AG:$AG,"rate",'A-methods'!$AF:$AF,$B724,'A-methods'!$I:$I,$C724,'A-methods'!$A:$A,$D724)),'A-baseline &amp; data'!AY458)</f>
        <v>13907.787909402125</v>
      </c>
      <c r="Y724" s="243">
        <f>IF('A-baseline &amp; data'!AZ458="",X724*(1+SUMIFS('A-methods'!AE:AE,'A-methods'!$AG:$AG,"rate",'A-methods'!$AF:$AF,$B724,'A-methods'!$I:$I,$C724,'A-methods'!$A:$A,$D724)),'A-baseline &amp; data'!AZ458)</f>
        <v>13838.248969855114</v>
      </c>
    </row>
    <row r="725" spans="1:25">
      <c r="A725" s="237" t="s">
        <v>97</v>
      </c>
      <c r="B725" s="221" t="s">
        <v>98</v>
      </c>
      <c r="C725" s="274" t="str">
        <f t="shared" si="70"/>
        <v>Vic</v>
      </c>
      <c r="D725" s="272" t="str">
        <f t="shared" si="70"/>
        <v>Low</v>
      </c>
      <c r="E725" s="336">
        <f>IF('A-baseline &amp; data'!AF459&lt;&gt;"",'A-baseline &amp; data'!AF459,'A-baseline &amp; data'!AE459*(1+SUMIFS('A-methods'!K:K,'A-methods'!$AG:$AG,"rate",'A-methods'!$AF:$AF,$B725,'A-methods'!$I:$I,$C725,'A-methods'!$A:$A,$D725)))</f>
        <v>3662.933</v>
      </c>
      <c r="F725" s="243">
        <f>IF('A-baseline &amp; data'!AG459="",E725*(1+SUMIFS('A-methods'!L:L,'A-methods'!$AG:$AG,"rate",'A-methods'!$AF:$AF,$B725,'A-methods'!$I:$I,$C725,'A-methods'!$A:$A,$D725)),'A-baseline &amp; data'!AG459)</f>
        <v>3692.2364640000001</v>
      </c>
      <c r="G725" s="243">
        <f>IF('A-baseline &amp; data'!AH459="",F725*(1+SUMIFS('A-methods'!M:M,'A-methods'!$AG:$AG,"rate",'A-methods'!$AF:$AF,$B725,'A-methods'!$I:$I,$C725,'A-methods'!$A:$A,$D725)),'A-baseline &amp; data'!AH459)</f>
        <v>3721.7743557120002</v>
      </c>
      <c r="H725" s="243">
        <f>IF('A-baseline &amp; data'!AI459="",G725*(1+SUMIFS('A-methods'!N:N,'A-methods'!$AG:$AG,"rate",'A-methods'!$AF:$AF,$B725,'A-methods'!$I:$I,$C725,'A-methods'!$A:$A,$D725)),'A-baseline &amp; data'!AI459)</f>
        <v>3751.5485505576962</v>
      </c>
      <c r="I725" s="243">
        <f>IF('A-baseline &amp; data'!AJ459="",H725*(1+SUMIFS('A-methods'!O:O,'A-methods'!$AG:$AG,"rate",'A-methods'!$AF:$AF,$B725,'A-methods'!$I:$I,$C725,'A-methods'!$A:$A,$D725)),'A-baseline &amp; data'!AJ459)</f>
        <v>3781.5609389621577</v>
      </c>
      <c r="J725" s="243">
        <f>IF('A-baseline &amp; data'!AK459="",I725*(1+SUMIFS('A-methods'!P:P,'A-methods'!$AG:$AG,"rate",'A-methods'!$AF:$AF,$B725,'A-methods'!$I:$I,$C725,'A-methods'!$A:$A,$D725)),'A-baseline &amp; data'!AK459)</f>
        <v>3811.8134264738551</v>
      </c>
      <c r="K725" s="243">
        <f>IF('A-baseline &amp; data'!AL459="",J725*(1+SUMIFS('A-methods'!Q:Q,'A-methods'!$AG:$AG,"rate",'A-methods'!$AF:$AF,$B725,'A-methods'!$I:$I,$C725,'A-methods'!$A:$A,$D725)),'A-baseline &amp; data'!AL459)</f>
        <v>3842.307933885646</v>
      </c>
      <c r="L725" s="243">
        <f>IF('A-baseline &amp; data'!AM459="",K725*(1+SUMIFS('A-methods'!R:R,'A-methods'!$AG:$AG,"rate",'A-methods'!$AF:$AF,$B725,'A-methods'!$I:$I,$C725,'A-methods'!$A:$A,$D725)),'A-baseline &amp; data'!AM459)</f>
        <v>3873.0463973567312</v>
      </c>
      <c r="M725" s="243">
        <f>IF('A-baseline &amp; data'!AN459="",L725*(1+SUMIFS('A-methods'!S:S,'A-methods'!$AG:$AG,"rate",'A-methods'!$AF:$AF,$B725,'A-methods'!$I:$I,$C725,'A-methods'!$A:$A,$D725)),'A-baseline &amp; data'!AN459)</f>
        <v>3904.0307685355851</v>
      </c>
      <c r="N725" s="243">
        <f>IF('A-baseline &amp; data'!AO459="",M725*(1+SUMIFS('A-methods'!T:T,'A-methods'!$AG:$AG,"rate",'A-methods'!$AF:$AF,$B725,'A-methods'!$I:$I,$C725,'A-methods'!$A:$A,$D725)),'A-baseline &amp; data'!AO459)</f>
        <v>3935.2630146838696</v>
      </c>
      <c r="O725" s="243">
        <f>IF('A-baseline &amp; data'!AP459="",N725*(1+SUMIFS('A-methods'!U:U,'A-methods'!$AG:$AG,"rate",'A-methods'!$AF:$AF,$B725,'A-methods'!$I:$I,$C725,'A-methods'!$A:$A,$D725)),'A-baseline &amp; data'!AP459)</f>
        <v>3966.7451188013406</v>
      </c>
      <c r="P725" s="243">
        <f>IF('A-baseline &amp; data'!AQ459="",O725*(1+SUMIFS('A-methods'!V:V,'A-methods'!$AG:$AG,"rate",'A-methods'!$AF:$AF,$B725,'A-methods'!$I:$I,$C725,'A-methods'!$A:$A,$D725)),'A-baseline &amp; data'!AQ459)</f>
        <v>3998.4790797517512</v>
      </c>
      <c r="Q725" s="243">
        <f>IF('A-baseline &amp; data'!AR459="",P725*(1+SUMIFS('A-methods'!W:W,'A-methods'!$AG:$AG,"rate",'A-methods'!$AF:$AF,$B725,'A-methods'!$I:$I,$C725,'A-methods'!$A:$A,$D725)),'A-baseline &amp; data'!AR459)</f>
        <v>4030.4669123897652</v>
      </c>
      <c r="R725" s="243">
        <f>IF('A-baseline &amp; data'!AS459="",Q725*(1+SUMIFS('A-methods'!X:X,'A-methods'!$AG:$AG,"rate",'A-methods'!$AF:$AF,$B725,'A-methods'!$I:$I,$C725,'A-methods'!$A:$A,$D725)),'A-baseline &amp; data'!AS459)</f>
        <v>4062.7106476888835</v>
      </c>
      <c r="S725" s="243">
        <f>IF('A-baseline &amp; data'!AT459="",R725*(1+SUMIFS('A-methods'!Y:Y,'A-methods'!$AG:$AG,"rate",'A-methods'!$AF:$AF,$B725,'A-methods'!$I:$I,$C725,'A-methods'!$A:$A,$D725)),'A-baseline &amp; data'!AT459)</f>
        <v>4095.2123328703947</v>
      </c>
      <c r="T725" s="243">
        <f>IF('A-baseline &amp; data'!AU459="",S725*(1+SUMIFS('A-methods'!Z:Z,'A-methods'!$AG:$AG,"rate",'A-methods'!$AF:$AF,$B725,'A-methods'!$I:$I,$C725,'A-methods'!$A:$A,$D725)),'A-baseline &amp; data'!AU459)</f>
        <v>4127.9740315333574</v>
      </c>
      <c r="U725" s="243">
        <f>IF('A-baseline &amp; data'!AV459="",T725*(1+SUMIFS('A-methods'!AA:AA,'A-methods'!$AG:$AG,"rate",'A-methods'!$AF:$AF,$B725,'A-methods'!$I:$I,$C725,'A-methods'!$A:$A,$D725)),'A-baseline &amp; data'!AV459)</f>
        <v>4160.997823785624</v>
      </c>
      <c r="V725" s="243">
        <f>IF('A-baseline &amp; data'!AW459="",U725*(1+SUMIFS('A-methods'!AB:AB,'A-methods'!$AG:$AG,"rate",'A-methods'!$AF:$AF,$B725,'A-methods'!$I:$I,$C725,'A-methods'!$A:$A,$D725)),'A-baseline &amp; data'!AW459)</f>
        <v>4194.2858063759086</v>
      </c>
      <c r="W725" s="243">
        <f>IF('A-baseline &amp; data'!AX459="",V725*(1+SUMIFS('A-methods'!AC:AC,'A-methods'!$AG:$AG,"rate",'A-methods'!$AF:$AF,$B725,'A-methods'!$I:$I,$C725,'A-methods'!$A:$A,$D725)),'A-baseline &amp; data'!AX459)</f>
        <v>4227.8400928269157</v>
      </c>
      <c r="X725" s="243">
        <f>IF('A-baseline &amp; data'!AY459="",W725*(1+SUMIFS('A-methods'!AD:AD,'A-methods'!$AG:$AG,"rate",'A-methods'!$AF:$AF,$B725,'A-methods'!$I:$I,$C725,'A-methods'!$A:$A,$D725)),'A-baseline &amp; data'!AY459)</f>
        <v>4261.662813569531</v>
      </c>
      <c r="Y725" s="243">
        <f>IF('A-baseline &amp; data'!AZ459="",X725*(1+SUMIFS('A-methods'!AE:AE,'A-methods'!$AG:$AG,"rate",'A-methods'!$AF:$AF,$B725,'A-methods'!$I:$I,$C725,'A-methods'!$A:$A,$D725)),'A-baseline &amp; data'!AZ459)</f>
        <v>4295.756116078087</v>
      </c>
    </row>
    <row r="726" spans="1:25">
      <c r="A726" s="237" t="s">
        <v>107</v>
      </c>
      <c r="B726" s="221" t="s">
        <v>108</v>
      </c>
      <c r="C726" s="274" t="str">
        <f t="shared" si="70"/>
        <v>Vic</v>
      </c>
      <c r="D726" s="272" t="str">
        <f t="shared" si="70"/>
        <v>Low</v>
      </c>
      <c r="E726" s="336">
        <f>IF('A-baseline &amp; data'!AF460&lt;&gt;"",'A-baseline &amp; data'!AF460,'A-baseline &amp; data'!AE460*(1+SUMIFS('A-methods'!K:K,'A-methods'!$AG:$AG,"rate",'A-methods'!$AF:$AF,$B726,'A-methods'!$I:$I,$C726,'A-methods'!$A:$A,$D726)))</f>
        <v>581.11500000000001</v>
      </c>
      <c r="F726" s="243">
        <f>IF('A-baseline &amp; data'!AG460="",E726*(1+SUMIFS('A-methods'!L:L,'A-methods'!$AG:$AG,"rate",'A-methods'!$AF:$AF,$B726,'A-methods'!$I:$I,$C726,'A-methods'!$A:$A,$D726)),'A-baseline &amp; data'!AG460)</f>
        <v>585.76391999999998</v>
      </c>
      <c r="G726" s="243">
        <f>IF('A-baseline &amp; data'!AH460="",F726*(1+SUMIFS('A-methods'!M:M,'A-methods'!$AG:$AG,"rate",'A-methods'!$AF:$AF,$B726,'A-methods'!$I:$I,$C726,'A-methods'!$A:$A,$D726)),'A-baseline &amp; data'!AH460)</f>
        <v>590.45003136000003</v>
      </c>
      <c r="H726" s="243">
        <f>IF('A-baseline &amp; data'!AI460="",G726*(1+SUMIFS('A-methods'!N:N,'A-methods'!$AG:$AG,"rate",'A-methods'!$AF:$AF,$B726,'A-methods'!$I:$I,$C726,'A-methods'!$A:$A,$D726)),'A-baseline &amp; data'!AI460)</f>
        <v>595.17363161088008</v>
      </c>
      <c r="I726" s="243">
        <f>IF('A-baseline &amp; data'!AJ460="",H726*(1+SUMIFS('A-methods'!O:O,'A-methods'!$AG:$AG,"rate",'A-methods'!$AF:$AF,$B726,'A-methods'!$I:$I,$C726,'A-methods'!$A:$A,$D726)),'A-baseline &amp; data'!AJ460)</f>
        <v>599.93502066376709</v>
      </c>
      <c r="J726" s="243">
        <f>IF('A-baseline &amp; data'!AK460="",I726*(1+SUMIFS('A-methods'!P:P,'A-methods'!$AG:$AG,"rate",'A-methods'!$AF:$AF,$B726,'A-methods'!$I:$I,$C726,'A-methods'!$A:$A,$D726)),'A-baseline &amp; data'!AK460)</f>
        <v>604.73450082907721</v>
      </c>
      <c r="K726" s="243">
        <f>IF('A-baseline &amp; data'!AL460="",J726*(1+SUMIFS('A-methods'!Q:Q,'A-methods'!$AG:$AG,"rate",'A-methods'!$AF:$AF,$B726,'A-methods'!$I:$I,$C726,'A-methods'!$A:$A,$D726)),'A-baseline &amp; data'!AL460)</f>
        <v>609.57237683570986</v>
      </c>
      <c r="L726" s="243">
        <f>IF('A-baseline &amp; data'!AM460="",K726*(1+SUMIFS('A-methods'!R:R,'A-methods'!$AG:$AG,"rate",'A-methods'!$AF:$AF,$B726,'A-methods'!$I:$I,$C726,'A-methods'!$A:$A,$D726)),'A-baseline &amp; data'!AM460)</f>
        <v>614.44895585039558</v>
      </c>
      <c r="M726" s="243">
        <f>IF('A-baseline &amp; data'!AN460="",L726*(1+SUMIFS('A-methods'!S:S,'A-methods'!$AG:$AG,"rate",'A-methods'!$AF:$AF,$B726,'A-methods'!$I:$I,$C726,'A-methods'!$A:$A,$D726)),'A-baseline &amp; data'!AN460)</f>
        <v>619.36454749719871</v>
      </c>
      <c r="N726" s="243">
        <f>IF('A-baseline &amp; data'!AO460="",M726*(1+SUMIFS('A-methods'!T:T,'A-methods'!$AG:$AG,"rate",'A-methods'!$AF:$AF,$B726,'A-methods'!$I:$I,$C726,'A-methods'!$A:$A,$D726)),'A-baseline &amp; data'!AO460)</f>
        <v>624.3194638771763</v>
      </c>
      <c r="O726" s="243">
        <f>IF('A-baseline &amp; data'!AP460="",N726*(1+SUMIFS('A-methods'!U:U,'A-methods'!$AG:$AG,"rate",'A-methods'!$AF:$AF,$B726,'A-methods'!$I:$I,$C726,'A-methods'!$A:$A,$D726)),'A-baseline &amp; data'!AP460)</f>
        <v>629.31401958819367</v>
      </c>
      <c r="P726" s="243">
        <f>IF('A-baseline &amp; data'!AQ460="",O726*(1+SUMIFS('A-methods'!V:V,'A-methods'!$AG:$AG,"rate",'A-methods'!$AF:$AF,$B726,'A-methods'!$I:$I,$C726,'A-methods'!$A:$A,$D726)),'A-baseline &amp; data'!AQ460)</f>
        <v>634.34853174489922</v>
      </c>
      <c r="Q726" s="243">
        <f>IF('A-baseline &amp; data'!AR460="",P726*(1+SUMIFS('A-methods'!W:W,'A-methods'!$AG:$AG,"rate",'A-methods'!$AF:$AF,$B726,'A-methods'!$I:$I,$C726,'A-methods'!$A:$A,$D726)),'A-baseline &amp; data'!AR460)</f>
        <v>639.42331999885846</v>
      </c>
      <c r="R726" s="243">
        <f>IF('A-baseline &amp; data'!AS460="",Q726*(1+SUMIFS('A-methods'!X:X,'A-methods'!$AG:$AG,"rate",'A-methods'!$AF:$AF,$B726,'A-methods'!$I:$I,$C726,'A-methods'!$A:$A,$D726)),'A-baseline &amp; data'!AS460)</f>
        <v>644.5387065588493</v>
      </c>
      <c r="S726" s="243">
        <f>IF('A-baseline &amp; data'!AT460="",R726*(1+SUMIFS('A-methods'!Y:Y,'A-methods'!$AG:$AG,"rate",'A-methods'!$AF:$AF,$B726,'A-methods'!$I:$I,$C726,'A-methods'!$A:$A,$D726)),'A-baseline &amp; data'!AT460)</f>
        <v>649.69501621132008</v>
      </c>
      <c r="T726" s="243">
        <f>IF('A-baseline &amp; data'!AU460="",S726*(1+SUMIFS('A-methods'!Z:Z,'A-methods'!$AG:$AG,"rate",'A-methods'!$AF:$AF,$B726,'A-methods'!$I:$I,$C726,'A-methods'!$A:$A,$D726)),'A-baseline &amp; data'!AU460)</f>
        <v>654.89257634101068</v>
      </c>
      <c r="U726" s="243">
        <f>IF('A-baseline &amp; data'!AV460="",T726*(1+SUMIFS('A-methods'!AA:AA,'A-methods'!$AG:$AG,"rate",'A-methods'!$AF:$AF,$B726,'A-methods'!$I:$I,$C726,'A-methods'!$A:$A,$D726)),'A-baseline &amp; data'!AV460)</f>
        <v>660.13171695173878</v>
      </c>
      <c r="V726" s="243">
        <f>IF('A-baseline &amp; data'!AW460="",U726*(1+SUMIFS('A-methods'!AB:AB,'A-methods'!$AG:$AG,"rate",'A-methods'!$AF:$AF,$B726,'A-methods'!$I:$I,$C726,'A-methods'!$A:$A,$D726)),'A-baseline &amp; data'!AW460)</f>
        <v>665.41277068735269</v>
      </c>
      <c r="W726" s="243">
        <f>IF('A-baseline &amp; data'!AX460="",V726*(1+SUMIFS('A-methods'!AC:AC,'A-methods'!$AG:$AG,"rate",'A-methods'!$AF:$AF,$B726,'A-methods'!$I:$I,$C726,'A-methods'!$A:$A,$D726)),'A-baseline &amp; data'!AX460)</f>
        <v>670.73607285285152</v>
      </c>
      <c r="X726" s="243">
        <f>IF('A-baseline &amp; data'!AY460="",W726*(1+SUMIFS('A-methods'!AD:AD,'A-methods'!$AG:$AG,"rate",'A-methods'!$AF:$AF,$B726,'A-methods'!$I:$I,$C726,'A-methods'!$A:$A,$D726)),'A-baseline &amp; data'!AY460)</f>
        <v>676.1019614356743</v>
      </c>
      <c r="Y726" s="243">
        <f>IF('A-baseline &amp; data'!AZ460="",X726*(1+SUMIFS('A-methods'!AE:AE,'A-methods'!$AG:$AG,"rate",'A-methods'!$AF:$AF,$B726,'A-methods'!$I:$I,$C726,'A-methods'!$A:$A,$D726)),'A-baseline &amp; data'!AZ460)</f>
        <v>681.51077712715971</v>
      </c>
    </row>
    <row r="727" spans="1:25">
      <c r="A727" s="237" t="s">
        <v>115</v>
      </c>
      <c r="B727" s="221" t="s">
        <v>116</v>
      </c>
      <c r="C727" s="274" t="str">
        <f t="shared" si="70"/>
        <v>Vic</v>
      </c>
      <c r="D727" s="272" t="str">
        <f t="shared" si="70"/>
        <v>Low</v>
      </c>
      <c r="E727" s="336">
        <f>IF('A-baseline &amp; data'!AF461&lt;&gt;"",'A-baseline &amp; data'!AF461,'A-baseline &amp; data'!AE461*(1+SUMIFS('A-methods'!K:K,'A-methods'!$AG:$AG,"rate",'A-methods'!$AF:$AF,$B727,'A-methods'!$I:$I,$C727,'A-methods'!$A:$A,$D727)))</f>
        <v>74566.933999999994</v>
      </c>
      <c r="F727" s="243">
        <f>IF('A-baseline &amp; data'!AG461="",E727*(1+SUMIFS('A-methods'!L:L,'A-methods'!$AG:$AG,"rate",'A-methods'!$AF:$AF,$B727,'A-methods'!$I:$I,$C727,'A-methods'!$A:$A,$D727)),'A-baseline &amp; data'!AG461)</f>
        <v>73075.595319999993</v>
      </c>
      <c r="G727" s="243">
        <f>IF('A-baseline &amp; data'!AH461="",F727*(1+SUMIFS('A-methods'!M:M,'A-methods'!$AG:$AG,"rate",'A-methods'!$AF:$AF,$B727,'A-methods'!$I:$I,$C727,'A-methods'!$A:$A,$D727)),'A-baseline &amp; data'!AH461)</f>
        <v>71614.08341359999</v>
      </c>
      <c r="H727" s="243">
        <f>IF('A-baseline &amp; data'!AI461="",G727*(1+SUMIFS('A-methods'!N:N,'A-methods'!$AG:$AG,"rate",'A-methods'!$AF:$AF,$B727,'A-methods'!$I:$I,$C727,'A-methods'!$A:$A,$D727)),'A-baseline &amp; data'!AI461)</f>
        <v>70181.80174532799</v>
      </c>
      <c r="I727" s="243">
        <f>IF('A-baseline &amp; data'!AJ461="",H727*(1+SUMIFS('A-methods'!O:O,'A-methods'!$AG:$AG,"rate",'A-methods'!$AF:$AF,$B727,'A-methods'!$I:$I,$C727,'A-methods'!$A:$A,$D727)),'A-baseline &amp; data'!AJ461)</f>
        <v>68778.165710421425</v>
      </c>
      <c r="J727" s="243">
        <f>IF('A-baseline &amp; data'!AK461="",I727*(1+SUMIFS('A-methods'!P:P,'A-methods'!$AG:$AG,"rate",'A-methods'!$AF:$AF,$B727,'A-methods'!$I:$I,$C727,'A-methods'!$A:$A,$D727)),'A-baseline &amp; data'!AK461)</f>
        <v>67402.602396212998</v>
      </c>
      <c r="K727" s="243">
        <f>IF('A-baseline &amp; data'!AL461="",J727*(1+SUMIFS('A-methods'!Q:Q,'A-methods'!$AG:$AG,"rate",'A-methods'!$AF:$AF,$B727,'A-methods'!$I:$I,$C727,'A-methods'!$A:$A,$D727)),'A-baseline &amp; data'!AL461)</f>
        <v>66054.550348288743</v>
      </c>
      <c r="L727" s="243">
        <f>IF('A-baseline &amp; data'!AM461="",K727*(1+SUMIFS('A-methods'!R:R,'A-methods'!$AG:$AG,"rate",'A-methods'!$AF:$AF,$B727,'A-methods'!$I:$I,$C727,'A-methods'!$A:$A,$D727)),'A-baseline &amp; data'!AM461)</f>
        <v>64733.459341322967</v>
      </c>
      <c r="M727" s="243">
        <f>IF('A-baseline &amp; data'!AN461="",L727*(1+SUMIFS('A-methods'!S:S,'A-methods'!$AG:$AG,"rate",'A-methods'!$AF:$AF,$B727,'A-methods'!$I:$I,$C727,'A-methods'!$A:$A,$D727)),'A-baseline &amp; data'!AN461)</f>
        <v>63438.790154496506</v>
      </c>
      <c r="N727" s="243">
        <f>IF('A-baseline &amp; data'!AO461="",M727*(1+SUMIFS('A-methods'!T:T,'A-methods'!$AG:$AG,"rate",'A-methods'!$AF:$AF,$B727,'A-methods'!$I:$I,$C727,'A-methods'!$A:$A,$D727)),'A-baseline &amp; data'!AO461)</f>
        <v>62170.014351406578</v>
      </c>
      <c r="O727" s="243">
        <f>IF('A-baseline &amp; data'!AP461="",N727*(1+SUMIFS('A-methods'!U:U,'A-methods'!$AG:$AG,"rate",'A-methods'!$AF:$AF,$B727,'A-methods'!$I:$I,$C727,'A-methods'!$A:$A,$D727)),'A-baseline &amp; data'!AP461)</f>
        <v>60926.614064378446</v>
      </c>
      <c r="P727" s="243">
        <f>IF('A-baseline &amp; data'!AQ461="",O727*(1+SUMIFS('A-methods'!V:V,'A-methods'!$AG:$AG,"rate",'A-methods'!$AF:$AF,$B727,'A-methods'!$I:$I,$C727,'A-methods'!$A:$A,$D727)),'A-baseline &amp; data'!AQ461)</f>
        <v>59708.081783090878</v>
      </c>
      <c r="Q727" s="243">
        <f>IF('A-baseline &amp; data'!AR461="",P727*(1+SUMIFS('A-methods'!W:W,'A-methods'!$AG:$AG,"rate",'A-methods'!$AF:$AF,$B727,'A-methods'!$I:$I,$C727,'A-methods'!$A:$A,$D727)),'A-baseline &amp; data'!AR461)</f>
        <v>58513.92014742906</v>
      </c>
      <c r="R727" s="243">
        <f>IF('A-baseline &amp; data'!AS461="",Q727*(1+SUMIFS('A-methods'!X:X,'A-methods'!$AG:$AG,"rate",'A-methods'!$AF:$AF,$B727,'A-methods'!$I:$I,$C727,'A-methods'!$A:$A,$D727)),'A-baseline &amp; data'!AS461)</f>
        <v>57343.641744480476</v>
      </c>
      <c r="S727" s="243">
        <f>IF('A-baseline &amp; data'!AT461="",R727*(1+SUMIFS('A-methods'!Y:Y,'A-methods'!$AG:$AG,"rate",'A-methods'!$AF:$AF,$B727,'A-methods'!$I:$I,$C727,'A-methods'!$A:$A,$D727)),'A-baseline &amp; data'!AT461)</f>
        <v>56196.768909590864</v>
      </c>
      <c r="T727" s="243">
        <f>IF('A-baseline &amp; data'!AU461="",S727*(1+SUMIFS('A-methods'!Z:Z,'A-methods'!$AG:$AG,"rate",'A-methods'!$AF:$AF,$B727,'A-methods'!$I:$I,$C727,'A-methods'!$A:$A,$D727)),'A-baseline &amp; data'!AU461)</f>
        <v>55072.833531399046</v>
      </c>
      <c r="U727" s="243">
        <f>IF('A-baseline &amp; data'!AV461="",T727*(1+SUMIFS('A-methods'!AA:AA,'A-methods'!$AG:$AG,"rate",'A-methods'!$AF:$AF,$B727,'A-methods'!$I:$I,$C727,'A-methods'!$A:$A,$D727)),'A-baseline &amp; data'!AV461)</f>
        <v>53971.376860771066</v>
      </c>
      <c r="V727" s="243">
        <f>IF('A-baseline &amp; data'!AW461="",U727*(1+SUMIFS('A-methods'!AB:AB,'A-methods'!$AG:$AG,"rate",'A-methods'!$AF:$AF,$B727,'A-methods'!$I:$I,$C727,'A-methods'!$A:$A,$D727)),'A-baseline &amp; data'!AW461)</f>
        <v>52891.949323555644</v>
      </c>
      <c r="W727" s="243">
        <f>IF('A-baseline &amp; data'!AX461="",V727*(1+SUMIFS('A-methods'!AC:AC,'A-methods'!$AG:$AG,"rate",'A-methods'!$AF:$AF,$B727,'A-methods'!$I:$I,$C727,'A-methods'!$A:$A,$D727)),'A-baseline &amp; data'!AX461)</f>
        <v>51834.11033708453</v>
      </c>
      <c r="X727" s="243">
        <f>IF('A-baseline &amp; data'!AY461="",W727*(1+SUMIFS('A-methods'!AD:AD,'A-methods'!$AG:$AG,"rate",'A-methods'!$AF:$AF,$B727,'A-methods'!$I:$I,$C727,'A-methods'!$A:$A,$D727)),'A-baseline &amp; data'!AY461)</f>
        <v>50797.428130342836</v>
      </c>
      <c r="Y727" s="243">
        <f>IF('A-baseline &amp; data'!AZ461="",X727*(1+SUMIFS('A-methods'!AE:AE,'A-methods'!$AG:$AG,"rate",'A-methods'!$AF:$AF,$B727,'A-methods'!$I:$I,$C727,'A-methods'!$A:$A,$D727)),'A-baseline &amp; data'!AZ461)</f>
        <v>49781.47956773598</v>
      </c>
    </row>
    <row r="728" spans="1:25">
      <c r="A728" s="237" t="s">
        <v>125</v>
      </c>
      <c r="B728" s="221" t="s">
        <v>1208</v>
      </c>
      <c r="C728" s="274" t="str">
        <f t="shared" si="70"/>
        <v>Vic</v>
      </c>
      <c r="D728" s="272" t="str">
        <f t="shared" si="70"/>
        <v>Low</v>
      </c>
      <c r="E728" s="336">
        <f>IF('A-baseline &amp; data'!AF462&lt;&gt;"",'A-baseline &amp; data'!AF462,'A-baseline &amp; data'!AE462*(1+SUMIFS('A-methods'!K:K,'A-methods'!$AG:$AG,"rate",'A-methods'!$AF:$AF,$B728,'A-methods'!$I:$I,$C728,'A-methods'!$A:$A,$D728)))</f>
        <v>37279.789999999994</v>
      </c>
      <c r="F728" s="243">
        <f>IF('A-baseline &amp; data'!AG462="",E728*(1+SUMIFS('A-methods'!L:L,'A-methods'!$AG:$AG,"rate",'A-methods'!$AF:$AF,$B728,'A-methods'!$I:$I,$C728,'A-methods'!$A:$A,$D728)),'A-baseline &amp; data'!AG462)</f>
        <v>37354.349579999995</v>
      </c>
      <c r="G728" s="243">
        <f>IF('A-baseline &amp; data'!AH462="",F728*(1+SUMIFS('A-methods'!M:M,'A-methods'!$AG:$AG,"rate",'A-methods'!$AF:$AF,$B728,'A-methods'!$I:$I,$C728,'A-methods'!$A:$A,$D728)),'A-baseline &amp; data'!AH462)</f>
        <v>37429.058279159995</v>
      </c>
      <c r="H728" s="243">
        <f>IF('A-baseline &amp; data'!AI462="",G728*(1+SUMIFS('A-methods'!N:N,'A-methods'!$AG:$AG,"rate",'A-methods'!$AF:$AF,$B728,'A-methods'!$I:$I,$C728,'A-methods'!$A:$A,$D728)),'A-baseline &amp; data'!AI462)</f>
        <v>37503.916395718319</v>
      </c>
      <c r="I728" s="243">
        <f>IF('A-baseline &amp; data'!AJ462="",H728*(1+SUMIFS('A-methods'!O:O,'A-methods'!$AG:$AG,"rate",'A-methods'!$AF:$AF,$B728,'A-methods'!$I:$I,$C728,'A-methods'!$A:$A,$D728)),'A-baseline &amp; data'!AJ462)</f>
        <v>37578.924228509757</v>
      </c>
      <c r="J728" s="243">
        <f>IF('A-baseline &amp; data'!AK462="",I728*(1+SUMIFS('A-methods'!P:P,'A-methods'!$AG:$AG,"rate",'A-methods'!$AF:$AF,$B728,'A-methods'!$I:$I,$C728,'A-methods'!$A:$A,$D728)),'A-baseline &amp; data'!AK462)</f>
        <v>37654.082076966777</v>
      </c>
      <c r="K728" s="243">
        <f>IF('A-baseline &amp; data'!AL462="",J728*(1+SUMIFS('A-methods'!Q:Q,'A-methods'!$AG:$AG,"rate",'A-methods'!$AF:$AF,$B728,'A-methods'!$I:$I,$C728,'A-methods'!$A:$A,$D728)),'A-baseline &amp; data'!AL462)</f>
        <v>37729.390241120709</v>
      </c>
      <c r="L728" s="243">
        <f>IF('A-baseline &amp; data'!AM462="",K728*(1+SUMIFS('A-methods'!R:R,'A-methods'!$AG:$AG,"rate",'A-methods'!$AF:$AF,$B728,'A-methods'!$I:$I,$C728,'A-methods'!$A:$A,$D728)),'A-baseline &amp; data'!AM462)</f>
        <v>37804.849021602953</v>
      </c>
      <c r="M728" s="243">
        <f>IF('A-baseline &amp; data'!AN462="",L728*(1+SUMIFS('A-methods'!S:S,'A-methods'!$AG:$AG,"rate",'A-methods'!$AF:$AF,$B728,'A-methods'!$I:$I,$C728,'A-methods'!$A:$A,$D728)),'A-baseline &amp; data'!AN462)</f>
        <v>37880.458719646158</v>
      </c>
      <c r="N728" s="243">
        <f>IF('A-baseline &amp; data'!AO462="",M728*(1+SUMIFS('A-methods'!T:T,'A-methods'!$AG:$AG,"rate",'A-methods'!$AF:$AF,$B728,'A-methods'!$I:$I,$C728,'A-methods'!$A:$A,$D728)),'A-baseline &amp; data'!AO462)</f>
        <v>37956.219637085451</v>
      </c>
      <c r="O728" s="243">
        <f>IF('A-baseline &amp; data'!AP462="",N728*(1+SUMIFS('A-methods'!U:U,'A-methods'!$AG:$AG,"rate",'A-methods'!$AF:$AF,$B728,'A-methods'!$I:$I,$C728,'A-methods'!$A:$A,$D728)),'A-baseline &amp; data'!AP462)</f>
        <v>38032.132076359623</v>
      </c>
      <c r="P728" s="243">
        <f>IF('A-baseline &amp; data'!AQ462="",O728*(1+SUMIFS('A-methods'!V:V,'A-methods'!$AG:$AG,"rate",'A-methods'!$AF:$AF,$B728,'A-methods'!$I:$I,$C728,'A-methods'!$A:$A,$D728)),'A-baseline &amp; data'!AQ462)</f>
        <v>38108.196340512346</v>
      </c>
      <c r="Q728" s="243">
        <f>IF('A-baseline &amp; data'!AR462="",P728*(1+SUMIFS('A-methods'!W:W,'A-methods'!$AG:$AG,"rate",'A-methods'!$AF:$AF,$B728,'A-methods'!$I:$I,$C728,'A-methods'!$A:$A,$D728)),'A-baseline &amp; data'!AR462)</f>
        <v>38184.412733193371</v>
      </c>
      <c r="R728" s="243">
        <f>IF('A-baseline &amp; data'!AS462="",Q728*(1+SUMIFS('A-methods'!X:X,'A-methods'!$AG:$AG,"rate",'A-methods'!$AF:$AF,$B728,'A-methods'!$I:$I,$C728,'A-methods'!$A:$A,$D728)),'A-baseline &amp; data'!AS462)</f>
        <v>38260.781558659757</v>
      </c>
      <c r="S728" s="243">
        <f>IF('A-baseline &amp; data'!AT462="",R728*(1+SUMIFS('A-methods'!Y:Y,'A-methods'!$AG:$AG,"rate",'A-methods'!$AF:$AF,$B728,'A-methods'!$I:$I,$C728,'A-methods'!$A:$A,$D728)),'A-baseline &amp; data'!AT462)</f>
        <v>38337.303121777077</v>
      </c>
      <c r="T728" s="243">
        <f>IF('A-baseline &amp; data'!AU462="",S728*(1+SUMIFS('A-methods'!Z:Z,'A-methods'!$AG:$AG,"rate",'A-methods'!$AF:$AF,$B728,'A-methods'!$I:$I,$C728,'A-methods'!$A:$A,$D728)),'A-baseline &amp; data'!AU462)</f>
        <v>38413.977728020633</v>
      </c>
      <c r="U728" s="243">
        <f>IF('A-baseline &amp; data'!AV462="",T728*(1+SUMIFS('A-methods'!AA:AA,'A-methods'!$AG:$AG,"rate",'A-methods'!$AF:$AF,$B728,'A-methods'!$I:$I,$C728,'A-methods'!$A:$A,$D728)),'A-baseline &amp; data'!AV462)</f>
        <v>38490.805683476676</v>
      </c>
      <c r="V728" s="243">
        <f>IF('A-baseline &amp; data'!AW462="",U728*(1+SUMIFS('A-methods'!AB:AB,'A-methods'!$AG:$AG,"rate",'A-methods'!$AF:$AF,$B728,'A-methods'!$I:$I,$C728,'A-methods'!$A:$A,$D728)),'A-baseline &amp; data'!AW462)</f>
        <v>38567.787294843627</v>
      </c>
      <c r="W728" s="243">
        <f>IF('A-baseline &amp; data'!AX462="",V728*(1+SUMIFS('A-methods'!AC:AC,'A-methods'!$AG:$AG,"rate",'A-methods'!$AF:$AF,$B728,'A-methods'!$I:$I,$C728,'A-methods'!$A:$A,$D728)),'A-baseline &amp; data'!AX462)</f>
        <v>38644.922869433314</v>
      </c>
      <c r="X728" s="243">
        <f>IF('A-baseline &amp; data'!AY462="",W728*(1+SUMIFS('A-methods'!AD:AD,'A-methods'!$AG:$AG,"rate",'A-methods'!$AF:$AF,$B728,'A-methods'!$I:$I,$C728,'A-methods'!$A:$A,$D728)),'A-baseline &amp; data'!AY462)</f>
        <v>38722.21271517218</v>
      </c>
      <c r="Y728" s="243">
        <f>IF('A-baseline &amp; data'!AZ462="",X728*(1+SUMIFS('A-methods'!AE:AE,'A-methods'!$AG:$AG,"rate",'A-methods'!$AF:$AF,$B728,'A-methods'!$I:$I,$C728,'A-methods'!$A:$A,$D728)),'A-baseline &amp; data'!AZ462)</f>
        <v>38799.657140602525</v>
      </c>
    </row>
    <row r="729" spans="1:25">
      <c r="A729" s="237" t="s">
        <v>127</v>
      </c>
      <c r="B729" s="221" t="s">
        <v>128</v>
      </c>
      <c r="C729" s="274" t="str">
        <f t="shared" si="70"/>
        <v>Vic</v>
      </c>
      <c r="D729" s="272" t="str">
        <f t="shared" si="70"/>
        <v>Low</v>
      </c>
      <c r="E729" s="336">
        <f>IF('A-baseline &amp; data'!AF463&lt;&gt;"",'A-baseline &amp; data'!AF463,'A-baseline &amp; data'!AE463*(1+SUMIFS('A-methods'!K:K,'A-methods'!$AG:$AG,"rate",'A-methods'!$AF:$AF,$B729,'A-methods'!$I:$I,$C729,'A-methods'!$A:$A,$D729)))</f>
        <v>104357.81299999999</v>
      </c>
      <c r="F729" s="243">
        <f>IF('A-baseline &amp; data'!AG463="",E729*(1+SUMIFS('A-methods'!L:L,'A-methods'!$AG:$AG,"rate",'A-methods'!$AF:$AF,$B729,'A-methods'!$I:$I,$C729,'A-methods'!$A:$A,$D729)),'A-baseline &amp; data'!AG463)</f>
        <v>105192.675504</v>
      </c>
      <c r="G729" s="243">
        <f>IF('A-baseline &amp; data'!AH463="",F729*(1+SUMIFS('A-methods'!M:M,'A-methods'!$AG:$AG,"rate",'A-methods'!$AF:$AF,$B729,'A-methods'!$I:$I,$C729,'A-methods'!$A:$A,$D729)),'A-baseline &amp; data'!AH463)</f>
        <v>106034.216908032</v>
      </c>
      <c r="H729" s="243">
        <f>IF('A-baseline &amp; data'!AI463="",G729*(1+SUMIFS('A-methods'!N:N,'A-methods'!$AG:$AG,"rate",'A-methods'!$AF:$AF,$B729,'A-methods'!$I:$I,$C729,'A-methods'!$A:$A,$D729)),'A-baseline &amp; data'!AI463)</f>
        <v>106882.49064329626</v>
      </c>
      <c r="I729" s="243">
        <f>IF('A-baseline &amp; data'!AJ463="",H729*(1+SUMIFS('A-methods'!O:O,'A-methods'!$AG:$AG,"rate",'A-methods'!$AF:$AF,$B729,'A-methods'!$I:$I,$C729,'A-methods'!$A:$A,$D729)),'A-baseline &amp; data'!AJ463)</f>
        <v>107737.55056844263</v>
      </c>
      <c r="J729" s="243">
        <f>IF('A-baseline &amp; data'!AK463="",I729*(1+SUMIFS('A-methods'!P:P,'A-methods'!$AG:$AG,"rate",'A-methods'!$AF:$AF,$B729,'A-methods'!$I:$I,$C729,'A-methods'!$A:$A,$D729)),'A-baseline &amp; data'!AK463)</f>
        <v>108599.45097299018</v>
      </c>
      <c r="K729" s="243">
        <f>IF('A-baseline &amp; data'!AL463="",J729*(1+SUMIFS('A-methods'!Q:Q,'A-methods'!$AG:$AG,"rate",'A-methods'!$AF:$AF,$B729,'A-methods'!$I:$I,$C729,'A-methods'!$A:$A,$D729)),'A-baseline &amp; data'!AL463)</f>
        <v>109468.2465807741</v>
      </c>
      <c r="L729" s="243">
        <f>IF('A-baseline &amp; data'!AM463="",K729*(1+SUMIFS('A-methods'!R:R,'A-methods'!$AG:$AG,"rate",'A-methods'!$AF:$AF,$B729,'A-methods'!$I:$I,$C729,'A-methods'!$A:$A,$D729)),'A-baseline &amp; data'!AM463)</f>
        <v>110343.99255342029</v>
      </c>
      <c r="M729" s="243">
        <f>IF('A-baseline &amp; data'!AN463="",L729*(1+SUMIFS('A-methods'!S:S,'A-methods'!$AG:$AG,"rate",'A-methods'!$AF:$AF,$B729,'A-methods'!$I:$I,$C729,'A-methods'!$A:$A,$D729)),'A-baseline &amp; data'!AN463)</f>
        <v>111226.74449384765</v>
      </c>
      <c r="N729" s="243">
        <f>IF('A-baseline &amp; data'!AO463="",M729*(1+SUMIFS('A-methods'!T:T,'A-methods'!$AG:$AG,"rate",'A-methods'!$AF:$AF,$B729,'A-methods'!$I:$I,$C729,'A-methods'!$A:$A,$D729)),'A-baseline &amp; data'!AO463)</f>
        <v>112116.55844979844</v>
      </c>
      <c r="O729" s="243">
        <f>IF('A-baseline &amp; data'!AP463="",N729*(1+SUMIFS('A-methods'!U:U,'A-methods'!$AG:$AG,"rate",'A-methods'!$AF:$AF,$B729,'A-methods'!$I:$I,$C729,'A-methods'!$A:$A,$D729)),'A-baseline &amp; data'!AP463)</f>
        <v>113013.49091739683</v>
      </c>
      <c r="P729" s="243">
        <f>IF('A-baseline &amp; data'!AQ463="",O729*(1+SUMIFS('A-methods'!V:V,'A-methods'!$AG:$AG,"rate",'A-methods'!$AF:$AF,$B729,'A-methods'!$I:$I,$C729,'A-methods'!$A:$A,$D729)),'A-baseline &amp; data'!AQ463)</f>
        <v>113917.59884473601</v>
      </c>
      <c r="Q729" s="243">
        <f>IF('A-baseline &amp; data'!AR463="",P729*(1+SUMIFS('A-methods'!W:W,'A-methods'!$AG:$AG,"rate",'A-methods'!$AF:$AF,$B729,'A-methods'!$I:$I,$C729,'A-methods'!$A:$A,$D729)),'A-baseline &amp; data'!AR463)</f>
        <v>114828.93963549391</v>
      </c>
      <c r="R729" s="243">
        <f>IF('A-baseline &amp; data'!AS463="",Q729*(1+SUMIFS('A-methods'!X:X,'A-methods'!$AG:$AG,"rate",'A-methods'!$AF:$AF,$B729,'A-methods'!$I:$I,$C729,'A-methods'!$A:$A,$D729)),'A-baseline &amp; data'!AS463)</f>
        <v>115747.57115257786</v>
      </c>
      <c r="S729" s="243">
        <f>IF('A-baseline &amp; data'!AT463="",R729*(1+SUMIFS('A-methods'!Y:Y,'A-methods'!$AG:$AG,"rate",'A-methods'!$AF:$AF,$B729,'A-methods'!$I:$I,$C729,'A-methods'!$A:$A,$D729)),'A-baseline &amp; data'!AT463)</f>
        <v>116673.55172179849</v>
      </c>
      <c r="T729" s="243">
        <f>IF('A-baseline &amp; data'!AU463="",S729*(1+SUMIFS('A-methods'!Z:Z,'A-methods'!$AG:$AG,"rate",'A-methods'!$AF:$AF,$B729,'A-methods'!$I:$I,$C729,'A-methods'!$A:$A,$D729)),'A-baseline &amp; data'!AU463)</f>
        <v>117606.94013557288</v>
      </c>
      <c r="U729" s="243">
        <f>IF('A-baseline &amp; data'!AV463="",T729*(1+SUMIFS('A-methods'!AA:AA,'A-methods'!$AG:$AG,"rate",'A-methods'!$AF:$AF,$B729,'A-methods'!$I:$I,$C729,'A-methods'!$A:$A,$D729)),'A-baseline &amp; data'!AV463)</f>
        <v>118547.79565665746</v>
      </c>
      <c r="V729" s="243">
        <f>IF('A-baseline &amp; data'!AW463="",U729*(1+SUMIFS('A-methods'!AB:AB,'A-methods'!$AG:$AG,"rate",'A-methods'!$AF:$AF,$B729,'A-methods'!$I:$I,$C729,'A-methods'!$A:$A,$D729)),'A-baseline &amp; data'!AW463)</f>
        <v>119496.17802191072</v>
      </c>
      <c r="W729" s="243">
        <f>IF('A-baseline &amp; data'!AX463="",V729*(1+SUMIFS('A-methods'!AC:AC,'A-methods'!$AG:$AG,"rate",'A-methods'!$AF:$AF,$B729,'A-methods'!$I:$I,$C729,'A-methods'!$A:$A,$D729)),'A-baseline &amp; data'!AX463)</f>
        <v>120452.147446086</v>
      </c>
      <c r="X729" s="243">
        <f>IF('A-baseline &amp; data'!AY463="",W729*(1+SUMIFS('A-methods'!AD:AD,'A-methods'!$AG:$AG,"rate",'A-methods'!$AF:$AF,$B729,'A-methods'!$I:$I,$C729,'A-methods'!$A:$A,$D729)),'A-baseline &amp; data'!AY463)</f>
        <v>121415.76462565469</v>
      </c>
      <c r="Y729" s="243">
        <f>IF('A-baseline &amp; data'!AZ463="",X729*(1+SUMIFS('A-methods'!AE:AE,'A-methods'!$AG:$AG,"rate",'A-methods'!$AF:$AF,$B729,'A-methods'!$I:$I,$C729,'A-methods'!$A:$A,$D729)),'A-baseline &amp; data'!AZ463)</f>
        <v>122387.09074265993</v>
      </c>
    </row>
    <row r="730" spans="1:25">
      <c r="A730" s="237" t="s">
        <v>254</v>
      </c>
      <c r="B730" s="221" t="s">
        <v>202</v>
      </c>
      <c r="C730" s="274" t="str">
        <f t="shared" si="70"/>
        <v>Vic</v>
      </c>
      <c r="D730" s="272" t="str">
        <f t="shared" si="70"/>
        <v>Low</v>
      </c>
      <c r="E730" s="842" t="s">
        <v>1255</v>
      </c>
      <c r="F730" s="843"/>
      <c r="G730" s="843"/>
      <c r="H730" s="843"/>
      <c r="I730" s="843"/>
      <c r="J730" s="843"/>
      <c r="K730" s="843"/>
      <c r="L730" s="843"/>
      <c r="M730" s="843"/>
      <c r="N730" s="843"/>
      <c r="O730" s="843"/>
      <c r="P730" s="843"/>
      <c r="Q730" s="843"/>
      <c r="R730" s="843"/>
      <c r="S730" s="843"/>
      <c r="T730" s="843"/>
      <c r="U730" s="843"/>
      <c r="V730" s="843"/>
      <c r="W730" s="843"/>
      <c r="X730" s="843"/>
      <c r="Y730" s="843"/>
    </row>
    <row r="731" spans="1:25">
      <c r="A731" s="237" t="s">
        <v>255</v>
      </c>
      <c r="B731" s="221" t="s">
        <v>227</v>
      </c>
      <c r="C731" s="274" t="str">
        <f t="shared" si="70"/>
        <v>Vic</v>
      </c>
      <c r="D731" s="272" t="str">
        <f t="shared" si="70"/>
        <v>Low</v>
      </c>
      <c r="E731" s="336">
        <f>IF('A-baseline &amp; data'!AF465&lt;&gt;"",'A-baseline &amp; data'!AF465,'A-baseline &amp; data'!AE465*(1+SUMIFS('A-methods'!K:K,'A-methods'!$AG:$AG,"rate",'A-methods'!$AF:$AF,$B731,'A-methods'!$I:$I,$C731,'A-methods'!$A:$A,$D731)))</f>
        <v>0</v>
      </c>
      <c r="F731" s="243">
        <f>IF('A-baseline &amp; data'!AG465="",E731*(1+SUMIFS('A-methods'!L:L,'A-methods'!$AG:$AG,"rate",'A-methods'!$AF:$AF,$B731,'A-methods'!$I:$I,$C731,'A-methods'!$A:$A,$D731)),'A-baseline &amp; data'!AG465)</f>
        <v>0</v>
      </c>
      <c r="G731" s="243">
        <f>IF('A-baseline &amp; data'!AH465="",F731*(1+SUMIFS('A-methods'!M:M,'A-methods'!$AG:$AG,"rate",'A-methods'!$AF:$AF,$B731,'A-methods'!$I:$I,$C731,'A-methods'!$A:$A,$D731)),'A-baseline &amp; data'!AH465)</f>
        <v>0</v>
      </c>
      <c r="H731" s="243">
        <f>IF('A-baseline &amp; data'!AI465="",G731*(1+SUMIFS('A-methods'!N:N,'A-methods'!$AG:$AG,"rate",'A-methods'!$AF:$AF,$B731,'A-methods'!$I:$I,$C731,'A-methods'!$A:$A,$D731)),'A-baseline &amp; data'!AI465)</f>
        <v>0</v>
      </c>
      <c r="I731" s="243">
        <f>IF('A-baseline &amp; data'!AJ465="",H731*(1+SUMIFS('A-methods'!O:O,'A-methods'!$AG:$AG,"rate",'A-methods'!$AF:$AF,$B731,'A-methods'!$I:$I,$C731,'A-methods'!$A:$A,$D731)),'A-baseline &amp; data'!AJ465)</f>
        <v>0</v>
      </c>
      <c r="J731" s="243">
        <f>IF('A-baseline &amp; data'!AK465="",I731*(1+SUMIFS('A-methods'!P:P,'A-methods'!$AG:$AG,"rate",'A-methods'!$AF:$AF,$B731,'A-methods'!$I:$I,$C731,'A-methods'!$A:$A,$D731)),'A-baseline &amp; data'!AK465)</f>
        <v>0</v>
      </c>
      <c r="K731" s="243">
        <f>IF('A-baseline &amp; data'!AL465="",J731*(1+SUMIFS('A-methods'!Q:Q,'A-methods'!$AG:$AG,"rate",'A-methods'!$AF:$AF,$B731,'A-methods'!$I:$I,$C731,'A-methods'!$A:$A,$D731)),'A-baseline &amp; data'!AL465)</f>
        <v>0</v>
      </c>
      <c r="L731" s="243">
        <f>IF('A-baseline &amp; data'!AM465="",K731*(1+SUMIFS('A-methods'!R:R,'A-methods'!$AG:$AG,"rate",'A-methods'!$AF:$AF,$B731,'A-methods'!$I:$I,$C731,'A-methods'!$A:$A,$D731)),'A-baseline &amp; data'!AM465)</f>
        <v>0</v>
      </c>
      <c r="M731" s="243">
        <f>IF('A-baseline &amp; data'!AN465="",L731*(1+SUMIFS('A-methods'!S:S,'A-methods'!$AG:$AG,"rate",'A-methods'!$AF:$AF,$B731,'A-methods'!$I:$I,$C731,'A-methods'!$A:$A,$D731)),'A-baseline &amp; data'!AN465)</f>
        <v>0</v>
      </c>
      <c r="N731" s="243">
        <f>IF('A-baseline &amp; data'!AO465="",M731*(1+SUMIFS('A-methods'!T:T,'A-methods'!$AG:$AG,"rate",'A-methods'!$AF:$AF,$B731,'A-methods'!$I:$I,$C731,'A-methods'!$A:$A,$D731)),'A-baseline &amp; data'!AO465)</f>
        <v>0</v>
      </c>
      <c r="O731" s="243">
        <f>IF('A-baseline &amp; data'!AP465="",N731*(1+SUMIFS('A-methods'!U:U,'A-methods'!$AG:$AG,"rate",'A-methods'!$AF:$AF,$B731,'A-methods'!$I:$I,$C731,'A-methods'!$A:$A,$D731)),'A-baseline &amp; data'!AP465)</f>
        <v>0</v>
      </c>
      <c r="P731" s="243">
        <f>IF('A-baseline &amp; data'!AQ465="",O731*(1+SUMIFS('A-methods'!V:V,'A-methods'!$AG:$AG,"rate",'A-methods'!$AF:$AF,$B731,'A-methods'!$I:$I,$C731,'A-methods'!$A:$A,$D731)),'A-baseline &amp; data'!AQ465)</f>
        <v>0</v>
      </c>
      <c r="Q731" s="243">
        <f>IF('A-baseline &amp; data'!AR465="",P731*(1+SUMIFS('A-methods'!W:W,'A-methods'!$AG:$AG,"rate",'A-methods'!$AF:$AF,$B731,'A-methods'!$I:$I,$C731,'A-methods'!$A:$A,$D731)),'A-baseline &amp; data'!AR465)</f>
        <v>0</v>
      </c>
      <c r="R731" s="243">
        <f>IF('A-baseline &amp; data'!AS465="",Q731*(1+SUMIFS('A-methods'!X:X,'A-methods'!$AG:$AG,"rate",'A-methods'!$AF:$AF,$B731,'A-methods'!$I:$I,$C731,'A-methods'!$A:$A,$D731)),'A-baseline &amp; data'!AS465)</f>
        <v>0</v>
      </c>
      <c r="S731" s="243">
        <f>IF('A-baseline &amp; data'!AT465="",R731*(1+SUMIFS('A-methods'!Y:Y,'A-methods'!$AG:$AG,"rate",'A-methods'!$AF:$AF,$B731,'A-methods'!$I:$I,$C731,'A-methods'!$A:$A,$D731)),'A-baseline &amp; data'!AT465)</f>
        <v>0</v>
      </c>
      <c r="T731" s="243">
        <f>IF('A-baseline &amp; data'!AU465="",S731*(1+SUMIFS('A-methods'!Z:Z,'A-methods'!$AG:$AG,"rate",'A-methods'!$AF:$AF,$B731,'A-methods'!$I:$I,$C731,'A-methods'!$A:$A,$D731)),'A-baseline &amp; data'!AU465)</f>
        <v>0</v>
      </c>
      <c r="U731" s="243">
        <f>IF('A-baseline &amp; data'!AV465="",T731*(1+SUMIFS('A-methods'!AA:AA,'A-methods'!$AG:$AG,"rate",'A-methods'!$AF:$AF,$B731,'A-methods'!$I:$I,$C731,'A-methods'!$A:$A,$D731)),'A-baseline &amp; data'!AV465)</f>
        <v>0</v>
      </c>
      <c r="V731" s="243">
        <f>IF('A-baseline &amp; data'!AW465="",U731*(1+SUMIFS('A-methods'!AB:AB,'A-methods'!$AG:$AG,"rate",'A-methods'!$AF:$AF,$B731,'A-methods'!$I:$I,$C731,'A-methods'!$A:$A,$D731)),'A-baseline &amp; data'!AW465)</f>
        <v>0</v>
      </c>
      <c r="W731" s="243">
        <f>IF('A-baseline &amp; data'!AX465="",V731*(1+SUMIFS('A-methods'!AC:AC,'A-methods'!$AG:$AG,"rate",'A-methods'!$AF:$AF,$B731,'A-methods'!$I:$I,$C731,'A-methods'!$A:$A,$D731)),'A-baseline &amp; data'!AX465)</f>
        <v>0</v>
      </c>
      <c r="X731" s="243">
        <f>IF('A-baseline &amp; data'!AY465="",W731*(1+SUMIFS('A-methods'!AD:AD,'A-methods'!$AG:$AG,"rate",'A-methods'!$AF:$AF,$B731,'A-methods'!$I:$I,$C731,'A-methods'!$A:$A,$D731)),'A-baseline &amp; data'!AY465)</f>
        <v>0</v>
      </c>
      <c r="Y731" s="243">
        <f>IF('A-baseline &amp; data'!AZ465="",X731*(1+SUMIFS('A-methods'!AE:AE,'A-methods'!$AG:$AG,"rate",'A-methods'!$AF:$AF,$B731,'A-methods'!$I:$I,$C731,'A-methods'!$A:$A,$D731)),'A-baseline &amp; data'!AZ465)</f>
        <v>0</v>
      </c>
    </row>
    <row r="732" spans="1:25">
      <c r="A732" s="237" t="s">
        <v>256</v>
      </c>
      <c r="B732" s="221" t="s">
        <v>372</v>
      </c>
      <c r="C732" s="274" t="str">
        <f t="shared" si="70"/>
        <v>Vic</v>
      </c>
      <c r="D732" s="272" t="str">
        <f t="shared" si="70"/>
        <v>Low</v>
      </c>
      <c r="E732" s="336">
        <f>IF('A-baseline &amp; data'!AF466&lt;&gt;"",'A-baseline &amp; data'!AF466,'A-baseline &amp; data'!AE466*(1+SUMIFS('A-methods'!K:K,'A-methods'!$AG:$AG,"rate",'A-methods'!$AF:$AF,$B732,'A-methods'!$I:$I,$C732,'A-methods'!$A:$A,$D732)))</f>
        <v>0</v>
      </c>
      <c r="F732" s="243">
        <f>IF('A-baseline &amp; data'!AG466="",E732*(1+SUMIFS('A-methods'!L:L,'A-methods'!$AG:$AG,"rate",'A-methods'!$AF:$AF,$B732,'A-methods'!$I:$I,$C732,'A-methods'!$A:$A,$D732)),'A-baseline &amp; data'!AG466)</f>
        <v>0</v>
      </c>
      <c r="G732" s="243">
        <f>IF('A-baseline &amp; data'!AH466="",F732*(1+SUMIFS('A-methods'!M:M,'A-methods'!$AG:$AG,"rate",'A-methods'!$AF:$AF,$B732,'A-methods'!$I:$I,$C732,'A-methods'!$A:$A,$D732)),'A-baseline &amp; data'!AH466)</f>
        <v>0</v>
      </c>
      <c r="H732" s="243">
        <f>IF('A-baseline &amp; data'!AI466="",G732*(1+SUMIFS('A-methods'!N:N,'A-methods'!$AG:$AG,"rate",'A-methods'!$AF:$AF,$B732,'A-methods'!$I:$I,$C732,'A-methods'!$A:$A,$D732)),'A-baseline &amp; data'!AI466)</f>
        <v>0</v>
      </c>
      <c r="I732" s="243">
        <f>IF('A-baseline &amp; data'!AJ466="",H732*(1+SUMIFS('A-methods'!O:O,'A-methods'!$AG:$AG,"rate",'A-methods'!$AF:$AF,$B732,'A-methods'!$I:$I,$C732,'A-methods'!$A:$A,$D732)),'A-baseline &amp; data'!AJ466)</f>
        <v>0</v>
      </c>
      <c r="J732" s="243">
        <f>IF('A-baseline &amp; data'!AK466="",I732*(1+SUMIFS('A-methods'!P:P,'A-methods'!$AG:$AG,"rate",'A-methods'!$AF:$AF,$B732,'A-methods'!$I:$I,$C732,'A-methods'!$A:$A,$D732)),'A-baseline &amp; data'!AK466)</f>
        <v>0</v>
      </c>
      <c r="K732" s="243">
        <f>IF('A-baseline &amp; data'!AL466="",J732*(1+SUMIFS('A-methods'!Q:Q,'A-methods'!$AG:$AG,"rate",'A-methods'!$AF:$AF,$B732,'A-methods'!$I:$I,$C732,'A-methods'!$A:$A,$D732)),'A-baseline &amp; data'!AL466)</f>
        <v>0</v>
      </c>
      <c r="L732" s="243">
        <f>IF('A-baseline &amp; data'!AM466="",K732*(1+SUMIFS('A-methods'!R:R,'A-methods'!$AG:$AG,"rate",'A-methods'!$AF:$AF,$B732,'A-methods'!$I:$I,$C732,'A-methods'!$A:$A,$D732)),'A-baseline &amp; data'!AM466)</f>
        <v>0</v>
      </c>
      <c r="M732" s="243">
        <f>IF('A-baseline &amp; data'!AN466="",L732*(1+SUMIFS('A-methods'!S:S,'A-methods'!$AG:$AG,"rate",'A-methods'!$AF:$AF,$B732,'A-methods'!$I:$I,$C732,'A-methods'!$A:$A,$D732)),'A-baseline &amp; data'!AN466)</f>
        <v>0</v>
      </c>
      <c r="N732" s="243">
        <f>IF('A-baseline &amp; data'!AO466="",M732*(1+SUMIFS('A-methods'!T:T,'A-methods'!$AG:$AG,"rate",'A-methods'!$AF:$AF,$B732,'A-methods'!$I:$I,$C732,'A-methods'!$A:$A,$D732)),'A-baseline &amp; data'!AO466)</f>
        <v>0</v>
      </c>
      <c r="O732" s="243">
        <f>IF('A-baseline &amp; data'!AP466="",N732*(1+SUMIFS('A-methods'!U:U,'A-methods'!$AG:$AG,"rate",'A-methods'!$AF:$AF,$B732,'A-methods'!$I:$I,$C732,'A-methods'!$A:$A,$D732)),'A-baseline &amp; data'!AP466)</f>
        <v>0</v>
      </c>
      <c r="P732" s="243">
        <f>IF('A-baseline &amp; data'!AQ466="",O732*(1+SUMIFS('A-methods'!V:V,'A-methods'!$AG:$AG,"rate",'A-methods'!$AF:$AF,$B732,'A-methods'!$I:$I,$C732,'A-methods'!$A:$A,$D732)),'A-baseline &amp; data'!AQ466)</f>
        <v>0</v>
      </c>
      <c r="Q732" s="243">
        <f>IF('A-baseline &amp; data'!AR466="",P732*(1+SUMIFS('A-methods'!W:W,'A-methods'!$AG:$AG,"rate",'A-methods'!$AF:$AF,$B732,'A-methods'!$I:$I,$C732,'A-methods'!$A:$A,$D732)),'A-baseline &amp; data'!AR466)</f>
        <v>0</v>
      </c>
      <c r="R732" s="243">
        <f>IF('A-baseline &amp; data'!AS466="",Q732*(1+SUMIFS('A-methods'!X:X,'A-methods'!$AG:$AG,"rate",'A-methods'!$AF:$AF,$B732,'A-methods'!$I:$I,$C732,'A-methods'!$A:$A,$D732)),'A-baseline &amp; data'!AS466)</f>
        <v>0</v>
      </c>
      <c r="S732" s="243">
        <f>IF('A-baseline &amp; data'!AT466="",R732*(1+SUMIFS('A-methods'!Y:Y,'A-methods'!$AG:$AG,"rate",'A-methods'!$AF:$AF,$B732,'A-methods'!$I:$I,$C732,'A-methods'!$A:$A,$D732)),'A-baseline &amp; data'!AT466)</f>
        <v>0</v>
      </c>
      <c r="T732" s="243">
        <f>IF('A-baseline &amp; data'!AU466="",S732*(1+SUMIFS('A-methods'!Z:Z,'A-methods'!$AG:$AG,"rate",'A-methods'!$AF:$AF,$B732,'A-methods'!$I:$I,$C732,'A-methods'!$A:$A,$D732)),'A-baseline &amp; data'!AU466)</f>
        <v>0</v>
      </c>
      <c r="U732" s="243">
        <f>IF('A-baseline &amp; data'!AV466="",T732*(1+SUMIFS('A-methods'!AA:AA,'A-methods'!$AG:$AG,"rate",'A-methods'!$AF:$AF,$B732,'A-methods'!$I:$I,$C732,'A-methods'!$A:$A,$D732)),'A-baseline &amp; data'!AV466)</f>
        <v>0</v>
      </c>
      <c r="V732" s="243">
        <f>IF('A-baseline &amp; data'!AW466="",U732*(1+SUMIFS('A-methods'!AB:AB,'A-methods'!$AG:$AG,"rate",'A-methods'!$AF:$AF,$B732,'A-methods'!$I:$I,$C732,'A-methods'!$A:$A,$D732)),'A-baseline &amp; data'!AW466)</f>
        <v>0</v>
      </c>
      <c r="W732" s="243">
        <f>IF('A-baseline &amp; data'!AX466="",V732*(1+SUMIFS('A-methods'!AC:AC,'A-methods'!$AG:$AG,"rate",'A-methods'!$AF:$AF,$B732,'A-methods'!$I:$I,$C732,'A-methods'!$A:$A,$D732)),'A-baseline &amp; data'!AX466)</f>
        <v>0</v>
      </c>
      <c r="X732" s="243">
        <f>IF('A-baseline &amp; data'!AY466="",W732*(1+SUMIFS('A-methods'!AD:AD,'A-methods'!$AG:$AG,"rate",'A-methods'!$AF:$AF,$B732,'A-methods'!$I:$I,$C732,'A-methods'!$A:$A,$D732)),'A-baseline &amp; data'!AY466)</f>
        <v>0</v>
      </c>
      <c r="Y732" s="243">
        <f>IF('A-baseline &amp; data'!AZ466="",X732*(1+SUMIFS('A-methods'!AE:AE,'A-methods'!$AG:$AG,"rate",'A-methods'!$AF:$AF,$B732,'A-methods'!$I:$I,$C732,'A-methods'!$A:$A,$D732)),'A-baseline &amp; data'!AZ466)</f>
        <v>0</v>
      </c>
    </row>
    <row r="733" spans="1:25">
      <c r="A733" s="237" t="s">
        <v>370</v>
      </c>
      <c r="B733" s="221" t="s">
        <v>371</v>
      </c>
      <c r="C733" s="274" t="str">
        <f t="shared" si="70"/>
        <v>Vic</v>
      </c>
      <c r="D733" s="272" t="str">
        <f t="shared" si="70"/>
        <v>Low</v>
      </c>
      <c r="E733" s="336">
        <f>IF('A-baseline &amp; data'!AF467&lt;&gt;"",'A-baseline &amp; data'!AF467,'A-baseline &amp; data'!AE467*(1+SUMIFS('A-methods'!K:K,'A-methods'!$AG:$AG,"rate",'A-methods'!$AF:$AF,$B733,'A-methods'!$I:$I,$C733,'A-methods'!$A:$A,$D733)))</f>
        <v>0</v>
      </c>
      <c r="F733" s="243">
        <f>IF('A-baseline &amp; data'!AG467="",E733*(1+SUMIFS('A-methods'!L:L,'A-methods'!$AG:$AG,"rate",'A-methods'!$AF:$AF,$B733,'A-methods'!$I:$I,$C733,'A-methods'!$A:$A,$D733)),'A-baseline &amp; data'!AG467)</f>
        <v>0</v>
      </c>
      <c r="G733" s="243">
        <f>IF('A-baseline &amp; data'!AH467="",F733*(1+SUMIFS('A-methods'!M:M,'A-methods'!$AG:$AG,"rate",'A-methods'!$AF:$AF,$B733,'A-methods'!$I:$I,$C733,'A-methods'!$A:$A,$D733)),'A-baseline &amp; data'!AH467)</f>
        <v>0</v>
      </c>
      <c r="H733" s="243">
        <f>IF('A-baseline &amp; data'!AI467="",G733*(1+SUMIFS('A-methods'!N:N,'A-methods'!$AG:$AG,"rate",'A-methods'!$AF:$AF,$B733,'A-methods'!$I:$I,$C733,'A-methods'!$A:$A,$D733)),'A-baseline &amp; data'!AI467)</f>
        <v>0</v>
      </c>
      <c r="I733" s="243">
        <f>IF('A-baseline &amp; data'!AJ467="",H733*(1+SUMIFS('A-methods'!O:O,'A-methods'!$AG:$AG,"rate",'A-methods'!$AF:$AF,$B733,'A-methods'!$I:$I,$C733,'A-methods'!$A:$A,$D733)),'A-baseline &amp; data'!AJ467)</f>
        <v>0</v>
      </c>
      <c r="J733" s="243">
        <f>IF('A-baseline &amp; data'!AK467="",I733*(1+SUMIFS('A-methods'!P:P,'A-methods'!$AG:$AG,"rate",'A-methods'!$AF:$AF,$B733,'A-methods'!$I:$I,$C733,'A-methods'!$A:$A,$D733)),'A-baseline &amp; data'!AK467)</f>
        <v>0</v>
      </c>
      <c r="K733" s="243">
        <f>IF('A-baseline &amp; data'!AL467="",J733*(1+SUMIFS('A-methods'!Q:Q,'A-methods'!$AG:$AG,"rate",'A-methods'!$AF:$AF,$B733,'A-methods'!$I:$I,$C733,'A-methods'!$A:$A,$D733)),'A-baseline &amp; data'!AL467)</f>
        <v>0</v>
      </c>
      <c r="L733" s="243">
        <f>IF('A-baseline &amp; data'!AM467="",K733*(1+SUMIFS('A-methods'!R:R,'A-methods'!$AG:$AG,"rate",'A-methods'!$AF:$AF,$B733,'A-methods'!$I:$I,$C733,'A-methods'!$A:$A,$D733)),'A-baseline &amp; data'!AM467)</f>
        <v>0</v>
      </c>
      <c r="M733" s="243">
        <f>IF('A-baseline &amp; data'!AN467="",L733*(1+SUMIFS('A-methods'!S:S,'A-methods'!$AG:$AG,"rate",'A-methods'!$AF:$AF,$B733,'A-methods'!$I:$I,$C733,'A-methods'!$A:$A,$D733)),'A-baseline &amp; data'!AN467)</f>
        <v>0</v>
      </c>
      <c r="N733" s="243">
        <f>IF('A-baseline &amp; data'!AO467="",M733*(1+SUMIFS('A-methods'!T:T,'A-methods'!$AG:$AG,"rate",'A-methods'!$AF:$AF,$B733,'A-methods'!$I:$I,$C733,'A-methods'!$A:$A,$D733)),'A-baseline &amp; data'!AO467)</f>
        <v>0</v>
      </c>
      <c r="O733" s="243">
        <f>IF('A-baseline &amp; data'!AP467="",N733*(1+SUMIFS('A-methods'!U:U,'A-methods'!$AG:$AG,"rate",'A-methods'!$AF:$AF,$B733,'A-methods'!$I:$I,$C733,'A-methods'!$A:$A,$D733)),'A-baseline &amp; data'!AP467)</f>
        <v>0</v>
      </c>
      <c r="P733" s="243">
        <f>IF('A-baseline &amp; data'!AQ467="",O733*(1+SUMIFS('A-methods'!V:V,'A-methods'!$AG:$AG,"rate",'A-methods'!$AF:$AF,$B733,'A-methods'!$I:$I,$C733,'A-methods'!$A:$A,$D733)),'A-baseline &amp; data'!AQ467)</f>
        <v>0</v>
      </c>
      <c r="Q733" s="243">
        <f>IF('A-baseline &amp; data'!AR467="",P733*(1+SUMIFS('A-methods'!W:W,'A-methods'!$AG:$AG,"rate",'A-methods'!$AF:$AF,$B733,'A-methods'!$I:$I,$C733,'A-methods'!$A:$A,$D733)),'A-baseline &amp; data'!AR467)</f>
        <v>0</v>
      </c>
      <c r="R733" s="243">
        <f>IF('A-baseline &amp; data'!AS467="",Q733*(1+SUMIFS('A-methods'!X:X,'A-methods'!$AG:$AG,"rate",'A-methods'!$AF:$AF,$B733,'A-methods'!$I:$I,$C733,'A-methods'!$A:$A,$D733)),'A-baseline &amp; data'!AS467)</f>
        <v>0</v>
      </c>
      <c r="S733" s="243">
        <f>IF('A-baseline &amp; data'!AT467="",R733*(1+SUMIFS('A-methods'!Y:Y,'A-methods'!$AG:$AG,"rate",'A-methods'!$AF:$AF,$B733,'A-methods'!$I:$I,$C733,'A-methods'!$A:$A,$D733)),'A-baseline &amp; data'!AT467)</f>
        <v>0</v>
      </c>
      <c r="T733" s="243">
        <f>IF('A-baseline &amp; data'!AU467="",S733*(1+SUMIFS('A-methods'!Z:Z,'A-methods'!$AG:$AG,"rate",'A-methods'!$AF:$AF,$B733,'A-methods'!$I:$I,$C733,'A-methods'!$A:$A,$D733)),'A-baseline &amp; data'!AU467)</f>
        <v>0</v>
      </c>
      <c r="U733" s="243">
        <f>IF('A-baseline &amp; data'!AV467="",T733*(1+SUMIFS('A-methods'!AA:AA,'A-methods'!$AG:$AG,"rate",'A-methods'!$AF:$AF,$B733,'A-methods'!$I:$I,$C733,'A-methods'!$A:$A,$D733)),'A-baseline &amp; data'!AV467)</f>
        <v>0</v>
      </c>
      <c r="V733" s="243">
        <f>IF('A-baseline &amp; data'!AW467="",U733*(1+SUMIFS('A-methods'!AB:AB,'A-methods'!$AG:$AG,"rate",'A-methods'!$AF:$AF,$B733,'A-methods'!$I:$I,$C733,'A-methods'!$A:$A,$D733)),'A-baseline &amp; data'!AW467)</f>
        <v>0</v>
      </c>
      <c r="W733" s="243">
        <f>IF('A-baseline &amp; data'!AX467="",V733*(1+SUMIFS('A-methods'!AC:AC,'A-methods'!$AG:$AG,"rate",'A-methods'!$AF:$AF,$B733,'A-methods'!$I:$I,$C733,'A-methods'!$A:$A,$D733)),'A-baseline &amp; data'!AX467)</f>
        <v>0</v>
      </c>
      <c r="X733" s="243">
        <f>IF('A-baseline &amp; data'!AY467="",W733*(1+SUMIFS('A-methods'!AD:AD,'A-methods'!$AG:$AG,"rate",'A-methods'!$AF:$AF,$B733,'A-methods'!$I:$I,$C733,'A-methods'!$A:$A,$D733)),'A-baseline &amp; data'!AY467)</f>
        <v>0</v>
      </c>
      <c r="Y733" s="243">
        <f>IF('A-baseline &amp; data'!AZ467="",X733*(1+SUMIFS('A-methods'!AE:AE,'A-methods'!$AG:$AG,"rate",'A-methods'!$AF:$AF,$B733,'A-methods'!$I:$I,$C733,'A-methods'!$A:$A,$D733)),'A-baseline &amp; data'!AZ467)</f>
        <v>0</v>
      </c>
    </row>
    <row r="734" spans="1:25">
      <c r="A734" s="237" t="s">
        <v>381</v>
      </c>
      <c r="B734" s="221" t="s">
        <v>382</v>
      </c>
      <c r="C734" s="274" t="str">
        <f t="shared" si="70"/>
        <v>Vic</v>
      </c>
      <c r="D734" s="272" t="str">
        <f t="shared" si="70"/>
        <v>Low</v>
      </c>
      <c r="E734" s="336">
        <f>IF('A-baseline &amp; data'!AF468&lt;&gt;"",'A-baseline &amp; data'!AF468,'A-baseline &amp; data'!AE468*(1+SUMIFS('A-methods'!K:K,'A-methods'!$AG:$AG,"rate",'A-methods'!$AF:$AF,$B734,'A-methods'!$I:$I,$C734,'A-methods'!$A:$A,$D734)))</f>
        <v>0</v>
      </c>
      <c r="F734" s="243">
        <f>IF('A-baseline &amp; data'!AG468="",E734*(1+SUMIFS('A-methods'!L:L,'A-methods'!$AG:$AG,"rate",'A-methods'!$AF:$AF,$B734,'A-methods'!$I:$I,$C734,'A-methods'!$A:$A,$D734)),'A-baseline &amp; data'!AG468)</f>
        <v>0</v>
      </c>
      <c r="G734" s="243">
        <f>IF('A-baseline &amp; data'!AH468="",F734*(1+SUMIFS('A-methods'!M:M,'A-methods'!$AG:$AG,"rate",'A-methods'!$AF:$AF,$B734,'A-methods'!$I:$I,$C734,'A-methods'!$A:$A,$D734)),'A-baseline &amp; data'!AH468)</f>
        <v>0</v>
      </c>
      <c r="H734" s="243">
        <f>IF('A-baseline &amp; data'!AI468="",G734*(1+SUMIFS('A-methods'!N:N,'A-methods'!$AG:$AG,"rate",'A-methods'!$AF:$AF,$B734,'A-methods'!$I:$I,$C734,'A-methods'!$A:$A,$D734)),'A-baseline &amp; data'!AI468)</f>
        <v>0</v>
      </c>
      <c r="I734" s="243">
        <f>IF('A-baseline &amp; data'!AJ468="",H734*(1+SUMIFS('A-methods'!O:O,'A-methods'!$AG:$AG,"rate",'A-methods'!$AF:$AF,$B734,'A-methods'!$I:$I,$C734,'A-methods'!$A:$A,$D734)),'A-baseline &amp; data'!AJ468)</f>
        <v>0</v>
      </c>
      <c r="J734" s="243">
        <f>IF('A-baseline &amp; data'!AK468="",I734*(1+SUMIFS('A-methods'!P:P,'A-methods'!$AG:$AG,"rate",'A-methods'!$AF:$AF,$B734,'A-methods'!$I:$I,$C734,'A-methods'!$A:$A,$D734)),'A-baseline &amp; data'!AK468)</f>
        <v>0</v>
      </c>
      <c r="K734" s="243">
        <f>IF('A-baseline &amp; data'!AL468="",J734*(1+SUMIFS('A-methods'!Q:Q,'A-methods'!$AG:$AG,"rate",'A-methods'!$AF:$AF,$B734,'A-methods'!$I:$I,$C734,'A-methods'!$A:$A,$D734)),'A-baseline &amp; data'!AL468)</f>
        <v>0</v>
      </c>
      <c r="L734" s="243">
        <f>IF('A-baseline &amp; data'!AM468="",K734*(1+SUMIFS('A-methods'!R:R,'A-methods'!$AG:$AG,"rate",'A-methods'!$AF:$AF,$B734,'A-methods'!$I:$I,$C734,'A-methods'!$A:$A,$D734)),'A-baseline &amp; data'!AM468)</f>
        <v>0</v>
      </c>
      <c r="M734" s="243">
        <f>IF('A-baseline &amp; data'!AN468="",L734*(1+SUMIFS('A-methods'!S:S,'A-methods'!$AG:$AG,"rate",'A-methods'!$AF:$AF,$B734,'A-methods'!$I:$I,$C734,'A-methods'!$A:$A,$D734)),'A-baseline &amp; data'!AN468)</f>
        <v>0</v>
      </c>
      <c r="N734" s="243">
        <f>IF('A-baseline &amp; data'!AO468="",M734*(1+SUMIFS('A-methods'!T:T,'A-methods'!$AG:$AG,"rate",'A-methods'!$AF:$AF,$B734,'A-methods'!$I:$I,$C734,'A-methods'!$A:$A,$D734)),'A-baseline &amp; data'!AO468)</f>
        <v>0</v>
      </c>
      <c r="O734" s="243">
        <f>IF('A-baseline &amp; data'!AP468="",N734*(1+SUMIFS('A-methods'!U:U,'A-methods'!$AG:$AG,"rate",'A-methods'!$AF:$AF,$B734,'A-methods'!$I:$I,$C734,'A-methods'!$A:$A,$D734)),'A-baseline &amp; data'!AP468)</f>
        <v>0</v>
      </c>
      <c r="P734" s="243">
        <f>IF('A-baseline &amp; data'!AQ468="",O734*(1+SUMIFS('A-methods'!V:V,'A-methods'!$AG:$AG,"rate",'A-methods'!$AF:$AF,$B734,'A-methods'!$I:$I,$C734,'A-methods'!$A:$A,$D734)),'A-baseline &amp; data'!AQ468)</f>
        <v>0</v>
      </c>
      <c r="Q734" s="243">
        <f>IF('A-baseline &amp; data'!AR468="",P734*(1+SUMIFS('A-methods'!W:W,'A-methods'!$AG:$AG,"rate",'A-methods'!$AF:$AF,$B734,'A-methods'!$I:$I,$C734,'A-methods'!$A:$A,$D734)),'A-baseline &amp; data'!AR468)</f>
        <v>0</v>
      </c>
      <c r="R734" s="243">
        <f>IF('A-baseline &amp; data'!AS468="",Q734*(1+SUMIFS('A-methods'!X:X,'A-methods'!$AG:$AG,"rate",'A-methods'!$AF:$AF,$B734,'A-methods'!$I:$I,$C734,'A-methods'!$A:$A,$D734)),'A-baseline &amp; data'!AS468)</f>
        <v>0</v>
      </c>
      <c r="S734" s="243">
        <f>IF('A-baseline &amp; data'!AT468="",R734*(1+SUMIFS('A-methods'!Y:Y,'A-methods'!$AG:$AG,"rate",'A-methods'!$AF:$AF,$B734,'A-methods'!$I:$I,$C734,'A-methods'!$A:$A,$D734)),'A-baseline &amp; data'!AT468)</f>
        <v>0</v>
      </c>
      <c r="T734" s="243">
        <f>IF('A-baseline &amp; data'!AU468="",S734*(1+SUMIFS('A-methods'!Z:Z,'A-methods'!$AG:$AG,"rate",'A-methods'!$AF:$AF,$B734,'A-methods'!$I:$I,$C734,'A-methods'!$A:$A,$D734)),'A-baseline &amp; data'!AU468)</f>
        <v>0</v>
      </c>
      <c r="U734" s="243">
        <f>IF('A-baseline &amp; data'!AV468="",T734*(1+SUMIFS('A-methods'!AA:AA,'A-methods'!$AG:$AG,"rate",'A-methods'!$AF:$AF,$B734,'A-methods'!$I:$I,$C734,'A-methods'!$A:$A,$D734)),'A-baseline &amp; data'!AV468)</f>
        <v>0</v>
      </c>
      <c r="V734" s="243">
        <f>IF('A-baseline &amp; data'!AW468="",U734*(1+SUMIFS('A-methods'!AB:AB,'A-methods'!$AG:$AG,"rate",'A-methods'!$AF:$AF,$B734,'A-methods'!$I:$I,$C734,'A-methods'!$A:$A,$D734)),'A-baseline &amp; data'!AW468)</f>
        <v>0</v>
      </c>
      <c r="W734" s="243">
        <f>IF('A-baseline &amp; data'!AX468="",V734*(1+SUMIFS('A-methods'!AC:AC,'A-methods'!$AG:$AG,"rate",'A-methods'!$AF:$AF,$B734,'A-methods'!$I:$I,$C734,'A-methods'!$A:$A,$D734)),'A-baseline &amp; data'!AX468)</f>
        <v>0</v>
      </c>
      <c r="X734" s="243">
        <f>IF('A-baseline &amp; data'!AY468="",W734*(1+SUMIFS('A-methods'!AD:AD,'A-methods'!$AG:$AG,"rate",'A-methods'!$AF:$AF,$B734,'A-methods'!$I:$I,$C734,'A-methods'!$A:$A,$D734)),'A-baseline &amp; data'!AY468)</f>
        <v>0</v>
      </c>
      <c r="Y734" s="243">
        <f>IF('A-baseline &amp; data'!AZ468="",X734*(1+SUMIFS('A-methods'!AE:AE,'A-methods'!$AG:$AG,"rate",'A-methods'!$AF:$AF,$B734,'A-methods'!$I:$I,$C734,'A-methods'!$A:$A,$D734)),'A-baseline &amp; data'!AZ468)</f>
        <v>0</v>
      </c>
    </row>
    <row r="735" spans="1:25">
      <c r="A735" s="237" t="s">
        <v>257</v>
      </c>
      <c r="B735" s="221" t="s">
        <v>194</v>
      </c>
      <c r="C735" s="274" t="str">
        <f t="shared" si="70"/>
        <v>Vic</v>
      </c>
      <c r="D735" s="272" t="str">
        <f t="shared" si="70"/>
        <v>Low</v>
      </c>
      <c r="E735" s="336">
        <f>IF('A-baseline &amp; data'!AF469&lt;&gt;"",'A-baseline &amp; data'!AF469,'A-baseline &amp; data'!AE469*(1+SUMIFS('A-methods'!K:K,'A-methods'!$AG:$AG,"rate",'A-methods'!$AF:$AF,$B735,'A-methods'!$I:$I,$C735,'A-methods'!$A:$A,$D735)))</f>
        <v>778.17900000000009</v>
      </c>
      <c r="F735" s="243">
        <f>IF('A-baseline &amp; data'!AG469="",E735*(1+SUMIFS('A-methods'!L:L,'A-methods'!$AG:$AG,"rate",'A-methods'!$AF:$AF,$B735,'A-methods'!$I:$I,$C735,'A-methods'!$A:$A,$D735)),'A-baseline &amp; data'!AG469)</f>
        <v>638.10678000000007</v>
      </c>
      <c r="G735" s="243">
        <f>IF('A-baseline &amp; data'!AH469="",F735*(1+SUMIFS('A-methods'!M:M,'A-methods'!$AG:$AG,"rate",'A-methods'!$AF:$AF,$B735,'A-methods'!$I:$I,$C735,'A-methods'!$A:$A,$D735)),'A-baseline &amp; data'!AH469)</f>
        <v>523.24755960000005</v>
      </c>
      <c r="H735" s="243">
        <f>IF('A-baseline &amp; data'!AI469="",G735*(1+SUMIFS('A-methods'!N:N,'A-methods'!$AG:$AG,"rate",'A-methods'!$AF:$AF,$B735,'A-methods'!$I:$I,$C735,'A-methods'!$A:$A,$D735)),'A-baseline &amp; data'!AI469)</f>
        <v>429.06299887200009</v>
      </c>
      <c r="I735" s="243">
        <f>IF('A-baseline &amp; data'!AJ469="",H735*(1+SUMIFS('A-methods'!O:O,'A-methods'!$AG:$AG,"rate",'A-methods'!$AF:$AF,$B735,'A-methods'!$I:$I,$C735,'A-methods'!$A:$A,$D735)),'A-baseline &amp; data'!AJ469)</f>
        <v>351.83165907504008</v>
      </c>
      <c r="J735" s="243">
        <f>IF('A-baseline &amp; data'!AK469="",I735*(1+SUMIFS('A-methods'!P:P,'A-methods'!$AG:$AG,"rate",'A-methods'!$AF:$AF,$B735,'A-methods'!$I:$I,$C735,'A-methods'!$A:$A,$D735)),'A-baseline &amp; data'!AK469)</f>
        <v>334.24007612128804</v>
      </c>
      <c r="K735" s="243">
        <f>IF('A-baseline &amp; data'!AL469="",J735*(1+SUMIFS('A-methods'!Q:Q,'A-methods'!$AG:$AG,"rate",'A-methods'!$AF:$AF,$B735,'A-methods'!$I:$I,$C735,'A-methods'!$A:$A,$D735)),'A-baseline &amp; data'!AL469)</f>
        <v>317.5280723152236</v>
      </c>
      <c r="L735" s="243">
        <f>IF('A-baseline &amp; data'!AM469="",K735*(1+SUMIFS('A-methods'!R:R,'A-methods'!$AG:$AG,"rate",'A-methods'!$AF:$AF,$B735,'A-methods'!$I:$I,$C735,'A-methods'!$A:$A,$D735)),'A-baseline &amp; data'!AM469)</f>
        <v>301.65166869946239</v>
      </c>
      <c r="M735" s="243">
        <f>IF('A-baseline &amp; data'!AN469="",L735*(1+SUMIFS('A-methods'!S:S,'A-methods'!$AG:$AG,"rate",'A-methods'!$AF:$AF,$B735,'A-methods'!$I:$I,$C735,'A-methods'!$A:$A,$D735)),'A-baseline &amp; data'!AN469)</f>
        <v>286.56908526448927</v>
      </c>
      <c r="N735" s="243">
        <f>IF('A-baseline &amp; data'!AO469="",M735*(1+SUMIFS('A-methods'!T:T,'A-methods'!$AG:$AG,"rate",'A-methods'!$AF:$AF,$B735,'A-methods'!$I:$I,$C735,'A-methods'!$A:$A,$D735)),'A-baseline &amp; data'!AO469)</f>
        <v>272.24063100126477</v>
      </c>
      <c r="O735" s="243">
        <f>IF('A-baseline &amp; data'!AP469="",N735*(1+SUMIFS('A-methods'!U:U,'A-methods'!$AG:$AG,"rate",'A-methods'!$AF:$AF,$B735,'A-methods'!$I:$I,$C735,'A-methods'!$A:$A,$D735)),'A-baseline &amp; data'!AP469)</f>
        <v>258.62859945120152</v>
      </c>
      <c r="P735" s="243">
        <f>IF('A-baseline &amp; data'!AQ469="",O735*(1+SUMIFS('A-methods'!V:V,'A-methods'!$AG:$AG,"rate",'A-methods'!$AF:$AF,$B735,'A-methods'!$I:$I,$C735,'A-methods'!$A:$A,$D735)),'A-baseline &amp; data'!AQ469)</f>
        <v>245.69716947864143</v>
      </c>
      <c r="Q735" s="243">
        <f>IF('A-baseline &amp; data'!AR469="",P735*(1+SUMIFS('A-methods'!W:W,'A-methods'!$AG:$AG,"rate",'A-methods'!$AF:$AF,$B735,'A-methods'!$I:$I,$C735,'A-methods'!$A:$A,$D735)),'A-baseline &amp; data'!AR469)</f>
        <v>233.41231100470935</v>
      </c>
      <c r="R735" s="243">
        <f>IF('A-baseline &amp; data'!AS469="",Q735*(1+SUMIFS('A-methods'!X:X,'A-methods'!$AG:$AG,"rate",'A-methods'!$AF:$AF,$B735,'A-methods'!$I:$I,$C735,'A-methods'!$A:$A,$D735)),'A-baseline &amp; data'!AS469)</f>
        <v>221.74169545447387</v>
      </c>
      <c r="S735" s="243">
        <f>IF('A-baseline &amp; data'!AT469="",R735*(1+SUMIFS('A-methods'!Y:Y,'A-methods'!$AG:$AG,"rate",'A-methods'!$AF:$AF,$B735,'A-methods'!$I:$I,$C735,'A-methods'!$A:$A,$D735)),'A-baseline &amp; data'!AT469)</f>
        <v>210.65461068175017</v>
      </c>
      <c r="T735" s="243">
        <f>IF('A-baseline &amp; data'!AU469="",S735*(1+SUMIFS('A-methods'!Z:Z,'A-methods'!$AG:$AG,"rate",'A-methods'!$AF:$AF,$B735,'A-methods'!$I:$I,$C735,'A-methods'!$A:$A,$D735)),'A-baseline &amp; data'!AU469)</f>
        <v>200.12188014766267</v>
      </c>
      <c r="U735" s="243">
        <f>IF('A-baseline &amp; data'!AV469="",T735*(1+SUMIFS('A-methods'!AA:AA,'A-methods'!$AG:$AG,"rate",'A-methods'!$AF:$AF,$B735,'A-methods'!$I:$I,$C735,'A-methods'!$A:$A,$D735)),'A-baseline &amp; data'!AV469)</f>
        <v>190.11578614027951</v>
      </c>
      <c r="V735" s="243">
        <f>IF('A-baseline &amp; data'!AW469="",U735*(1+SUMIFS('A-methods'!AB:AB,'A-methods'!$AG:$AG,"rate",'A-methods'!$AF:$AF,$B735,'A-methods'!$I:$I,$C735,'A-methods'!$A:$A,$D735)),'A-baseline &amp; data'!AW469)</f>
        <v>180.60999683326554</v>
      </c>
      <c r="W735" s="243">
        <f>IF('A-baseline &amp; data'!AX469="",V735*(1+SUMIFS('A-methods'!AC:AC,'A-methods'!$AG:$AG,"rate",'A-methods'!$AF:$AF,$B735,'A-methods'!$I:$I,$C735,'A-methods'!$A:$A,$D735)),'A-baseline &amp; data'!AX469)</f>
        <v>171.57949699160227</v>
      </c>
      <c r="X735" s="243">
        <f>IF('A-baseline &amp; data'!AY469="",W735*(1+SUMIFS('A-methods'!AD:AD,'A-methods'!$AG:$AG,"rate",'A-methods'!$AF:$AF,$B735,'A-methods'!$I:$I,$C735,'A-methods'!$A:$A,$D735)),'A-baseline &amp; data'!AY469)</f>
        <v>163.00052214202213</v>
      </c>
      <c r="Y735" s="243">
        <f>IF('A-baseline &amp; data'!AZ469="",X735*(1+SUMIFS('A-methods'!AE:AE,'A-methods'!$AG:$AG,"rate",'A-methods'!$AF:$AF,$B735,'A-methods'!$I:$I,$C735,'A-methods'!$A:$A,$D735)),'A-baseline &amp; data'!AZ469)</f>
        <v>154.85049603492101</v>
      </c>
    </row>
    <row r="736" spans="1:25">
      <c r="A736" s="237" t="s">
        <v>159</v>
      </c>
      <c r="B736" s="221" t="s">
        <v>203</v>
      </c>
      <c r="C736" s="274" t="str">
        <f t="shared" si="70"/>
        <v>Vic</v>
      </c>
      <c r="D736" s="272" t="str">
        <f t="shared" si="70"/>
        <v>Low</v>
      </c>
      <c r="E736" s="336">
        <f>IF('A-baseline &amp; data'!AF470&lt;&gt;"",'A-baseline &amp; data'!AF470,'A-baseline &amp; data'!AE470*(1+SUMIFS('A-methods'!K:K,'A-methods'!$AG:$AG,"rate",'A-methods'!$AF:$AF,$B736,'A-methods'!$I:$I,$C736,'A-methods'!$A:$A,$D736)))</f>
        <v>314299.08699999994</v>
      </c>
      <c r="F736" s="243">
        <f>IF('A-baseline &amp; data'!AG470="",E736*(1+SUMIFS('A-methods'!L:L,'A-methods'!$AG:$AG,"rate",'A-methods'!$AF:$AF,$B736,'A-methods'!$I:$I,$C736,'A-methods'!$A:$A,$D736)),'A-baseline &amp; data'!AG470)</f>
        <v>314299.08699999994</v>
      </c>
      <c r="G736" s="243">
        <f>IF('A-baseline &amp; data'!AH470="",F736*(1+SUMIFS('A-methods'!M:M,'A-methods'!$AG:$AG,"rate",'A-methods'!$AF:$AF,$B736,'A-methods'!$I:$I,$C736,'A-methods'!$A:$A,$D736)),'A-baseline &amp; data'!AH470)</f>
        <v>314299.08699999994</v>
      </c>
      <c r="H736" s="243">
        <f>IF('A-baseline &amp; data'!AI470="",G736*(1+SUMIFS('A-methods'!N:N,'A-methods'!$AG:$AG,"rate",'A-methods'!$AF:$AF,$B736,'A-methods'!$I:$I,$C736,'A-methods'!$A:$A,$D736)),'A-baseline &amp; data'!AI470)</f>
        <v>314299.08699999994</v>
      </c>
      <c r="I736" s="243">
        <f>IF('A-baseline &amp; data'!AJ470="",H736*(1+SUMIFS('A-methods'!O:O,'A-methods'!$AG:$AG,"rate",'A-methods'!$AF:$AF,$B736,'A-methods'!$I:$I,$C736,'A-methods'!$A:$A,$D736)),'A-baseline &amp; data'!AJ470)</f>
        <v>314299.08699999994</v>
      </c>
      <c r="J736" s="243">
        <f>IF('A-baseline &amp; data'!AK470="",I736*(1+SUMIFS('A-methods'!P:P,'A-methods'!$AG:$AG,"rate",'A-methods'!$AF:$AF,$B736,'A-methods'!$I:$I,$C736,'A-methods'!$A:$A,$D736)),'A-baseline &amp; data'!AK470)</f>
        <v>314299.08699999994</v>
      </c>
      <c r="K736" s="243">
        <f>IF('A-baseline &amp; data'!AL470="",J736*(1+SUMIFS('A-methods'!Q:Q,'A-methods'!$AG:$AG,"rate",'A-methods'!$AF:$AF,$B736,'A-methods'!$I:$I,$C736,'A-methods'!$A:$A,$D736)),'A-baseline &amp; data'!AL470)</f>
        <v>314299.08699999994</v>
      </c>
      <c r="L736" s="243">
        <f>IF('A-baseline &amp; data'!AM470="",K736*(1+SUMIFS('A-methods'!R:R,'A-methods'!$AG:$AG,"rate",'A-methods'!$AF:$AF,$B736,'A-methods'!$I:$I,$C736,'A-methods'!$A:$A,$D736)),'A-baseline &amp; data'!AM470)</f>
        <v>314299.08699999994</v>
      </c>
      <c r="M736" s="243">
        <f>IF('A-baseline &amp; data'!AN470="",L736*(1+SUMIFS('A-methods'!S:S,'A-methods'!$AG:$AG,"rate",'A-methods'!$AF:$AF,$B736,'A-methods'!$I:$I,$C736,'A-methods'!$A:$A,$D736)),'A-baseline &amp; data'!AN470)</f>
        <v>314299.08699999994</v>
      </c>
      <c r="N736" s="243">
        <f>IF('A-baseline &amp; data'!AO470="",M736*(1+SUMIFS('A-methods'!T:T,'A-methods'!$AG:$AG,"rate",'A-methods'!$AF:$AF,$B736,'A-methods'!$I:$I,$C736,'A-methods'!$A:$A,$D736)),'A-baseline &amp; data'!AO470)</f>
        <v>314299.08699999994</v>
      </c>
      <c r="O736" s="243">
        <f>IF('A-baseline &amp; data'!AP470="",N736*(1+SUMIFS('A-methods'!U:U,'A-methods'!$AG:$AG,"rate",'A-methods'!$AF:$AF,$B736,'A-methods'!$I:$I,$C736,'A-methods'!$A:$A,$D736)),'A-baseline &amp; data'!AP470)</f>
        <v>314299.08699999994</v>
      </c>
      <c r="P736" s="243">
        <f>IF('A-baseline &amp; data'!AQ470="",O736*(1+SUMIFS('A-methods'!V:V,'A-methods'!$AG:$AG,"rate",'A-methods'!$AF:$AF,$B736,'A-methods'!$I:$I,$C736,'A-methods'!$A:$A,$D736)),'A-baseline &amp; data'!AQ470)</f>
        <v>314299.08699999994</v>
      </c>
      <c r="Q736" s="243">
        <f>IF('A-baseline &amp; data'!AR470="",P736*(1+SUMIFS('A-methods'!W:W,'A-methods'!$AG:$AG,"rate",'A-methods'!$AF:$AF,$B736,'A-methods'!$I:$I,$C736,'A-methods'!$A:$A,$D736)),'A-baseline &amp; data'!AR470)</f>
        <v>314299.08699999994</v>
      </c>
      <c r="R736" s="243">
        <f>IF('A-baseline &amp; data'!AS470="",Q736*(1+SUMIFS('A-methods'!X:X,'A-methods'!$AG:$AG,"rate",'A-methods'!$AF:$AF,$B736,'A-methods'!$I:$I,$C736,'A-methods'!$A:$A,$D736)),'A-baseline &amp; data'!AS470)</f>
        <v>314299.08699999994</v>
      </c>
      <c r="S736" s="243">
        <f>IF('A-baseline &amp; data'!AT470="",R736*(1+SUMIFS('A-methods'!Y:Y,'A-methods'!$AG:$AG,"rate",'A-methods'!$AF:$AF,$B736,'A-methods'!$I:$I,$C736,'A-methods'!$A:$A,$D736)),'A-baseline &amp; data'!AT470)</f>
        <v>314299.08699999994</v>
      </c>
      <c r="T736" s="243">
        <f>IF('A-baseline &amp; data'!AU470="",S736*(1+SUMIFS('A-methods'!Z:Z,'A-methods'!$AG:$AG,"rate",'A-methods'!$AF:$AF,$B736,'A-methods'!$I:$I,$C736,'A-methods'!$A:$A,$D736)),'A-baseline &amp; data'!AU470)</f>
        <v>314299.08699999994</v>
      </c>
      <c r="U736" s="243">
        <f>IF('A-baseline &amp; data'!AV470="",T736*(1+SUMIFS('A-methods'!AA:AA,'A-methods'!$AG:$AG,"rate",'A-methods'!$AF:$AF,$B736,'A-methods'!$I:$I,$C736,'A-methods'!$A:$A,$D736)),'A-baseline &amp; data'!AV470)</f>
        <v>314299.08699999994</v>
      </c>
      <c r="V736" s="243">
        <f>IF('A-baseline &amp; data'!AW470="",U736*(1+SUMIFS('A-methods'!AB:AB,'A-methods'!$AG:$AG,"rate",'A-methods'!$AF:$AF,$B736,'A-methods'!$I:$I,$C736,'A-methods'!$A:$A,$D736)),'A-baseline &amp; data'!AW470)</f>
        <v>314299.08699999994</v>
      </c>
      <c r="W736" s="243">
        <f>IF('A-baseline &amp; data'!AX470="",V736*(1+SUMIFS('A-methods'!AC:AC,'A-methods'!$AG:$AG,"rate",'A-methods'!$AF:$AF,$B736,'A-methods'!$I:$I,$C736,'A-methods'!$A:$A,$D736)),'A-baseline &amp; data'!AX470)</f>
        <v>314299.08699999994</v>
      </c>
      <c r="X736" s="243">
        <f>IF('A-baseline &amp; data'!AY470="",W736*(1+SUMIFS('A-methods'!AD:AD,'A-methods'!$AG:$AG,"rate",'A-methods'!$AF:$AF,$B736,'A-methods'!$I:$I,$C736,'A-methods'!$A:$A,$D736)),'A-baseline &amp; data'!AY470)</f>
        <v>314299.08699999994</v>
      </c>
      <c r="Y736" s="243">
        <f>IF('A-baseline &amp; data'!AZ470="",X736*(1+SUMIFS('A-methods'!AE:AE,'A-methods'!$AG:$AG,"rate",'A-methods'!$AF:$AF,$B736,'A-methods'!$I:$I,$C736,'A-methods'!$A:$A,$D736)),'A-baseline &amp; data'!AZ470)</f>
        <v>314299.08699999994</v>
      </c>
    </row>
    <row r="737" spans="1:27">
      <c r="A737" s="237" t="s">
        <v>258</v>
      </c>
      <c r="B737" s="221" t="s">
        <v>766</v>
      </c>
      <c r="C737" s="274" t="str">
        <f t="shared" si="70"/>
        <v>Vic</v>
      </c>
      <c r="D737" s="272" t="str">
        <f t="shared" si="70"/>
        <v>Low</v>
      </c>
      <c r="E737" s="336">
        <f>IF('A-baseline &amp; data'!AF471&lt;&gt;"",'A-baseline &amp; data'!AF471,'A-baseline &amp; data'!AE471*(1+SUMIFS('A-methods'!K:K,'A-methods'!$AG:$AG,"rate",'A-methods'!$AF:$AF,$B737,'A-methods'!$I:$I,$C737,'A-methods'!$A:$A,$D737)))</f>
        <v>0</v>
      </c>
      <c r="F737" s="243">
        <f>IF('A-baseline &amp; data'!AG471="",E737*(1+SUMIFS('A-methods'!L:L,'A-methods'!$AG:$AG,"rate",'A-methods'!$AF:$AF,$B737,'A-methods'!$I:$I,$C737,'A-methods'!$A:$A,$D737)),'A-baseline &amp; data'!AG471)</f>
        <v>0</v>
      </c>
      <c r="G737" s="243">
        <f>IF('A-baseline &amp; data'!AH471="",F737*(1+SUMIFS('A-methods'!M:M,'A-methods'!$AG:$AG,"rate",'A-methods'!$AF:$AF,$B737,'A-methods'!$I:$I,$C737,'A-methods'!$A:$A,$D737)),'A-baseline &amp; data'!AH471)</f>
        <v>0</v>
      </c>
      <c r="H737" s="243">
        <f>IF('A-baseline &amp; data'!AI471="",G737*(1+SUMIFS('A-methods'!N:N,'A-methods'!$AG:$AG,"rate",'A-methods'!$AF:$AF,$B737,'A-methods'!$I:$I,$C737,'A-methods'!$A:$A,$D737)),'A-baseline &amp; data'!AI471)</f>
        <v>0</v>
      </c>
      <c r="I737" s="243">
        <f>IF('A-baseline &amp; data'!AJ471="",H737*(1+SUMIFS('A-methods'!O:O,'A-methods'!$AG:$AG,"rate",'A-methods'!$AF:$AF,$B737,'A-methods'!$I:$I,$C737,'A-methods'!$A:$A,$D737)),'A-baseline &amp; data'!AJ471)</f>
        <v>0</v>
      </c>
      <c r="J737" s="243">
        <f>IF('A-baseline &amp; data'!AK471="",I737*(1+SUMIFS('A-methods'!P:P,'A-methods'!$AG:$AG,"rate",'A-methods'!$AF:$AF,$B737,'A-methods'!$I:$I,$C737,'A-methods'!$A:$A,$D737)),'A-baseline &amp; data'!AK471)</f>
        <v>0</v>
      </c>
      <c r="K737" s="243">
        <f>IF('A-baseline &amp; data'!AL471="",J737*(1+SUMIFS('A-methods'!Q:Q,'A-methods'!$AG:$AG,"rate",'A-methods'!$AF:$AF,$B737,'A-methods'!$I:$I,$C737,'A-methods'!$A:$A,$D737)),'A-baseline &amp; data'!AL471)</f>
        <v>0</v>
      </c>
      <c r="L737" s="243">
        <f>IF('A-baseline &amp; data'!AM471="",K737*(1+SUMIFS('A-methods'!R:R,'A-methods'!$AG:$AG,"rate",'A-methods'!$AF:$AF,$B737,'A-methods'!$I:$I,$C737,'A-methods'!$A:$A,$D737)),'A-baseline &amp; data'!AM471)</f>
        <v>0</v>
      </c>
      <c r="M737" s="243">
        <f>IF('A-baseline &amp; data'!AN471="",L737*(1+SUMIFS('A-methods'!S:S,'A-methods'!$AG:$AG,"rate",'A-methods'!$AF:$AF,$B737,'A-methods'!$I:$I,$C737,'A-methods'!$A:$A,$D737)),'A-baseline &amp; data'!AN471)</f>
        <v>0</v>
      </c>
      <c r="N737" s="243">
        <f>IF('A-baseline &amp; data'!AO471="",M737*(1+SUMIFS('A-methods'!T:T,'A-methods'!$AG:$AG,"rate",'A-methods'!$AF:$AF,$B737,'A-methods'!$I:$I,$C737,'A-methods'!$A:$A,$D737)),'A-baseline &amp; data'!AO471)</f>
        <v>0</v>
      </c>
      <c r="O737" s="243">
        <f>IF('A-baseline &amp; data'!AP471="",N737*(1+SUMIFS('A-methods'!U:U,'A-methods'!$AG:$AG,"rate",'A-methods'!$AF:$AF,$B737,'A-methods'!$I:$I,$C737,'A-methods'!$A:$A,$D737)),'A-baseline &amp; data'!AP471)</f>
        <v>0</v>
      </c>
      <c r="P737" s="243">
        <f>IF('A-baseline &amp; data'!AQ471="",O737*(1+SUMIFS('A-methods'!V:V,'A-methods'!$AG:$AG,"rate",'A-methods'!$AF:$AF,$B737,'A-methods'!$I:$I,$C737,'A-methods'!$A:$A,$D737)),'A-baseline &amp; data'!AQ471)</f>
        <v>0</v>
      </c>
      <c r="Q737" s="243">
        <f>IF('A-baseline &amp; data'!AR471="",P737*(1+SUMIFS('A-methods'!W:W,'A-methods'!$AG:$AG,"rate",'A-methods'!$AF:$AF,$B737,'A-methods'!$I:$I,$C737,'A-methods'!$A:$A,$D737)),'A-baseline &amp; data'!AR471)</f>
        <v>0</v>
      </c>
      <c r="R737" s="243">
        <f>IF('A-baseline &amp; data'!AS471="",Q737*(1+SUMIFS('A-methods'!X:X,'A-methods'!$AG:$AG,"rate",'A-methods'!$AF:$AF,$B737,'A-methods'!$I:$I,$C737,'A-methods'!$A:$A,$D737)),'A-baseline &amp; data'!AS471)</f>
        <v>0</v>
      </c>
      <c r="S737" s="243">
        <f>IF('A-baseline &amp; data'!AT471="",R737*(1+SUMIFS('A-methods'!Y:Y,'A-methods'!$AG:$AG,"rate",'A-methods'!$AF:$AF,$B737,'A-methods'!$I:$I,$C737,'A-methods'!$A:$A,$D737)),'A-baseline &amp; data'!AT471)</f>
        <v>0</v>
      </c>
      <c r="T737" s="243">
        <f>IF('A-baseline &amp; data'!AU471="",S737*(1+SUMIFS('A-methods'!Z:Z,'A-methods'!$AG:$AG,"rate",'A-methods'!$AF:$AF,$B737,'A-methods'!$I:$I,$C737,'A-methods'!$A:$A,$D737)),'A-baseline &amp; data'!AU471)</f>
        <v>0</v>
      </c>
      <c r="U737" s="243">
        <f>IF('A-baseline &amp; data'!AV471="",T737*(1+SUMIFS('A-methods'!AA:AA,'A-methods'!$AG:$AG,"rate",'A-methods'!$AF:$AF,$B737,'A-methods'!$I:$I,$C737,'A-methods'!$A:$A,$D737)),'A-baseline &amp; data'!AV471)</f>
        <v>0</v>
      </c>
      <c r="V737" s="243">
        <f>IF('A-baseline &amp; data'!AW471="",U737*(1+SUMIFS('A-methods'!AB:AB,'A-methods'!$AG:$AG,"rate",'A-methods'!$AF:$AF,$B737,'A-methods'!$I:$I,$C737,'A-methods'!$A:$A,$D737)),'A-baseline &amp; data'!AW471)</f>
        <v>0</v>
      </c>
      <c r="W737" s="243">
        <f>IF('A-baseline &amp; data'!AX471="",V737*(1+SUMIFS('A-methods'!AC:AC,'A-methods'!$AG:$AG,"rate",'A-methods'!$AF:$AF,$B737,'A-methods'!$I:$I,$C737,'A-methods'!$A:$A,$D737)),'A-baseline &amp; data'!AX471)</f>
        <v>0</v>
      </c>
      <c r="X737" s="243">
        <f>IF('A-baseline &amp; data'!AY471="",W737*(1+SUMIFS('A-methods'!AD:AD,'A-methods'!$AG:$AG,"rate",'A-methods'!$AF:$AF,$B737,'A-methods'!$I:$I,$C737,'A-methods'!$A:$A,$D737)),'A-baseline &amp; data'!AY471)</f>
        <v>0</v>
      </c>
      <c r="Y737" s="243">
        <f>IF('A-baseline &amp; data'!AZ471="",X737*(1+SUMIFS('A-methods'!AE:AE,'A-methods'!$AG:$AG,"rate",'A-methods'!$AF:$AF,$B737,'A-methods'!$I:$I,$C737,'A-methods'!$A:$A,$D737)),'A-baseline &amp; data'!AZ471)</f>
        <v>0</v>
      </c>
    </row>
    <row r="738" spans="1:27">
      <c r="A738" s="237" t="s">
        <v>259</v>
      </c>
      <c r="B738" s="221" t="s">
        <v>263</v>
      </c>
      <c r="C738" s="274" t="str">
        <f t="shared" si="70"/>
        <v>Vic</v>
      </c>
      <c r="D738" s="272" t="str">
        <f t="shared" si="70"/>
        <v>Low</v>
      </c>
      <c r="E738" s="336">
        <f>IF('A-baseline &amp; data'!AF472&lt;&gt;"",'A-baseline &amp; data'!AF472,'A-baseline &amp; data'!AE472*(1+SUMIFS('A-methods'!K:K,'A-methods'!$AG:$AG,"rate",'A-methods'!$AF:$AF,$B738,'A-methods'!$I:$I,$C738,'A-methods'!$A:$A,$D738)))</f>
        <v>11209.149000000001</v>
      </c>
      <c r="F738" s="243">
        <f>IF('A-baseline &amp; data'!AG472="",E738*(1+SUMIFS('A-methods'!L:L,'A-methods'!$AG:$AG,"rate",'A-methods'!$AF:$AF,$B738,'A-methods'!$I:$I,$C738,'A-methods'!$A:$A,$D738)),'A-baseline &amp; data'!AG472)</f>
        <v>11186.730702000001</v>
      </c>
      <c r="G738" s="243">
        <f>IF('A-baseline &amp; data'!AH472="",F738*(1+SUMIFS('A-methods'!M:M,'A-methods'!$AG:$AG,"rate",'A-methods'!$AF:$AF,$B738,'A-methods'!$I:$I,$C738,'A-methods'!$A:$A,$D738)),'A-baseline &amp; data'!AH472)</f>
        <v>11164.357240596</v>
      </c>
      <c r="H738" s="243">
        <f>IF('A-baseline &amp; data'!AI472="",G738*(1+SUMIFS('A-methods'!N:N,'A-methods'!$AG:$AG,"rate",'A-methods'!$AF:$AF,$B738,'A-methods'!$I:$I,$C738,'A-methods'!$A:$A,$D738)),'A-baseline &amp; data'!AI472)</f>
        <v>11142.028526114809</v>
      </c>
      <c r="I738" s="243">
        <f>IF('A-baseline &amp; data'!AJ472="",H738*(1+SUMIFS('A-methods'!O:O,'A-methods'!$AG:$AG,"rate",'A-methods'!$AF:$AF,$B738,'A-methods'!$I:$I,$C738,'A-methods'!$A:$A,$D738)),'A-baseline &amp; data'!AJ472)</f>
        <v>11119.74446906258</v>
      </c>
      <c r="J738" s="243">
        <f>IF('A-baseline &amp; data'!AK472="",I738*(1+SUMIFS('A-methods'!P:P,'A-methods'!$AG:$AG,"rate",'A-methods'!$AF:$AF,$B738,'A-methods'!$I:$I,$C738,'A-methods'!$A:$A,$D738)),'A-baseline &amp; data'!AK472)</f>
        <v>11097.504980124455</v>
      </c>
      <c r="K738" s="243">
        <f>IF('A-baseline &amp; data'!AL472="",J738*(1+SUMIFS('A-methods'!Q:Q,'A-methods'!$AG:$AG,"rate",'A-methods'!$AF:$AF,$B738,'A-methods'!$I:$I,$C738,'A-methods'!$A:$A,$D738)),'A-baseline &amp; data'!AL472)</f>
        <v>11075.309970164206</v>
      </c>
      <c r="L738" s="243">
        <f>IF('A-baseline &amp; data'!AM472="",K738*(1+SUMIFS('A-methods'!R:R,'A-methods'!$AG:$AG,"rate",'A-methods'!$AF:$AF,$B738,'A-methods'!$I:$I,$C738,'A-methods'!$A:$A,$D738)),'A-baseline &amp; data'!AM472)</f>
        <v>11053.159350223877</v>
      </c>
      <c r="M738" s="243">
        <f>IF('A-baseline &amp; data'!AN472="",L738*(1+SUMIFS('A-methods'!S:S,'A-methods'!$AG:$AG,"rate",'A-methods'!$AF:$AF,$B738,'A-methods'!$I:$I,$C738,'A-methods'!$A:$A,$D738)),'A-baseline &amp; data'!AN472)</f>
        <v>11031.05303152343</v>
      </c>
      <c r="N738" s="243">
        <f>IF('A-baseline &amp; data'!AO472="",M738*(1+SUMIFS('A-methods'!T:T,'A-methods'!$AG:$AG,"rate",'A-methods'!$AF:$AF,$B738,'A-methods'!$I:$I,$C738,'A-methods'!$A:$A,$D738)),'A-baseline &amp; data'!AO472)</f>
        <v>11008.990925460383</v>
      </c>
      <c r="O738" s="243">
        <f>IF('A-baseline &amp; data'!AP472="",N738*(1+SUMIFS('A-methods'!U:U,'A-methods'!$AG:$AG,"rate",'A-methods'!$AF:$AF,$B738,'A-methods'!$I:$I,$C738,'A-methods'!$A:$A,$D738)),'A-baseline &amp; data'!AP472)</f>
        <v>10986.972943609462</v>
      </c>
      <c r="P738" s="243">
        <f>IF('A-baseline &amp; data'!AQ472="",O738*(1+SUMIFS('A-methods'!V:V,'A-methods'!$AG:$AG,"rate",'A-methods'!$AF:$AF,$B738,'A-methods'!$I:$I,$C738,'A-methods'!$A:$A,$D738)),'A-baseline &amp; data'!AQ472)</f>
        <v>10964.998997722243</v>
      </c>
      <c r="Q738" s="243">
        <f>IF('A-baseline &amp; data'!AR472="",P738*(1+SUMIFS('A-methods'!W:W,'A-methods'!$AG:$AG,"rate",'A-methods'!$AF:$AF,$B738,'A-methods'!$I:$I,$C738,'A-methods'!$A:$A,$D738)),'A-baseline &amp; data'!AR472)</f>
        <v>10943.068999726798</v>
      </c>
      <c r="R738" s="243">
        <f>IF('A-baseline &amp; data'!AS472="",Q738*(1+SUMIFS('A-methods'!X:X,'A-methods'!$AG:$AG,"rate",'A-methods'!$AF:$AF,$B738,'A-methods'!$I:$I,$C738,'A-methods'!$A:$A,$D738)),'A-baseline &amp; data'!AS472)</f>
        <v>10921.182861727344</v>
      </c>
      <c r="S738" s="243">
        <f>IF('A-baseline &amp; data'!AT472="",R738*(1+SUMIFS('A-methods'!Y:Y,'A-methods'!$AG:$AG,"rate",'A-methods'!$AF:$AF,$B738,'A-methods'!$I:$I,$C738,'A-methods'!$A:$A,$D738)),'A-baseline &amp; data'!AT472)</f>
        <v>10899.34049600389</v>
      </c>
      <c r="T738" s="243">
        <f>IF('A-baseline &amp; data'!AU472="",S738*(1+SUMIFS('A-methods'!Z:Z,'A-methods'!$AG:$AG,"rate",'A-methods'!$AF:$AF,$B738,'A-methods'!$I:$I,$C738,'A-methods'!$A:$A,$D738)),'A-baseline &amp; data'!AU472)</f>
        <v>10877.541815011882</v>
      </c>
      <c r="U738" s="243">
        <f>IF('A-baseline &amp; data'!AV472="",T738*(1+SUMIFS('A-methods'!AA:AA,'A-methods'!$AG:$AG,"rate",'A-methods'!$AF:$AF,$B738,'A-methods'!$I:$I,$C738,'A-methods'!$A:$A,$D738)),'A-baseline &amp; data'!AV472)</f>
        <v>10855.786731381859</v>
      </c>
      <c r="V738" s="243">
        <f>IF('A-baseline &amp; data'!AW472="",U738*(1+SUMIFS('A-methods'!AB:AB,'A-methods'!$AG:$AG,"rate",'A-methods'!$AF:$AF,$B738,'A-methods'!$I:$I,$C738,'A-methods'!$A:$A,$D738)),'A-baseline &amp; data'!AW472)</f>
        <v>10834.075157919095</v>
      </c>
      <c r="W738" s="243">
        <f>IF('A-baseline &amp; data'!AX472="",V738*(1+SUMIFS('A-methods'!AC:AC,'A-methods'!$AG:$AG,"rate",'A-methods'!$AF:$AF,$B738,'A-methods'!$I:$I,$C738,'A-methods'!$A:$A,$D738)),'A-baseline &amp; data'!AX472)</f>
        <v>10812.407007603257</v>
      </c>
      <c r="X738" s="243">
        <f>IF('A-baseline &amp; data'!AY472="",W738*(1+SUMIFS('A-methods'!AD:AD,'A-methods'!$AG:$AG,"rate",'A-methods'!$AF:$AF,$B738,'A-methods'!$I:$I,$C738,'A-methods'!$A:$A,$D738)),'A-baseline &amp; data'!AY472)</f>
        <v>10790.782193588051</v>
      </c>
      <c r="Y738" s="243">
        <f>IF('A-baseline &amp; data'!AZ472="",X738*(1+SUMIFS('A-methods'!AE:AE,'A-methods'!$AG:$AG,"rate",'A-methods'!$AF:$AF,$B738,'A-methods'!$I:$I,$C738,'A-methods'!$A:$A,$D738)),'A-baseline &amp; data'!AZ472)</f>
        <v>10769.200629200875</v>
      </c>
    </row>
    <row r="739" spans="1:27">
      <c r="A739" s="237" t="s">
        <v>171</v>
      </c>
      <c r="B739" s="221" t="s">
        <v>172</v>
      </c>
      <c r="C739" s="274" t="str">
        <f t="shared" si="70"/>
        <v>Vic</v>
      </c>
      <c r="D739" s="272" t="str">
        <f t="shared" si="70"/>
        <v>Low</v>
      </c>
      <c r="E739" s="336">
        <f>IF('A-baseline &amp; data'!AF473&lt;&gt;"",'A-baseline &amp; data'!AF473,'A-baseline &amp; data'!AE473*(1+SUMIFS('A-methods'!K:K,'A-methods'!$AG:$AG,"rate",'A-methods'!$AF:$AF,$B739,'A-methods'!$I:$I,$C739,'A-methods'!$A:$A,$D739)))</f>
        <v>68127.052999999985</v>
      </c>
      <c r="F739" s="243">
        <f>IF('A-baseline &amp; data'!AG473="",E739*(1+SUMIFS('A-methods'!L:L,'A-methods'!$AG:$AG,"rate",'A-methods'!$AF:$AF,$B739,'A-methods'!$I:$I,$C739,'A-methods'!$A:$A,$D739)),'A-baseline &amp; data'!AG473)</f>
        <v>70034.61048399999</v>
      </c>
      <c r="G739" s="243">
        <f>IF('A-baseline &amp; data'!AH473="",F739*(1+SUMIFS('A-methods'!M:M,'A-methods'!$AG:$AG,"rate",'A-methods'!$AF:$AF,$B739,'A-methods'!$I:$I,$C739,'A-methods'!$A:$A,$D739)),'A-baseline &amp; data'!AH473)</f>
        <v>71995.579577551995</v>
      </c>
      <c r="H739" s="243">
        <f>IF('A-baseline &amp; data'!AI473="",G739*(1+SUMIFS('A-methods'!N:N,'A-methods'!$AG:$AG,"rate",'A-methods'!$AF:$AF,$B739,'A-methods'!$I:$I,$C739,'A-methods'!$A:$A,$D739)),'A-baseline &amp; data'!AI473)</f>
        <v>74011.455805723454</v>
      </c>
      <c r="I739" s="243">
        <f>IF('A-baseline &amp; data'!AJ473="",H739*(1+SUMIFS('A-methods'!O:O,'A-methods'!$AG:$AG,"rate",'A-methods'!$AF:$AF,$B739,'A-methods'!$I:$I,$C739,'A-methods'!$A:$A,$D739)),'A-baseline &amp; data'!AJ473)</f>
        <v>76083.776568283705</v>
      </c>
      <c r="J739" s="243">
        <f>IF('A-baseline &amp; data'!AK473="",I739*(1+SUMIFS('A-methods'!P:P,'A-methods'!$AG:$AG,"rate",'A-methods'!$AF:$AF,$B739,'A-methods'!$I:$I,$C739,'A-methods'!$A:$A,$D739)),'A-baseline &amp; data'!AK473)</f>
        <v>78214.122312195657</v>
      </c>
      <c r="K739" s="243">
        <f>IF('A-baseline &amp; data'!AL473="",J739*(1+SUMIFS('A-methods'!Q:Q,'A-methods'!$AG:$AG,"rate",'A-methods'!$AF:$AF,$B739,'A-methods'!$I:$I,$C739,'A-methods'!$A:$A,$D739)),'A-baseline &amp; data'!AL473)</f>
        <v>80404.117736937143</v>
      </c>
      <c r="L739" s="243">
        <f>IF('A-baseline &amp; data'!AM473="",K739*(1+SUMIFS('A-methods'!R:R,'A-methods'!$AG:$AG,"rate",'A-methods'!$AF:$AF,$B739,'A-methods'!$I:$I,$C739,'A-methods'!$A:$A,$D739)),'A-baseline &amp; data'!AM473)</f>
        <v>82655.433033571389</v>
      </c>
      <c r="M739" s="243">
        <f>IF('A-baseline &amp; data'!AN473="",L739*(1+SUMIFS('A-methods'!S:S,'A-methods'!$AG:$AG,"rate",'A-methods'!$AF:$AF,$B739,'A-methods'!$I:$I,$C739,'A-methods'!$A:$A,$D739)),'A-baseline &amp; data'!AN473)</f>
        <v>84969.785158511397</v>
      </c>
      <c r="N739" s="243">
        <f>IF('A-baseline &amp; data'!AO473="",M739*(1+SUMIFS('A-methods'!T:T,'A-methods'!$AG:$AG,"rate",'A-methods'!$AF:$AF,$B739,'A-methods'!$I:$I,$C739,'A-methods'!$A:$A,$D739)),'A-baseline &amp; data'!AO473)</f>
        <v>87348.939142949719</v>
      </c>
      <c r="O739" s="243">
        <f>IF('A-baseline &amp; data'!AP473="",N739*(1+SUMIFS('A-methods'!U:U,'A-methods'!$AG:$AG,"rate",'A-methods'!$AF:$AF,$B739,'A-methods'!$I:$I,$C739,'A-methods'!$A:$A,$D739)),'A-baseline &amp; data'!AP473)</f>
        <v>89794.709438952312</v>
      </c>
      <c r="P739" s="243">
        <f>IF('A-baseline &amp; data'!AQ473="",O739*(1+SUMIFS('A-methods'!V:V,'A-methods'!$AG:$AG,"rate",'A-methods'!$AF:$AF,$B739,'A-methods'!$I:$I,$C739,'A-methods'!$A:$A,$D739)),'A-baseline &amp; data'!AQ473)</f>
        <v>92308.961303242977</v>
      </c>
      <c r="Q739" s="243">
        <f>IF('A-baseline &amp; data'!AR473="",P739*(1+SUMIFS('A-methods'!W:W,'A-methods'!$AG:$AG,"rate",'A-methods'!$AF:$AF,$B739,'A-methods'!$I:$I,$C739,'A-methods'!$A:$A,$D739)),'A-baseline &amp; data'!AR473)</f>
        <v>94893.612219733783</v>
      </c>
      <c r="R739" s="243">
        <f>IF('A-baseline &amp; data'!AS473="",Q739*(1+SUMIFS('A-methods'!X:X,'A-methods'!$AG:$AG,"rate",'A-methods'!$AF:$AF,$B739,'A-methods'!$I:$I,$C739,'A-methods'!$A:$A,$D739)),'A-baseline &amp; data'!AS473)</f>
        <v>97550.633361886328</v>
      </c>
      <c r="S739" s="243">
        <f>IF('A-baseline &amp; data'!AT473="",R739*(1+SUMIFS('A-methods'!Y:Y,'A-methods'!$AG:$AG,"rate",'A-methods'!$AF:$AF,$B739,'A-methods'!$I:$I,$C739,'A-methods'!$A:$A,$D739)),'A-baseline &amp; data'!AT473)</f>
        <v>100282.05109601915</v>
      </c>
      <c r="T739" s="243">
        <f>IF('A-baseline &amp; data'!AU473="",S739*(1+SUMIFS('A-methods'!Z:Z,'A-methods'!$AG:$AG,"rate",'A-methods'!$AF:$AF,$B739,'A-methods'!$I:$I,$C739,'A-methods'!$A:$A,$D739)),'A-baseline &amp; data'!AU473)</f>
        <v>103089.94852670768</v>
      </c>
      <c r="U739" s="243">
        <f>IF('A-baseline &amp; data'!AV473="",T739*(1+SUMIFS('A-methods'!AA:AA,'A-methods'!$AG:$AG,"rate",'A-methods'!$AF:$AF,$B739,'A-methods'!$I:$I,$C739,'A-methods'!$A:$A,$D739)),'A-baseline &amp; data'!AV473)</f>
        <v>105976.4670854555</v>
      </c>
      <c r="V739" s="243">
        <f>IF('A-baseline &amp; data'!AW473="",U739*(1+SUMIFS('A-methods'!AB:AB,'A-methods'!$AG:$AG,"rate",'A-methods'!$AF:$AF,$B739,'A-methods'!$I:$I,$C739,'A-methods'!$A:$A,$D739)),'A-baseline &amp; data'!AW473)</f>
        <v>108943.80816384825</v>
      </c>
      <c r="W739" s="243">
        <f>IF('A-baseline &amp; data'!AX473="",V739*(1+SUMIFS('A-methods'!AC:AC,'A-methods'!$AG:$AG,"rate",'A-methods'!$AF:$AF,$B739,'A-methods'!$I:$I,$C739,'A-methods'!$A:$A,$D739)),'A-baseline &amp; data'!AX473)</f>
        <v>111994.23479243601</v>
      </c>
      <c r="X739" s="243">
        <f>IF('A-baseline &amp; data'!AY473="",W739*(1+SUMIFS('A-methods'!AD:AD,'A-methods'!$AG:$AG,"rate",'A-methods'!$AF:$AF,$B739,'A-methods'!$I:$I,$C739,'A-methods'!$A:$A,$D739)),'A-baseline &amp; data'!AY473)</f>
        <v>115130.07336662422</v>
      </c>
      <c r="Y739" s="243">
        <f>IF('A-baseline &amp; data'!AZ473="",X739*(1+SUMIFS('A-methods'!AE:AE,'A-methods'!$AG:$AG,"rate",'A-methods'!$AF:$AF,$B739,'A-methods'!$I:$I,$C739,'A-methods'!$A:$A,$D739)),'A-baseline &amp; data'!AZ473)</f>
        <v>118353.7154208897</v>
      </c>
    </row>
    <row r="740" spans="1:27">
      <c r="A740" s="237" t="s">
        <v>260</v>
      </c>
      <c r="B740" s="221" t="s">
        <v>264</v>
      </c>
      <c r="C740" s="274" t="str">
        <f t="shared" si="70"/>
        <v>Vic</v>
      </c>
      <c r="D740" s="272" t="str">
        <f t="shared" si="70"/>
        <v>Low</v>
      </c>
      <c r="E740" s="336">
        <f>IF('A-baseline &amp; data'!AF474&lt;&gt;"",'A-baseline &amp; data'!AF474,'A-baseline &amp; data'!AE474*(1+SUMIFS('A-methods'!K:K,'A-methods'!$AG:$AG,"rate",'A-methods'!$AF:$AF,$B740,'A-methods'!$I:$I,$C740,'A-methods'!$A:$A,$D740)))</f>
        <v>36134.231999999996</v>
      </c>
      <c r="F740" s="243">
        <f>IF('A-baseline &amp; data'!AG474="",E740*(1+SUMIFS('A-methods'!L:L,'A-methods'!$AG:$AG,"rate",'A-methods'!$AF:$AF,$B740,'A-methods'!$I:$I,$C740,'A-methods'!$A:$A,$D740)),'A-baseline &amp; data'!AG474)</f>
        <v>35050.205039999993</v>
      </c>
      <c r="G740" s="243">
        <f>IF('A-baseline &amp; data'!AH474="",F740*(1+SUMIFS('A-methods'!M:M,'A-methods'!$AG:$AG,"rate",'A-methods'!$AF:$AF,$B740,'A-methods'!$I:$I,$C740,'A-methods'!$A:$A,$D740)),'A-baseline &amp; data'!AH474)</f>
        <v>33998.698888799991</v>
      </c>
      <c r="H740" s="243">
        <f>IF('A-baseline &amp; data'!AI474="",G740*(1+SUMIFS('A-methods'!N:N,'A-methods'!$AG:$AG,"rate",'A-methods'!$AF:$AF,$B740,'A-methods'!$I:$I,$C740,'A-methods'!$A:$A,$D740)),'A-baseline &amp; data'!AI474)</f>
        <v>32978.737922135988</v>
      </c>
      <c r="I740" s="243">
        <f>IF('A-baseline &amp; data'!AJ474="",H740*(1+SUMIFS('A-methods'!O:O,'A-methods'!$AG:$AG,"rate",'A-methods'!$AF:$AF,$B740,'A-methods'!$I:$I,$C740,'A-methods'!$A:$A,$D740)),'A-baseline &amp; data'!AJ474)</f>
        <v>31989.375784471908</v>
      </c>
      <c r="J740" s="243">
        <f>IF('A-baseline &amp; data'!AK474="",I740*(1+SUMIFS('A-methods'!P:P,'A-methods'!$AG:$AG,"rate",'A-methods'!$AF:$AF,$B740,'A-methods'!$I:$I,$C740,'A-methods'!$A:$A,$D740)),'A-baseline &amp; data'!AK474)</f>
        <v>31029.694510937748</v>
      </c>
      <c r="K740" s="243">
        <f>IF('A-baseline &amp; data'!AL474="",J740*(1+SUMIFS('A-methods'!Q:Q,'A-methods'!$AG:$AG,"rate",'A-methods'!$AF:$AF,$B740,'A-methods'!$I:$I,$C740,'A-methods'!$A:$A,$D740)),'A-baseline &amp; data'!AL474)</f>
        <v>30098.803675609615</v>
      </c>
      <c r="L740" s="243">
        <f>IF('A-baseline &amp; data'!AM474="",K740*(1+SUMIFS('A-methods'!R:R,'A-methods'!$AG:$AG,"rate",'A-methods'!$AF:$AF,$B740,'A-methods'!$I:$I,$C740,'A-methods'!$A:$A,$D740)),'A-baseline &amp; data'!AM474)</f>
        <v>29195.839565341324</v>
      </c>
      <c r="M740" s="243">
        <f>IF('A-baseline &amp; data'!AN474="",L740*(1+SUMIFS('A-methods'!S:S,'A-methods'!$AG:$AG,"rate",'A-methods'!$AF:$AF,$B740,'A-methods'!$I:$I,$C740,'A-methods'!$A:$A,$D740)),'A-baseline &amp; data'!AN474)</f>
        <v>28319.964378381082</v>
      </c>
      <c r="N740" s="243">
        <f>IF('A-baseline &amp; data'!AO474="",M740*(1+SUMIFS('A-methods'!T:T,'A-methods'!$AG:$AG,"rate",'A-methods'!$AF:$AF,$B740,'A-methods'!$I:$I,$C740,'A-methods'!$A:$A,$D740)),'A-baseline &amp; data'!AO474)</f>
        <v>27470.36544702965</v>
      </c>
      <c r="O740" s="243">
        <f>IF('A-baseline &amp; data'!AP474="",N740*(1+SUMIFS('A-methods'!U:U,'A-methods'!$AG:$AG,"rate",'A-methods'!$AF:$AF,$B740,'A-methods'!$I:$I,$C740,'A-methods'!$A:$A,$D740)),'A-baseline &amp; data'!AP474)</f>
        <v>26646.254483618759</v>
      </c>
      <c r="P740" s="243">
        <f>IF('A-baseline &amp; data'!AQ474="",O740*(1+SUMIFS('A-methods'!V:V,'A-methods'!$AG:$AG,"rate",'A-methods'!$AF:$AF,$B740,'A-methods'!$I:$I,$C740,'A-methods'!$A:$A,$D740)),'A-baseline &amp; data'!AQ474)</f>
        <v>25846.866849110196</v>
      </c>
      <c r="Q740" s="243">
        <f>IF('A-baseline &amp; data'!AR474="",P740*(1+SUMIFS('A-methods'!W:W,'A-methods'!$AG:$AG,"rate",'A-methods'!$AF:$AF,$B740,'A-methods'!$I:$I,$C740,'A-methods'!$A:$A,$D740)),'A-baseline &amp; data'!AR474)</f>
        <v>25071.460843636891</v>
      </c>
      <c r="R740" s="243">
        <f>IF('A-baseline &amp; data'!AS474="",Q740*(1+SUMIFS('A-methods'!X:X,'A-methods'!$AG:$AG,"rate",'A-methods'!$AF:$AF,$B740,'A-methods'!$I:$I,$C740,'A-methods'!$A:$A,$D740)),'A-baseline &amp; data'!AS474)</f>
        <v>24319.317018327783</v>
      </c>
      <c r="S740" s="243">
        <f>IF('A-baseline &amp; data'!AT474="",R740*(1+SUMIFS('A-methods'!Y:Y,'A-methods'!$AG:$AG,"rate",'A-methods'!$AF:$AF,$B740,'A-methods'!$I:$I,$C740,'A-methods'!$A:$A,$D740)),'A-baseline &amp; data'!AT474)</f>
        <v>23589.737507777951</v>
      </c>
      <c r="T740" s="243">
        <f>IF('A-baseline &amp; data'!AU474="",S740*(1+SUMIFS('A-methods'!Z:Z,'A-methods'!$AG:$AG,"rate",'A-methods'!$AF:$AF,$B740,'A-methods'!$I:$I,$C740,'A-methods'!$A:$A,$D740)),'A-baseline &amp; data'!AU474)</f>
        <v>22882.045382544613</v>
      </c>
      <c r="U740" s="243">
        <f>IF('A-baseline &amp; data'!AV474="",T740*(1+SUMIFS('A-methods'!AA:AA,'A-methods'!$AG:$AG,"rate",'A-methods'!$AF:$AF,$B740,'A-methods'!$I:$I,$C740,'A-methods'!$A:$A,$D740)),'A-baseline &amp; data'!AV474)</f>
        <v>22195.584021068273</v>
      </c>
      <c r="V740" s="243">
        <f>IF('A-baseline &amp; data'!AW474="",U740*(1+SUMIFS('A-methods'!AB:AB,'A-methods'!$AG:$AG,"rate",'A-methods'!$AF:$AF,$B740,'A-methods'!$I:$I,$C740,'A-methods'!$A:$A,$D740)),'A-baseline &amp; data'!AW474)</f>
        <v>21529.716500436225</v>
      </c>
      <c r="W740" s="243">
        <f>IF('A-baseline &amp; data'!AX474="",V740*(1+SUMIFS('A-methods'!AC:AC,'A-methods'!$AG:$AG,"rate",'A-methods'!$AF:$AF,$B740,'A-methods'!$I:$I,$C740,'A-methods'!$A:$A,$D740)),'A-baseline &amp; data'!AX474)</f>
        <v>20883.825005423139</v>
      </c>
      <c r="X740" s="243">
        <f>IF('A-baseline &amp; data'!AY474="",W740*(1+SUMIFS('A-methods'!AD:AD,'A-methods'!$AG:$AG,"rate",'A-methods'!$AF:$AF,$B740,'A-methods'!$I:$I,$C740,'A-methods'!$A:$A,$D740)),'A-baseline &amp; data'!AY474)</f>
        <v>20257.310255260443</v>
      </c>
      <c r="Y740" s="243">
        <f>IF('A-baseline &amp; data'!AZ474="",X740*(1+SUMIFS('A-methods'!AE:AE,'A-methods'!$AG:$AG,"rate",'A-methods'!$AF:$AF,$B740,'A-methods'!$I:$I,$C740,'A-methods'!$A:$A,$D740)),'A-baseline &amp; data'!AZ474)</f>
        <v>19649.590947602628</v>
      </c>
    </row>
    <row r="741" spans="1:27">
      <c r="A741" s="237" t="s">
        <v>175</v>
      </c>
      <c r="B741" s="221" t="s">
        <v>373</v>
      </c>
      <c r="C741" s="274" t="str">
        <f t="shared" si="70"/>
        <v>Vic</v>
      </c>
      <c r="D741" s="272" t="str">
        <f t="shared" si="70"/>
        <v>Low</v>
      </c>
      <c r="E741" s="336">
        <f>IF('A-baseline &amp; data'!AF475&lt;&gt;"",'A-baseline &amp; data'!AF475,'A-baseline &amp; data'!AE475*(1+SUMIFS('A-methods'!K:K,'A-methods'!$AG:$AG,"rate",'A-methods'!$AF:$AF,$B741,'A-methods'!$I:$I,$C741,'A-methods'!$A:$A,$D741)))</f>
        <v>11461.203000000001</v>
      </c>
      <c r="F741" s="243">
        <f>IF('A-baseline &amp; data'!AG475="",E741*(1+SUMIFS('A-methods'!L:L,'A-methods'!$AG:$AG,"rate",'A-methods'!$AF:$AF,$B741,'A-methods'!$I:$I,$C741,'A-methods'!$A:$A,$D741)),'A-baseline &amp; data'!AG475)</f>
        <v>11452.548376178513</v>
      </c>
      <c r="G741" s="243">
        <f>IF('A-baseline &amp; data'!AH475="",F741*(1+SUMIFS('A-methods'!M:M,'A-methods'!$AG:$AG,"rate",'A-methods'!$AF:$AF,$B741,'A-methods'!$I:$I,$C741,'A-methods'!$A:$A,$D741)),'A-baseline &amp; data'!AH475)</f>
        <v>11443.900287666929</v>
      </c>
      <c r="H741" s="243">
        <f>IF('A-baseline &amp; data'!AI475="",G741*(1+SUMIFS('A-methods'!N:N,'A-methods'!$AG:$AG,"rate",'A-methods'!$AF:$AF,$B741,'A-methods'!$I:$I,$C741,'A-methods'!$A:$A,$D741)),'A-baseline &amp; data'!AI475)</f>
        <v>11443.900287666929</v>
      </c>
      <c r="I741" s="243">
        <f>IF('A-baseline &amp; data'!AJ475="",H741*(1+SUMIFS('A-methods'!O:O,'A-methods'!$AG:$AG,"rate",'A-methods'!$AF:$AF,$B741,'A-methods'!$I:$I,$C741,'A-methods'!$A:$A,$D741)),'A-baseline &amp; data'!AJ475)</f>
        <v>11443.900287666929</v>
      </c>
      <c r="J741" s="243">
        <f>IF('A-baseline &amp; data'!AK475="",I741*(1+SUMIFS('A-methods'!P:P,'A-methods'!$AG:$AG,"rate",'A-methods'!$AF:$AF,$B741,'A-methods'!$I:$I,$C741,'A-methods'!$A:$A,$D741)),'A-baseline &amp; data'!AK475)</f>
        <v>11443.900287666929</v>
      </c>
      <c r="K741" s="243">
        <f>IF('A-baseline &amp; data'!AL475="",J741*(1+SUMIFS('A-methods'!Q:Q,'A-methods'!$AG:$AG,"rate",'A-methods'!$AF:$AF,$B741,'A-methods'!$I:$I,$C741,'A-methods'!$A:$A,$D741)),'A-baseline &amp; data'!AL475)</f>
        <v>11443.900287666929</v>
      </c>
      <c r="L741" s="243">
        <f>IF('A-baseline &amp; data'!AM475="",K741*(1+SUMIFS('A-methods'!R:R,'A-methods'!$AG:$AG,"rate",'A-methods'!$AF:$AF,$B741,'A-methods'!$I:$I,$C741,'A-methods'!$A:$A,$D741)),'A-baseline &amp; data'!AM475)</f>
        <v>11443.900287666929</v>
      </c>
      <c r="M741" s="243">
        <f>IF('A-baseline &amp; data'!AN475="",L741*(1+SUMIFS('A-methods'!S:S,'A-methods'!$AG:$AG,"rate",'A-methods'!$AF:$AF,$B741,'A-methods'!$I:$I,$C741,'A-methods'!$A:$A,$D741)),'A-baseline &amp; data'!AN475)</f>
        <v>11443.900287666929</v>
      </c>
      <c r="N741" s="243">
        <f>IF('A-baseline &amp; data'!AO475="",M741*(1+SUMIFS('A-methods'!T:T,'A-methods'!$AG:$AG,"rate",'A-methods'!$AF:$AF,$B741,'A-methods'!$I:$I,$C741,'A-methods'!$A:$A,$D741)),'A-baseline &amp; data'!AO475)</f>
        <v>11455.344187954595</v>
      </c>
      <c r="O741" s="243">
        <f>IF('A-baseline &amp; data'!AP475="",N741*(1+SUMIFS('A-methods'!U:U,'A-methods'!$AG:$AG,"rate",'A-methods'!$AF:$AF,$B741,'A-methods'!$I:$I,$C741,'A-methods'!$A:$A,$D741)),'A-baseline &amp; data'!AP475)</f>
        <v>11466.799532142548</v>
      </c>
      <c r="P741" s="243">
        <f>IF('A-baseline &amp; data'!AQ475="",O741*(1+SUMIFS('A-methods'!V:V,'A-methods'!$AG:$AG,"rate",'A-methods'!$AF:$AF,$B741,'A-methods'!$I:$I,$C741,'A-methods'!$A:$A,$D741)),'A-baseline &amp; data'!AQ475)</f>
        <v>11478.266331674689</v>
      </c>
      <c r="Q741" s="243">
        <f>IF('A-baseline &amp; data'!AR475="",P741*(1+SUMIFS('A-methods'!W:W,'A-methods'!$AG:$AG,"rate",'A-methods'!$AF:$AF,$B741,'A-methods'!$I:$I,$C741,'A-methods'!$A:$A,$D741)),'A-baseline &amp; data'!AR475)</f>
        <v>11489.744598006362</v>
      </c>
      <c r="R741" s="243">
        <f>IF('A-baseline &amp; data'!AS475="",Q741*(1+SUMIFS('A-methods'!X:X,'A-methods'!$AG:$AG,"rate",'A-methods'!$AF:$AF,$B741,'A-methods'!$I:$I,$C741,'A-methods'!$A:$A,$D741)),'A-baseline &amp; data'!AS475)</f>
        <v>11501.234342604368</v>
      </c>
      <c r="S741" s="243">
        <f>IF('A-baseline &amp; data'!AT475="",R741*(1+SUMIFS('A-methods'!Y:Y,'A-methods'!$AG:$AG,"rate",'A-methods'!$AF:$AF,$B741,'A-methods'!$I:$I,$C741,'A-methods'!$A:$A,$D741)),'A-baseline &amp; data'!AT475)</f>
        <v>11512.73557694697</v>
      </c>
      <c r="T741" s="243">
        <f>IF('A-baseline &amp; data'!AU475="",S741*(1+SUMIFS('A-methods'!Z:Z,'A-methods'!$AG:$AG,"rate",'A-methods'!$AF:$AF,$B741,'A-methods'!$I:$I,$C741,'A-methods'!$A:$A,$D741)),'A-baseline &amp; data'!AU475)</f>
        <v>11524.248312523916</v>
      </c>
      <c r="U741" s="243">
        <f>IF('A-baseline &amp; data'!AV475="",T741*(1+SUMIFS('A-methods'!AA:AA,'A-methods'!$AG:$AG,"rate",'A-methods'!$AF:$AF,$B741,'A-methods'!$I:$I,$C741,'A-methods'!$A:$A,$D741)),'A-baseline &amp; data'!AV475)</f>
        <v>11535.772560836438</v>
      </c>
      <c r="V741" s="243">
        <f>IF('A-baseline &amp; data'!AW475="",U741*(1+SUMIFS('A-methods'!AB:AB,'A-methods'!$AG:$AG,"rate",'A-methods'!$AF:$AF,$B741,'A-methods'!$I:$I,$C741,'A-methods'!$A:$A,$D741)),'A-baseline &amp; data'!AW475)</f>
        <v>11547.308333397274</v>
      </c>
      <c r="W741" s="243">
        <f>IF('A-baseline &amp; data'!AX475="",V741*(1+SUMIFS('A-methods'!AC:AC,'A-methods'!$AG:$AG,"rate",'A-methods'!$AF:$AF,$B741,'A-methods'!$I:$I,$C741,'A-methods'!$A:$A,$D741)),'A-baseline &amp; data'!AX475)</f>
        <v>11558.85564173067</v>
      </c>
      <c r="X741" s="243">
        <f>IF('A-baseline &amp; data'!AY475="",W741*(1+SUMIFS('A-methods'!AD:AD,'A-methods'!$AG:$AG,"rate",'A-methods'!$AF:$AF,$B741,'A-methods'!$I:$I,$C741,'A-methods'!$A:$A,$D741)),'A-baseline &amp; data'!AY475)</f>
        <v>11570.4144973724</v>
      </c>
      <c r="Y741" s="243">
        <f>IF('A-baseline &amp; data'!AZ475="",X741*(1+SUMIFS('A-methods'!AE:AE,'A-methods'!$AG:$AG,"rate",'A-methods'!$AF:$AF,$B741,'A-methods'!$I:$I,$C741,'A-methods'!$A:$A,$D741)),'A-baseline &amp; data'!AZ475)</f>
        <v>11581.984911869771</v>
      </c>
    </row>
    <row r="742" spans="1:27">
      <c r="A742" s="237" t="s">
        <v>189</v>
      </c>
      <c r="B742" s="221" t="s">
        <v>190</v>
      </c>
      <c r="C742" s="274" t="str">
        <f t="shared" si="70"/>
        <v>Vic</v>
      </c>
      <c r="D742" s="272" t="str">
        <f t="shared" si="70"/>
        <v>Low</v>
      </c>
      <c r="E742" s="336">
        <f>IF('A-baseline &amp; data'!AF476&lt;&gt;"",'A-baseline &amp; data'!AF476,'A-baseline &amp; data'!AE476*(1+SUMIFS('A-methods'!K:K,'A-methods'!$AG:$AG,"rate",'A-methods'!$AF:$AF,$B742,'A-methods'!$I:$I,$C742,'A-methods'!$A:$A,$D742)))</f>
        <v>88167.688172568553</v>
      </c>
      <c r="F742" s="243">
        <f>IF('A-baseline &amp; data'!AG476="",E742*(1+SUMIFS('A-methods'!L:L,'A-methods'!$AG:$AG,"rate",'A-methods'!$AF:$AF,$B742,'A-methods'!$I:$I,$C742,'A-methods'!$A:$A,$D742)),'A-baseline &amp; data'!AG476)</f>
        <v>87726.849731705704</v>
      </c>
      <c r="G742" s="243">
        <f>IF('A-baseline &amp; data'!AH476="",F742*(1+SUMIFS('A-methods'!M:M,'A-methods'!$AG:$AG,"rate",'A-methods'!$AF:$AF,$B742,'A-methods'!$I:$I,$C742,'A-methods'!$A:$A,$D742)),'A-baseline &amp; data'!AH476)</f>
        <v>87288.21548304717</v>
      </c>
      <c r="H742" s="243">
        <f>IF('A-baseline &amp; data'!AI476="",G742*(1+SUMIFS('A-methods'!N:N,'A-methods'!$AG:$AG,"rate",'A-methods'!$AF:$AF,$B742,'A-methods'!$I:$I,$C742,'A-methods'!$A:$A,$D742)),'A-baseline &amp; data'!AI476)</f>
        <v>86851.774405631935</v>
      </c>
      <c r="I742" s="243">
        <f>IF('A-baseline &amp; data'!AJ476="",H742*(1+SUMIFS('A-methods'!O:O,'A-methods'!$AG:$AG,"rate",'A-methods'!$AF:$AF,$B742,'A-methods'!$I:$I,$C742,'A-methods'!$A:$A,$D742)),'A-baseline &amp; data'!AJ476)</f>
        <v>86417.515533603771</v>
      </c>
      <c r="J742" s="243">
        <f>IF('A-baseline &amp; data'!AK476="",I742*(1+SUMIFS('A-methods'!P:P,'A-methods'!$AG:$AG,"rate",'A-methods'!$AF:$AF,$B742,'A-methods'!$I:$I,$C742,'A-methods'!$A:$A,$D742)),'A-baseline &amp; data'!AK476)</f>
        <v>85985.427955935753</v>
      </c>
      <c r="K742" s="243">
        <f>IF('A-baseline &amp; data'!AL476="",J742*(1+SUMIFS('A-methods'!Q:Q,'A-methods'!$AG:$AG,"rate",'A-methods'!$AF:$AF,$B742,'A-methods'!$I:$I,$C742,'A-methods'!$A:$A,$D742)),'A-baseline &amp; data'!AL476)</f>
        <v>85555.500816156069</v>
      </c>
      <c r="L742" s="243">
        <f>IF('A-baseline &amp; data'!AM476="",K742*(1+SUMIFS('A-methods'!R:R,'A-methods'!$AG:$AG,"rate",'A-methods'!$AF:$AF,$B742,'A-methods'!$I:$I,$C742,'A-methods'!$A:$A,$D742)),'A-baseline &amp; data'!AM476)</f>
        <v>85127.723312075294</v>
      </c>
      <c r="M742" s="243">
        <f>IF('A-baseline &amp; data'!AN476="",L742*(1+SUMIFS('A-methods'!S:S,'A-methods'!$AG:$AG,"rate",'A-methods'!$AF:$AF,$B742,'A-methods'!$I:$I,$C742,'A-methods'!$A:$A,$D742)),'A-baseline &amp; data'!AN476)</f>
        <v>84702.084695514917</v>
      </c>
      <c r="N742" s="243">
        <f>IF('A-baseline &amp; data'!AO476="",M742*(1+SUMIFS('A-methods'!T:T,'A-methods'!$AG:$AG,"rate",'A-methods'!$AF:$AF,$B742,'A-methods'!$I:$I,$C742,'A-methods'!$A:$A,$D742)),'A-baseline &amp; data'!AO476)</f>
        <v>84278.574272037338</v>
      </c>
      <c r="O742" s="243">
        <f>IF('A-baseline &amp; data'!AP476="",N742*(1+SUMIFS('A-methods'!U:U,'A-methods'!$AG:$AG,"rate",'A-methods'!$AF:$AF,$B742,'A-methods'!$I:$I,$C742,'A-methods'!$A:$A,$D742)),'A-baseline &amp; data'!AP476)</f>
        <v>83857.181400677146</v>
      </c>
      <c r="P742" s="243">
        <f>IF('A-baseline &amp; data'!AQ476="",O742*(1+SUMIFS('A-methods'!V:V,'A-methods'!$AG:$AG,"rate",'A-methods'!$AF:$AF,$B742,'A-methods'!$I:$I,$C742,'A-methods'!$A:$A,$D742)),'A-baseline &amp; data'!AQ476)</f>
        <v>83437.895493673757</v>
      </c>
      <c r="Q742" s="243">
        <f>IF('A-baseline &amp; data'!AR476="",P742*(1+SUMIFS('A-methods'!W:W,'A-methods'!$AG:$AG,"rate",'A-methods'!$AF:$AF,$B742,'A-methods'!$I:$I,$C742,'A-methods'!$A:$A,$D742)),'A-baseline &amp; data'!AR476)</f>
        <v>83020.706016205382</v>
      </c>
      <c r="R742" s="243">
        <f>IF('A-baseline &amp; data'!AS476="",Q742*(1+SUMIFS('A-methods'!X:X,'A-methods'!$AG:$AG,"rate",'A-methods'!$AF:$AF,$B742,'A-methods'!$I:$I,$C742,'A-methods'!$A:$A,$D742)),'A-baseline &amp; data'!AS476)</f>
        <v>82605.60248612435</v>
      </c>
      <c r="S742" s="243">
        <f>IF('A-baseline &amp; data'!AT476="",R742*(1+SUMIFS('A-methods'!Y:Y,'A-methods'!$AG:$AG,"rate",'A-methods'!$AF:$AF,$B742,'A-methods'!$I:$I,$C742,'A-methods'!$A:$A,$D742)),'A-baseline &amp; data'!AT476)</f>
        <v>82192.574473693734</v>
      </c>
      <c r="T742" s="243">
        <f>IF('A-baseline &amp; data'!AU476="",S742*(1+SUMIFS('A-methods'!Z:Z,'A-methods'!$AG:$AG,"rate",'A-methods'!$AF:$AF,$B742,'A-methods'!$I:$I,$C742,'A-methods'!$A:$A,$D742)),'A-baseline &amp; data'!AU476)</f>
        <v>81781.611601325261</v>
      </c>
      <c r="U742" s="243">
        <f>IF('A-baseline &amp; data'!AV476="",T742*(1+SUMIFS('A-methods'!AA:AA,'A-methods'!$AG:$AG,"rate",'A-methods'!$AF:$AF,$B742,'A-methods'!$I:$I,$C742,'A-methods'!$A:$A,$D742)),'A-baseline &amp; data'!AV476)</f>
        <v>81372.703543318639</v>
      </c>
      <c r="V742" s="243">
        <f>IF('A-baseline &amp; data'!AW476="",U742*(1+SUMIFS('A-methods'!AB:AB,'A-methods'!$AG:$AG,"rate",'A-methods'!$AF:$AF,$B742,'A-methods'!$I:$I,$C742,'A-methods'!$A:$A,$D742)),'A-baseline &amp; data'!AW476)</f>
        <v>80965.84002560204</v>
      </c>
      <c r="W742" s="243">
        <f>IF('A-baseline &amp; data'!AX476="",V742*(1+SUMIFS('A-methods'!AC:AC,'A-methods'!$AG:$AG,"rate",'A-methods'!$AF:$AF,$B742,'A-methods'!$I:$I,$C742,'A-methods'!$A:$A,$D742)),'A-baseline &amp; data'!AX476)</f>
        <v>80561.010825474033</v>
      </c>
      <c r="X742" s="243">
        <f>IF('A-baseline &amp; data'!AY476="",W742*(1+SUMIFS('A-methods'!AD:AD,'A-methods'!$AG:$AG,"rate",'A-methods'!$AF:$AF,$B742,'A-methods'!$I:$I,$C742,'A-methods'!$A:$A,$D742)),'A-baseline &amp; data'!AY476)</f>
        <v>80158.205771346664</v>
      </c>
      <c r="Y742" s="243">
        <f>IF('A-baseline &amp; data'!AZ476="",X742*(1+SUMIFS('A-methods'!AE:AE,'A-methods'!$AG:$AG,"rate",'A-methods'!$AF:$AF,$B742,'A-methods'!$I:$I,$C742,'A-methods'!$A:$A,$D742)),'A-baseline &amp; data'!AZ476)</f>
        <v>79757.414742489927</v>
      </c>
    </row>
    <row r="743" spans="1:27">
      <c r="A743" s="244" t="s">
        <v>262</v>
      </c>
      <c r="B743" s="245" t="s">
        <v>265</v>
      </c>
      <c r="C743" s="188" t="str">
        <f t="shared" si="70"/>
        <v>Vic</v>
      </c>
      <c r="D743" s="275" t="str">
        <f t="shared" si="70"/>
        <v>Low</v>
      </c>
      <c r="E743" s="337">
        <f>IF('A-baseline &amp; data'!AF477&lt;&gt;"",'A-baseline &amp; data'!AF477,'A-baseline &amp; data'!AE477*(1+SUMIFS('A-methods'!K:K,'A-methods'!$AG:$AG,"rate",'A-methods'!$AF:$AF,$B743,'A-methods'!$I:$I,$C743,'A-methods'!$A:$A,$D743)))</f>
        <v>888.45900000000006</v>
      </c>
      <c r="F743" s="196">
        <f>IF('A-baseline &amp; data'!AG477="",E743*(1+SUMIFS('A-methods'!L:L,'A-methods'!$AG:$AG,"rate",'A-methods'!$AF:$AF,$B743,'A-methods'!$I:$I,$C743,'A-methods'!$A:$A,$D743)),'A-baseline &amp; data'!AG477)</f>
        <v>710.76720000000012</v>
      </c>
      <c r="G743" s="196">
        <f>IF('A-baseline &amp; data'!AH477="",F743*(1+SUMIFS('A-methods'!M:M,'A-methods'!$AG:$AG,"rate",'A-methods'!$AF:$AF,$B743,'A-methods'!$I:$I,$C743,'A-methods'!$A:$A,$D743)),'A-baseline &amp; data'!AH477)</f>
        <v>568.61376000000007</v>
      </c>
      <c r="H743" s="196">
        <f>IF('A-baseline &amp; data'!AI477="",G743*(1+SUMIFS('A-methods'!N:N,'A-methods'!$AG:$AG,"rate",'A-methods'!$AF:$AF,$B743,'A-methods'!$I:$I,$C743,'A-methods'!$A:$A,$D743)),'A-baseline &amp; data'!AI477)</f>
        <v>454.89100800000006</v>
      </c>
      <c r="I743" s="196">
        <f>IF('A-baseline &amp; data'!AJ477="",H743*(1+SUMIFS('A-methods'!O:O,'A-methods'!$AG:$AG,"rate",'A-methods'!$AF:$AF,$B743,'A-methods'!$I:$I,$C743,'A-methods'!$A:$A,$D743)),'A-baseline &amp; data'!AJ477)</f>
        <v>363.91280640000008</v>
      </c>
      <c r="J743" s="196">
        <f>IF('A-baseline &amp; data'!AK477="",I743*(1+SUMIFS('A-methods'!P:P,'A-methods'!$AG:$AG,"rate",'A-methods'!$AF:$AF,$B743,'A-methods'!$I:$I,$C743,'A-methods'!$A:$A,$D743)),'A-baseline &amp; data'!AK477)</f>
        <v>291.1302451200001</v>
      </c>
      <c r="K743" s="196">
        <f>IF('A-baseline &amp; data'!AL477="",J743*(1+SUMIFS('A-methods'!Q:Q,'A-methods'!$AG:$AG,"rate",'A-methods'!$AF:$AF,$B743,'A-methods'!$I:$I,$C743,'A-methods'!$A:$A,$D743)),'A-baseline &amp; data'!AL477)</f>
        <v>232.90419609600008</v>
      </c>
      <c r="L743" s="196">
        <f>IF('A-baseline &amp; data'!AM477="",K743*(1+SUMIFS('A-methods'!R:R,'A-methods'!$AG:$AG,"rate",'A-methods'!$AF:$AF,$B743,'A-methods'!$I:$I,$C743,'A-methods'!$A:$A,$D743)),'A-baseline &amp; data'!AM477)</f>
        <v>186.32335687680006</v>
      </c>
      <c r="M743" s="196">
        <f>IF('A-baseline &amp; data'!AN477="",L743*(1+SUMIFS('A-methods'!S:S,'A-methods'!$AG:$AG,"rate",'A-methods'!$AF:$AF,$B743,'A-methods'!$I:$I,$C743,'A-methods'!$A:$A,$D743)),'A-baseline &amp; data'!AN477)</f>
        <v>149.05868550144007</v>
      </c>
      <c r="N743" s="196">
        <f>IF('A-baseline &amp; data'!AO477="",M743*(1+SUMIFS('A-methods'!T:T,'A-methods'!$AG:$AG,"rate",'A-methods'!$AF:$AF,$B743,'A-methods'!$I:$I,$C743,'A-methods'!$A:$A,$D743)),'A-baseline &amp; data'!AO477)</f>
        <v>119.24694840115205</v>
      </c>
      <c r="O743" s="196">
        <f>IF('A-baseline &amp; data'!AP477="",N743*(1+SUMIFS('A-methods'!U:U,'A-methods'!$AG:$AG,"rate",'A-methods'!$AF:$AF,$B743,'A-methods'!$I:$I,$C743,'A-methods'!$A:$A,$D743)),'A-baseline &amp; data'!AP477)</f>
        <v>95.397558720921651</v>
      </c>
      <c r="P743" s="196">
        <f>IF('A-baseline &amp; data'!AQ477="",O743*(1+SUMIFS('A-methods'!V:V,'A-methods'!$AG:$AG,"rate",'A-methods'!$AF:$AF,$B743,'A-methods'!$I:$I,$C743,'A-methods'!$A:$A,$D743)),'A-baseline &amp; data'!AQ477)</f>
        <v>76.318046976737321</v>
      </c>
      <c r="Q743" s="196">
        <f>IF('A-baseline &amp; data'!AR477="",P743*(1+SUMIFS('A-methods'!W:W,'A-methods'!$AG:$AG,"rate",'A-methods'!$AF:$AF,$B743,'A-methods'!$I:$I,$C743,'A-methods'!$A:$A,$D743)),'A-baseline &amp; data'!AR477)</f>
        <v>61.054437581389863</v>
      </c>
      <c r="R743" s="196">
        <f>IF('A-baseline &amp; data'!AS477="",Q743*(1+SUMIFS('A-methods'!X:X,'A-methods'!$AG:$AG,"rate",'A-methods'!$AF:$AF,$B743,'A-methods'!$I:$I,$C743,'A-methods'!$A:$A,$D743)),'A-baseline &amp; data'!AS477)</f>
        <v>48.843550065111891</v>
      </c>
      <c r="S743" s="196">
        <f>IF('A-baseline &amp; data'!AT477="",R743*(1+SUMIFS('A-methods'!Y:Y,'A-methods'!$AG:$AG,"rate",'A-methods'!$AF:$AF,$B743,'A-methods'!$I:$I,$C743,'A-methods'!$A:$A,$D743)),'A-baseline &amp; data'!AT477)</f>
        <v>39.074840052089513</v>
      </c>
      <c r="T743" s="196">
        <f>IF('A-baseline &amp; data'!AU477="",S743*(1+SUMIFS('A-methods'!Z:Z,'A-methods'!$AG:$AG,"rate",'A-methods'!$AF:$AF,$B743,'A-methods'!$I:$I,$C743,'A-methods'!$A:$A,$D743)),'A-baseline &amp; data'!AU477)</f>
        <v>31.259872041671613</v>
      </c>
      <c r="U743" s="196">
        <f>IF('A-baseline &amp; data'!AV477="",T743*(1+SUMIFS('A-methods'!AA:AA,'A-methods'!$AG:$AG,"rate",'A-methods'!$AF:$AF,$B743,'A-methods'!$I:$I,$C743,'A-methods'!$A:$A,$D743)),'A-baseline &amp; data'!AV477)</f>
        <v>25.007897633337294</v>
      </c>
      <c r="V743" s="196">
        <f>IF('A-baseline &amp; data'!AW477="",U743*(1+SUMIFS('A-methods'!AB:AB,'A-methods'!$AG:$AG,"rate",'A-methods'!$AF:$AF,$B743,'A-methods'!$I:$I,$C743,'A-methods'!$A:$A,$D743)),'A-baseline &amp; data'!AW477)</f>
        <v>20.006318106669838</v>
      </c>
      <c r="W743" s="196">
        <f>IF('A-baseline &amp; data'!AX477="",V743*(1+SUMIFS('A-methods'!AC:AC,'A-methods'!$AG:$AG,"rate",'A-methods'!$AF:$AF,$B743,'A-methods'!$I:$I,$C743,'A-methods'!$A:$A,$D743)),'A-baseline &amp; data'!AX477)</f>
        <v>16.005054485335872</v>
      </c>
      <c r="X743" s="196">
        <f>IF('A-baseline &amp; data'!AY477="",W743*(1+SUMIFS('A-methods'!AD:AD,'A-methods'!$AG:$AG,"rate",'A-methods'!$AF:$AF,$B743,'A-methods'!$I:$I,$C743,'A-methods'!$A:$A,$D743)),'A-baseline &amp; data'!AY477)</f>
        <v>12.804043588268698</v>
      </c>
      <c r="Y743" s="196">
        <f>IF('A-baseline &amp; data'!AZ477="",X743*(1+SUMIFS('A-methods'!AE:AE,'A-methods'!$AG:$AG,"rate",'A-methods'!$AF:$AF,$B743,'A-methods'!$I:$I,$C743,'A-methods'!$A:$A,$D743)),'A-baseline &amp; data'!AZ477)</f>
        <v>10.243234870614959</v>
      </c>
    </row>
    <row r="744" spans="1:27">
      <c r="A744" s="222"/>
      <c r="B744" s="213"/>
      <c r="C744" s="250" t="str">
        <f>C743</f>
        <v>Vic</v>
      </c>
      <c r="D744" s="250"/>
      <c r="E744" s="324">
        <f t="shared" ref="E744:Y744" si="71">SUM(E716:E743)</f>
        <v>789741.01117256843</v>
      </c>
      <c r="F744" s="324">
        <f t="shared" si="71"/>
        <v>787637.56572688406</v>
      </c>
      <c r="G744" s="324">
        <f t="shared" si="71"/>
        <v>785847.03170476109</v>
      </c>
      <c r="H744" s="324">
        <f t="shared" si="71"/>
        <v>784354.75965166348</v>
      </c>
      <c r="I744" s="324">
        <f t="shared" si="71"/>
        <v>783132.248297913</v>
      </c>
      <c r="J744" s="324">
        <f t="shared" si="71"/>
        <v>782208.27948411251</v>
      </c>
      <c r="K744" s="324">
        <f t="shared" si="71"/>
        <v>781512.08931043209</v>
      </c>
      <c r="L744" s="324">
        <f t="shared" si="71"/>
        <v>781550.53765490383</v>
      </c>
      <c r="M744" s="324">
        <f t="shared" si="71"/>
        <v>781740.43621883285</v>
      </c>
      <c r="N744" s="324">
        <f t="shared" si="71"/>
        <v>782091.17877017532</v>
      </c>
      <c r="O744" s="324">
        <f t="shared" si="71"/>
        <v>782588.81763954926</v>
      </c>
      <c r="P744" s="324">
        <f t="shared" si="71"/>
        <v>783233.17875415145</v>
      </c>
      <c r="Q744" s="324">
        <f t="shared" si="71"/>
        <v>784023.45795830514</v>
      </c>
      <c r="R744" s="324">
        <f t="shared" si="71"/>
        <v>784959.15317095548</v>
      </c>
      <c r="S744" s="324">
        <f t="shared" si="71"/>
        <v>786040.02578566119</v>
      </c>
      <c r="T744" s="324">
        <f t="shared" si="71"/>
        <v>787266.0698157791</v>
      </c>
      <c r="U744" s="324">
        <f t="shared" si="71"/>
        <v>788637.48725690506</v>
      </c>
      <c r="V744" s="324">
        <f t="shared" si="71"/>
        <v>790154.6684440542</v>
      </c>
      <c r="W744" s="324">
        <f t="shared" si="71"/>
        <v>791818.17642542138</v>
      </c>
      <c r="X744" s="324">
        <f t="shared" si="71"/>
        <v>793628.73457006575</v>
      </c>
      <c r="Y744" s="324">
        <f t="shared" si="71"/>
        <v>795587.21678330877</v>
      </c>
    </row>
    <row r="745" spans="1:27">
      <c r="D745" s="305"/>
    </row>
    <row r="746" spans="1:27" s="349" customFormat="1" ht="21">
      <c r="A746" s="347" t="s">
        <v>509</v>
      </c>
      <c r="B746" s="348"/>
      <c r="C746" s="348"/>
      <c r="D746" s="348"/>
      <c r="AA746" s="353" t="b">
        <f>AND(Y806&gt;Y776,Y836&lt;Y776)</f>
        <v>1</v>
      </c>
    </row>
    <row r="747" spans="1:27" s="224" customFormat="1" ht="15.75">
      <c r="B747" s="242" t="s">
        <v>211</v>
      </c>
      <c r="C747" s="242"/>
      <c r="D747" s="304"/>
      <c r="AA747" s="354"/>
    </row>
    <row r="748" spans="1:27">
      <c r="A748" s="246" t="s">
        <v>21</v>
      </c>
      <c r="B748" s="247" t="s">
        <v>198</v>
      </c>
      <c r="C748" s="273" t="str">
        <f>A746</f>
        <v>WA</v>
      </c>
      <c r="D748" s="271" t="s">
        <v>214</v>
      </c>
      <c r="E748" s="335">
        <f>IF('A-baseline &amp; data'!AF524&lt;&gt;"",'A-baseline &amp; data'!AF524,'A-baseline &amp; data'!AE524*(1+SUMIFS('A-methods'!K:K,'A-methods'!$AG:$AG,"rate",'A-methods'!$AF:$AF,$B748,'A-methods'!$J:$J,$C748,'A-methods'!$A:$A,$D748)))</f>
        <v>1084.2370199999998</v>
      </c>
      <c r="F748" s="248">
        <f>IF('A-baseline &amp; data'!AG524="",E748*(1+SUMIFS('A-methods'!L:L,'A-methods'!$AG:$AG,"rate",'A-methods'!$AF:$AF,$B748,'A-methods'!$J:$J,$C748,'A-methods'!$A:$A,$D748)),'A-baseline &amp; data'!AG524)</f>
        <v>1122.1853156999998</v>
      </c>
      <c r="G748" s="248">
        <f>IF('A-baseline &amp; data'!AH524="",F748*(1+SUMIFS('A-methods'!M:M,'A-methods'!$AG:$AG,"rate",'A-methods'!$AF:$AF,$B748,'A-methods'!$J:$J,$C748,'A-methods'!$A:$A,$D748)),'A-baseline &amp; data'!AH524)</f>
        <v>1161.4618017494997</v>
      </c>
      <c r="H748" s="248">
        <f>IF('A-baseline &amp; data'!AI524="",G748*(1+SUMIFS('A-methods'!N:N,'A-methods'!$AG:$AG,"rate",'A-methods'!$AF:$AF,$B748,'A-methods'!$J:$J,$C748,'A-methods'!$A:$A,$D748)),'A-baseline &amp; data'!AI524)</f>
        <v>1202.1129648107321</v>
      </c>
      <c r="I748" s="248">
        <f>IF('A-baseline &amp; data'!AJ524="",H748*(1+SUMIFS('A-methods'!O:O,'A-methods'!$AG:$AG,"rate",'A-methods'!$AF:$AF,$B748,'A-methods'!$J:$J,$C748,'A-methods'!$A:$A,$D748)),'A-baseline &amp; data'!AJ524)</f>
        <v>1244.1869185791077</v>
      </c>
      <c r="J748" s="248">
        <f>IF('A-baseline &amp; data'!AK524="",I748*(1+SUMIFS('A-methods'!P:P,'A-methods'!$AG:$AG,"rate",'A-methods'!$AF:$AF,$B748,'A-methods'!$J:$J,$C748,'A-methods'!$A:$A,$D748)),'A-baseline &amp; data'!AK524)</f>
        <v>1287.7334607293762</v>
      </c>
      <c r="K748" s="248">
        <f>IF('A-baseline &amp; data'!AL524="",J748*(1+SUMIFS('A-methods'!Q:Q,'A-methods'!$AG:$AG,"rate",'A-methods'!$AF:$AF,$B748,'A-methods'!$J:$J,$C748,'A-methods'!$A:$A,$D748)),'A-baseline &amp; data'!AL524)</f>
        <v>1332.8041318549044</v>
      </c>
      <c r="L748" s="248">
        <f>IF('A-baseline &amp; data'!AM524="",K748*(1+SUMIFS('A-methods'!R:R,'A-methods'!$AG:$AG,"rate",'A-methods'!$AF:$AF,$B748,'A-methods'!$J:$J,$C748,'A-methods'!$A:$A,$D748)),'A-baseline &amp; data'!AM524)</f>
        <v>1379.4522764698261</v>
      </c>
      <c r="M748" s="248">
        <f>IF('A-baseline &amp; data'!AN524="",L748*(1+SUMIFS('A-methods'!S:S,'A-methods'!$AG:$AG,"rate",'A-methods'!$AF:$AF,$B748,'A-methods'!$J:$J,$C748,'A-methods'!$A:$A,$D748)),'A-baseline &amp; data'!AN524)</f>
        <v>1427.7331061462698</v>
      </c>
      <c r="N748" s="248">
        <f>IF('A-baseline &amp; data'!AO524="",M748*(1+SUMIFS('A-methods'!T:T,'A-methods'!$AG:$AG,"rate",'A-methods'!$AF:$AF,$B748,'A-methods'!$J:$J,$C748,'A-methods'!$A:$A,$D748)),'A-baseline &amp; data'!AO524)</f>
        <v>1477.7037648613891</v>
      </c>
      <c r="O748" s="248">
        <f>IF('A-baseline &amp; data'!AP524="",N748*(1+SUMIFS('A-methods'!U:U,'A-methods'!$AG:$AG,"rate",'A-methods'!$AF:$AF,$B748,'A-methods'!$J:$J,$C748,'A-methods'!$A:$A,$D748)),'A-baseline &amp; data'!AP524)</f>
        <v>1529.4233966315376</v>
      </c>
      <c r="P748" s="248">
        <f>IF('A-baseline &amp; data'!AQ524="",O748*(1+SUMIFS('A-methods'!V:V,'A-methods'!$AG:$AG,"rate",'A-methods'!$AF:$AF,$B748,'A-methods'!$J:$J,$C748,'A-methods'!$A:$A,$D748)),'A-baseline &amp; data'!AQ524)</f>
        <v>1582.9532155136412</v>
      </c>
      <c r="Q748" s="248">
        <f>IF('A-baseline &amp; data'!AR524="",P748*(1+SUMIFS('A-methods'!W:W,'A-methods'!$AG:$AG,"rate",'A-methods'!$AF:$AF,$B748,'A-methods'!$J:$J,$C748,'A-methods'!$A:$A,$D748)),'A-baseline &amp; data'!AR524)</f>
        <v>1638.3565780566184</v>
      </c>
      <c r="R748" s="248">
        <f>IF('A-baseline &amp; data'!AS524="",Q748*(1+SUMIFS('A-methods'!X:X,'A-methods'!$AG:$AG,"rate",'A-methods'!$AF:$AF,$B748,'A-methods'!$J:$J,$C748,'A-methods'!$A:$A,$D748)),'A-baseline &amp; data'!AS524)</f>
        <v>1695.6990582885999</v>
      </c>
      <c r="S748" s="248">
        <f>IF('A-baseline &amp; data'!AT524="",R748*(1+SUMIFS('A-methods'!Y:Y,'A-methods'!$AG:$AG,"rate",'A-methods'!$AF:$AF,$B748,'A-methods'!$J:$J,$C748,'A-methods'!$A:$A,$D748)),'A-baseline &amp; data'!AT524)</f>
        <v>1755.0485253287006</v>
      </c>
      <c r="T748" s="248">
        <f>IF('A-baseline &amp; data'!AU524="",S748*(1+SUMIFS('A-methods'!Z:Z,'A-methods'!$AG:$AG,"rate",'A-methods'!$AF:$AF,$B748,'A-methods'!$J:$J,$C748,'A-methods'!$A:$A,$D748)),'A-baseline &amp; data'!AU524)</f>
        <v>1816.4752237152049</v>
      </c>
      <c r="U748" s="248">
        <f>IF('A-baseline &amp; data'!AV524="",T748*(1+SUMIFS('A-methods'!AA:AA,'A-methods'!$AG:$AG,"rate",'A-methods'!$AF:$AF,$B748,'A-methods'!$J:$J,$C748,'A-methods'!$A:$A,$D748)),'A-baseline &amp; data'!AV524)</f>
        <v>1880.0518565452369</v>
      </c>
      <c r="V748" s="248">
        <f>IF('A-baseline &amp; data'!AW524="",U748*(1+SUMIFS('A-methods'!AB:AB,'A-methods'!$AG:$AG,"rate",'A-methods'!$AF:$AF,$B748,'A-methods'!$J:$J,$C748,'A-methods'!$A:$A,$D748)),'A-baseline &amp; data'!AW524)</f>
        <v>1945.8536715243201</v>
      </c>
      <c r="W748" s="248">
        <f>IF('A-baseline &amp; data'!AX524="",V748*(1+SUMIFS('A-methods'!AC:AC,'A-methods'!$AG:$AG,"rate",'A-methods'!$AF:$AF,$B748,'A-methods'!$J:$J,$C748,'A-methods'!$A:$A,$D748)),'A-baseline &amp; data'!AX524)</f>
        <v>2013.9585500276712</v>
      </c>
      <c r="X748" s="248">
        <f>IF('A-baseline &amp; data'!AY524="",W748*(1+SUMIFS('A-methods'!AD:AD,'A-methods'!$AG:$AG,"rate",'A-methods'!$AF:$AF,$B748,'A-methods'!$J:$J,$C748,'A-methods'!$A:$A,$D748)),'A-baseline &amp; data'!AY524)</f>
        <v>2084.4470992786396</v>
      </c>
      <c r="Y748" s="248">
        <f>IF('A-baseline &amp; data'!AZ524="",X748*(1+SUMIFS('A-methods'!AE:AE,'A-methods'!$AG:$AG,"rate",'A-methods'!$AF:$AF,$B748,'A-methods'!$J:$J,$C748,'A-methods'!$A:$A,$D748)),'A-baseline &amp; data'!AZ524)</f>
        <v>2157.4027477533918</v>
      </c>
    </row>
    <row r="749" spans="1:27">
      <c r="A749" s="237" t="s">
        <v>29</v>
      </c>
      <c r="B749" s="221" t="s">
        <v>30</v>
      </c>
      <c r="C749" s="274" t="str">
        <f t="shared" ref="C749:D814" si="72">C748</f>
        <v>WA</v>
      </c>
      <c r="D749" s="272" t="str">
        <f>D748</f>
        <v>Best</v>
      </c>
      <c r="E749" s="336">
        <f>IF('A-baseline &amp; data'!AF525&lt;&gt;"",'A-baseline &amp; data'!AF525,'A-baseline &amp; data'!AE525*(1+SUMIFS('A-methods'!K:K,'A-methods'!$AG:$AG,"rate",'A-methods'!$AF:$AF,$B749,'A-methods'!$J:$J,$C749,'A-methods'!$A:$A,$D749)))</f>
        <v>3775.4630515000008</v>
      </c>
      <c r="F749" s="243">
        <f>IF('A-baseline &amp; data'!AG525="",E749*(1+SUMIFS('A-methods'!L:L,'A-methods'!$AG:$AG,"rate",'A-methods'!$AF:$AF,$B749,'A-methods'!$J:$J,$C749,'A-methods'!$A:$A,$D749)),'A-baseline &amp; data'!AG525)</f>
        <v>3662.1991599550006</v>
      </c>
      <c r="G749" s="243">
        <f>IF('A-baseline &amp; data'!AH525="",F749*(1+SUMIFS('A-methods'!M:M,'A-methods'!$AG:$AG,"rate",'A-methods'!$AF:$AF,$B749,'A-methods'!$J:$J,$C749,'A-methods'!$A:$A,$D749)),'A-baseline &amp; data'!AH525)</f>
        <v>3552.3331851563503</v>
      </c>
      <c r="H749" s="243">
        <f>IF('A-baseline &amp; data'!AI525="",G749*(1+SUMIFS('A-methods'!N:N,'A-methods'!$AG:$AG,"rate",'A-methods'!$AF:$AF,$B749,'A-methods'!$J:$J,$C749,'A-methods'!$A:$A,$D749)),'A-baseline &amp; data'!AI525)</f>
        <v>3445.7631896016596</v>
      </c>
      <c r="I749" s="243">
        <f>IF('A-baseline &amp; data'!AJ525="",H749*(1+SUMIFS('A-methods'!O:O,'A-methods'!$AG:$AG,"rate",'A-methods'!$AF:$AF,$B749,'A-methods'!$J:$J,$C749,'A-methods'!$A:$A,$D749)),'A-baseline &amp; data'!AJ525)</f>
        <v>3342.3902939136096</v>
      </c>
      <c r="J749" s="243">
        <f>IF('A-baseline &amp; data'!AK525="",I749*(1+SUMIFS('A-methods'!P:P,'A-methods'!$AG:$AG,"rate",'A-methods'!$AF:$AF,$B749,'A-methods'!$J:$J,$C749,'A-methods'!$A:$A,$D749)),'A-baseline &amp; data'!AK525)</f>
        <v>3242.1185850962011</v>
      </c>
      <c r="K749" s="243">
        <f>IF('A-baseline &amp; data'!AL525="",J749*(1+SUMIFS('A-methods'!Q:Q,'A-methods'!$AG:$AG,"rate",'A-methods'!$AF:$AF,$B749,'A-methods'!$J:$J,$C749,'A-methods'!$A:$A,$D749)),'A-baseline &amp; data'!AL525)</f>
        <v>3144.8550275433149</v>
      </c>
      <c r="L749" s="243">
        <f>IF('A-baseline &amp; data'!AM525="",K749*(1+SUMIFS('A-methods'!R:R,'A-methods'!$AG:$AG,"rate",'A-methods'!$AF:$AF,$B749,'A-methods'!$J:$J,$C749,'A-methods'!$A:$A,$D749)),'A-baseline &amp; data'!AM525)</f>
        <v>3144.8550275433149</v>
      </c>
      <c r="M749" s="243">
        <f>IF('A-baseline &amp; data'!AN525="",L749*(1+SUMIFS('A-methods'!S:S,'A-methods'!$AG:$AG,"rate",'A-methods'!$AF:$AF,$B749,'A-methods'!$J:$J,$C749,'A-methods'!$A:$A,$D749)),'A-baseline &amp; data'!AN525)</f>
        <v>3144.8550275433149</v>
      </c>
      <c r="N749" s="243">
        <f>IF('A-baseline &amp; data'!AO525="",M749*(1+SUMIFS('A-methods'!T:T,'A-methods'!$AG:$AG,"rate",'A-methods'!$AF:$AF,$B749,'A-methods'!$J:$J,$C749,'A-methods'!$A:$A,$D749)),'A-baseline &amp; data'!AO525)</f>
        <v>3144.8550275433149</v>
      </c>
      <c r="O749" s="243">
        <f>IF('A-baseline &amp; data'!AP525="",N749*(1+SUMIFS('A-methods'!U:U,'A-methods'!$AG:$AG,"rate",'A-methods'!$AF:$AF,$B749,'A-methods'!$J:$J,$C749,'A-methods'!$A:$A,$D749)),'A-baseline &amp; data'!AP525)</f>
        <v>3144.8550275433149</v>
      </c>
      <c r="P749" s="243">
        <f>IF('A-baseline &amp; data'!AQ525="",O749*(1+SUMIFS('A-methods'!V:V,'A-methods'!$AG:$AG,"rate",'A-methods'!$AF:$AF,$B749,'A-methods'!$J:$J,$C749,'A-methods'!$A:$A,$D749)),'A-baseline &amp; data'!AQ525)</f>
        <v>3144.8550275433149</v>
      </c>
      <c r="Q749" s="243">
        <f>IF('A-baseline &amp; data'!AR525="",P749*(1+SUMIFS('A-methods'!W:W,'A-methods'!$AG:$AG,"rate",'A-methods'!$AF:$AF,$B749,'A-methods'!$J:$J,$C749,'A-methods'!$A:$A,$D749)),'A-baseline &amp; data'!AR525)</f>
        <v>3144.8550275433149</v>
      </c>
      <c r="R749" s="243">
        <f>IF('A-baseline &amp; data'!AS525="",Q749*(1+SUMIFS('A-methods'!X:X,'A-methods'!$AG:$AG,"rate",'A-methods'!$AF:$AF,$B749,'A-methods'!$J:$J,$C749,'A-methods'!$A:$A,$D749)),'A-baseline &amp; data'!AS525)</f>
        <v>3144.8550275433149</v>
      </c>
      <c r="S749" s="243">
        <f>IF('A-baseline &amp; data'!AT525="",R749*(1+SUMIFS('A-methods'!Y:Y,'A-methods'!$AG:$AG,"rate",'A-methods'!$AF:$AF,$B749,'A-methods'!$J:$J,$C749,'A-methods'!$A:$A,$D749)),'A-baseline &amp; data'!AT525)</f>
        <v>3144.8550275433149</v>
      </c>
      <c r="T749" s="243">
        <f>IF('A-baseline &amp; data'!AU525="",S749*(1+SUMIFS('A-methods'!Z:Z,'A-methods'!$AG:$AG,"rate",'A-methods'!$AF:$AF,$B749,'A-methods'!$J:$J,$C749,'A-methods'!$A:$A,$D749)),'A-baseline &amp; data'!AU525)</f>
        <v>3144.8550275433149</v>
      </c>
      <c r="U749" s="243">
        <f>IF('A-baseline &amp; data'!AV525="",T749*(1+SUMIFS('A-methods'!AA:AA,'A-methods'!$AG:$AG,"rate",'A-methods'!$AF:$AF,$B749,'A-methods'!$J:$J,$C749,'A-methods'!$A:$A,$D749)),'A-baseline &amp; data'!AV525)</f>
        <v>3144.8550275433149</v>
      </c>
      <c r="V749" s="243">
        <f>IF('A-baseline &amp; data'!AW525="",U749*(1+SUMIFS('A-methods'!AB:AB,'A-methods'!$AG:$AG,"rate",'A-methods'!$AF:$AF,$B749,'A-methods'!$J:$J,$C749,'A-methods'!$A:$A,$D749)),'A-baseline &amp; data'!AW525)</f>
        <v>3144.8550275433149</v>
      </c>
      <c r="W749" s="243">
        <f>IF('A-baseline &amp; data'!AX525="",V749*(1+SUMIFS('A-methods'!AC:AC,'A-methods'!$AG:$AG,"rate",'A-methods'!$AF:$AF,$B749,'A-methods'!$J:$J,$C749,'A-methods'!$A:$A,$D749)),'A-baseline &amp; data'!AX525)</f>
        <v>3144.8550275433149</v>
      </c>
      <c r="X749" s="243">
        <f>IF('A-baseline &amp; data'!AY525="",W749*(1+SUMIFS('A-methods'!AD:AD,'A-methods'!$AG:$AG,"rate",'A-methods'!$AF:$AF,$B749,'A-methods'!$J:$J,$C749,'A-methods'!$A:$A,$D749)),'A-baseline &amp; data'!AY525)</f>
        <v>3144.8550275433149</v>
      </c>
      <c r="Y749" s="243">
        <f>IF('A-baseline &amp; data'!AZ525="",X749*(1+SUMIFS('A-methods'!AE:AE,'A-methods'!$AG:$AG,"rate",'A-methods'!$AF:$AF,$B749,'A-methods'!$J:$J,$C749,'A-methods'!$A:$A,$D749)),'A-baseline &amp; data'!AZ525)</f>
        <v>3144.8550275433149</v>
      </c>
    </row>
    <row r="750" spans="1:27">
      <c r="A750" s="237" t="s">
        <v>33</v>
      </c>
      <c r="B750" s="221" t="s">
        <v>34</v>
      </c>
      <c r="C750" s="274" t="str">
        <f t="shared" si="72"/>
        <v>WA</v>
      </c>
      <c r="D750" s="272" t="str">
        <f t="shared" si="72"/>
        <v>Best</v>
      </c>
      <c r="E750" s="336">
        <f>IF('A-baseline &amp; data'!AF526&lt;&gt;"",'A-baseline &amp; data'!AF526,'A-baseline &amp; data'!AE526*(1+SUMIFS('A-methods'!K:K,'A-methods'!$AG:$AG,"rate",'A-methods'!$AF:$AF,$B750,'A-methods'!$J:$J,$C750,'A-methods'!$A:$A,$D750)))</f>
        <v>82548.115484360242</v>
      </c>
      <c r="F750" s="243">
        <f>IF('A-baseline &amp; data'!AG526="",E750*(1+SUMIFS('A-methods'!L:L,'A-methods'!$AG:$AG,"rate",'A-methods'!$AF:$AF,$B750,'A-methods'!$J:$J,$C750,'A-methods'!$A:$A,$D750)),'A-baseline &amp; data'!AG526)</f>
        <v>81392.441867579197</v>
      </c>
      <c r="G750" s="243">
        <f>IF('A-baseline &amp; data'!AH526="",F750*(1+SUMIFS('A-methods'!M:M,'A-methods'!$AG:$AG,"rate",'A-methods'!$AF:$AF,$B750,'A-methods'!$J:$J,$C750,'A-methods'!$A:$A,$D750)),'A-baseline &amp; data'!AH526)</f>
        <v>80252.947681433085</v>
      </c>
      <c r="H750" s="243">
        <f>IF('A-baseline &amp; data'!AI526="",G750*(1+SUMIFS('A-methods'!N:N,'A-methods'!$AG:$AG,"rate",'A-methods'!$AF:$AF,$B750,'A-methods'!$J:$J,$C750,'A-methods'!$A:$A,$D750)),'A-baseline &amp; data'!AI526)</f>
        <v>79129.406413893026</v>
      </c>
      <c r="I750" s="243">
        <f>IF('A-baseline &amp; data'!AJ526="",H750*(1+SUMIFS('A-methods'!O:O,'A-methods'!$AG:$AG,"rate",'A-methods'!$AF:$AF,$B750,'A-methods'!$J:$J,$C750,'A-methods'!$A:$A,$D750)),'A-baseline &amp; data'!AJ526)</f>
        <v>78021.594724098526</v>
      </c>
      <c r="J750" s="243">
        <f>IF('A-baseline &amp; data'!AK526="",I750*(1+SUMIFS('A-methods'!P:P,'A-methods'!$AG:$AG,"rate",'A-methods'!$AF:$AF,$B750,'A-methods'!$J:$J,$C750,'A-methods'!$A:$A,$D750)),'A-baseline &amp; data'!AK526)</f>
        <v>76929.292397961151</v>
      </c>
      <c r="K750" s="243">
        <f>IF('A-baseline &amp; data'!AL526="",J750*(1+SUMIFS('A-methods'!Q:Q,'A-methods'!$AG:$AG,"rate",'A-methods'!$AF:$AF,$B750,'A-methods'!$J:$J,$C750,'A-methods'!$A:$A,$D750)),'A-baseline &amp; data'!AL526)</f>
        <v>75852.282304389693</v>
      </c>
      <c r="L750" s="243">
        <f>IF('A-baseline &amp; data'!AM526="",K750*(1+SUMIFS('A-methods'!R:R,'A-methods'!$AG:$AG,"rate",'A-methods'!$AF:$AF,$B750,'A-methods'!$J:$J,$C750,'A-methods'!$A:$A,$D750)),'A-baseline &amp; data'!AM526)</f>
        <v>74790.35035212824</v>
      </c>
      <c r="M750" s="243">
        <f>IF('A-baseline &amp; data'!AN526="",L750*(1+SUMIFS('A-methods'!S:S,'A-methods'!$AG:$AG,"rate",'A-methods'!$AF:$AF,$B750,'A-methods'!$J:$J,$C750,'A-methods'!$A:$A,$D750)),'A-baseline &amp; data'!AN526)</f>
        <v>73743.285447198446</v>
      </c>
      <c r="N750" s="243">
        <f>IF('A-baseline &amp; data'!AO526="",M750*(1+SUMIFS('A-methods'!T:T,'A-methods'!$AG:$AG,"rate",'A-methods'!$AF:$AF,$B750,'A-methods'!$J:$J,$C750,'A-methods'!$A:$A,$D750)),'A-baseline &amp; data'!AO526)</f>
        <v>72710.87945093766</v>
      </c>
      <c r="O750" s="243">
        <f>IF('A-baseline &amp; data'!AP526="",N750*(1+SUMIFS('A-methods'!U:U,'A-methods'!$AG:$AG,"rate",'A-methods'!$AF:$AF,$B750,'A-methods'!$J:$J,$C750,'A-methods'!$A:$A,$D750)),'A-baseline &amp; data'!AP526)</f>
        <v>71692.927138624538</v>
      </c>
      <c r="P750" s="243">
        <f>IF('A-baseline &amp; data'!AQ526="",O750*(1+SUMIFS('A-methods'!V:V,'A-methods'!$AG:$AG,"rate",'A-methods'!$AF:$AF,$B750,'A-methods'!$J:$J,$C750,'A-methods'!$A:$A,$D750)),'A-baseline &amp; data'!AQ526)</f>
        <v>70689.226158683799</v>
      </c>
      <c r="Q750" s="243">
        <f>IF('A-baseline &amp; data'!AR526="",P750*(1+SUMIFS('A-methods'!W:W,'A-methods'!$AG:$AG,"rate",'A-methods'!$AF:$AF,$B750,'A-methods'!$J:$J,$C750,'A-methods'!$A:$A,$D750)),'A-baseline &amp; data'!AR526)</f>
        <v>69699.576992462229</v>
      </c>
      <c r="R750" s="243">
        <f>IF('A-baseline &amp; data'!AS526="",Q750*(1+SUMIFS('A-methods'!X:X,'A-methods'!$AG:$AG,"rate",'A-methods'!$AF:$AF,$B750,'A-methods'!$J:$J,$C750,'A-methods'!$A:$A,$D750)),'A-baseline &amp; data'!AS526)</f>
        <v>68723.782914567753</v>
      </c>
      <c r="S750" s="243">
        <f>IF('A-baseline &amp; data'!AT526="",R750*(1+SUMIFS('A-methods'!Y:Y,'A-methods'!$AG:$AG,"rate",'A-methods'!$AF:$AF,$B750,'A-methods'!$J:$J,$C750,'A-methods'!$A:$A,$D750)),'A-baseline &amp; data'!AT526)</f>
        <v>67761.649953763801</v>
      </c>
      <c r="T750" s="243">
        <f>IF('A-baseline &amp; data'!AU526="",S750*(1+SUMIFS('A-methods'!Z:Z,'A-methods'!$AG:$AG,"rate",'A-methods'!$AF:$AF,$B750,'A-methods'!$J:$J,$C750,'A-methods'!$A:$A,$D750)),'A-baseline &amp; data'!AU526)</f>
        <v>66812.986854411109</v>
      </c>
      <c r="U750" s="243">
        <f>IF('A-baseline &amp; data'!AV526="",T750*(1+SUMIFS('A-methods'!AA:AA,'A-methods'!$AG:$AG,"rate",'A-methods'!$AF:$AF,$B750,'A-methods'!$J:$J,$C750,'A-methods'!$A:$A,$D750)),'A-baseline &amp; data'!AV526)</f>
        <v>65877.605038449357</v>
      </c>
      <c r="V750" s="243">
        <f>IF('A-baseline &amp; data'!AW526="",U750*(1+SUMIFS('A-methods'!AB:AB,'A-methods'!$AG:$AG,"rate",'A-methods'!$AF:$AF,$B750,'A-methods'!$J:$J,$C750,'A-methods'!$A:$A,$D750)),'A-baseline &amp; data'!AW526)</f>
        <v>64955.318567911068</v>
      </c>
      <c r="W750" s="243">
        <f>IF('A-baseline &amp; data'!AX526="",V750*(1+SUMIFS('A-methods'!AC:AC,'A-methods'!$AG:$AG,"rate",'A-methods'!$AF:$AF,$B750,'A-methods'!$J:$J,$C750,'A-methods'!$A:$A,$D750)),'A-baseline &amp; data'!AX526)</f>
        <v>64045.944107960313</v>
      </c>
      <c r="X750" s="243">
        <f>IF('A-baseline &amp; data'!AY526="",W750*(1+SUMIFS('A-methods'!AD:AD,'A-methods'!$AG:$AG,"rate",'A-methods'!$AF:$AF,$B750,'A-methods'!$J:$J,$C750,'A-methods'!$A:$A,$D750)),'A-baseline &amp; data'!AY526)</f>
        <v>63149.300890448867</v>
      </c>
      <c r="Y750" s="243">
        <f>IF('A-baseline &amp; data'!AZ526="",X750*(1+SUMIFS('A-methods'!AE:AE,'A-methods'!$AG:$AG,"rate",'A-methods'!$AF:$AF,$B750,'A-methods'!$J:$J,$C750,'A-methods'!$A:$A,$D750)),'A-baseline &amp; data'!AZ526)</f>
        <v>62265.210677982584</v>
      </c>
    </row>
    <row r="751" spans="1:27">
      <c r="A751" s="237" t="s">
        <v>43</v>
      </c>
      <c r="B751" s="221" t="s">
        <v>44</v>
      </c>
      <c r="C751" s="274" t="str">
        <f t="shared" si="72"/>
        <v>WA</v>
      </c>
      <c r="D751" s="272" t="str">
        <f t="shared" si="72"/>
        <v>Best</v>
      </c>
      <c r="E751" s="336">
        <f>IF('A-baseline &amp; data'!AF527&lt;&gt;"",'A-baseline &amp; data'!AF527,'A-baseline &amp; data'!AE527*(1+SUMIFS('A-methods'!K:K,'A-methods'!$AG:$AG,"rate",'A-methods'!$AF:$AF,$B751,'A-methods'!$J:$J,$C751,'A-methods'!$A:$A,$D751)))</f>
        <v>35.024276009999994</v>
      </c>
      <c r="F751" s="243">
        <f>IF('A-baseline &amp; data'!AG527="",E751*(1+SUMIFS('A-methods'!L:L,'A-methods'!$AG:$AG,"rate",'A-methods'!$AF:$AF,$B751,'A-methods'!$J:$J,$C751,'A-methods'!$A:$A,$D751)),'A-baseline &amp; data'!AG527)</f>
        <v>35.374518770099996</v>
      </c>
      <c r="G751" s="243">
        <f>IF('A-baseline &amp; data'!AH527="",F751*(1+SUMIFS('A-methods'!M:M,'A-methods'!$AG:$AG,"rate",'A-methods'!$AF:$AF,$B751,'A-methods'!$J:$J,$C751,'A-methods'!$A:$A,$D751)),'A-baseline &amp; data'!AH527)</f>
        <v>35.728263957800998</v>
      </c>
      <c r="H751" s="243">
        <f>IF('A-baseline &amp; data'!AI527="",G751*(1+SUMIFS('A-methods'!N:N,'A-methods'!$AG:$AG,"rate",'A-methods'!$AF:$AF,$B751,'A-methods'!$J:$J,$C751,'A-methods'!$A:$A,$D751)),'A-baseline &amp; data'!AI527)</f>
        <v>36.085546597379007</v>
      </c>
      <c r="I751" s="243">
        <f>IF('A-baseline &amp; data'!AJ527="",H751*(1+SUMIFS('A-methods'!O:O,'A-methods'!$AG:$AG,"rate",'A-methods'!$AF:$AF,$B751,'A-methods'!$J:$J,$C751,'A-methods'!$A:$A,$D751)),'A-baseline &amp; data'!AJ527)</f>
        <v>36.446402063352799</v>
      </c>
      <c r="J751" s="243">
        <f>IF('A-baseline &amp; data'!AK527="",I751*(1+SUMIFS('A-methods'!P:P,'A-methods'!$AG:$AG,"rate",'A-methods'!$AF:$AF,$B751,'A-methods'!$J:$J,$C751,'A-methods'!$A:$A,$D751)),'A-baseline &amp; data'!AK527)</f>
        <v>36.810866083986326</v>
      </c>
      <c r="K751" s="243">
        <f>IF('A-baseline &amp; data'!AL527="",J751*(1+SUMIFS('A-methods'!Q:Q,'A-methods'!$AG:$AG,"rate",'A-methods'!$AF:$AF,$B751,'A-methods'!$J:$J,$C751,'A-methods'!$A:$A,$D751)),'A-baseline &amp; data'!AL527)</f>
        <v>37.178974744826192</v>
      </c>
      <c r="L751" s="243">
        <f>IF('A-baseline &amp; data'!AM527="",K751*(1+SUMIFS('A-methods'!R:R,'A-methods'!$AG:$AG,"rate",'A-methods'!$AF:$AF,$B751,'A-methods'!$J:$J,$C751,'A-methods'!$A:$A,$D751)),'A-baseline &amp; data'!AM527)</f>
        <v>37.550764492274453</v>
      </c>
      <c r="M751" s="243">
        <f>IF('A-baseline &amp; data'!AN527="",L751*(1+SUMIFS('A-methods'!S:S,'A-methods'!$AG:$AG,"rate",'A-methods'!$AF:$AF,$B751,'A-methods'!$J:$J,$C751,'A-methods'!$A:$A,$D751)),'A-baseline &amp; data'!AN527)</f>
        <v>37.926272137197195</v>
      </c>
      <c r="N751" s="243">
        <f>IF('A-baseline &amp; data'!AO527="",M751*(1+SUMIFS('A-methods'!T:T,'A-methods'!$AG:$AG,"rate",'A-methods'!$AF:$AF,$B751,'A-methods'!$J:$J,$C751,'A-methods'!$A:$A,$D751)),'A-baseline &amp; data'!AO527)</f>
        <v>38.305534858569168</v>
      </c>
      <c r="O751" s="243">
        <f>IF('A-baseline &amp; data'!AP527="",N751*(1+SUMIFS('A-methods'!U:U,'A-methods'!$AG:$AG,"rate",'A-methods'!$AF:$AF,$B751,'A-methods'!$J:$J,$C751,'A-methods'!$A:$A,$D751)),'A-baseline &amp; data'!AP527)</f>
        <v>37.922479509983475</v>
      </c>
      <c r="P751" s="243">
        <f>IF('A-baseline &amp; data'!AQ527="",O751*(1+SUMIFS('A-methods'!V:V,'A-methods'!$AG:$AG,"rate",'A-methods'!$AF:$AF,$B751,'A-methods'!$J:$J,$C751,'A-methods'!$A:$A,$D751)),'A-baseline &amp; data'!AQ527)</f>
        <v>37.543254714883638</v>
      </c>
      <c r="Q751" s="243">
        <f>IF('A-baseline &amp; data'!AR527="",P751*(1+SUMIFS('A-methods'!W:W,'A-methods'!$AG:$AG,"rate",'A-methods'!$AF:$AF,$B751,'A-methods'!$J:$J,$C751,'A-methods'!$A:$A,$D751)),'A-baseline &amp; data'!AR527)</f>
        <v>37.167822167734798</v>
      </c>
      <c r="R751" s="243">
        <f>IF('A-baseline &amp; data'!AS527="",Q751*(1+SUMIFS('A-methods'!X:X,'A-methods'!$AG:$AG,"rate",'A-methods'!$AF:$AF,$B751,'A-methods'!$J:$J,$C751,'A-methods'!$A:$A,$D751)),'A-baseline &amp; data'!AS527)</f>
        <v>36.796143946057448</v>
      </c>
      <c r="S751" s="243">
        <f>IF('A-baseline &amp; data'!AT527="",R751*(1+SUMIFS('A-methods'!Y:Y,'A-methods'!$AG:$AG,"rate",'A-methods'!$AF:$AF,$B751,'A-methods'!$J:$J,$C751,'A-methods'!$A:$A,$D751)),'A-baseline &amp; data'!AT527)</f>
        <v>36.428182506596876</v>
      </c>
      <c r="T751" s="243">
        <f>IF('A-baseline &amp; data'!AU527="",S751*(1+SUMIFS('A-methods'!Z:Z,'A-methods'!$AG:$AG,"rate",'A-methods'!$AF:$AF,$B751,'A-methods'!$J:$J,$C751,'A-methods'!$A:$A,$D751)),'A-baseline &amp; data'!AU527)</f>
        <v>36.06390068153091</v>
      </c>
      <c r="U751" s="243">
        <f>IF('A-baseline &amp; data'!AV527="",T751*(1+SUMIFS('A-methods'!AA:AA,'A-methods'!$AG:$AG,"rate",'A-methods'!$AF:$AF,$B751,'A-methods'!$J:$J,$C751,'A-methods'!$A:$A,$D751)),'A-baseline &amp; data'!AV527)</f>
        <v>35.703261674715598</v>
      </c>
      <c r="V751" s="243">
        <f>IF('A-baseline &amp; data'!AW527="",U751*(1+SUMIFS('A-methods'!AB:AB,'A-methods'!$AG:$AG,"rate",'A-methods'!$AF:$AF,$B751,'A-methods'!$J:$J,$C751,'A-methods'!$A:$A,$D751)),'A-baseline &amp; data'!AW527)</f>
        <v>35.346229057968443</v>
      </c>
      <c r="W751" s="243">
        <f>IF('A-baseline &amp; data'!AX527="",V751*(1+SUMIFS('A-methods'!AC:AC,'A-methods'!$AG:$AG,"rate",'A-methods'!$AF:$AF,$B751,'A-methods'!$J:$J,$C751,'A-methods'!$A:$A,$D751)),'A-baseline &amp; data'!AX527)</f>
        <v>34.992766767388758</v>
      </c>
      <c r="X751" s="243">
        <f>IF('A-baseline &amp; data'!AY527="",W751*(1+SUMIFS('A-methods'!AD:AD,'A-methods'!$AG:$AG,"rate",'A-methods'!$AF:$AF,$B751,'A-methods'!$J:$J,$C751,'A-methods'!$A:$A,$D751)),'A-baseline &amp; data'!AY527)</f>
        <v>34.64283909971487</v>
      </c>
      <c r="Y751" s="243">
        <f>IF('A-baseline &amp; data'!AZ527="",X751*(1+SUMIFS('A-methods'!AE:AE,'A-methods'!$AG:$AG,"rate",'A-methods'!$AF:$AF,$B751,'A-methods'!$J:$J,$C751,'A-methods'!$A:$A,$D751)),'A-baseline &amp; data'!AZ527)</f>
        <v>34.296410708717723</v>
      </c>
    </row>
    <row r="752" spans="1:27">
      <c r="A752" s="237" t="s">
        <v>63</v>
      </c>
      <c r="B752" s="221" t="s">
        <v>64</v>
      </c>
      <c r="C752" s="274" t="str">
        <f t="shared" si="72"/>
        <v>WA</v>
      </c>
      <c r="D752" s="272" t="str">
        <f t="shared" si="72"/>
        <v>Best</v>
      </c>
      <c r="E752" s="336">
        <f>IF('A-baseline &amp; data'!AF528&lt;&gt;"",'A-baseline &amp; data'!AF528,'A-baseline &amp; data'!AE528*(1+SUMIFS('A-methods'!K:K,'A-methods'!$AG:$AG,"rate",'A-methods'!$AF:$AF,$B752,'A-methods'!$J:$J,$C752,'A-methods'!$A:$A,$D752)))</f>
        <v>237.10298499999999</v>
      </c>
      <c r="F752" s="243">
        <f>IF('A-baseline &amp; data'!AG528="",E752*(1+SUMIFS('A-methods'!L:L,'A-methods'!$AG:$AG,"rate",'A-methods'!$AF:$AF,$B752,'A-methods'!$J:$J,$C752,'A-methods'!$A:$A,$D752)),'A-baseline &amp; data'!AG528)</f>
        <v>240.65952977499995</v>
      </c>
      <c r="G752" s="243">
        <f>IF('A-baseline &amp; data'!AH528="",F752*(1+SUMIFS('A-methods'!M:M,'A-methods'!$AG:$AG,"rate",'A-methods'!$AF:$AF,$B752,'A-methods'!$J:$J,$C752,'A-methods'!$A:$A,$D752)),'A-baseline &amp; data'!AH528)</f>
        <v>244.26942272162492</v>
      </c>
      <c r="H752" s="243">
        <f>IF('A-baseline &amp; data'!AI528="",G752*(1+SUMIFS('A-methods'!N:N,'A-methods'!$AG:$AG,"rate",'A-methods'!$AF:$AF,$B752,'A-methods'!$J:$J,$C752,'A-methods'!$A:$A,$D752)),'A-baseline &amp; data'!AI528)</f>
        <v>247.93346406244927</v>
      </c>
      <c r="I752" s="243">
        <f>IF('A-baseline &amp; data'!AJ528="",H752*(1+SUMIFS('A-methods'!O:O,'A-methods'!$AG:$AG,"rate",'A-methods'!$AF:$AF,$B752,'A-methods'!$J:$J,$C752,'A-methods'!$A:$A,$D752)),'A-baseline &amp; data'!AJ528)</f>
        <v>251.65246602338598</v>
      </c>
      <c r="J752" s="243">
        <f>IF('A-baseline &amp; data'!AK528="",I752*(1+SUMIFS('A-methods'!P:P,'A-methods'!$AG:$AG,"rate",'A-methods'!$AF:$AF,$B752,'A-methods'!$J:$J,$C752,'A-methods'!$A:$A,$D752)),'A-baseline &amp; data'!AK528)</f>
        <v>255.42725301373676</v>
      </c>
      <c r="K752" s="243">
        <f>IF('A-baseline &amp; data'!AL528="",J752*(1+SUMIFS('A-methods'!Q:Q,'A-methods'!$AG:$AG,"rate",'A-methods'!$AF:$AF,$B752,'A-methods'!$J:$J,$C752,'A-methods'!$A:$A,$D752)),'A-baseline &amp; data'!AL528)</f>
        <v>259.2586618089428</v>
      </c>
      <c r="L752" s="243">
        <f>IF('A-baseline &amp; data'!AM528="",K752*(1+SUMIFS('A-methods'!R:R,'A-methods'!$AG:$AG,"rate",'A-methods'!$AF:$AF,$B752,'A-methods'!$J:$J,$C752,'A-methods'!$A:$A,$D752)),'A-baseline &amp; data'!AM528)</f>
        <v>263.1475417360769</v>
      </c>
      <c r="M752" s="243">
        <f>IF('A-baseline &amp; data'!AN528="",L752*(1+SUMIFS('A-methods'!S:S,'A-methods'!$AG:$AG,"rate",'A-methods'!$AF:$AF,$B752,'A-methods'!$J:$J,$C752,'A-methods'!$A:$A,$D752)),'A-baseline &amp; data'!AN528)</f>
        <v>267.09475486211801</v>
      </c>
      <c r="N752" s="243">
        <f>IF('A-baseline &amp; data'!AO528="",M752*(1+SUMIFS('A-methods'!T:T,'A-methods'!$AG:$AG,"rate",'A-methods'!$AF:$AF,$B752,'A-methods'!$J:$J,$C752,'A-methods'!$A:$A,$D752)),'A-baseline &amp; data'!AO528)</f>
        <v>271.10117618504978</v>
      </c>
      <c r="O752" s="243">
        <f>IF('A-baseline &amp; data'!AP528="",N752*(1+SUMIFS('A-methods'!U:U,'A-methods'!$AG:$AG,"rate",'A-methods'!$AF:$AF,$B752,'A-methods'!$J:$J,$C752,'A-methods'!$A:$A,$D752)),'A-baseline &amp; data'!AP528)</f>
        <v>275.16769382782547</v>
      </c>
      <c r="P752" s="243">
        <f>IF('A-baseline &amp; data'!AQ528="",O752*(1+SUMIFS('A-methods'!V:V,'A-methods'!$AG:$AG,"rate",'A-methods'!$AF:$AF,$B752,'A-methods'!$J:$J,$C752,'A-methods'!$A:$A,$D752)),'A-baseline &amp; data'!AQ528)</f>
        <v>279.29520923524285</v>
      </c>
      <c r="Q752" s="243">
        <f>IF('A-baseline &amp; data'!AR528="",P752*(1+SUMIFS('A-methods'!W:W,'A-methods'!$AG:$AG,"rate",'A-methods'!$AF:$AF,$B752,'A-methods'!$J:$J,$C752,'A-methods'!$A:$A,$D752)),'A-baseline &amp; data'!AR528)</f>
        <v>283.48463737377148</v>
      </c>
      <c r="R752" s="243">
        <f>IF('A-baseline &amp; data'!AS528="",Q752*(1+SUMIFS('A-methods'!X:X,'A-methods'!$AG:$AG,"rate",'A-methods'!$AF:$AF,$B752,'A-methods'!$J:$J,$C752,'A-methods'!$A:$A,$D752)),'A-baseline &amp; data'!AS528)</f>
        <v>287.736906934378</v>
      </c>
      <c r="S752" s="243">
        <f>IF('A-baseline &amp; data'!AT528="",R752*(1+SUMIFS('A-methods'!Y:Y,'A-methods'!$AG:$AG,"rate",'A-methods'!$AF:$AF,$B752,'A-methods'!$J:$J,$C752,'A-methods'!$A:$A,$D752)),'A-baseline &amp; data'!AT528)</f>
        <v>292.05296053839362</v>
      </c>
      <c r="T752" s="243">
        <f>IF('A-baseline &amp; data'!AU528="",S752*(1+SUMIFS('A-methods'!Z:Z,'A-methods'!$AG:$AG,"rate",'A-methods'!$AF:$AF,$B752,'A-methods'!$J:$J,$C752,'A-methods'!$A:$A,$D752)),'A-baseline &amp; data'!AU528)</f>
        <v>296.43375494646949</v>
      </c>
      <c r="U752" s="243">
        <f>IF('A-baseline &amp; data'!AV528="",T752*(1+SUMIFS('A-methods'!AA:AA,'A-methods'!$AG:$AG,"rate",'A-methods'!$AF:$AF,$B752,'A-methods'!$J:$J,$C752,'A-methods'!$A:$A,$D752)),'A-baseline &amp; data'!AV528)</f>
        <v>300.88026127066649</v>
      </c>
      <c r="V752" s="243">
        <f>IF('A-baseline &amp; data'!AW528="",U752*(1+SUMIFS('A-methods'!AB:AB,'A-methods'!$AG:$AG,"rate",'A-methods'!$AF:$AF,$B752,'A-methods'!$J:$J,$C752,'A-methods'!$A:$A,$D752)),'A-baseline &amp; data'!AW528)</f>
        <v>305.39346518972644</v>
      </c>
      <c r="W752" s="243">
        <f>IF('A-baseline &amp; data'!AX528="",V752*(1+SUMIFS('A-methods'!AC:AC,'A-methods'!$AG:$AG,"rate",'A-methods'!$AF:$AF,$B752,'A-methods'!$J:$J,$C752,'A-methods'!$A:$A,$D752)),'A-baseline &amp; data'!AX528)</f>
        <v>309.97436716757232</v>
      </c>
      <c r="X752" s="243">
        <f>IF('A-baseline &amp; data'!AY528="",W752*(1+SUMIFS('A-methods'!AD:AD,'A-methods'!$AG:$AG,"rate",'A-methods'!$AF:$AF,$B752,'A-methods'!$J:$J,$C752,'A-methods'!$A:$A,$D752)),'A-baseline &amp; data'!AY528)</f>
        <v>314.62398267508587</v>
      </c>
      <c r="Y752" s="243">
        <f>IF('A-baseline &amp; data'!AZ528="",X752*(1+SUMIFS('A-methods'!AE:AE,'A-methods'!$AG:$AG,"rate",'A-methods'!$AF:$AF,$B752,'A-methods'!$J:$J,$C752,'A-methods'!$A:$A,$D752)),'A-baseline &amp; data'!AZ528)</f>
        <v>319.34334241521213</v>
      </c>
    </row>
    <row r="753" spans="1:32">
      <c r="A753" s="237" t="s">
        <v>75</v>
      </c>
      <c r="B753" s="221" t="s">
        <v>76</v>
      </c>
      <c r="C753" s="274" t="str">
        <f t="shared" si="72"/>
        <v>WA</v>
      </c>
      <c r="D753" s="272" t="str">
        <f t="shared" si="72"/>
        <v>Best</v>
      </c>
      <c r="E753" s="336">
        <f>IF('A-baseline &amp; data'!AF529&lt;&gt;"",'A-baseline &amp; data'!AF529,'A-baseline &amp; data'!AE529*(1+SUMIFS('A-methods'!K:K,'A-methods'!$AG:$AG,"rate",'A-methods'!$AF:$AF,$B753,'A-methods'!$J:$J,$C753,'A-methods'!$A:$A,$D753)))</f>
        <v>10742.527331339999</v>
      </c>
      <c r="F753" s="243">
        <f>IF('A-baseline &amp; data'!AG529="",E753*(1+SUMIFS('A-methods'!L:L,'A-methods'!$AG:$AG,"rate",'A-methods'!$AF:$AF,$B753,'A-methods'!$J:$J,$C753,'A-methods'!$A:$A,$D753)),'A-baseline &amp; data'!AG529)</f>
        <v>10527.6767847132</v>
      </c>
      <c r="G753" s="243">
        <f>IF('A-baseline &amp; data'!AH529="",F753*(1+SUMIFS('A-methods'!M:M,'A-methods'!$AG:$AG,"rate",'A-methods'!$AF:$AF,$B753,'A-methods'!$J:$J,$C753,'A-methods'!$A:$A,$D753)),'A-baseline &amp; data'!AH529)</f>
        <v>10317.123249018936</v>
      </c>
      <c r="H753" s="243">
        <f>IF('A-baseline &amp; data'!AI529="",G753*(1+SUMIFS('A-methods'!N:N,'A-methods'!$AG:$AG,"rate",'A-methods'!$AF:$AF,$B753,'A-methods'!$J:$J,$C753,'A-methods'!$A:$A,$D753)),'A-baseline &amp; data'!AI529)</f>
        <v>10110.780784038558</v>
      </c>
      <c r="I753" s="243">
        <f>IF('A-baseline &amp; data'!AJ529="",H753*(1+SUMIFS('A-methods'!O:O,'A-methods'!$AG:$AG,"rate",'A-methods'!$AF:$AF,$B753,'A-methods'!$J:$J,$C753,'A-methods'!$A:$A,$D753)),'A-baseline &amp; data'!AJ529)</f>
        <v>9908.5651683577871</v>
      </c>
      <c r="J753" s="243">
        <f>IF('A-baseline &amp; data'!AK529="",I753*(1+SUMIFS('A-methods'!P:P,'A-methods'!$AG:$AG,"rate",'A-methods'!$AF:$AF,$B753,'A-methods'!$J:$J,$C753,'A-methods'!$A:$A,$D753)),'A-baseline &amp; data'!AK529)</f>
        <v>9710.3938649906304</v>
      </c>
      <c r="K753" s="243">
        <f>IF('A-baseline &amp; data'!AL529="",J753*(1+SUMIFS('A-methods'!Q:Q,'A-methods'!$AG:$AG,"rate",'A-methods'!$AF:$AF,$B753,'A-methods'!$J:$J,$C753,'A-methods'!$A:$A,$D753)),'A-baseline &amp; data'!AL529)</f>
        <v>9516.1859876908184</v>
      </c>
      <c r="L753" s="243">
        <f>IF('A-baseline &amp; data'!AM529="",K753*(1+SUMIFS('A-methods'!R:R,'A-methods'!$AG:$AG,"rate",'A-methods'!$AF:$AF,$B753,'A-methods'!$J:$J,$C753,'A-methods'!$A:$A,$D753)),'A-baseline &amp; data'!AM529)</f>
        <v>9325.8622679370019</v>
      </c>
      <c r="M753" s="243">
        <f>IF('A-baseline &amp; data'!AN529="",L753*(1+SUMIFS('A-methods'!S:S,'A-methods'!$AG:$AG,"rate",'A-methods'!$AF:$AF,$B753,'A-methods'!$J:$J,$C753,'A-methods'!$A:$A,$D753)),'A-baseline &amp; data'!AN529)</f>
        <v>9139.3450225782617</v>
      </c>
      <c r="N753" s="243">
        <f>IF('A-baseline &amp; data'!AO529="",M753*(1+SUMIFS('A-methods'!T:T,'A-methods'!$AG:$AG,"rate",'A-methods'!$AF:$AF,$B753,'A-methods'!$J:$J,$C753,'A-methods'!$A:$A,$D753)),'A-baseline &amp; data'!AO529)</f>
        <v>8956.5581221266966</v>
      </c>
      <c r="O753" s="243">
        <f>IF('A-baseline &amp; data'!AP529="",N753*(1+SUMIFS('A-methods'!U:U,'A-methods'!$AG:$AG,"rate",'A-methods'!$AF:$AF,$B753,'A-methods'!$J:$J,$C753,'A-methods'!$A:$A,$D753)),'A-baseline &amp; data'!AP529)</f>
        <v>8777.4269596841623</v>
      </c>
      <c r="P753" s="243">
        <f>IF('A-baseline &amp; data'!AQ529="",O753*(1+SUMIFS('A-methods'!V:V,'A-methods'!$AG:$AG,"rate",'A-methods'!$AF:$AF,$B753,'A-methods'!$J:$J,$C753,'A-methods'!$A:$A,$D753)),'A-baseline &amp; data'!AQ529)</f>
        <v>8601.8784204904787</v>
      </c>
      <c r="Q753" s="243">
        <f>IF('A-baseline &amp; data'!AR529="",P753*(1+SUMIFS('A-methods'!W:W,'A-methods'!$AG:$AG,"rate",'A-methods'!$AF:$AF,$B753,'A-methods'!$J:$J,$C753,'A-methods'!$A:$A,$D753)),'A-baseline &amp; data'!AR529)</f>
        <v>8429.8408520806697</v>
      </c>
      <c r="R753" s="243">
        <f>IF('A-baseline &amp; data'!AS529="",Q753*(1+SUMIFS('A-methods'!X:X,'A-methods'!$AG:$AG,"rate",'A-methods'!$AF:$AF,$B753,'A-methods'!$J:$J,$C753,'A-methods'!$A:$A,$D753)),'A-baseline &amp; data'!AS529)</f>
        <v>8261.2440350390571</v>
      </c>
      <c r="S753" s="243">
        <f>IF('A-baseline &amp; data'!AT529="",R753*(1+SUMIFS('A-methods'!Y:Y,'A-methods'!$AG:$AG,"rate",'A-methods'!$AF:$AF,$B753,'A-methods'!$J:$J,$C753,'A-methods'!$A:$A,$D753)),'A-baseline &amp; data'!AT529)</f>
        <v>8096.0191543382762</v>
      </c>
      <c r="T753" s="243">
        <f>IF('A-baseline &amp; data'!AU529="",S753*(1+SUMIFS('A-methods'!Z:Z,'A-methods'!$AG:$AG,"rate",'A-methods'!$AF:$AF,$B753,'A-methods'!$J:$J,$C753,'A-methods'!$A:$A,$D753)),'A-baseline &amp; data'!AU529)</f>
        <v>7934.0987712515107</v>
      </c>
      <c r="U753" s="243">
        <f>IF('A-baseline &amp; data'!AV529="",T753*(1+SUMIFS('A-methods'!AA:AA,'A-methods'!$AG:$AG,"rate",'A-methods'!$AF:$AF,$B753,'A-methods'!$J:$J,$C753,'A-methods'!$A:$A,$D753)),'A-baseline &amp; data'!AV529)</f>
        <v>7775.4167958264807</v>
      </c>
      <c r="V753" s="243">
        <f>IF('A-baseline &amp; data'!AW529="",U753*(1+SUMIFS('A-methods'!AB:AB,'A-methods'!$AG:$AG,"rate",'A-methods'!$AF:$AF,$B753,'A-methods'!$J:$J,$C753,'A-methods'!$A:$A,$D753)),'A-baseline &amp; data'!AW529)</f>
        <v>7619.9084599099506</v>
      </c>
      <c r="W753" s="243">
        <f>IF('A-baseline &amp; data'!AX529="",V753*(1+SUMIFS('A-methods'!AC:AC,'A-methods'!$AG:$AG,"rate",'A-methods'!$AF:$AF,$B753,'A-methods'!$J:$J,$C753,'A-methods'!$A:$A,$D753)),'A-baseline &amp; data'!AX529)</f>
        <v>7467.5102907117516</v>
      </c>
      <c r="X753" s="243">
        <f>IF('A-baseline &amp; data'!AY529="",W753*(1+SUMIFS('A-methods'!AD:AD,'A-methods'!$AG:$AG,"rate",'A-methods'!$AF:$AF,$B753,'A-methods'!$J:$J,$C753,'A-methods'!$A:$A,$D753)),'A-baseline &amp; data'!AY529)</f>
        <v>7318.1600848975168</v>
      </c>
      <c r="Y753" s="243">
        <f>IF('A-baseline &amp; data'!AZ529="",X753*(1+SUMIFS('A-methods'!AE:AE,'A-methods'!$AG:$AG,"rate",'A-methods'!$AF:$AF,$B753,'A-methods'!$J:$J,$C753,'A-methods'!$A:$A,$D753)),'A-baseline &amp; data'!AZ529)</f>
        <v>7171.7968831995659</v>
      </c>
    </row>
    <row r="754" spans="1:32">
      <c r="A754" s="237" t="s">
        <v>253</v>
      </c>
      <c r="B754" s="221" t="s">
        <v>193</v>
      </c>
      <c r="C754" s="274" t="str">
        <f t="shared" si="72"/>
        <v>WA</v>
      </c>
      <c r="D754" s="272" t="str">
        <f t="shared" si="72"/>
        <v>Best</v>
      </c>
      <c r="E754" s="336">
        <f>IF('A-baseline &amp; data'!AF530&lt;&gt;"",'A-baseline &amp; data'!AF530,'A-baseline &amp; data'!AE530*(1+SUMIFS('A-methods'!K:K,'A-methods'!$AG:$AG,"rate",'A-methods'!$AF:$AF,$B754,'A-methods'!$J:$J,$C754,'A-methods'!$A:$A,$D754)))</f>
        <v>665.71195180000007</v>
      </c>
      <c r="F754" s="243">
        <f>IF('A-baseline &amp; data'!AG530="",E754*(1+SUMIFS('A-methods'!L:L,'A-methods'!$AG:$AG,"rate",'A-methods'!$AF:$AF,$B754,'A-methods'!$J:$J,$C754,'A-methods'!$A:$A,$D754)),'A-baseline &amp; data'!AG530)</f>
        <v>652.39771276400006</v>
      </c>
      <c r="G754" s="243">
        <f>IF('A-baseline &amp; data'!AH530="",F754*(1+SUMIFS('A-methods'!M:M,'A-methods'!$AG:$AG,"rate",'A-methods'!$AF:$AF,$B754,'A-methods'!$J:$J,$C754,'A-methods'!$A:$A,$D754)),'A-baseline &amp; data'!AH530)</f>
        <v>639.34975850872002</v>
      </c>
      <c r="H754" s="243">
        <f>IF('A-baseline &amp; data'!AI530="",G754*(1+SUMIFS('A-methods'!N:N,'A-methods'!$AG:$AG,"rate",'A-methods'!$AF:$AF,$B754,'A-methods'!$J:$J,$C754,'A-methods'!$A:$A,$D754)),'A-baseline &amp; data'!AI530)</f>
        <v>626.56276333854555</v>
      </c>
      <c r="I754" s="243">
        <f>IF('A-baseline &amp; data'!AJ530="",H754*(1+SUMIFS('A-methods'!O:O,'A-methods'!$AG:$AG,"rate",'A-methods'!$AF:$AF,$B754,'A-methods'!$J:$J,$C754,'A-methods'!$A:$A,$D754)),'A-baseline &amp; data'!AJ530)</f>
        <v>614.03150807177462</v>
      </c>
      <c r="J754" s="243">
        <f>IF('A-baseline &amp; data'!AK530="",I754*(1+SUMIFS('A-methods'!P:P,'A-methods'!$AG:$AG,"rate",'A-methods'!$AF:$AF,$B754,'A-methods'!$J:$J,$C754,'A-methods'!$A:$A,$D754)),'A-baseline &amp; data'!AK530)</f>
        <v>601.75087791033911</v>
      </c>
      <c r="K754" s="243">
        <f>IF('A-baseline &amp; data'!AL530="",J754*(1+SUMIFS('A-methods'!Q:Q,'A-methods'!$AG:$AG,"rate",'A-methods'!$AF:$AF,$B754,'A-methods'!$J:$J,$C754,'A-methods'!$A:$A,$D754)),'A-baseline &amp; data'!AL530)</f>
        <v>589.71586035213227</v>
      </c>
      <c r="L754" s="243">
        <f>IF('A-baseline &amp; data'!AM530="",K754*(1+SUMIFS('A-methods'!R:R,'A-methods'!$AG:$AG,"rate",'A-methods'!$AF:$AF,$B754,'A-methods'!$J:$J,$C754,'A-methods'!$A:$A,$D754)),'A-baseline &amp; data'!AM530)</f>
        <v>577.92154314508957</v>
      </c>
      <c r="M754" s="243">
        <f>IF('A-baseline &amp; data'!AN530="",L754*(1+SUMIFS('A-methods'!S:S,'A-methods'!$AG:$AG,"rate",'A-methods'!$AF:$AF,$B754,'A-methods'!$J:$J,$C754,'A-methods'!$A:$A,$D754)),'A-baseline &amp; data'!AN530)</f>
        <v>566.36311228218779</v>
      </c>
      <c r="N754" s="243">
        <f>IF('A-baseline &amp; data'!AO530="",M754*(1+SUMIFS('A-methods'!T:T,'A-methods'!$AG:$AG,"rate",'A-methods'!$AF:$AF,$B754,'A-methods'!$J:$J,$C754,'A-methods'!$A:$A,$D754)),'A-baseline &amp; data'!AO530)</f>
        <v>555.03585003654405</v>
      </c>
      <c r="O754" s="243">
        <f>IF('A-baseline &amp; data'!AP530="",N754*(1+SUMIFS('A-methods'!U:U,'A-methods'!$AG:$AG,"rate",'A-methods'!$AF:$AF,$B754,'A-methods'!$J:$J,$C754,'A-methods'!$A:$A,$D754)),'A-baseline &amp; data'!AP530)</f>
        <v>543.93513303581312</v>
      </c>
      <c r="P754" s="243">
        <f>IF('A-baseline &amp; data'!AQ530="",O754*(1+SUMIFS('A-methods'!V:V,'A-methods'!$AG:$AG,"rate",'A-methods'!$AF:$AF,$B754,'A-methods'!$J:$J,$C754,'A-methods'!$A:$A,$D754)),'A-baseline &amp; data'!AQ530)</f>
        <v>533.05643037509685</v>
      </c>
      <c r="Q754" s="243">
        <f>IF('A-baseline &amp; data'!AR530="",P754*(1+SUMIFS('A-methods'!W:W,'A-methods'!$AG:$AG,"rate",'A-methods'!$AF:$AF,$B754,'A-methods'!$J:$J,$C754,'A-methods'!$A:$A,$D754)),'A-baseline &amp; data'!AR530)</f>
        <v>522.3953017675949</v>
      </c>
      <c r="R754" s="243">
        <f>IF('A-baseline &amp; data'!AS530="",Q754*(1+SUMIFS('A-methods'!X:X,'A-methods'!$AG:$AG,"rate",'A-methods'!$AF:$AF,$B754,'A-methods'!$J:$J,$C754,'A-methods'!$A:$A,$D754)),'A-baseline &amp; data'!AS530)</f>
        <v>511.94739573224297</v>
      </c>
      <c r="S754" s="243">
        <f>IF('A-baseline &amp; data'!AT530="",R754*(1+SUMIFS('A-methods'!Y:Y,'A-methods'!$AG:$AG,"rate",'A-methods'!$AF:$AF,$B754,'A-methods'!$J:$J,$C754,'A-methods'!$A:$A,$D754)),'A-baseline &amp; data'!AT530)</f>
        <v>501.70844781759808</v>
      </c>
      <c r="T754" s="243">
        <f>IF('A-baseline &amp; data'!AU530="",S754*(1+SUMIFS('A-methods'!Z:Z,'A-methods'!$AG:$AG,"rate",'A-methods'!$AF:$AF,$B754,'A-methods'!$J:$J,$C754,'A-methods'!$A:$A,$D754)),'A-baseline &amp; data'!AU530)</f>
        <v>491.67427886124614</v>
      </c>
      <c r="U754" s="243">
        <f>IF('A-baseline &amp; data'!AV530="",T754*(1+SUMIFS('A-methods'!AA:AA,'A-methods'!$AG:$AG,"rate",'A-methods'!$AF:$AF,$B754,'A-methods'!$J:$J,$C754,'A-methods'!$A:$A,$D754)),'A-baseline &amp; data'!AV530)</f>
        <v>481.84079328402123</v>
      </c>
      <c r="V754" s="243">
        <f>IF('A-baseline &amp; data'!AW530="",U754*(1+SUMIFS('A-methods'!AB:AB,'A-methods'!$AG:$AG,"rate",'A-methods'!$AF:$AF,$B754,'A-methods'!$J:$J,$C754,'A-methods'!$A:$A,$D754)),'A-baseline &amp; data'!AW530)</f>
        <v>472.2039774183408</v>
      </c>
      <c r="W754" s="243">
        <f>IF('A-baseline &amp; data'!AX530="",V754*(1+SUMIFS('A-methods'!AC:AC,'A-methods'!$AG:$AG,"rate",'A-methods'!$AF:$AF,$B754,'A-methods'!$J:$J,$C754,'A-methods'!$A:$A,$D754)),'A-baseline &amp; data'!AX530)</f>
        <v>462.759897869974</v>
      </c>
      <c r="X754" s="243">
        <f>IF('A-baseline &amp; data'!AY530="",W754*(1+SUMIFS('A-methods'!AD:AD,'A-methods'!$AG:$AG,"rate",'A-methods'!$AF:$AF,$B754,'A-methods'!$J:$J,$C754,'A-methods'!$A:$A,$D754)),'A-baseline &amp; data'!AY530)</f>
        <v>453.50469991257449</v>
      </c>
      <c r="Y754" s="243">
        <f>IF('A-baseline &amp; data'!AZ530="",X754*(1+SUMIFS('A-methods'!AE:AE,'A-methods'!$AG:$AG,"rate",'A-methods'!$AF:$AF,$B754,'A-methods'!$J:$J,$C754,'A-methods'!$A:$A,$D754)),'A-baseline &amp; data'!AZ530)</f>
        <v>444.43460591432301</v>
      </c>
    </row>
    <row r="755" spans="1:32">
      <c r="A755" s="238" t="s">
        <v>87</v>
      </c>
      <c r="B755" s="221" t="s">
        <v>88</v>
      </c>
      <c r="C755" s="274" t="str">
        <f t="shared" si="72"/>
        <v>WA</v>
      </c>
      <c r="D755" s="272" t="str">
        <f t="shared" si="72"/>
        <v>Best</v>
      </c>
      <c r="E755" s="336">
        <f>IF('A-baseline &amp; data'!AF531&lt;&gt;"",'A-baseline &amp; data'!AF531,'A-baseline &amp; data'!AE531*(1+SUMIFS('A-methods'!K:K,'A-methods'!$AG:$AG,"rate",'A-methods'!$AF:$AF,$B755,'A-methods'!$J:$J,$C755,'A-methods'!$A:$A,$D755)))</f>
        <v>0</v>
      </c>
      <c r="F755" s="243">
        <f>IF('A-baseline &amp; data'!AG531="",E755*(1+SUMIFS('A-methods'!L:L,'A-methods'!$AG:$AG,"rate",'A-methods'!$AF:$AF,$B755,'A-methods'!$J:$J,$C755,'A-methods'!$A:$A,$D755)),'A-baseline &amp; data'!AG531)</f>
        <v>0</v>
      </c>
      <c r="G755" s="243">
        <f>IF('A-baseline &amp; data'!AH531="",F755*(1+SUMIFS('A-methods'!M:M,'A-methods'!$AG:$AG,"rate",'A-methods'!$AF:$AF,$B755,'A-methods'!$J:$J,$C755,'A-methods'!$A:$A,$D755)),'A-baseline &amp; data'!AH531)</f>
        <v>0</v>
      </c>
      <c r="H755" s="243">
        <f>IF('A-baseline &amp; data'!AI531="",G755*(1+SUMIFS('A-methods'!N:N,'A-methods'!$AG:$AG,"rate",'A-methods'!$AF:$AF,$B755,'A-methods'!$J:$J,$C755,'A-methods'!$A:$A,$D755)),'A-baseline &amp; data'!AI531)</f>
        <v>0</v>
      </c>
      <c r="I755" s="243">
        <f>IF('A-baseline &amp; data'!AJ531="",H755*(1+SUMIFS('A-methods'!O:O,'A-methods'!$AG:$AG,"rate",'A-methods'!$AF:$AF,$B755,'A-methods'!$J:$J,$C755,'A-methods'!$A:$A,$D755)),'A-baseline &amp; data'!AJ531)</f>
        <v>0</v>
      </c>
      <c r="J755" s="243">
        <f>IF('A-baseline &amp; data'!AK531="",I755*(1+SUMIFS('A-methods'!P:P,'A-methods'!$AG:$AG,"rate",'A-methods'!$AF:$AF,$B755,'A-methods'!$J:$J,$C755,'A-methods'!$A:$A,$D755)),'A-baseline &amp; data'!AK531)</f>
        <v>0</v>
      </c>
      <c r="K755" s="243">
        <f>IF('A-baseline &amp; data'!AL531="",J755*(1+SUMIFS('A-methods'!Q:Q,'A-methods'!$AG:$AG,"rate",'A-methods'!$AF:$AF,$B755,'A-methods'!$J:$J,$C755,'A-methods'!$A:$A,$D755)),'A-baseline &amp; data'!AL531)</f>
        <v>0</v>
      </c>
      <c r="L755" s="243">
        <f>IF('A-baseline &amp; data'!AM531="",K755*(1+SUMIFS('A-methods'!R:R,'A-methods'!$AG:$AG,"rate",'A-methods'!$AF:$AF,$B755,'A-methods'!$J:$J,$C755,'A-methods'!$A:$A,$D755)),'A-baseline &amp; data'!AM531)</f>
        <v>0</v>
      </c>
      <c r="M755" s="243">
        <f>IF('A-baseline &amp; data'!AN531="",L755*(1+SUMIFS('A-methods'!S:S,'A-methods'!$AG:$AG,"rate",'A-methods'!$AF:$AF,$B755,'A-methods'!$J:$J,$C755,'A-methods'!$A:$A,$D755)),'A-baseline &amp; data'!AN531)</f>
        <v>0</v>
      </c>
      <c r="N755" s="243">
        <f>IF('A-baseline &amp; data'!AO531="",M755*(1+SUMIFS('A-methods'!T:T,'A-methods'!$AG:$AG,"rate",'A-methods'!$AF:$AF,$B755,'A-methods'!$J:$J,$C755,'A-methods'!$A:$A,$D755)),'A-baseline &amp; data'!AO531)</f>
        <v>0</v>
      </c>
      <c r="O755" s="243">
        <f>IF('A-baseline &amp; data'!AP531="",N755*(1+SUMIFS('A-methods'!U:U,'A-methods'!$AG:$AG,"rate",'A-methods'!$AF:$AF,$B755,'A-methods'!$J:$J,$C755,'A-methods'!$A:$A,$D755)),'A-baseline &amp; data'!AP531)</f>
        <v>0</v>
      </c>
      <c r="P755" s="243">
        <f>IF('A-baseline &amp; data'!AQ531="",O755*(1+SUMIFS('A-methods'!V:V,'A-methods'!$AG:$AG,"rate",'A-methods'!$AF:$AF,$B755,'A-methods'!$J:$J,$C755,'A-methods'!$A:$A,$D755)),'A-baseline &amp; data'!AQ531)</f>
        <v>0</v>
      </c>
      <c r="Q755" s="243">
        <f>IF('A-baseline &amp; data'!AR531="",P755*(1+SUMIFS('A-methods'!W:W,'A-methods'!$AG:$AG,"rate",'A-methods'!$AF:$AF,$B755,'A-methods'!$J:$J,$C755,'A-methods'!$A:$A,$D755)),'A-baseline &amp; data'!AR531)</f>
        <v>0</v>
      </c>
      <c r="R755" s="243">
        <f>IF('A-baseline &amp; data'!AS531="",Q755*(1+SUMIFS('A-methods'!X:X,'A-methods'!$AG:$AG,"rate",'A-methods'!$AF:$AF,$B755,'A-methods'!$J:$J,$C755,'A-methods'!$A:$A,$D755)),'A-baseline &amp; data'!AS531)</f>
        <v>0</v>
      </c>
      <c r="S755" s="243">
        <f>IF('A-baseline &amp; data'!AT531="",R755*(1+SUMIFS('A-methods'!Y:Y,'A-methods'!$AG:$AG,"rate",'A-methods'!$AF:$AF,$B755,'A-methods'!$J:$J,$C755,'A-methods'!$A:$A,$D755)),'A-baseline &amp; data'!AT531)</f>
        <v>0</v>
      </c>
      <c r="T755" s="243">
        <f>IF('A-baseline &amp; data'!AU531="",S755*(1+SUMIFS('A-methods'!Z:Z,'A-methods'!$AG:$AG,"rate",'A-methods'!$AF:$AF,$B755,'A-methods'!$J:$J,$C755,'A-methods'!$A:$A,$D755)),'A-baseline &amp; data'!AU531)</f>
        <v>0</v>
      </c>
      <c r="U755" s="243">
        <f>IF('A-baseline &amp; data'!AV531="",T755*(1+SUMIFS('A-methods'!AA:AA,'A-methods'!$AG:$AG,"rate",'A-methods'!$AF:$AF,$B755,'A-methods'!$J:$J,$C755,'A-methods'!$A:$A,$D755)),'A-baseline &amp; data'!AV531)</f>
        <v>0</v>
      </c>
      <c r="V755" s="243">
        <f>IF('A-baseline &amp; data'!AW531="",U755*(1+SUMIFS('A-methods'!AB:AB,'A-methods'!$AG:$AG,"rate",'A-methods'!$AF:$AF,$B755,'A-methods'!$J:$J,$C755,'A-methods'!$A:$A,$D755)),'A-baseline &amp; data'!AW531)</f>
        <v>0</v>
      </c>
      <c r="W755" s="243">
        <f>IF('A-baseline &amp; data'!AX531="",V755*(1+SUMIFS('A-methods'!AC:AC,'A-methods'!$AG:$AG,"rate",'A-methods'!$AF:$AF,$B755,'A-methods'!$J:$J,$C755,'A-methods'!$A:$A,$D755)),'A-baseline &amp; data'!AX531)</f>
        <v>0</v>
      </c>
      <c r="X755" s="243">
        <f>IF('A-baseline &amp; data'!AY531="",W755*(1+SUMIFS('A-methods'!AD:AD,'A-methods'!$AG:$AG,"rate",'A-methods'!$AF:$AF,$B755,'A-methods'!$J:$J,$C755,'A-methods'!$A:$A,$D755)),'A-baseline &amp; data'!AY531)</f>
        <v>0</v>
      </c>
      <c r="Y755" s="243">
        <f>IF('A-baseline &amp; data'!AZ531="",X755*(1+SUMIFS('A-methods'!AE:AE,'A-methods'!$AG:$AG,"rate",'A-methods'!$AF:$AF,$B755,'A-methods'!$J:$J,$C755,'A-methods'!$A:$A,$D755)),'A-baseline &amp; data'!AZ531)</f>
        <v>0</v>
      </c>
    </row>
    <row r="756" spans="1:32">
      <c r="A756" s="237" t="s">
        <v>91</v>
      </c>
      <c r="B756" s="221" t="s">
        <v>92</v>
      </c>
      <c r="C756" s="274" t="str">
        <f t="shared" si="72"/>
        <v>WA</v>
      </c>
      <c r="D756" s="272" t="str">
        <f t="shared" si="72"/>
        <v>Best</v>
      </c>
      <c r="E756" s="336">
        <f>IF('A-baseline &amp; data'!AF532&lt;&gt;"",'A-baseline &amp; data'!AF532,'A-baseline &amp; data'!AE532*(1+SUMIFS('A-methods'!K:K,'A-methods'!$AG:$AG,"rate",'A-methods'!$AF:$AF,$B756,'A-methods'!$J:$J,$C756,'A-methods'!$A:$A,$D756)))</f>
        <v>1923.4071968999997</v>
      </c>
      <c r="F756" s="243">
        <f>IF('A-baseline &amp; data'!AG532="",E756*(1+SUMIFS('A-methods'!L:L,'A-methods'!$AG:$AG,"rate",'A-methods'!$AF:$AF,$B756,'A-methods'!$J:$J,$C756,'A-methods'!$A:$A,$D756)),'A-baseline &amp; data'!AG532)</f>
        <v>1952.2583048534996</v>
      </c>
      <c r="G756" s="243">
        <f>IF('A-baseline &amp; data'!AH532="",F756*(1+SUMIFS('A-methods'!M:M,'A-methods'!$AG:$AG,"rate",'A-methods'!$AF:$AF,$B756,'A-methods'!$J:$J,$C756,'A-methods'!$A:$A,$D756)),'A-baseline &amp; data'!AH532)</f>
        <v>1981.5421794263018</v>
      </c>
      <c r="H756" s="243">
        <f>IF('A-baseline &amp; data'!AI532="",G756*(1+SUMIFS('A-methods'!N:N,'A-methods'!$AG:$AG,"rate",'A-methods'!$AF:$AF,$B756,'A-methods'!$J:$J,$C756,'A-methods'!$A:$A,$D756)),'A-baseline &amp; data'!AI532)</f>
        <v>2011.2653121176961</v>
      </c>
      <c r="I756" s="243">
        <f>IF('A-baseline &amp; data'!AJ532="",H756*(1+SUMIFS('A-methods'!O:O,'A-methods'!$AG:$AG,"rate",'A-methods'!$AF:$AF,$B756,'A-methods'!$J:$J,$C756,'A-methods'!$A:$A,$D756)),'A-baseline &amp; data'!AJ532)</f>
        <v>2041.4342917994613</v>
      </c>
      <c r="J756" s="243">
        <f>IF('A-baseline &amp; data'!AK532="",I756*(1+SUMIFS('A-methods'!P:P,'A-methods'!$AG:$AG,"rate",'A-methods'!$AF:$AF,$B756,'A-methods'!$J:$J,$C756,'A-methods'!$A:$A,$D756)),'A-baseline &amp; data'!AK532)</f>
        <v>2072.0558061764532</v>
      </c>
      <c r="K756" s="243">
        <f>IF('A-baseline &amp; data'!AL532="",J756*(1+SUMIFS('A-methods'!Q:Q,'A-methods'!$AG:$AG,"rate",'A-methods'!$AF:$AF,$B756,'A-methods'!$J:$J,$C756,'A-methods'!$A:$A,$D756)),'A-baseline &amp; data'!AL532)</f>
        <v>2103.1366432690997</v>
      </c>
      <c r="L756" s="243">
        <f>IF('A-baseline &amp; data'!AM532="",K756*(1+SUMIFS('A-methods'!R:R,'A-methods'!$AG:$AG,"rate",'A-methods'!$AF:$AF,$B756,'A-methods'!$J:$J,$C756,'A-methods'!$A:$A,$D756)),'A-baseline &amp; data'!AM532)</f>
        <v>2134.6836929181359</v>
      </c>
      <c r="M756" s="243">
        <f>IF('A-baseline &amp; data'!AN532="",L756*(1+SUMIFS('A-methods'!S:S,'A-methods'!$AG:$AG,"rate",'A-methods'!$AF:$AF,$B756,'A-methods'!$J:$J,$C756,'A-methods'!$A:$A,$D756)),'A-baseline &amp; data'!AN532)</f>
        <v>2166.7039483119079</v>
      </c>
      <c r="N756" s="243">
        <f>IF('A-baseline &amp; data'!AO532="",M756*(1+SUMIFS('A-methods'!T:T,'A-methods'!$AG:$AG,"rate",'A-methods'!$AF:$AF,$B756,'A-methods'!$J:$J,$C756,'A-methods'!$A:$A,$D756)),'A-baseline &amp; data'!AO532)</f>
        <v>2199.2045075365863</v>
      </c>
      <c r="O756" s="243">
        <f>IF('A-baseline &amp; data'!AP532="",N756*(1+SUMIFS('A-methods'!U:U,'A-methods'!$AG:$AG,"rate",'A-methods'!$AF:$AF,$B756,'A-methods'!$J:$J,$C756,'A-methods'!$A:$A,$D756)),'A-baseline &amp; data'!AP532)</f>
        <v>2232.1925751496351</v>
      </c>
      <c r="P756" s="243">
        <f>IF('A-baseline &amp; data'!AQ532="",O756*(1+SUMIFS('A-methods'!V:V,'A-methods'!$AG:$AG,"rate",'A-methods'!$AF:$AF,$B756,'A-methods'!$J:$J,$C756,'A-methods'!$A:$A,$D756)),'A-baseline &amp; data'!AQ532)</f>
        <v>2265.6754637768795</v>
      </c>
      <c r="Q756" s="243">
        <f>IF('A-baseline &amp; data'!AR532="",P756*(1+SUMIFS('A-methods'!W:W,'A-methods'!$AG:$AG,"rate",'A-methods'!$AF:$AF,$B756,'A-methods'!$J:$J,$C756,'A-methods'!$A:$A,$D756)),'A-baseline &amp; data'!AR532)</f>
        <v>2299.6605957335323</v>
      </c>
      <c r="R756" s="243">
        <f>IF('A-baseline &amp; data'!AS532="",Q756*(1+SUMIFS('A-methods'!X:X,'A-methods'!$AG:$AG,"rate",'A-methods'!$AF:$AF,$B756,'A-methods'!$J:$J,$C756,'A-methods'!$A:$A,$D756)),'A-baseline &amp; data'!AS532)</f>
        <v>2334.1555046695353</v>
      </c>
      <c r="S756" s="243">
        <f>IF('A-baseline &amp; data'!AT532="",R756*(1+SUMIFS('A-methods'!Y:Y,'A-methods'!$AG:$AG,"rate",'A-methods'!$AF:$AF,$B756,'A-methods'!$J:$J,$C756,'A-methods'!$A:$A,$D756)),'A-baseline &amp; data'!AT532)</f>
        <v>2369.1678372395781</v>
      </c>
      <c r="T756" s="243">
        <f>IF('A-baseline &amp; data'!AU532="",S756*(1+SUMIFS('A-methods'!Z:Z,'A-methods'!$AG:$AG,"rate",'A-methods'!$AF:$AF,$B756,'A-methods'!$J:$J,$C756,'A-methods'!$A:$A,$D756)),'A-baseline &amp; data'!AU532)</f>
        <v>2404.7053547981718</v>
      </c>
      <c r="U756" s="243">
        <f>IF('A-baseline &amp; data'!AV532="",T756*(1+SUMIFS('A-methods'!AA:AA,'A-methods'!$AG:$AG,"rate",'A-methods'!$AF:$AF,$B756,'A-methods'!$J:$J,$C756,'A-methods'!$A:$A,$D756)),'A-baseline &amp; data'!AV532)</f>
        <v>2440.7759351201444</v>
      </c>
      <c r="V756" s="243">
        <f>IF('A-baseline &amp; data'!AW532="",U756*(1+SUMIFS('A-methods'!AB:AB,'A-methods'!$AG:$AG,"rate",'A-methods'!$AF:$AF,$B756,'A-methods'!$J:$J,$C756,'A-methods'!$A:$A,$D756)),'A-baseline &amp; data'!AW532)</f>
        <v>2477.3875741469465</v>
      </c>
      <c r="W756" s="243">
        <f>IF('A-baseline &amp; data'!AX532="",V756*(1+SUMIFS('A-methods'!AC:AC,'A-methods'!$AG:$AG,"rate",'A-methods'!$AF:$AF,$B756,'A-methods'!$J:$J,$C756,'A-methods'!$A:$A,$D756)),'A-baseline &amp; data'!AX532)</f>
        <v>2514.5483877591505</v>
      </c>
      <c r="X756" s="243">
        <f>IF('A-baseline &amp; data'!AY532="",W756*(1+SUMIFS('A-methods'!AD:AD,'A-methods'!$AG:$AG,"rate",'A-methods'!$AF:$AF,$B756,'A-methods'!$J:$J,$C756,'A-methods'!$A:$A,$D756)),'A-baseline &amp; data'!AY532)</f>
        <v>2552.2666135755376</v>
      </c>
      <c r="Y756" s="243">
        <f>IF('A-baseline &amp; data'!AZ532="",X756*(1+SUMIFS('A-methods'!AE:AE,'A-methods'!$AG:$AG,"rate",'A-methods'!$AF:$AF,$B756,'A-methods'!$J:$J,$C756,'A-methods'!$A:$A,$D756)),'A-baseline &amp; data'!AZ532)</f>
        <v>2590.5506127791705</v>
      </c>
    </row>
    <row r="757" spans="1:32">
      <c r="A757" s="237" t="s">
        <v>97</v>
      </c>
      <c r="B757" s="221" t="s">
        <v>98</v>
      </c>
      <c r="C757" s="274" t="str">
        <f t="shared" si="72"/>
        <v>WA</v>
      </c>
      <c r="D757" s="272" t="str">
        <f t="shared" si="72"/>
        <v>Best</v>
      </c>
      <c r="E757" s="336">
        <f>IF('A-baseline &amp; data'!AF533&lt;&gt;"",'A-baseline &amp; data'!AF533,'A-baseline &amp; data'!AE533*(1+SUMIFS('A-methods'!K:K,'A-methods'!$AG:$AG,"rate",'A-methods'!$AF:$AF,$B757,'A-methods'!$J:$J,$C757,'A-methods'!$A:$A,$D757)))</f>
        <v>4892.5313075999311</v>
      </c>
      <c r="F757" s="243">
        <f>IF('A-baseline &amp; data'!AG533="",E757*(1+SUMIFS('A-methods'!L:L,'A-methods'!$AG:$AG,"rate",'A-methods'!$AF:$AF,$B757,'A-methods'!$J:$J,$C757,'A-methods'!$A:$A,$D757)),'A-baseline &amp; data'!AG533)</f>
        <v>5029.5221842127294</v>
      </c>
      <c r="G757" s="243">
        <f>IF('A-baseline &amp; data'!AH533="",F757*(1+SUMIFS('A-methods'!M:M,'A-methods'!$AG:$AG,"rate",'A-methods'!$AF:$AF,$B757,'A-methods'!$J:$J,$C757,'A-methods'!$A:$A,$D757)),'A-baseline &amp; data'!AH533)</f>
        <v>5170.348805370686</v>
      </c>
      <c r="H757" s="243">
        <f>IF('A-baseline &amp; data'!AI533="",G757*(1+SUMIFS('A-methods'!N:N,'A-methods'!$AG:$AG,"rate",'A-methods'!$AF:$AF,$B757,'A-methods'!$J:$J,$C757,'A-methods'!$A:$A,$D757)),'A-baseline &amp; data'!AI533)</f>
        <v>5315.1185719210653</v>
      </c>
      <c r="I757" s="243">
        <f>IF('A-baseline &amp; data'!AJ533="",H757*(1+SUMIFS('A-methods'!O:O,'A-methods'!$AG:$AG,"rate",'A-methods'!$AF:$AF,$B757,'A-methods'!$J:$J,$C757,'A-methods'!$A:$A,$D757)),'A-baseline &amp; data'!AJ533)</f>
        <v>5463.9418919348554</v>
      </c>
      <c r="J757" s="243">
        <f>IF('A-baseline &amp; data'!AK533="",I757*(1+SUMIFS('A-methods'!P:P,'A-methods'!$AG:$AG,"rate",'A-methods'!$AF:$AF,$B757,'A-methods'!$J:$J,$C757,'A-methods'!$A:$A,$D757)),'A-baseline &amp; data'!AK533)</f>
        <v>5616.9322649090318</v>
      </c>
      <c r="K757" s="243">
        <f>IF('A-baseline &amp; data'!AL533="",J757*(1+SUMIFS('A-methods'!Q:Q,'A-methods'!$AG:$AG,"rate",'A-methods'!$AF:$AF,$B757,'A-methods'!$J:$J,$C757,'A-methods'!$A:$A,$D757)),'A-baseline &amp; data'!AL533)</f>
        <v>5774.2063683264851</v>
      </c>
      <c r="L757" s="243">
        <f>IF('A-baseline &amp; data'!AM533="",K757*(1+SUMIFS('A-methods'!R:R,'A-methods'!$AG:$AG,"rate",'A-methods'!$AF:$AF,$B757,'A-methods'!$J:$J,$C757,'A-methods'!$A:$A,$D757)),'A-baseline &amp; data'!AM533)</f>
        <v>5935.884146639627</v>
      </c>
      <c r="M757" s="243">
        <f>IF('A-baseline &amp; data'!AN533="",L757*(1+SUMIFS('A-methods'!S:S,'A-methods'!$AG:$AG,"rate",'A-methods'!$AF:$AF,$B757,'A-methods'!$J:$J,$C757,'A-methods'!$A:$A,$D757)),'A-baseline &amp; data'!AN533)</f>
        <v>6102.0889027455369</v>
      </c>
      <c r="N757" s="243">
        <f>IF('A-baseline &amp; data'!AO533="",M757*(1+SUMIFS('A-methods'!T:T,'A-methods'!$AG:$AG,"rate",'A-methods'!$AF:$AF,$B757,'A-methods'!$J:$J,$C757,'A-methods'!$A:$A,$D757)),'A-baseline &amp; data'!AO533)</f>
        <v>6272.9473920224118</v>
      </c>
      <c r="O757" s="243">
        <f>IF('A-baseline &amp; data'!AP533="",N757*(1+SUMIFS('A-methods'!U:U,'A-methods'!$AG:$AG,"rate",'A-methods'!$AF:$AF,$B757,'A-methods'!$J:$J,$C757,'A-methods'!$A:$A,$D757)),'A-baseline &amp; data'!AP533)</f>
        <v>6448.5899189990396</v>
      </c>
      <c r="P757" s="243">
        <f>IF('A-baseline &amp; data'!AQ533="",O757*(1+SUMIFS('A-methods'!V:V,'A-methods'!$AG:$AG,"rate",'A-methods'!$AF:$AF,$B757,'A-methods'!$J:$J,$C757,'A-methods'!$A:$A,$D757)),'A-baseline &amp; data'!AQ533)</f>
        <v>6629.1504367310126</v>
      </c>
      <c r="Q757" s="243">
        <f>IF('A-baseline &amp; data'!AR533="",P757*(1+SUMIFS('A-methods'!W:W,'A-methods'!$AG:$AG,"rate",'A-methods'!$AF:$AF,$B757,'A-methods'!$J:$J,$C757,'A-methods'!$A:$A,$D757)),'A-baseline &amp; data'!AR533)</f>
        <v>6814.7666489594812</v>
      </c>
      <c r="R757" s="243">
        <f>IF('A-baseline &amp; data'!AS533="",Q757*(1+SUMIFS('A-methods'!X:X,'A-methods'!$AG:$AG,"rate",'A-methods'!$AF:$AF,$B757,'A-methods'!$J:$J,$C757,'A-methods'!$A:$A,$D757)),'A-baseline &amp; data'!AS533)</f>
        <v>7005.5801151303467</v>
      </c>
      <c r="S757" s="243">
        <f>IF('A-baseline &amp; data'!AT533="",R757*(1+SUMIFS('A-methods'!Y:Y,'A-methods'!$AG:$AG,"rate",'A-methods'!$AF:$AF,$B757,'A-methods'!$J:$J,$C757,'A-methods'!$A:$A,$D757)),'A-baseline &amp; data'!AT533)</f>
        <v>7201.7363583539964</v>
      </c>
      <c r="T757" s="243">
        <f>IF('A-baseline &amp; data'!AU533="",S757*(1+SUMIFS('A-methods'!Z:Z,'A-methods'!$AG:$AG,"rate",'A-methods'!$AF:$AF,$B757,'A-methods'!$J:$J,$C757,'A-methods'!$A:$A,$D757)),'A-baseline &amp; data'!AU533)</f>
        <v>7403.3849763879089</v>
      </c>
      <c r="U757" s="243">
        <f>IF('A-baseline &amp; data'!AV533="",T757*(1+SUMIFS('A-methods'!AA:AA,'A-methods'!$AG:$AG,"rate",'A-methods'!$AF:$AF,$B757,'A-methods'!$J:$J,$C757,'A-methods'!$A:$A,$D757)),'A-baseline &amp; data'!AV533)</f>
        <v>7610.6797557267701</v>
      </c>
      <c r="V757" s="243">
        <f>IF('A-baseline &amp; data'!AW533="",U757*(1+SUMIFS('A-methods'!AB:AB,'A-methods'!$AG:$AG,"rate",'A-methods'!$AF:$AF,$B757,'A-methods'!$J:$J,$C757,'A-methods'!$A:$A,$D757)),'A-baseline &amp; data'!AW533)</f>
        <v>7823.7787888871198</v>
      </c>
      <c r="W757" s="243">
        <f>IF('A-baseline &amp; data'!AX533="",V757*(1+SUMIFS('A-methods'!AC:AC,'A-methods'!$AG:$AG,"rate",'A-methods'!$AF:$AF,$B757,'A-methods'!$J:$J,$C757,'A-methods'!$A:$A,$D757)),'A-baseline &amp; data'!AX533)</f>
        <v>8042.8445949759598</v>
      </c>
      <c r="X757" s="243">
        <f>IF('A-baseline &amp; data'!AY533="",W757*(1+SUMIFS('A-methods'!AD:AD,'A-methods'!$AG:$AG,"rate",'A-methods'!$AF:$AF,$B757,'A-methods'!$J:$J,$C757,'A-methods'!$A:$A,$D757)),'A-baseline &amp; data'!AY533)</f>
        <v>8268.0442436352878</v>
      </c>
      <c r="Y757" s="243">
        <f>IF('A-baseline &amp; data'!AZ533="",X757*(1+SUMIFS('A-methods'!AE:AE,'A-methods'!$AG:$AG,"rate",'A-methods'!$AF:$AF,$B757,'A-methods'!$J:$J,$C757,'A-methods'!$A:$A,$D757)),'A-baseline &amp; data'!AZ533)</f>
        <v>8499.549482457076</v>
      </c>
    </row>
    <row r="758" spans="1:32">
      <c r="A758" s="237" t="s">
        <v>107</v>
      </c>
      <c r="B758" s="221" t="s">
        <v>108</v>
      </c>
      <c r="C758" s="274" t="str">
        <f t="shared" si="72"/>
        <v>WA</v>
      </c>
      <c r="D758" s="272" t="str">
        <f t="shared" si="72"/>
        <v>Best</v>
      </c>
      <c r="E758" s="336">
        <f>IF('A-baseline &amp; data'!AF534&lt;&gt;"",'A-baseline &amp; data'!AF534,'A-baseline &amp; data'!AE534*(1+SUMIFS('A-methods'!K:K,'A-methods'!$AG:$AG,"rate",'A-methods'!$AF:$AF,$B758,'A-methods'!$J:$J,$C758,'A-methods'!$A:$A,$D758)))</f>
        <v>1043.4622508</v>
      </c>
      <c r="F758" s="243">
        <f>IF('A-baseline &amp; data'!AG534="",E758*(1+SUMIFS('A-methods'!L:L,'A-methods'!$AG:$AG,"rate",'A-methods'!$AF:$AF,$B758,'A-methods'!$J:$J,$C758,'A-methods'!$A:$A,$D758)),'A-baseline &amp; data'!AG534)</f>
        <v>1072.6791938224001</v>
      </c>
      <c r="G758" s="243">
        <f>IF('A-baseline &amp; data'!AH534="",F758*(1+SUMIFS('A-methods'!M:M,'A-methods'!$AG:$AG,"rate",'A-methods'!$AF:$AF,$B758,'A-methods'!$J:$J,$C758,'A-methods'!$A:$A,$D758)),'A-baseline &amp; data'!AH534)</f>
        <v>1102.7142112494273</v>
      </c>
      <c r="H758" s="243">
        <f>IF('A-baseline &amp; data'!AI534="",G758*(1+SUMIFS('A-methods'!N:N,'A-methods'!$AG:$AG,"rate",'A-methods'!$AF:$AF,$B758,'A-methods'!$J:$J,$C758,'A-methods'!$A:$A,$D758)),'A-baseline &amp; data'!AI534)</f>
        <v>1133.5902091644114</v>
      </c>
      <c r="I758" s="243">
        <f>IF('A-baseline &amp; data'!AJ534="",H758*(1+SUMIFS('A-methods'!O:O,'A-methods'!$AG:$AG,"rate",'A-methods'!$AF:$AF,$B758,'A-methods'!$J:$J,$C758,'A-methods'!$A:$A,$D758)),'A-baseline &amp; data'!AJ534)</f>
        <v>1165.330735021015</v>
      </c>
      <c r="J758" s="243">
        <f>IF('A-baseline &amp; data'!AK534="",I758*(1+SUMIFS('A-methods'!P:P,'A-methods'!$AG:$AG,"rate",'A-methods'!$AF:$AF,$B758,'A-methods'!$J:$J,$C758,'A-methods'!$A:$A,$D758)),'A-baseline &amp; data'!AK534)</f>
        <v>1197.9599956016034</v>
      </c>
      <c r="K758" s="243">
        <f>IF('A-baseline &amp; data'!AL534="",J758*(1+SUMIFS('A-methods'!Q:Q,'A-methods'!$AG:$AG,"rate",'A-methods'!$AF:$AF,$B758,'A-methods'!$J:$J,$C758,'A-methods'!$A:$A,$D758)),'A-baseline &amp; data'!AL534)</f>
        <v>1231.5028754784482</v>
      </c>
      <c r="L758" s="243">
        <f>IF('A-baseline &amp; data'!AM534="",K758*(1+SUMIFS('A-methods'!R:R,'A-methods'!$AG:$AG,"rate",'A-methods'!$AF:$AF,$B758,'A-methods'!$J:$J,$C758,'A-methods'!$A:$A,$D758)),'A-baseline &amp; data'!AM534)</f>
        <v>1265.9849559918448</v>
      </c>
      <c r="M758" s="243">
        <f>IF('A-baseline &amp; data'!AN534="",L758*(1+SUMIFS('A-methods'!S:S,'A-methods'!$AG:$AG,"rate",'A-methods'!$AF:$AF,$B758,'A-methods'!$J:$J,$C758,'A-methods'!$A:$A,$D758)),'A-baseline &amp; data'!AN534)</f>
        <v>1301.4325347596164</v>
      </c>
      <c r="N758" s="243">
        <f>IF('A-baseline &amp; data'!AO534="",M758*(1+SUMIFS('A-methods'!T:T,'A-methods'!$AG:$AG,"rate",'A-methods'!$AF:$AF,$B758,'A-methods'!$J:$J,$C758,'A-methods'!$A:$A,$D758)),'A-baseline &amp; data'!AO534)</f>
        <v>1337.8726457328858</v>
      </c>
      <c r="O758" s="243">
        <f>IF('A-baseline &amp; data'!AP534="",N758*(1+SUMIFS('A-methods'!U:U,'A-methods'!$AG:$AG,"rate",'A-methods'!$AF:$AF,$B758,'A-methods'!$J:$J,$C758,'A-methods'!$A:$A,$D758)),'A-baseline &amp; data'!AP534)</f>
        <v>1375.3330798134066</v>
      </c>
      <c r="P758" s="243">
        <f>IF('A-baseline &amp; data'!AQ534="",O758*(1+SUMIFS('A-methods'!V:V,'A-methods'!$AG:$AG,"rate",'A-methods'!$AF:$AF,$B758,'A-methods'!$J:$J,$C758,'A-methods'!$A:$A,$D758)),'A-baseline &amp; data'!AQ534)</f>
        <v>1413.8424060481821</v>
      </c>
      <c r="Q758" s="243">
        <f>IF('A-baseline &amp; data'!AR534="",P758*(1+SUMIFS('A-methods'!W:W,'A-methods'!$AG:$AG,"rate",'A-methods'!$AF:$AF,$B758,'A-methods'!$J:$J,$C758,'A-methods'!$A:$A,$D758)),'A-baseline &amp; data'!AR534)</f>
        <v>1453.4299934175313</v>
      </c>
      <c r="R758" s="243">
        <f>IF('A-baseline &amp; data'!AS534="",Q758*(1+SUMIFS('A-methods'!X:X,'A-methods'!$AG:$AG,"rate",'A-methods'!$AF:$AF,$B758,'A-methods'!$J:$J,$C758,'A-methods'!$A:$A,$D758)),'A-baseline &amp; data'!AS534)</f>
        <v>1494.1260332332222</v>
      </c>
      <c r="S758" s="243">
        <f>IF('A-baseline &amp; data'!AT534="",R758*(1+SUMIFS('A-methods'!Y:Y,'A-methods'!$AG:$AG,"rate",'A-methods'!$AF:$AF,$B758,'A-methods'!$J:$J,$C758,'A-methods'!$A:$A,$D758)),'A-baseline &amp; data'!AT534)</f>
        <v>1535.9615621637524</v>
      </c>
      <c r="T758" s="243">
        <f>IF('A-baseline &amp; data'!AU534="",S758*(1+SUMIFS('A-methods'!Z:Z,'A-methods'!$AG:$AG,"rate",'A-methods'!$AF:$AF,$B758,'A-methods'!$J:$J,$C758,'A-methods'!$A:$A,$D758)),'A-baseline &amp; data'!AU534)</f>
        <v>1578.9684859043375</v>
      </c>
      <c r="U758" s="243">
        <f>IF('A-baseline &amp; data'!AV534="",T758*(1+SUMIFS('A-methods'!AA:AA,'A-methods'!$AG:$AG,"rate",'A-methods'!$AF:$AF,$B758,'A-methods'!$J:$J,$C758,'A-methods'!$A:$A,$D758)),'A-baseline &amp; data'!AV534)</f>
        <v>1623.179603509659</v>
      </c>
      <c r="V758" s="243">
        <f>IF('A-baseline &amp; data'!AW534="",U758*(1+SUMIFS('A-methods'!AB:AB,'A-methods'!$AG:$AG,"rate",'A-methods'!$AF:$AF,$B758,'A-methods'!$J:$J,$C758,'A-methods'!$A:$A,$D758)),'A-baseline &amp; data'!AW534)</f>
        <v>1668.6286324079294</v>
      </c>
      <c r="W758" s="243">
        <f>IF('A-baseline &amp; data'!AX534="",V758*(1+SUMIFS('A-methods'!AC:AC,'A-methods'!$AG:$AG,"rate",'A-methods'!$AF:$AF,$B758,'A-methods'!$J:$J,$C758,'A-methods'!$A:$A,$D758)),'A-baseline &amp; data'!AX534)</f>
        <v>1715.3502341153514</v>
      </c>
      <c r="X758" s="243">
        <f>IF('A-baseline &amp; data'!AY534="",W758*(1+SUMIFS('A-methods'!AD:AD,'A-methods'!$AG:$AG,"rate",'A-methods'!$AF:$AF,$B758,'A-methods'!$J:$J,$C758,'A-methods'!$A:$A,$D758)),'A-baseline &amp; data'!AY534)</f>
        <v>1763.3800406705814</v>
      </c>
      <c r="Y758" s="243">
        <f>IF('A-baseline &amp; data'!AZ534="",X758*(1+SUMIFS('A-methods'!AE:AE,'A-methods'!$AG:$AG,"rate",'A-methods'!$AF:$AF,$B758,'A-methods'!$J:$J,$C758,'A-methods'!$A:$A,$D758)),'A-baseline &amp; data'!AZ534)</f>
        <v>1812.7546818093576</v>
      </c>
    </row>
    <row r="759" spans="1:32">
      <c r="A759" s="237" t="s">
        <v>115</v>
      </c>
      <c r="B759" s="221" t="s">
        <v>116</v>
      </c>
      <c r="C759" s="274" t="str">
        <f t="shared" si="72"/>
        <v>WA</v>
      </c>
      <c r="D759" s="272" t="str">
        <f t="shared" si="72"/>
        <v>Best</v>
      </c>
      <c r="E759" s="336">
        <f>IF('A-baseline &amp; data'!AF535&lt;&gt;"",'A-baseline &amp; data'!AF535,'A-baseline &amp; data'!AE535*(1+SUMIFS('A-methods'!K:K,'A-methods'!$AG:$AG,"rate",'A-methods'!$AF:$AF,$B759,'A-methods'!$J:$J,$C759,'A-methods'!$A:$A,$D759)))</f>
        <v>179412.83665962148</v>
      </c>
      <c r="F759" s="243">
        <f>IF('A-baseline &amp; data'!AG535="",E759*(1+SUMIFS('A-methods'!L:L,'A-methods'!$AG:$AG,"rate",'A-methods'!$AF:$AF,$B759,'A-methods'!$J:$J,$C759,'A-methods'!$A:$A,$D759)),'A-baseline &amp; data'!AG535)</f>
        <v>193227.62508241233</v>
      </c>
      <c r="G759" s="243">
        <f>IF('A-baseline &amp; data'!AH535="",F759*(1+SUMIFS('A-methods'!M:M,'A-methods'!$AG:$AG,"rate",'A-methods'!$AF:$AF,$B759,'A-methods'!$J:$J,$C759,'A-methods'!$A:$A,$D759)),'A-baseline &amp; data'!AH535)</f>
        <v>208106.15221375806</v>
      </c>
      <c r="H759" s="243">
        <f>IF('A-baseline &amp; data'!AI535="",G759*(1+SUMIFS('A-methods'!N:N,'A-methods'!$AG:$AG,"rate",'A-methods'!$AF:$AF,$B759,'A-methods'!$J:$J,$C759,'A-methods'!$A:$A,$D759)),'A-baseline &amp; data'!AI535)</f>
        <v>224130.32593421743</v>
      </c>
      <c r="I759" s="243">
        <f>IF('A-baseline &amp; data'!AJ535="",H759*(1+SUMIFS('A-methods'!O:O,'A-methods'!$AG:$AG,"rate",'A-methods'!$AF:$AF,$B759,'A-methods'!$J:$J,$C759,'A-methods'!$A:$A,$D759)),'A-baseline &amp; data'!AJ535)</f>
        <v>241388.36103115216</v>
      </c>
      <c r="J759" s="243">
        <f>IF('A-baseline &amp; data'!AK535="",I759*(1+SUMIFS('A-methods'!P:P,'A-methods'!$AG:$AG,"rate",'A-methods'!$AF:$AF,$B759,'A-methods'!$J:$J,$C759,'A-methods'!$A:$A,$D759)),'A-baseline &amp; data'!AK535)</f>
        <v>259975.26483055088</v>
      </c>
      <c r="K759" s="243">
        <f>IF('A-baseline &amp; data'!AL535="",J759*(1+SUMIFS('A-methods'!Q:Q,'A-methods'!$AG:$AG,"rate",'A-methods'!$AF:$AF,$B759,'A-methods'!$J:$J,$C759,'A-methods'!$A:$A,$D759)),'A-baseline &amp; data'!AL535)</f>
        <v>279993.36022250331</v>
      </c>
      <c r="L759" s="243">
        <f>IF('A-baseline &amp; data'!AM535="",K759*(1+SUMIFS('A-methods'!R:R,'A-methods'!$AG:$AG,"rate",'A-methods'!$AF:$AF,$B759,'A-methods'!$J:$J,$C759,'A-methods'!$A:$A,$D759)),'A-baseline &amp; data'!AM535)</f>
        <v>301552.84895963606</v>
      </c>
      <c r="M759" s="243">
        <f>IF('A-baseline &amp; data'!AN535="",L759*(1+SUMIFS('A-methods'!S:S,'A-methods'!$AG:$AG,"rate",'A-methods'!$AF:$AF,$B759,'A-methods'!$J:$J,$C759,'A-methods'!$A:$A,$D759)),'A-baseline &amp; data'!AN535)</f>
        <v>324772.41832952801</v>
      </c>
      <c r="N759" s="243">
        <f>IF('A-baseline &amp; data'!AO535="",M759*(1+SUMIFS('A-methods'!T:T,'A-methods'!$AG:$AG,"rate",'A-methods'!$AF:$AF,$B759,'A-methods'!$J:$J,$C759,'A-methods'!$A:$A,$D759)),'A-baseline &amp; data'!AO535)</f>
        <v>349779.89454090165</v>
      </c>
      <c r="O759" s="243">
        <f>IF('A-baseline &amp; data'!AP535="",N759*(1+SUMIFS('A-methods'!U:U,'A-methods'!$AG:$AG,"rate",'A-methods'!$AF:$AF,$B759,'A-methods'!$J:$J,$C759,'A-methods'!$A:$A,$D759)),'A-baseline &amp; data'!AP535)</f>
        <v>376712.94642055104</v>
      </c>
      <c r="P759" s="243">
        <f>IF('A-baseline &amp; data'!AQ535="",O759*(1+SUMIFS('A-methods'!V:V,'A-methods'!$AG:$AG,"rate",'A-methods'!$AF:$AF,$B759,'A-methods'!$J:$J,$C759,'A-methods'!$A:$A,$D759)),'A-baseline &amp; data'!AQ535)</f>
        <v>405719.84329493344</v>
      </c>
      <c r="Q759" s="243">
        <f>IF('A-baseline &amp; data'!AR535="",P759*(1+SUMIFS('A-methods'!W:W,'A-methods'!$AG:$AG,"rate",'A-methods'!$AF:$AF,$B759,'A-methods'!$J:$J,$C759,'A-methods'!$A:$A,$D759)),'A-baseline &amp; data'!AR535)</f>
        <v>436960.27122864331</v>
      </c>
      <c r="R759" s="243">
        <f>IF('A-baseline &amp; data'!AS535="",Q759*(1+SUMIFS('A-methods'!X:X,'A-methods'!$AG:$AG,"rate",'A-methods'!$AF:$AF,$B759,'A-methods'!$J:$J,$C759,'A-methods'!$A:$A,$D759)),'A-baseline &amp; data'!AS535)</f>
        <v>470606.21211324882</v>
      </c>
      <c r="S759" s="243">
        <f>IF('A-baseline &amp; data'!AT535="",R759*(1+SUMIFS('A-methods'!Y:Y,'A-methods'!$AG:$AG,"rate",'A-methods'!$AF:$AF,$B759,'A-methods'!$J:$J,$C759,'A-methods'!$A:$A,$D759)),'A-baseline &amp; data'!AT535)</f>
        <v>506842.89044596895</v>
      </c>
      <c r="T759" s="243">
        <f>IF('A-baseline &amp; data'!AU535="",S759*(1+SUMIFS('A-methods'!Z:Z,'A-methods'!$AG:$AG,"rate",'A-methods'!$AF:$AF,$B759,'A-methods'!$J:$J,$C759,'A-methods'!$A:$A,$D759)),'A-baseline &amp; data'!AU535)</f>
        <v>545869.79301030852</v>
      </c>
      <c r="U759" s="243">
        <f>IF('A-baseline &amp; data'!AV535="",T759*(1+SUMIFS('A-methods'!AA:AA,'A-methods'!$AG:$AG,"rate",'A-methods'!$AF:$AF,$B759,'A-methods'!$J:$J,$C759,'A-methods'!$A:$A,$D759)),'A-baseline &amp; data'!AV535)</f>
        <v>587901.76707210229</v>
      </c>
      <c r="V759" s="243">
        <f>IF('A-baseline &amp; data'!AW535="",U759*(1+SUMIFS('A-methods'!AB:AB,'A-methods'!$AG:$AG,"rate",'A-methods'!$AF:$AF,$B759,'A-methods'!$J:$J,$C759,'A-methods'!$A:$A,$D759)),'A-baseline &amp; data'!AW535)</f>
        <v>633170.20313665411</v>
      </c>
      <c r="W759" s="243">
        <f>IF('A-baseline &amp; data'!AX535="",V759*(1+SUMIFS('A-methods'!AC:AC,'A-methods'!$AG:$AG,"rate",'A-methods'!$AF:$AF,$B759,'A-methods'!$J:$J,$C759,'A-methods'!$A:$A,$D759)),'A-baseline &amp; data'!AX535)</f>
        <v>681924.30877817643</v>
      </c>
      <c r="X759" s="243">
        <f>IF('A-baseline &amp; data'!AY535="",W759*(1+SUMIFS('A-methods'!AD:AD,'A-methods'!$AG:$AG,"rate",'A-methods'!$AF:$AF,$B759,'A-methods'!$J:$J,$C759,'A-methods'!$A:$A,$D759)),'A-baseline &amp; data'!AY535)</f>
        <v>734432.48055409594</v>
      </c>
      <c r="Y759" s="243">
        <f>IF('A-baseline &amp; data'!AZ535="",X759*(1+SUMIFS('A-methods'!AE:AE,'A-methods'!$AG:$AG,"rate",'A-methods'!$AF:$AF,$B759,'A-methods'!$J:$J,$C759,'A-methods'!$A:$A,$D759)),'A-baseline &amp; data'!AZ535)</f>
        <v>790983.78155676124</v>
      </c>
    </row>
    <row r="760" spans="1:32">
      <c r="A760" s="237" t="s">
        <v>125</v>
      </c>
      <c r="B760" s="221" t="s">
        <v>1208</v>
      </c>
      <c r="C760" s="274" t="str">
        <f t="shared" si="72"/>
        <v>WA</v>
      </c>
      <c r="D760" s="272" t="str">
        <f t="shared" si="72"/>
        <v>Best</v>
      </c>
      <c r="E760" s="336">
        <f>IF('A-baseline &amp; data'!AF536&lt;&gt;"",'A-baseline &amp; data'!AF536,'A-baseline &amp; data'!AE536*(1+SUMIFS('A-methods'!K:K,'A-methods'!$AG:$AG,"rate",'A-methods'!$AF:$AF,$B760,'A-methods'!$J:$J,$C760,'A-methods'!$A:$A,$D760)))</f>
        <v>17343.274612440007</v>
      </c>
      <c r="F760" s="243">
        <f>IF('A-baseline &amp; data'!AG536="",E760*(1+SUMIFS('A-methods'!L:L,'A-methods'!$AG:$AG,"rate",'A-methods'!$AF:$AF,$B760,'A-methods'!$J:$J,$C760,'A-methods'!$A:$A,$D760)),'A-baseline &amp; data'!AG536)</f>
        <v>17724.826653913689</v>
      </c>
      <c r="G760" s="243">
        <f>IF('A-baseline &amp; data'!AH536="",F760*(1+SUMIFS('A-methods'!M:M,'A-methods'!$AG:$AG,"rate",'A-methods'!$AF:$AF,$B760,'A-methods'!$J:$J,$C760,'A-methods'!$A:$A,$D760)),'A-baseline &amp; data'!AH536)</f>
        <v>18114.772840299789</v>
      </c>
      <c r="H760" s="243">
        <f>IF('A-baseline &amp; data'!AI536="",G760*(1+SUMIFS('A-methods'!N:N,'A-methods'!$AG:$AG,"rate",'A-methods'!$AF:$AF,$B760,'A-methods'!$J:$J,$C760,'A-methods'!$A:$A,$D760)),'A-baseline &amp; data'!AI536)</f>
        <v>18513.297842786385</v>
      </c>
      <c r="I760" s="243">
        <f>IF('A-baseline &amp; data'!AJ536="",H760*(1+SUMIFS('A-methods'!O:O,'A-methods'!$AG:$AG,"rate",'A-methods'!$AF:$AF,$B760,'A-methods'!$J:$J,$C760,'A-methods'!$A:$A,$D760)),'A-baseline &amp; data'!AJ536)</f>
        <v>18920.590395327687</v>
      </c>
      <c r="J760" s="243">
        <f>IF('A-baseline &amp; data'!AK536="",I760*(1+SUMIFS('A-methods'!P:P,'A-methods'!$AG:$AG,"rate",'A-methods'!$AF:$AF,$B760,'A-methods'!$J:$J,$C760,'A-methods'!$A:$A,$D760)),'A-baseline &amp; data'!AK536)</f>
        <v>19336.843384024894</v>
      </c>
      <c r="K760" s="243">
        <f>IF('A-baseline &amp; data'!AL536="",J760*(1+SUMIFS('A-methods'!Q:Q,'A-methods'!$AG:$AG,"rate",'A-methods'!$AF:$AF,$B760,'A-methods'!$J:$J,$C760,'A-methods'!$A:$A,$D760)),'A-baseline &amp; data'!AL536)</f>
        <v>19762.253938473441</v>
      </c>
      <c r="L760" s="243">
        <f>IF('A-baseline &amp; data'!AM536="",K760*(1+SUMIFS('A-methods'!R:R,'A-methods'!$AG:$AG,"rate",'A-methods'!$AF:$AF,$B760,'A-methods'!$J:$J,$C760,'A-methods'!$A:$A,$D760)),'A-baseline &amp; data'!AM536)</f>
        <v>20197.023525119857</v>
      </c>
      <c r="M760" s="243">
        <f>IF('A-baseline &amp; data'!AN536="",L760*(1+SUMIFS('A-methods'!S:S,'A-methods'!$AG:$AG,"rate",'A-methods'!$AF:$AF,$B760,'A-methods'!$J:$J,$C760,'A-methods'!$A:$A,$D760)),'A-baseline &amp; data'!AN536)</f>
        <v>20641.358042672495</v>
      </c>
      <c r="N760" s="243">
        <f>IF('A-baseline &amp; data'!AO536="",M760*(1+SUMIFS('A-methods'!T:T,'A-methods'!$AG:$AG,"rate",'A-methods'!$AF:$AF,$B760,'A-methods'!$J:$J,$C760,'A-methods'!$A:$A,$D760)),'A-baseline &amp; data'!AO536)</f>
        <v>21095.467919611288</v>
      </c>
      <c r="O760" s="243">
        <f>IF('A-baseline &amp; data'!AP536="",N760*(1+SUMIFS('A-methods'!U:U,'A-methods'!$AG:$AG,"rate",'A-methods'!$AF:$AF,$B760,'A-methods'!$J:$J,$C760,'A-methods'!$A:$A,$D760)),'A-baseline &amp; data'!AP536)</f>
        <v>21559.568213842736</v>
      </c>
      <c r="P760" s="243">
        <f>IF('A-baseline &amp; data'!AQ536="",O760*(1+SUMIFS('A-methods'!V:V,'A-methods'!$AG:$AG,"rate",'A-methods'!$AF:$AF,$B760,'A-methods'!$J:$J,$C760,'A-methods'!$A:$A,$D760)),'A-baseline &amp; data'!AQ536)</f>
        <v>22033.878714547278</v>
      </c>
      <c r="Q760" s="243">
        <f>IF('A-baseline &amp; data'!AR536="",P760*(1+SUMIFS('A-methods'!W:W,'A-methods'!$AG:$AG,"rate",'A-methods'!$AF:$AF,$B760,'A-methods'!$J:$J,$C760,'A-methods'!$A:$A,$D760)),'A-baseline &amp; data'!AR536)</f>
        <v>22518.624046267319</v>
      </c>
      <c r="R760" s="243">
        <f>IF('A-baseline &amp; data'!AS536="",Q760*(1+SUMIFS('A-methods'!X:X,'A-methods'!$AG:$AG,"rate",'A-methods'!$AF:$AF,$B760,'A-methods'!$J:$J,$C760,'A-methods'!$A:$A,$D760)),'A-baseline &amp; data'!AS536)</f>
        <v>23014.033775285199</v>
      </c>
      <c r="S760" s="243">
        <f>IF('A-baseline &amp; data'!AT536="",R760*(1+SUMIFS('A-methods'!Y:Y,'A-methods'!$AG:$AG,"rate",'A-methods'!$AF:$AF,$B760,'A-methods'!$J:$J,$C760,'A-methods'!$A:$A,$D760)),'A-baseline &amp; data'!AT536)</f>
        <v>23520.342518341473</v>
      </c>
      <c r="T760" s="243">
        <f>IF('A-baseline &amp; data'!AU536="",S760*(1+SUMIFS('A-methods'!Z:Z,'A-methods'!$AG:$AG,"rate",'A-methods'!$AF:$AF,$B760,'A-methods'!$J:$J,$C760,'A-methods'!$A:$A,$D760)),'A-baseline &amp; data'!AU536)</f>
        <v>24037.790053744986</v>
      </c>
      <c r="U760" s="243">
        <f>IF('A-baseline &amp; data'!AV536="",T760*(1+SUMIFS('A-methods'!AA:AA,'A-methods'!$AG:$AG,"rate",'A-methods'!$AF:$AF,$B760,'A-methods'!$J:$J,$C760,'A-methods'!$A:$A,$D760)),'A-baseline &amp; data'!AV536)</f>
        <v>24566.621434927376</v>
      </c>
      <c r="V760" s="243">
        <f>IF('A-baseline &amp; data'!AW536="",U760*(1+SUMIFS('A-methods'!AB:AB,'A-methods'!$AG:$AG,"rate",'A-methods'!$AF:$AF,$B760,'A-methods'!$J:$J,$C760,'A-methods'!$A:$A,$D760)),'A-baseline &amp; data'!AW536)</f>
        <v>25107.087106495779</v>
      </c>
      <c r="W760" s="243">
        <f>IF('A-baseline &amp; data'!AX536="",V760*(1+SUMIFS('A-methods'!AC:AC,'A-methods'!$AG:$AG,"rate",'A-methods'!$AF:$AF,$B760,'A-methods'!$J:$J,$C760,'A-methods'!$A:$A,$D760)),'A-baseline &amp; data'!AX536)</f>
        <v>25659.443022838688</v>
      </c>
      <c r="X760" s="243">
        <f>IF('A-baseline &amp; data'!AY536="",W760*(1+SUMIFS('A-methods'!AD:AD,'A-methods'!$AG:$AG,"rate",'A-methods'!$AF:$AF,$B760,'A-methods'!$J:$J,$C760,'A-methods'!$A:$A,$D760)),'A-baseline &amp; data'!AY536)</f>
        <v>26223.95076934114</v>
      </c>
      <c r="Y760" s="243">
        <f>IF('A-baseline &amp; data'!AZ536="",X760*(1+SUMIFS('A-methods'!AE:AE,'A-methods'!$AG:$AG,"rate",'A-methods'!$AF:$AF,$B760,'A-methods'!$J:$J,$C760,'A-methods'!$A:$A,$D760)),'A-baseline &amp; data'!AZ536)</f>
        <v>26800.877686266645</v>
      </c>
    </row>
    <row r="761" spans="1:32">
      <c r="A761" s="237" t="s">
        <v>127</v>
      </c>
      <c r="B761" s="221" t="s">
        <v>128</v>
      </c>
      <c r="C761" s="274" t="str">
        <f t="shared" si="72"/>
        <v>WA</v>
      </c>
      <c r="D761" s="272" t="str">
        <f t="shared" si="72"/>
        <v>Best</v>
      </c>
      <c r="E761" s="336">
        <f>IF('A-baseline &amp; data'!AF537&lt;&gt;"",'A-baseline &amp; data'!AF537,'A-baseline &amp; data'!AE537*(1+SUMIFS('A-methods'!K:K,'A-methods'!$AG:$AG,"rate",'A-methods'!$AF:$AF,$B761,'A-methods'!$J:$J,$C761,'A-methods'!$A:$A,$D761)))</f>
        <v>62658.821312680797</v>
      </c>
      <c r="F761" s="243">
        <f>IF('A-baseline &amp; data'!AG537="",E761*(1+SUMIFS('A-methods'!L:L,'A-methods'!$AG:$AG,"rate",'A-methods'!$AF:$AF,$B761,'A-methods'!$J:$J,$C761,'A-methods'!$A:$A,$D761)),'A-baseline &amp; data'!AG537)</f>
        <v>64413.268309435858</v>
      </c>
      <c r="G761" s="243">
        <f>IF('A-baseline &amp; data'!AH537="",F761*(1+SUMIFS('A-methods'!M:M,'A-methods'!$AG:$AG,"rate",'A-methods'!$AF:$AF,$B761,'A-methods'!$J:$J,$C761,'A-methods'!$A:$A,$D761)),'A-baseline &amp; data'!AH537)</f>
        <v>66216.839822100068</v>
      </c>
      <c r="H761" s="243">
        <f>IF('A-baseline &amp; data'!AI537="",G761*(1+SUMIFS('A-methods'!N:N,'A-methods'!$AG:$AG,"rate",'A-methods'!$AF:$AF,$B761,'A-methods'!$J:$J,$C761,'A-methods'!$A:$A,$D761)),'A-baseline &amp; data'!AI537)</f>
        <v>68070.911337118872</v>
      </c>
      <c r="I761" s="243">
        <f>IF('A-baseline &amp; data'!AJ537="",H761*(1+SUMIFS('A-methods'!O:O,'A-methods'!$AG:$AG,"rate",'A-methods'!$AF:$AF,$B761,'A-methods'!$J:$J,$C761,'A-methods'!$A:$A,$D761)),'A-baseline &amp; data'!AJ537)</f>
        <v>69976.896854558203</v>
      </c>
      <c r="J761" s="243">
        <f>IF('A-baseline &amp; data'!AK537="",I761*(1+SUMIFS('A-methods'!P:P,'A-methods'!$AG:$AG,"rate",'A-methods'!$AF:$AF,$B761,'A-methods'!$J:$J,$C761,'A-methods'!$A:$A,$D761)),'A-baseline &amp; data'!AK537)</f>
        <v>71936.249966485833</v>
      </c>
      <c r="K761" s="243">
        <f>IF('A-baseline &amp; data'!AL537="",J761*(1+SUMIFS('A-methods'!Q:Q,'A-methods'!$AG:$AG,"rate",'A-methods'!$AF:$AF,$B761,'A-methods'!$J:$J,$C761,'A-methods'!$A:$A,$D761)),'A-baseline &amp; data'!AL537)</f>
        <v>73950.464965547435</v>
      </c>
      <c r="L761" s="243">
        <f>IF('A-baseline &amp; data'!AM537="",K761*(1+SUMIFS('A-methods'!R:R,'A-methods'!$AG:$AG,"rate",'A-methods'!$AF:$AF,$B761,'A-methods'!$J:$J,$C761,'A-methods'!$A:$A,$D761)),'A-baseline &amp; data'!AM537)</f>
        <v>76021.077984582764</v>
      </c>
      <c r="M761" s="243">
        <f>IF('A-baseline &amp; data'!AN537="",L761*(1+SUMIFS('A-methods'!S:S,'A-methods'!$AG:$AG,"rate",'A-methods'!$AF:$AF,$B761,'A-methods'!$J:$J,$C761,'A-methods'!$A:$A,$D761)),'A-baseline &amp; data'!AN537)</f>
        <v>78149.668168151082</v>
      </c>
      <c r="N761" s="243">
        <f>IF('A-baseline &amp; data'!AO537="",M761*(1+SUMIFS('A-methods'!T:T,'A-methods'!$AG:$AG,"rate",'A-methods'!$AF:$AF,$B761,'A-methods'!$J:$J,$C761,'A-methods'!$A:$A,$D761)),'A-baseline &amp; data'!AO537)</f>
        <v>80337.858876859318</v>
      </c>
      <c r="O761" s="243">
        <f>IF('A-baseline &amp; data'!AP537="",N761*(1+SUMIFS('A-methods'!U:U,'A-methods'!$AG:$AG,"rate",'A-methods'!$AF:$AF,$B761,'A-methods'!$J:$J,$C761,'A-methods'!$A:$A,$D761)),'A-baseline &amp; data'!AP537)</f>
        <v>82587.318925411382</v>
      </c>
      <c r="P761" s="243">
        <f>IF('A-baseline &amp; data'!AQ537="",O761*(1+SUMIFS('A-methods'!V:V,'A-methods'!$AG:$AG,"rate",'A-methods'!$AF:$AF,$B761,'A-methods'!$J:$J,$C761,'A-methods'!$A:$A,$D761)),'A-baseline &amp; data'!AQ537)</f>
        <v>84899.763855322904</v>
      </c>
      <c r="Q761" s="243">
        <f>IF('A-baseline &amp; data'!AR537="",P761*(1+SUMIFS('A-methods'!W:W,'A-methods'!$AG:$AG,"rate",'A-methods'!$AF:$AF,$B761,'A-methods'!$J:$J,$C761,'A-methods'!$A:$A,$D761)),'A-baseline &amp; data'!AR537)</f>
        <v>87276.957243271943</v>
      </c>
      <c r="R761" s="243">
        <f>IF('A-baseline &amp; data'!AS537="",Q761*(1+SUMIFS('A-methods'!X:X,'A-methods'!$AG:$AG,"rate",'A-methods'!$AF:$AF,$B761,'A-methods'!$J:$J,$C761,'A-methods'!$A:$A,$D761)),'A-baseline &amp; data'!AS537)</f>
        <v>89720.712046083558</v>
      </c>
      <c r="S761" s="243">
        <f>IF('A-baseline &amp; data'!AT537="",R761*(1+SUMIFS('A-methods'!Y:Y,'A-methods'!$AG:$AG,"rate",'A-methods'!$AF:$AF,$B761,'A-methods'!$J:$J,$C761,'A-methods'!$A:$A,$D761)),'A-baseline &amp; data'!AT537)</f>
        <v>92232.891983373906</v>
      </c>
      <c r="T761" s="243">
        <f>IF('A-baseline &amp; data'!AU537="",S761*(1+SUMIFS('A-methods'!Z:Z,'A-methods'!$AG:$AG,"rate",'A-methods'!$AF:$AF,$B761,'A-methods'!$J:$J,$C761,'A-methods'!$A:$A,$D761)),'A-baseline &amp; data'!AU537)</f>
        <v>94815.412958908375</v>
      </c>
      <c r="U761" s="243">
        <f>IF('A-baseline &amp; data'!AV537="",T761*(1+SUMIFS('A-methods'!AA:AA,'A-methods'!$AG:$AG,"rate",'A-methods'!$AF:$AF,$B761,'A-methods'!$J:$J,$C761,'A-methods'!$A:$A,$D761)),'A-baseline &amp; data'!AV537)</f>
        <v>97470.244521757806</v>
      </c>
      <c r="V761" s="243">
        <f>IF('A-baseline &amp; data'!AW537="",U761*(1+SUMIFS('A-methods'!AB:AB,'A-methods'!$AG:$AG,"rate",'A-methods'!$AF:$AF,$B761,'A-methods'!$J:$J,$C761,'A-methods'!$A:$A,$D761)),'A-baseline &amp; data'!AW537)</f>
        <v>100199.41136836703</v>
      </c>
      <c r="W761" s="243">
        <f>IF('A-baseline &amp; data'!AX537="",V761*(1+SUMIFS('A-methods'!AC:AC,'A-methods'!$AG:$AG,"rate",'A-methods'!$AF:$AF,$B761,'A-methods'!$J:$J,$C761,'A-methods'!$A:$A,$D761)),'A-baseline &amp; data'!AX537)</f>
        <v>103004.99488668131</v>
      </c>
      <c r="X761" s="243">
        <f>IF('A-baseline &amp; data'!AY537="",W761*(1+SUMIFS('A-methods'!AD:AD,'A-methods'!$AG:$AG,"rate",'A-methods'!$AF:$AF,$B761,'A-methods'!$J:$J,$C761,'A-methods'!$A:$A,$D761)),'A-baseline &amp; data'!AY537)</f>
        <v>105889.13474350839</v>
      </c>
      <c r="Y761" s="243">
        <f>IF('A-baseline &amp; data'!AZ537="",X761*(1+SUMIFS('A-methods'!AE:AE,'A-methods'!$AG:$AG,"rate",'A-methods'!$AF:$AF,$B761,'A-methods'!$J:$J,$C761,'A-methods'!$A:$A,$D761)),'A-baseline &amp; data'!AZ537)</f>
        <v>108854.03051632663</v>
      </c>
    </row>
    <row r="762" spans="1:32">
      <c r="A762" s="237" t="s">
        <v>254</v>
      </c>
      <c r="B762" s="221" t="s">
        <v>202</v>
      </c>
      <c r="C762" s="274" t="str">
        <f t="shared" si="72"/>
        <v>WA</v>
      </c>
      <c r="D762" s="272" t="str">
        <f t="shared" si="72"/>
        <v>Best</v>
      </c>
      <c r="E762" s="336">
        <f>IF('A-baseline &amp; data'!AF538&lt;&gt;"",'A-baseline &amp; data'!AF538,'A-baseline &amp; data'!AE538*(1+SUMIFS('A-methods'!K:K,'A-methods'!$AG:$AG,"rate",'A-methods'!$AF:$AF,$B762,'A-methods'!$J:$J,$C762,'A-methods'!$A:$A,$D762)))</f>
        <v>0</v>
      </c>
      <c r="F762" s="243">
        <f>IF('A-baseline &amp; data'!AG538="",E762*(1+SUMIFS('A-methods'!L:L,'A-methods'!$AG:$AG,"rate",'A-methods'!$AF:$AF,$B762,'A-methods'!$J:$J,$C762,'A-methods'!$A:$A,$D762)),'A-baseline &amp; data'!AG538)</f>
        <v>0</v>
      </c>
      <c r="G762" s="243">
        <f>IF('A-baseline &amp; data'!AH538="",F762*(1+SUMIFS('A-methods'!M:M,'A-methods'!$AG:$AG,"rate",'A-methods'!$AF:$AF,$B762,'A-methods'!$J:$J,$C762,'A-methods'!$A:$A,$D762)),'A-baseline &amp; data'!AH538)</f>
        <v>0</v>
      </c>
      <c r="H762" s="243">
        <f>IF('A-baseline &amp; data'!AI538="",G762*(1+SUMIFS('A-methods'!N:N,'A-methods'!$AG:$AG,"rate",'A-methods'!$AF:$AF,$B762,'A-methods'!$J:$J,$C762,'A-methods'!$A:$A,$D762)),'A-baseline &amp; data'!AI538)</f>
        <v>0</v>
      </c>
      <c r="I762" s="243">
        <f>IF('A-baseline &amp; data'!AJ538="",H762*(1+SUMIFS('A-methods'!O:O,'A-methods'!$AG:$AG,"rate",'A-methods'!$AF:$AF,$B762,'A-methods'!$J:$J,$C762,'A-methods'!$A:$A,$D762)),'A-baseline &amp; data'!AJ538)</f>
        <v>0</v>
      </c>
      <c r="J762" s="243">
        <f>IF('A-baseline &amp; data'!AK538="",I762*(1+SUMIFS('A-methods'!P:P,'A-methods'!$AG:$AG,"rate",'A-methods'!$AF:$AF,$B762,'A-methods'!$J:$J,$C762,'A-methods'!$A:$A,$D762)),'A-baseline &amp; data'!AK538)</f>
        <v>0</v>
      </c>
      <c r="K762" s="243">
        <f>IF('A-baseline &amp; data'!AL538="",J762*(1+SUMIFS('A-methods'!Q:Q,'A-methods'!$AG:$AG,"rate",'A-methods'!$AF:$AF,$B762,'A-methods'!$J:$J,$C762,'A-methods'!$A:$A,$D762)),'A-baseline &amp; data'!AL538)</f>
        <v>0</v>
      </c>
      <c r="L762" s="243">
        <f>IF('A-baseline &amp; data'!AM538="",K762*(1+SUMIFS('A-methods'!R:R,'A-methods'!$AG:$AG,"rate",'A-methods'!$AF:$AF,$B762,'A-methods'!$J:$J,$C762,'A-methods'!$A:$A,$D762)),'A-baseline &amp; data'!AM538)</f>
        <v>0</v>
      </c>
      <c r="M762" s="243">
        <f>IF('A-baseline &amp; data'!AN538="",L762*(1+SUMIFS('A-methods'!S:S,'A-methods'!$AG:$AG,"rate",'A-methods'!$AF:$AF,$B762,'A-methods'!$J:$J,$C762,'A-methods'!$A:$A,$D762)),'A-baseline &amp; data'!AN538)</f>
        <v>0</v>
      </c>
      <c r="N762" s="243">
        <f>IF('A-baseline &amp; data'!AO538="",M762*(1+SUMIFS('A-methods'!T:T,'A-methods'!$AG:$AG,"rate",'A-methods'!$AF:$AF,$B762,'A-methods'!$J:$J,$C762,'A-methods'!$A:$A,$D762)),'A-baseline &amp; data'!AO538)</f>
        <v>0</v>
      </c>
      <c r="O762" s="243">
        <f>IF('A-baseline &amp; data'!AP538="",N762*(1+SUMIFS('A-methods'!U:U,'A-methods'!$AG:$AG,"rate",'A-methods'!$AF:$AF,$B762,'A-methods'!$J:$J,$C762,'A-methods'!$A:$A,$D762)),'A-baseline &amp; data'!AP538)</f>
        <v>0</v>
      </c>
      <c r="P762" s="243">
        <f>IF('A-baseline &amp; data'!AQ538="",O762*(1+SUMIFS('A-methods'!V:V,'A-methods'!$AG:$AG,"rate",'A-methods'!$AF:$AF,$B762,'A-methods'!$J:$J,$C762,'A-methods'!$A:$A,$D762)),'A-baseline &amp; data'!AQ538)</f>
        <v>0</v>
      </c>
      <c r="Q762" s="243">
        <f>IF('A-baseline &amp; data'!AR538="",P762*(1+SUMIFS('A-methods'!W:W,'A-methods'!$AG:$AG,"rate",'A-methods'!$AF:$AF,$B762,'A-methods'!$J:$J,$C762,'A-methods'!$A:$A,$D762)),'A-baseline &amp; data'!AR538)</f>
        <v>0</v>
      </c>
      <c r="R762" s="243">
        <f>IF('A-baseline &amp; data'!AS538="",Q762*(1+SUMIFS('A-methods'!X:X,'A-methods'!$AG:$AG,"rate",'A-methods'!$AF:$AF,$B762,'A-methods'!$J:$J,$C762,'A-methods'!$A:$A,$D762)),'A-baseline &amp; data'!AS538)</f>
        <v>0</v>
      </c>
      <c r="S762" s="243">
        <f>IF('A-baseline &amp; data'!AT538="",R762*(1+SUMIFS('A-methods'!Y:Y,'A-methods'!$AG:$AG,"rate",'A-methods'!$AF:$AF,$B762,'A-methods'!$J:$J,$C762,'A-methods'!$A:$A,$D762)),'A-baseline &amp; data'!AT538)</f>
        <v>0</v>
      </c>
      <c r="T762" s="243">
        <f>IF('A-baseline &amp; data'!AU538="",S762*(1+SUMIFS('A-methods'!Z:Z,'A-methods'!$AG:$AG,"rate",'A-methods'!$AF:$AF,$B762,'A-methods'!$J:$J,$C762,'A-methods'!$A:$A,$D762)),'A-baseline &amp; data'!AU538)</f>
        <v>0</v>
      </c>
      <c r="U762" s="243">
        <f>IF('A-baseline &amp; data'!AV538="",T762*(1+SUMIFS('A-methods'!AA:AA,'A-methods'!$AG:$AG,"rate",'A-methods'!$AF:$AF,$B762,'A-methods'!$J:$J,$C762,'A-methods'!$A:$A,$D762)),'A-baseline &amp; data'!AV538)</f>
        <v>0</v>
      </c>
      <c r="V762" s="243">
        <f>IF('A-baseline &amp; data'!AW538="",U762*(1+SUMIFS('A-methods'!AB:AB,'A-methods'!$AG:$AG,"rate",'A-methods'!$AF:$AF,$B762,'A-methods'!$J:$J,$C762,'A-methods'!$A:$A,$D762)),'A-baseline &amp; data'!AW538)</f>
        <v>0</v>
      </c>
      <c r="W762" s="243">
        <f>IF('A-baseline &amp; data'!AX538="",V762*(1+SUMIFS('A-methods'!AC:AC,'A-methods'!$AG:$AG,"rate",'A-methods'!$AF:$AF,$B762,'A-methods'!$J:$J,$C762,'A-methods'!$A:$A,$D762)),'A-baseline &amp; data'!AX538)</f>
        <v>0</v>
      </c>
      <c r="X762" s="243">
        <f>IF('A-baseline &amp; data'!AY538="",W762*(1+SUMIFS('A-methods'!AD:AD,'A-methods'!$AG:$AG,"rate",'A-methods'!$AF:$AF,$B762,'A-methods'!$J:$J,$C762,'A-methods'!$A:$A,$D762)),'A-baseline &amp; data'!AY538)</f>
        <v>0</v>
      </c>
      <c r="Y762" s="243">
        <f>IF('A-baseline &amp; data'!AZ538="",X762*(1+SUMIFS('A-methods'!AE:AE,'A-methods'!$AG:$AG,"rate",'A-methods'!$AF:$AF,$B762,'A-methods'!$J:$J,$C762,'A-methods'!$A:$A,$D762)),'A-baseline &amp; data'!AZ538)</f>
        <v>0</v>
      </c>
    </row>
    <row r="763" spans="1:32">
      <c r="A763" s="237" t="s">
        <v>255</v>
      </c>
      <c r="B763" s="221" t="s">
        <v>227</v>
      </c>
      <c r="C763" s="274" t="str">
        <f t="shared" si="72"/>
        <v>WA</v>
      </c>
      <c r="D763" s="272" t="str">
        <f t="shared" si="72"/>
        <v>Best</v>
      </c>
      <c r="E763" s="336">
        <f>IF('A-baseline &amp; data'!AF539&lt;&gt;"",'A-baseline &amp; data'!AF539,'A-baseline &amp; data'!AE539*(1+SUMIFS('A-methods'!K:K,'A-methods'!$AG:$AG,"rate",'A-methods'!$AF:$AF,$B763,'A-methods'!$J:$J,$C763,'A-methods'!$A:$A,$D763)))</f>
        <v>0</v>
      </c>
      <c r="F763" s="243">
        <f>IF('A-baseline &amp; data'!AG539="",E763*(1+SUMIFS('A-methods'!L:L,'A-methods'!$AG:$AG,"rate",'A-methods'!$AF:$AF,$B763,'A-methods'!$J:$J,$C763,'A-methods'!$A:$A,$D763)),'A-baseline &amp; data'!AG539)</f>
        <v>0</v>
      </c>
      <c r="G763" s="243">
        <f>IF('A-baseline &amp; data'!AH539="",F763*(1+SUMIFS('A-methods'!M:M,'A-methods'!$AG:$AG,"rate",'A-methods'!$AF:$AF,$B763,'A-methods'!$J:$J,$C763,'A-methods'!$A:$A,$D763)),'A-baseline &amp; data'!AH539)</f>
        <v>0</v>
      </c>
      <c r="H763" s="243">
        <f>IF('A-baseline &amp; data'!AI539="",G763*(1+SUMIFS('A-methods'!N:N,'A-methods'!$AG:$AG,"rate",'A-methods'!$AF:$AF,$B763,'A-methods'!$J:$J,$C763,'A-methods'!$A:$A,$D763)),'A-baseline &amp; data'!AI539)</f>
        <v>0</v>
      </c>
      <c r="I763" s="243">
        <f>IF('A-baseline &amp; data'!AJ539="",H763*(1+SUMIFS('A-methods'!O:O,'A-methods'!$AG:$AG,"rate",'A-methods'!$AF:$AF,$B763,'A-methods'!$J:$J,$C763,'A-methods'!$A:$A,$D763)),'A-baseline &amp; data'!AJ539)</f>
        <v>0</v>
      </c>
      <c r="J763" s="243">
        <f>IF('A-baseline &amp; data'!AK539="",I763*(1+SUMIFS('A-methods'!P:P,'A-methods'!$AG:$AG,"rate",'A-methods'!$AF:$AF,$B763,'A-methods'!$J:$J,$C763,'A-methods'!$A:$A,$D763)),'A-baseline &amp; data'!AK539)</f>
        <v>0</v>
      </c>
      <c r="K763" s="243">
        <f>IF('A-baseline &amp; data'!AL539="",J763*(1+SUMIFS('A-methods'!Q:Q,'A-methods'!$AG:$AG,"rate",'A-methods'!$AF:$AF,$B763,'A-methods'!$J:$J,$C763,'A-methods'!$A:$A,$D763)),'A-baseline &amp; data'!AL539)</f>
        <v>0</v>
      </c>
      <c r="L763" s="243">
        <f>IF('A-baseline &amp; data'!AM539="",K763*(1+SUMIFS('A-methods'!R:R,'A-methods'!$AG:$AG,"rate",'A-methods'!$AF:$AF,$B763,'A-methods'!$J:$J,$C763,'A-methods'!$A:$A,$D763)),'A-baseline &amp; data'!AM539)</f>
        <v>0</v>
      </c>
      <c r="M763" s="243">
        <f>IF('A-baseline &amp; data'!AN539="",L763*(1+SUMIFS('A-methods'!S:S,'A-methods'!$AG:$AG,"rate",'A-methods'!$AF:$AF,$B763,'A-methods'!$J:$J,$C763,'A-methods'!$A:$A,$D763)),'A-baseline &amp; data'!AN539)</f>
        <v>0</v>
      </c>
      <c r="N763" s="243">
        <f>IF('A-baseline &amp; data'!AO539="",M763*(1+SUMIFS('A-methods'!T:T,'A-methods'!$AG:$AG,"rate",'A-methods'!$AF:$AF,$B763,'A-methods'!$J:$J,$C763,'A-methods'!$A:$A,$D763)),'A-baseline &amp; data'!AO539)</f>
        <v>0</v>
      </c>
      <c r="O763" s="243">
        <f>IF('A-baseline &amp; data'!AP539="",N763*(1+SUMIFS('A-methods'!U:U,'A-methods'!$AG:$AG,"rate",'A-methods'!$AF:$AF,$B763,'A-methods'!$J:$J,$C763,'A-methods'!$A:$A,$D763)),'A-baseline &amp; data'!AP539)</f>
        <v>0</v>
      </c>
      <c r="P763" s="243">
        <f>IF('A-baseline &amp; data'!AQ539="",O763*(1+SUMIFS('A-methods'!V:V,'A-methods'!$AG:$AG,"rate",'A-methods'!$AF:$AF,$B763,'A-methods'!$J:$J,$C763,'A-methods'!$A:$A,$D763)),'A-baseline &amp; data'!AQ539)</f>
        <v>0</v>
      </c>
      <c r="Q763" s="243">
        <f>IF('A-baseline &amp; data'!AR539="",P763*(1+SUMIFS('A-methods'!W:W,'A-methods'!$AG:$AG,"rate",'A-methods'!$AF:$AF,$B763,'A-methods'!$J:$J,$C763,'A-methods'!$A:$A,$D763)),'A-baseline &amp; data'!AR539)</f>
        <v>0</v>
      </c>
      <c r="R763" s="243">
        <f>IF('A-baseline &amp; data'!AS539="",Q763*(1+SUMIFS('A-methods'!X:X,'A-methods'!$AG:$AG,"rate",'A-methods'!$AF:$AF,$B763,'A-methods'!$J:$J,$C763,'A-methods'!$A:$A,$D763)),'A-baseline &amp; data'!AS539)</f>
        <v>0</v>
      </c>
      <c r="S763" s="243">
        <f>IF('A-baseline &amp; data'!AT539="",R763*(1+SUMIFS('A-methods'!Y:Y,'A-methods'!$AG:$AG,"rate",'A-methods'!$AF:$AF,$B763,'A-methods'!$J:$J,$C763,'A-methods'!$A:$A,$D763)),'A-baseline &amp; data'!AT539)</f>
        <v>0</v>
      </c>
      <c r="T763" s="243">
        <f>IF('A-baseline &amp; data'!AU539="",S763*(1+SUMIFS('A-methods'!Z:Z,'A-methods'!$AG:$AG,"rate",'A-methods'!$AF:$AF,$B763,'A-methods'!$J:$J,$C763,'A-methods'!$A:$A,$D763)),'A-baseline &amp; data'!AU539)</f>
        <v>0</v>
      </c>
      <c r="U763" s="243">
        <f>IF('A-baseline &amp; data'!AV539="",T763*(1+SUMIFS('A-methods'!AA:AA,'A-methods'!$AG:$AG,"rate",'A-methods'!$AF:$AF,$B763,'A-methods'!$J:$J,$C763,'A-methods'!$A:$A,$D763)),'A-baseline &amp; data'!AV539)</f>
        <v>0</v>
      </c>
      <c r="V763" s="243">
        <f>IF('A-baseline &amp; data'!AW539="",U763*(1+SUMIFS('A-methods'!AB:AB,'A-methods'!$AG:$AG,"rate",'A-methods'!$AF:$AF,$B763,'A-methods'!$J:$J,$C763,'A-methods'!$A:$A,$D763)),'A-baseline &amp; data'!AW539)</f>
        <v>0</v>
      </c>
      <c r="W763" s="243">
        <f>IF('A-baseline &amp; data'!AX539="",V763*(1+SUMIFS('A-methods'!AC:AC,'A-methods'!$AG:$AG,"rate",'A-methods'!$AF:$AF,$B763,'A-methods'!$J:$J,$C763,'A-methods'!$A:$A,$D763)),'A-baseline &amp; data'!AX539)</f>
        <v>0</v>
      </c>
      <c r="X763" s="243">
        <f>IF('A-baseline &amp; data'!AY539="",W763*(1+SUMIFS('A-methods'!AD:AD,'A-methods'!$AG:$AG,"rate",'A-methods'!$AF:$AF,$B763,'A-methods'!$J:$J,$C763,'A-methods'!$A:$A,$D763)),'A-baseline &amp; data'!AY539)</f>
        <v>0</v>
      </c>
      <c r="Y763" s="243">
        <f>IF('A-baseline &amp; data'!AZ539="",X763*(1+SUMIFS('A-methods'!AE:AE,'A-methods'!$AG:$AG,"rate",'A-methods'!$AF:$AF,$B763,'A-methods'!$J:$J,$C763,'A-methods'!$A:$A,$D763)),'A-baseline &amp; data'!AZ539)</f>
        <v>0</v>
      </c>
    </row>
    <row r="764" spans="1:32">
      <c r="A764" s="237" t="s">
        <v>256</v>
      </c>
      <c r="B764" s="221" t="s">
        <v>372</v>
      </c>
      <c r="C764" s="274" t="str">
        <f t="shared" si="72"/>
        <v>WA</v>
      </c>
      <c r="D764" s="272" t="str">
        <f t="shared" si="72"/>
        <v>Best</v>
      </c>
      <c r="E764" s="336">
        <f>IF('A-baseline &amp; data'!AF540&lt;&gt;"",'A-baseline &amp; data'!AF540,'A-baseline &amp; data'!AE540*(1+SUMIFS('A-methods'!K:K,'A-methods'!$AG:$AG,"rate",'A-methods'!$AF:$AF,$B764,'A-methods'!$J:$J,$C764,'A-methods'!$A:$A,$D764)))</f>
        <v>0</v>
      </c>
      <c r="F764" s="243">
        <f>IF('A-baseline &amp; data'!AG540="",E764*(1+SUMIFS('A-methods'!L:L,'A-methods'!$AG:$AG,"rate",'A-methods'!$AF:$AF,$B764,'A-methods'!$J:$J,$C764,'A-methods'!$A:$A,$D764)),'A-baseline &amp; data'!AG540)</f>
        <v>0</v>
      </c>
      <c r="G764" s="243">
        <f>IF('A-baseline &amp; data'!AH540="",F764*(1+SUMIFS('A-methods'!M:M,'A-methods'!$AG:$AG,"rate",'A-methods'!$AF:$AF,$B764,'A-methods'!$J:$J,$C764,'A-methods'!$A:$A,$D764)),'A-baseline &amp; data'!AH540)</f>
        <v>0</v>
      </c>
      <c r="H764" s="243">
        <f>IF('A-baseline &amp; data'!AI540="",G764*(1+SUMIFS('A-methods'!N:N,'A-methods'!$AG:$AG,"rate",'A-methods'!$AF:$AF,$B764,'A-methods'!$J:$J,$C764,'A-methods'!$A:$A,$D764)),'A-baseline &amp; data'!AI540)</f>
        <v>0</v>
      </c>
      <c r="I764" s="243">
        <f>IF('A-baseline &amp; data'!AJ540="",H764*(1+SUMIFS('A-methods'!O:O,'A-methods'!$AG:$AG,"rate",'A-methods'!$AF:$AF,$B764,'A-methods'!$J:$J,$C764,'A-methods'!$A:$A,$D764)),'A-baseline &amp; data'!AJ540)</f>
        <v>0</v>
      </c>
      <c r="J764" s="243">
        <f>IF('A-baseline &amp; data'!AK540="",I764*(1+SUMIFS('A-methods'!P:P,'A-methods'!$AG:$AG,"rate",'A-methods'!$AF:$AF,$B764,'A-methods'!$J:$J,$C764,'A-methods'!$A:$A,$D764)),'A-baseline &amp; data'!AK540)</f>
        <v>0</v>
      </c>
      <c r="K764" s="243">
        <f>IF('A-baseline &amp; data'!AL540="",J764*(1+SUMIFS('A-methods'!Q:Q,'A-methods'!$AG:$AG,"rate",'A-methods'!$AF:$AF,$B764,'A-methods'!$J:$J,$C764,'A-methods'!$A:$A,$D764)),'A-baseline &amp; data'!AL540)</f>
        <v>0</v>
      </c>
      <c r="L764" s="243">
        <f>IF('A-baseline &amp; data'!AM540="",K764*(1+SUMIFS('A-methods'!R:R,'A-methods'!$AG:$AG,"rate",'A-methods'!$AF:$AF,$B764,'A-methods'!$J:$J,$C764,'A-methods'!$A:$A,$D764)),'A-baseline &amp; data'!AM540)</f>
        <v>0</v>
      </c>
      <c r="M764" s="243">
        <f>IF('A-baseline &amp; data'!AN540="",L764*(1+SUMIFS('A-methods'!S:S,'A-methods'!$AG:$AG,"rate",'A-methods'!$AF:$AF,$B764,'A-methods'!$J:$J,$C764,'A-methods'!$A:$A,$D764)),'A-baseline &amp; data'!AN540)</f>
        <v>0</v>
      </c>
      <c r="N764" s="243">
        <f>IF('A-baseline &amp; data'!AO540="",M764*(1+SUMIFS('A-methods'!T:T,'A-methods'!$AG:$AG,"rate",'A-methods'!$AF:$AF,$B764,'A-methods'!$J:$J,$C764,'A-methods'!$A:$A,$D764)),'A-baseline &amp; data'!AO540)</f>
        <v>0</v>
      </c>
      <c r="O764" s="243">
        <f>IF('A-baseline &amp; data'!AP540="",N764*(1+SUMIFS('A-methods'!U:U,'A-methods'!$AG:$AG,"rate",'A-methods'!$AF:$AF,$B764,'A-methods'!$J:$J,$C764,'A-methods'!$A:$A,$D764)),'A-baseline &amp; data'!AP540)</f>
        <v>0</v>
      </c>
      <c r="P764" s="243">
        <f>IF('A-baseline &amp; data'!AQ540="",O764*(1+SUMIFS('A-methods'!V:V,'A-methods'!$AG:$AG,"rate",'A-methods'!$AF:$AF,$B764,'A-methods'!$J:$J,$C764,'A-methods'!$A:$A,$D764)),'A-baseline &amp; data'!AQ540)</f>
        <v>0</v>
      </c>
      <c r="Q764" s="243">
        <f>IF('A-baseline &amp; data'!AR540="",P764*(1+SUMIFS('A-methods'!W:W,'A-methods'!$AG:$AG,"rate",'A-methods'!$AF:$AF,$B764,'A-methods'!$J:$J,$C764,'A-methods'!$A:$A,$D764)),'A-baseline &amp; data'!AR540)</f>
        <v>0</v>
      </c>
      <c r="R764" s="243">
        <f>IF('A-baseline &amp; data'!AS540="",Q764*(1+SUMIFS('A-methods'!X:X,'A-methods'!$AG:$AG,"rate",'A-methods'!$AF:$AF,$B764,'A-methods'!$J:$J,$C764,'A-methods'!$A:$A,$D764)),'A-baseline &amp; data'!AS540)</f>
        <v>0</v>
      </c>
      <c r="S764" s="243">
        <f>IF('A-baseline &amp; data'!AT540="",R764*(1+SUMIFS('A-methods'!Y:Y,'A-methods'!$AG:$AG,"rate",'A-methods'!$AF:$AF,$B764,'A-methods'!$J:$J,$C764,'A-methods'!$A:$A,$D764)),'A-baseline &amp; data'!AT540)</f>
        <v>0</v>
      </c>
      <c r="T764" s="243">
        <f>IF('A-baseline &amp; data'!AU540="",S764*(1+SUMIFS('A-methods'!Z:Z,'A-methods'!$AG:$AG,"rate",'A-methods'!$AF:$AF,$B764,'A-methods'!$J:$J,$C764,'A-methods'!$A:$A,$D764)),'A-baseline &amp; data'!AU540)</f>
        <v>0</v>
      </c>
      <c r="U764" s="243">
        <f>IF('A-baseline &amp; data'!AV540="",T764*(1+SUMIFS('A-methods'!AA:AA,'A-methods'!$AG:$AG,"rate",'A-methods'!$AF:$AF,$B764,'A-methods'!$J:$J,$C764,'A-methods'!$A:$A,$D764)),'A-baseline &amp; data'!AV540)</f>
        <v>0</v>
      </c>
      <c r="V764" s="243">
        <f>IF('A-baseline &amp; data'!AW540="",U764*(1+SUMIFS('A-methods'!AB:AB,'A-methods'!$AG:$AG,"rate",'A-methods'!$AF:$AF,$B764,'A-methods'!$J:$J,$C764,'A-methods'!$A:$A,$D764)),'A-baseline &amp; data'!AW540)</f>
        <v>0</v>
      </c>
      <c r="W764" s="243">
        <f>IF('A-baseline &amp; data'!AX540="",V764*(1+SUMIFS('A-methods'!AC:AC,'A-methods'!$AG:$AG,"rate",'A-methods'!$AF:$AF,$B764,'A-methods'!$J:$J,$C764,'A-methods'!$A:$A,$D764)),'A-baseline &amp; data'!AX540)</f>
        <v>0</v>
      </c>
      <c r="X764" s="243">
        <f>IF('A-baseline &amp; data'!AY540="",W764*(1+SUMIFS('A-methods'!AD:AD,'A-methods'!$AG:$AG,"rate",'A-methods'!$AF:$AF,$B764,'A-methods'!$J:$J,$C764,'A-methods'!$A:$A,$D764)),'A-baseline &amp; data'!AY540)</f>
        <v>0</v>
      </c>
      <c r="Y764" s="243">
        <f>IF('A-baseline &amp; data'!AZ540="",X764*(1+SUMIFS('A-methods'!AE:AE,'A-methods'!$AG:$AG,"rate",'A-methods'!$AF:$AF,$B764,'A-methods'!$J:$J,$C764,'A-methods'!$A:$A,$D764)),'A-baseline &amp; data'!AZ540)</f>
        <v>0</v>
      </c>
    </row>
    <row r="765" spans="1:32">
      <c r="A765" s="237" t="s">
        <v>370</v>
      </c>
      <c r="B765" s="221" t="s">
        <v>371</v>
      </c>
      <c r="C765" s="274" t="str">
        <f t="shared" si="72"/>
        <v>WA</v>
      </c>
      <c r="D765" s="272" t="str">
        <f t="shared" si="72"/>
        <v>Best</v>
      </c>
      <c r="E765" s="336">
        <f>IF('A-baseline &amp; data'!AF541&lt;&gt;"",'A-baseline &amp; data'!AF541,'A-baseline &amp; data'!AE541*(1+SUMIFS('A-methods'!K:K,'A-methods'!$AG:$AG,"rate",'A-methods'!$AF:$AF,$B765,'A-methods'!$J:$J,$C765,'A-methods'!$A:$A,$D765)))</f>
        <v>0</v>
      </c>
      <c r="F765" s="243">
        <f>IF('A-baseline &amp; data'!AG541="",E765*(1+SUMIFS('A-methods'!L:L,'A-methods'!$AG:$AG,"rate",'A-methods'!$AF:$AF,$B765,'A-methods'!$J:$J,$C765,'A-methods'!$A:$A,$D765)),'A-baseline &amp; data'!AG541)</f>
        <v>0</v>
      </c>
      <c r="G765" s="243">
        <f>IF('A-baseline &amp; data'!AH541="",F765*(1+SUMIFS('A-methods'!M:M,'A-methods'!$AG:$AG,"rate",'A-methods'!$AF:$AF,$B765,'A-methods'!$J:$J,$C765,'A-methods'!$A:$A,$D765)),'A-baseline &amp; data'!AH541)</f>
        <v>0</v>
      </c>
      <c r="H765" s="243">
        <f>IF('A-baseline &amp; data'!AI541="",G765*(1+SUMIFS('A-methods'!N:N,'A-methods'!$AG:$AG,"rate",'A-methods'!$AF:$AF,$B765,'A-methods'!$J:$J,$C765,'A-methods'!$A:$A,$D765)),'A-baseline &amp; data'!AI541)</f>
        <v>0</v>
      </c>
      <c r="I765" s="243">
        <f>IF('A-baseline &amp; data'!AJ541="",H765*(1+SUMIFS('A-methods'!O:O,'A-methods'!$AG:$AG,"rate",'A-methods'!$AF:$AF,$B765,'A-methods'!$J:$J,$C765,'A-methods'!$A:$A,$D765)),'A-baseline &amp; data'!AJ541)</f>
        <v>0</v>
      </c>
      <c r="J765" s="243">
        <f>IF('A-baseline &amp; data'!AK541="",I765*(1+SUMIFS('A-methods'!P:P,'A-methods'!$AG:$AG,"rate",'A-methods'!$AF:$AF,$B765,'A-methods'!$J:$J,$C765,'A-methods'!$A:$A,$D765)),'A-baseline &amp; data'!AK541)</f>
        <v>0</v>
      </c>
      <c r="K765" s="243">
        <f>IF('A-baseline &amp; data'!AL541="",J765*(1+SUMIFS('A-methods'!Q:Q,'A-methods'!$AG:$AG,"rate",'A-methods'!$AF:$AF,$B765,'A-methods'!$J:$J,$C765,'A-methods'!$A:$A,$D765)),'A-baseline &amp; data'!AL541)</f>
        <v>0</v>
      </c>
      <c r="L765" s="243">
        <f>IF('A-baseline &amp; data'!AM541="",K765*(1+SUMIFS('A-methods'!R:R,'A-methods'!$AG:$AG,"rate",'A-methods'!$AF:$AF,$B765,'A-methods'!$J:$J,$C765,'A-methods'!$A:$A,$D765)),'A-baseline &amp; data'!AM541)</f>
        <v>0</v>
      </c>
      <c r="M765" s="243">
        <f>IF('A-baseline &amp; data'!AN541="",L765*(1+SUMIFS('A-methods'!S:S,'A-methods'!$AG:$AG,"rate",'A-methods'!$AF:$AF,$B765,'A-methods'!$J:$J,$C765,'A-methods'!$A:$A,$D765)),'A-baseline &amp; data'!AN541)</f>
        <v>0</v>
      </c>
      <c r="N765" s="243">
        <f>IF('A-baseline &amp; data'!AO541="",M765*(1+SUMIFS('A-methods'!T:T,'A-methods'!$AG:$AG,"rate",'A-methods'!$AF:$AF,$B765,'A-methods'!$J:$J,$C765,'A-methods'!$A:$A,$D765)),'A-baseline &amp; data'!AO541)</f>
        <v>0</v>
      </c>
      <c r="O765" s="243">
        <f>IF('A-baseline &amp; data'!AP541="",N765*(1+SUMIFS('A-methods'!U:U,'A-methods'!$AG:$AG,"rate",'A-methods'!$AF:$AF,$B765,'A-methods'!$J:$J,$C765,'A-methods'!$A:$A,$D765)),'A-baseline &amp; data'!AP541)</f>
        <v>0</v>
      </c>
      <c r="P765" s="243">
        <f>IF('A-baseline &amp; data'!AQ541="",O765*(1+SUMIFS('A-methods'!V:V,'A-methods'!$AG:$AG,"rate",'A-methods'!$AF:$AF,$B765,'A-methods'!$J:$J,$C765,'A-methods'!$A:$A,$D765)),'A-baseline &amp; data'!AQ541)</f>
        <v>0</v>
      </c>
      <c r="Q765" s="243">
        <f>IF('A-baseline &amp; data'!AR541="",P765*(1+SUMIFS('A-methods'!W:W,'A-methods'!$AG:$AG,"rate",'A-methods'!$AF:$AF,$B765,'A-methods'!$J:$J,$C765,'A-methods'!$A:$A,$D765)),'A-baseline &amp; data'!AR541)</f>
        <v>0</v>
      </c>
      <c r="R765" s="243">
        <f>IF('A-baseline &amp; data'!AS541="",Q765*(1+SUMIFS('A-methods'!X:X,'A-methods'!$AG:$AG,"rate",'A-methods'!$AF:$AF,$B765,'A-methods'!$J:$J,$C765,'A-methods'!$A:$A,$D765)),'A-baseline &amp; data'!AS541)</f>
        <v>0</v>
      </c>
      <c r="S765" s="243">
        <f>IF('A-baseline &amp; data'!AT541="",R765*(1+SUMIFS('A-methods'!Y:Y,'A-methods'!$AG:$AG,"rate",'A-methods'!$AF:$AF,$B765,'A-methods'!$J:$J,$C765,'A-methods'!$A:$A,$D765)),'A-baseline &amp; data'!AT541)</f>
        <v>0</v>
      </c>
      <c r="T765" s="243">
        <f>IF('A-baseline &amp; data'!AU541="",S765*(1+SUMIFS('A-methods'!Z:Z,'A-methods'!$AG:$AG,"rate",'A-methods'!$AF:$AF,$B765,'A-methods'!$J:$J,$C765,'A-methods'!$A:$A,$D765)),'A-baseline &amp; data'!AU541)</f>
        <v>0</v>
      </c>
      <c r="U765" s="243">
        <f>IF('A-baseline &amp; data'!AV541="",T765*(1+SUMIFS('A-methods'!AA:AA,'A-methods'!$AG:$AG,"rate",'A-methods'!$AF:$AF,$B765,'A-methods'!$J:$J,$C765,'A-methods'!$A:$A,$D765)),'A-baseline &amp; data'!AV541)</f>
        <v>0</v>
      </c>
      <c r="V765" s="243">
        <f>IF('A-baseline &amp; data'!AW541="",U765*(1+SUMIFS('A-methods'!AB:AB,'A-methods'!$AG:$AG,"rate",'A-methods'!$AF:$AF,$B765,'A-methods'!$J:$J,$C765,'A-methods'!$A:$A,$D765)),'A-baseline &amp; data'!AW541)</f>
        <v>0</v>
      </c>
      <c r="W765" s="243">
        <f>IF('A-baseline &amp; data'!AX541="",V765*(1+SUMIFS('A-methods'!AC:AC,'A-methods'!$AG:$AG,"rate",'A-methods'!$AF:$AF,$B765,'A-methods'!$J:$J,$C765,'A-methods'!$A:$A,$D765)),'A-baseline &amp; data'!AX541)</f>
        <v>0</v>
      </c>
      <c r="X765" s="243">
        <f>IF('A-baseline &amp; data'!AY541="",W765*(1+SUMIFS('A-methods'!AD:AD,'A-methods'!$AG:$AG,"rate",'A-methods'!$AF:$AF,$B765,'A-methods'!$J:$J,$C765,'A-methods'!$A:$A,$D765)),'A-baseline &amp; data'!AY541)</f>
        <v>0</v>
      </c>
      <c r="Y765" s="243">
        <f>IF('A-baseline &amp; data'!AZ541="",X765*(1+SUMIFS('A-methods'!AE:AE,'A-methods'!$AG:$AG,"rate",'A-methods'!$AF:$AF,$B765,'A-methods'!$J:$J,$C765,'A-methods'!$A:$A,$D765)),'A-baseline &amp; data'!AZ541)</f>
        <v>0</v>
      </c>
    </row>
    <row r="766" spans="1:32">
      <c r="A766" s="237" t="s">
        <v>381</v>
      </c>
      <c r="B766" s="221" t="s">
        <v>382</v>
      </c>
      <c r="C766" s="274" t="str">
        <f t="shared" si="72"/>
        <v>WA</v>
      </c>
      <c r="D766" s="272" t="str">
        <f t="shared" si="72"/>
        <v>Best</v>
      </c>
      <c r="E766" s="336">
        <f>IF('A-baseline &amp; data'!AF542&lt;&gt;"",'A-baseline &amp; data'!AF542,'A-baseline &amp; data'!AE542*(1+SUMIFS('A-methods'!K:K,'A-methods'!$AG:$AG,"rate",'A-methods'!$AF:$AF,$B766,'A-methods'!$J:$J,$C766,'A-methods'!$A:$A,$D766)))</f>
        <v>0</v>
      </c>
      <c r="F766" s="243">
        <f>IF('A-baseline &amp; data'!AG542="",E766*(1+SUMIFS('A-methods'!L:L,'A-methods'!$AG:$AG,"rate",'A-methods'!$AF:$AF,$B766,'A-methods'!$J:$J,$C766,'A-methods'!$A:$A,$D766)),'A-baseline &amp; data'!AG542)</f>
        <v>0</v>
      </c>
      <c r="G766" s="243">
        <f>IF('A-baseline &amp; data'!AH542="",F766*(1+SUMIFS('A-methods'!M:M,'A-methods'!$AG:$AG,"rate",'A-methods'!$AF:$AF,$B766,'A-methods'!$J:$J,$C766,'A-methods'!$A:$A,$D766)),'A-baseline &amp; data'!AH542)</f>
        <v>0</v>
      </c>
      <c r="H766" s="243">
        <f>IF('A-baseline &amp; data'!AI542="",G766*(1+SUMIFS('A-methods'!N:N,'A-methods'!$AG:$AG,"rate",'A-methods'!$AF:$AF,$B766,'A-methods'!$J:$J,$C766,'A-methods'!$A:$A,$D766)),'A-baseline &amp; data'!AI542)</f>
        <v>0</v>
      </c>
      <c r="I766" s="243">
        <f>IF('A-baseline &amp; data'!AJ542="",H766*(1+SUMIFS('A-methods'!O:O,'A-methods'!$AG:$AG,"rate",'A-methods'!$AF:$AF,$B766,'A-methods'!$J:$J,$C766,'A-methods'!$A:$A,$D766)),'A-baseline &amp; data'!AJ542)</f>
        <v>0</v>
      </c>
      <c r="J766" s="243">
        <f>IF('A-baseline &amp; data'!AK542="",I766*(1+SUMIFS('A-methods'!P:P,'A-methods'!$AG:$AG,"rate",'A-methods'!$AF:$AF,$B766,'A-methods'!$J:$J,$C766,'A-methods'!$A:$A,$D766)),'A-baseline &amp; data'!AK542)</f>
        <v>0</v>
      </c>
      <c r="K766" s="243">
        <f>IF('A-baseline &amp; data'!AL542="",J766*(1+SUMIFS('A-methods'!Q:Q,'A-methods'!$AG:$AG,"rate",'A-methods'!$AF:$AF,$B766,'A-methods'!$J:$J,$C766,'A-methods'!$A:$A,$D766)),'A-baseline &amp; data'!AL542)</f>
        <v>0</v>
      </c>
      <c r="L766" s="243">
        <f>IF('A-baseline &amp; data'!AM542="",K766*(1+SUMIFS('A-methods'!R:R,'A-methods'!$AG:$AG,"rate",'A-methods'!$AF:$AF,$B766,'A-methods'!$J:$J,$C766,'A-methods'!$A:$A,$D766)),'A-baseline &amp; data'!AM542)</f>
        <v>0</v>
      </c>
      <c r="M766" s="243">
        <f>IF('A-baseline &amp; data'!AN542="",L766*(1+SUMIFS('A-methods'!S:S,'A-methods'!$AG:$AG,"rate",'A-methods'!$AF:$AF,$B766,'A-methods'!$J:$J,$C766,'A-methods'!$A:$A,$D766)),'A-baseline &amp; data'!AN542)</f>
        <v>0</v>
      </c>
      <c r="N766" s="243">
        <f>IF('A-baseline &amp; data'!AO542="",M766*(1+SUMIFS('A-methods'!T:T,'A-methods'!$AG:$AG,"rate",'A-methods'!$AF:$AF,$B766,'A-methods'!$J:$J,$C766,'A-methods'!$A:$A,$D766)),'A-baseline &amp; data'!AO542)</f>
        <v>0</v>
      </c>
      <c r="O766" s="243">
        <f>IF('A-baseline &amp; data'!AP542="",N766*(1+SUMIFS('A-methods'!U:U,'A-methods'!$AG:$AG,"rate",'A-methods'!$AF:$AF,$B766,'A-methods'!$J:$J,$C766,'A-methods'!$A:$A,$D766)),'A-baseline &amp; data'!AP542)</f>
        <v>0</v>
      </c>
      <c r="P766" s="243">
        <f>IF('A-baseline &amp; data'!AQ542="",O766*(1+SUMIFS('A-methods'!V:V,'A-methods'!$AG:$AG,"rate",'A-methods'!$AF:$AF,$B766,'A-methods'!$J:$J,$C766,'A-methods'!$A:$A,$D766)),'A-baseline &amp; data'!AQ542)</f>
        <v>0</v>
      </c>
      <c r="Q766" s="243">
        <f>IF('A-baseline &amp; data'!AR542="",P766*(1+SUMIFS('A-methods'!W:W,'A-methods'!$AG:$AG,"rate",'A-methods'!$AF:$AF,$B766,'A-methods'!$J:$J,$C766,'A-methods'!$A:$A,$D766)),'A-baseline &amp; data'!AR542)</f>
        <v>0</v>
      </c>
      <c r="R766" s="243">
        <f>IF('A-baseline &amp; data'!AS542="",Q766*(1+SUMIFS('A-methods'!X:X,'A-methods'!$AG:$AG,"rate",'A-methods'!$AF:$AF,$B766,'A-methods'!$J:$J,$C766,'A-methods'!$A:$A,$D766)),'A-baseline &amp; data'!AS542)</f>
        <v>0</v>
      </c>
      <c r="S766" s="243">
        <f>IF('A-baseline &amp; data'!AT542="",R766*(1+SUMIFS('A-methods'!Y:Y,'A-methods'!$AG:$AG,"rate",'A-methods'!$AF:$AF,$B766,'A-methods'!$J:$J,$C766,'A-methods'!$A:$A,$D766)),'A-baseline &amp; data'!AT542)</f>
        <v>0</v>
      </c>
      <c r="T766" s="243">
        <f>IF('A-baseline &amp; data'!AU542="",S766*(1+SUMIFS('A-methods'!Z:Z,'A-methods'!$AG:$AG,"rate",'A-methods'!$AF:$AF,$B766,'A-methods'!$J:$J,$C766,'A-methods'!$A:$A,$D766)),'A-baseline &amp; data'!AU542)</f>
        <v>0</v>
      </c>
      <c r="U766" s="243">
        <f>IF('A-baseline &amp; data'!AV542="",T766*(1+SUMIFS('A-methods'!AA:AA,'A-methods'!$AG:$AG,"rate",'A-methods'!$AF:$AF,$B766,'A-methods'!$J:$J,$C766,'A-methods'!$A:$A,$D766)),'A-baseline &amp; data'!AV542)</f>
        <v>0</v>
      </c>
      <c r="V766" s="243">
        <f>IF('A-baseline &amp; data'!AW542="",U766*(1+SUMIFS('A-methods'!AB:AB,'A-methods'!$AG:$AG,"rate",'A-methods'!$AF:$AF,$B766,'A-methods'!$J:$J,$C766,'A-methods'!$A:$A,$D766)),'A-baseline &amp; data'!AW542)</f>
        <v>0</v>
      </c>
      <c r="W766" s="243">
        <f>IF('A-baseline &amp; data'!AX542="",V766*(1+SUMIFS('A-methods'!AC:AC,'A-methods'!$AG:$AG,"rate",'A-methods'!$AF:$AF,$B766,'A-methods'!$J:$J,$C766,'A-methods'!$A:$A,$D766)),'A-baseline &amp; data'!AX542)</f>
        <v>0</v>
      </c>
      <c r="X766" s="243">
        <f>IF('A-baseline &amp; data'!AY542="",W766*(1+SUMIFS('A-methods'!AD:AD,'A-methods'!$AG:$AG,"rate",'A-methods'!$AF:$AF,$B766,'A-methods'!$J:$J,$C766,'A-methods'!$A:$A,$D766)),'A-baseline &amp; data'!AY542)</f>
        <v>0</v>
      </c>
      <c r="Y766" s="243">
        <f>IF('A-baseline &amp; data'!AZ542="",X766*(1+SUMIFS('A-methods'!AE:AE,'A-methods'!$AG:$AG,"rate",'A-methods'!$AF:$AF,$B766,'A-methods'!$J:$J,$C766,'A-methods'!$A:$A,$D766)),'A-baseline &amp; data'!AZ542)</f>
        <v>0</v>
      </c>
    </row>
    <row r="767" spans="1:32">
      <c r="A767" s="237" t="s">
        <v>257</v>
      </c>
      <c r="B767" s="221" t="s">
        <v>194</v>
      </c>
      <c r="C767" s="274" t="str">
        <f t="shared" si="72"/>
        <v>WA</v>
      </c>
      <c r="D767" s="272" t="str">
        <f t="shared" si="72"/>
        <v>Best</v>
      </c>
      <c r="E767" s="336">
        <f>IF('A-baseline &amp; data'!AF543&lt;&gt;"",'A-baseline &amp; data'!AF543,'A-baseline &amp; data'!AE543*(1+SUMIFS('A-methods'!K:K,'A-methods'!$AG:$AG,"rate",'A-methods'!$AF:$AF,$B767,'A-methods'!$J:$J,$C767,'A-methods'!$A:$A,$D767)))</f>
        <v>2009.2035560405477</v>
      </c>
      <c r="F767" s="243">
        <f>IF('A-baseline &amp; data'!AG543="",E767*(1+SUMIFS('A-methods'!L:L,'A-methods'!$AG:$AG,"rate",'A-methods'!$AF:$AF,$B767,'A-methods'!$J:$J,$C767,'A-methods'!$A:$A,$D767)),'A-baseline &amp; data'!AG543)</f>
        <v>1969.0194849197367</v>
      </c>
      <c r="G767" s="243">
        <f>IF('A-baseline &amp; data'!AH543="",F767*(1+SUMIFS('A-methods'!M:M,'A-methods'!$AG:$AG,"rate",'A-methods'!$AF:$AF,$B767,'A-methods'!$J:$J,$C767,'A-methods'!$A:$A,$D767)),'A-baseline &amp; data'!AH543)</f>
        <v>1929.6390952213419</v>
      </c>
      <c r="H767" s="243">
        <f>IF('A-baseline &amp; data'!AI543="",G767*(1+SUMIFS('A-methods'!N:N,'A-methods'!$AG:$AG,"rate",'A-methods'!$AF:$AF,$B767,'A-methods'!$J:$J,$C767,'A-methods'!$A:$A,$D767)),'A-baseline &amp; data'!AI543)</f>
        <v>1891.0463133169151</v>
      </c>
      <c r="I767" s="243">
        <f>IF('A-baseline &amp; data'!AJ543="",H767*(1+SUMIFS('A-methods'!O:O,'A-methods'!$AG:$AG,"rate",'A-methods'!$AF:$AF,$B767,'A-methods'!$J:$J,$C767,'A-methods'!$A:$A,$D767)),'A-baseline &amp; data'!AJ543)</f>
        <v>1853.2253870505767</v>
      </c>
      <c r="J767" s="243">
        <f>IF('A-baseline &amp; data'!AK543="",I767*(1+SUMIFS('A-methods'!P:P,'A-methods'!$AG:$AG,"rate",'A-methods'!$AF:$AF,$B767,'A-methods'!$J:$J,$C767,'A-methods'!$A:$A,$D767)),'A-baseline &amp; data'!AK543)</f>
        <v>1816.1608793095652</v>
      </c>
      <c r="K767" s="243">
        <f>IF('A-baseline &amp; data'!AL543="",J767*(1+SUMIFS('A-methods'!Q:Q,'A-methods'!$AG:$AG,"rate",'A-methods'!$AF:$AF,$B767,'A-methods'!$J:$J,$C767,'A-methods'!$A:$A,$D767)),'A-baseline &amp; data'!AL543)</f>
        <v>1779.8376617233739</v>
      </c>
      <c r="L767" s="243">
        <f>IF('A-baseline &amp; data'!AM543="",K767*(1+SUMIFS('A-methods'!R:R,'A-methods'!$AG:$AG,"rate",'A-methods'!$AF:$AF,$B767,'A-methods'!$J:$J,$C767,'A-methods'!$A:$A,$D767)),'A-baseline &amp; data'!AM543)</f>
        <v>1744.2409084889064</v>
      </c>
      <c r="M767" s="243">
        <f>IF('A-baseline &amp; data'!AN543="",L767*(1+SUMIFS('A-methods'!S:S,'A-methods'!$AG:$AG,"rate",'A-methods'!$AF:$AF,$B767,'A-methods'!$J:$J,$C767,'A-methods'!$A:$A,$D767)),'A-baseline &amp; data'!AN543)</f>
        <v>1709.3560903191283</v>
      </c>
      <c r="N767" s="243">
        <f>IF('A-baseline &amp; data'!AO543="",M767*(1+SUMIFS('A-methods'!T:T,'A-methods'!$AG:$AG,"rate",'A-methods'!$AF:$AF,$B767,'A-methods'!$J:$J,$C767,'A-methods'!$A:$A,$D767)),'A-baseline &amp; data'!AO543)</f>
        <v>1675.1689685127458</v>
      </c>
      <c r="O767" s="243">
        <f>IF('A-baseline &amp; data'!AP543="",N767*(1+SUMIFS('A-methods'!U:U,'A-methods'!$AG:$AG,"rate",'A-methods'!$AF:$AF,$B767,'A-methods'!$J:$J,$C767,'A-methods'!$A:$A,$D767)),'A-baseline &amp; data'!AP543)</f>
        <v>1641.6655891424909</v>
      </c>
      <c r="P767" s="243">
        <f>IF('A-baseline &amp; data'!AQ543="",O767*(1+SUMIFS('A-methods'!V:V,'A-methods'!$AG:$AG,"rate",'A-methods'!$AF:$AF,$B767,'A-methods'!$J:$J,$C767,'A-methods'!$A:$A,$D767)),'A-baseline &amp; data'!AQ543)</f>
        <v>1608.832277359641</v>
      </c>
      <c r="Q767" s="243">
        <f>IF('A-baseline &amp; data'!AR543="",P767*(1+SUMIFS('A-methods'!W:W,'A-methods'!$AG:$AG,"rate",'A-methods'!$AF:$AF,$B767,'A-methods'!$J:$J,$C767,'A-methods'!$A:$A,$D767)),'A-baseline &amp; data'!AR543)</f>
        <v>1576.6556318124481</v>
      </c>
      <c r="R767" s="243">
        <f>IF('A-baseline &amp; data'!AS543="",Q767*(1+SUMIFS('A-methods'!X:X,'A-methods'!$AG:$AG,"rate",'A-methods'!$AF:$AF,$B767,'A-methods'!$J:$J,$C767,'A-methods'!$A:$A,$D767)),'A-baseline &amp; data'!AS543)</f>
        <v>1545.1225191761991</v>
      </c>
      <c r="S767" s="243">
        <f>IF('A-baseline &amp; data'!AT543="",R767*(1+SUMIFS('A-methods'!Y:Y,'A-methods'!$AG:$AG,"rate",'A-methods'!$AF:$AF,$B767,'A-methods'!$J:$J,$C767,'A-methods'!$A:$A,$D767)),'A-baseline &amp; data'!AT543)</f>
        <v>1514.2200687926752</v>
      </c>
      <c r="T767" s="243">
        <f>IF('A-baseline &amp; data'!AU543="",S767*(1+SUMIFS('A-methods'!Z:Z,'A-methods'!$AG:$AG,"rate",'A-methods'!$AF:$AF,$B767,'A-methods'!$J:$J,$C767,'A-methods'!$A:$A,$D767)),'A-baseline &amp; data'!AU543)</f>
        <v>1483.9356674168216</v>
      </c>
      <c r="U767" s="243">
        <f>IF('A-baseline &amp; data'!AV543="",T767*(1+SUMIFS('A-methods'!AA:AA,'A-methods'!$AG:$AG,"rate",'A-methods'!$AF:$AF,$B767,'A-methods'!$J:$J,$C767,'A-methods'!$A:$A,$D767)),'A-baseline &amp; data'!AV543)</f>
        <v>1454.2569540684851</v>
      </c>
      <c r="V767" s="243">
        <f>IF('A-baseline &amp; data'!AW543="",U767*(1+SUMIFS('A-methods'!AB:AB,'A-methods'!$AG:$AG,"rate",'A-methods'!$AF:$AF,$B767,'A-methods'!$J:$J,$C767,'A-methods'!$A:$A,$D767)),'A-baseline &amp; data'!AW543)</f>
        <v>1425.1718149871153</v>
      </c>
      <c r="W767" s="243">
        <f>IF('A-baseline &amp; data'!AX543="",V767*(1+SUMIFS('A-methods'!AC:AC,'A-methods'!$AG:$AG,"rate",'A-methods'!$AF:$AF,$B767,'A-methods'!$J:$J,$C767,'A-methods'!$A:$A,$D767)),'A-baseline &amp; data'!AX543)</f>
        <v>1396.668378687373</v>
      </c>
      <c r="X767" s="243">
        <f>IF('A-baseline &amp; data'!AY543="",W767*(1+SUMIFS('A-methods'!AD:AD,'A-methods'!$AG:$AG,"rate",'A-methods'!$AF:$AF,$B767,'A-methods'!$J:$J,$C767,'A-methods'!$A:$A,$D767)),'A-baseline &amp; data'!AY543)</f>
        <v>1368.7350111136254</v>
      </c>
      <c r="Y767" s="243">
        <f>IF('A-baseline &amp; data'!AZ543="",X767*(1+SUMIFS('A-methods'!AE:AE,'A-methods'!$AG:$AG,"rate",'A-methods'!$AF:$AF,$B767,'A-methods'!$J:$J,$C767,'A-methods'!$A:$A,$D767)),'A-baseline &amp; data'!AZ543)</f>
        <v>1341.3603108913528</v>
      </c>
      <c r="Z767" s="217" t="str">
        <f>""</f>
        <v/>
      </c>
      <c r="AA767" s="355" t="str">
        <f>""</f>
        <v/>
      </c>
      <c r="AB767" s="217" t="str">
        <f>""</f>
        <v/>
      </c>
      <c r="AC767" s="217" t="str">
        <f>""</f>
        <v/>
      </c>
      <c r="AD767" s="217" t="str">
        <f>""</f>
        <v/>
      </c>
      <c r="AE767" s="217" t="str">
        <f>""</f>
        <v/>
      </c>
      <c r="AF767" s="217" t="str">
        <f>""</f>
        <v/>
      </c>
    </row>
    <row r="768" spans="1:32">
      <c r="A768" s="237" t="s">
        <v>159</v>
      </c>
      <c r="B768" s="221" t="s">
        <v>203</v>
      </c>
      <c r="C768" s="274" t="str">
        <f t="shared" si="72"/>
        <v>WA</v>
      </c>
      <c r="D768" s="272" t="str">
        <f t="shared" si="72"/>
        <v>Best</v>
      </c>
      <c r="E768" s="336">
        <f>IF('A-baseline &amp; data'!AF544&lt;&gt;"",'A-baseline &amp; data'!AF544,'A-baseline &amp; data'!AE544*(1+SUMIFS('A-methods'!K:K,'A-methods'!$AG:$AG,"rate",'A-methods'!$AF:$AF,$B768,'A-methods'!$J:$J,$C768,'A-methods'!$A:$A,$D768)))</f>
        <v>3310.4180399999996</v>
      </c>
      <c r="F768" s="243">
        <f>IF('A-baseline &amp; data'!AG544="",E768*(1+SUMIFS('A-methods'!L:L,'A-methods'!$AG:$AG,"rate",'A-methods'!$AF:$AF,$B768,'A-methods'!$J:$J,$C768,'A-methods'!$A:$A,$D768)),'A-baseline &amp; data'!AG544)</f>
        <v>3310.4180399999996</v>
      </c>
      <c r="G768" s="243">
        <f>IF('A-baseline &amp; data'!AH544="",F768*(1+SUMIFS('A-methods'!M:M,'A-methods'!$AG:$AG,"rate",'A-methods'!$AF:$AF,$B768,'A-methods'!$J:$J,$C768,'A-methods'!$A:$A,$D768)),'A-baseline &amp; data'!AH544)</f>
        <v>3310.4180399999996</v>
      </c>
      <c r="H768" s="243">
        <f>IF('A-baseline &amp; data'!AI544="",G768*(1+SUMIFS('A-methods'!N:N,'A-methods'!$AG:$AG,"rate",'A-methods'!$AF:$AF,$B768,'A-methods'!$J:$J,$C768,'A-methods'!$A:$A,$D768)),'A-baseline &amp; data'!AI544)</f>
        <v>3310.4180399999996</v>
      </c>
      <c r="I768" s="243">
        <f>IF('A-baseline &amp; data'!AJ544="",H768*(1+SUMIFS('A-methods'!O:O,'A-methods'!$AG:$AG,"rate",'A-methods'!$AF:$AF,$B768,'A-methods'!$J:$J,$C768,'A-methods'!$A:$A,$D768)),'A-baseline &amp; data'!AJ544)</f>
        <v>3310.4180399999996</v>
      </c>
      <c r="J768" s="243">
        <f>IF('A-baseline &amp; data'!AK544="",I768*(1+SUMIFS('A-methods'!P:P,'A-methods'!$AG:$AG,"rate",'A-methods'!$AF:$AF,$B768,'A-methods'!$J:$J,$C768,'A-methods'!$A:$A,$D768)),'A-baseline &amp; data'!AK544)</f>
        <v>3310.4180399999996</v>
      </c>
      <c r="K768" s="243">
        <f>IF('A-baseline &amp; data'!AL544="",J768*(1+SUMIFS('A-methods'!Q:Q,'A-methods'!$AG:$AG,"rate",'A-methods'!$AF:$AF,$B768,'A-methods'!$J:$J,$C768,'A-methods'!$A:$A,$D768)),'A-baseline &amp; data'!AL544)</f>
        <v>3310.4180399999996</v>
      </c>
      <c r="L768" s="243">
        <f>IF('A-baseline &amp; data'!AM544="",K768*(1+SUMIFS('A-methods'!R:R,'A-methods'!$AG:$AG,"rate",'A-methods'!$AF:$AF,$B768,'A-methods'!$J:$J,$C768,'A-methods'!$A:$A,$D768)),'A-baseline &amp; data'!AM544)</f>
        <v>3310.4180399999996</v>
      </c>
      <c r="M768" s="243">
        <f>IF('A-baseline &amp; data'!AN544="",L768*(1+SUMIFS('A-methods'!S:S,'A-methods'!$AG:$AG,"rate",'A-methods'!$AF:$AF,$B768,'A-methods'!$J:$J,$C768,'A-methods'!$A:$A,$D768)),'A-baseline &amp; data'!AN544)</f>
        <v>3310.4180399999996</v>
      </c>
      <c r="N768" s="243">
        <f>IF('A-baseline &amp; data'!AO544="",M768*(1+SUMIFS('A-methods'!T:T,'A-methods'!$AG:$AG,"rate",'A-methods'!$AF:$AF,$B768,'A-methods'!$J:$J,$C768,'A-methods'!$A:$A,$D768)),'A-baseline &amp; data'!AO544)</f>
        <v>3310.4180399999996</v>
      </c>
      <c r="O768" s="243">
        <f>IF('A-baseline &amp; data'!AP544="",N768*(1+SUMIFS('A-methods'!U:U,'A-methods'!$AG:$AG,"rate",'A-methods'!$AF:$AF,$B768,'A-methods'!$J:$J,$C768,'A-methods'!$A:$A,$D768)),'A-baseline &amp; data'!AP544)</f>
        <v>3310.4180399999996</v>
      </c>
      <c r="P768" s="243">
        <f>IF('A-baseline &amp; data'!AQ544="",O768*(1+SUMIFS('A-methods'!V:V,'A-methods'!$AG:$AG,"rate",'A-methods'!$AF:$AF,$B768,'A-methods'!$J:$J,$C768,'A-methods'!$A:$A,$D768)),'A-baseline &amp; data'!AQ544)</f>
        <v>3310.4180399999996</v>
      </c>
      <c r="Q768" s="243">
        <f>IF('A-baseline &amp; data'!AR544="",P768*(1+SUMIFS('A-methods'!W:W,'A-methods'!$AG:$AG,"rate",'A-methods'!$AF:$AF,$B768,'A-methods'!$J:$J,$C768,'A-methods'!$A:$A,$D768)),'A-baseline &amp; data'!AR544)</f>
        <v>3310.4180399999996</v>
      </c>
      <c r="R768" s="243">
        <f>IF('A-baseline &amp; data'!AS544="",Q768*(1+SUMIFS('A-methods'!X:X,'A-methods'!$AG:$AG,"rate",'A-methods'!$AF:$AF,$B768,'A-methods'!$J:$J,$C768,'A-methods'!$A:$A,$D768)),'A-baseline &amp; data'!AS544)</f>
        <v>3310.4180399999996</v>
      </c>
      <c r="S768" s="243">
        <f>IF('A-baseline &amp; data'!AT544="",R768*(1+SUMIFS('A-methods'!Y:Y,'A-methods'!$AG:$AG,"rate",'A-methods'!$AF:$AF,$B768,'A-methods'!$J:$J,$C768,'A-methods'!$A:$A,$D768)),'A-baseline &amp; data'!AT544)</f>
        <v>3310.4180399999996</v>
      </c>
      <c r="T768" s="243">
        <f>IF('A-baseline &amp; data'!AU544="",S768*(1+SUMIFS('A-methods'!Z:Z,'A-methods'!$AG:$AG,"rate",'A-methods'!$AF:$AF,$B768,'A-methods'!$J:$J,$C768,'A-methods'!$A:$A,$D768)),'A-baseline &amp; data'!AU544)</f>
        <v>3310.4180399999996</v>
      </c>
      <c r="U768" s="243">
        <f>IF('A-baseline &amp; data'!AV544="",T768*(1+SUMIFS('A-methods'!AA:AA,'A-methods'!$AG:$AG,"rate",'A-methods'!$AF:$AF,$B768,'A-methods'!$J:$J,$C768,'A-methods'!$A:$A,$D768)),'A-baseline &amp; data'!AV544)</f>
        <v>3310.4180399999996</v>
      </c>
      <c r="V768" s="243">
        <f>IF('A-baseline &amp; data'!AW544="",U768*(1+SUMIFS('A-methods'!AB:AB,'A-methods'!$AG:$AG,"rate",'A-methods'!$AF:$AF,$B768,'A-methods'!$J:$J,$C768,'A-methods'!$A:$A,$D768)),'A-baseline &amp; data'!AW544)</f>
        <v>3310.4180399999996</v>
      </c>
      <c r="W768" s="243">
        <f>IF('A-baseline &amp; data'!AX544="",V768*(1+SUMIFS('A-methods'!AC:AC,'A-methods'!$AG:$AG,"rate",'A-methods'!$AF:$AF,$B768,'A-methods'!$J:$J,$C768,'A-methods'!$A:$A,$D768)),'A-baseline &amp; data'!AX544)</f>
        <v>3310.4180399999996</v>
      </c>
      <c r="X768" s="243">
        <f>IF('A-baseline &amp; data'!AY544="",W768*(1+SUMIFS('A-methods'!AD:AD,'A-methods'!$AG:$AG,"rate",'A-methods'!$AF:$AF,$B768,'A-methods'!$J:$J,$C768,'A-methods'!$A:$A,$D768)),'A-baseline &amp; data'!AY544)</f>
        <v>3310.4180399999996</v>
      </c>
      <c r="Y768" s="243">
        <f>IF('A-baseline &amp; data'!AZ544="",X768*(1+SUMIFS('A-methods'!AE:AE,'A-methods'!$AG:$AG,"rate",'A-methods'!$AF:$AF,$B768,'A-methods'!$J:$J,$C768,'A-methods'!$A:$A,$D768)),'A-baseline &amp; data'!AZ544)</f>
        <v>3310.4180399999996</v>
      </c>
    </row>
    <row r="769" spans="1:27">
      <c r="A769" s="237" t="s">
        <v>258</v>
      </c>
      <c r="B769" s="221" t="s">
        <v>766</v>
      </c>
      <c r="C769" s="274" t="str">
        <f t="shared" si="72"/>
        <v>WA</v>
      </c>
      <c r="D769" s="272" t="str">
        <f t="shared" si="72"/>
        <v>Best</v>
      </c>
      <c r="E769" s="336">
        <f>IF('A-baseline &amp; data'!AF545&lt;&gt;"",'A-baseline &amp; data'!AF545,'A-baseline &amp; data'!AE545*(1+SUMIFS('A-methods'!K:K,'A-methods'!$AG:$AG,"rate",'A-methods'!$AF:$AF,$B769,'A-methods'!$J:$J,$C769,'A-methods'!$A:$A,$D769)))</f>
        <v>0</v>
      </c>
      <c r="F769" s="243">
        <f>IF('A-baseline &amp; data'!AG545="",E769*(1+SUMIFS('A-methods'!L:L,'A-methods'!$AG:$AG,"rate",'A-methods'!$AF:$AF,$B769,'A-methods'!$J:$J,$C769,'A-methods'!$A:$A,$D769)),'A-baseline &amp; data'!AG545)</f>
        <v>0</v>
      </c>
      <c r="G769" s="243">
        <f>IF('A-baseline &amp; data'!AH545="",F769*(1+SUMIFS('A-methods'!M:M,'A-methods'!$AG:$AG,"rate",'A-methods'!$AF:$AF,$B769,'A-methods'!$J:$J,$C769,'A-methods'!$A:$A,$D769)),'A-baseline &amp; data'!AH545)</f>
        <v>0</v>
      </c>
      <c r="H769" s="243">
        <f>IF('A-baseline &amp; data'!AI545="",G769*(1+SUMIFS('A-methods'!N:N,'A-methods'!$AG:$AG,"rate",'A-methods'!$AF:$AF,$B769,'A-methods'!$J:$J,$C769,'A-methods'!$A:$A,$D769)),'A-baseline &amp; data'!AI545)</f>
        <v>0</v>
      </c>
      <c r="I769" s="243">
        <f>IF('A-baseline &amp; data'!AJ545="",H769*(1+SUMIFS('A-methods'!O:O,'A-methods'!$AG:$AG,"rate",'A-methods'!$AF:$AF,$B769,'A-methods'!$J:$J,$C769,'A-methods'!$A:$A,$D769)),'A-baseline &amp; data'!AJ545)</f>
        <v>0</v>
      </c>
      <c r="J769" s="243">
        <f>IF('A-baseline &amp; data'!AK545="",I769*(1+SUMIFS('A-methods'!P:P,'A-methods'!$AG:$AG,"rate",'A-methods'!$AF:$AF,$B769,'A-methods'!$J:$J,$C769,'A-methods'!$A:$A,$D769)),'A-baseline &amp; data'!AK545)</f>
        <v>0</v>
      </c>
      <c r="K769" s="243">
        <f>IF('A-baseline &amp; data'!AL545="",J769*(1+SUMIFS('A-methods'!Q:Q,'A-methods'!$AG:$AG,"rate",'A-methods'!$AF:$AF,$B769,'A-methods'!$J:$J,$C769,'A-methods'!$A:$A,$D769)),'A-baseline &amp; data'!AL545)</f>
        <v>0</v>
      </c>
      <c r="L769" s="243">
        <f>IF('A-baseline &amp; data'!AM545="",K769*(1+SUMIFS('A-methods'!R:R,'A-methods'!$AG:$AG,"rate",'A-methods'!$AF:$AF,$B769,'A-methods'!$J:$J,$C769,'A-methods'!$A:$A,$D769)),'A-baseline &amp; data'!AM545)</f>
        <v>0</v>
      </c>
      <c r="M769" s="243">
        <f>IF('A-baseline &amp; data'!AN545="",L769*(1+SUMIFS('A-methods'!S:S,'A-methods'!$AG:$AG,"rate",'A-methods'!$AF:$AF,$B769,'A-methods'!$J:$J,$C769,'A-methods'!$A:$A,$D769)),'A-baseline &amp; data'!AN545)</f>
        <v>0</v>
      </c>
      <c r="N769" s="243">
        <f>IF('A-baseline &amp; data'!AO545="",M769*(1+SUMIFS('A-methods'!T:T,'A-methods'!$AG:$AG,"rate",'A-methods'!$AF:$AF,$B769,'A-methods'!$J:$J,$C769,'A-methods'!$A:$A,$D769)),'A-baseline &amp; data'!AO545)</f>
        <v>0</v>
      </c>
      <c r="O769" s="243">
        <f>IF('A-baseline &amp; data'!AP545="",N769*(1+SUMIFS('A-methods'!U:U,'A-methods'!$AG:$AG,"rate",'A-methods'!$AF:$AF,$B769,'A-methods'!$J:$J,$C769,'A-methods'!$A:$A,$D769)),'A-baseline &amp; data'!AP545)</f>
        <v>0</v>
      </c>
      <c r="P769" s="243">
        <f>IF('A-baseline &amp; data'!AQ545="",O769*(1+SUMIFS('A-methods'!V:V,'A-methods'!$AG:$AG,"rate",'A-methods'!$AF:$AF,$B769,'A-methods'!$J:$J,$C769,'A-methods'!$A:$A,$D769)),'A-baseline &amp; data'!AQ545)</f>
        <v>0</v>
      </c>
      <c r="Q769" s="243">
        <f>IF('A-baseline &amp; data'!AR545="",P769*(1+SUMIFS('A-methods'!W:W,'A-methods'!$AG:$AG,"rate",'A-methods'!$AF:$AF,$B769,'A-methods'!$J:$J,$C769,'A-methods'!$A:$A,$D769)),'A-baseline &amp; data'!AR545)</f>
        <v>0</v>
      </c>
      <c r="R769" s="243">
        <f>IF('A-baseline &amp; data'!AS545="",Q769*(1+SUMIFS('A-methods'!X:X,'A-methods'!$AG:$AG,"rate",'A-methods'!$AF:$AF,$B769,'A-methods'!$J:$J,$C769,'A-methods'!$A:$A,$D769)),'A-baseline &amp; data'!AS545)</f>
        <v>0</v>
      </c>
      <c r="S769" s="243">
        <f>IF('A-baseline &amp; data'!AT545="",R769*(1+SUMIFS('A-methods'!Y:Y,'A-methods'!$AG:$AG,"rate",'A-methods'!$AF:$AF,$B769,'A-methods'!$J:$J,$C769,'A-methods'!$A:$A,$D769)),'A-baseline &amp; data'!AT545)</f>
        <v>0</v>
      </c>
      <c r="T769" s="243">
        <f>IF('A-baseline &amp; data'!AU545="",S769*(1+SUMIFS('A-methods'!Z:Z,'A-methods'!$AG:$AG,"rate",'A-methods'!$AF:$AF,$B769,'A-methods'!$J:$J,$C769,'A-methods'!$A:$A,$D769)),'A-baseline &amp; data'!AU545)</f>
        <v>0</v>
      </c>
      <c r="U769" s="243">
        <f>IF('A-baseline &amp; data'!AV545="",T769*(1+SUMIFS('A-methods'!AA:AA,'A-methods'!$AG:$AG,"rate",'A-methods'!$AF:$AF,$B769,'A-methods'!$J:$J,$C769,'A-methods'!$A:$A,$D769)),'A-baseline &amp; data'!AV545)</f>
        <v>0</v>
      </c>
      <c r="V769" s="243">
        <f>IF('A-baseline &amp; data'!AW545="",U769*(1+SUMIFS('A-methods'!AB:AB,'A-methods'!$AG:$AG,"rate",'A-methods'!$AF:$AF,$B769,'A-methods'!$J:$J,$C769,'A-methods'!$A:$A,$D769)),'A-baseline &amp; data'!AW545)</f>
        <v>0</v>
      </c>
      <c r="W769" s="243">
        <f>IF('A-baseline &amp; data'!AX545="",V769*(1+SUMIFS('A-methods'!AC:AC,'A-methods'!$AG:$AG,"rate",'A-methods'!$AF:$AF,$B769,'A-methods'!$J:$J,$C769,'A-methods'!$A:$A,$D769)),'A-baseline &amp; data'!AX545)</f>
        <v>0</v>
      </c>
      <c r="X769" s="243">
        <f>IF('A-baseline &amp; data'!AY545="",W769*(1+SUMIFS('A-methods'!AD:AD,'A-methods'!$AG:$AG,"rate",'A-methods'!$AF:$AF,$B769,'A-methods'!$J:$J,$C769,'A-methods'!$A:$A,$D769)),'A-baseline &amp; data'!AY545)</f>
        <v>0</v>
      </c>
      <c r="Y769" s="243">
        <f>IF('A-baseline &amp; data'!AZ545="",X769*(1+SUMIFS('A-methods'!AE:AE,'A-methods'!$AG:$AG,"rate",'A-methods'!$AF:$AF,$B769,'A-methods'!$J:$J,$C769,'A-methods'!$A:$A,$D769)),'A-baseline &amp; data'!AZ545)</f>
        <v>0</v>
      </c>
    </row>
    <row r="770" spans="1:27">
      <c r="A770" s="237" t="s">
        <v>259</v>
      </c>
      <c r="B770" s="221" t="s">
        <v>263</v>
      </c>
      <c r="C770" s="274" t="str">
        <f t="shared" si="72"/>
        <v>WA</v>
      </c>
      <c r="D770" s="272" t="str">
        <f t="shared" si="72"/>
        <v>Best</v>
      </c>
      <c r="E770" s="336">
        <f>IF('A-baseline &amp; data'!AF546&lt;&gt;"",'A-baseline &amp; data'!AF546,'A-baseline &amp; data'!AE546*(1+SUMIFS('A-methods'!K:K,'A-methods'!$AG:$AG,"rate",'A-methods'!$AF:$AF,$B770,'A-methods'!$J:$J,$C770,'A-methods'!$A:$A,$D770)))</f>
        <v>10209.969283580016</v>
      </c>
      <c r="F770" s="243">
        <f>IF('A-baseline &amp; data'!AG546="",E770*(1+SUMIFS('A-methods'!L:L,'A-methods'!$AG:$AG,"rate",'A-methods'!$AF:$AF,$B770,'A-methods'!$J:$J,$C770,'A-methods'!$A:$A,$D770)),'A-baseline &amp; data'!AG546)</f>
        <v>10495.848423520256</v>
      </c>
      <c r="G770" s="243">
        <f>IF('A-baseline &amp; data'!AH546="",F770*(1+SUMIFS('A-methods'!M:M,'A-methods'!$AG:$AG,"rate",'A-methods'!$AF:$AF,$B770,'A-methods'!$J:$J,$C770,'A-methods'!$A:$A,$D770)),'A-baseline &amp; data'!AH546)</f>
        <v>10789.732179378823</v>
      </c>
      <c r="H770" s="243">
        <f>IF('A-baseline &amp; data'!AI546="",G770*(1+SUMIFS('A-methods'!N:N,'A-methods'!$AG:$AG,"rate",'A-methods'!$AF:$AF,$B770,'A-methods'!$J:$J,$C770,'A-methods'!$A:$A,$D770)),'A-baseline &amp; data'!AI546)</f>
        <v>11091.844680401431</v>
      </c>
      <c r="I770" s="243">
        <f>IF('A-baseline &amp; data'!AJ546="",H770*(1+SUMIFS('A-methods'!O:O,'A-methods'!$AG:$AG,"rate",'A-methods'!$AF:$AF,$B770,'A-methods'!$J:$J,$C770,'A-methods'!$A:$A,$D770)),'A-baseline &amp; data'!AJ546)</f>
        <v>11402.416331452672</v>
      </c>
      <c r="J770" s="243">
        <f>IF('A-baseline &amp; data'!AK546="",I770*(1+SUMIFS('A-methods'!P:P,'A-methods'!$AG:$AG,"rate",'A-methods'!$AF:$AF,$B770,'A-methods'!$J:$J,$C770,'A-methods'!$A:$A,$D770)),'A-baseline &amp; data'!AK546)</f>
        <v>11721.683988733348</v>
      </c>
      <c r="K770" s="243">
        <f>IF('A-baseline &amp; data'!AL546="",J770*(1+SUMIFS('A-methods'!Q:Q,'A-methods'!$AG:$AG,"rate",'A-methods'!$AF:$AF,$B770,'A-methods'!$J:$J,$C770,'A-methods'!$A:$A,$D770)),'A-baseline &amp; data'!AL546)</f>
        <v>12049.891140417882</v>
      </c>
      <c r="L770" s="243">
        <f>IF('A-baseline &amp; data'!AM546="",K770*(1+SUMIFS('A-methods'!R:R,'A-methods'!$AG:$AG,"rate",'A-methods'!$AF:$AF,$B770,'A-methods'!$J:$J,$C770,'A-methods'!$A:$A,$D770)),'A-baseline &amp; data'!AM546)</f>
        <v>12387.288092349583</v>
      </c>
      <c r="M770" s="243">
        <f>IF('A-baseline &amp; data'!AN546="",L770*(1+SUMIFS('A-methods'!S:S,'A-methods'!$AG:$AG,"rate",'A-methods'!$AF:$AF,$B770,'A-methods'!$J:$J,$C770,'A-methods'!$A:$A,$D770)),'A-baseline &amp; data'!AN546)</f>
        <v>12734.132158935372</v>
      </c>
      <c r="N770" s="243">
        <f>IF('A-baseline &amp; data'!AO546="",M770*(1+SUMIFS('A-methods'!T:T,'A-methods'!$AG:$AG,"rate",'A-methods'!$AF:$AF,$B770,'A-methods'!$J:$J,$C770,'A-methods'!$A:$A,$D770)),'A-baseline &amp; data'!AO546)</f>
        <v>13090.687859385564</v>
      </c>
      <c r="O770" s="243">
        <f>IF('A-baseline &amp; data'!AP546="",N770*(1+SUMIFS('A-methods'!U:U,'A-methods'!$AG:$AG,"rate",'A-methods'!$AF:$AF,$B770,'A-methods'!$J:$J,$C770,'A-methods'!$A:$A,$D770)),'A-baseline &amp; data'!AP546)</f>
        <v>13457.22711944836</v>
      </c>
      <c r="P770" s="243">
        <f>IF('A-baseline &amp; data'!AQ546="",O770*(1+SUMIFS('A-methods'!V:V,'A-methods'!$AG:$AG,"rate",'A-methods'!$AF:$AF,$B770,'A-methods'!$J:$J,$C770,'A-methods'!$A:$A,$D770)),'A-baseline &amp; data'!AQ546)</f>
        <v>13834.029478792914</v>
      </c>
      <c r="Q770" s="243">
        <f>IF('A-baseline &amp; data'!AR546="",P770*(1+SUMIFS('A-methods'!W:W,'A-methods'!$AG:$AG,"rate",'A-methods'!$AF:$AF,$B770,'A-methods'!$J:$J,$C770,'A-methods'!$A:$A,$D770)),'A-baseline &amp; data'!AR546)</f>
        <v>14221.382304199116</v>
      </c>
      <c r="R770" s="243">
        <f>IF('A-baseline &amp; data'!AS546="",Q770*(1+SUMIFS('A-methods'!X:X,'A-methods'!$AG:$AG,"rate",'A-methods'!$AF:$AF,$B770,'A-methods'!$J:$J,$C770,'A-methods'!$A:$A,$D770)),'A-baseline &amp; data'!AS546)</f>
        <v>14619.581008716692</v>
      </c>
      <c r="S770" s="243">
        <f>IF('A-baseline &amp; data'!AT546="",R770*(1+SUMIFS('A-methods'!Y:Y,'A-methods'!$AG:$AG,"rate",'A-methods'!$AF:$AF,$B770,'A-methods'!$J:$J,$C770,'A-methods'!$A:$A,$D770)),'A-baseline &amp; data'!AT546)</f>
        <v>15028.92927696076</v>
      </c>
      <c r="T770" s="243">
        <f>IF('A-baseline &amp; data'!AU546="",S770*(1+SUMIFS('A-methods'!Z:Z,'A-methods'!$AG:$AG,"rate",'A-methods'!$AF:$AF,$B770,'A-methods'!$J:$J,$C770,'A-methods'!$A:$A,$D770)),'A-baseline &amp; data'!AU546)</f>
        <v>15449.739296715661</v>
      </c>
      <c r="U770" s="243">
        <f>IF('A-baseline &amp; data'!AV546="",T770*(1+SUMIFS('A-methods'!AA:AA,'A-methods'!$AG:$AG,"rate",'A-methods'!$AF:$AF,$B770,'A-methods'!$J:$J,$C770,'A-methods'!$A:$A,$D770)),'A-baseline &amp; data'!AV546)</f>
        <v>15882.331997023701</v>
      </c>
      <c r="V770" s="243">
        <f>IF('A-baseline &amp; data'!AW546="",U770*(1+SUMIFS('A-methods'!AB:AB,'A-methods'!$AG:$AG,"rate",'A-methods'!$AF:$AF,$B770,'A-methods'!$J:$J,$C770,'A-methods'!$A:$A,$D770)),'A-baseline &amp; data'!AW546)</f>
        <v>16327.037292940366</v>
      </c>
      <c r="W770" s="243">
        <f>IF('A-baseline &amp; data'!AX546="",V770*(1+SUMIFS('A-methods'!AC:AC,'A-methods'!$AG:$AG,"rate",'A-methods'!$AF:$AF,$B770,'A-methods'!$J:$J,$C770,'A-methods'!$A:$A,$D770)),'A-baseline &amp; data'!AX546)</f>
        <v>16784.194337142697</v>
      </c>
      <c r="X770" s="243">
        <f>IF('A-baseline &amp; data'!AY546="",W770*(1+SUMIFS('A-methods'!AD:AD,'A-methods'!$AG:$AG,"rate",'A-methods'!$AF:$AF,$B770,'A-methods'!$J:$J,$C770,'A-methods'!$A:$A,$D770)),'A-baseline &amp; data'!AY546)</f>
        <v>17254.151778582695</v>
      </c>
      <c r="Y770" s="243">
        <f>IF('A-baseline &amp; data'!AZ546="",X770*(1+SUMIFS('A-methods'!AE:AE,'A-methods'!$AG:$AG,"rate",'A-methods'!$AF:$AF,$B770,'A-methods'!$J:$J,$C770,'A-methods'!$A:$A,$D770)),'A-baseline &amp; data'!AZ546)</f>
        <v>17737.268028383009</v>
      </c>
    </row>
    <row r="771" spans="1:27">
      <c r="A771" s="237" t="s">
        <v>171</v>
      </c>
      <c r="B771" s="221" t="s">
        <v>172</v>
      </c>
      <c r="C771" s="274" t="str">
        <f t="shared" si="72"/>
        <v>WA</v>
      </c>
      <c r="D771" s="272" t="str">
        <f t="shared" si="72"/>
        <v>Best</v>
      </c>
      <c r="E771" s="336">
        <f>IF('A-baseline &amp; data'!AF547&lt;&gt;"",'A-baseline &amp; data'!AF547,'A-baseline &amp; data'!AE547*(1+SUMIFS('A-methods'!K:K,'A-methods'!$AG:$AG,"rate",'A-methods'!$AF:$AF,$B771,'A-methods'!$J:$J,$C771,'A-methods'!$A:$A,$D771)))</f>
        <v>94342.970829922691</v>
      </c>
      <c r="F771" s="243">
        <f>IF('A-baseline &amp; data'!AG547="",E771*(1+SUMIFS('A-methods'!L:L,'A-methods'!$AG:$AG,"rate",'A-methods'!$AF:$AF,$B771,'A-methods'!$J:$J,$C771,'A-methods'!$A:$A,$D771)),'A-baseline &amp; data'!AG547)</f>
        <v>96984.574013160527</v>
      </c>
      <c r="G771" s="243">
        <f>IF('A-baseline &amp; data'!AH547="",F771*(1+SUMIFS('A-methods'!M:M,'A-methods'!$AG:$AG,"rate",'A-methods'!$AF:$AF,$B771,'A-methods'!$J:$J,$C771,'A-methods'!$A:$A,$D771)),'A-baseline &amp; data'!AH547)</f>
        <v>99700.14208552902</v>
      </c>
      <c r="H771" s="243">
        <f>IF('A-baseline &amp; data'!AI547="",G771*(1+SUMIFS('A-methods'!N:N,'A-methods'!$AG:$AG,"rate",'A-methods'!$AF:$AF,$B771,'A-methods'!$J:$J,$C771,'A-methods'!$A:$A,$D771)),'A-baseline &amp; data'!AI547)</f>
        <v>102491.74606392384</v>
      </c>
      <c r="I771" s="243">
        <f>IF('A-baseline &amp; data'!AJ547="",H771*(1+SUMIFS('A-methods'!O:O,'A-methods'!$AG:$AG,"rate",'A-methods'!$AF:$AF,$B771,'A-methods'!$J:$J,$C771,'A-methods'!$A:$A,$D771)),'A-baseline &amp; data'!AJ547)</f>
        <v>105361.51495371372</v>
      </c>
      <c r="J771" s="243">
        <f>IF('A-baseline &amp; data'!AK547="",I771*(1+SUMIFS('A-methods'!P:P,'A-methods'!$AG:$AG,"rate",'A-methods'!$AF:$AF,$B771,'A-methods'!$J:$J,$C771,'A-methods'!$A:$A,$D771)),'A-baseline &amp; data'!AK547)</f>
        <v>108311.63737241771</v>
      </c>
      <c r="K771" s="243">
        <f>IF('A-baseline &amp; data'!AL547="",J771*(1+SUMIFS('A-methods'!Q:Q,'A-methods'!$AG:$AG,"rate",'A-methods'!$AF:$AF,$B771,'A-methods'!$J:$J,$C771,'A-methods'!$A:$A,$D771)),'A-baseline &amp; data'!AL547)</f>
        <v>111344.36321884541</v>
      </c>
      <c r="L771" s="243">
        <f>IF('A-baseline &amp; data'!AM547="",K771*(1+SUMIFS('A-methods'!R:R,'A-methods'!$AG:$AG,"rate",'A-methods'!$AF:$AF,$B771,'A-methods'!$J:$J,$C771,'A-methods'!$A:$A,$D771)),'A-baseline &amp; data'!AM547)</f>
        <v>114462.00538897308</v>
      </c>
      <c r="M771" s="243">
        <f>IF('A-baseline &amp; data'!AN547="",L771*(1+SUMIFS('A-methods'!S:S,'A-methods'!$AG:$AG,"rate",'A-methods'!$AF:$AF,$B771,'A-methods'!$J:$J,$C771,'A-methods'!$A:$A,$D771)),'A-baseline &amp; data'!AN547)</f>
        <v>117666.94153986433</v>
      </c>
      <c r="N771" s="243">
        <f>IF('A-baseline &amp; data'!AO547="",M771*(1+SUMIFS('A-methods'!T:T,'A-methods'!$AG:$AG,"rate",'A-methods'!$AF:$AF,$B771,'A-methods'!$J:$J,$C771,'A-methods'!$A:$A,$D771)),'A-baseline &amp; data'!AO547)</f>
        <v>120961.61590298054</v>
      </c>
      <c r="O771" s="243">
        <f>IF('A-baseline &amp; data'!AP547="",N771*(1+SUMIFS('A-methods'!U:U,'A-methods'!$AG:$AG,"rate",'A-methods'!$AF:$AF,$B771,'A-methods'!$J:$J,$C771,'A-methods'!$A:$A,$D771)),'A-baseline &amp; data'!AP547)</f>
        <v>124348.541148264</v>
      </c>
      <c r="P771" s="243">
        <f>IF('A-baseline &amp; data'!AQ547="",O771*(1+SUMIFS('A-methods'!V:V,'A-methods'!$AG:$AG,"rate",'A-methods'!$AF:$AF,$B771,'A-methods'!$J:$J,$C771,'A-methods'!$A:$A,$D771)),'A-baseline &amp; data'!AQ547)</f>
        <v>127830.3003004154</v>
      </c>
      <c r="Q771" s="243">
        <f>IF('A-baseline &amp; data'!AR547="",P771*(1+SUMIFS('A-methods'!W:W,'A-methods'!$AG:$AG,"rate",'A-methods'!$AF:$AF,$B771,'A-methods'!$J:$J,$C771,'A-methods'!$A:$A,$D771)),'A-baseline &amp; data'!AR547)</f>
        <v>131409.54870882703</v>
      </c>
      <c r="R771" s="243">
        <f>IF('A-baseline &amp; data'!AS547="",Q771*(1+SUMIFS('A-methods'!X:X,'A-methods'!$AG:$AG,"rate",'A-methods'!$AF:$AF,$B771,'A-methods'!$J:$J,$C771,'A-methods'!$A:$A,$D771)),'A-baseline &amp; data'!AS547)</f>
        <v>135089.01607267419</v>
      </c>
      <c r="S771" s="243">
        <f>IF('A-baseline &amp; data'!AT547="",R771*(1+SUMIFS('A-methods'!Y:Y,'A-methods'!$AG:$AG,"rate",'A-methods'!$AF:$AF,$B771,'A-methods'!$J:$J,$C771,'A-methods'!$A:$A,$D771)),'A-baseline &amp; data'!AT547)</f>
        <v>138871.50852270907</v>
      </c>
      <c r="T771" s="243">
        <f>IF('A-baseline &amp; data'!AU547="",S771*(1+SUMIFS('A-methods'!Z:Z,'A-methods'!$AG:$AG,"rate",'A-methods'!$AF:$AF,$B771,'A-methods'!$J:$J,$C771,'A-methods'!$A:$A,$D771)),'A-baseline &amp; data'!AU547)</f>
        <v>142759.91076134495</v>
      </c>
      <c r="U771" s="243">
        <f>IF('A-baseline &amp; data'!AV547="",T771*(1+SUMIFS('A-methods'!AA:AA,'A-methods'!$AG:$AG,"rate",'A-methods'!$AF:$AF,$B771,'A-methods'!$J:$J,$C771,'A-methods'!$A:$A,$D771)),'A-baseline &amp; data'!AV547)</f>
        <v>146757.18826266262</v>
      </c>
      <c r="V771" s="243">
        <f>IF('A-baseline &amp; data'!AW547="",U771*(1+SUMIFS('A-methods'!AB:AB,'A-methods'!$AG:$AG,"rate",'A-methods'!$AF:$AF,$B771,'A-methods'!$J:$J,$C771,'A-methods'!$A:$A,$D771)),'A-baseline &amp; data'!AW547)</f>
        <v>150866.38953401719</v>
      </c>
      <c r="W771" s="243">
        <f>IF('A-baseline &amp; data'!AX547="",V771*(1+SUMIFS('A-methods'!AC:AC,'A-methods'!$AG:$AG,"rate",'A-methods'!$AF:$AF,$B771,'A-methods'!$J:$J,$C771,'A-methods'!$A:$A,$D771)),'A-baseline &amp; data'!AX547)</f>
        <v>155090.64844096967</v>
      </c>
      <c r="X771" s="243">
        <f>IF('A-baseline &amp; data'!AY547="",W771*(1+SUMIFS('A-methods'!AD:AD,'A-methods'!$AG:$AG,"rate",'A-methods'!$AF:$AF,$B771,'A-methods'!$J:$J,$C771,'A-methods'!$A:$A,$D771)),'A-baseline &amp; data'!AY547)</f>
        <v>159433.18659731682</v>
      </c>
      <c r="Y771" s="243">
        <f>IF('A-baseline &amp; data'!AZ547="",X771*(1+SUMIFS('A-methods'!AE:AE,'A-methods'!$AG:$AG,"rate",'A-methods'!$AF:$AF,$B771,'A-methods'!$J:$J,$C771,'A-methods'!$A:$A,$D771)),'A-baseline &amp; data'!AZ547)</f>
        <v>163897.31582204168</v>
      </c>
    </row>
    <row r="772" spans="1:27">
      <c r="A772" s="237" t="s">
        <v>260</v>
      </c>
      <c r="B772" s="221" t="s">
        <v>264</v>
      </c>
      <c r="C772" s="274" t="str">
        <f t="shared" si="72"/>
        <v>WA</v>
      </c>
      <c r="D772" s="272" t="str">
        <f t="shared" si="72"/>
        <v>Best</v>
      </c>
      <c r="E772" s="336">
        <f>IF('A-baseline &amp; data'!AF548&lt;&gt;"",'A-baseline &amp; data'!AF548,'A-baseline &amp; data'!AE548*(1+SUMIFS('A-methods'!K:K,'A-methods'!$AG:$AG,"rate",'A-methods'!$AF:$AF,$B772,'A-methods'!$J:$J,$C772,'A-methods'!$A:$A,$D772)))</f>
        <v>10854.105075000001</v>
      </c>
      <c r="F772" s="243">
        <f>IF('A-baseline &amp; data'!AG548="",E772*(1+SUMIFS('A-methods'!L:L,'A-methods'!$AG:$AG,"rate",'A-methods'!$AF:$AF,$B772,'A-methods'!$J:$J,$C772,'A-methods'!$A:$A,$D772)),'A-baseline &amp; data'!AG548)</f>
        <v>10745.564024250001</v>
      </c>
      <c r="G772" s="243">
        <f>IF('A-baseline &amp; data'!AH548="",F772*(1+SUMIFS('A-methods'!M:M,'A-methods'!$AG:$AG,"rate",'A-methods'!$AF:$AF,$B772,'A-methods'!$J:$J,$C772,'A-methods'!$A:$A,$D772)),'A-baseline &amp; data'!AH548)</f>
        <v>10638.108384007501</v>
      </c>
      <c r="H772" s="243">
        <f>IF('A-baseline &amp; data'!AI548="",G772*(1+SUMIFS('A-methods'!N:N,'A-methods'!$AG:$AG,"rate",'A-methods'!$AF:$AF,$B772,'A-methods'!$J:$J,$C772,'A-methods'!$A:$A,$D772)),'A-baseline &amp; data'!AI548)</f>
        <v>10531.727300167426</v>
      </c>
      <c r="I772" s="243">
        <f>IF('A-baseline &amp; data'!AJ548="",H772*(1+SUMIFS('A-methods'!O:O,'A-methods'!$AG:$AG,"rate",'A-methods'!$AF:$AF,$B772,'A-methods'!$J:$J,$C772,'A-methods'!$A:$A,$D772)),'A-baseline &amp; data'!AJ548)</f>
        <v>10426.410027165752</v>
      </c>
      <c r="J772" s="243">
        <f>IF('A-baseline &amp; data'!AK548="",I772*(1+SUMIFS('A-methods'!P:P,'A-methods'!$AG:$AG,"rate",'A-methods'!$AF:$AF,$B772,'A-methods'!$J:$J,$C772,'A-methods'!$A:$A,$D772)),'A-baseline &amp; data'!AK548)</f>
        <v>10322.145926894094</v>
      </c>
      <c r="K772" s="243">
        <f>IF('A-baseline &amp; data'!AL548="",J772*(1+SUMIFS('A-methods'!Q:Q,'A-methods'!$AG:$AG,"rate",'A-methods'!$AF:$AF,$B772,'A-methods'!$J:$J,$C772,'A-methods'!$A:$A,$D772)),'A-baseline &amp; data'!AL548)</f>
        <v>10218.924467625153</v>
      </c>
      <c r="L772" s="243">
        <f>IF('A-baseline &amp; data'!AM548="",K772*(1+SUMIFS('A-methods'!R:R,'A-methods'!$AG:$AG,"rate",'A-methods'!$AF:$AF,$B772,'A-methods'!$J:$J,$C772,'A-methods'!$A:$A,$D772)),'A-baseline &amp; data'!AM548)</f>
        <v>10116.735222948901</v>
      </c>
      <c r="M772" s="243">
        <f>IF('A-baseline &amp; data'!AN548="",L772*(1+SUMIFS('A-methods'!S:S,'A-methods'!$AG:$AG,"rate",'A-methods'!$AF:$AF,$B772,'A-methods'!$J:$J,$C772,'A-methods'!$A:$A,$D772)),'A-baseline &amp; data'!AN548)</f>
        <v>10015.567870719411</v>
      </c>
      <c r="N772" s="243">
        <f>IF('A-baseline &amp; data'!AO548="",M772*(1+SUMIFS('A-methods'!T:T,'A-methods'!$AG:$AG,"rate",'A-methods'!$AF:$AF,$B772,'A-methods'!$J:$J,$C772,'A-methods'!$A:$A,$D772)),'A-baseline &amp; data'!AO548)</f>
        <v>9915.4121920122161</v>
      </c>
      <c r="O772" s="243">
        <f>IF('A-baseline &amp; data'!AP548="",N772*(1+SUMIFS('A-methods'!U:U,'A-methods'!$AG:$AG,"rate",'A-methods'!$AF:$AF,$B772,'A-methods'!$J:$J,$C772,'A-methods'!$A:$A,$D772)),'A-baseline &amp; data'!AP548)</f>
        <v>9816.2580700920935</v>
      </c>
      <c r="P772" s="243">
        <f>IF('A-baseline &amp; data'!AQ548="",O772*(1+SUMIFS('A-methods'!V:V,'A-methods'!$AG:$AG,"rate",'A-methods'!$AF:$AF,$B772,'A-methods'!$J:$J,$C772,'A-methods'!$A:$A,$D772)),'A-baseline &amp; data'!AQ548)</f>
        <v>9718.095489391173</v>
      </c>
      <c r="Q772" s="243">
        <f>IF('A-baseline &amp; data'!AR548="",P772*(1+SUMIFS('A-methods'!W:W,'A-methods'!$AG:$AG,"rate",'A-methods'!$AF:$AF,$B772,'A-methods'!$J:$J,$C772,'A-methods'!$A:$A,$D772)),'A-baseline &amp; data'!AR548)</f>
        <v>9620.9145344972603</v>
      </c>
      <c r="R772" s="243">
        <f>IF('A-baseline &amp; data'!AS548="",Q772*(1+SUMIFS('A-methods'!X:X,'A-methods'!$AG:$AG,"rate",'A-methods'!$AF:$AF,$B772,'A-methods'!$J:$J,$C772,'A-methods'!$A:$A,$D772)),'A-baseline &amp; data'!AS548)</f>
        <v>9524.7053891522883</v>
      </c>
      <c r="S772" s="243">
        <f>IF('A-baseline &amp; data'!AT548="",R772*(1+SUMIFS('A-methods'!Y:Y,'A-methods'!$AG:$AG,"rate",'A-methods'!$AF:$AF,$B772,'A-methods'!$J:$J,$C772,'A-methods'!$A:$A,$D772)),'A-baseline &amp; data'!AT548)</f>
        <v>9429.458335260766</v>
      </c>
      <c r="T772" s="243">
        <f>IF('A-baseline &amp; data'!AU548="",S772*(1+SUMIFS('A-methods'!Z:Z,'A-methods'!$AG:$AG,"rate",'A-methods'!$AF:$AF,$B772,'A-methods'!$J:$J,$C772,'A-methods'!$A:$A,$D772)),'A-baseline &amp; data'!AU548)</f>
        <v>9335.1637519081578</v>
      </c>
      <c r="U772" s="243">
        <f>IF('A-baseline &amp; data'!AV548="",T772*(1+SUMIFS('A-methods'!AA:AA,'A-methods'!$AG:$AG,"rate",'A-methods'!$AF:$AF,$B772,'A-methods'!$J:$J,$C772,'A-methods'!$A:$A,$D772)),'A-baseline &amp; data'!AV548)</f>
        <v>9241.8121143890767</v>
      </c>
      <c r="V772" s="243">
        <f>IF('A-baseline &amp; data'!AW548="",U772*(1+SUMIFS('A-methods'!AB:AB,'A-methods'!$AG:$AG,"rate",'A-methods'!$AF:$AF,$B772,'A-methods'!$J:$J,$C772,'A-methods'!$A:$A,$D772)),'A-baseline &amp; data'!AW548)</f>
        <v>9149.3939932451867</v>
      </c>
      <c r="W772" s="243">
        <f>IF('A-baseline &amp; data'!AX548="",V772*(1+SUMIFS('A-methods'!AC:AC,'A-methods'!$AG:$AG,"rate",'A-methods'!$AF:$AF,$B772,'A-methods'!$J:$J,$C772,'A-methods'!$A:$A,$D772)),'A-baseline &amp; data'!AX548)</f>
        <v>9057.9000533127346</v>
      </c>
      <c r="X772" s="243">
        <f>IF('A-baseline &amp; data'!AY548="",W772*(1+SUMIFS('A-methods'!AD:AD,'A-methods'!$AG:$AG,"rate",'A-methods'!$AF:$AF,$B772,'A-methods'!$J:$J,$C772,'A-methods'!$A:$A,$D772)),'A-baseline &amp; data'!AY548)</f>
        <v>8967.3210527796073</v>
      </c>
      <c r="Y772" s="243">
        <f>IF('A-baseline &amp; data'!AZ548="",X772*(1+SUMIFS('A-methods'!AE:AE,'A-methods'!$AG:$AG,"rate",'A-methods'!$AF:$AF,$B772,'A-methods'!$J:$J,$C772,'A-methods'!$A:$A,$D772)),'A-baseline &amp; data'!AZ548)</f>
        <v>8877.6478422518103</v>
      </c>
    </row>
    <row r="773" spans="1:27">
      <c r="A773" s="237" t="s">
        <v>175</v>
      </c>
      <c r="B773" s="221" t="s">
        <v>373</v>
      </c>
      <c r="C773" s="274" t="str">
        <f t="shared" si="72"/>
        <v>WA</v>
      </c>
      <c r="D773" s="272" t="str">
        <f t="shared" si="72"/>
        <v>Best</v>
      </c>
      <c r="E773" s="336">
        <f>IF('A-baseline &amp; data'!AF549&lt;&gt;"",'A-baseline &amp; data'!AF549,'A-baseline &amp; data'!AE549*(1+SUMIFS('A-methods'!K:K,'A-methods'!$AG:$AG,"rate",'A-methods'!$AF:$AF,$B773,'A-methods'!$J:$J,$C773,'A-methods'!$A:$A,$D773)))</f>
        <v>3304.4476117027325</v>
      </c>
      <c r="F773" s="243">
        <f>IF('A-baseline &amp; data'!AG549="",E773*(1+SUMIFS('A-methods'!L:L,'A-methods'!$AG:$AG,"rate",'A-methods'!$AF:$AF,$B773,'A-methods'!$J:$J,$C773,'A-methods'!$A:$A,$D773)),'A-baseline &amp; data'!AG549)</f>
        <v>3368.0412978624404</v>
      </c>
      <c r="G773" s="243">
        <f>IF('A-baseline &amp; data'!AH549="",F773*(1+SUMIFS('A-methods'!M:M,'A-methods'!$AG:$AG,"rate",'A-methods'!$AF:$AF,$B773,'A-methods'!$J:$J,$C773,'A-methods'!$A:$A,$D773)),'A-baseline &amp; data'!AH549)</f>
        <v>3432.8588366579279</v>
      </c>
      <c r="H773" s="243">
        <f>IF('A-baseline &amp; data'!AI549="",G773*(1+SUMIFS('A-methods'!N:N,'A-methods'!$AG:$AG,"rate",'A-methods'!$AF:$AF,$B773,'A-methods'!$J:$J,$C773,'A-methods'!$A:$A,$D773)),'A-baseline &amp; data'!AI549)</f>
        <v>3501.5160133910863</v>
      </c>
      <c r="I773" s="243">
        <f>IF('A-baseline &amp; data'!AJ549="",H773*(1+SUMIFS('A-methods'!O:O,'A-methods'!$AG:$AG,"rate",'A-methods'!$AF:$AF,$B773,'A-methods'!$J:$J,$C773,'A-methods'!$A:$A,$D773)),'A-baseline &amp; data'!AJ549)</f>
        <v>3571.5463336589082</v>
      </c>
      <c r="J773" s="243">
        <f>IF('A-baseline &amp; data'!AK549="",I773*(1+SUMIFS('A-methods'!P:P,'A-methods'!$AG:$AG,"rate",'A-methods'!$AF:$AF,$B773,'A-methods'!$J:$J,$C773,'A-methods'!$A:$A,$D773)),'A-baseline &amp; data'!AK549)</f>
        <v>3642.9772603320866</v>
      </c>
      <c r="K773" s="243">
        <f>IF('A-baseline &amp; data'!AL549="",J773*(1+SUMIFS('A-methods'!Q:Q,'A-methods'!$AG:$AG,"rate",'A-methods'!$AF:$AF,$B773,'A-methods'!$J:$J,$C773,'A-methods'!$A:$A,$D773)),'A-baseline &amp; data'!AL549)</f>
        <v>3715.8368055387286</v>
      </c>
      <c r="L773" s="243">
        <f>IF('A-baseline &amp; data'!AM549="",K773*(1+SUMIFS('A-methods'!R:R,'A-methods'!$AG:$AG,"rate",'A-methods'!$AF:$AF,$B773,'A-methods'!$J:$J,$C773,'A-methods'!$A:$A,$D773)),'A-baseline &amp; data'!AM549)</f>
        <v>3790.1535416495035</v>
      </c>
      <c r="M773" s="243">
        <f>IF('A-baseline &amp; data'!AN549="",L773*(1+SUMIFS('A-methods'!S:S,'A-methods'!$AG:$AG,"rate",'A-methods'!$AF:$AF,$B773,'A-methods'!$J:$J,$C773,'A-methods'!$A:$A,$D773)),'A-baseline &amp; data'!AN549)</f>
        <v>3865.9566124824937</v>
      </c>
      <c r="N773" s="243">
        <f>IF('A-baseline &amp; data'!AO549="",M773*(1+SUMIFS('A-methods'!T:T,'A-methods'!$AG:$AG,"rate",'A-methods'!$AF:$AF,$B773,'A-methods'!$J:$J,$C773,'A-methods'!$A:$A,$D773)),'A-baseline &amp; data'!AO549)</f>
        <v>3947.1417013446257</v>
      </c>
      <c r="O773" s="243">
        <f>IF('A-baseline &amp; data'!AP549="",N773*(1+SUMIFS('A-methods'!U:U,'A-methods'!$AG:$AG,"rate",'A-methods'!$AF:$AF,$B773,'A-methods'!$J:$J,$C773,'A-methods'!$A:$A,$D773)),'A-baseline &amp; data'!AP549)</f>
        <v>4030.0316770728623</v>
      </c>
      <c r="P773" s="243">
        <f>IF('A-baseline &amp; data'!AQ549="",O773*(1+SUMIFS('A-methods'!V:V,'A-methods'!$AG:$AG,"rate",'A-methods'!$AF:$AF,$B773,'A-methods'!$J:$J,$C773,'A-methods'!$A:$A,$D773)),'A-baseline &amp; data'!AQ549)</f>
        <v>4114.6623422913917</v>
      </c>
      <c r="Q773" s="243">
        <f>IF('A-baseline &amp; data'!AR549="",P773*(1+SUMIFS('A-methods'!W:W,'A-methods'!$AG:$AG,"rate",'A-methods'!$AF:$AF,$B773,'A-methods'!$J:$J,$C773,'A-methods'!$A:$A,$D773)),'A-baseline &amp; data'!AR549)</f>
        <v>4201.0702514795103</v>
      </c>
      <c r="R773" s="243">
        <f>IF('A-baseline &amp; data'!AS549="",Q773*(1+SUMIFS('A-methods'!X:X,'A-methods'!$AG:$AG,"rate",'A-methods'!$AF:$AF,$B773,'A-methods'!$J:$J,$C773,'A-methods'!$A:$A,$D773)),'A-baseline &amp; data'!AS549)</f>
        <v>4289.2927267605792</v>
      </c>
      <c r="S773" s="243">
        <f>IF('A-baseline &amp; data'!AT549="",R773*(1+SUMIFS('A-methods'!Y:Y,'A-methods'!$AG:$AG,"rate",'A-methods'!$AF:$AF,$B773,'A-methods'!$J:$J,$C773,'A-methods'!$A:$A,$D773)),'A-baseline &amp; data'!AT549)</f>
        <v>4379.3678740225505</v>
      </c>
      <c r="T773" s="243">
        <f>IF('A-baseline &amp; data'!AU549="",S773*(1+SUMIFS('A-methods'!Z:Z,'A-methods'!$AG:$AG,"rate",'A-methods'!$AF:$AF,$B773,'A-methods'!$J:$J,$C773,'A-methods'!$A:$A,$D773)),'A-baseline &amp; data'!AU549)</f>
        <v>4471.3345993770236</v>
      </c>
      <c r="U773" s="243">
        <f>IF('A-baseline &amp; data'!AV549="",T773*(1+SUMIFS('A-methods'!AA:AA,'A-methods'!$AG:$AG,"rate",'A-methods'!$AF:$AF,$B773,'A-methods'!$J:$J,$C773,'A-methods'!$A:$A,$D773)),'A-baseline &amp; data'!AV549)</f>
        <v>4565.2326259639403</v>
      </c>
      <c r="V773" s="243">
        <f>IF('A-baseline &amp; data'!AW549="",U773*(1+SUMIFS('A-methods'!AB:AB,'A-methods'!$AG:$AG,"rate",'A-methods'!$AF:$AF,$B773,'A-methods'!$J:$J,$C773,'A-methods'!$A:$A,$D773)),'A-baseline &amp; data'!AW549)</f>
        <v>4661.1025111091831</v>
      </c>
      <c r="W773" s="243">
        <f>IF('A-baseline &amp; data'!AX549="",V773*(1+SUMIFS('A-methods'!AC:AC,'A-methods'!$AG:$AG,"rate",'A-methods'!$AF:$AF,$B773,'A-methods'!$J:$J,$C773,'A-methods'!$A:$A,$D773)),'A-baseline &amp; data'!AX549)</f>
        <v>4758.9856638424753</v>
      </c>
      <c r="X773" s="243">
        <f>IF('A-baseline &amp; data'!AY549="",W773*(1+SUMIFS('A-methods'!AD:AD,'A-methods'!$AG:$AG,"rate",'A-methods'!$AF:$AF,$B773,'A-methods'!$J:$J,$C773,'A-methods'!$A:$A,$D773)),'A-baseline &amp; data'!AY549)</f>
        <v>4858.9243627831665</v>
      </c>
      <c r="Y773" s="243">
        <f>IF('A-baseline &amp; data'!AZ549="",X773*(1+SUMIFS('A-methods'!AE:AE,'A-methods'!$AG:$AG,"rate",'A-methods'!$AF:$AF,$B773,'A-methods'!$J:$J,$C773,'A-methods'!$A:$A,$D773)),'A-baseline &amp; data'!AZ549)</f>
        <v>4960.9617744016123</v>
      </c>
    </row>
    <row r="774" spans="1:27">
      <c r="A774" s="237" t="s">
        <v>189</v>
      </c>
      <c r="B774" s="221" t="s">
        <v>190</v>
      </c>
      <c r="C774" s="274" t="str">
        <f t="shared" si="72"/>
        <v>WA</v>
      </c>
      <c r="D774" s="272" t="str">
        <f t="shared" si="72"/>
        <v>Best</v>
      </c>
      <c r="E774" s="336">
        <f>IF('A-baseline &amp; data'!AF550&lt;&gt;"",'A-baseline &amp; data'!AF550,'A-baseline &amp; data'!AE550*(1+SUMIFS('A-methods'!K:K,'A-methods'!$AG:$AG,"rate",'A-methods'!$AF:$AF,$B774,'A-methods'!$J:$J,$C774,'A-methods'!$A:$A,$D774)))</f>
        <v>74786.124302279422</v>
      </c>
      <c r="F774" s="243">
        <f>IF('A-baseline &amp; data'!AG550="",E774*(1+SUMIFS('A-methods'!L:L,'A-methods'!$AG:$AG,"rate",'A-methods'!$AF:$AF,$B774,'A-methods'!$J:$J,$C774,'A-methods'!$A:$A,$D774)),'A-baseline &amp; data'!AG550)</f>
        <v>75907.916166813608</v>
      </c>
      <c r="G774" s="243">
        <f>IF('A-baseline &amp; data'!AH550="",F774*(1+SUMIFS('A-methods'!M:M,'A-methods'!$AG:$AG,"rate",'A-methods'!$AF:$AF,$B774,'A-methods'!$J:$J,$C774,'A-methods'!$A:$A,$D774)),'A-baseline &amp; data'!AH550)</f>
        <v>77046.5349093158</v>
      </c>
      <c r="H774" s="243">
        <f>IF('A-baseline &amp; data'!AI550="",G774*(1+SUMIFS('A-methods'!N:N,'A-methods'!$AG:$AG,"rate",'A-methods'!$AF:$AF,$B774,'A-methods'!$J:$J,$C774,'A-methods'!$A:$A,$D774)),'A-baseline &amp; data'!AI550)</f>
        <v>78202.232932955536</v>
      </c>
      <c r="I774" s="243">
        <f>IF('A-baseline &amp; data'!AJ550="",H774*(1+SUMIFS('A-methods'!O:O,'A-methods'!$AG:$AG,"rate",'A-methods'!$AF:$AF,$B774,'A-methods'!$J:$J,$C774,'A-methods'!$A:$A,$D774)),'A-baseline &amp; data'!AJ550)</f>
        <v>79375.266426949864</v>
      </c>
      <c r="J774" s="243">
        <f>IF('A-baseline &amp; data'!AK550="",I774*(1+SUMIFS('A-methods'!P:P,'A-methods'!$AG:$AG,"rate",'A-methods'!$AF:$AF,$B774,'A-methods'!$J:$J,$C774,'A-methods'!$A:$A,$D774)),'A-baseline &amp; data'!AK550)</f>
        <v>80565.895423354101</v>
      </c>
      <c r="K774" s="243">
        <f>IF('A-baseline &amp; data'!AL550="",J774*(1+SUMIFS('A-methods'!Q:Q,'A-methods'!$AG:$AG,"rate",'A-methods'!$AF:$AF,$B774,'A-methods'!$J:$J,$C774,'A-methods'!$A:$A,$D774)),'A-baseline &amp; data'!AL550)</f>
        <v>81774.3838547044</v>
      </c>
      <c r="L774" s="243">
        <f>IF('A-baseline &amp; data'!AM550="",K774*(1+SUMIFS('A-methods'!R:R,'A-methods'!$AG:$AG,"rate",'A-methods'!$AF:$AF,$B774,'A-methods'!$J:$J,$C774,'A-methods'!$A:$A,$D774)),'A-baseline &amp; data'!AM550)</f>
        <v>83000.99961252496</v>
      </c>
      <c r="M774" s="243">
        <f>IF('A-baseline &amp; data'!AN550="",L774*(1+SUMIFS('A-methods'!S:S,'A-methods'!$AG:$AG,"rate",'A-methods'!$AF:$AF,$B774,'A-methods'!$J:$J,$C774,'A-methods'!$A:$A,$D774)),'A-baseline &amp; data'!AN550)</f>
        <v>84246.014606712823</v>
      </c>
      <c r="N774" s="243">
        <f>IF('A-baseline &amp; data'!AO550="",M774*(1+SUMIFS('A-methods'!T:T,'A-methods'!$AG:$AG,"rate",'A-methods'!$AF:$AF,$B774,'A-methods'!$J:$J,$C774,'A-methods'!$A:$A,$D774)),'A-baseline &amp; data'!AO550)</f>
        <v>85509.704825813504</v>
      </c>
      <c r="O774" s="243">
        <f>IF('A-baseline &amp; data'!AP550="",N774*(1+SUMIFS('A-methods'!U:U,'A-methods'!$AG:$AG,"rate",'A-methods'!$AF:$AF,$B774,'A-methods'!$J:$J,$C774,'A-methods'!$A:$A,$D774)),'A-baseline &amp; data'!AP550)</f>
        <v>86792.350398200695</v>
      </c>
      <c r="P774" s="243">
        <f>IF('A-baseline &amp; data'!AQ550="",O774*(1+SUMIFS('A-methods'!V:V,'A-methods'!$AG:$AG,"rate",'A-methods'!$AF:$AF,$B774,'A-methods'!$J:$J,$C774,'A-methods'!$A:$A,$D774)),'A-baseline &amp; data'!AQ550)</f>
        <v>88094.235654173695</v>
      </c>
      <c r="Q774" s="243">
        <f>IF('A-baseline &amp; data'!AR550="",P774*(1+SUMIFS('A-methods'!W:W,'A-methods'!$AG:$AG,"rate",'A-methods'!$AF:$AF,$B774,'A-methods'!$J:$J,$C774,'A-methods'!$A:$A,$D774)),'A-baseline &amp; data'!AR550)</f>
        <v>89415.649188986295</v>
      </c>
      <c r="R774" s="243">
        <f>IF('A-baseline &amp; data'!AS550="",Q774*(1+SUMIFS('A-methods'!X:X,'A-methods'!$AG:$AG,"rate",'A-methods'!$AF:$AF,$B774,'A-methods'!$J:$J,$C774,'A-methods'!$A:$A,$D774)),'A-baseline &amp; data'!AS550)</f>
        <v>90756.883926821087</v>
      </c>
      <c r="S774" s="243">
        <f>IF('A-baseline &amp; data'!AT550="",R774*(1+SUMIFS('A-methods'!Y:Y,'A-methods'!$AG:$AG,"rate",'A-methods'!$AF:$AF,$B774,'A-methods'!$J:$J,$C774,'A-methods'!$A:$A,$D774)),'A-baseline &amp; data'!AT550)</f>
        <v>92118.237185723396</v>
      </c>
      <c r="T774" s="243">
        <f>IF('A-baseline &amp; data'!AU550="",S774*(1+SUMIFS('A-methods'!Z:Z,'A-methods'!$AG:$AG,"rate",'A-methods'!$AF:$AF,$B774,'A-methods'!$J:$J,$C774,'A-methods'!$A:$A,$D774)),'A-baseline &amp; data'!AU550)</f>
        <v>93500.010743509236</v>
      </c>
      <c r="U774" s="243">
        <f>IF('A-baseline &amp; data'!AV550="",T774*(1+SUMIFS('A-methods'!AA:AA,'A-methods'!$AG:$AG,"rate",'A-methods'!$AF:$AF,$B774,'A-methods'!$J:$J,$C774,'A-methods'!$A:$A,$D774)),'A-baseline &amp; data'!AV550)</f>
        <v>94902.51090466186</v>
      </c>
      <c r="V774" s="243">
        <f>IF('A-baseline &amp; data'!AW550="",U774*(1+SUMIFS('A-methods'!AB:AB,'A-methods'!$AG:$AG,"rate",'A-methods'!$AF:$AF,$B774,'A-methods'!$J:$J,$C774,'A-methods'!$A:$A,$D774)),'A-baseline &amp; data'!AW550)</f>
        <v>96326.048568231781</v>
      </c>
      <c r="W774" s="243">
        <f>IF('A-baseline &amp; data'!AX550="",V774*(1+SUMIFS('A-methods'!AC:AC,'A-methods'!$AG:$AG,"rate",'A-methods'!$AF:$AF,$B774,'A-methods'!$J:$J,$C774,'A-methods'!$A:$A,$D774)),'A-baseline &amp; data'!AX550)</f>
        <v>97770.939296755256</v>
      </c>
      <c r="X774" s="243">
        <f>IF('A-baseline &amp; data'!AY550="",W774*(1+SUMIFS('A-methods'!AD:AD,'A-methods'!$AG:$AG,"rate",'A-methods'!$AF:$AF,$B774,'A-methods'!$J:$J,$C774,'A-methods'!$A:$A,$D774)),'A-baseline &amp; data'!AY550)</f>
        <v>99237.503386206576</v>
      </c>
      <c r="Y774" s="243">
        <f>IF('A-baseline &amp; data'!AZ550="",X774*(1+SUMIFS('A-methods'!AE:AE,'A-methods'!$AG:$AG,"rate",'A-methods'!$AF:$AF,$B774,'A-methods'!$J:$J,$C774,'A-methods'!$A:$A,$D774)),'A-baseline &amp; data'!AZ550)</f>
        <v>100726.06593699966</v>
      </c>
    </row>
    <row r="775" spans="1:27">
      <c r="A775" s="244" t="s">
        <v>262</v>
      </c>
      <c r="B775" s="245" t="s">
        <v>265</v>
      </c>
      <c r="C775" s="188" t="str">
        <f t="shared" si="72"/>
        <v>WA</v>
      </c>
      <c r="D775" s="275" t="str">
        <f t="shared" si="72"/>
        <v>Best</v>
      </c>
      <c r="E775" s="337">
        <f>IF('A-baseline &amp; data'!AF551&lt;&gt;"",'A-baseline &amp; data'!AF551,'A-baseline &amp; data'!AE551*(1+SUMIFS('A-methods'!K:K,'A-methods'!$AG:$AG,"rate",'A-methods'!$AF:$AF,$B775,'A-methods'!$J:$J,$C775,'A-methods'!$A:$A,$D775)))</f>
        <v>409.5297132499997</v>
      </c>
      <c r="F775" s="196">
        <f>IF('A-baseline &amp; data'!AG551="",E775*(1+SUMIFS('A-methods'!L:L,'A-methods'!$AG:$AG,"rate",'A-methods'!$AF:$AF,$B775,'A-methods'!$J:$J,$C775,'A-methods'!$A:$A,$D775)),'A-baseline &amp; data'!AG551)</f>
        <v>415.67265894874964</v>
      </c>
      <c r="G775" s="196">
        <f>IF('A-baseline &amp; data'!AH551="",F775*(1+SUMIFS('A-methods'!M:M,'A-methods'!$AG:$AG,"rate",'A-methods'!$AF:$AF,$B775,'A-methods'!$J:$J,$C775,'A-methods'!$A:$A,$D775)),'A-baseline &amp; data'!AH551)</f>
        <v>421.90774883298087</v>
      </c>
      <c r="H775" s="196">
        <f>IF('A-baseline &amp; data'!AI551="",G775*(1+SUMIFS('A-methods'!N:N,'A-methods'!$AG:$AG,"rate",'A-methods'!$AF:$AF,$B775,'A-methods'!$J:$J,$C775,'A-methods'!$A:$A,$D775)),'A-baseline &amp; data'!AI551)</f>
        <v>428.23636506547552</v>
      </c>
      <c r="I775" s="196">
        <f>IF('A-baseline &amp; data'!AJ551="",H775*(1+SUMIFS('A-methods'!O:O,'A-methods'!$AG:$AG,"rate",'A-methods'!$AF:$AF,$B775,'A-methods'!$J:$J,$C775,'A-methods'!$A:$A,$D775)),'A-baseline &amp; data'!AJ551)</f>
        <v>434.65991054145763</v>
      </c>
      <c r="J775" s="196">
        <f>IF('A-baseline &amp; data'!AK551="",I775*(1+SUMIFS('A-methods'!P:P,'A-methods'!$AG:$AG,"rate",'A-methods'!$AF:$AF,$B775,'A-methods'!$J:$J,$C775,'A-methods'!$A:$A,$D775)),'A-baseline &amp; data'!AK551)</f>
        <v>441.17980919957944</v>
      </c>
      <c r="K775" s="196">
        <f>IF('A-baseline &amp; data'!AL551="",J775*(1+SUMIFS('A-methods'!Q:Q,'A-methods'!$AG:$AG,"rate",'A-methods'!$AF:$AF,$B775,'A-methods'!$J:$J,$C775,'A-methods'!$A:$A,$D775)),'A-baseline &amp; data'!AL551)</f>
        <v>447.79750633757311</v>
      </c>
      <c r="L775" s="196">
        <f>IF('A-baseline &amp; data'!AM551="",K775*(1+SUMIFS('A-methods'!R:R,'A-methods'!$AG:$AG,"rate",'A-methods'!$AF:$AF,$B775,'A-methods'!$J:$J,$C775,'A-methods'!$A:$A,$D775)),'A-baseline &amp; data'!AM551)</f>
        <v>454.51446893263665</v>
      </c>
      <c r="M775" s="196">
        <f>IF('A-baseline &amp; data'!AN551="",L775*(1+SUMIFS('A-methods'!S:S,'A-methods'!$AG:$AG,"rate",'A-methods'!$AF:$AF,$B775,'A-methods'!$J:$J,$C775,'A-methods'!$A:$A,$D775)),'A-baseline &amp; data'!AN551)</f>
        <v>461.33218596662613</v>
      </c>
      <c r="N775" s="196">
        <f>IF('A-baseline &amp; data'!AO551="",M775*(1+SUMIFS('A-methods'!T:T,'A-methods'!$AG:$AG,"rate",'A-methods'!$AF:$AF,$B775,'A-methods'!$J:$J,$C775,'A-methods'!$A:$A,$D775)),'A-baseline &amp; data'!AO551)</f>
        <v>468.25216875612546</v>
      </c>
      <c r="O775" s="196">
        <f>IF('A-baseline &amp; data'!AP551="",N775*(1+SUMIFS('A-methods'!U:U,'A-methods'!$AG:$AG,"rate",'A-methods'!$AF:$AF,$B775,'A-methods'!$J:$J,$C775,'A-methods'!$A:$A,$D775)),'A-baseline &amp; data'!AP551)</f>
        <v>475.27595128746731</v>
      </c>
      <c r="P775" s="196">
        <f>IF('A-baseline &amp; data'!AQ551="",O775*(1+SUMIFS('A-methods'!V:V,'A-methods'!$AG:$AG,"rate",'A-methods'!$AF:$AF,$B775,'A-methods'!$J:$J,$C775,'A-methods'!$A:$A,$D775)),'A-baseline &amp; data'!AQ551)</f>
        <v>482.40509055677927</v>
      </c>
      <c r="Q775" s="196">
        <f>IF('A-baseline &amp; data'!AR551="",P775*(1+SUMIFS('A-methods'!W:W,'A-methods'!$AG:$AG,"rate",'A-methods'!$AF:$AF,$B775,'A-methods'!$J:$J,$C775,'A-methods'!$A:$A,$D775)),'A-baseline &amp; data'!AR551)</f>
        <v>489.6411669151309</v>
      </c>
      <c r="R775" s="196">
        <f>IF('A-baseline &amp; data'!AS551="",Q775*(1+SUMIFS('A-methods'!X:X,'A-methods'!$AG:$AG,"rate",'A-methods'!$AF:$AF,$B775,'A-methods'!$J:$J,$C775,'A-methods'!$A:$A,$D775)),'A-baseline &amp; data'!AS551)</f>
        <v>496.9857844188578</v>
      </c>
      <c r="S775" s="196">
        <f>IF('A-baseline &amp; data'!AT551="",R775*(1+SUMIFS('A-methods'!Y:Y,'A-methods'!$AG:$AG,"rate",'A-methods'!$AF:$AF,$B775,'A-methods'!$J:$J,$C775,'A-methods'!$A:$A,$D775)),'A-baseline &amp; data'!AT551)</f>
        <v>504.44057118514064</v>
      </c>
      <c r="T775" s="196">
        <f>IF('A-baseline &amp; data'!AU551="",S775*(1+SUMIFS('A-methods'!Z:Z,'A-methods'!$AG:$AG,"rate",'A-methods'!$AF:$AF,$B775,'A-methods'!$J:$J,$C775,'A-methods'!$A:$A,$D775)),'A-baseline &amp; data'!AU551)</f>
        <v>512.00717975291775</v>
      </c>
      <c r="U775" s="196">
        <f>IF('A-baseline &amp; data'!AV551="",T775*(1+SUMIFS('A-methods'!AA:AA,'A-methods'!$AG:$AG,"rate",'A-methods'!$AF:$AF,$B775,'A-methods'!$J:$J,$C775,'A-methods'!$A:$A,$D775)),'A-baseline &amp; data'!AV551)</f>
        <v>519.68728744921145</v>
      </c>
      <c r="V775" s="196">
        <f>IF('A-baseline &amp; data'!AW551="",U775*(1+SUMIFS('A-methods'!AB:AB,'A-methods'!$AG:$AG,"rate",'A-methods'!$AF:$AF,$B775,'A-methods'!$J:$J,$C775,'A-methods'!$A:$A,$D775)),'A-baseline &amp; data'!AW551)</f>
        <v>527.4825967609496</v>
      </c>
      <c r="W775" s="196">
        <f>IF('A-baseline &amp; data'!AX551="",V775*(1+SUMIFS('A-methods'!AC:AC,'A-methods'!$AG:$AG,"rate",'A-methods'!$AF:$AF,$B775,'A-methods'!$J:$J,$C775,'A-methods'!$A:$A,$D775)),'A-baseline &amp; data'!AX551)</f>
        <v>535.39483571236383</v>
      </c>
      <c r="X775" s="196">
        <f>IF('A-baseline &amp; data'!AY551="",W775*(1+SUMIFS('A-methods'!AD:AD,'A-methods'!$AG:$AG,"rate",'A-methods'!$AF:$AF,$B775,'A-methods'!$J:$J,$C775,'A-methods'!$A:$A,$D775)),'A-baseline &amp; data'!AY551)</f>
        <v>543.42575824804919</v>
      </c>
      <c r="Y775" s="196">
        <f>IF('A-baseline &amp; data'!AZ551="",X775*(1+SUMIFS('A-methods'!AE:AE,'A-methods'!$AG:$AG,"rate",'A-methods'!$AF:$AF,$B775,'A-methods'!$J:$J,$C775,'A-methods'!$A:$A,$D775)),'A-baseline &amp; data'!AZ551)</f>
        <v>551.57714462176989</v>
      </c>
    </row>
    <row r="776" spans="1:27">
      <c r="A776" s="222"/>
      <c r="B776" s="213"/>
      <c r="C776" s="250" t="str">
        <f t="shared" si="72"/>
        <v>WA</v>
      </c>
      <c r="D776" s="250"/>
      <c r="E776" s="324">
        <f t="shared" ref="E776:Y776" si="73">SUM(E748:E775)</f>
        <v>565589.28385182784</v>
      </c>
      <c r="F776" s="324">
        <f t="shared" si="73"/>
        <v>584250.16872738232</v>
      </c>
      <c r="G776" s="324">
        <f t="shared" si="73"/>
        <v>604164.92471369368</v>
      </c>
      <c r="H776" s="324">
        <f t="shared" si="73"/>
        <v>625421.92204288987</v>
      </c>
      <c r="I776" s="324">
        <f t="shared" si="73"/>
        <v>648110.880091434</v>
      </c>
      <c r="J776" s="324">
        <f t="shared" si="73"/>
        <v>672330.9322537746</v>
      </c>
      <c r="K776" s="324">
        <f t="shared" si="73"/>
        <v>698188.65865717537</v>
      </c>
      <c r="L776" s="324">
        <f t="shared" si="73"/>
        <v>725892.99831420777</v>
      </c>
      <c r="M776" s="324">
        <f t="shared" si="73"/>
        <v>755469.99177391676</v>
      </c>
      <c r="N776" s="324">
        <f t="shared" si="73"/>
        <v>787056.08646801871</v>
      </c>
      <c r="O776" s="324">
        <f t="shared" si="73"/>
        <v>820789.37495613238</v>
      </c>
      <c r="P776" s="324">
        <f t="shared" si="73"/>
        <v>856823.94056089711</v>
      </c>
      <c r="Q776" s="324">
        <f t="shared" si="73"/>
        <v>895324.66679446201</v>
      </c>
      <c r="R776" s="324">
        <f t="shared" si="73"/>
        <v>936468.88653742208</v>
      </c>
      <c r="S776" s="324">
        <f t="shared" si="73"/>
        <v>980447.3328319327</v>
      </c>
      <c r="T776" s="324">
        <f t="shared" si="73"/>
        <v>1027465.1626914875</v>
      </c>
      <c r="U776" s="324">
        <f t="shared" si="73"/>
        <v>1077743.0595439565</v>
      </c>
      <c r="V776" s="324">
        <f t="shared" si="73"/>
        <v>1131518.4203568052</v>
      </c>
      <c r="W776" s="324">
        <f t="shared" si="73"/>
        <v>1189046.6339590175</v>
      </c>
      <c r="X776" s="324">
        <f t="shared" si="73"/>
        <v>1250602.4575757131</v>
      </c>
      <c r="Y776" s="324">
        <f t="shared" si="73"/>
        <v>1316481.4991315082</v>
      </c>
    </row>
    <row r="777" spans="1:27" s="224" customFormat="1" ht="15.75">
      <c r="A777" s="242" t="str">
        <f>A746</f>
        <v>WA</v>
      </c>
      <c r="B777" s="242" t="s">
        <v>213</v>
      </c>
      <c r="C777" s="250" t="str">
        <f t="shared" si="72"/>
        <v>WA</v>
      </c>
      <c r="D777" s="250"/>
      <c r="AA777" s="354"/>
    </row>
    <row r="778" spans="1:27" ht="12.75" customHeight="1">
      <c r="A778" s="246" t="s">
        <v>21</v>
      </c>
      <c r="B778" s="247" t="s">
        <v>198</v>
      </c>
      <c r="C778" s="273" t="str">
        <f t="shared" si="72"/>
        <v>WA</v>
      </c>
      <c r="D778" s="271" t="s">
        <v>209</v>
      </c>
      <c r="E778" s="335">
        <f>IF('A-baseline &amp; data'!AF524&lt;&gt;"",'A-baseline &amp; data'!AF524,'A-baseline &amp; data'!AE524*(1+SUMIFS('A-methods'!K:K,'A-methods'!$AG:$AG,"rate",'A-methods'!$AF:$AF,$B778,'A-methods'!$J:$J,$C778,'A-methods'!$A:$A,$D778)))</f>
        <v>1120.9020399999999</v>
      </c>
      <c r="F778" s="248">
        <f>IF('A-baseline &amp; data'!AG524="",E778*(1+SUMIFS('A-methods'!L:L,'A-methods'!$AG:$AG,"rate",'A-methods'!$AF:$AF,$B778,'A-methods'!$J:$J,$C778,'A-methods'!$A:$A,$D778)),'A-baseline &amp; data'!AG524)</f>
        <v>1199.3651828</v>
      </c>
      <c r="G778" s="248">
        <f>IF('A-baseline &amp; data'!AH524="",F778*(1+SUMIFS('A-methods'!M:M,'A-methods'!$AG:$AG,"rate",'A-methods'!$AF:$AF,$B778,'A-methods'!$J:$J,$C778,'A-methods'!$A:$A,$D778)),'A-baseline &amp; data'!AH524)</f>
        <v>1283.3207455960001</v>
      </c>
      <c r="H778" s="248">
        <f>IF('A-baseline &amp; data'!AI524="",G778*(1+SUMIFS('A-methods'!N:N,'A-methods'!$AG:$AG,"rate",'A-methods'!$AF:$AF,$B778,'A-methods'!$J:$J,$C778,'A-methods'!$A:$A,$D778)),'A-baseline &amp; data'!AI524)</f>
        <v>1373.15319778772</v>
      </c>
      <c r="I778" s="248">
        <f>IF('A-baseline &amp; data'!AJ524="",H778*(1+SUMIFS('A-methods'!O:O,'A-methods'!$AG:$AG,"rate",'A-methods'!$AF:$AF,$B778,'A-methods'!$J:$J,$C778,'A-methods'!$A:$A,$D778)),'A-baseline &amp; data'!AJ524)</f>
        <v>1469.2739216328605</v>
      </c>
      <c r="J778" s="248">
        <f>IF('A-baseline &amp; data'!AK524="",I778*(1+SUMIFS('A-methods'!P:P,'A-methods'!$AG:$AG,"rate",'A-methods'!$AF:$AF,$B778,'A-methods'!$J:$J,$C778,'A-methods'!$A:$A,$D778)),'A-baseline &amp; data'!AK524)</f>
        <v>1572.1230961471608</v>
      </c>
      <c r="K778" s="248">
        <f>IF('A-baseline &amp; data'!AL524="",J778*(1+SUMIFS('A-methods'!Q:Q,'A-methods'!$AG:$AG,"rate",'A-methods'!$AF:$AF,$B778,'A-methods'!$J:$J,$C778,'A-methods'!$A:$A,$D778)),'A-baseline &amp; data'!AL524)</f>
        <v>1682.1717128774621</v>
      </c>
      <c r="L778" s="248">
        <f>IF('A-baseline &amp; data'!AM524="",K778*(1+SUMIFS('A-methods'!R:R,'A-methods'!$AG:$AG,"rate",'A-methods'!$AF:$AF,$B778,'A-methods'!$J:$J,$C778,'A-methods'!$A:$A,$D778)),'A-baseline &amp; data'!AM524)</f>
        <v>1799.9237327788846</v>
      </c>
      <c r="M778" s="248">
        <f>IF('A-baseline &amp; data'!AN524="",L778*(1+SUMIFS('A-methods'!S:S,'A-methods'!$AG:$AG,"rate",'A-methods'!$AF:$AF,$B778,'A-methods'!$J:$J,$C778,'A-methods'!$A:$A,$D778)),'A-baseline &amp; data'!AN524)</f>
        <v>1925.9183940734067</v>
      </c>
      <c r="N778" s="248">
        <f>IF('A-baseline &amp; data'!AO524="",M778*(1+SUMIFS('A-methods'!T:T,'A-methods'!$AG:$AG,"rate",'A-methods'!$AF:$AF,$B778,'A-methods'!$J:$J,$C778,'A-methods'!$A:$A,$D778)),'A-baseline &amp; data'!AO524)</f>
        <v>2060.7326816585455</v>
      </c>
      <c r="O778" s="248">
        <f>IF('A-baseline &amp; data'!AP524="",N778*(1+SUMIFS('A-methods'!U:U,'A-methods'!$AG:$AG,"rate",'A-methods'!$AF:$AF,$B778,'A-methods'!$J:$J,$C778,'A-methods'!$A:$A,$D778)),'A-baseline &amp; data'!AP524)</f>
        <v>2204.9839693746439</v>
      </c>
      <c r="P778" s="248">
        <f>IF('A-baseline &amp; data'!AQ524="",O778*(1+SUMIFS('A-methods'!V:V,'A-methods'!$AG:$AG,"rate",'A-methods'!$AF:$AF,$B778,'A-methods'!$J:$J,$C778,'A-methods'!$A:$A,$D778)),'A-baseline &amp; data'!AQ524)</f>
        <v>2359.332847230869</v>
      </c>
      <c r="Q778" s="248">
        <f>IF('A-baseline &amp; data'!AR524="",P778*(1+SUMIFS('A-methods'!W:W,'A-methods'!$AG:$AG,"rate",'A-methods'!$AF:$AF,$B778,'A-methods'!$J:$J,$C778,'A-methods'!$A:$A,$D778)),'A-baseline &amp; data'!AR524)</f>
        <v>2524.48614653703</v>
      </c>
      <c r="R778" s="248">
        <f>IF('A-baseline &amp; data'!AS524="",Q778*(1+SUMIFS('A-methods'!X:X,'A-methods'!$AG:$AG,"rate",'A-methods'!$AF:$AF,$B778,'A-methods'!$J:$J,$C778,'A-methods'!$A:$A,$D778)),'A-baseline &amp; data'!AS524)</f>
        <v>2701.2001767946222</v>
      </c>
      <c r="S778" s="248">
        <f>IF('A-baseline &amp; data'!AT524="",R778*(1+SUMIFS('A-methods'!Y:Y,'A-methods'!$AG:$AG,"rate",'A-methods'!$AF:$AF,$B778,'A-methods'!$J:$J,$C778,'A-methods'!$A:$A,$D778)),'A-baseline &amp; data'!AT524)</f>
        <v>2890.284189170246</v>
      </c>
      <c r="T778" s="248">
        <f>IF('A-baseline &amp; data'!AU524="",S778*(1+SUMIFS('A-methods'!Z:Z,'A-methods'!$AG:$AG,"rate",'A-methods'!$AF:$AF,$B778,'A-methods'!$J:$J,$C778,'A-methods'!$A:$A,$D778)),'A-baseline &amp; data'!AU524)</f>
        <v>3092.6040824121633</v>
      </c>
      <c r="U778" s="248">
        <f>IF('A-baseline &amp; data'!AV524="",T778*(1+SUMIFS('A-methods'!AA:AA,'A-methods'!$AG:$AG,"rate",'A-methods'!$AF:$AF,$B778,'A-methods'!$J:$J,$C778,'A-methods'!$A:$A,$D778)),'A-baseline &amp; data'!AV524)</f>
        <v>3309.0863681810147</v>
      </c>
      <c r="V778" s="248">
        <f>IF('A-baseline &amp; data'!AW524="",U778*(1+SUMIFS('A-methods'!AB:AB,'A-methods'!$AG:$AG,"rate",'A-methods'!$AF:$AF,$B778,'A-methods'!$J:$J,$C778,'A-methods'!$A:$A,$D778)),'A-baseline &amp; data'!AW524)</f>
        <v>3540.7224139536861</v>
      </c>
      <c r="W778" s="248">
        <f>IF('A-baseline &amp; data'!AX524="",V778*(1+SUMIFS('A-methods'!AC:AC,'A-methods'!$AG:$AG,"rate",'A-methods'!$AF:$AF,$B778,'A-methods'!$J:$J,$C778,'A-methods'!$A:$A,$D778)),'A-baseline &amp; data'!AX524)</f>
        <v>3788.5729829304441</v>
      </c>
      <c r="X778" s="248">
        <f>IF('A-baseline &amp; data'!AY524="",W778*(1+SUMIFS('A-methods'!AD:AD,'A-methods'!$AG:$AG,"rate",'A-methods'!$AF:$AF,$B778,'A-methods'!$J:$J,$C778,'A-methods'!$A:$A,$D778)),'A-baseline &amp; data'!AY524)</f>
        <v>4053.7730917355757</v>
      </c>
      <c r="Y778" s="248">
        <f>IF('A-baseline &amp; data'!AZ524="",X778*(1+SUMIFS('A-methods'!AE:AE,'A-methods'!$AG:$AG,"rate",'A-methods'!$AF:$AF,$B778,'A-methods'!$J:$J,$C778,'A-methods'!$A:$A,$D778)),'A-baseline &amp; data'!AZ524)</f>
        <v>4337.5372081570658</v>
      </c>
    </row>
    <row r="779" spans="1:27">
      <c r="A779" s="237" t="s">
        <v>29</v>
      </c>
      <c r="B779" s="221" t="s">
        <v>30</v>
      </c>
      <c r="C779" s="274" t="str">
        <f t="shared" si="72"/>
        <v>WA</v>
      </c>
      <c r="D779" s="272" t="str">
        <f>D778</f>
        <v>High</v>
      </c>
      <c r="E779" s="336">
        <f>IF('A-baseline &amp; data'!AF525&lt;&gt;"",'A-baseline &amp; data'!AF525,'A-baseline &amp; data'!AE525*(1+SUMIFS('A-methods'!K:K,'A-methods'!$AG:$AG,"rate",'A-methods'!$AF:$AF,$B779,'A-methods'!$J:$J,$C779,'A-methods'!$A:$A,$D779)))</f>
        <v>3892.2299500000008</v>
      </c>
      <c r="F779" s="243">
        <f>IF('A-baseline &amp; data'!AG525="",E779*(1+SUMIFS('A-methods'!L:L,'A-methods'!$AG:$AG,"rate",'A-methods'!$AF:$AF,$B779,'A-methods'!$J:$J,$C779,'A-methods'!$A:$A,$D779)),'A-baseline &amp; data'!AG525)</f>
        <v>3892.2299500000008</v>
      </c>
      <c r="G779" s="243">
        <f>IF('A-baseline &amp; data'!AH525="",F779*(1+SUMIFS('A-methods'!M:M,'A-methods'!$AG:$AG,"rate",'A-methods'!$AF:$AF,$B779,'A-methods'!$J:$J,$C779,'A-methods'!$A:$A,$D779)),'A-baseline &amp; data'!AH525)</f>
        <v>3892.2299500000008</v>
      </c>
      <c r="H779" s="243">
        <f>IF('A-baseline &amp; data'!AI525="",G779*(1+SUMIFS('A-methods'!N:N,'A-methods'!$AG:$AG,"rate",'A-methods'!$AF:$AF,$B779,'A-methods'!$J:$J,$C779,'A-methods'!$A:$A,$D779)),'A-baseline &amp; data'!AI525)</f>
        <v>3892.2299500000008</v>
      </c>
      <c r="I779" s="243">
        <f>IF('A-baseline &amp; data'!AJ525="",H779*(1+SUMIFS('A-methods'!O:O,'A-methods'!$AG:$AG,"rate",'A-methods'!$AF:$AF,$B779,'A-methods'!$J:$J,$C779,'A-methods'!$A:$A,$D779)),'A-baseline &amp; data'!AJ525)</f>
        <v>3892.2299500000008</v>
      </c>
      <c r="J779" s="243">
        <f>IF('A-baseline &amp; data'!AK525="",I779*(1+SUMIFS('A-methods'!P:P,'A-methods'!$AG:$AG,"rate",'A-methods'!$AF:$AF,$B779,'A-methods'!$J:$J,$C779,'A-methods'!$A:$A,$D779)),'A-baseline &amp; data'!AK525)</f>
        <v>3892.2299500000008</v>
      </c>
      <c r="K779" s="243">
        <f>IF('A-baseline &amp; data'!AL525="",J779*(1+SUMIFS('A-methods'!Q:Q,'A-methods'!$AG:$AG,"rate",'A-methods'!$AF:$AF,$B779,'A-methods'!$J:$J,$C779,'A-methods'!$A:$A,$D779)),'A-baseline &amp; data'!AL525)</f>
        <v>3892.2299500000008</v>
      </c>
      <c r="L779" s="243">
        <f>IF('A-baseline &amp; data'!AM525="",K779*(1+SUMIFS('A-methods'!R:R,'A-methods'!$AG:$AG,"rate",'A-methods'!$AF:$AF,$B779,'A-methods'!$J:$J,$C779,'A-methods'!$A:$A,$D779)),'A-baseline &amp; data'!AM525)</f>
        <v>3892.2299500000008</v>
      </c>
      <c r="M779" s="243">
        <f>IF('A-baseline &amp; data'!AN525="",L779*(1+SUMIFS('A-methods'!S:S,'A-methods'!$AG:$AG,"rate",'A-methods'!$AF:$AF,$B779,'A-methods'!$J:$J,$C779,'A-methods'!$A:$A,$D779)),'A-baseline &amp; data'!AN525)</f>
        <v>3892.2299500000008</v>
      </c>
      <c r="N779" s="243">
        <f>IF('A-baseline &amp; data'!AO525="",M779*(1+SUMIFS('A-methods'!T:T,'A-methods'!$AG:$AG,"rate",'A-methods'!$AF:$AF,$B779,'A-methods'!$J:$J,$C779,'A-methods'!$A:$A,$D779)),'A-baseline &amp; data'!AO525)</f>
        <v>3892.2299500000008</v>
      </c>
      <c r="O779" s="243">
        <f>IF('A-baseline &amp; data'!AP525="",N779*(1+SUMIFS('A-methods'!U:U,'A-methods'!$AG:$AG,"rate",'A-methods'!$AF:$AF,$B779,'A-methods'!$J:$J,$C779,'A-methods'!$A:$A,$D779)),'A-baseline &amp; data'!AP525)</f>
        <v>3892.2299500000008</v>
      </c>
      <c r="P779" s="243">
        <f>IF('A-baseline &amp; data'!AQ525="",O779*(1+SUMIFS('A-methods'!V:V,'A-methods'!$AG:$AG,"rate",'A-methods'!$AF:$AF,$B779,'A-methods'!$J:$J,$C779,'A-methods'!$A:$A,$D779)),'A-baseline &amp; data'!AQ525)</f>
        <v>3892.2299500000008</v>
      </c>
      <c r="Q779" s="243">
        <f>IF('A-baseline &amp; data'!AR525="",P779*(1+SUMIFS('A-methods'!W:W,'A-methods'!$AG:$AG,"rate",'A-methods'!$AF:$AF,$B779,'A-methods'!$J:$J,$C779,'A-methods'!$A:$A,$D779)),'A-baseline &amp; data'!AR525)</f>
        <v>3892.2299500000008</v>
      </c>
      <c r="R779" s="243">
        <f>IF('A-baseline &amp; data'!AS525="",Q779*(1+SUMIFS('A-methods'!X:X,'A-methods'!$AG:$AG,"rate",'A-methods'!$AF:$AF,$B779,'A-methods'!$J:$J,$C779,'A-methods'!$A:$A,$D779)),'A-baseline &amp; data'!AS525)</f>
        <v>3892.2299500000008</v>
      </c>
      <c r="S779" s="243">
        <f>IF('A-baseline &amp; data'!AT525="",R779*(1+SUMIFS('A-methods'!Y:Y,'A-methods'!$AG:$AG,"rate",'A-methods'!$AF:$AF,$B779,'A-methods'!$J:$J,$C779,'A-methods'!$A:$A,$D779)),'A-baseline &amp; data'!AT525)</f>
        <v>3892.2299500000008</v>
      </c>
      <c r="T779" s="243">
        <f>IF('A-baseline &amp; data'!AU525="",S779*(1+SUMIFS('A-methods'!Z:Z,'A-methods'!$AG:$AG,"rate",'A-methods'!$AF:$AF,$B779,'A-methods'!$J:$J,$C779,'A-methods'!$A:$A,$D779)),'A-baseline &amp; data'!AU525)</f>
        <v>3892.2299500000008</v>
      </c>
      <c r="U779" s="243">
        <f>IF('A-baseline &amp; data'!AV525="",T779*(1+SUMIFS('A-methods'!AA:AA,'A-methods'!$AG:$AG,"rate",'A-methods'!$AF:$AF,$B779,'A-methods'!$J:$J,$C779,'A-methods'!$A:$A,$D779)),'A-baseline &amp; data'!AV525)</f>
        <v>3892.2299500000008</v>
      </c>
      <c r="V779" s="243">
        <f>IF('A-baseline &amp; data'!AW525="",U779*(1+SUMIFS('A-methods'!AB:AB,'A-methods'!$AG:$AG,"rate",'A-methods'!$AF:$AF,$B779,'A-methods'!$J:$J,$C779,'A-methods'!$A:$A,$D779)),'A-baseline &amp; data'!AW525)</f>
        <v>3892.2299500000008</v>
      </c>
      <c r="W779" s="243">
        <f>IF('A-baseline &amp; data'!AX525="",V779*(1+SUMIFS('A-methods'!AC:AC,'A-methods'!$AG:$AG,"rate",'A-methods'!$AF:$AF,$B779,'A-methods'!$J:$J,$C779,'A-methods'!$A:$A,$D779)),'A-baseline &amp; data'!AX525)</f>
        <v>3892.2299500000008</v>
      </c>
      <c r="X779" s="243">
        <f>IF('A-baseline &amp; data'!AY525="",W779*(1+SUMIFS('A-methods'!AD:AD,'A-methods'!$AG:$AG,"rate",'A-methods'!$AF:$AF,$B779,'A-methods'!$J:$J,$C779,'A-methods'!$A:$A,$D779)),'A-baseline &amp; data'!AY525)</f>
        <v>3892.2299500000008</v>
      </c>
      <c r="Y779" s="243">
        <f>IF('A-baseline &amp; data'!AZ525="",X779*(1+SUMIFS('A-methods'!AE:AE,'A-methods'!$AG:$AG,"rate",'A-methods'!$AF:$AF,$B779,'A-methods'!$J:$J,$C779,'A-methods'!$A:$A,$D779)),'A-baseline &amp; data'!AZ525)</f>
        <v>3892.2299500000008</v>
      </c>
    </row>
    <row r="780" spans="1:27">
      <c r="A780" s="237" t="s">
        <v>33</v>
      </c>
      <c r="B780" s="221" t="s">
        <v>34</v>
      </c>
      <c r="C780" s="274" t="str">
        <f t="shared" si="72"/>
        <v>WA</v>
      </c>
      <c r="D780" s="272" t="str">
        <f t="shared" si="72"/>
        <v>High</v>
      </c>
      <c r="E780" s="336">
        <f>IF('A-baseline &amp; data'!AF526&lt;&gt;"",'A-baseline &amp; data'!AF526,'A-baseline &amp; data'!AE526*(1+SUMIFS('A-methods'!K:K,'A-methods'!$AG:$AG,"rate",'A-methods'!$AF:$AF,$B780,'A-methods'!$J:$J,$C780,'A-methods'!$A:$A,$D780)))</f>
        <v>86064.363811280258</v>
      </c>
      <c r="F780" s="243">
        <f>IF('A-baseline &amp; data'!AG526="",E780*(1+SUMIFS('A-methods'!L:L,'A-methods'!$AG:$AG,"rate",'A-methods'!$AF:$AF,$B780,'A-methods'!$J:$J,$C780,'A-methods'!$A:$A,$D780)),'A-baseline &amp; data'!AG526)</f>
        <v>88474.165997996111</v>
      </c>
      <c r="G780" s="243">
        <f>IF('A-baseline &amp; data'!AH526="",F780*(1+SUMIFS('A-methods'!M:M,'A-methods'!$AG:$AG,"rate",'A-methods'!$AF:$AF,$B780,'A-methods'!$J:$J,$C780,'A-methods'!$A:$A,$D780)),'A-baseline &amp; data'!AH526)</f>
        <v>90951.442645939998</v>
      </c>
      <c r="H780" s="243">
        <f>IF('A-baseline &amp; data'!AI526="",G780*(1+SUMIFS('A-methods'!N:N,'A-methods'!$AG:$AG,"rate",'A-methods'!$AF:$AF,$B780,'A-methods'!$J:$J,$C780,'A-methods'!$A:$A,$D780)),'A-baseline &amp; data'!AI526)</f>
        <v>93498.083040026322</v>
      </c>
      <c r="I780" s="243">
        <f>IF('A-baseline &amp; data'!AJ526="",H780*(1+SUMIFS('A-methods'!O:O,'A-methods'!$AG:$AG,"rate",'A-methods'!$AF:$AF,$B780,'A-methods'!$J:$J,$C780,'A-methods'!$A:$A,$D780)),'A-baseline &amp; data'!AJ526)</f>
        <v>96116.029365147057</v>
      </c>
      <c r="J780" s="243">
        <f>IF('A-baseline &amp; data'!AK526="",I780*(1+SUMIFS('A-methods'!P:P,'A-methods'!$AG:$AG,"rate",'A-methods'!$AF:$AF,$B780,'A-methods'!$J:$J,$C780,'A-methods'!$A:$A,$D780)),'A-baseline &amp; data'!AK526)</f>
        <v>98807.278187371179</v>
      </c>
      <c r="K780" s="243">
        <f>IF('A-baseline &amp; data'!AL526="",J780*(1+SUMIFS('A-methods'!Q:Q,'A-methods'!$AG:$AG,"rate",'A-methods'!$AF:$AF,$B780,'A-methods'!$J:$J,$C780,'A-methods'!$A:$A,$D780)),'A-baseline &amp; data'!AL526)</f>
        <v>101573.88197661757</v>
      </c>
      <c r="L780" s="243">
        <f>IF('A-baseline &amp; data'!AM526="",K780*(1+SUMIFS('A-methods'!R:R,'A-methods'!$AG:$AG,"rate",'A-methods'!$AF:$AF,$B780,'A-methods'!$J:$J,$C780,'A-methods'!$A:$A,$D780)),'A-baseline &amp; data'!AM526)</f>
        <v>104417.95067196287</v>
      </c>
      <c r="M780" s="243">
        <f>IF('A-baseline &amp; data'!AN526="",L780*(1+SUMIFS('A-methods'!S:S,'A-methods'!$AG:$AG,"rate",'A-methods'!$AF:$AF,$B780,'A-methods'!$J:$J,$C780,'A-methods'!$A:$A,$D780)),'A-baseline &amp; data'!AN526)</f>
        <v>107341.65329077783</v>
      </c>
      <c r="N780" s="243">
        <f>IF('A-baseline &amp; data'!AO526="",M780*(1+SUMIFS('A-methods'!T:T,'A-methods'!$AG:$AG,"rate",'A-methods'!$AF:$AF,$B780,'A-methods'!$J:$J,$C780,'A-methods'!$A:$A,$D780)),'A-baseline &amp; data'!AO526)</f>
        <v>110347.21958291961</v>
      </c>
      <c r="O780" s="243">
        <f>IF('A-baseline &amp; data'!AP526="",N780*(1+SUMIFS('A-methods'!U:U,'A-methods'!$AG:$AG,"rate",'A-methods'!$AF:$AF,$B780,'A-methods'!$J:$J,$C780,'A-methods'!$A:$A,$D780)),'A-baseline &amp; data'!AP526)</f>
        <v>113436.94173124137</v>
      </c>
      <c r="P780" s="243">
        <f>IF('A-baseline &amp; data'!AQ526="",O780*(1+SUMIFS('A-methods'!V:V,'A-methods'!$AG:$AG,"rate",'A-methods'!$AF:$AF,$B780,'A-methods'!$J:$J,$C780,'A-methods'!$A:$A,$D780)),'A-baseline &amp; data'!AQ526)</f>
        <v>116613.17609971613</v>
      </c>
      <c r="Q780" s="243">
        <f>IF('A-baseline &amp; data'!AR526="",P780*(1+SUMIFS('A-methods'!W:W,'A-methods'!$AG:$AG,"rate",'A-methods'!$AF:$AF,$B780,'A-methods'!$J:$J,$C780,'A-methods'!$A:$A,$D780)),'A-baseline &amp; data'!AR526)</f>
        <v>119878.34503050819</v>
      </c>
      <c r="R780" s="243">
        <f>IF('A-baseline &amp; data'!AS526="",Q780*(1+SUMIFS('A-methods'!X:X,'A-methods'!$AG:$AG,"rate",'A-methods'!$AF:$AF,$B780,'A-methods'!$J:$J,$C780,'A-methods'!$A:$A,$D780)),'A-baseline &amp; data'!AS526)</f>
        <v>123234.93869136242</v>
      </c>
      <c r="S780" s="243">
        <f>IF('A-baseline &amp; data'!AT526="",R780*(1+SUMIFS('A-methods'!Y:Y,'A-methods'!$AG:$AG,"rate",'A-methods'!$AF:$AF,$B780,'A-methods'!$J:$J,$C780,'A-methods'!$A:$A,$D780)),'A-baseline &amp; data'!AT526)</f>
        <v>126685.51697472057</v>
      </c>
      <c r="T780" s="243">
        <f>IF('A-baseline &amp; data'!AU526="",S780*(1+SUMIFS('A-methods'!Z:Z,'A-methods'!$AG:$AG,"rate",'A-methods'!$AF:$AF,$B780,'A-methods'!$J:$J,$C780,'A-methods'!$A:$A,$D780)),'A-baseline &amp; data'!AU526)</f>
        <v>130232.71145001275</v>
      </c>
      <c r="U780" s="243">
        <f>IF('A-baseline &amp; data'!AV526="",T780*(1+SUMIFS('A-methods'!AA:AA,'A-methods'!$AG:$AG,"rate",'A-methods'!$AF:$AF,$B780,'A-methods'!$J:$J,$C780,'A-methods'!$A:$A,$D780)),'A-baseline &amp; data'!AV526)</f>
        <v>133879.22737061311</v>
      </c>
      <c r="V780" s="243">
        <f>IF('A-baseline &amp; data'!AW526="",U780*(1+SUMIFS('A-methods'!AB:AB,'A-methods'!$AG:$AG,"rate",'A-methods'!$AF:$AF,$B780,'A-methods'!$J:$J,$C780,'A-methods'!$A:$A,$D780)),'A-baseline &amp; data'!AW526)</f>
        <v>137627.84573699028</v>
      </c>
      <c r="W780" s="243">
        <f>IF('A-baseline &amp; data'!AX526="",V780*(1+SUMIFS('A-methods'!AC:AC,'A-methods'!$AG:$AG,"rate",'A-methods'!$AF:$AF,$B780,'A-methods'!$J:$J,$C780,'A-methods'!$A:$A,$D780)),'A-baseline &amp; data'!AX526)</f>
        <v>141481.42541762601</v>
      </c>
      <c r="X780" s="243">
        <f>IF('A-baseline &amp; data'!AY526="",W780*(1+SUMIFS('A-methods'!AD:AD,'A-methods'!$AG:$AG,"rate",'A-methods'!$AF:$AF,$B780,'A-methods'!$J:$J,$C780,'A-methods'!$A:$A,$D780)),'A-baseline &amp; data'!AY526)</f>
        <v>145442.90532931956</v>
      </c>
      <c r="Y780" s="243">
        <f>IF('A-baseline &amp; data'!AZ526="",X780*(1+SUMIFS('A-methods'!AE:AE,'A-methods'!$AG:$AG,"rate",'A-methods'!$AF:$AF,$B780,'A-methods'!$J:$J,$C780,'A-methods'!$A:$A,$D780)),'A-baseline &amp; data'!AZ526)</f>
        <v>149515.30667854051</v>
      </c>
    </row>
    <row r="781" spans="1:27">
      <c r="A781" s="237" t="s">
        <v>43</v>
      </c>
      <c r="B781" s="221" t="s">
        <v>44</v>
      </c>
      <c r="C781" s="274" t="str">
        <f t="shared" si="72"/>
        <v>WA</v>
      </c>
      <c r="D781" s="272" t="str">
        <f t="shared" si="72"/>
        <v>High</v>
      </c>
      <c r="E781" s="336">
        <f>IF('A-baseline &amp; data'!AF527&lt;&gt;"",'A-baseline &amp; data'!AF527,'A-baseline &amp; data'!AE527*(1+SUMIFS('A-methods'!K:K,'A-methods'!$AG:$AG,"rate",'A-methods'!$AF:$AF,$B781,'A-methods'!$J:$J,$C781,'A-methods'!$A:$A,$D781)))</f>
        <v>36.064601039999992</v>
      </c>
      <c r="F781" s="243">
        <f>IF('A-baseline &amp; data'!AG527="",E781*(1+SUMIFS('A-methods'!L:L,'A-methods'!$AG:$AG,"rate",'A-methods'!$AF:$AF,$B781,'A-methods'!$J:$J,$C781,'A-methods'!$A:$A,$D781)),'A-baseline &amp; data'!AG527)</f>
        <v>37.507185081599992</v>
      </c>
      <c r="G781" s="243">
        <f>IF('A-baseline &amp; data'!AH527="",F781*(1+SUMIFS('A-methods'!M:M,'A-methods'!$AG:$AG,"rate",'A-methods'!$AF:$AF,$B781,'A-methods'!$J:$J,$C781,'A-methods'!$A:$A,$D781)),'A-baseline &amp; data'!AH527)</f>
        <v>39.007472484863996</v>
      </c>
      <c r="H781" s="243">
        <f>IF('A-baseline &amp; data'!AI527="",G781*(1+SUMIFS('A-methods'!N:N,'A-methods'!$AG:$AG,"rate",'A-methods'!$AF:$AF,$B781,'A-methods'!$J:$J,$C781,'A-methods'!$A:$A,$D781)),'A-baseline &amp; data'!AI527)</f>
        <v>40.567771384258556</v>
      </c>
      <c r="I781" s="243">
        <f>IF('A-baseline &amp; data'!AJ527="",H781*(1+SUMIFS('A-methods'!O:O,'A-methods'!$AG:$AG,"rate",'A-methods'!$AF:$AF,$B781,'A-methods'!$J:$J,$C781,'A-methods'!$A:$A,$D781)),'A-baseline &amp; data'!AJ527)</f>
        <v>42.190482239628899</v>
      </c>
      <c r="J781" s="243">
        <f>IF('A-baseline &amp; data'!AK527="",I781*(1+SUMIFS('A-methods'!P:P,'A-methods'!$AG:$AG,"rate",'A-methods'!$AF:$AF,$B781,'A-methods'!$J:$J,$C781,'A-methods'!$A:$A,$D781)),'A-baseline &amp; data'!AK527)</f>
        <v>44.721911174006635</v>
      </c>
      <c r="K781" s="243">
        <f>IF('A-baseline &amp; data'!AL527="",J781*(1+SUMIFS('A-methods'!Q:Q,'A-methods'!$AG:$AG,"rate",'A-methods'!$AF:$AF,$B781,'A-methods'!$J:$J,$C781,'A-methods'!$A:$A,$D781)),'A-baseline &amp; data'!AL527)</f>
        <v>47.405225844447038</v>
      </c>
      <c r="L781" s="243">
        <f>IF('A-baseline &amp; data'!AM527="",K781*(1+SUMIFS('A-methods'!R:R,'A-methods'!$AG:$AG,"rate",'A-methods'!$AF:$AF,$B781,'A-methods'!$J:$J,$C781,'A-methods'!$A:$A,$D781)),'A-baseline &amp; data'!AM527)</f>
        <v>50.249539395113864</v>
      </c>
      <c r="M781" s="243">
        <f>IF('A-baseline &amp; data'!AN527="",L781*(1+SUMIFS('A-methods'!S:S,'A-methods'!$AG:$AG,"rate",'A-methods'!$AF:$AF,$B781,'A-methods'!$J:$J,$C781,'A-methods'!$A:$A,$D781)),'A-baseline &amp; data'!AN527)</f>
        <v>53.264511758820696</v>
      </c>
      <c r="N781" s="243">
        <f>IF('A-baseline &amp; data'!AO527="",M781*(1+SUMIFS('A-methods'!T:T,'A-methods'!$AG:$AG,"rate",'A-methods'!$AF:$AF,$B781,'A-methods'!$J:$J,$C781,'A-methods'!$A:$A,$D781)),'A-baseline &amp; data'!AO527)</f>
        <v>56.460382464349941</v>
      </c>
      <c r="O781" s="243">
        <f>IF('A-baseline &amp; data'!AP527="",N781*(1+SUMIFS('A-methods'!U:U,'A-methods'!$AG:$AG,"rate",'A-methods'!$AF:$AF,$B781,'A-methods'!$J:$J,$C781,'A-methods'!$A:$A,$D781)),'A-baseline &amp; data'!AP527)</f>
        <v>56.460382464349941</v>
      </c>
      <c r="P781" s="243">
        <f>IF('A-baseline &amp; data'!AQ527="",O781*(1+SUMIFS('A-methods'!V:V,'A-methods'!$AG:$AG,"rate",'A-methods'!$AF:$AF,$B781,'A-methods'!$J:$J,$C781,'A-methods'!$A:$A,$D781)),'A-baseline &amp; data'!AQ527)</f>
        <v>56.460382464349941</v>
      </c>
      <c r="Q781" s="243">
        <f>IF('A-baseline &amp; data'!AR527="",P781*(1+SUMIFS('A-methods'!W:W,'A-methods'!$AG:$AG,"rate",'A-methods'!$AF:$AF,$B781,'A-methods'!$J:$J,$C781,'A-methods'!$A:$A,$D781)),'A-baseline &amp; data'!AR527)</f>
        <v>56.460382464349941</v>
      </c>
      <c r="R781" s="243">
        <f>IF('A-baseline &amp; data'!AS527="",Q781*(1+SUMIFS('A-methods'!X:X,'A-methods'!$AG:$AG,"rate",'A-methods'!$AF:$AF,$B781,'A-methods'!$J:$J,$C781,'A-methods'!$A:$A,$D781)),'A-baseline &amp; data'!AS527)</f>
        <v>56.460382464349941</v>
      </c>
      <c r="S781" s="243">
        <f>IF('A-baseline &amp; data'!AT527="",R781*(1+SUMIFS('A-methods'!Y:Y,'A-methods'!$AG:$AG,"rate",'A-methods'!$AF:$AF,$B781,'A-methods'!$J:$J,$C781,'A-methods'!$A:$A,$D781)),'A-baseline &amp; data'!AT527)</f>
        <v>56.460382464349941</v>
      </c>
      <c r="T781" s="243">
        <f>IF('A-baseline &amp; data'!AU527="",S781*(1+SUMIFS('A-methods'!Z:Z,'A-methods'!$AG:$AG,"rate",'A-methods'!$AF:$AF,$B781,'A-methods'!$J:$J,$C781,'A-methods'!$A:$A,$D781)),'A-baseline &amp; data'!AU527)</f>
        <v>56.460382464349941</v>
      </c>
      <c r="U781" s="243">
        <f>IF('A-baseline &amp; data'!AV527="",T781*(1+SUMIFS('A-methods'!AA:AA,'A-methods'!$AG:$AG,"rate",'A-methods'!$AF:$AF,$B781,'A-methods'!$J:$J,$C781,'A-methods'!$A:$A,$D781)),'A-baseline &amp; data'!AV527)</f>
        <v>56.460382464349941</v>
      </c>
      <c r="V781" s="243">
        <f>IF('A-baseline &amp; data'!AW527="",U781*(1+SUMIFS('A-methods'!AB:AB,'A-methods'!$AG:$AG,"rate",'A-methods'!$AF:$AF,$B781,'A-methods'!$J:$J,$C781,'A-methods'!$A:$A,$D781)),'A-baseline &amp; data'!AW527)</f>
        <v>56.460382464349941</v>
      </c>
      <c r="W781" s="243">
        <f>IF('A-baseline &amp; data'!AX527="",V781*(1+SUMIFS('A-methods'!AC:AC,'A-methods'!$AG:$AG,"rate",'A-methods'!$AF:$AF,$B781,'A-methods'!$J:$J,$C781,'A-methods'!$A:$A,$D781)),'A-baseline &amp; data'!AX527)</f>
        <v>56.460382464349941</v>
      </c>
      <c r="X781" s="243">
        <f>IF('A-baseline &amp; data'!AY527="",W781*(1+SUMIFS('A-methods'!AD:AD,'A-methods'!$AG:$AG,"rate",'A-methods'!$AF:$AF,$B781,'A-methods'!$J:$J,$C781,'A-methods'!$A:$A,$D781)),'A-baseline &amp; data'!AY527)</f>
        <v>56.460382464349941</v>
      </c>
      <c r="Y781" s="243">
        <f>IF('A-baseline &amp; data'!AZ527="",X781*(1+SUMIFS('A-methods'!AE:AE,'A-methods'!$AG:$AG,"rate",'A-methods'!$AF:$AF,$B781,'A-methods'!$J:$J,$C781,'A-methods'!$A:$A,$D781)),'A-baseline &amp; data'!AZ527)</f>
        <v>56.460382464349941</v>
      </c>
    </row>
    <row r="782" spans="1:27">
      <c r="A782" s="237" t="s">
        <v>63</v>
      </c>
      <c r="B782" s="221" t="s">
        <v>64</v>
      </c>
      <c r="C782" s="274" t="str">
        <f t="shared" si="72"/>
        <v>WA</v>
      </c>
      <c r="D782" s="272" t="str">
        <f t="shared" si="72"/>
        <v>High</v>
      </c>
      <c r="E782" s="336">
        <f>IF('A-baseline &amp; data'!AF528&lt;&gt;"",'A-baseline &amp; data'!AF528,'A-baseline &amp; data'!AE528*(1+SUMIFS('A-methods'!K:K,'A-methods'!$AG:$AG,"rate",'A-methods'!$AF:$AF,$B782,'A-methods'!$J:$J,$C782,'A-methods'!$A:$A,$D782)))</f>
        <v>241.77496500000001</v>
      </c>
      <c r="F782" s="243">
        <f>IF('A-baseline &amp; data'!AG528="",E782*(1+SUMIFS('A-methods'!L:L,'A-methods'!$AG:$AG,"rate",'A-methods'!$AF:$AF,$B782,'A-methods'!$J:$J,$C782,'A-methods'!$A:$A,$D782)),'A-baseline &amp; data'!AG528)</f>
        <v>250.23708877499999</v>
      </c>
      <c r="G782" s="243">
        <f>IF('A-baseline &amp; data'!AH528="",F782*(1+SUMIFS('A-methods'!M:M,'A-methods'!$AG:$AG,"rate",'A-methods'!$AF:$AF,$B782,'A-methods'!$J:$J,$C782,'A-methods'!$A:$A,$D782)),'A-baseline &amp; data'!AH528)</f>
        <v>258.99538688212499</v>
      </c>
      <c r="H782" s="243">
        <f>IF('A-baseline &amp; data'!AI528="",G782*(1+SUMIFS('A-methods'!N:N,'A-methods'!$AG:$AG,"rate",'A-methods'!$AF:$AF,$B782,'A-methods'!$J:$J,$C782,'A-methods'!$A:$A,$D782)),'A-baseline &amp; data'!AI528)</f>
        <v>268.06022542299934</v>
      </c>
      <c r="I782" s="243">
        <f>IF('A-baseline &amp; data'!AJ528="",H782*(1+SUMIFS('A-methods'!O:O,'A-methods'!$AG:$AG,"rate",'A-methods'!$AF:$AF,$B782,'A-methods'!$J:$J,$C782,'A-methods'!$A:$A,$D782)),'A-baseline &amp; data'!AJ528)</f>
        <v>277.44233331280429</v>
      </c>
      <c r="J782" s="243">
        <f>IF('A-baseline &amp; data'!AK528="",I782*(1+SUMIFS('A-methods'!P:P,'A-methods'!$AG:$AG,"rate",'A-methods'!$AF:$AF,$B782,'A-methods'!$J:$J,$C782,'A-methods'!$A:$A,$D782)),'A-baseline &amp; data'!AK528)</f>
        <v>287.15281497875242</v>
      </c>
      <c r="K782" s="243">
        <f>IF('A-baseline &amp; data'!AL528="",J782*(1+SUMIFS('A-methods'!Q:Q,'A-methods'!$AG:$AG,"rate",'A-methods'!$AF:$AF,$B782,'A-methods'!$J:$J,$C782,'A-methods'!$A:$A,$D782)),'A-baseline &amp; data'!AL528)</f>
        <v>297.20316350300874</v>
      </c>
      <c r="L782" s="243">
        <f>IF('A-baseline &amp; data'!AM528="",K782*(1+SUMIFS('A-methods'!R:R,'A-methods'!$AG:$AG,"rate",'A-methods'!$AF:$AF,$B782,'A-methods'!$J:$J,$C782,'A-methods'!$A:$A,$D782)),'A-baseline &amp; data'!AM528)</f>
        <v>307.60527422561404</v>
      </c>
      <c r="M782" s="243">
        <f>IF('A-baseline &amp; data'!AN528="",L782*(1+SUMIFS('A-methods'!S:S,'A-methods'!$AG:$AG,"rate",'A-methods'!$AF:$AF,$B782,'A-methods'!$J:$J,$C782,'A-methods'!$A:$A,$D782)),'A-baseline &amp; data'!AN528)</f>
        <v>318.37145882351052</v>
      </c>
      <c r="N782" s="243">
        <f>IF('A-baseline &amp; data'!AO528="",M782*(1+SUMIFS('A-methods'!T:T,'A-methods'!$AG:$AG,"rate",'A-methods'!$AF:$AF,$B782,'A-methods'!$J:$J,$C782,'A-methods'!$A:$A,$D782)),'A-baseline &amp; data'!AO528)</f>
        <v>329.51445988233337</v>
      </c>
      <c r="O782" s="243">
        <f>IF('A-baseline &amp; data'!AP528="",N782*(1+SUMIFS('A-methods'!U:U,'A-methods'!$AG:$AG,"rate",'A-methods'!$AF:$AF,$B782,'A-methods'!$J:$J,$C782,'A-methods'!$A:$A,$D782)),'A-baseline &amp; data'!AP528)</f>
        <v>341.04746597821503</v>
      </c>
      <c r="P782" s="243">
        <f>IF('A-baseline &amp; data'!AQ528="",O782*(1+SUMIFS('A-methods'!V:V,'A-methods'!$AG:$AG,"rate",'A-methods'!$AF:$AF,$B782,'A-methods'!$J:$J,$C782,'A-methods'!$A:$A,$D782)),'A-baseline &amp; data'!AQ528)</f>
        <v>352.98412728745251</v>
      </c>
      <c r="Q782" s="243">
        <f>IF('A-baseline &amp; data'!AR528="",P782*(1+SUMIFS('A-methods'!W:W,'A-methods'!$AG:$AG,"rate",'A-methods'!$AF:$AF,$B782,'A-methods'!$J:$J,$C782,'A-methods'!$A:$A,$D782)),'A-baseline &amp; data'!AR528)</f>
        <v>365.3385717425133</v>
      </c>
      <c r="R782" s="243">
        <f>IF('A-baseline &amp; data'!AS528="",Q782*(1+SUMIFS('A-methods'!X:X,'A-methods'!$AG:$AG,"rate",'A-methods'!$AF:$AF,$B782,'A-methods'!$J:$J,$C782,'A-methods'!$A:$A,$D782)),'A-baseline &amp; data'!AS528)</f>
        <v>378.12542175350126</v>
      </c>
      <c r="S782" s="243">
        <f>IF('A-baseline &amp; data'!AT528="",R782*(1+SUMIFS('A-methods'!Y:Y,'A-methods'!$AG:$AG,"rate",'A-methods'!$AF:$AF,$B782,'A-methods'!$J:$J,$C782,'A-methods'!$A:$A,$D782)),'A-baseline &amp; data'!AT528)</f>
        <v>391.3598115148738</v>
      </c>
      <c r="T782" s="243">
        <f>IF('A-baseline &amp; data'!AU528="",S782*(1+SUMIFS('A-methods'!Z:Z,'A-methods'!$AG:$AG,"rate",'A-methods'!$AF:$AF,$B782,'A-methods'!$J:$J,$C782,'A-methods'!$A:$A,$D782)),'A-baseline &amp; data'!AU528)</f>
        <v>405.05740491789436</v>
      </c>
      <c r="U782" s="243">
        <f>IF('A-baseline &amp; data'!AV528="",T782*(1+SUMIFS('A-methods'!AA:AA,'A-methods'!$AG:$AG,"rate",'A-methods'!$AF:$AF,$B782,'A-methods'!$J:$J,$C782,'A-methods'!$A:$A,$D782)),'A-baseline &amp; data'!AV528)</f>
        <v>419.23441409002061</v>
      </c>
      <c r="V782" s="243">
        <f>IF('A-baseline &amp; data'!AW528="",U782*(1+SUMIFS('A-methods'!AB:AB,'A-methods'!$AG:$AG,"rate",'A-methods'!$AF:$AF,$B782,'A-methods'!$J:$J,$C782,'A-methods'!$A:$A,$D782)),'A-baseline &amp; data'!AW528)</f>
        <v>433.90761858317131</v>
      </c>
      <c r="W782" s="243">
        <f>IF('A-baseline &amp; data'!AX528="",V782*(1+SUMIFS('A-methods'!AC:AC,'A-methods'!$AG:$AG,"rate",'A-methods'!$AF:$AF,$B782,'A-methods'!$J:$J,$C782,'A-methods'!$A:$A,$D782)),'A-baseline &amp; data'!AX528)</f>
        <v>449.09438523358227</v>
      </c>
      <c r="X782" s="243">
        <f>IF('A-baseline &amp; data'!AY528="",W782*(1+SUMIFS('A-methods'!AD:AD,'A-methods'!$AG:$AG,"rate",'A-methods'!$AF:$AF,$B782,'A-methods'!$J:$J,$C782,'A-methods'!$A:$A,$D782)),'A-baseline &amp; data'!AY528)</f>
        <v>464.81268871675763</v>
      </c>
      <c r="Y782" s="243">
        <f>IF('A-baseline &amp; data'!AZ528="",X782*(1+SUMIFS('A-methods'!AE:AE,'A-methods'!$AG:$AG,"rate",'A-methods'!$AF:$AF,$B782,'A-methods'!$J:$J,$C782,'A-methods'!$A:$A,$D782)),'A-baseline &amp; data'!AZ528)</f>
        <v>481.08113282184411</v>
      </c>
    </row>
    <row r="783" spans="1:27">
      <c r="A783" s="237" t="s">
        <v>75</v>
      </c>
      <c r="B783" s="221" t="s">
        <v>76</v>
      </c>
      <c r="C783" s="274" t="str">
        <f t="shared" si="72"/>
        <v>WA</v>
      </c>
      <c r="D783" s="272" t="str">
        <f t="shared" si="72"/>
        <v>High</v>
      </c>
      <c r="E783" s="336">
        <f>IF('A-baseline &amp; data'!AF529&lt;&gt;"",'A-baseline &amp; data'!AF529,'A-baseline &amp; data'!AE529*(1+SUMIFS('A-methods'!K:K,'A-methods'!$AG:$AG,"rate",'A-methods'!$AF:$AF,$B783,'A-methods'!$J:$J,$C783,'A-methods'!$A:$A,$D783)))</f>
        <v>10961.762583</v>
      </c>
      <c r="F783" s="243">
        <f>IF('A-baseline &amp; data'!AG529="",E783*(1+SUMIFS('A-methods'!L:L,'A-methods'!$AG:$AG,"rate",'A-methods'!$AF:$AF,$B783,'A-methods'!$J:$J,$C783,'A-methods'!$A:$A,$D783)),'A-baseline &amp; data'!AG529)</f>
        <v>10961.762583</v>
      </c>
      <c r="G783" s="243">
        <f>IF('A-baseline &amp; data'!AH529="",F783*(1+SUMIFS('A-methods'!M:M,'A-methods'!$AG:$AG,"rate",'A-methods'!$AF:$AF,$B783,'A-methods'!$J:$J,$C783,'A-methods'!$A:$A,$D783)),'A-baseline &amp; data'!AH529)</f>
        <v>10961.762583</v>
      </c>
      <c r="H783" s="243">
        <f>IF('A-baseline &amp; data'!AI529="",G783*(1+SUMIFS('A-methods'!N:N,'A-methods'!$AG:$AG,"rate",'A-methods'!$AF:$AF,$B783,'A-methods'!$J:$J,$C783,'A-methods'!$A:$A,$D783)),'A-baseline &amp; data'!AI529)</f>
        <v>10961.762583</v>
      </c>
      <c r="I783" s="243">
        <f>IF('A-baseline &amp; data'!AJ529="",H783*(1+SUMIFS('A-methods'!O:O,'A-methods'!$AG:$AG,"rate",'A-methods'!$AF:$AF,$B783,'A-methods'!$J:$J,$C783,'A-methods'!$A:$A,$D783)),'A-baseline &amp; data'!AJ529)</f>
        <v>10961.762583</v>
      </c>
      <c r="J783" s="243">
        <f>IF('A-baseline &amp; data'!AK529="",I783*(1+SUMIFS('A-methods'!P:P,'A-methods'!$AG:$AG,"rate",'A-methods'!$AF:$AF,$B783,'A-methods'!$J:$J,$C783,'A-methods'!$A:$A,$D783)),'A-baseline &amp; data'!AK529)</f>
        <v>10961.762583</v>
      </c>
      <c r="K783" s="243">
        <f>IF('A-baseline &amp; data'!AL529="",J783*(1+SUMIFS('A-methods'!Q:Q,'A-methods'!$AG:$AG,"rate",'A-methods'!$AF:$AF,$B783,'A-methods'!$J:$J,$C783,'A-methods'!$A:$A,$D783)),'A-baseline &amp; data'!AL529)</f>
        <v>10961.762583</v>
      </c>
      <c r="L783" s="243">
        <f>IF('A-baseline &amp; data'!AM529="",K783*(1+SUMIFS('A-methods'!R:R,'A-methods'!$AG:$AG,"rate",'A-methods'!$AF:$AF,$B783,'A-methods'!$J:$J,$C783,'A-methods'!$A:$A,$D783)),'A-baseline &amp; data'!AM529)</f>
        <v>10961.762583</v>
      </c>
      <c r="M783" s="243">
        <f>IF('A-baseline &amp; data'!AN529="",L783*(1+SUMIFS('A-methods'!S:S,'A-methods'!$AG:$AG,"rate",'A-methods'!$AF:$AF,$B783,'A-methods'!$J:$J,$C783,'A-methods'!$A:$A,$D783)),'A-baseline &amp; data'!AN529)</f>
        <v>10961.762583</v>
      </c>
      <c r="N783" s="243">
        <f>IF('A-baseline &amp; data'!AO529="",M783*(1+SUMIFS('A-methods'!T:T,'A-methods'!$AG:$AG,"rate",'A-methods'!$AF:$AF,$B783,'A-methods'!$J:$J,$C783,'A-methods'!$A:$A,$D783)),'A-baseline &amp; data'!AO529)</f>
        <v>10961.762583</v>
      </c>
      <c r="O783" s="243">
        <f>IF('A-baseline &amp; data'!AP529="",N783*(1+SUMIFS('A-methods'!U:U,'A-methods'!$AG:$AG,"rate",'A-methods'!$AF:$AF,$B783,'A-methods'!$J:$J,$C783,'A-methods'!$A:$A,$D783)),'A-baseline &amp; data'!AP529)</f>
        <v>10961.762583</v>
      </c>
      <c r="P783" s="243">
        <f>IF('A-baseline &amp; data'!AQ529="",O783*(1+SUMIFS('A-methods'!V:V,'A-methods'!$AG:$AG,"rate",'A-methods'!$AF:$AF,$B783,'A-methods'!$J:$J,$C783,'A-methods'!$A:$A,$D783)),'A-baseline &amp; data'!AQ529)</f>
        <v>10961.762583</v>
      </c>
      <c r="Q783" s="243">
        <f>IF('A-baseline &amp; data'!AR529="",P783*(1+SUMIFS('A-methods'!W:W,'A-methods'!$AG:$AG,"rate",'A-methods'!$AF:$AF,$B783,'A-methods'!$J:$J,$C783,'A-methods'!$A:$A,$D783)),'A-baseline &amp; data'!AR529)</f>
        <v>10961.762583</v>
      </c>
      <c r="R783" s="243">
        <f>IF('A-baseline &amp; data'!AS529="",Q783*(1+SUMIFS('A-methods'!X:X,'A-methods'!$AG:$AG,"rate",'A-methods'!$AF:$AF,$B783,'A-methods'!$J:$J,$C783,'A-methods'!$A:$A,$D783)),'A-baseline &amp; data'!AS529)</f>
        <v>10961.762583</v>
      </c>
      <c r="S783" s="243">
        <f>IF('A-baseline &amp; data'!AT529="",R783*(1+SUMIFS('A-methods'!Y:Y,'A-methods'!$AG:$AG,"rate",'A-methods'!$AF:$AF,$B783,'A-methods'!$J:$J,$C783,'A-methods'!$A:$A,$D783)),'A-baseline &amp; data'!AT529)</f>
        <v>10961.762583</v>
      </c>
      <c r="T783" s="243">
        <f>IF('A-baseline &amp; data'!AU529="",S783*(1+SUMIFS('A-methods'!Z:Z,'A-methods'!$AG:$AG,"rate",'A-methods'!$AF:$AF,$B783,'A-methods'!$J:$J,$C783,'A-methods'!$A:$A,$D783)),'A-baseline &amp; data'!AU529)</f>
        <v>10961.762583</v>
      </c>
      <c r="U783" s="243">
        <f>IF('A-baseline &amp; data'!AV529="",T783*(1+SUMIFS('A-methods'!AA:AA,'A-methods'!$AG:$AG,"rate",'A-methods'!$AF:$AF,$B783,'A-methods'!$J:$J,$C783,'A-methods'!$A:$A,$D783)),'A-baseline &amp; data'!AV529)</f>
        <v>10961.762583</v>
      </c>
      <c r="V783" s="243">
        <f>IF('A-baseline &amp; data'!AW529="",U783*(1+SUMIFS('A-methods'!AB:AB,'A-methods'!$AG:$AG,"rate",'A-methods'!$AF:$AF,$B783,'A-methods'!$J:$J,$C783,'A-methods'!$A:$A,$D783)),'A-baseline &amp; data'!AW529)</f>
        <v>10961.762583</v>
      </c>
      <c r="W783" s="243">
        <f>IF('A-baseline &amp; data'!AX529="",V783*(1+SUMIFS('A-methods'!AC:AC,'A-methods'!$AG:$AG,"rate",'A-methods'!$AF:$AF,$B783,'A-methods'!$J:$J,$C783,'A-methods'!$A:$A,$D783)),'A-baseline &amp; data'!AX529)</f>
        <v>10961.762583</v>
      </c>
      <c r="X783" s="243">
        <f>IF('A-baseline &amp; data'!AY529="",W783*(1+SUMIFS('A-methods'!AD:AD,'A-methods'!$AG:$AG,"rate",'A-methods'!$AF:$AF,$B783,'A-methods'!$J:$J,$C783,'A-methods'!$A:$A,$D783)),'A-baseline &amp; data'!AY529)</f>
        <v>10961.762583</v>
      </c>
      <c r="Y783" s="243">
        <f>IF('A-baseline &amp; data'!AZ529="",X783*(1+SUMIFS('A-methods'!AE:AE,'A-methods'!$AG:$AG,"rate",'A-methods'!$AF:$AF,$B783,'A-methods'!$J:$J,$C783,'A-methods'!$A:$A,$D783)),'A-baseline &amp; data'!AZ529)</f>
        <v>10961.762583</v>
      </c>
    </row>
    <row r="784" spans="1:27">
      <c r="A784" s="237" t="s">
        <v>253</v>
      </c>
      <c r="B784" s="221" t="s">
        <v>193</v>
      </c>
      <c r="C784" s="274" t="str">
        <f t="shared" si="72"/>
        <v>WA</v>
      </c>
      <c r="D784" s="272" t="str">
        <f t="shared" si="72"/>
        <v>High</v>
      </c>
      <c r="E784" s="336">
        <f>IF('A-baseline &amp; data'!AF530&lt;&gt;"",'A-baseline &amp; data'!AF530,'A-baseline &amp; data'!AE530*(1+SUMIFS('A-methods'!K:K,'A-methods'!$AG:$AG,"rate",'A-methods'!$AF:$AF,$B784,'A-methods'!$J:$J,$C784,'A-methods'!$A:$A,$D784)))</f>
        <v>679.29791000000012</v>
      </c>
      <c r="F784" s="243">
        <f>IF('A-baseline &amp; data'!AG530="",E784*(1+SUMIFS('A-methods'!L:L,'A-methods'!$AG:$AG,"rate",'A-methods'!$AF:$AF,$B784,'A-methods'!$J:$J,$C784,'A-methods'!$A:$A,$D784)),'A-baseline &amp; data'!AG530)</f>
        <v>679.29791000000012</v>
      </c>
      <c r="G784" s="243">
        <f>IF('A-baseline &amp; data'!AH530="",F784*(1+SUMIFS('A-methods'!M:M,'A-methods'!$AG:$AG,"rate",'A-methods'!$AF:$AF,$B784,'A-methods'!$J:$J,$C784,'A-methods'!$A:$A,$D784)),'A-baseline &amp; data'!AH530)</f>
        <v>679.29791000000012</v>
      </c>
      <c r="H784" s="243">
        <f>IF('A-baseline &amp; data'!AI530="",G784*(1+SUMIFS('A-methods'!N:N,'A-methods'!$AG:$AG,"rate",'A-methods'!$AF:$AF,$B784,'A-methods'!$J:$J,$C784,'A-methods'!$A:$A,$D784)),'A-baseline &amp; data'!AI530)</f>
        <v>679.29791000000012</v>
      </c>
      <c r="I784" s="243">
        <f>IF('A-baseline &amp; data'!AJ530="",H784*(1+SUMIFS('A-methods'!O:O,'A-methods'!$AG:$AG,"rate",'A-methods'!$AF:$AF,$B784,'A-methods'!$J:$J,$C784,'A-methods'!$A:$A,$D784)),'A-baseline &amp; data'!AJ530)</f>
        <v>679.29791000000012</v>
      </c>
      <c r="J784" s="243">
        <f>IF('A-baseline &amp; data'!AK530="",I784*(1+SUMIFS('A-methods'!P:P,'A-methods'!$AG:$AG,"rate",'A-methods'!$AF:$AF,$B784,'A-methods'!$J:$J,$C784,'A-methods'!$A:$A,$D784)),'A-baseline &amp; data'!AK530)</f>
        <v>679.29791000000012</v>
      </c>
      <c r="K784" s="243">
        <f>IF('A-baseline &amp; data'!AL530="",J784*(1+SUMIFS('A-methods'!Q:Q,'A-methods'!$AG:$AG,"rate",'A-methods'!$AF:$AF,$B784,'A-methods'!$J:$J,$C784,'A-methods'!$A:$A,$D784)),'A-baseline &amp; data'!AL530)</f>
        <v>679.29791000000012</v>
      </c>
      <c r="L784" s="243">
        <f>IF('A-baseline &amp; data'!AM530="",K784*(1+SUMIFS('A-methods'!R:R,'A-methods'!$AG:$AG,"rate",'A-methods'!$AF:$AF,$B784,'A-methods'!$J:$J,$C784,'A-methods'!$A:$A,$D784)),'A-baseline &amp; data'!AM530)</f>
        <v>679.29791000000012</v>
      </c>
      <c r="M784" s="243">
        <f>IF('A-baseline &amp; data'!AN530="",L784*(1+SUMIFS('A-methods'!S:S,'A-methods'!$AG:$AG,"rate",'A-methods'!$AF:$AF,$B784,'A-methods'!$J:$J,$C784,'A-methods'!$A:$A,$D784)),'A-baseline &amp; data'!AN530)</f>
        <v>679.29791000000012</v>
      </c>
      <c r="N784" s="243">
        <f>IF('A-baseline &amp; data'!AO530="",M784*(1+SUMIFS('A-methods'!T:T,'A-methods'!$AG:$AG,"rate",'A-methods'!$AF:$AF,$B784,'A-methods'!$J:$J,$C784,'A-methods'!$A:$A,$D784)),'A-baseline &amp; data'!AO530)</f>
        <v>679.29791000000012</v>
      </c>
      <c r="O784" s="243">
        <f>IF('A-baseline &amp; data'!AP530="",N784*(1+SUMIFS('A-methods'!U:U,'A-methods'!$AG:$AG,"rate",'A-methods'!$AF:$AF,$B784,'A-methods'!$J:$J,$C784,'A-methods'!$A:$A,$D784)),'A-baseline &amp; data'!AP530)</f>
        <v>679.29791000000012</v>
      </c>
      <c r="P784" s="243">
        <f>IF('A-baseline &amp; data'!AQ530="",O784*(1+SUMIFS('A-methods'!V:V,'A-methods'!$AG:$AG,"rate",'A-methods'!$AF:$AF,$B784,'A-methods'!$J:$J,$C784,'A-methods'!$A:$A,$D784)),'A-baseline &amp; data'!AQ530)</f>
        <v>679.29791000000012</v>
      </c>
      <c r="Q784" s="243">
        <f>IF('A-baseline &amp; data'!AR530="",P784*(1+SUMIFS('A-methods'!W:W,'A-methods'!$AG:$AG,"rate",'A-methods'!$AF:$AF,$B784,'A-methods'!$J:$J,$C784,'A-methods'!$A:$A,$D784)),'A-baseline &amp; data'!AR530)</f>
        <v>679.29791000000012</v>
      </c>
      <c r="R784" s="243">
        <f>IF('A-baseline &amp; data'!AS530="",Q784*(1+SUMIFS('A-methods'!X:X,'A-methods'!$AG:$AG,"rate",'A-methods'!$AF:$AF,$B784,'A-methods'!$J:$J,$C784,'A-methods'!$A:$A,$D784)),'A-baseline &amp; data'!AS530)</f>
        <v>679.29791000000012</v>
      </c>
      <c r="S784" s="243">
        <f>IF('A-baseline &amp; data'!AT530="",R784*(1+SUMIFS('A-methods'!Y:Y,'A-methods'!$AG:$AG,"rate",'A-methods'!$AF:$AF,$B784,'A-methods'!$J:$J,$C784,'A-methods'!$A:$A,$D784)),'A-baseline &amp; data'!AT530)</f>
        <v>679.29791000000012</v>
      </c>
      <c r="T784" s="243">
        <f>IF('A-baseline &amp; data'!AU530="",S784*(1+SUMIFS('A-methods'!Z:Z,'A-methods'!$AG:$AG,"rate",'A-methods'!$AF:$AF,$B784,'A-methods'!$J:$J,$C784,'A-methods'!$A:$A,$D784)),'A-baseline &amp; data'!AU530)</f>
        <v>679.29791000000012</v>
      </c>
      <c r="U784" s="243">
        <f>IF('A-baseline &amp; data'!AV530="",T784*(1+SUMIFS('A-methods'!AA:AA,'A-methods'!$AG:$AG,"rate",'A-methods'!$AF:$AF,$B784,'A-methods'!$J:$J,$C784,'A-methods'!$A:$A,$D784)),'A-baseline &amp; data'!AV530)</f>
        <v>679.29791000000012</v>
      </c>
      <c r="V784" s="243">
        <f>IF('A-baseline &amp; data'!AW530="",U784*(1+SUMIFS('A-methods'!AB:AB,'A-methods'!$AG:$AG,"rate",'A-methods'!$AF:$AF,$B784,'A-methods'!$J:$J,$C784,'A-methods'!$A:$A,$D784)),'A-baseline &amp; data'!AW530)</f>
        <v>679.29791000000012</v>
      </c>
      <c r="W784" s="243">
        <f>IF('A-baseline &amp; data'!AX530="",V784*(1+SUMIFS('A-methods'!AC:AC,'A-methods'!$AG:$AG,"rate",'A-methods'!$AF:$AF,$B784,'A-methods'!$J:$J,$C784,'A-methods'!$A:$A,$D784)),'A-baseline &amp; data'!AX530)</f>
        <v>679.29791000000012</v>
      </c>
      <c r="X784" s="243">
        <f>IF('A-baseline &amp; data'!AY530="",W784*(1+SUMIFS('A-methods'!AD:AD,'A-methods'!$AG:$AG,"rate",'A-methods'!$AF:$AF,$B784,'A-methods'!$J:$J,$C784,'A-methods'!$A:$A,$D784)),'A-baseline &amp; data'!AY530)</f>
        <v>679.29791000000012</v>
      </c>
      <c r="Y784" s="243">
        <f>IF('A-baseline &amp; data'!AZ530="",X784*(1+SUMIFS('A-methods'!AE:AE,'A-methods'!$AG:$AG,"rate",'A-methods'!$AF:$AF,$B784,'A-methods'!$J:$J,$C784,'A-methods'!$A:$A,$D784)),'A-baseline &amp; data'!AZ530)</f>
        <v>679.29791000000012</v>
      </c>
    </row>
    <row r="785" spans="1:25">
      <c r="A785" s="238" t="s">
        <v>87</v>
      </c>
      <c r="B785" s="221" t="s">
        <v>88</v>
      </c>
      <c r="C785" s="274" t="str">
        <f t="shared" si="72"/>
        <v>WA</v>
      </c>
      <c r="D785" s="272" t="str">
        <f t="shared" si="72"/>
        <v>High</v>
      </c>
      <c r="E785" s="336">
        <f>IF('A-baseline &amp; data'!AF531&lt;&gt;"",'A-baseline &amp; data'!AF531,'A-baseline &amp; data'!AE531*(1+SUMIFS('A-methods'!K:K,'A-methods'!$AG:$AG,"rate",'A-methods'!$AF:$AF,$B785,'A-methods'!$J:$J,$C785,'A-methods'!$A:$A,$D785)))</f>
        <v>0</v>
      </c>
      <c r="F785" s="243">
        <f>IF('A-baseline &amp; data'!AG531="",E785*(1+SUMIFS('A-methods'!L:L,'A-methods'!$AG:$AG,"rate",'A-methods'!$AF:$AF,$B785,'A-methods'!$J:$J,$C785,'A-methods'!$A:$A,$D785)),'A-baseline &amp; data'!AG531)</f>
        <v>0</v>
      </c>
      <c r="G785" s="243">
        <f>IF('A-baseline &amp; data'!AH531="",F785*(1+SUMIFS('A-methods'!M:M,'A-methods'!$AG:$AG,"rate",'A-methods'!$AF:$AF,$B785,'A-methods'!$J:$J,$C785,'A-methods'!$A:$A,$D785)),'A-baseline &amp; data'!AH531)</f>
        <v>0</v>
      </c>
      <c r="H785" s="243">
        <f>IF('A-baseline &amp; data'!AI531="",G785*(1+SUMIFS('A-methods'!N:N,'A-methods'!$AG:$AG,"rate",'A-methods'!$AF:$AF,$B785,'A-methods'!$J:$J,$C785,'A-methods'!$A:$A,$D785)),'A-baseline &amp; data'!AI531)</f>
        <v>0</v>
      </c>
      <c r="I785" s="243">
        <f>IF('A-baseline &amp; data'!AJ531="",H785*(1+SUMIFS('A-methods'!O:O,'A-methods'!$AG:$AG,"rate",'A-methods'!$AF:$AF,$B785,'A-methods'!$J:$J,$C785,'A-methods'!$A:$A,$D785)),'A-baseline &amp; data'!AJ531)</f>
        <v>0</v>
      </c>
      <c r="J785" s="243">
        <f>IF('A-baseline &amp; data'!AK531="",I785*(1+SUMIFS('A-methods'!P:P,'A-methods'!$AG:$AG,"rate",'A-methods'!$AF:$AF,$B785,'A-methods'!$J:$J,$C785,'A-methods'!$A:$A,$D785)),'A-baseline &amp; data'!AK531)</f>
        <v>0</v>
      </c>
      <c r="K785" s="243">
        <f>IF('A-baseline &amp; data'!AL531="",J785*(1+SUMIFS('A-methods'!Q:Q,'A-methods'!$AG:$AG,"rate",'A-methods'!$AF:$AF,$B785,'A-methods'!$J:$J,$C785,'A-methods'!$A:$A,$D785)),'A-baseline &amp; data'!AL531)</f>
        <v>0</v>
      </c>
      <c r="L785" s="243">
        <f>IF('A-baseline &amp; data'!AM531="",K785*(1+SUMIFS('A-methods'!R:R,'A-methods'!$AG:$AG,"rate",'A-methods'!$AF:$AF,$B785,'A-methods'!$J:$J,$C785,'A-methods'!$A:$A,$D785)),'A-baseline &amp; data'!AM531)</f>
        <v>0</v>
      </c>
      <c r="M785" s="243">
        <f>IF('A-baseline &amp; data'!AN531="",L785*(1+SUMIFS('A-methods'!S:S,'A-methods'!$AG:$AG,"rate",'A-methods'!$AF:$AF,$B785,'A-methods'!$J:$J,$C785,'A-methods'!$A:$A,$D785)),'A-baseline &amp; data'!AN531)</f>
        <v>0</v>
      </c>
      <c r="N785" s="243">
        <f>IF('A-baseline &amp; data'!AO531="",M785*(1+SUMIFS('A-methods'!T:T,'A-methods'!$AG:$AG,"rate",'A-methods'!$AF:$AF,$B785,'A-methods'!$J:$J,$C785,'A-methods'!$A:$A,$D785)),'A-baseline &amp; data'!AO531)</f>
        <v>0</v>
      </c>
      <c r="O785" s="243">
        <f>IF('A-baseline &amp; data'!AP531="",N785*(1+SUMIFS('A-methods'!U:U,'A-methods'!$AG:$AG,"rate",'A-methods'!$AF:$AF,$B785,'A-methods'!$J:$J,$C785,'A-methods'!$A:$A,$D785)),'A-baseline &amp; data'!AP531)</f>
        <v>0</v>
      </c>
      <c r="P785" s="243">
        <f>IF('A-baseline &amp; data'!AQ531="",O785*(1+SUMIFS('A-methods'!V:V,'A-methods'!$AG:$AG,"rate",'A-methods'!$AF:$AF,$B785,'A-methods'!$J:$J,$C785,'A-methods'!$A:$A,$D785)),'A-baseline &amp; data'!AQ531)</f>
        <v>0</v>
      </c>
      <c r="Q785" s="243">
        <f>IF('A-baseline &amp; data'!AR531="",P785*(1+SUMIFS('A-methods'!W:W,'A-methods'!$AG:$AG,"rate",'A-methods'!$AF:$AF,$B785,'A-methods'!$J:$J,$C785,'A-methods'!$A:$A,$D785)),'A-baseline &amp; data'!AR531)</f>
        <v>0</v>
      </c>
      <c r="R785" s="243">
        <f>IF('A-baseline &amp; data'!AS531="",Q785*(1+SUMIFS('A-methods'!X:X,'A-methods'!$AG:$AG,"rate",'A-methods'!$AF:$AF,$B785,'A-methods'!$J:$J,$C785,'A-methods'!$A:$A,$D785)),'A-baseline &amp; data'!AS531)</f>
        <v>0</v>
      </c>
      <c r="S785" s="243">
        <f>IF('A-baseline &amp; data'!AT531="",R785*(1+SUMIFS('A-methods'!Y:Y,'A-methods'!$AG:$AG,"rate",'A-methods'!$AF:$AF,$B785,'A-methods'!$J:$J,$C785,'A-methods'!$A:$A,$D785)),'A-baseline &amp; data'!AT531)</f>
        <v>0</v>
      </c>
      <c r="T785" s="243">
        <f>IF('A-baseline &amp; data'!AU531="",S785*(1+SUMIFS('A-methods'!Z:Z,'A-methods'!$AG:$AG,"rate",'A-methods'!$AF:$AF,$B785,'A-methods'!$J:$J,$C785,'A-methods'!$A:$A,$D785)),'A-baseline &amp; data'!AU531)</f>
        <v>0</v>
      </c>
      <c r="U785" s="243">
        <f>IF('A-baseline &amp; data'!AV531="",T785*(1+SUMIFS('A-methods'!AA:AA,'A-methods'!$AG:$AG,"rate",'A-methods'!$AF:$AF,$B785,'A-methods'!$J:$J,$C785,'A-methods'!$A:$A,$D785)),'A-baseline &amp; data'!AV531)</f>
        <v>0</v>
      </c>
      <c r="V785" s="243">
        <f>IF('A-baseline &amp; data'!AW531="",U785*(1+SUMIFS('A-methods'!AB:AB,'A-methods'!$AG:$AG,"rate",'A-methods'!$AF:$AF,$B785,'A-methods'!$J:$J,$C785,'A-methods'!$A:$A,$D785)),'A-baseline &amp; data'!AW531)</f>
        <v>0</v>
      </c>
      <c r="W785" s="243">
        <f>IF('A-baseline &amp; data'!AX531="",V785*(1+SUMIFS('A-methods'!AC:AC,'A-methods'!$AG:$AG,"rate",'A-methods'!$AF:$AF,$B785,'A-methods'!$J:$J,$C785,'A-methods'!$A:$A,$D785)),'A-baseline &amp; data'!AX531)</f>
        <v>0</v>
      </c>
      <c r="X785" s="243">
        <f>IF('A-baseline &amp; data'!AY531="",W785*(1+SUMIFS('A-methods'!AD:AD,'A-methods'!$AG:$AG,"rate",'A-methods'!$AF:$AF,$B785,'A-methods'!$J:$J,$C785,'A-methods'!$A:$A,$D785)),'A-baseline &amp; data'!AY531)</f>
        <v>0</v>
      </c>
      <c r="Y785" s="243">
        <f>IF('A-baseline &amp; data'!AZ531="",X785*(1+SUMIFS('A-methods'!AE:AE,'A-methods'!$AG:$AG,"rate",'A-methods'!$AF:$AF,$B785,'A-methods'!$J:$J,$C785,'A-methods'!$A:$A,$D785)),'A-baseline &amp; data'!AZ531)</f>
        <v>0</v>
      </c>
    </row>
    <row r="786" spans="1:25">
      <c r="A786" s="237" t="s">
        <v>91</v>
      </c>
      <c r="B786" s="221" t="s">
        <v>92</v>
      </c>
      <c r="C786" s="274" t="str">
        <f t="shared" si="72"/>
        <v>WA</v>
      </c>
      <c r="D786" s="272" t="str">
        <f t="shared" si="72"/>
        <v>High</v>
      </c>
      <c r="E786" s="336">
        <f>IF('A-baseline &amp; data'!AF532&lt;&gt;"",'A-baseline &amp; data'!AF532,'A-baseline &amp; data'!AE532*(1+SUMIFS('A-methods'!K:K,'A-methods'!$AG:$AG,"rate",'A-methods'!$AF:$AF,$B786,'A-methods'!$J:$J,$C786,'A-methods'!$A:$A,$D786)))</f>
        <v>1966.9917934800001</v>
      </c>
      <c r="F786" s="243">
        <f>IF('A-baseline &amp; data'!AG532="",E786*(1+SUMIFS('A-methods'!L:L,'A-methods'!$AG:$AG,"rate",'A-methods'!$AF:$AF,$B786,'A-methods'!$J:$J,$C786,'A-methods'!$A:$A,$D786)),'A-baseline &amp; data'!AG532)</f>
        <v>2041.7374816322401</v>
      </c>
      <c r="G786" s="243">
        <f>IF('A-baseline &amp; data'!AH532="",F786*(1+SUMIFS('A-methods'!M:M,'A-methods'!$AG:$AG,"rate",'A-methods'!$AF:$AF,$B786,'A-methods'!$J:$J,$C786,'A-methods'!$A:$A,$D786)),'A-baseline &amp; data'!AH532)</f>
        <v>2119.3235059342655</v>
      </c>
      <c r="H786" s="243">
        <f>IF('A-baseline &amp; data'!AI532="",G786*(1+SUMIFS('A-methods'!N:N,'A-methods'!$AG:$AG,"rate",'A-methods'!$AF:$AF,$B786,'A-methods'!$J:$J,$C786,'A-methods'!$A:$A,$D786)),'A-baseline &amp; data'!AI532)</f>
        <v>2199.8577991597676</v>
      </c>
      <c r="I786" s="243">
        <f>IF('A-baseline &amp; data'!AJ532="",H786*(1+SUMIFS('A-methods'!O:O,'A-methods'!$AG:$AG,"rate",'A-methods'!$AF:$AF,$B786,'A-methods'!$J:$J,$C786,'A-methods'!$A:$A,$D786)),'A-baseline &amp; data'!AJ532)</f>
        <v>2283.4523955278387</v>
      </c>
      <c r="J786" s="243">
        <f>IF('A-baseline &amp; data'!AK532="",I786*(1+SUMIFS('A-methods'!P:P,'A-methods'!$AG:$AG,"rate",'A-methods'!$AF:$AF,$B786,'A-methods'!$J:$J,$C786,'A-methods'!$A:$A,$D786)),'A-baseline &amp; data'!AK532)</f>
        <v>2370.2235865578969</v>
      </c>
      <c r="K786" s="243">
        <f>IF('A-baseline &amp; data'!AL532="",J786*(1+SUMIFS('A-methods'!Q:Q,'A-methods'!$AG:$AG,"rate",'A-methods'!$AF:$AF,$B786,'A-methods'!$J:$J,$C786,'A-methods'!$A:$A,$D786)),'A-baseline &amp; data'!AL532)</f>
        <v>2460.2920828470969</v>
      </c>
      <c r="L786" s="243">
        <f>IF('A-baseline &amp; data'!AM532="",K786*(1+SUMIFS('A-methods'!R:R,'A-methods'!$AG:$AG,"rate",'A-methods'!$AF:$AF,$B786,'A-methods'!$J:$J,$C786,'A-methods'!$A:$A,$D786)),'A-baseline &amp; data'!AM532)</f>
        <v>2553.7831819952867</v>
      </c>
      <c r="M786" s="243">
        <f>IF('A-baseline &amp; data'!AN532="",L786*(1+SUMIFS('A-methods'!S:S,'A-methods'!$AG:$AG,"rate",'A-methods'!$AF:$AF,$B786,'A-methods'!$J:$J,$C786,'A-methods'!$A:$A,$D786)),'A-baseline &amp; data'!AN532)</f>
        <v>2650.8269429111078</v>
      </c>
      <c r="N786" s="243">
        <f>IF('A-baseline &amp; data'!AO532="",M786*(1+SUMIFS('A-methods'!T:T,'A-methods'!$AG:$AG,"rate",'A-methods'!$AF:$AF,$B786,'A-methods'!$J:$J,$C786,'A-methods'!$A:$A,$D786)),'A-baseline &amp; data'!AO532)</f>
        <v>2751.55836674173</v>
      </c>
      <c r="O786" s="243">
        <f>IF('A-baseline &amp; data'!AP532="",N786*(1+SUMIFS('A-methods'!U:U,'A-methods'!$AG:$AG,"rate",'A-methods'!$AF:$AF,$B786,'A-methods'!$J:$J,$C786,'A-methods'!$A:$A,$D786)),'A-baseline &amp; data'!AP532)</f>
        <v>2856.1175846779156</v>
      </c>
      <c r="P786" s="243">
        <f>IF('A-baseline &amp; data'!AQ532="",O786*(1+SUMIFS('A-methods'!V:V,'A-methods'!$AG:$AG,"rate",'A-methods'!$AF:$AF,$B786,'A-methods'!$J:$J,$C786,'A-methods'!$A:$A,$D786)),'A-baseline &amp; data'!AQ532)</f>
        <v>2964.6500528956767</v>
      </c>
      <c r="Q786" s="243">
        <f>IF('A-baseline &amp; data'!AR532="",P786*(1+SUMIFS('A-methods'!W:W,'A-methods'!$AG:$AG,"rate",'A-methods'!$AF:$AF,$B786,'A-methods'!$J:$J,$C786,'A-methods'!$A:$A,$D786)),'A-baseline &amp; data'!AR532)</f>
        <v>3077.3067549057123</v>
      </c>
      <c r="R786" s="243">
        <f>IF('A-baseline &amp; data'!AS532="",Q786*(1+SUMIFS('A-methods'!X:X,'A-methods'!$AG:$AG,"rate",'A-methods'!$AF:$AF,$B786,'A-methods'!$J:$J,$C786,'A-methods'!$A:$A,$D786)),'A-baseline &amp; data'!AS532)</f>
        <v>3194.2444115921294</v>
      </c>
      <c r="S786" s="243">
        <f>IF('A-baseline &amp; data'!AT532="",R786*(1+SUMIFS('A-methods'!Y:Y,'A-methods'!$AG:$AG,"rate",'A-methods'!$AF:$AF,$B786,'A-methods'!$J:$J,$C786,'A-methods'!$A:$A,$D786)),'A-baseline &amp; data'!AT532)</f>
        <v>3315.6256992326303</v>
      </c>
      <c r="T786" s="243">
        <f>IF('A-baseline &amp; data'!AU532="",S786*(1+SUMIFS('A-methods'!Z:Z,'A-methods'!$AG:$AG,"rate",'A-methods'!$AF:$AF,$B786,'A-methods'!$J:$J,$C786,'A-methods'!$A:$A,$D786)),'A-baseline &amp; data'!AU532)</f>
        <v>3441.6194758034703</v>
      </c>
      <c r="U786" s="243">
        <f>IF('A-baseline &amp; data'!AV532="",T786*(1+SUMIFS('A-methods'!AA:AA,'A-methods'!$AG:$AG,"rate",'A-methods'!$AF:$AF,$B786,'A-methods'!$J:$J,$C786,'A-methods'!$A:$A,$D786)),'A-baseline &amp; data'!AV532)</f>
        <v>3572.4010158840024</v>
      </c>
      <c r="V786" s="243">
        <f>IF('A-baseline &amp; data'!AW532="",U786*(1+SUMIFS('A-methods'!AB:AB,'A-methods'!$AG:$AG,"rate",'A-methods'!$AF:$AF,$B786,'A-methods'!$J:$J,$C786,'A-methods'!$A:$A,$D786)),'A-baseline &amp; data'!AW532)</f>
        <v>3708.1522544875947</v>
      </c>
      <c r="W786" s="243">
        <f>IF('A-baseline &amp; data'!AX532="",V786*(1+SUMIFS('A-methods'!AC:AC,'A-methods'!$AG:$AG,"rate",'A-methods'!$AF:$AF,$B786,'A-methods'!$J:$J,$C786,'A-methods'!$A:$A,$D786)),'A-baseline &amp; data'!AX532)</f>
        <v>3849.0620401581236</v>
      </c>
      <c r="X786" s="243">
        <f>IF('A-baseline &amp; data'!AY532="",W786*(1+SUMIFS('A-methods'!AD:AD,'A-methods'!$AG:$AG,"rate",'A-methods'!$AF:$AF,$B786,'A-methods'!$J:$J,$C786,'A-methods'!$A:$A,$D786)),'A-baseline &amp; data'!AY532)</f>
        <v>3995.3263976841326</v>
      </c>
      <c r="Y786" s="243">
        <f>IF('A-baseline &amp; data'!AZ532="",X786*(1+SUMIFS('A-methods'!AE:AE,'A-methods'!$AG:$AG,"rate",'A-methods'!$AF:$AF,$B786,'A-methods'!$J:$J,$C786,'A-methods'!$A:$A,$D786)),'A-baseline &amp; data'!AZ532)</f>
        <v>4147.1488007961298</v>
      </c>
    </row>
    <row r="787" spans="1:25">
      <c r="A787" s="237" t="s">
        <v>97</v>
      </c>
      <c r="B787" s="221" t="s">
        <v>98</v>
      </c>
      <c r="C787" s="274" t="str">
        <f t="shared" si="72"/>
        <v>WA</v>
      </c>
      <c r="D787" s="272" t="str">
        <f t="shared" si="72"/>
        <v>High</v>
      </c>
      <c r="E787" s="336">
        <f>IF('A-baseline &amp; data'!AF533&lt;&gt;"",'A-baseline &amp; data'!AF533,'A-baseline &amp; data'!AE533*(1+SUMIFS('A-methods'!K:K,'A-methods'!$AG:$AG,"rate",'A-methods'!$AF:$AF,$B787,'A-methods'!$J:$J,$C787,'A-methods'!$A:$A,$D787)))</f>
        <v>4987.7167415999302</v>
      </c>
      <c r="F787" s="243">
        <f>IF('A-baseline &amp; data'!AG533="",E787*(1+SUMIFS('A-methods'!L:L,'A-methods'!$AG:$AG,"rate",'A-methods'!$AF:$AF,$B787,'A-methods'!$J:$J,$C787,'A-methods'!$A:$A,$D787)),'A-baseline &amp; data'!AG533)</f>
        <v>5227.1271451967268</v>
      </c>
      <c r="G787" s="243">
        <f>IF('A-baseline &amp; data'!AH533="",F787*(1+SUMIFS('A-methods'!M:M,'A-methods'!$AG:$AG,"rate",'A-methods'!$AF:$AF,$B787,'A-methods'!$J:$J,$C787,'A-methods'!$A:$A,$D787)),'A-baseline &amp; data'!AH533)</f>
        <v>5478.02924816617</v>
      </c>
      <c r="H787" s="243">
        <f>IF('A-baseline &amp; data'!AI533="",G787*(1+SUMIFS('A-methods'!N:N,'A-methods'!$AG:$AG,"rate",'A-methods'!$AF:$AF,$B787,'A-methods'!$J:$J,$C787,'A-methods'!$A:$A,$D787)),'A-baseline &amp; data'!AI533)</f>
        <v>5740.9746520781464</v>
      </c>
      <c r="I787" s="243">
        <f>IF('A-baseline &amp; data'!AJ533="",H787*(1+SUMIFS('A-methods'!O:O,'A-methods'!$AG:$AG,"rate",'A-methods'!$AF:$AF,$B787,'A-methods'!$J:$J,$C787,'A-methods'!$A:$A,$D787)),'A-baseline &amp; data'!AJ533)</f>
        <v>6016.5414353778979</v>
      </c>
      <c r="J787" s="243">
        <f>IF('A-baseline &amp; data'!AK533="",I787*(1+SUMIFS('A-methods'!P:P,'A-methods'!$AG:$AG,"rate",'A-methods'!$AF:$AF,$B787,'A-methods'!$J:$J,$C787,'A-methods'!$A:$A,$D787)),'A-baseline &amp; data'!AK533)</f>
        <v>6305.335424276037</v>
      </c>
      <c r="K787" s="243">
        <f>IF('A-baseline &amp; data'!AL533="",J787*(1+SUMIFS('A-methods'!Q:Q,'A-methods'!$AG:$AG,"rate",'A-methods'!$AF:$AF,$B787,'A-methods'!$J:$J,$C787,'A-methods'!$A:$A,$D787)),'A-baseline &amp; data'!AL533)</f>
        <v>6607.9915246412875</v>
      </c>
      <c r="L787" s="243">
        <f>IF('A-baseline &amp; data'!AM533="",K787*(1+SUMIFS('A-methods'!R:R,'A-methods'!$AG:$AG,"rate",'A-methods'!$AF:$AF,$B787,'A-methods'!$J:$J,$C787,'A-methods'!$A:$A,$D787)),'A-baseline &amp; data'!AM533)</f>
        <v>6925.1751178240693</v>
      </c>
      <c r="M787" s="243">
        <f>IF('A-baseline &amp; data'!AN533="",L787*(1+SUMIFS('A-methods'!S:S,'A-methods'!$AG:$AG,"rate",'A-methods'!$AF:$AF,$B787,'A-methods'!$J:$J,$C787,'A-methods'!$A:$A,$D787)),'A-baseline &amp; data'!AN533)</f>
        <v>7257.583523479625</v>
      </c>
      <c r="N787" s="243">
        <f>IF('A-baseline &amp; data'!AO533="",M787*(1+SUMIFS('A-methods'!T:T,'A-methods'!$AG:$AG,"rate",'A-methods'!$AF:$AF,$B787,'A-methods'!$J:$J,$C787,'A-methods'!$A:$A,$D787)),'A-baseline &amp; data'!AO533)</f>
        <v>7605.9475326066477</v>
      </c>
      <c r="O787" s="243">
        <f>IF('A-baseline &amp; data'!AP533="",N787*(1+SUMIFS('A-methods'!U:U,'A-methods'!$AG:$AG,"rate",'A-methods'!$AF:$AF,$B787,'A-methods'!$J:$J,$C787,'A-methods'!$A:$A,$D787)),'A-baseline &amp; data'!AP533)</f>
        <v>7971.0330141717668</v>
      </c>
      <c r="P787" s="243">
        <f>IF('A-baseline &amp; data'!AQ533="",O787*(1+SUMIFS('A-methods'!V:V,'A-methods'!$AG:$AG,"rate",'A-methods'!$AF:$AF,$B787,'A-methods'!$J:$J,$C787,'A-methods'!$A:$A,$D787)),'A-baseline &amp; data'!AQ533)</f>
        <v>8353.6425988520114</v>
      </c>
      <c r="Q787" s="243">
        <f>IF('A-baseline &amp; data'!AR533="",P787*(1+SUMIFS('A-methods'!W:W,'A-methods'!$AG:$AG,"rate",'A-methods'!$AF:$AF,$B787,'A-methods'!$J:$J,$C787,'A-methods'!$A:$A,$D787)),'A-baseline &amp; data'!AR533)</f>
        <v>8754.6174435969078</v>
      </c>
      <c r="R787" s="243">
        <f>IF('A-baseline &amp; data'!AS533="",Q787*(1+SUMIFS('A-methods'!X:X,'A-methods'!$AG:$AG,"rate",'A-methods'!$AF:$AF,$B787,'A-methods'!$J:$J,$C787,'A-methods'!$A:$A,$D787)),'A-baseline &amp; data'!AS533)</f>
        <v>9174.8390808895601</v>
      </c>
      <c r="S787" s="243">
        <f>IF('A-baseline &amp; data'!AT533="",R787*(1+SUMIFS('A-methods'!Y:Y,'A-methods'!$AG:$AG,"rate",'A-methods'!$AF:$AF,$B787,'A-methods'!$J:$J,$C787,'A-methods'!$A:$A,$D787)),'A-baseline &amp; data'!AT533)</f>
        <v>9615.2313567722595</v>
      </c>
      <c r="T787" s="243">
        <f>IF('A-baseline &amp; data'!AU533="",S787*(1+SUMIFS('A-methods'!Z:Z,'A-methods'!$AG:$AG,"rate",'A-methods'!$AF:$AF,$B787,'A-methods'!$J:$J,$C787,'A-methods'!$A:$A,$D787)),'A-baseline &amp; data'!AU533)</f>
        <v>10076.762461897328</v>
      </c>
      <c r="U787" s="243">
        <f>IF('A-baseline &amp; data'!AV533="",T787*(1+SUMIFS('A-methods'!AA:AA,'A-methods'!$AG:$AG,"rate",'A-methods'!$AF:$AF,$B787,'A-methods'!$J:$J,$C787,'A-methods'!$A:$A,$D787)),'A-baseline &amp; data'!AV533)</f>
        <v>10560.4470600684</v>
      </c>
      <c r="V787" s="243">
        <f>IF('A-baseline &amp; data'!AW533="",U787*(1+SUMIFS('A-methods'!AB:AB,'A-methods'!$AG:$AG,"rate",'A-methods'!$AF:$AF,$B787,'A-methods'!$J:$J,$C787,'A-methods'!$A:$A,$D787)),'A-baseline &amp; data'!AW533)</f>
        <v>11067.348518951683</v>
      </c>
      <c r="W787" s="243">
        <f>IF('A-baseline &amp; data'!AX533="",V787*(1+SUMIFS('A-methods'!AC:AC,'A-methods'!$AG:$AG,"rate",'A-methods'!$AF:$AF,$B787,'A-methods'!$J:$J,$C787,'A-methods'!$A:$A,$D787)),'A-baseline &amp; data'!AX533)</f>
        <v>11598.581247861364</v>
      </c>
      <c r="X787" s="243">
        <f>IF('A-baseline &amp; data'!AY533="",W787*(1+SUMIFS('A-methods'!AD:AD,'A-methods'!$AG:$AG,"rate",'A-methods'!$AF:$AF,$B787,'A-methods'!$J:$J,$C787,'A-methods'!$A:$A,$D787)),'A-baseline &amp; data'!AY533)</f>
        <v>12155.31314775871</v>
      </c>
      <c r="Y787" s="243">
        <f>IF('A-baseline &amp; data'!AZ533="",X787*(1+SUMIFS('A-methods'!AE:AE,'A-methods'!$AG:$AG,"rate",'A-methods'!$AF:$AF,$B787,'A-methods'!$J:$J,$C787,'A-methods'!$A:$A,$D787)),'A-baseline &amp; data'!AZ533)</f>
        <v>12738.768178851129</v>
      </c>
    </row>
    <row r="788" spans="1:25">
      <c r="A788" s="237" t="s">
        <v>107</v>
      </c>
      <c r="B788" s="221" t="s">
        <v>108</v>
      </c>
      <c r="C788" s="274" t="str">
        <f t="shared" si="72"/>
        <v>WA</v>
      </c>
      <c r="D788" s="272" t="str">
        <f t="shared" si="72"/>
        <v>High</v>
      </c>
      <c r="E788" s="336">
        <f>IF('A-baseline &amp; data'!AF534&lt;&gt;"",'A-baseline &amp; data'!AF534,'A-baseline &amp; data'!AE534*(1+SUMIFS('A-methods'!K:K,'A-methods'!$AG:$AG,"rate",'A-methods'!$AF:$AF,$B788,'A-methods'!$J:$J,$C788,'A-methods'!$A:$A,$D788)))</f>
        <v>1063.7630728000001</v>
      </c>
      <c r="F788" s="243">
        <f>IF('A-baseline &amp; data'!AG534="",E788*(1+SUMIFS('A-methods'!L:L,'A-methods'!$AG:$AG,"rate",'A-methods'!$AF:$AF,$B788,'A-methods'!$J:$J,$C788,'A-methods'!$A:$A,$D788)),'A-baseline &amp; data'!AG534)</f>
        <v>1114.8237002944002</v>
      </c>
      <c r="G788" s="243">
        <f>IF('A-baseline &amp; data'!AH534="",F788*(1+SUMIFS('A-methods'!M:M,'A-methods'!$AG:$AG,"rate",'A-methods'!$AF:$AF,$B788,'A-methods'!$J:$J,$C788,'A-methods'!$A:$A,$D788)),'A-baseline &amp; data'!AH534)</f>
        <v>1168.3352379085313</v>
      </c>
      <c r="H788" s="243">
        <f>IF('A-baseline &amp; data'!AI534="",G788*(1+SUMIFS('A-methods'!N:N,'A-methods'!$AG:$AG,"rate",'A-methods'!$AF:$AF,$B788,'A-methods'!$J:$J,$C788,'A-methods'!$A:$A,$D788)),'A-baseline &amp; data'!AI534)</f>
        <v>1224.4153293281408</v>
      </c>
      <c r="I788" s="243">
        <f>IF('A-baseline &amp; data'!AJ534="",H788*(1+SUMIFS('A-methods'!O:O,'A-methods'!$AG:$AG,"rate",'A-methods'!$AF:$AF,$B788,'A-methods'!$J:$J,$C788,'A-methods'!$A:$A,$D788)),'A-baseline &amp; data'!AJ534)</f>
        <v>1283.1872651358917</v>
      </c>
      <c r="J788" s="243">
        <f>IF('A-baseline &amp; data'!AK534="",I788*(1+SUMIFS('A-methods'!P:P,'A-methods'!$AG:$AG,"rate",'A-methods'!$AF:$AF,$B788,'A-methods'!$J:$J,$C788,'A-methods'!$A:$A,$D788)),'A-baseline &amp; data'!AK534)</f>
        <v>1344.7802538624146</v>
      </c>
      <c r="K788" s="243">
        <f>IF('A-baseline &amp; data'!AL534="",J788*(1+SUMIFS('A-methods'!Q:Q,'A-methods'!$AG:$AG,"rate",'A-methods'!$AF:$AF,$B788,'A-methods'!$J:$J,$C788,'A-methods'!$A:$A,$D788)),'A-baseline &amp; data'!AL534)</f>
        <v>1409.3297060478105</v>
      </c>
      <c r="L788" s="243">
        <f>IF('A-baseline &amp; data'!AM534="",K788*(1+SUMIFS('A-methods'!R:R,'A-methods'!$AG:$AG,"rate",'A-methods'!$AF:$AF,$B788,'A-methods'!$J:$J,$C788,'A-methods'!$A:$A,$D788)),'A-baseline &amp; data'!AM534)</f>
        <v>1476.9775319381056</v>
      </c>
      <c r="M788" s="243">
        <f>IF('A-baseline &amp; data'!AN534="",L788*(1+SUMIFS('A-methods'!S:S,'A-methods'!$AG:$AG,"rate",'A-methods'!$AF:$AF,$B788,'A-methods'!$J:$J,$C788,'A-methods'!$A:$A,$D788)),'A-baseline &amp; data'!AN534)</f>
        <v>1547.8724534711348</v>
      </c>
      <c r="N788" s="243">
        <f>IF('A-baseline &amp; data'!AO534="",M788*(1+SUMIFS('A-methods'!T:T,'A-methods'!$AG:$AG,"rate",'A-methods'!$AF:$AF,$B788,'A-methods'!$J:$J,$C788,'A-methods'!$A:$A,$D788)),'A-baseline &amp; data'!AO534)</f>
        <v>1622.1703312377495</v>
      </c>
      <c r="O788" s="243">
        <f>IF('A-baseline &amp; data'!AP534="",N788*(1+SUMIFS('A-methods'!U:U,'A-methods'!$AG:$AG,"rate",'A-methods'!$AF:$AF,$B788,'A-methods'!$J:$J,$C788,'A-methods'!$A:$A,$D788)),'A-baseline &amp; data'!AP534)</f>
        <v>1700.0345071371614</v>
      </c>
      <c r="P788" s="243">
        <f>IF('A-baseline &amp; data'!AQ534="",O788*(1+SUMIFS('A-methods'!V:V,'A-methods'!$AG:$AG,"rate",'A-methods'!$AF:$AF,$B788,'A-methods'!$J:$J,$C788,'A-methods'!$A:$A,$D788)),'A-baseline &amp; data'!AQ534)</f>
        <v>1781.6361634797452</v>
      </c>
      <c r="Q788" s="243">
        <f>IF('A-baseline &amp; data'!AR534="",P788*(1+SUMIFS('A-methods'!W:W,'A-methods'!$AG:$AG,"rate",'A-methods'!$AF:$AF,$B788,'A-methods'!$J:$J,$C788,'A-methods'!$A:$A,$D788)),'A-baseline &amp; data'!AR534)</f>
        <v>1867.154699326773</v>
      </c>
      <c r="R788" s="243">
        <f>IF('A-baseline &amp; data'!AS534="",Q788*(1+SUMIFS('A-methods'!X:X,'A-methods'!$AG:$AG,"rate",'A-methods'!$AF:$AF,$B788,'A-methods'!$J:$J,$C788,'A-methods'!$A:$A,$D788)),'A-baseline &amp; data'!AS534)</f>
        <v>1956.7781248944582</v>
      </c>
      <c r="S788" s="243">
        <f>IF('A-baseline &amp; data'!AT534="",R788*(1+SUMIFS('A-methods'!Y:Y,'A-methods'!$AG:$AG,"rate",'A-methods'!$AF:$AF,$B788,'A-methods'!$J:$J,$C788,'A-methods'!$A:$A,$D788)),'A-baseline &amp; data'!AT534)</f>
        <v>2050.7034748893921</v>
      </c>
      <c r="T788" s="243">
        <f>IF('A-baseline &amp; data'!AU534="",S788*(1+SUMIFS('A-methods'!Z:Z,'A-methods'!$AG:$AG,"rate",'A-methods'!$AF:$AF,$B788,'A-methods'!$J:$J,$C788,'A-methods'!$A:$A,$D788)),'A-baseline &amp; data'!AU534)</f>
        <v>2149.1372416840832</v>
      </c>
      <c r="U788" s="243">
        <f>IF('A-baseline &amp; data'!AV534="",T788*(1+SUMIFS('A-methods'!AA:AA,'A-methods'!$AG:$AG,"rate",'A-methods'!$AF:$AF,$B788,'A-methods'!$J:$J,$C788,'A-methods'!$A:$A,$D788)),'A-baseline &amp; data'!AV534)</f>
        <v>2252.2958292849194</v>
      </c>
      <c r="V788" s="243">
        <f>IF('A-baseline &amp; data'!AW534="",U788*(1+SUMIFS('A-methods'!AB:AB,'A-methods'!$AG:$AG,"rate",'A-methods'!$AF:$AF,$B788,'A-methods'!$J:$J,$C788,'A-methods'!$A:$A,$D788)),'A-baseline &amp; data'!AW534)</f>
        <v>2360.4060290905954</v>
      </c>
      <c r="W788" s="243">
        <f>IF('A-baseline &amp; data'!AX534="",V788*(1+SUMIFS('A-methods'!AC:AC,'A-methods'!$AG:$AG,"rate",'A-methods'!$AF:$AF,$B788,'A-methods'!$J:$J,$C788,'A-methods'!$A:$A,$D788)),'A-baseline &amp; data'!AX534)</f>
        <v>2473.7055184869441</v>
      </c>
      <c r="X788" s="243">
        <f>IF('A-baseline &amp; data'!AY534="",W788*(1+SUMIFS('A-methods'!AD:AD,'A-methods'!$AG:$AG,"rate",'A-methods'!$AF:$AF,$B788,'A-methods'!$J:$J,$C788,'A-methods'!$A:$A,$D788)),'A-baseline &amp; data'!AY534)</f>
        <v>2592.4433833743174</v>
      </c>
      <c r="Y788" s="243">
        <f>IF('A-baseline &amp; data'!AZ534="",X788*(1+SUMIFS('A-methods'!AE:AE,'A-methods'!$AG:$AG,"rate",'A-methods'!$AF:$AF,$B788,'A-methods'!$J:$J,$C788,'A-methods'!$A:$A,$D788)),'A-baseline &amp; data'!AZ534)</f>
        <v>2716.8806657762848</v>
      </c>
    </row>
    <row r="789" spans="1:25">
      <c r="A789" s="237" t="s">
        <v>115</v>
      </c>
      <c r="B789" s="221" t="s">
        <v>116</v>
      </c>
      <c r="C789" s="274" t="str">
        <f t="shared" si="72"/>
        <v>WA</v>
      </c>
      <c r="D789" s="272" t="str">
        <f t="shared" si="72"/>
        <v>High</v>
      </c>
      <c r="E789" s="336">
        <f>IF('A-baseline &amp; data'!AF535&lt;&gt;"",'A-baseline &amp; data'!AF535,'A-baseline &amp; data'!AE535*(1+SUMIFS('A-methods'!K:K,'A-methods'!$AG:$AG,"rate",'A-methods'!$AF:$AF,$B789,'A-methods'!$J:$J,$C789,'A-methods'!$A:$A,$D789)))</f>
        <v>183244.30856600153</v>
      </c>
      <c r="F789" s="243">
        <f>IF('A-baseline &amp; data'!AG535="",E789*(1+SUMIFS('A-methods'!L:L,'A-methods'!$AG:$AG,"rate",'A-methods'!$AF:$AF,$B789,'A-methods'!$J:$J,$C789,'A-methods'!$A:$A,$D789)),'A-baseline &amp; data'!AG535)</f>
        <v>201568.73942260171</v>
      </c>
      <c r="G789" s="243">
        <f>IF('A-baseline &amp; data'!AH535="",F789*(1+SUMIFS('A-methods'!M:M,'A-methods'!$AG:$AG,"rate",'A-methods'!$AF:$AF,$B789,'A-methods'!$J:$J,$C789,'A-methods'!$A:$A,$D789)),'A-baseline &amp; data'!AH535)</f>
        <v>221725.6133648619</v>
      </c>
      <c r="H789" s="243">
        <f>IF('A-baseline &amp; data'!AI535="",G789*(1+SUMIFS('A-methods'!N:N,'A-methods'!$AG:$AG,"rate",'A-methods'!$AF:$AF,$B789,'A-methods'!$J:$J,$C789,'A-methods'!$A:$A,$D789)),'A-baseline &amp; data'!AI535)</f>
        <v>243898.17470134812</v>
      </c>
      <c r="I789" s="243">
        <f>IF('A-baseline &amp; data'!AJ535="",H789*(1+SUMIFS('A-methods'!O:O,'A-methods'!$AG:$AG,"rate",'A-methods'!$AF:$AF,$B789,'A-methods'!$J:$J,$C789,'A-methods'!$A:$A,$D789)),'A-baseline &amp; data'!AJ535)</f>
        <v>268287.99217148294</v>
      </c>
      <c r="J789" s="243">
        <f>IF('A-baseline &amp; data'!AK535="",I789*(1+SUMIFS('A-methods'!P:P,'A-methods'!$AG:$AG,"rate",'A-methods'!$AF:$AF,$B789,'A-methods'!$J:$J,$C789,'A-methods'!$A:$A,$D789)),'A-baseline &amp; data'!AK535)</f>
        <v>295116.79138863127</v>
      </c>
      <c r="K789" s="243">
        <f>IF('A-baseline &amp; data'!AL535="",J789*(1+SUMIFS('A-methods'!Q:Q,'A-methods'!$AG:$AG,"rate",'A-methods'!$AF:$AF,$B789,'A-methods'!$J:$J,$C789,'A-methods'!$A:$A,$D789)),'A-baseline &amp; data'!AL535)</f>
        <v>324628.47052749444</v>
      </c>
      <c r="L789" s="243">
        <f>IF('A-baseline &amp; data'!AM535="",K789*(1+SUMIFS('A-methods'!R:R,'A-methods'!$AG:$AG,"rate",'A-methods'!$AF:$AF,$B789,'A-methods'!$J:$J,$C789,'A-methods'!$A:$A,$D789)),'A-baseline &amp; data'!AM535)</f>
        <v>357091.31758024392</v>
      </c>
      <c r="M789" s="243">
        <f>IF('A-baseline &amp; data'!AN535="",L789*(1+SUMIFS('A-methods'!S:S,'A-methods'!$AG:$AG,"rate",'A-methods'!$AF:$AF,$B789,'A-methods'!$J:$J,$C789,'A-methods'!$A:$A,$D789)),'A-baseline &amp; data'!AN535)</f>
        <v>392800.44933826837</v>
      </c>
      <c r="N789" s="243">
        <f>IF('A-baseline &amp; data'!AO535="",M789*(1+SUMIFS('A-methods'!T:T,'A-methods'!$AG:$AG,"rate",'A-methods'!$AF:$AF,$B789,'A-methods'!$J:$J,$C789,'A-methods'!$A:$A,$D789)),'A-baseline &amp; data'!AO535)</f>
        <v>432080.49427209527</v>
      </c>
      <c r="O789" s="243">
        <f>IF('A-baseline &amp; data'!AP535="",N789*(1+SUMIFS('A-methods'!U:U,'A-methods'!$AG:$AG,"rate",'A-methods'!$AF:$AF,$B789,'A-methods'!$J:$J,$C789,'A-methods'!$A:$A,$D789)),'A-baseline &amp; data'!AP535)</f>
        <v>475288.54369930481</v>
      </c>
      <c r="P789" s="243">
        <f>IF('A-baseline &amp; data'!AQ535="",O789*(1+SUMIFS('A-methods'!V:V,'A-methods'!$AG:$AG,"rate",'A-methods'!$AF:$AF,$B789,'A-methods'!$J:$J,$C789,'A-methods'!$A:$A,$D789)),'A-baseline &amp; data'!AQ535)</f>
        <v>522817.39806923532</v>
      </c>
      <c r="Q789" s="243">
        <f>IF('A-baseline &amp; data'!AR535="",P789*(1+SUMIFS('A-methods'!W:W,'A-methods'!$AG:$AG,"rate",'A-methods'!$AF:$AF,$B789,'A-methods'!$J:$J,$C789,'A-methods'!$A:$A,$D789)),'A-baseline &amp; data'!AR535)</f>
        <v>575099.13787615893</v>
      </c>
      <c r="R789" s="243">
        <f>IF('A-baseline &amp; data'!AS535="",Q789*(1+SUMIFS('A-methods'!X:X,'A-methods'!$AG:$AG,"rate",'A-methods'!$AF:$AF,$B789,'A-methods'!$J:$J,$C789,'A-methods'!$A:$A,$D789)),'A-baseline &amp; data'!AS535)</f>
        <v>632609.05166377488</v>
      </c>
      <c r="S789" s="243">
        <f>IF('A-baseline &amp; data'!AT535="",R789*(1+SUMIFS('A-methods'!Y:Y,'A-methods'!$AG:$AG,"rate",'A-methods'!$AF:$AF,$B789,'A-methods'!$J:$J,$C789,'A-methods'!$A:$A,$D789)),'A-baseline &amp; data'!AT535)</f>
        <v>695869.95683015243</v>
      </c>
      <c r="T789" s="243">
        <f>IF('A-baseline &amp; data'!AU535="",S789*(1+SUMIFS('A-methods'!Z:Z,'A-methods'!$AG:$AG,"rate",'A-methods'!$AF:$AF,$B789,'A-methods'!$J:$J,$C789,'A-methods'!$A:$A,$D789)),'A-baseline &amp; data'!AU535)</f>
        <v>765456.95251316775</v>
      </c>
      <c r="U789" s="243">
        <f>IF('A-baseline &amp; data'!AV535="",T789*(1+SUMIFS('A-methods'!AA:AA,'A-methods'!$AG:$AG,"rate",'A-methods'!$AF:$AF,$B789,'A-methods'!$J:$J,$C789,'A-methods'!$A:$A,$D789)),'A-baseline &amp; data'!AV535)</f>
        <v>842002.64776448463</v>
      </c>
      <c r="V789" s="243">
        <f>IF('A-baseline &amp; data'!AW535="",U789*(1+SUMIFS('A-methods'!AB:AB,'A-methods'!$AG:$AG,"rate",'A-methods'!$AF:$AF,$B789,'A-methods'!$J:$J,$C789,'A-methods'!$A:$A,$D789)),'A-baseline &amp; data'!AW535)</f>
        <v>926202.91254093312</v>
      </c>
      <c r="W789" s="243">
        <f>IF('A-baseline &amp; data'!AX535="",V789*(1+SUMIFS('A-methods'!AC:AC,'A-methods'!$AG:$AG,"rate",'A-methods'!$AF:$AF,$B789,'A-methods'!$J:$J,$C789,'A-methods'!$A:$A,$D789)),'A-baseline &amp; data'!AX535)</f>
        <v>1018823.2037950265</v>
      </c>
      <c r="X789" s="243">
        <f>IF('A-baseline &amp; data'!AY535="",W789*(1+SUMIFS('A-methods'!AD:AD,'A-methods'!$AG:$AG,"rate",'A-methods'!$AF:$AF,$B789,'A-methods'!$J:$J,$C789,'A-methods'!$A:$A,$D789)),'A-baseline &amp; data'!AY535)</f>
        <v>1120705.5241745294</v>
      </c>
      <c r="Y789" s="243">
        <f>IF('A-baseline &amp; data'!AZ535="",X789*(1+SUMIFS('A-methods'!AE:AE,'A-methods'!$AG:$AG,"rate",'A-methods'!$AF:$AF,$B789,'A-methods'!$J:$J,$C789,'A-methods'!$A:$A,$D789)),'A-baseline &amp; data'!AZ535)</f>
        <v>1232776.0765919825</v>
      </c>
    </row>
    <row r="790" spans="1:25">
      <c r="A790" s="237" t="s">
        <v>125</v>
      </c>
      <c r="B790" s="221" t="s">
        <v>1208</v>
      </c>
      <c r="C790" s="274" t="str">
        <f t="shared" si="72"/>
        <v>WA</v>
      </c>
      <c r="D790" s="272" t="str">
        <f t="shared" si="72"/>
        <v>High</v>
      </c>
      <c r="E790" s="336">
        <f>IF('A-baseline &amp; data'!AF536&lt;&gt;"",'A-baseline &amp; data'!AF536,'A-baseline &amp; data'!AE536*(1+SUMIFS('A-methods'!K:K,'A-methods'!$AG:$AG,"rate",'A-methods'!$AF:$AF,$B790,'A-methods'!$J:$J,$C790,'A-methods'!$A:$A,$D790)))</f>
        <v>17682.673332840008</v>
      </c>
      <c r="F790" s="243">
        <f>IF('A-baseline &amp; data'!AG536="",E790*(1+SUMIFS('A-methods'!L:L,'A-methods'!$AG:$AG,"rate",'A-methods'!$AF:$AF,$B790,'A-methods'!$J:$J,$C790,'A-methods'!$A:$A,$D790)),'A-baseline &amp; data'!AG536)</f>
        <v>18425.345612819288</v>
      </c>
      <c r="G790" s="243">
        <f>IF('A-baseline &amp; data'!AH536="",F790*(1+SUMIFS('A-methods'!M:M,'A-methods'!$AG:$AG,"rate",'A-methods'!$AF:$AF,$B790,'A-methods'!$J:$J,$C790,'A-methods'!$A:$A,$D790)),'A-baseline &amp; data'!AH536)</f>
        <v>19199.210128557701</v>
      </c>
      <c r="H790" s="243">
        <f>IF('A-baseline &amp; data'!AI536="",G790*(1+SUMIFS('A-methods'!N:N,'A-methods'!$AG:$AG,"rate",'A-methods'!$AF:$AF,$B790,'A-methods'!$J:$J,$C790,'A-methods'!$A:$A,$D790)),'A-baseline &amp; data'!AI536)</f>
        <v>20005.576953957127</v>
      </c>
      <c r="I790" s="243">
        <f>IF('A-baseline &amp; data'!AJ536="",H790*(1+SUMIFS('A-methods'!O:O,'A-methods'!$AG:$AG,"rate",'A-methods'!$AF:$AF,$B790,'A-methods'!$J:$J,$C790,'A-methods'!$A:$A,$D790)),'A-baseline &amp; data'!AJ536)</f>
        <v>20845.811186023326</v>
      </c>
      <c r="J790" s="243">
        <f>IF('A-baseline &amp; data'!AK536="",I790*(1+SUMIFS('A-methods'!P:P,'A-methods'!$AG:$AG,"rate",'A-methods'!$AF:$AF,$B790,'A-methods'!$J:$J,$C790,'A-methods'!$A:$A,$D790)),'A-baseline &amp; data'!AK536)</f>
        <v>21721.335255836308</v>
      </c>
      <c r="K790" s="243">
        <f>IF('A-baseline &amp; data'!AL536="",J790*(1+SUMIFS('A-methods'!Q:Q,'A-methods'!$AG:$AG,"rate",'A-methods'!$AF:$AF,$B790,'A-methods'!$J:$J,$C790,'A-methods'!$A:$A,$D790)),'A-baseline &amp; data'!AL536)</f>
        <v>22633.631336581435</v>
      </c>
      <c r="L790" s="243">
        <f>IF('A-baseline &amp; data'!AM536="",K790*(1+SUMIFS('A-methods'!R:R,'A-methods'!$AG:$AG,"rate",'A-methods'!$AF:$AF,$B790,'A-methods'!$J:$J,$C790,'A-methods'!$A:$A,$D790)),'A-baseline &amp; data'!AM536)</f>
        <v>23584.243852717856</v>
      </c>
      <c r="M790" s="243">
        <f>IF('A-baseline &amp; data'!AN536="",L790*(1+SUMIFS('A-methods'!S:S,'A-methods'!$AG:$AG,"rate",'A-methods'!$AF:$AF,$B790,'A-methods'!$J:$J,$C790,'A-methods'!$A:$A,$D790)),'A-baseline &amp; data'!AN536)</f>
        <v>24574.782094532009</v>
      </c>
      <c r="N790" s="243">
        <f>IF('A-baseline &amp; data'!AO536="",M790*(1+SUMIFS('A-methods'!T:T,'A-methods'!$AG:$AG,"rate",'A-methods'!$AF:$AF,$B790,'A-methods'!$J:$J,$C790,'A-methods'!$A:$A,$D790)),'A-baseline &amp; data'!AO536)</f>
        <v>25606.922942502355</v>
      </c>
      <c r="O790" s="243">
        <f>IF('A-baseline &amp; data'!AP536="",N790*(1+SUMIFS('A-methods'!U:U,'A-methods'!$AG:$AG,"rate",'A-methods'!$AF:$AF,$B790,'A-methods'!$J:$J,$C790,'A-methods'!$A:$A,$D790)),'A-baseline &amp; data'!AP536)</f>
        <v>26682.413706087456</v>
      </c>
      <c r="P790" s="243">
        <f>IF('A-baseline &amp; data'!AQ536="",O790*(1+SUMIFS('A-methods'!V:V,'A-methods'!$AG:$AG,"rate",'A-methods'!$AF:$AF,$B790,'A-methods'!$J:$J,$C790,'A-methods'!$A:$A,$D790)),'A-baseline &amp; data'!AQ536)</f>
        <v>27803.075081743129</v>
      </c>
      <c r="Q790" s="243">
        <f>IF('A-baseline &amp; data'!AR536="",P790*(1+SUMIFS('A-methods'!W:W,'A-methods'!$AG:$AG,"rate",'A-methods'!$AF:$AF,$B790,'A-methods'!$J:$J,$C790,'A-methods'!$A:$A,$D790)),'A-baseline &amp; data'!AR536)</f>
        <v>28970.80423517634</v>
      </c>
      <c r="R790" s="243">
        <f>IF('A-baseline &amp; data'!AS536="",Q790*(1+SUMIFS('A-methods'!X:X,'A-methods'!$AG:$AG,"rate",'A-methods'!$AF:$AF,$B790,'A-methods'!$J:$J,$C790,'A-methods'!$A:$A,$D790)),'A-baseline &amp; data'!AS536)</f>
        <v>30187.578013053746</v>
      </c>
      <c r="S790" s="243">
        <f>IF('A-baseline &amp; data'!AT536="",R790*(1+SUMIFS('A-methods'!Y:Y,'A-methods'!$AG:$AG,"rate",'A-methods'!$AF:$AF,$B790,'A-methods'!$J:$J,$C790,'A-methods'!$A:$A,$D790)),'A-baseline &amp; data'!AT536)</f>
        <v>31455.456289602003</v>
      </c>
      <c r="T790" s="243">
        <f>IF('A-baseline &amp; data'!AU536="",S790*(1+SUMIFS('A-methods'!Z:Z,'A-methods'!$AG:$AG,"rate",'A-methods'!$AF:$AF,$B790,'A-methods'!$J:$J,$C790,'A-methods'!$A:$A,$D790)),'A-baseline &amp; data'!AU536)</f>
        <v>32776.585453765292</v>
      </c>
      <c r="U790" s="243">
        <f>IF('A-baseline &amp; data'!AV536="",T790*(1+SUMIFS('A-methods'!AA:AA,'A-methods'!$AG:$AG,"rate",'A-methods'!$AF:$AF,$B790,'A-methods'!$J:$J,$C790,'A-methods'!$A:$A,$D790)),'A-baseline &amp; data'!AV536)</f>
        <v>34153.202042823439</v>
      </c>
      <c r="V790" s="243">
        <f>IF('A-baseline &amp; data'!AW536="",U790*(1+SUMIFS('A-methods'!AB:AB,'A-methods'!$AG:$AG,"rate",'A-methods'!$AF:$AF,$B790,'A-methods'!$J:$J,$C790,'A-methods'!$A:$A,$D790)),'A-baseline &amp; data'!AW536)</f>
        <v>35587.636528622024</v>
      </c>
      <c r="W790" s="243">
        <f>IF('A-baseline &amp; data'!AX536="",V790*(1+SUMIFS('A-methods'!AC:AC,'A-methods'!$AG:$AG,"rate",'A-methods'!$AF:$AF,$B790,'A-methods'!$J:$J,$C790,'A-methods'!$A:$A,$D790)),'A-baseline &amp; data'!AX536)</f>
        <v>37082.317262824152</v>
      </c>
      <c r="X790" s="243">
        <f>IF('A-baseline &amp; data'!AY536="",W790*(1+SUMIFS('A-methods'!AD:AD,'A-methods'!$AG:$AG,"rate",'A-methods'!$AF:$AF,$B790,'A-methods'!$J:$J,$C790,'A-methods'!$A:$A,$D790)),'A-baseline &amp; data'!AY536)</f>
        <v>38639.774587862768</v>
      </c>
      <c r="Y790" s="243">
        <f>IF('A-baseline &amp; data'!AZ536="",X790*(1+SUMIFS('A-methods'!AE:AE,'A-methods'!$AG:$AG,"rate",'A-methods'!$AF:$AF,$B790,'A-methods'!$J:$J,$C790,'A-methods'!$A:$A,$D790)),'A-baseline &amp; data'!AZ536)</f>
        <v>40262.645120553003</v>
      </c>
    </row>
    <row r="791" spans="1:25">
      <c r="A791" s="237" t="s">
        <v>127</v>
      </c>
      <c r="B791" s="221" t="s">
        <v>128</v>
      </c>
      <c r="C791" s="274" t="str">
        <f t="shared" si="72"/>
        <v>WA</v>
      </c>
      <c r="D791" s="272" t="str">
        <f t="shared" si="72"/>
        <v>High</v>
      </c>
      <c r="E791" s="336">
        <f>IF('A-baseline &amp; data'!AF537&lt;&gt;"",'A-baseline &amp; data'!AF537,'A-baseline &amp; data'!AE537*(1+SUMIFS('A-methods'!K:K,'A-methods'!$AG:$AG,"rate",'A-methods'!$AF:$AF,$B791,'A-methods'!$J:$J,$C791,'A-methods'!$A:$A,$D791)))</f>
        <v>63877.864528880811</v>
      </c>
      <c r="F791" s="243">
        <f>IF('A-baseline &amp; data'!AG537="",E791*(1+SUMIFS('A-methods'!L:L,'A-methods'!$AG:$AG,"rate",'A-methods'!$AF:$AF,$B791,'A-methods'!$J:$J,$C791,'A-methods'!$A:$A,$D791)),'A-baseline &amp; data'!AG537)</f>
        <v>66944.002026267088</v>
      </c>
      <c r="G791" s="243">
        <f>IF('A-baseline &amp; data'!AH537="",F791*(1+SUMIFS('A-methods'!M:M,'A-methods'!$AG:$AG,"rate",'A-methods'!$AF:$AF,$B791,'A-methods'!$J:$J,$C791,'A-methods'!$A:$A,$D791)),'A-baseline &amp; data'!AH537)</f>
        <v>70157.314123527904</v>
      </c>
      <c r="H791" s="243">
        <f>IF('A-baseline &amp; data'!AI537="",G791*(1+SUMIFS('A-methods'!N:N,'A-methods'!$AG:$AG,"rate",'A-methods'!$AF:$AF,$B791,'A-methods'!$J:$J,$C791,'A-methods'!$A:$A,$D791)),'A-baseline &amp; data'!AI537)</f>
        <v>73524.865201457244</v>
      </c>
      <c r="I791" s="243">
        <f>IF('A-baseline &amp; data'!AJ537="",H791*(1+SUMIFS('A-methods'!O:O,'A-methods'!$AG:$AG,"rate",'A-methods'!$AF:$AF,$B791,'A-methods'!$J:$J,$C791,'A-methods'!$A:$A,$D791)),'A-baseline &amp; data'!AJ537)</f>
        <v>77054.058731127196</v>
      </c>
      <c r="J791" s="243">
        <f>IF('A-baseline &amp; data'!AK537="",I791*(1+SUMIFS('A-methods'!P:P,'A-methods'!$AG:$AG,"rate",'A-methods'!$AF:$AF,$B791,'A-methods'!$J:$J,$C791,'A-methods'!$A:$A,$D791)),'A-baseline &amp; data'!AK537)</f>
        <v>80752.653550221308</v>
      </c>
      <c r="K791" s="243">
        <f>IF('A-baseline &amp; data'!AL537="",J791*(1+SUMIFS('A-methods'!Q:Q,'A-methods'!$AG:$AG,"rate",'A-methods'!$AF:$AF,$B791,'A-methods'!$J:$J,$C791,'A-methods'!$A:$A,$D791)),'A-baseline &amp; data'!AL537)</f>
        <v>84628.780920631936</v>
      </c>
      <c r="L791" s="243">
        <f>IF('A-baseline &amp; data'!AM537="",K791*(1+SUMIFS('A-methods'!R:R,'A-methods'!$AG:$AG,"rate",'A-methods'!$AF:$AF,$B791,'A-methods'!$J:$J,$C791,'A-methods'!$A:$A,$D791)),'A-baseline &amp; data'!AM537)</f>
        <v>88690.962404822276</v>
      </c>
      <c r="M791" s="243">
        <f>IF('A-baseline &amp; data'!AN537="",L791*(1+SUMIFS('A-methods'!S:S,'A-methods'!$AG:$AG,"rate",'A-methods'!$AF:$AF,$B791,'A-methods'!$J:$J,$C791,'A-methods'!$A:$A,$D791)),'A-baseline &amp; data'!AN537)</f>
        <v>92948.128600253753</v>
      </c>
      <c r="N791" s="243">
        <f>IF('A-baseline &amp; data'!AO537="",M791*(1+SUMIFS('A-methods'!T:T,'A-methods'!$AG:$AG,"rate",'A-methods'!$AF:$AF,$B791,'A-methods'!$J:$J,$C791,'A-methods'!$A:$A,$D791)),'A-baseline &amp; data'!AO537)</f>
        <v>97409.638773065933</v>
      </c>
      <c r="O791" s="243">
        <f>IF('A-baseline &amp; data'!AP537="",N791*(1+SUMIFS('A-methods'!U:U,'A-methods'!$AG:$AG,"rate",'A-methods'!$AF:$AF,$B791,'A-methods'!$J:$J,$C791,'A-methods'!$A:$A,$D791)),'A-baseline &amp; data'!AP537)</f>
        <v>102085.3014341731</v>
      </c>
      <c r="P791" s="243">
        <f>IF('A-baseline &amp; data'!AQ537="",O791*(1+SUMIFS('A-methods'!V:V,'A-methods'!$AG:$AG,"rate",'A-methods'!$AF:$AF,$B791,'A-methods'!$J:$J,$C791,'A-methods'!$A:$A,$D791)),'A-baseline &amp; data'!AQ537)</f>
        <v>106985.39590301341</v>
      </c>
      <c r="Q791" s="243">
        <f>IF('A-baseline &amp; data'!AR537="",P791*(1+SUMIFS('A-methods'!W:W,'A-methods'!$AG:$AG,"rate",'A-methods'!$AF:$AF,$B791,'A-methods'!$J:$J,$C791,'A-methods'!$A:$A,$D791)),'A-baseline &amp; data'!AR537)</f>
        <v>112120.69490635807</v>
      </c>
      <c r="R791" s="243">
        <f>IF('A-baseline &amp; data'!AS537="",Q791*(1+SUMIFS('A-methods'!X:X,'A-methods'!$AG:$AG,"rate",'A-methods'!$AF:$AF,$B791,'A-methods'!$J:$J,$C791,'A-methods'!$A:$A,$D791)),'A-baseline &amp; data'!AS537)</f>
        <v>117502.48826186325</v>
      </c>
      <c r="S791" s="243">
        <f>IF('A-baseline &amp; data'!AT537="",R791*(1+SUMIFS('A-methods'!Y:Y,'A-methods'!$AG:$AG,"rate",'A-methods'!$AF:$AF,$B791,'A-methods'!$J:$J,$C791,'A-methods'!$A:$A,$D791)),'A-baseline &amp; data'!AT537)</f>
        <v>123142.60769843269</v>
      </c>
      <c r="T791" s="243">
        <f>IF('A-baseline &amp; data'!AU537="",S791*(1+SUMIFS('A-methods'!Z:Z,'A-methods'!$AG:$AG,"rate",'A-methods'!$AF:$AF,$B791,'A-methods'!$J:$J,$C791,'A-methods'!$A:$A,$D791)),'A-baseline &amp; data'!AU537)</f>
        <v>129053.45286795747</v>
      </c>
      <c r="U791" s="243">
        <f>IF('A-baseline &amp; data'!AV537="",T791*(1+SUMIFS('A-methods'!AA:AA,'A-methods'!$AG:$AG,"rate",'A-methods'!$AF:$AF,$B791,'A-methods'!$J:$J,$C791,'A-methods'!$A:$A,$D791)),'A-baseline &amp; data'!AV537)</f>
        <v>135248.01860561944</v>
      </c>
      <c r="V791" s="243">
        <f>IF('A-baseline &amp; data'!AW537="",U791*(1+SUMIFS('A-methods'!AB:AB,'A-methods'!$AG:$AG,"rate",'A-methods'!$AF:$AF,$B791,'A-methods'!$J:$J,$C791,'A-methods'!$A:$A,$D791)),'A-baseline &amp; data'!AW537)</f>
        <v>141739.92349868917</v>
      </c>
      <c r="W791" s="243">
        <f>IF('A-baseline &amp; data'!AX537="",V791*(1+SUMIFS('A-methods'!AC:AC,'A-methods'!$AG:$AG,"rate",'A-methods'!$AF:$AF,$B791,'A-methods'!$J:$J,$C791,'A-methods'!$A:$A,$D791)),'A-baseline &amp; data'!AX537)</f>
        <v>148543.43982662624</v>
      </c>
      <c r="X791" s="243">
        <f>IF('A-baseline &amp; data'!AY537="",W791*(1+SUMIFS('A-methods'!AD:AD,'A-methods'!$AG:$AG,"rate",'A-methods'!$AF:$AF,$B791,'A-methods'!$J:$J,$C791,'A-methods'!$A:$A,$D791)),'A-baseline &amp; data'!AY537)</f>
        <v>155673.5249383043</v>
      </c>
      <c r="Y791" s="243">
        <f>IF('A-baseline &amp; data'!AZ537="",X791*(1+SUMIFS('A-methods'!AE:AE,'A-methods'!$AG:$AG,"rate",'A-methods'!$AF:$AF,$B791,'A-methods'!$J:$J,$C791,'A-methods'!$A:$A,$D791)),'A-baseline &amp; data'!AZ537)</f>
        <v>163145.8541353429</v>
      </c>
    </row>
    <row r="792" spans="1:25">
      <c r="A792" s="237" t="s">
        <v>254</v>
      </c>
      <c r="B792" s="221" t="s">
        <v>202</v>
      </c>
      <c r="C792" s="274" t="str">
        <f t="shared" si="72"/>
        <v>WA</v>
      </c>
      <c r="D792" s="272" t="str">
        <f t="shared" si="72"/>
        <v>High</v>
      </c>
      <c r="E792" s="336">
        <f>IF('A-baseline &amp; data'!AF538&lt;&gt;"",'A-baseline &amp; data'!AF538,'A-baseline &amp; data'!AE538*(1+SUMIFS('A-methods'!K:K,'A-methods'!$AG:$AG,"rate",'A-methods'!$AF:$AF,$B792,'A-methods'!$J:$J,$C792,'A-methods'!$A:$A,$D792)))</f>
        <v>0</v>
      </c>
      <c r="F792" s="243">
        <f>IF('A-baseline &amp; data'!AG538="",E792*(1+SUMIFS('A-methods'!L:L,'A-methods'!$AG:$AG,"rate",'A-methods'!$AF:$AF,$B792,'A-methods'!$J:$J,$C792,'A-methods'!$A:$A,$D792)),'A-baseline &amp; data'!AG538)</f>
        <v>0</v>
      </c>
      <c r="G792" s="243">
        <f>IF('A-baseline &amp; data'!AH538="",F792*(1+SUMIFS('A-methods'!M:M,'A-methods'!$AG:$AG,"rate",'A-methods'!$AF:$AF,$B792,'A-methods'!$J:$J,$C792,'A-methods'!$A:$A,$D792)),'A-baseline &amp; data'!AH538)</f>
        <v>0</v>
      </c>
      <c r="H792" s="243">
        <f>IF('A-baseline &amp; data'!AI538="",G792*(1+SUMIFS('A-methods'!N:N,'A-methods'!$AG:$AG,"rate",'A-methods'!$AF:$AF,$B792,'A-methods'!$J:$J,$C792,'A-methods'!$A:$A,$D792)),'A-baseline &amp; data'!AI538)</f>
        <v>0</v>
      </c>
      <c r="I792" s="243">
        <f>IF('A-baseline &amp; data'!AJ538="",H792*(1+SUMIFS('A-methods'!O:O,'A-methods'!$AG:$AG,"rate",'A-methods'!$AF:$AF,$B792,'A-methods'!$J:$J,$C792,'A-methods'!$A:$A,$D792)),'A-baseline &amp; data'!AJ538)</f>
        <v>0</v>
      </c>
      <c r="J792" s="243">
        <f>IF('A-baseline &amp; data'!AK538="",I792*(1+SUMIFS('A-methods'!P:P,'A-methods'!$AG:$AG,"rate",'A-methods'!$AF:$AF,$B792,'A-methods'!$J:$J,$C792,'A-methods'!$A:$A,$D792)),'A-baseline &amp; data'!AK538)</f>
        <v>0</v>
      </c>
      <c r="K792" s="243">
        <f>IF('A-baseline &amp; data'!AL538="",J792*(1+SUMIFS('A-methods'!Q:Q,'A-methods'!$AG:$AG,"rate",'A-methods'!$AF:$AF,$B792,'A-methods'!$J:$J,$C792,'A-methods'!$A:$A,$D792)),'A-baseline &amp; data'!AL538)</f>
        <v>0</v>
      </c>
      <c r="L792" s="243">
        <f>IF('A-baseline &amp; data'!AM538="",K792*(1+SUMIFS('A-methods'!R:R,'A-methods'!$AG:$AG,"rate",'A-methods'!$AF:$AF,$B792,'A-methods'!$J:$J,$C792,'A-methods'!$A:$A,$D792)),'A-baseline &amp; data'!AM538)</f>
        <v>0</v>
      </c>
      <c r="M792" s="243">
        <f>IF('A-baseline &amp; data'!AN538="",L792*(1+SUMIFS('A-methods'!S:S,'A-methods'!$AG:$AG,"rate",'A-methods'!$AF:$AF,$B792,'A-methods'!$J:$J,$C792,'A-methods'!$A:$A,$D792)),'A-baseline &amp; data'!AN538)</f>
        <v>0</v>
      </c>
      <c r="N792" s="243">
        <f>IF('A-baseline &amp; data'!AO538="",M792*(1+SUMIFS('A-methods'!T:T,'A-methods'!$AG:$AG,"rate",'A-methods'!$AF:$AF,$B792,'A-methods'!$J:$J,$C792,'A-methods'!$A:$A,$D792)),'A-baseline &amp; data'!AO538)</f>
        <v>0</v>
      </c>
      <c r="O792" s="243">
        <f>IF('A-baseline &amp; data'!AP538="",N792*(1+SUMIFS('A-methods'!U:U,'A-methods'!$AG:$AG,"rate",'A-methods'!$AF:$AF,$B792,'A-methods'!$J:$J,$C792,'A-methods'!$A:$A,$D792)),'A-baseline &amp; data'!AP538)</f>
        <v>0</v>
      </c>
      <c r="P792" s="243">
        <f>IF('A-baseline &amp; data'!AQ538="",O792*(1+SUMIFS('A-methods'!V:V,'A-methods'!$AG:$AG,"rate",'A-methods'!$AF:$AF,$B792,'A-methods'!$J:$J,$C792,'A-methods'!$A:$A,$D792)),'A-baseline &amp; data'!AQ538)</f>
        <v>0</v>
      </c>
      <c r="Q792" s="243">
        <f>IF('A-baseline &amp; data'!AR538="",P792*(1+SUMIFS('A-methods'!W:W,'A-methods'!$AG:$AG,"rate",'A-methods'!$AF:$AF,$B792,'A-methods'!$J:$J,$C792,'A-methods'!$A:$A,$D792)),'A-baseline &amp; data'!AR538)</f>
        <v>0</v>
      </c>
      <c r="R792" s="243">
        <f>IF('A-baseline &amp; data'!AS538="",Q792*(1+SUMIFS('A-methods'!X:X,'A-methods'!$AG:$AG,"rate",'A-methods'!$AF:$AF,$B792,'A-methods'!$J:$J,$C792,'A-methods'!$A:$A,$D792)),'A-baseline &amp; data'!AS538)</f>
        <v>0</v>
      </c>
      <c r="S792" s="243">
        <f>IF('A-baseline &amp; data'!AT538="",R792*(1+SUMIFS('A-methods'!Y:Y,'A-methods'!$AG:$AG,"rate",'A-methods'!$AF:$AF,$B792,'A-methods'!$J:$J,$C792,'A-methods'!$A:$A,$D792)),'A-baseline &amp; data'!AT538)</f>
        <v>0</v>
      </c>
      <c r="T792" s="243">
        <f>IF('A-baseline &amp; data'!AU538="",S792*(1+SUMIFS('A-methods'!Z:Z,'A-methods'!$AG:$AG,"rate",'A-methods'!$AF:$AF,$B792,'A-methods'!$J:$J,$C792,'A-methods'!$A:$A,$D792)),'A-baseline &amp; data'!AU538)</f>
        <v>0</v>
      </c>
      <c r="U792" s="243">
        <f>IF('A-baseline &amp; data'!AV538="",T792*(1+SUMIFS('A-methods'!AA:AA,'A-methods'!$AG:$AG,"rate",'A-methods'!$AF:$AF,$B792,'A-methods'!$J:$J,$C792,'A-methods'!$A:$A,$D792)),'A-baseline &amp; data'!AV538)</f>
        <v>0</v>
      </c>
      <c r="V792" s="243">
        <f>IF('A-baseline &amp; data'!AW538="",U792*(1+SUMIFS('A-methods'!AB:AB,'A-methods'!$AG:$AG,"rate",'A-methods'!$AF:$AF,$B792,'A-methods'!$J:$J,$C792,'A-methods'!$A:$A,$D792)),'A-baseline &amp; data'!AW538)</f>
        <v>0</v>
      </c>
      <c r="W792" s="243">
        <f>IF('A-baseline &amp; data'!AX538="",V792*(1+SUMIFS('A-methods'!AC:AC,'A-methods'!$AG:$AG,"rate",'A-methods'!$AF:$AF,$B792,'A-methods'!$J:$J,$C792,'A-methods'!$A:$A,$D792)),'A-baseline &amp; data'!AX538)</f>
        <v>0</v>
      </c>
      <c r="X792" s="243">
        <f>IF('A-baseline &amp; data'!AY538="",W792*(1+SUMIFS('A-methods'!AD:AD,'A-methods'!$AG:$AG,"rate",'A-methods'!$AF:$AF,$B792,'A-methods'!$J:$J,$C792,'A-methods'!$A:$A,$D792)),'A-baseline &amp; data'!AY538)</f>
        <v>0</v>
      </c>
      <c r="Y792" s="243">
        <f>IF('A-baseline &amp; data'!AZ538="",X792*(1+SUMIFS('A-methods'!AE:AE,'A-methods'!$AG:$AG,"rate",'A-methods'!$AF:$AF,$B792,'A-methods'!$J:$J,$C792,'A-methods'!$A:$A,$D792)),'A-baseline &amp; data'!AZ538)</f>
        <v>0</v>
      </c>
    </row>
    <row r="793" spans="1:25">
      <c r="A793" s="237" t="s">
        <v>255</v>
      </c>
      <c r="B793" s="221" t="s">
        <v>227</v>
      </c>
      <c r="C793" s="274" t="str">
        <f t="shared" si="72"/>
        <v>WA</v>
      </c>
      <c r="D793" s="272" t="str">
        <f t="shared" si="72"/>
        <v>High</v>
      </c>
      <c r="E793" s="336">
        <f>IF('A-baseline &amp; data'!AF539&lt;&gt;"",'A-baseline &amp; data'!AF539,'A-baseline &amp; data'!AE539*(1+SUMIFS('A-methods'!K:K,'A-methods'!$AG:$AG,"rate",'A-methods'!$AF:$AF,$B793,'A-methods'!$J:$J,$C793,'A-methods'!$A:$A,$D793)))</f>
        <v>0</v>
      </c>
      <c r="F793" s="243">
        <f>IF('A-baseline &amp; data'!AG539="",E793*(1+SUMIFS('A-methods'!L:L,'A-methods'!$AG:$AG,"rate",'A-methods'!$AF:$AF,$B793,'A-methods'!$J:$J,$C793,'A-methods'!$A:$A,$D793)),'A-baseline &amp; data'!AG539)</f>
        <v>0</v>
      </c>
      <c r="G793" s="243">
        <f>IF('A-baseline &amp; data'!AH539="",F793*(1+SUMIFS('A-methods'!M:M,'A-methods'!$AG:$AG,"rate",'A-methods'!$AF:$AF,$B793,'A-methods'!$J:$J,$C793,'A-methods'!$A:$A,$D793)),'A-baseline &amp; data'!AH539)</f>
        <v>0</v>
      </c>
      <c r="H793" s="243">
        <f>IF('A-baseline &amp; data'!AI539="",G793*(1+SUMIFS('A-methods'!N:N,'A-methods'!$AG:$AG,"rate",'A-methods'!$AF:$AF,$B793,'A-methods'!$J:$J,$C793,'A-methods'!$A:$A,$D793)),'A-baseline &amp; data'!AI539)</f>
        <v>0</v>
      </c>
      <c r="I793" s="243">
        <f>IF('A-baseline &amp; data'!AJ539="",H793*(1+SUMIFS('A-methods'!O:O,'A-methods'!$AG:$AG,"rate",'A-methods'!$AF:$AF,$B793,'A-methods'!$J:$J,$C793,'A-methods'!$A:$A,$D793)),'A-baseline &amp; data'!AJ539)</f>
        <v>0</v>
      </c>
      <c r="J793" s="243">
        <f>IF('A-baseline &amp; data'!AK539="",I793*(1+SUMIFS('A-methods'!P:P,'A-methods'!$AG:$AG,"rate",'A-methods'!$AF:$AF,$B793,'A-methods'!$J:$J,$C793,'A-methods'!$A:$A,$D793)),'A-baseline &amp; data'!AK539)</f>
        <v>0</v>
      </c>
      <c r="K793" s="243">
        <f>IF('A-baseline &amp; data'!AL539="",J793*(1+SUMIFS('A-methods'!Q:Q,'A-methods'!$AG:$AG,"rate",'A-methods'!$AF:$AF,$B793,'A-methods'!$J:$J,$C793,'A-methods'!$A:$A,$D793)),'A-baseline &amp; data'!AL539)</f>
        <v>0</v>
      </c>
      <c r="L793" s="243">
        <f>IF('A-baseline &amp; data'!AM539="",K793*(1+SUMIFS('A-methods'!R:R,'A-methods'!$AG:$AG,"rate",'A-methods'!$AF:$AF,$B793,'A-methods'!$J:$J,$C793,'A-methods'!$A:$A,$D793)),'A-baseline &amp; data'!AM539)</f>
        <v>0</v>
      </c>
      <c r="M793" s="243">
        <f>IF('A-baseline &amp; data'!AN539="",L793*(1+SUMIFS('A-methods'!S:S,'A-methods'!$AG:$AG,"rate",'A-methods'!$AF:$AF,$B793,'A-methods'!$J:$J,$C793,'A-methods'!$A:$A,$D793)),'A-baseline &amp; data'!AN539)</f>
        <v>0</v>
      </c>
      <c r="N793" s="243">
        <f>IF('A-baseline &amp; data'!AO539="",M793*(1+SUMIFS('A-methods'!T:T,'A-methods'!$AG:$AG,"rate",'A-methods'!$AF:$AF,$B793,'A-methods'!$J:$J,$C793,'A-methods'!$A:$A,$D793)),'A-baseline &amp; data'!AO539)</f>
        <v>0</v>
      </c>
      <c r="O793" s="243">
        <f>IF('A-baseline &amp; data'!AP539="",N793*(1+SUMIFS('A-methods'!U:U,'A-methods'!$AG:$AG,"rate",'A-methods'!$AF:$AF,$B793,'A-methods'!$J:$J,$C793,'A-methods'!$A:$A,$D793)),'A-baseline &amp; data'!AP539)</f>
        <v>0</v>
      </c>
      <c r="P793" s="243">
        <f>IF('A-baseline &amp; data'!AQ539="",O793*(1+SUMIFS('A-methods'!V:V,'A-methods'!$AG:$AG,"rate",'A-methods'!$AF:$AF,$B793,'A-methods'!$J:$J,$C793,'A-methods'!$A:$A,$D793)),'A-baseline &amp; data'!AQ539)</f>
        <v>0</v>
      </c>
      <c r="Q793" s="243">
        <f>IF('A-baseline &amp; data'!AR539="",P793*(1+SUMIFS('A-methods'!W:W,'A-methods'!$AG:$AG,"rate",'A-methods'!$AF:$AF,$B793,'A-methods'!$J:$J,$C793,'A-methods'!$A:$A,$D793)),'A-baseline &amp; data'!AR539)</f>
        <v>0</v>
      </c>
      <c r="R793" s="243">
        <f>IF('A-baseline &amp; data'!AS539="",Q793*(1+SUMIFS('A-methods'!X:X,'A-methods'!$AG:$AG,"rate",'A-methods'!$AF:$AF,$B793,'A-methods'!$J:$J,$C793,'A-methods'!$A:$A,$D793)),'A-baseline &amp; data'!AS539)</f>
        <v>0</v>
      </c>
      <c r="S793" s="243">
        <f>IF('A-baseline &amp; data'!AT539="",R793*(1+SUMIFS('A-methods'!Y:Y,'A-methods'!$AG:$AG,"rate",'A-methods'!$AF:$AF,$B793,'A-methods'!$J:$J,$C793,'A-methods'!$A:$A,$D793)),'A-baseline &amp; data'!AT539)</f>
        <v>0</v>
      </c>
      <c r="T793" s="243">
        <f>IF('A-baseline &amp; data'!AU539="",S793*(1+SUMIFS('A-methods'!Z:Z,'A-methods'!$AG:$AG,"rate",'A-methods'!$AF:$AF,$B793,'A-methods'!$J:$J,$C793,'A-methods'!$A:$A,$D793)),'A-baseline &amp; data'!AU539)</f>
        <v>0</v>
      </c>
      <c r="U793" s="243">
        <f>IF('A-baseline &amp; data'!AV539="",T793*(1+SUMIFS('A-methods'!AA:AA,'A-methods'!$AG:$AG,"rate",'A-methods'!$AF:$AF,$B793,'A-methods'!$J:$J,$C793,'A-methods'!$A:$A,$D793)),'A-baseline &amp; data'!AV539)</f>
        <v>0</v>
      </c>
      <c r="V793" s="243">
        <f>IF('A-baseline &amp; data'!AW539="",U793*(1+SUMIFS('A-methods'!AB:AB,'A-methods'!$AG:$AG,"rate",'A-methods'!$AF:$AF,$B793,'A-methods'!$J:$J,$C793,'A-methods'!$A:$A,$D793)),'A-baseline &amp; data'!AW539)</f>
        <v>0</v>
      </c>
      <c r="W793" s="243">
        <f>IF('A-baseline &amp; data'!AX539="",V793*(1+SUMIFS('A-methods'!AC:AC,'A-methods'!$AG:$AG,"rate",'A-methods'!$AF:$AF,$B793,'A-methods'!$J:$J,$C793,'A-methods'!$A:$A,$D793)),'A-baseline &amp; data'!AX539)</f>
        <v>0</v>
      </c>
      <c r="X793" s="243">
        <f>IF('A-baseline &amp; data'!AY539="",W793*(1+SUMIFS('A-methods'!AD:AD,'A-methods'!$AG:$AG,"rate",'A-methods'!$AF:$AF,$B793,'A-methods'!$J:$J,$C793,'A-methods'!$A:$A,$D793)),'A-baseline &amp; data'!AY539)</f>
        <v>0</v>
      </c>
      <c r="Y793" s="243">
        <f>IF('A-baseline &amp; data'!AZ539="",X793*(1+SUMIFS('A-methods'!AE:AE,'A-methods'!$AG:$AG,"rate",'A-methods'!$AF:$AF,$B793,'A-methods'!$J:$J,$C793,'A-methods'!$A:$A,$D793)),'A-baseline &amp; data'!AZ539)</f>
        <v>0</v>
      </c>
    </row>
    <row r="794" spans="1:25">
      <c r="A794" s="237" t="s">
        <v>256</v>
      </c>
      <c r="B794" s="221" t="s">
        <v>372</v>
      </c>
      <c r="C794" s="274" t="str">
        <f t="shared" si="72"/>
        <v>WA</v>
      </c>
      <c r="D794" s="272" t="str">
        <f t="shared" si="72"/>
        <v>High</v>
      </c>
      <c r="E794" s="336">
        <f>IF('A-baseline &amp; data'!AF540&lt;&gt;"",'A-baseline &amp; data'!AF540,'A-baseline &amp; data'!AE540*(1+SUMIFS('A-methods'!K:K,'A-methods'!$AG:$AG,"rate",'A-methods'!$AF:$AF,$B794,'A-methods'!$J:$J,$C794,'A-methods'!$A:$A,$D794)))</f>
        <v>0</v>
      </c>
      <c r="F794" s="243">
        <f>IF('A-baseline &amp; data'!AG540="",E794*(1+SUMIFS('A-methods'!L:L,'A-methods'!$AG:$AG,"rate",'A-methods'!$AF:$AF,$B794,'A-methods'!$J:$J,$C794,'A-methods'!$A:$A,$D794)),'A-baseline &amp; data'!AG540)</f>
        <v>0</v>
      </c>
      <c r="G794" s="243">
        <f>IF('A-baseline &amp; data'!AH540="",F794*(1+SUMIFS('A-methods'!M:M,'A-methods'!$AG:$AG,"rate",'A-methods'!$AF:$AF,$B794,'A-methods'!$J:$J,$C794,'A-methods'!$A:$A,$D794)),'A-baseline &amp; data'!AH540)</f>
        <v>0</v>
      </c>
      <c r="H794" s="243">
        <f>IF('A-baseline &amp; data'!AI540="",G794*(1+SUMIFS('A-methods'!N:N,'A-methods'!$AG:$AG,"rate",'A-methods'!$AF:$AF,$B794,'A-methods'!$J:$J,$C794,'A-methods'!$A:$A,$D794)),'A-baseline &amp; data'!AI540)</f>
        <v>0</v>
      </c>
      <c r="I794" s="243">
        <f>IF('A-baseline &amp; data'!AJ540="",H794*(1+SUMIFS('A-methods'!O:O,'A-methods'!$AG:$AG,"rate",'A-methods'!$AF:$AF,$B794,'A-methods'!$J:$J,$C794,'A-methods'!$A:$A,$D794)),'A-baseline &amp; data'!AJ540)</f>
        <v>0</v>
      </c>
      <c r="J794" s="243">
        <f>IF('A-baseline &amp; data'!AK540="",I794*(1+SUMIFS('A-methods'!P:P,'A-methods'!$AG:$AG,"rate",'A-methods'!$AF:$AF,$B794,'A-methods'!$J:$J,$C794,'A-methods'!$A:$A,$D794)),'A-baseline &amp; data'!AK540)</f>
        <v>0</v>
      </c>
      <c r="K794" s="243">
        <f>IF('A-baseline &amp; data'!AL540="",J794*(1+SUMIFS('A-methods'!Q:Q,'A-methods'!$AG:$AG,"rate",'A-methods'!$AF:$AF,$B794,'A-methods'!$J:$J,$C794,'A-methods'!$A:$A,$D794)),'A-baseline &amp; data'!AL540)</f>
        <v>0</v>
      </c>
      <c r="L794" s="243">
        <f>IF('A-baseline &amp; data'!AM540="",K794*(1+SUMIFS('A-methods'!R:R,'A-methods'!$AG:$AG,"rate",'A-methods'!$AF:$AF,$B794,'A-methods'!$J:$J,$C794,'A-methods'!$A:$A,$D794)),'A-baseline &amp; data'!AM540)</f>
        <v>0</v>
      </c>
      <c r="M794" s="243">
        <f>IF('A-baseline &amp; data'!AN540="",L794*(1+SUMIFS('A-methods'!S:S,'A-methods'!$AG:$AG,"rate",'A-methods'!$AF:$AF,$B794,'A-methods'!$J:$J,$C794,'A-methods'!$A:$A,$D794)),'A-baseline &amp; data'!AN540)</f>
        <v>0</v>
      </c>
      <c r="N794" s="243">
        <f>IF('A-baseline &amp; data'!AO540="",M794*(1+SUMIFS('A-methods'!T:T,'A-methods'!$AG:$AG,"rate",'A-methods'!$AF:$AF,$B794,'A-methods'!$J:$J,$C794,'A-methods'!$A:$A,$D794)),'A-baseline &amp; data'!AO540)</f>
        <v>0</v>
      </c>
      <c r="O794" s="243">
        <f>IF('A-baseline &amp; data'!AP540="",N794*(1+SUMIFS('A-methods'!U:U,'A-methods'!$AG:$AG,"rate",'A-methods'!$AF:$AF,$B794,'A-methods'!$J:$J,$C794,'A-methods'!$A:$A,$D794)),'A-baseline &amp; data'!AP540)</f>
        <v>0</v>
      </c>
      <c r="P794" s="243">
        <f>IF('A-baseline &amp; data'!AQ540="",O794*(1+SUMIFS('A-methods'!V:V,'A-methods'!$AG:$AG,"rate",'A-methods'!$AF:$AF,$B794,'A-methods'!$J:$J,$C794,'A-methods'!$A:$A,$D794)),'A-baseline &amp; data'!AQ540)</f>
        <v>0</v>
      </c>
      <c r="Q794" s="243">
        <f>IF('A-baseline &amp; data'!AR540="",P794*(1+SUMIFS('A-methods'!W:W,'A-methods'!$AG:$AG,"rate",'A-methods'!$AF:$AF,$B794,'A-methods'!$J:$J,$C794,'A-methods'!$A:$A,$D794)),'A-baseline &amp; data'!AR540)</f>
        <v>0</v>
      </c>
      <c r="R794" s="243">
        <f>IF('A-baseline &amp; data'!AS540="",Q794*(1+SUMIFS('A-methods'!X:X,'A-methods'!$AG:$AG,"rate",'A-methods'!$AF:$AF,$B794,'A-methods'!$J:$J,$C794,'A-methods'!$A:$A,$D794)),'A-baseline &amp; data'!AS540)</f>
        <v>0</v>
      </c>
      <c r="S794" s="243">
        <f>IF('A-baseline &amp; data'!AT540="",R794*(1+SUMIFS('A-methods'!Y:Y,'A-methods'!$AG:$AG,"rate",'A-methods'!$AF:$AF,$B794,'A-methods'!$J:$J,$C794,'A-methods'!$A:$A,$D794)),'A-baseline &amp; data'!AT540)</f>
        <v>0</v>
      </c>
      <c r="T794" s="243">
        <f>IF('A-baseline &amp; data'!AU540="",S794*(1+SUMIFS('A-methods'!Z:Z,'A-methods'!$AG:$AG,"rate",'A-methods'!$AF:$AF,$B794,'A-methods'!$J:$J,$C794,'A-methods'!$A:$A,$D794)),'A-baseline &amp; data'!AU540)</f>
        <v>0</v>
      </c>
      <c r="U794" s="243">
        <f>IF('A-baseline &amp; data'!AV540="",T794*(1+SUMIFS('A-methods'!AA:AA,'A-methods'!$AG:$AG,"rate",'A-methods'!$AF:$AF,$B794,'A-methods'!$J:$J,$C794,'A-methods'!$A:$A,$D794)),'A-baseline &amp; data'!AV540)</f>
        <v>0</v>
      </c>
      <c r="V794" s="243">
        <f>IF('A-baseline &amp; data'!AW540="",U794*(1+SUMIFS('A-methods'!AB:AB,'A-methods'!$AG:$AG,"rate",'A-methods'!$AF:$AF,$B794,'A-methods'!$J:$J,$C794,'A-methods'!$A:$A,$D794)),'A-baseline &amp; data'!AW540)</f>
        <v>0</v>
      </c>
      <c r="W794" s="243">
        <f>IF('A-baseline &amp; data'!AX540="",V794*(1+SUMIFS('A-methods'!AC:AC,'A-methods'!$AG:$AG,"rate",'A-methods'!$AF:$AF,$B794,'A-methods'!$J:$J,$C794,'A-methods'!$A:$A,$D794)),'A-baseline &amp; data'!AX540)</f>
        <v>0</v>
      </c>
      <c r="X794" s="243">
        <f>IF('A-baseline &amp; data'!AY540="",W794*(1+SUMIFS('A-methods'!AD:AD,'A-methods'!$AG:$AG,"rate",'A-methods'!$AF:$AF,$B794,'A-methods'!$J:$J,$C794,'A-methods'!$A:$A,$D794)),'A-baseline &amp; data'!AY540)</f>
        <v>0</v>
      </c>
      <c r="Y794" s="243">
        <f>IF('A-baseline &amp; data'!AZ540="",X794*(1+SUMIFS('A-methods'!AE:AE,'A-methods'!$AG:$AG,"rate",'A-methods'!$AF:$AF,$B794,'A-methods'!$J:$J,$C794,'A-methods'!$A:$A,$D794)),'A-baseline &amp; data'!AZ540)</f>
        <v>0</v>
      </c>
    </row>
    <row r="795" spans="1:25">
      <c r="A795" s="237" t="s">
        <v>370</v>
      </c>
      <c r="B795" s="221" t="s">
        <v>371</v>
      </c>
      <c r="C795" s="274" t="str">
        <f t="shared" si="72"/>
        <v>WA</v>
      </c>
      <c r="D795" s="272" t="str">
        <f t="shared" si="72"/>
        <v>High</v>
      </c>
      <c r="E795" s="336">
        <f>IF('A-baseline &amp; data'!AF541&lt;&gt;"",'A-baseline &amp; data'!AF541,'A-baseline &amp; data'!AE541*(1+SUMIFS('A-methods'!K:K,'A-methods'!$AG:$AG,"rate",'A-methods'!$AF:$AF,$B795,'A-methods'!$J:$J,$C795,'A-methods'!$A:$A,$D795)))</f>
        <v>0</v>
      </c>
      <c r="F795" s="243">
        <f>IF('A-baseline &amp; data'!AG541="",E795*(1+SUMIFS('A-methods'!L:L,'A-methods'!$AG:$AG,"rate",'A-methods'!$AF:$AF,$B795,'A-methods'!$J:$J,$C795,'A-methods'!$A:$A,$D795)),'A-baseline &amp; data'!AG541)</f>
        <v>0</v>
      </c>
      <c r="G795" s="243">
        <f>IF('A-baseline &amp; data'!AH541="",F795*(1+SUMIFS('A-methods'!M:M,'A-methods'!$AG:$AG,"rate",'A-methods'!$AF:$AF,$B795,'A-methods'!$J:$J,$C795,'A-methods'!$A:$A,$D795)),'A-baseline &amp; data'!AH541)</f>
        <v>0</v>
      </c>
      <c r="H795" s="243">
        <f>IF('A-baseline &amp; data'!AI541="",G795*(1+SUMIFS('A-methods'!N:N,'A-methods'!$AG:$AG,"rate",'A-methods'!$AF:$AF,$B795,'A-methods'!$J:$J,$C795,'A-methods'!$A:$A,$D795)),'A-baseline &amp; data'!AI541)</f>
        <v>0</v>
      </c>
      <c r="I795" s="243">
        <f>IF('A-baseline &amp; data'!AJ541="",H795*(1+SUMIFS('A-methods'!O:O,'A-methods'!$AG:$AG,"rate",'A-methods'!$AF:$AF,$B795,'A-methods'!$J:$J,$C795,'A-methods'!$A:$A,$D795)),'A-baseline &amp; data'!AJ541)</f>
        <v>0</v>
      </c>
      <c r="J795" s="243">
        <f>IF('A-baseline &amp; data'!AK541="",I795*(1+SUMIFS('A-methods'!P:P,'A-methods'!$AG:$AG,"rate",'A-methods'!$AF:$AF,$B795,'A-methods'!$J:$J,$C795,'A-methods'!$A:$A,$D795)),'A-baseline &amp; data'!AK541)</f>
        <v>0</v>
      </c>
      <c r="K795" s="243">
        <f>IF('A-baseline &amp; data'!AL541="",J795*(1+SUMIFS('A-methods'!Q:Q,'A-methods'!$AG:$AG,"rate",'A-methods'!$AF:$AF,$B795,'A-methods'!$J:$J,$C795,'A-methods'!$A:$A,$D795)),'A-baseline &amp; data'!AL541)</f>
        <v>0</v>
      </c>
      <c r="L795" s="243">
        <f>IF('A-baseline &amp; data'!AM541="",K795*(1+SUMIFS('A-methods'!R:R,'A-methods'!$AG:$AG,"rate",'A-methods'!$AF:$AF,$B795,'A-methods'!$J:$J,$C795,'A-methods'!$A:$A,$D795)),'A-baseline &amp; data'!AM541)</f>
        <v>0</v>
      </c>
      <c r="M795" s="243">
        <f>IF('A-baseline &amp; data'!AN541="",L795*(1+SUMIFS('A-methods'!S:S,'A-methods'!$AG:$AG,"rate",'A-methods'!$AF:$AF,$B795,'A-methods'!$J:$J,$C795,'A-methods'!$A:$A,$D795)),'A-baseline &amp; data'!AN541)</f>
        <v>0</v>
      </c>
      <c r="N795" s="243">
        <f>IF('A-baseline &amp; data'!AO541="",M795*(1+SUMIFS('A-methods'!T:T,'A-methods'!$AG:$AG,"rate",'A-methods'!$AF:$AF,$B795,'A-methods'!$J:$J,$C795,'A-methods'!$A:$A,$D795)),'A-baseline &amp; data'!AO541)</f>
        <v>0</v>
      </c>
      <c r="O795" s="243">
        <f>IF('A-baseline &amp; data'!AP541="",N795*(1+SUMIFS('A-methods'!U:U,'A-methods'!$AG:$AG,"rate",'A-methods'!$AF:$AF,$B795,'A-methods'!$J:$J,$C795,'A-methods'!$A:$A,$D795)),'A-baseline &amp; data'!AP541)</f>
        <v>0</v>
      </c>
      <c r="P795" s="243">
        <f>IF('A-baseline &amp; data'!AQ541="",O795*(1+SUMIFS('A-methods'!V:V,'A-methods'!$AG:$AG,"rate",'A-methods'!$AF:$AF,$B795,'A-methods'!$J:$J,$C795,'A-methods'!$A:$A,$D795)),'A-baseline &amp; data'!AQ541)</f>
        <v>0</v>
      </c>
      <c r="Q795" s="243">
        <f>IF('A-baseline &amp; data'!AR541="",P795*(1+SUMIFS('A-methods'!W:W,'A-methods'!$AG:$AG,"rate",'A-methods'!$AF:$AF,$B795,'A-methods'!$J:$J,$C795,'A-methods'!$A:$A,$D795)),'A-baseline &amp; data'!AR541)</f>
        <v>0</v>
      </c>
      <c r="R795" s="243">
        <f>IF('A-baseline &amp; data'!AS541="",Q795*(1+SUMIFS('A-methods'!X:X,'A-methods'!$AG:$AG,"rate",'A-methods'!$AF:$AF,$B795,'A-methods'!$J:$J,$C795,'A-methods'!$A:$A,$D795)),'A-baseline &amp; data'!AS541)</f>
        <v>0</v>
      </c>
      <c r="S795" s="243">
        <f>IF('A-baseline &amp; data'!AT541="",R795*(1+SUMIFS('A-methods'!Y:Y,'A-methods'!$AG:$AG,"rate",'A-methods'!$AF:$AF,$B795,'A-methods'!$J:$J,$C795,'A-methods'!$A:$A,$D795)),'A-baseline &amp; data'!AT541)</f>
        <v>0</v>
      </c>
      <c r="T795" s="243">
        <f>IF('A-baseline &amp; data'!AU541="",S795*(1+SUMIFS('A-methods'!Z:Z,'A-methods'!$AG:$AG,"rate",'A-methods'!$AF:$AF,$B795,'A-methods'!$J:$J,$C795,'A-methods'!$A:$A,$D795)),'A-baseline &amp; data'!AU541)</f>
        <v>0</v>
      </c>
      <c r="U795" s="243">
        <f>IF('A-baseline &amp; data'!AV541="",T795*(1+SUMIFS('A-methods'!AA:AA,'A-methods'!$AG:$AG,"rate",'A-methods'!$AF:$AF,$B795,'A-methods'!$J:$J,$C795,'A-methods'!$A:$A,$D795)),'A-baseline &amp; data'!AV541)</f>
        <v>0</v>
      </c>
      <c r="V795" s="243">
        <f>IF('A-baseline &amp; data'!AW541="",U795*(1+SUMIFS('A-methods'!AB:AB,'A-methods'!$AG:$AG,"rate",'A-methods'!$AF:$AF,$B795,'A-methods'!$J:$J,$C795,'A-methods'!$A:$A,$D795)),'A-baseline &amp; data'!AW541)</f>
        <v>0</v>
      </c>
      <c r="W795" s="243">
        <f>IF('A-baseline &amp; data'!AX541="",V795*(1+SUMIFS('A-methods'!AC:AC,'A-methods'!$AG:$AG,"rate",'A-methods'!$AF:$AF,$B795,'A-methods'!$J:$J,$C795,'A-methods'!$A:$A,$D795)),'A-baseline &amp; data'!AX541)</f>
        <v>0</v>
      </c>
      <c r="X795" s="243">
        <f>IF('A-baseline &amp; data'!AY541="",W795*(1+SUMIFS('A-methods'!AD:AD,'A-methods'!$AG:$AG,"rate",'A-methods'!$AF:$AF,$B795,'A-methods'!$J:$J,$C795,'A-methods'!$A:$A,$D795)),'A-baseline &amp; data'!AY541)</f>
        <v>0</v>
      </c>
      <c r="Y795" s="243">
        <f>IF('A-baseline &amp; data'!AZ541="",X795*(1+SUMIFS('A-methods'!AE:AE,'A-methods'!$AG:$AG,"rate",'A-methods'!$AF:$AF,$B795,'A-methods'!$J:$J,$C795,'A-methods'!$A:$A,$D795)),'A-baseline &amp; data'!AZ541)</f>
        <v>0</v>
      </c>
    </row>
    <row r="796" spans="1:25">
      <c r="A796" s="237" t="s">
        <v>381</v>
      </c>
      <c r="B796" s="221" t="s">
        <v>382</v>
      </c>
      <c r="C796" s="274" t="str">
        <f t="shared" si="72"/>
        <v>WA</v>
      </c>
      <c r="D796" s="272" t="str">
        <f t="shared" si="72"/>
        <v>High</v>
      </c>
      <c r="E796" s="336">
        <f>IF('A-baseline &amp; data'!AF542&lt;&gt;"",'A-baseline &amp; data'!AF542,'A-baseline &amp; data'!AE542*(1+SUMIFS('A-methods'!K:K,'A-methods'!$AG:$AG,"rate",'A-methods'!$AF:$AF,$B796,'A-methods'!$J:$J,$C796,'A-methods'!$A:$A,$D796)))</f>
        <v>0</v>
      </c>
      <c r="F796" s="243">
        <f>IF('A-baseline &amp; data'!AG542="",E796*(1+SUMIFS('A-methods'!L:L,'A-methods'!$AG:$AG,"rate",'A-methods'!$AF:$AF,$B796,'A-methods'!$J:$J,$C796,'A-methods'!$A:$A,$D796)),'A-baseline &amp; data'!AG542)</f>
        <v>0</v>
      </c>
      <c r="G796" s="243">
        <f>IF('A-baseline &amp; data'!AH542="",F796*(1+SUMIFS('A-methods'!M:M,'A-methods'!$AG:$AG,"rate",'A-methods'!$AF:$AF,$B796,'A-methods'!$J:$J,$C796,'A-methods'!$A:$A,$D796)),'A-baseline &amp; data'!AH542)</f>
        <v>0</v>
      </c>
      <c r="H796" s="243">
        <f>IF('A-baseline &amp; data'!AI542="",G796*(1+SUMIFS('A-methods'!N:N,'A-methods'!$AG:$AG,"rate",'A-methods'!$AF:$AF,$B796,'A-methods'!$J:$J,$C796,'A-methods'!$A:$A,$D796)),'A-baseline &amp; data'!AI542)</f>
        <v>0</v>
      </c>
      <c r="I796" s="243">
        <f>IF('A-baseline &amp; data'!AJ542="",H796*(1+SUMIFS('A-methods'!O:O,'A-methods'!$AG:$AG,"rate",'A-methods'!$AF:$AF,$B796,'A-methods'!$J:$J,$C796,'A-methods'!$A:$A,$D796)),'A-baseline &amp; data'!AJ542)</f>
        <v>0</v>
      </c>
      <c r="J796" s="243">
        <f>IF('A-baseline &amp; data'!AK542="",I796*(1+SUMIFS('A-methods'!P:P,'A-methods'!$AG:$AG,"rate",'A-methods'!$AF:$AF,$B796,'A-methods'!$J:$J,$C796,'A-methods'!$A:$A,$D796)),'A-baseline &amp; data'!AK542)</f>
        <v>0</v>
      </c>
      <c r="K796" s="243">
        <f>IF('A-baseline &amp; data'!AL542="",J796*(1+SUMIFS('A-methods'!Q:Q,'A-methods'!$AG:$AG,"rate",'A-methods'!$AF:$AF,$B796,'A-methods'!$J:$J,$C796,'A-methods'!$A:$A,$D796)),'A-baseline &amp; data'!AL542)</f>
        <v>0</v>
      </c>
      <c r="L796" s="243">
        <f>IF('A-baseline &amp; data'!AM542="",K796*(1+SUMIFS('A-methods'!R:R,'A-methods'!$AG:$AG,"rate",'A-methods'!$AF:$AF,$B796,'A-methods'!$J:$J,$C796,'A-methods'!$A:$A,$D796)),'A-baseline &amp; data'!AM542)</f>
        <v>0</v>
      </c>
      <c r="M796" s="243">
        <f>IF('A-baseline &amp; data'!AN542="",L796*(1+SUMIFS('A-methods'!S:S,'A-methods'!$AG:$AG,"rate",'A-methods'!$AF:$AF,$B796,'A-methods'!$J:$J,$C796,'A-methods'!$A:$A,$D796)),'A-baseline &amp; data'!AN542)</f>
        <v>0</v>
      </c>
      <c r="N796" s="243">
        <f>IF('A-baseline &amp; data'!AO542="",M796*(1+SUMIFS('A-methods'!T:T,'A-methods'!$AG:$AG,"rate",'A-methods'!$AF:$AF,$B796,'A-methods'!$J:$J,$C796,'A-methods'!$A:$A,$D796)),'A-baseline &amp; data'!AO542)</f>
        <v>0</v>
      </c>
      <c r="O796" s="243">
        <f>IF('A-baseline &amp; data'!AP542="",N796*(1+SUMIFS('A-methods'!U:U,'A-methods'!$AG:$AG,"rate",'A-methods'!$AF:$AF,$B796,'A-methods'!$J:$J,$C796,'A-methods'!$A:$A,$D796)),'A-baseline &amp; data'!AP542)</f>
        <v>0</v>
      </c>
      <c r="P796" s="243">
        <f>IF('A-baseline &amp; data'!AQ542="",O796*(1+SUMIFS('A-methods'!V:V,'A-methods'!$AG:$AG,"rate",'A-methods'!$AF:$AF,$B796,'A-methods'!$J:$J,$C796,'A-methods'!$A:$A,$D796)),'A-baseline &amp; data'!AQ542)</f>
        <v>0</v>
      </c>
      <c r="Q796" s="243">
        <f>IF('A-baseline &amp; data'!AR542="",P796*(1+SUMIFS('A-methods'!W:W,'A-methods'!$AG:$AG,"rate",'A-methods'!$AF:$AF,$B796,'A-methods'!$J:$J,$C796,'A-methods'!$A:$A,$D796)),'A-baseline &amp; data'!AR542)</f>
        <v>0</v>
      </c>
      <c r="R796" s="243">
        <f>IF('A-baseline &amp; data'!AS542="",Q796*(1+SUMIFS('A-methods'!X:X,'A-methods'!$AG:$AG,"rate",'A-methods'!$AF:$AF,$B796,'A-methods'!$J:$J,$C796,'A-methods'!$A:$A,$D796)),'A-baseline &amp; data'!AS542)</f>
        <v>0</v>
      </c>
      <c r="S796" s="243">
        <f>IF('A-baseline &amp; data'!AT542="",R796*(1+SUMIFS('A-methods'!Y:Y,'A-methods'!$AG:$AG,"rate",'A-methods'!$AF:$AF,$B796,'A-methods'!$J:$J,$C796,'A-methods'!$A:$A,$D796)),'A-baseline &amp; data'!AT542)</f>
        <v>0</v>
      </c>
      <c r="T796" s="243">
        <f>IF('A-baseline &amp; data'!AU542="",S796*(1+SUMIFS('A-methods'!Z:Z,'A-methods'!$AG:$AG,"rate",'A-methods'!$AF:$AF,$B796,'A-methods'!$J:$J,$C796,'A-methods'!$A:$A,$D796)),'A-baseline &amp; data'!AU542)</f>
        <v>0</v>
      </c>
      <c r="U796" s="243">
        <f>IF('A-baseline &amp; data'!AV542="",T796*(1+SUMIFS('A-methods'!AA:AA,'A-methods'!$AG:$AG,"rate",'A-methods'!$AF:$AF,$B796,'A-methods'!$J:$J,$C796,'A-methods'!$A:$A,$D796)),'A-baseline &amp; data'!AV542)</f>
        <v>0</v>
      </c>
      <c r="V796" s="243">
        <f>IF('A-baseline &amp; data'!AW542="",U796*(1+SUMIFS('A-methods'!AB:AB,'A-methods'!$AG:$AG,"rate",'A-methods'!$AF:$AF,$B796,'A-methods'!$J:$J,$C796,'A-methods'!$A:$A,$D796)),'A-baseline &amp; data'!AW542)</f>
        <v>0</v>
      </c>
      <c r="W796" s="243">
        <f>IF('A-baseline &amp; data'!AX542="",V796*(1+SUMIFS('A-methods'!AC:AC,'A-methods'!$AG:$AG,"rate",'A-methods'!$AF:$AF,$B796,'A-methods'!$J:$J,$C796,'A-methods'!$A:$A,$D796)),'A-baseline &amp; data'!AX542)</f>
        <v>0</v>
      </c>
      <c r="X796" s="243">
        <f>IF('A-baseline &amp; data'!AY542="",W796*(1+SUMIFS('A-methods'!AD:AD,'A-methods'!$AG:$AG,"rate",'A-methods'!$AF:$AF,$B796,'A-methods'!$J:$J,$C796,'A-methods'!$A:$A,$D796)),'A-baseline &amp; data'!AY542)</f>
        <v>0</v>
      </c>
      <c r="Y796" s="243">
        <f>IF('A-baseline &amp; data'!AZ542="",X796*(1+SUMIFS('A-methods'!AE:AE,'A-methods'!$AG:$AG,"rate",'A-methods'!$AF:$AF,$B796,'A-methods'!$J:$J,$C796,'A-methods'!$A:$A,$D796)),'A-baseline &amp; data'!AZ542)</f>
        <v>0</v>
      </c>
    </row>
    <row r="797" spans="1:25">
      <c r="A797" s="237" t="s">
        <v>257</v>
      </c>
      <c r="B797" s="221" t="s">
        <v>194</v>
      </c>
      <c r="C797" s="274" t="str">
        <f t="shared" si="72"/>
        <v>WA</v>
      </c>
      <c r="D797" s="272" t="str">
        <f t="shared" si="72"/>
        <v>High</v>
      </c>
      <c r="E797" s="336">
        <f>IF('A-baseline &amp; data'!AF543&lt;&gt;"",'A-baseline &amp; data'!AF543,'A-baseline &amp; data'!AE543*(1+SUMIFS('A-methods'!K:K,'A-methods'!$AG:$AG,"rate",'A-methods'!$AF:$AF,$B797,'A-methods'!$J:$J,$C797,'A-methods'!$A:$A,$D797)))</f>
        <v>2070.7097873479115</v>
      </c>
      <c r="F797" s="243">
        <f>IF('A-baseline &amp; data'!AG543="",E797*(1+SUMIFS('A-methods'!L:L,'A-methods'!$AG:$AG,"rate",'A-methods'!$AF:$AF,$B797,'A-methods'!$J:$J,$C797,'A-methods'!$A:$A,$D797)),'A-baseline &amp; data'!AG543)</f>
        <v>2091.4168852213907</v>
      </c>
      <c r="G797" s="243">
        <f>IF('A-baseline &amp; data'!AH543="",F797*(1+SUMIFS('A-methods'!M:M,'A-methods'!$AG:$AG,"rate",'A-methods'!$AF:$AF,$B797,'A-methods'!$J:$J,$C797,'A-methods'!$A:$A,$D797)),'A-baseline &amp; data'!AH543)</f>
        <v>2112.3310540736047</v>
      </c>
      <c r="H797" s="243">
        <f>IF('A-baseline &amp; data'!AI543="",G797*(1+SUMIFS('A-methods'!N:N,'A-methods'!$AG:$AG,"rate",'A-methods'!$AF:$AF,$B797,'A-methods'!$J:$J,$C797,'A-methods'!$A:$A,$D797)),'A-baseline &amp; data'!AI543)</f>
        <v>2133.4543646143406</v>
      </c>
      <c r="I797" s="243">
        <f>IF('A-baseline &amp; data'!AJ543="",H797*(1+SUMIFS('A-methods'!O:O,'A-methods'!$AG:$AG,"rate",'A-methods'!$AF:$AF,$B797,'A-methods'!$J:$J,$C797,'A-methods'!$A:$A,$D797)),'A-baseline &amp; data'!AJ543)</f>
        <v>2154.7889082604843</v>
      </c>
      <c r="J797" s="243">
        <f>IF('A-baseline &amp; data'!AK543="",I797*(1+SUMIFS('A-methods'!P:P,'A-methods'!$AG:$AG,"rate",'A-methods'!$AF:$AF,$B797,'A-methods'!$J:$J,$C797,'A-methods'!$A:$A,$D797)),'A-baseline &amp; data'!AK543)</f>
        <v>2176.3367973430891</v>
      </c>
      <c r="K797" s="243">
        <f>IF('A-baseline &amp; data'!AL543="",J797*(1+SUMIFS('A-methods'!Q:Q,'A-methods'!$AG:$AG,"rate",'A-methods'!$AF:$AF,$B797,'A-methods'!$J:$J,$C797,'A-methods'!$A:$A,$D797)),'A-baseline &amp; data'!AL543)</f>
        <v>2198.1001653165199</v>
      </c>
      <c r="L797" s="243">
        <f>IF('A-baseline &amp; data'!AM543="",K797*(1+SUMIFS('A-methods'!R:R,'A-methods'!$AG:$AG,"rate",'A-methods'!$AF:$AF,$B797,'A-methods'!$J:$J,$C797,'A-methods'!$A:$A,$D797)),'A-baseline &amp; data'!AM543)</f>
        <v>2220.081166969685</v>
      </c>
      <c r="M797" s="243">
        <f>IF('A-baseline &amp; data'!AN543="",L797*(1+SUMIFS('A-methods'!S:S,'A-methods'!$AG:$AG,"rate",'A-methods'!$AF:$AF,$B797,'A-methods'!$J:$J,$C797,'A-methods'!$A:$A,$D797)),'A-baseline &amp; data'!AN543)</f>
        <v>2242.281978639382</v>
      </c>
      <c r="N797" s="243">
        <f>IF('A-baseline &amp; data'!AO543="",M797*(1+SUMIFS('A-methods'!T:T,'A-methods'!$AG:$AG,"rate",'A-methods'!$AF:$AF,$B797,'A-methods'!$J:$J,$C797,'A-methods'!$A:$A,$D797)),'A-baseline &amp; data'!AO543)</f>
        <v>2264.7047984257761</v>
      </c>
      <c r="O797" s="243">
        <f>IF('A-baseline &amp; data'!AP543="",N797*(1+SUMIFS('A-methods'!U:U,'A-methods'!$AG:$AG,"rate",'A-methods'!$AF:$AF,$B797,'A-methods'!$J:$J,$C797,'A-methods'!$A:$A,$D797)),'A-baseline &amp; data'!AP543)</f>
        <v>2287.3518464100339</v>
      </c>
      <c r="P797" s="243">
        <f>IF('A-baseline &amp; data'!AQ543="",O797*(1+SUMIFS('A-methods'!V:V,'A-methods'!$AG:$AG,"rate",'A-methods'!$AF:$AF,$B797,'A-methods'!$J:$J,$C797,'A-methods'!$A:$A,$D797)),'A-baseline &amp; data'!AQ543)</f>
        <v>2310.2253648741344</v>
      </c>
      <c r="Q797" s="243">
        <f>IF('A-baseline &amp; data'!AR543="",P797*(1+SUMIFS('A-methods'!W:W,'A-methods'!$AG:$AG,"rate",'A-methods'!$AF:$AF,$B797,'A-methods'!$J:$J,$C797,'A-methods'!$A:$A,$D797)),'A-baseline &amp; data'!AR543)</f>
        <v>2333.3276185228756</v>
      </c>
      <c r="R797" s="243">
        <f>IF('A-baseline &amp; data'!AS543="",Q797*(1+SUMIFS('A-methods'!X:X,'A-methods'!$AG:$AG,"rate",'A-methods'!$AF:$AF,$B797,'A-methods'!$J:$J,$C797,'A-methods'!$A:$A,$D797)),'A-baseline &amp; data'!AS543)</f>
        <v>2356.6608947081045</v>
      </c>
      <c r="S797" s="243">
        <f>IF('A-baseline &amp; data'!AT543="",R797*(1+SUMIFS('A-methods'!Y:Y,'A-methods'!$AG:$AG,"rate",'A-methods'!$AF:$AF,$B797,'A-methods'!$J:$J,$C797,'A-methods'!$A:$A,$D797)),'A-baseline &amp; data'!AT543)</f>
        <v>2380.2275036551855</v>
      </c>
      <c r="T797" s="243">
        <f>IF('A-baseline &amp; data'!AU543="",S797*(1+SUMIFS('A-methods'!Z:Z,'A-methods'!$AG:$AG,"rate",'A-methods'!$AF:$AF,$B797,'A-methods'!$J:$J,$C797,'A-methods'!$A:$A,$D797)),'A-baseline &amp; data'!AU543)</f>
        <v>2404.0297786917372</v>
      </c>
      <c r="U797" s="243">
        <f>IF('A-baseline &amp; data'!AV543="",T797*(1+SUMIFS('A-methods'!AA:AA,'A-methods'!$AG:$AG,"rate",'A-methods'!$AF:$AF,$B797,'A-methods'!$J:$J,$C797,'A-methods'!$A:$A,$D797)),'A-baseline &amp; data'!AV543)</f>
        <v>2428.0700764786548</v>
      </c>
      <c r="V797" s="243">
        <f>IF('A-baseline &amp; data'!AW543="",U797*(1+SUMIFS('A-methods'!AB:AB,'A-methods'!$AG:$AG,"rate",'A-methods'!$AF:$AF,$B797,'A-methods'!$J:$J,$C797,'A-methods'!$A:$A,$D797)),'A-baseline &amp; data'!AW543)</f>
        <v>2452.3507772434414</v>
      </c>
      <c r="W797" s="243">
        <f>IF('A-baseline &amp; data'!AX543="",V797*(1+SUMIFS('A-methods'!AC:AC,'A-methods'!$AG:$AG,"rate",'A-methods'!$AF:$AF,$B797,'A-methods'!$J:$J,$C797,'A-methods'!$A:$A,$D797)),'A-baseline &amp; data'!AX543)</f>
        <v>2476.874285015876</v>
      </c>
      <c r="X797" s="243">
        <f>IF('A-baseline &amp; data'!AY543="",W797*(1+SUMIFS('A-methods'!AD:AD,'A-methods'!$AG:$AG,"rate",'A-methods'!$AF:$AF,$B797,'A-methods'!$J:$J,$C797,'A-methods'!$A:$A,$D797)),'A-baseline &amp; data'!AY543)</f>
        <v>2501.6430278660346</v>
      </c>
      <c r="Y797" s="243">
        <f>IF('A-baseline &amp; data'!AZ543="",X797*(1+SUMIFS('A-methods'!AE:AE,'A-methods'!$AG:$AG,"rate",'A-methods'!$AF:$AF,$B797,'A-methods'!$J:$J,$C797,'A-methods'!$A:$A,$D797)),'A-baseline &amp; data'!AZ543)</f>
        <v>2526.6594581446948</v>
      </c>
    </row>
    <row r="798" spans="1:25">
      <c r="A798" s="237" t="s">
        <v>159</v>
      </c>
      <c r="B798" s="221" t="s">
        <v>203</v>
      </c>
      <c r="C798" s="274" t="str">
        <f t="shared" si="72"/>
        <v>WA</v>
      </c>
      <c r="D798" s="272" t="str">
        <f t="shared" si="72"/>
        <v>High</v>
      </c>
      <c r="E798" s="336">
        <f>IF('A-baseline &amp; data'!AF544&lt;&gt;"",'A-baseline &amp; data'!AF544,'A-baseline &amp; data'!AE544*(1+SUMIFS('A-methods'!K:K,'A-methods'!$AG:$AG,"rate",'A-methods'!$AF:$AF,$B798,'A-methods'!$J:$J,$C798,'A-methods'!$A:$A,$D798)))</f>
        <v>3310.4180399999996</v>
      </c>
      <c r="F798" s="243">
        <f>IF('A-baseline &amp; data'!AG544="",E798*(1+SUMIFS('A-methods'!L:L,'A-methods'!$AG:$AG,"rate",'A-methods'!$AF:$AF,$B798,'A-methods'!$J:$J,$C798,'A-methods'!$A:$A,$D798)),'A-baseline &amp; data'!AG544)</f>
        <v>3310.4180399999996</v>
      </c>
      <c r="G798" s="243">
        <f>IF('A-baseline &amp; data'!AH544="",F798*(1+SUMIFS('A-methods'!M:M,'A-methods'!$AG:$AG,"rate",'A-methods'!$AF:$AF,$B798,'A-methods'!$J:$J,$C798,'A-methods'!$A:$A,$D798)),'A-baseline &amp; data'!AH544)</f>
        <v>3310.4180399999996</v>
      </c>
      <c r="H798" s="243">
        <f>IF('A-baseline &amp; data'!AI544="",G798*(1+SUMIFS('A-methods'!N:N,'A-methods'!$AG:$AG,"rate",'A-methods'!$AF:$AF,$B798,'A-methods'!$J:$J,$C798,'A-methods'!$A:$A,$D798)),'A-baseline &amp; data'!AI544)</f>
        <v>3310.4180399999996</v>
      </c>
      <c r="I798" s="243">
        <f>IF('A-baseline &amp; data'!AJ544="",H798*(1+SUMIFS('A-methods'!O:O,'A-methods'!$AG:$AG,"rate",'A-methods'!$AF:$AF,$B798,'A-methods'!$J:$J,$C798,'A-methods'!$A:$A,$D798)),'A-baseline &amp; data'!AJ544)</f>
        <v>3310.4180399999996</v>
      </c>
      <c r="J798" s="243">
        <f>IF('A-baseline &amp; data'!AK544="",I798*(1+SUMIFS('A-methods'!P:P,'A-methods'!$AG:$AG,"rate",'A-methods'!$AF:$AF,$B798,'A-methods'!$J:$J,$C798,'A-methods'!$A:$A,$D798)),'A-baseline &amp; data'!AK544)</f>
        <v>3310.4180399999996</v>
      </c>
      <c r="K798" s="243">
        <f>IF('A-baseline &amp; data'!AL544="",J798*(1+SUMIFS('A-methods'!Q:Q,'A-methods'!$AG:$AG,"rate",'A-methods'!$AF:$AF,$B798,'A-methods'!$J:$J,$C798,'A-methods'!$A:$A,$D798)),'A-baseline &amp; data'!AL544)</f>
        <v>3310.4180399999996</v>
      </c>
      <c r="L798" s="243">
        <f>IF('A-baseline &amp; data'!AM544="",K798*(1+SUMIFS('A-methods'!R:R,'A-methods'!$AG:$AG,"rate",'A-methods'!$AF:$AF,$B798,'A-methods'!$J:$J,$C798,'A-methods'!$A:$A,$D798)),'A-baseline &amp; data'!AM544)</f>
        <v>3310.4180399999996</v>
      </c>
      <c r="M798" s="243">
        <f>IF('A-baseline &amp; data'!AN544="",L798*(1+SUMIFS('A-methods'!S:S,'A-methods'!$AG:$AG,"rate",'A-methods'!$AF:$AF,$B798,'A-methods'!$J:$J,$C798,'A-methods'!$A:$A,$D798)),'A-baseline &amp; data'!AN544)</f>
        <v>3310.4180399999996</v>
      </c>
      <c r="N798" s="243">
        <f>IF('A-baseline &amp; data'!AO544="",M798*(1+SUMIFS('A-methods'!T:T,'A-methods'!$AG:$AG,"rate",'A-methods'!$AF:$AF,$B798,'A-methods'!$J:$J,$C798,'A-methods'!$A:$A,$D798)),'A-baseline &amp; data'!AO544)</f>
        <v>3310.4180399999996</v>
      </c>
      <c r="O798" s="243">
        <f>IF('A-baseline &amp; data'!AP544="",N798*(1+SUMIFS('A-methods'!U:U,'A-methods'!$AG:$AG,"rate",'A-methods'!$AF:$AF,$B798,'A-methods'!$J:$J,$C798,'A-methods'!$A:$A,$D798)),'A-baseline &amp; data'!AP544)</f>
        <v>3310.4180399999996</v>
      </c>
      <c r="P798" s="243">
        <f>IF('A-baseline &amp; data'!AQ544="",O798*(1+SUMIFS('A-methods'!V:V,'A-methods'!$AG:$AG,"rate",'A-methods'!$AF:$AF,$B798,'A-methods'!$J:$J,$C798,'A-methods'!$A:$A,$D798)),'A-baseline &amp; data'!AQ544)</f>
        <v>3310.4180399999996</v>
      </c>
      <c r="Q798" s="243">
        <f>IF('A-baseline &amp; data'!AR544="",P798*(1+SUMIFS('A-methods'!W:W,'A-methods'!$AG:$AG,"rate",'A-methods'!$AF:$AF,$B798,'A-methods'!$J:$J,$C798,'A-methods'!$A:$A,$D798)),'A-baseline &amp; data'!AR544)</f>
        <v>3310.4180399999996</v>
      </c>
      <c r="R798" s="243">
        <f>IF('A-baseline &amp; data'!AS544="",Q798*(1+SUMIFS('A-methods'!X:X,'A-methods'!$AG:$AG,"rate",'A-methods'!$AF:$AF,$B798,'A-methods'!$J:$J,$C798,'A-methods'!$A:$A,$D798)),'A-baseline &amp; data'!AS544)</f>
        <v>3310.4180399999996</v>
      </c>
      <c r="S798" s="243">
        <f>IF('A-baseline &amp; data'!AT544="",R798*(1+SUMIFS('A-methods'!Y:Y,'A-methods'!$AG:$AG,"rate",'A-methods'!$AF:$AF,$B798,'A-methods'!$J:$J,$C798,'A-methods'!$A:$A,$D798)),'A-baseline &amp; data'!AT544)</f>
        <v>3310.4180399999996</v>
      </c>
      <c r="T798" s="243">
        <f>IF('A-baseline &amp; data'!AU544="",S798*(1+SUMIFS('A-methods'!Z:Z,'A-methods'!$AG:$AG,"rate",'A-methods'!$AF:$AF,$B798,'A-methods'!$J:$J,$C798,'A-methods'!$A:$A,$D798)),'A-baseline &amp; data'!AU544)</f>
        <v>3310.4180399999996</v>
      </c>
      <c r="U798" s="243">
        <f>IF('A-baseline &amp; data'!AV544="",T798*(1+SUMIFS('A-methods'!AA:AA,'A-methods'!$AG:$AG,"rate",'A-methods'!$AF:$AF,$B798,'A-methods'!$J:$J,$C798,'A-methods'!$A:$A,$D798)),'A-baseline &amp; data'!AV544)</f>
        <v>3310.4180399999996</v>
      </c>
      <c r="V798" s="243">
        <f>IF('A-baseline &amp; data'!AW544="",U798*(1+SUMIFS('A-methods'!AB:AB,'A-methods'!$AG:$AG,"rate",'A-methods'!$AF:$AF,$B798,'A-methods'!$J:$J,$C798,'A-methods'!$A:$A,$D798)),'A-baseline &amp; data'!AW544)</f>
        <v>3310.4180399999996</v>
      </c>
      <c r="W798" s="243">
        <f>IF('A-baseline &amp; data'!AX544="",V798*(1+SUMIFS('A-methods'!AC:AC,'A-methods'!$AG:$AG,"rate",'A-methods'!$AF:$AF,$B798,'A-methods'!$J:$J,$C798,'A-methods'!$A:$A,$D798)),'A-baseline &amp; data'!AX544)</f>
        <v>3310.4180399999996</v>
      </c>
      <c r="X798" s="243">
        <f>IF('A-baseline &amp; data'!AY544="",W798*(1+SUMIFS('A-methods'!AD:AD,'A-methods'!$AG:$AG,"rate",'A-methods'!$AF:$AF,$B798,'A-methods'!$J:$J,$C798,'A-methods'!$A:$A,$D798)),'A-baseline &amp; data'!AY544)</f>
        <v>3310.4180399999996</v>
      </c>
      <c r="Y798" s="243">
        <f>IF('A-baseline &amp; data'!AZ544="",X798*(1+SUMIFS('A-methods'!AE:AE,'A-methods'!$AG:$AG,"rate",'A-methods'!$AF:$AF,$B798,'A-methods'!$J:$J,$C798,'A-methods'!$A:$A,$D798)),'A-baseline &amp; data'!AZ544)</f>
        <v>3310.4180399999996</v>
      </c>
    </row>
    <row r="799" spans="1:25">
      <c r="A799" s="237" t="s">
        <v>258</v>
      </c>
      <c r="B799" s="221" t="s">
        <v>766</v>
      </c>
      <c r="C799" s="274" t="str">
        <f t="shared" si="72"/>
        <v>WA</v>
      </c>
      <c r="D799" s="272" t="str">
        <f t="shared" si="72"/>
        <v>High</v>
      </c>
      <c r="E799" s="336">
        <f>IF('A-baseline &amp; data'!AF545&lt;&gt;"",'A-baseline &amp; data'!AF545,'A-baseline &amp; data'!AE545*(1+SUMIFS('A-methods'!K:K,'A-methods'!$AG:$AG,"rate",'A-methods'!$AF:$AF,$B799,'A-methods'!$J:$J,$C799,'A-methods'!$A:$A,$D799)))</f>
        <v>0</v>
      </c>
      <c r="F799" s="243">
        <f>IF('A-baseline &amp; data'!AG545="",E799*(1+SUMIFS('A-methods'!L:L,'A-methods'!$AG:$AG,"rate",'A-methods'!$AF:$AF,$B799,'A-methods'!$J:$J,$C799,'A-methods'!$A:$A,$D799)),'A-baseline &amp; data'!AG545)</f>
        <v>0</v>
      </c>
      <c r="G799" s="243">
        <f>IF('A-baseline &amp; data'!AH545="",F799*(1+SUMIFS('A-methods'!M:M,'A-methods'!$AG:$AG,"rate",'A-methods'!$AF:$AF,$B799,'A-methods'!$J:$J,$C799,'A-methods'!$A:$A,$D799)),'A-baseline &amp; data'!AH545)</f>
        <v>0</v>
      </c>
      <c r="H799" s="243">
        <f>IF('A-baseline &amp; data'!AI545="",G799*(1+SUMIFS('A-methods'!N:N,'A-methods'!$AG:$AG,"rate",'A-methods'!$AF:$AF,$B799,'A-methods'!$J:$J,$C799,'A-methods'!$A:$A,$D799)),'A-baseline &amp; data'!AI545)</f>
        <v>0</v>
      </c>
      <c r="I799" s="243">
        <f>IF('A-baseline &amp; data'!AJ545="",H799*(1+SUMIFS('A-methods'!O:O,'A-methods'!$AG:$AG,"rate",'A-methods'!$AF:$AF,$B799,'A-methods'!$J:$J,$C799,'A-methods'!$A:$A,$D799)),'A-baseline &amp; data'!AJ545)</f>
        <v>0</v>
      </c>
      <c r="J799" s="243">
        <f>IF('A-baseline &amp; data'!AK545="",I799*(1+SUMIFS('A-methods'!P:P,'A-methods'!$AG:$AG,"rate",'A-methods'!$AF:$AF,$B799,'A-methods'!$J:$J,$C799,'A-methods'!$A:$A,$D799)),'A-baseline &amp; data'!AK545)</f>
        <v>0</v>
      </c>
      <c r="K799" s="243">
        <f>IF('A-baseline &amp; data'!AL545="",J799*(1+SUMIFS('A-methods'!Q:Q,'A-methods'!$AG:$AG,"rate",'A-methods'!$AF:$AF,$B799,'A-methods'!$J:$J,$C799,'A-methods'!$A:$A,$D799)),'A-baseline &amp; data'!AL545)</f>
        <v>0</v>
      </c>
      <c r="L799" s="243">
        <f>IF('A-baseline &amp; data'!AM545="",K799*(1+SUMIFS('A-methods'!R:R,'A-methods'!$AG:$AG,"rate",'A-methods'!$AF:$AF,$B799,'A-methods'!$J:$J,$C799,'A-methods'!$A:$A,$D799)),'A-baseline &amp; data'!AM545)</f>
        <v>0</v>
      </c>
      <c r="M799" s="243">
        <f>IF('A-baseline &amp; data'!AN545="",L799*(1+SUMIFS('A-methods'!S:S,'A-methods'!$AG:$AG,"rate",'A-methods'!$AF:$AF,$B799,'A-methods'!$J:$J,$C799,'A-methods'!$A:$A,$D799)),'A-baseline &amp; data'!AN545)</f>
        <v>0</v>
      </c>
      <c r="N799" s="243">
        <f>IF('A-baseline &amp; data'!AO545="",M799*(1+SUMIFS('A-methods'!T:T,'A-methods'!$AG:$AG,"rate",'A-methods'!$AF:$AF,$B799,'A-methods'!$J:$J,$C799,'A-methods'!$A:$A,$D799)),'A-baseline &amp; data'!AO545)</f>
        <v>0</v>
      </c>
      <c r="O799" s="243">
        <f>IF('A-baseline &amp; data'!AP545="",N799*(1+SUMIFS('A-methods'!U:U,'A-methods'!$AG:$AG,"rate",'A-methods'!$AF:$AF,$B799,'A-methods'!$J:$J,$C799,'A-methods'!$A:$A,$D799)),'A-baseline &amp; data'!AP545)</f>
        <v>0</v>
      </c>
      <c r="P799" s="243">
        <f>IF('A-baseline &amp; data'!AQ545="",O799*(1+SUMIFS('A-methods'!V:V,'A-methods'!$AG:$AG,"rate",'A-methods'!$AF:$AF,$B799,'A-methods'!$J:$J,$C799,'A-methods'!$A:$A,$D799)),'A-baseline &amp; data'!AQ545)</f>
        <v>0</v>
      </c>
      <c r="Q799" s="243">
        <f>IF('A-baseline &amp; data'!AR545="",P799*(1+SUMIFS('A-methods'!W:W,'A-methods'!$AG:$AG,"rate",'A-methods'!$AF:$AF,$B799,'A-methods'!$J:$J,$C799,'A-methods'!$A:$A,$D799)),'A-baseline &amp; data'!AR545)</f>
        <v>0</v>
      </c>
      <c r="R799" s="243">
        <f>IF('A-baseline &amp; data'!AS545="",Q799*(1+SUMIFS('A-methods'!X:X,'A-methods'!$AG:$AG,"rate",'A-methods'!$AF:$AF,$B799,'A-methods'!$J:$J,$C799,'A-methods'!$A:$A,$D799)),'A-baseline &amp; data'!AS545)</f>
        <v>0</v>
      </c>
      <c r="S799" s="243">
        <f>IF('A-baseline &amp; data'!AT545="",R799*(1+SUMIFS('A-methods'!Y:Y,'A-methods'!$AG:$AG,"rate",'A-methods'!$AF:$AF,$B799,'A-methods'!$J:$J,$C799,'A-methods'!$A:$A,$D799)),'A-baseline &amp; data'!AT545)</f>
        <v>0</v>
      </c>
      <c r="T799" s="243">
        <f>IF('A-baseline &amp; data'!AU545="",S799*(1+SUMIFS('A-methods'!Z:Z,'A-methods'!$AG:$AG,"rate",'A-methods'!$AF:$AF,$B799,'A-methods'!$J:$J,$C799,'A-methods'!$A:$A,$D799)),'A-baseline &amp; data'!AU545)</f>
        <v>0</v>
      </c>
      <c r="U799" s="243">
        <f>IF('A-baseline &amp; data'!AV545="",T799*(1+SUMIFS('A-methods'!AA:AA,'A-methods'!$AG:$AG,"rate",'A-methods'!$AF:$AF,$B799,'A-methods'!$J:$J,$C799,'A-methods'!$A:$A,$D799)),'A-baseline &amp; data'!AV545)</f>
        <v>0</v>
      </c>
      <c r="V799" s="243">
        <f>IF('A-baseline &amp; data'!AW545="",U799*(1+SUMIFS('A-methods'!AB:AB,'A-methods'!$AG:$AG,"rate",'A-methods'!$AF:$AF,$B799,'A-methods'!$J:$J,$C799,'A-methods'!$A:$A,$D799)),'A-baseline &amp; data'!AW545)</f>
        <v>0</v>
      </c>
      <c r="W799" s="243">
        <f>IF('A-baseline &amp; data'!AX545="",V799*(1+SUMIFS('A-methods'!AC:AC,'A-methods'!$AG:$AG,"rate",'A-methods'!$AF:$AF,$B799,'A-methods'!$J:$J,$C799,'A-methods'!$A:$A,$D799)),'A-baseline &amp; data'!AX545)</f>
        <v>0</v>
      </c>
      <c r="X799" s="243">
        <f>IF('A-baseline &amp; data'!AY545="",W799*(1+SUMIFS('A-methods'!AD:AD,'A-methods'!$AG:$AG,"rate",'A-methods'!$AF:$AF,$B799,'A-methods'!$J:$J,$C799,'A-methods'!$A:$A,$D799)),'A-baseline &amp; data'!AY545)</f>
        <v>0</v>
      </c>
      <c r="Y799" s="243">
        <f>IF('A-baseline &amp; data'!AZ545="",X799*(1+SUMIFS('A-methods'!AE:AE,'A-methods'!$AG:$AG,"rate",'A-methods'!$AF:$AF,$B799,'A-methods'!$J:$J,$C799,'A-methods'!$A:$A,$D799)),'A-baseline &amp; data'!AZ545)</f>
        <v>0</v>
      </c>
    </row>
    <row r="800" spans="1:25">
      <c r="A800" s="237" t="s">
        <v>259</v>
      </c>
      <c r="B800" s="221" t="s">
        <v>263</v>
      </c>
      <c r="C800" s="274" t="str">
        <f t="shared" si="72"/>
        <v>WA</v>
      </c>
      <c r="D800" s="272" t="str">
        <f t="shared" si="72"/>
        <v>High</v>
      </c>
      <c r="E800" s="336">
        <f>IF('A-baseline &amp; data'!AF546&lt;&gt;"",'A-baseline &amp; data'!AF546,'A-baseline &amp; data'!AE546*(1+SUMIFS('A-methods'!K:K,'A-methods'!$AG:$AG,"rate",'A-methods'!$AF:$AF,$B800,'A-methods'!$J:$J,$C800,'A-methods'!$A:$A,$D800)))</f>
        <v>10507.925585630017</v>
      </c>
      <c r="F800" s="243">
        <f>IF('A-baseline &amp; data'!AG546="",E800*(1+SUMIFS('A-methods'!L:L,'A-methods'!$AG:$AG,"rate",'A-methods'!$AF:$AF,$B800,'A-methods'!$J:$J,$C800,'A-methods'!$A:$A,$D800)),'A-baseline &amp; data'!AG546)</f>
        <v>11117.385269596558</v>
      </c>
      <c r="G800" s="243">
        <f>IF('A-baseline &amp; data'!AH546="",F800*(1+SUMIFS('A-methods'!M:M,'A-methods'!$AG:$AG,"rate",'A-methods'!$AF:$AF,$B800,'A-methods'!$J:$J,$C800,'A-methods'!$A:$A,$D800)),'A-baseline &amp; data'!AH546)</f>
        <v>11762.193615233158</v>
      </c>
      <c r="H800" s="243">
        <f>IF('A-baseline &amp; data'!AI546="",G800*(1+SUMIFS('A-methods'!N:N,'A-methods'!$AG:$AG,"rate",'A-methods'!$AF:$AF,$B800,'A-methods'!$J:$J,$C800,'A-methods'!$A:$A,$D800)),'A-baseline &amp; data'!AI546)</f>
        <v>12444.400844916681</v>
      </c>
      <c r="I800" s="243">
        <f>IF('A-baseline &amp; data'!AJ546="",H800*(1+SUMIFS('A-methods'!O:O,'A-methods'!$AG:$AG,"rate",'A-methods'!$AF:$AF,$B800,'A-methods'!$J:$J,$C800,'A-methods'!$A:$A,$D800)),'A-baseline &amp; data'!AJ546)</f>
        <v>13166.176093921849</v>
      </c>
      <c r="J800" s="243">
        <f>IF('A-baseline &amp; data'!AK546="",I800*(1+SUMIFS('A-methods'!P:P,'A-methods'!$AG:$AG,"rate",'A-methods'!$AF:$AF,$B800,'A-methods'!$J:$J,$C800,'A-methods'!$A:$A,$D800)),'A-baseline &amp; data'!AK546)</f>
        <v>13929.814307369317</v>
      </c>
      <c r="K800" s="243">
        <f>IF('A-baseline &amp; data'!AL546="",J800*(1+SUMIFS('A-methods'!Q:Q,'A-methods'!$AG:$AG,"rate",'A-methods'!$AF:$AF,$B800,'A-methods'!$J:$J,$C800,'A-methods'!$A:$A,$D800)),'A-baseline &amp; data'!AL546)</f>
        <v>14737.743537196739</v>
      </c>
      <c r="L800" s="243">
        <f>IF('A-baseline &amp; data'!AM546="",K800*(1+SUMIFS('A-methods'!R:R,'A-methods'!$AG:$AG,"rate",'A-methods'!$AF:$AF,$B800,'A-methods'!$J:$J,$C800,'A-methods'!$A:$A,$D800)),'A-baseline &amp; data'!AM546)</f>
        <v>15592.53266235415</v>
      </c>
      <c r="M800" s="243">
        <f>IF('A-baseline &amp; data'!AN546="",L800*(1+SUMIFS('A-methods'!S:S,'A-methods'!$AG:$AG,"rate",'A-methods'!$AF:$AF,$B800,'A-methods'!$J:$J,$C800,'A-methods'!$A:$A,$D800)),'A-baseline &amp; data'!AN546)</f>
        <v>16496.899556770692</v>
      </c>
      <c r="N800" s="243">
        <f>IF('A-baseline &amp; data'!AO546="",M800*(1+SUMIFS('A-methods'!T:T,'A-methods'!$AG:$AG,"rate",'A-methods'!$AF:$AF,$B800,'A-methods'!$J:$J,$C800,'A-methods'!$A:$A,$D800)),'A-baseline &amp; data'!AO546)</f>
        <v>17453.719731063393</v>
      </c>
      <c r="O800" s="243">
        <f>IF('A-baseline &amp; data'!AP546="",N800*(1+SUMIFS('A-methods'!U:U,'A-methods'!$AG:$AG,"rate",'A-methods'!$AF:$AF,$B800,'A-methods'!$J:$J,$C800,'A-methods'!$A:$A,$D800)),'A-baseline &amp; data'!AP546)</f>
        <v>18466.035475465069</v>
      </c>
      <c r="P800" s="243">
        <f>IF('A-baseline &amp; data'!AQ546="",O800*(1+SUMIFS('A-methods'!V:V,'A-methods'!$AG:$AG,"rate",'A-methods'!$AF:$AF,$B800,'A-methods'!$J:$J,$C800,'A-methods'!$A:$A,$D800)),'A-baseline &amp; data'!AQ546)</f>
        <v>19537.065533042045</v>
      </c>
      <c r="Q800" s="243">
        <f>IF('A-baseline &amp; data'!AR546="",P800*(1+SUMIFS('A-methods'!W:W,'A-methods'!$AG:$AG,"rate",'A-methods'!$AF:$AF,$B800,'A-methods'!$J:$J,$C800,'A-methods'!$A:$A,$D800)),'A-baseline &amp; data'!AR546)</f>
        <v>20670.215333958484</v>
      </c>
      <c r="R800" s="243">
        <f>IF('A-baseline &amp; data'!AS546="",Q800*(1+SUMIFS('A-methods'!X:X,'A-methods'!$AG:$AG,"rate",'A-methods'!$AF:$AF,$B800,'A-methods'!$J:$J,$C800,'A-methods'!$A:$A,$D800)),'A-baseline &amp; data'!AS546)</f>
        <v>21869.087823328078</v>
      </c>
      <c r="S800" s="243">
        <f>IF('A-baseline &amp; data'!AT546="",R800*(1+SUMIFS('A-methods'!Y:Y,'A-methods'!$AG:$AG,"rate",'A-methods'!$AF:$AF,$B800,'A-methods'!$J:$J,$C800,'A-methods'!$A:$A,$D800)),'A-baseline &amp; data'!AT546)</f>
        <v>23137.494917081109</v>
      </c>
      <c r="T800" s="243">
        <f>IF('A-baseline &amp; data'!AU546="",S800*(1+SUMIFS('A-methods'!Z:Z,'A-methods'!$AG:$AG,"rate",'A-methods'!$AF:$AF,$B800,'A-methods'!$J:$J,$C800,'A-methods'!$A:$A,$D800)),'A-baseline &amp; data'!AU546)</f>
        <v>24479.469622271816</v>
      </c>
      <c r="U800" s="243">
        <f>IF('A-baseline &amp; data'!AV546="",T800*(1+SUMIFS('A-methods'!AA:AA,'A-methods'!$AG:$AG,"rate",'A-methods'!$AF:$AF,$B800,'A-methods'!$J:$J,$C800,'A-methods'!$A:$A,$D800)),'A-baseline &amp; data'!AV546)</f>
        <v>25899.278860363582</v>
      </c>
      <c r="V800" s="243">
        <f>IF('A-baseline &amp; data'!AW546="",U800*(1+SUMIFS('A-methods'!AB:AB,'A-methods'!$AG:$AG,"rate",'A-methods'!$AF:$AF,$B800,'A-methods'!$J:$J,$C800,'A-methods'!$A:$A,$D800)),'A-baseline &amp; data'!AW546)</f>
        <v>27401.437034264673</v>
      </c>
      <c r="W800" s="243">
        <f>IF('A-baseline &amp; data'!AX546="",V800*(1+SUMIFS('A-methods'!AC:AC,'A-methods'!$AG:$AG,"rate",'A-methods'!$AF:$AF,$B800,'A-methods'!$J:$J,$C800,'A-methods'!$A:$A,$D800)),'A-baseline &amp; data'!AX546)</f>
        <v>28990.720382252024</v>
      </c>
      <c r="X800" s="243">
        <f>IF('A-baseline &amp; data'!AY546="",W800*(1+SUMIFS('A-methods'!AD:AD,'A-methods'!$AG:$AG,"rate",'A-methods'!$AF:$AF,$B800,'A-methods'!$J:$J,$C800,'A-methods'!$A:$A,$D800)),'A-baseline &amp; data'!AY546)</f>
        <v>30672.182164422644</v>
      </c>
      <c r="Y800" s="243">
        <f>IF('A-baseline &amp; data'!AZ546="",X800*(1+SUMIFS('A-methods'!AE:AE,'A-methods'!$AG:$AG,"rate",'A-methods'!$AF:$AF,$B800,'A-methods'!$J:$J,$C800,'A-methods'!$A:$A,$D800)),'A-baseline &amp; data'!AZ546)</f>
        <v>32451.168729959158</v>
      </c>
    </row>
    <row r="801" spans="1:27">
      <c r="A801" s="237" t="s">
        <v>171</v>
      </c>
      <c r="B801" s="221" t="s">
        <v>172</v>
      </c>
      <c r="C801" s="274" t="str">
        <f t="shared" si="72"/>
        <v>WA</v>
      </c>
      <c r="D801" s="272" t="str">
        <f t="shared" si="72"/>
        <v>High</v>
      </c>
      <c r="E801" s="336">
        <f>IF('A-baseline &amp; data'!AF547&lt;&gt;"",'A-baseline &amp; data'!AF547,'A-baseline &amp; data'!AE547*(1+SUMIFS('A-methods'!K:K,'A-methods'!$AG:$AG,"rate",'A-methods'!$AF:$AF,$B801,'A-methods'!$J:$J,$C801,'A-methods'!$A:$A,$D801)))</f>
        <v>94342.970829922691</v>
      </c>
      <c r="F801" s="243">
        <f>IF('A-baseline &amp; data'!AG547="",E801*(1+SUMIFS('A-methods'!L:L,'A-methods'!$AG:$AG,"rate",'A-methods'!$AF:$AF,$B801,'A-methods'!$J:$J,$C801,'A-methods'!$A:$A,$D801)),'A-baseline &amp; data'!AG547)</f>
        <v>96984.574013160527</v>
      </c>
      <c r="G801" s="243">
        <f>IF('A-baseline &amp; data'!AH547="",F801*(1+SUMIFS('A-methods'!M:M,'A-methods'!$AG:$AG,"rate",'A-methods'!$AF:$AF,$B801,'A-methods'!$J:$J,$C801,'A-methods'!$A:$A,$D801)),'A-baseline &amp; data'!AH547)</f>
        <v>99700.14208552902</v>
      </c>
      <c r="H801" s="243">
        <f>IF('A-baseline &amp; data'!AI547="",G801*(1+SUMIFS('A-methods'!N:N,'A-methods'!$AG:$AG,"rate",'A-methods'!$AF:$AF,$B801,'A-methods'!$J:$J,$C801,'A-methods'!$A:$A,$D801)),'A-baseline &amp; data'!AI547)</f>
        <v>102491.74606392384</v>
      </c>
      <c r="I801" s="243">
        <f>IF('A-baseline &amp; data'!AJ547="",H801*(1+SUMIFS('A-methods'!O:O,'A-methods'!$AG:$AG,"rate",'A-methods'!$AF:$AF,$B801,'A-methods'!$J:$J,$C801,'A-methods'!$A:$A,$D801)),'A-baseline &amp; data'!AJ547)</f>
        <v>105361.51495371372</v>
      </c>
      <c r="J801" s="243">
        <f>IF('A-baseline &amp; data'!AK547="",I801*(1+SUMIFS('A-methods'!P:P,'A-methods'!$AG:$AG,"rate",'A-methods'!$AF:$AF,$B801,'A-methods'!$J:$J,$C801,'A-methods'!$A:$A,$D801)),'A-baseline &amp; data'!AK547)</f>
        <v>108311.63737241771</v>
      </c>
      <c r="K801" s="243">
        <f>IF('A-baseline &amp; data'!AL547="",J801*(1+SUMIFS('A-methods'!Q:Q,'A-methods'!$AG:$AG,"rate",'A-methods'!$AF:$AF,$B801,'A-methods'!$J:$J,$C801,'A-methods'!$A:$A,$D801)),'A-baseline &amp; data'!AL547)</f>
        <v>111344.36321884541</v>
      </c>
      <c r="L801" s="243">
        <f>IF('A-baseline &amp; data'!AM547="",K801*(1+SUMIFS('A-methods'!R:R,'A-methods'!$AG:$AG,"rate",'A-methods'!$AF:$AF,$B801,'A-methods'!$J:$J,$C801,'A-methods'!$A:$A,$D801)),'A-baseline &amp; data'!AM547)</f>
        <v>114462.00538897308</v>
      </c>
      <c r="M801" s="243">
        <f>IF('A-baseline &amp; data'!AN547="",L801*(1+SUMIFS('A-methods'!S:S,'A-methods'!$AG:$AG,"rate",'A-methods'!$AF:$AF,$B801,'A-methods'!$J:$J,$C801,'A-methods'!$A:$A,$D801)),'A-baseline &amp; data'!AN547)</f>
        <v>117666.94153986433</v>
      </c>
      <c r="N801" s="243">
        <f>IF('A-baseline &amp; data'!AO547="",M801*(1+SUMIFS('A-methods'!T:T,'A-methods'!$AG:$AG,"rate",'A-methods'!$AF:$AF,$B801,'A-methods'!$J:$J,$C801,'A-methods'!$A:$A,$D801)),'A-baseline &amp; data'!AO547)</f>
        <v>120961.61590298054</v>
      </c>
      <c r="O801" s="243">
        <f>IF('A-baseline &amp; data'!AP547="",N801*(1+SUMIFS('A-methods'!U:U,'A-methods'!$AG:$AG,"rate",'A-methods'!$AF:$AF,$B801,'A-methods'!$J:$J,$C801,'A-methods'!$A:$A,$D801)),'A-baseline &amp; data'!AP547)</f>
        <v>124348.541148264</v>
      </c>
      <c r="P801" s="243">
        <f>IF('A-baseline &amp; data'!AQ547="",O801*(1+SUMIFS('A-methods'!V:V,'A-methods'!$AG:$AG,"rate",'A-methods'!$AF:$AF,$B801,'A-methods'!$J:$J,$C801,'A-methods'!$A:$A,$D801)),'A-baseline &amp; data'!AQ547)</f>
        <v>127830.3003004154</v>
      </c>
      <c r="Q801" s="243">
        <f>IF('A-baseline &amp; data'!AR547="",P801*(1+SUMIFS('A-methods'!W:W,'A-methods'!$AG:$AG,"rate",'A-methods'!$AF:$AF,$B801,'A-methods'!$J:$J,$C801,'A-methods'!$A:$A,$D801)),'A-baseline &amp; data'!AR547)</f>
        <v>131409.54870882703</v>
      </c>
      <c r="R801" s="243">
        <f>IF('A-baseline &amp; data'!AS547="",Q801*(1+SUMIFS('A-methods'!X:X,'A-methods'!$AG:$AG,"rate",'A-methods'!$AF:$AF,$B801,'A-methods'!$J:$J,$C801,'A-methods'!$A:$A,$D801)),'A-baseline &amp; data'!AS547)</f>
        <v>135089.01607267419</v>
      </c>
      <c r="S801" s="243">
        <f>IF('A-baseline &amp; data'!AT547="",R801*(1+SUMIFS('A-methods'!Y:Y,'A-methods'!$AG:$AG,"rate",'A-methods'!$AF:$AF,$B801,'A-methods'!$J:$J,$C801,'A-methods'!$A:$A,$D801)),'A-baseline &amp; data'!AT547)</f>
        <v>138871.50852270907</v>
      </c>
      <c r="T801" s="243">
        <f>IF('A-baseline &amp; data'!AU547="",S801*(1+SUMIFS('A-methods'!Z:Z,'A-methods'!$AG:$AG,"rate",'A-methods'!$AF:$AF,$B801,'A-methods'!$J:$J,$C801,'A-methods'!$A:$A,$D801)),'A-baseline &amp; data'!AU547)</f>
        <v>142759.91076134495</v>
      </c>
      <c r="U801" s="243">
        <f>IF('A-baseline &amp; data'!AV547="",T801*(1+SUMIFS('A-methods'!AA:AA,'A-methods'!$AG:$AG,"rate",'A-methods'!$AF:$AF,$B801,'A-methods'!$J:$J,$C801,'A-methods'!$A:$A,$D801)),'A-baseline &amp; data'!AV547)</f>
        <v>146757.18826266262</v>
      </c>
      <c r="V801" s="243">
        <f>IF('A-baseline &amp; data'!AW547="",U801*(1+SUMIFS('A-methods'!AB:AB,'A-methods'!$AG:$AG,"rate",'A-methods'!$AF:$AF,$B801,'A-methods'!$J:$J,$C801,'A-methods'!$A:$A,$D801)),'A-baseline &amp; data'!AW547)</f>
        <v>150866.38953401719</v>
      </c>
      <c r="W801" s="243">
        <f>IF('A-baseline &amp; data'!AX547="",V801*(1+SUMIFS('A-methods'!AC:AC,'A-methods'!$AG:$AG,"rate",'A-methods'!$AF:$AF,$B801,'A-methods'!$J:$J,$C801,'A-methods'!$A:$A,$D801)),'A-baseline &amp; data'!AX547)</f>
        <v>155090.64844096967</v>
      </c>
      <c r="X801" s="243">
        <f>IF('A-baseline &amp; data'!AY547="",W801*(1+SUMIFS('A-methods'!AD:AD,'A-methods'!$AG:$AG,"rate",'A-methods'!$AF:$AF,$B801,'A-methods'!$J:$J,$C801,'A-methods'!$A:$A,$D801)),'A-baseline &amp; data'!AY547)</f>
        <v>159433.18659731682</v>
      </c>
      <c r="Y801" s="243">
        <f>IF('A-baseline &amp; data'!AZ547="",X801*(1+SUMIFS('A-methods'!AE:AE,'A-methods'!$AG:$AG,"rate",'A-methods'!$AF:$AF,$B801,'A-methods'!$J:$J,$C801,'A-methods'!$A:$A,$D801)),'A-baseline &amp; data'!AZ547)</f>
        <v>163897.31582204168</v>
      </c>
    </row>
    <row r="802" spans="1:27">
      <c r="A802" s="237" t="s">
        <v>260</v>
      </c>
      <c r="B802" s="221" t="s">
        <v>264</v>
      </c>
      <c r="C802" s="274" t="str">
        <f t="shared" si="72"/>
        <v>WA</v>
      </c>
      <c r="D802" s="272" t="str">
        <f t="shared" si="72"/>
        <v>High</v>
      </c>
      <c r="E802" s="336">
        <f>IF('A-baseline &amp; data'!AF548&lt;&gt;"",'A-baseline &amp; data'!AF548,'A-baseline &amp; data'!AE548*(1+SUMIFS('A-methods'!K:K,'A-methods'!$AG:$AG,"rate",'A-methods'!$AF:$AF,$B802,'A-methods'!$J:$J,$C802,'A-methods'!$A:$A,$D802)))</f>
        <v>11073.379925000003</v>
      </c>
      <c r="F802" s="243">
        <f>IF('A-baseline &amp; data'!AG548="",E802*(1+SUMIFS('A-methods'!L:L,'A-methods'!$AG:$AG,"rate",'A-methods'!$AF:$AF,$B802,'A-methods'!$J:$J,$C802,'A-methods'!$A:$A,$D802)),'A-baseline &amp; data'!AG548)</f>
        <v>11184.113724250003</v>
      </c>
      <c r="G802" s="243">
        <f>IF('A-baseline &amp; data'!AH548="",F802*(1+SUMIFS('A-methods'!M:M,'A-methods'!$AG:$AG,"rate",'A-methods'!$AF:$AF,$B802,'A-methods'!$J:$J,$C802,'A-methods'!$A:$A,$D802)),'A-baseline &amp; data'!AH548)</f>
        <v>11295.954861492502</v>
      </c>
      <c r="H802" s="243">
        <f>IF('A-baseline &amp; data'!AI548="",G802*(1+SUMIFS('A-methods'!N:N,'A-methods'!$AG:$AG,"rate",'A-methods'!$AF:$AF,$B802,'A-methods'!$J:$J,$C802,'A-methods'!$A:$A,$D802)),'A-baseline &amp; data'!AI548)</f>
        <v>11408.914410107427</v>
      </c>
      <c r="I802" s="243">
        <f>IF('A-baseline &amp; data'!AJ548="",H802*(1+SUMIFS('A-methods'!O:O,'A-methods'!$AG:$AG,"rate",'A-methods'!$AF:$AF,$B802,'A-methods'!$J:$J,$C802,'A-methods'!$A:$A,$D802)),'A-baseline &amp; data'!AJ548)</f>
        <v>11523.003554208501</v>
      </c>
      <c r="J802" s="243">
        <f>IF('A-baseline &amp; data'!AK548="",I802*(1+SUMIFS('A-methods'!P:P,'A-methods'!$AG:$AG,"rate",'A-methods'!$AF:$AF,$B802,'A-methods'!$J:$J,$C802,'A-methods'!$A:$A,$D802)),'A-baseline &amp; data'!AK548)</f>
        <v>11638.233589750585</v>
      </c>
      <c r="K802" s="243">
        <f>IF('A-baseline &amp; data'!AL548="",J802*(1+SUMIFS('A-methods'!Q:Q,'A-methods'!$AG:$AG,"rate",'A-methods'!$AF:$AF,$B802,'A-methods'!$J:$J,$C802,'A-methods'!$A:$A,$D802)),'A-baseline &amp; data'!AL548)</f>
        <v>11754.615925648091</v>
      </c>
      <c r="L802" s="243">
        <f>IF('A-baseline &amp; data'!AM548="",K802*(1+SUMIFS('A-methods'!R:R,'A-methods'!$AG:$AG,"rate",'A-methods'!$AF:$AF,$B802,'A-methods'!$J:$J,$C802,'A-methods'!$A:$A,$D802)),'A-baseline &amp; data'!AM548)</f>
        <v>11872.162084904572</v>
      </c>
      <c r="M802" s="243">
        <f>IF('A-baseline &amp; data'!AN548="",L802*(1+SUMIFS('A-methods'!S:S,'A-methods'!$AG:$AG,"rate",'A-methods'!$AF:$AF,$B802,'A-methods'!$J:$J,$C802,'A-methods'!$A:$A,$D802)),'A-baseline &amp; data'!AN548)</f>
        <v>11990.883705753618</v>
      </c>
      <c r="N802" s="243">
        <f>IF('A-baseline &amp; data'!AO548="",M802*(1+SUMIFS('A-methods'!T:T,'A-methods'!$AG:$AG,"rate",'A-methods'!$AF:$AF,$B802,'A-methods'!$J:$J,$C802,'A-methods'!$A:$A,$D802)),'A-baseline &amp; data'!AO548)</f>
        <v>12110.792542811154</v>
      </c>
      <c r="O802" s="243">
        <f>IF('A-baseline &amp; data'!AP548="",N802*(1+SUMIFS('A-methods'!U:U,'A-methods'!$AG:$AG,"rate",'A-methods'!$AF:$AF,$B802,'A-methods'!$J:$J,$C802,'A-methods'!$A:$A,$D802)),'A-baseline &amp; data'!AP548)</f>
        <v>12231.900468239266</v>
      </c>
      <c r="P802" s="243">
        <f>IF('A-baseline &amp; data'!AQ548="",O802*(1+SUMIFS('A-methods'!V:V,'A-methods'!$AG:$AG,"rate",'A-methods'!$AF:$AF,$B802,'A-methods'!$J:$J,$C802,'A-methods'!$A:$A,$D802)),'A-baseline &amp; data'!AQ548)</f>
        <v>12354.219472921659</v>
      </c>
      <c r="Q802" s="243">
        <f>IF('A-baseline &amp; data'!AR548="",P802*(1+SUMIFS('A-methods'!W:W,'A-methods'!$AG:$AG,"rate",'A-methods'!$AF:$AF,$B802,'A-methods'!$J:$J,$C802,'A-methods'!$A:$A,$D802)),'A-baseline &amp; data'!AR548)</f>
        <v>12477.761667650875</v>
      </c>
      <c r="R802" s="243">
        <f>IF('A-baseline &amp; data'!AS548="",Q802*(1+SUMIFS('A-methods'!X:X,'A-methods'!$AG:$AG,"rate",'A-methods'!$AF:$AF,$B802,'A-methods'!$J:$J,$C802,'A-methods'!$A:$A,$D802)),'A-baseline &amp; data'!AS548)</f>
        <v>12602.539284327384</v>
      </c>
      <c r="S802" s="243">
        <f>IF('A-baseline &amp; data'!AT548="",R802*(1+SUMIFS('A-methods'!Y:Y,'A-methods'!$AG:$AG,"rate",'A-methods'!$AF:$AF,$B802,'A-methods'!$J:$J,$C802,'A-methods'!$A:$A,$D802)),'A-baseline &amp; data'!AT548)</f>
        <v>12728.564677170658</v>
      </c>
      <c r="T802" s="243">
        <f>IF('A-baseline &amp; data'!AU548="",S802*(1+SUMIFS('A-methods'!Z:Z,'A-methods'!$AG:$AG,"rate",'A-methods'!$AF:$AF,$B802,'A-methods'!$J:$J,$C802,'A-methods'!$A:$A,$D802)),'A-baseline &amp; data'!AU548)</f>
        <v>12855.850323942364</v>
      </c>
      <c r="U802" s="243">
        <f>IF('A-baseline &amp; data'!AV548="",T802*(1+SUMIFS('A-methods'!AA:AA,'A-methods'!$AG:$AG,"rate",'A-methods'!$AF:$AF,$B802,'A-methods'!$J:$J,$C802,'A-methods'!$A:$A,$D802)),'A-baseline &amp; data'!AV548)</f>
        <v>12984.408827181787</v>
      </c>
      <c r="V802" s="243">
        <f>IF('A-baseline &amp; data'!AW548="",U802*(1+SUMIFS('A-methods'!AB:AB,'A-methods'!$AG:$AG,"rate",'A-methods'!$AF:$AF,$B802,'A-methods'!$J:$J,$C802,'A-methods'!$A:$A,$D802)),'A-baseline &amp; data'!AW548)</f>
        <v>13114.252915453606</v>
      </c>
      <c r="W802" s="243">
        <f>IF('A-baseline &amp; data'!AX548="",V802*(1+SUMIFS('A-methods'!AC:AC,'A-methods'!$AG:$AG,"rate",'A-methods'!$AF:$AF,$B802,'A-methods'!$J:$J,$C802,'A-methods'!$A:$A,$D802)),'A-baseline &amp; data'!AX548)</f>
        <v>13245.395444608142</v>
      </c>
      <c r="X802" s="243">
        <f>IF('A-baseline &amp; data'!AY548="",W802*(1+SUMIFS('A-methods'!AD:AD,'A-methods'!$AG:$AG,"rate",'A-methods'!$AF:$AF,$B802,'A-methods'!$J:$J,$C802,'A-methods'!$A:$A,$D802)),'A-baseline &amp; data'!AY548)</f>
        <v>13377.849399054225</v>
      </c>
      <c r="Y802" s="243">
        <f>IF('A-baseline &amp; data'!AZ548="",X802*(1+SUMIFS('A-methods'!AE:AE,'A-methods'!$AG:$AG,"rate",'A-methods'!$AF:$AF,$B802,'A-methods'!$J:$J,$C802,'A-methods'!$A:$A,$D802)),'A-baseline &amp; data'!AZ548)</f>
        <v>13511.627893044768</v>
      </c>
    </row>
    <row r="803" spans="1:27">
      <c r="A803" s="237" t="s">
        <v>175</v>
      </c>
      <c r="B803" s="221" t="s">
        <v>373</v>
      </c>
      <c r="C803" s="274" t="str">
        <f t="shared" si="72"/>
        <v>WA</v>
      </c>
      <c r="D803" s="272" t="str">
        <f t="shared" si="72"/>
        <v>High</v>
      </c>
      <c r="E803" s="336">
        <f>IF('A-baseline &amp; data'!AF549&lt;&gt;"",'A-baseline &amp; data'!AF549,'A-baseline &amp; data'!AE549*(1+SUMIFS('A-methods'!K:K,'A-methods'!$AG:$AG,"rate",'A-methods'!$AF:$AF,$B803,'A-methods'!$J:$J,$C803,'A-methods'!$A:$A,$D803)))</f>
        <v>3369.2887051027333</v>
      </c>
      <c r="F803" s="243">
        <f>IF('A-baseline &amp; data'!AG549="",E803*(1+SUMIFS('A-methods'!L:L,'A-methods'!$AG:$AG,"rate",'A-methods'!$AF:$AF,$B803,'A-methods'!$J:$J,$C803,'A-methods'!$A:$A,$D803)),'A-baseline &amp; data'!AG549)</f>
        <v>3501.5160241985495</v>
      </c>
      <c r="G803" s="243">
        <f>IF('A-baseline &amp; data'!AH549="",F803*(1+SUMIFS('A-methods'!M:M,'A-methods'!$AG:$AG,"rate",'A-methods'!$AF:$AF,$B803,'A-methods'!$J:$J,$C803,'A-methods'!$A:$A,$D803)),'A-baseline &amp; data'!AH549)</f>
        <v>3638.9325881010777</v>
      </c>
      <c r="H803" s="243">
        <f>IF('A-baseline &amp; data'!AI549="",G803*(1+SUMIFS('A-methods'!N:N,'A-methods'!$AG:$AG,"rate",'A-methods'!$AF:$AF,$B803,'A-methods'!$J:$J,$C803,'A-methods'!$A:$A,$D803)),'A-baseline &amp; data'!AI549)</f>
        <v>3784.4898916251209</v>
      </c>
      <c r="I803" s="243">
        <f>IF('A-baseline &amp; data'!AJ549="",H803*(1+SUMIFS('A-methods'!O:O,'A-methods'!$AG:$AG,"rate",'A-methods'!$AF:$AF,$B803,'A-methods'!$J:$J,$C803,'A-methods'!$A:$A,$D803)),'A-baseline &amp; data'!AJ549)</f>
        <v>3935.869487290126</v>
      </c>
      <c r="J803" s="243">
        <f>IF('A-baseline &amp; data'!AK549="",I803*(1+SUMIFS('A-methods'!P:P,'A-methods'!$AG:$AG,"rate",'A-methods'!$AF:$AF,$B803,'A-methods'!$J:$J,$C803,'A-methods'!$A:$A,$D803)),'A-baseline &amp; data'!AK549)</f>
        <v>4093.3042667817313</v>
      </c>
      <c r="K803" s="243">
        <f>IF('A-baseline &amp; data'!AL549="",J803*(1+SUMIFS('A-methods'!Q:Q,'A-methods'!$AG:$AG,"rate",'A-methods'!$AF:$AF,$B803,'A-methods'!$J:$J,$C803,'A-methods'!$A:$A,$D803)),'A-baseline &amp; data'!AL549)</f>
        <v>4257.0364374530009</v>
      </c>
      <c r="L803" s="243">
        <f>IF('A-baseline &amp; data'!AM549="",K803*(1+SUMIFS('A-methods'!R:R,'A-methods'!$AG:$AG,"rate",'A-methods'!$AF:$AF,$B803,'A-methods'!$J:$J,$C803,'A-methods'!$A:$A,$D803)),'A-baseline &amp; data'!AM549)</f>
        <v>4427.3178949511212</v>
      </c>
      <c r="M803" s="243">
        <f>IF('A-baseline &amp; data'!AN549="",L803*(1+SUMIFS('A-methods'!S:S,'A-methods'!$AG:$AG,"rate",'A-methods'!$AF:$AF,$B803,'A-methods'!$J:$J,$C803,'A-methods'!$A:$A,$D803)),'A-baseline &amp; data'!AN549)</f>
        <v>4604.4106107491662</v>
      </c>
      <c r="N803" s="243">
        <f>IF('A-baseline &amp; data'!AO549="",M803*(1+SUMIFS('A-methods'!T:T,'A-methods'!$AG:$AG,"rate",'A-methods'!$AF:$AF,$B803,'A-methods'!$J:$J,$C803,'A-methods'!$A:$A,$D803)),'A-baseline &amp; data'!AO549)</f>
        <v>4793.191445789882</v>
      </c>
      <c r="O803" s="243">
        <f>IF('A-baseline &amp; data'!AP549="",N803*(1+SUMIFS('A-methods'!U:U,'A-methods'!$AG:$AG,"rate",'A-methods'!$AF:$AF,$B803,'A-methods'!$J:$J,$C803,'A-methods'!$A:$A,$D803)),'A-baseline &amp; data'!AP549)</f>
        <v>4989.7122950672665</v>
      </c>
      <c r="P803" s="243">
        <f>IF('A-baseline &amp; data'!AQ549="",O803*(1+SUMIFS('A-methods'!V:V,'A-methods'!$AG:$AG,"rate",'A-methods'!$AF:$AF,$B803,'A-methods'!$J:$J,$C803,'A-methods'!$A:$A,$D803)),'A-baseline &amp; data'!AQ549)</f>
        <v>5194.2904991650239</v>
      </c>
      <c r="Q803" s="243">
        <f>IF('A-baseline &amp; data'!AR549="",P803*(1+SUMIFS('A-methods'!W:W,'A-methods'!$AG:$AG,"rate",'A-methods'!$AF:$AF,$B803,'A-methods'!$J:$J,$C803,'A-methods'!$A:$A,$D803)),'A-baseline &amp; data'!AR549)</f>
        <v>5407.2564096307897</v>
      </c>
      <c r="R803" s="243">
        <f>IF('A-baseline &amp; data'!AS549="",Q803*(1+SUMIFS('A-methods'!X:X,'A-methods'!$AG:$AG,"rate",'A-methods'!$AF:$AF,$B803,'A-methods'!$J:$J,$C803,'A-methods'!$A:$A,$D803)),'A-baseline &amp; data'!AS549)</f>
        <v>5628.9539224256514</v>
      </c>
      <c r="S803" s="243">
        <f>IF('A-baseline &amp; data'!AT549="",R803*(1+SUMIFS('A-methods'!Y:Y,'A-methods'!$AG:$AG,"rate",'A-methods'!$AF:$AF,$B803,'A-methods'!$J:$J,$C803,'A-methods'!$A:$A,$D803)),'A-baseline &amp; data'!AT549)</f>
        <v>5859.7410332451027</v>
      </c>
      <c r="T803" s="243">
        <f>IF('A-baseline &amp; data'!AU549="",S803*(1+SUMIFS('A-methods'!Z:Z,'A-methods'!$AG:$AG,"rate",'A-methods'!$AF:$AF,$B803,'A-methods'!$J:$J,$C803,'A-methods'!$A:$A,$D803)),'A-baseline &amp; data'!AU549)</f>
        <v>6099.9904156081511</v>
      </c>
      <c r="U803" s="243">
        <f>IF('A-baseline &amp; data'!AV549="",T803*(1+SUMIFS('A-methods'!AA:AA,'A-methods'!$AG:$AG,"rate",'A-methods'!$AF:$AF,$B803,'A-methods'!$J:$J,$C803,'A-methods'!$A:$A,$D803)),'A-baseline &amp; data'!AV549)</f>
        <v>6350.0900226480844</v>
      </c>
      <c r="V803" s="243">
        <f>IF('A-baseline &amp; data'!AW549="",U803*(1+SUMIFS('A-methods'!AB:AB,'A-methods'!$AG:$AG,"rate",'A-methods'!$AF:$AF,$B803,'A-methods'!$J:$J,$C803,'A-methods'!$A:$A,$D803)),'A-baseline &amp; data'!AW549)</f>
        <v>6610.4437135766557</v>
      </c>
      <c r="W803" s="243">
        <f>IF('A-baseline &amp; data'!AX549="",V803*(1+SUMIFS('A-methods'!AC:AC,'A-methods'!$AG:$AG,"rate",'A-methods'!$AF:$AF,$B803,'A-methods'!$J:$J,$C803,'A-methods'!$A:$A,$D803)),'A-baseline &amp; data'!AX549)</f>
        <v>6881.4719058332985</v>
      </c>
      <c r="X803" s="243">
        <f>IF('A-baseline &amp; data'!AY549="",W803*(1+SUMIFS('A-methods'!AD:AD,'A-methods'!$AG:$AG,"rate",'A-methods'!$AF:$AF,$B803,'A-methods'!$J:$J,$C803,'A-methods'!$A:$A,$D803)),'A-baseline &amp; data'!AY549)</f>
        <v>7163.6122539724629</v>
      </c>
      <c r="Y803" s="243">
        <f>IF('A-baseline &amp; data'!AZ549="",X803*(1+SUMIFS('A-methods'!AE:AE,'A-methods'!$AG:$AG,"rate",'A-methods'!$AF:$AF,$B803,'A-methods'!$J:$J,$C803,'A-methods'!$A:$A,$D803)),'A-baseline &amp; data'!AZ549)</f>
        <v>7457.3203563853331</v>
      </c>
    </row>
    <row r="804" spans="1:27" s="241" customFormat="1" ht="15">
      <c r="A804" s="237" t="s">
        <v>189</v>
      </c>
      <c r="B804" s="221" t="s">
        <v>190</v>
      </c>
      <c r="C804" s="274" t="str">
        <f t="shared" si="72"/>
        <v>WA</v>
      </c>
      <c r="D804" s="272" t="str">
        <f t="shared" si="72"/>
        <v>High</v>
      </c>
      <c r="E804" s="336">
        <f>IF('A-baseline &amp; data'!AF550&lt;&gt;"",'A-baseline &amp; data'!AF550,'A-baseline &amp; data'!AE550*(1+SUMIFS('A-methods'!K:K,'A-methods'!$AG:$AG,"rate",'A-methods'!$AF:$AF,$B804,'A-methods'!$J:$J,$C804,'A-methods'!$A:$A,$D804)))</f>
        <v>76259.742515132224</v>
      </c>
      <c r="F804" s="243">
        <f>IF('A-baseline &amp; data'!AG550="",E804*(1+SUMIFS('A-methods'!L:L,'A-methods'!$AG:$AG,"rate",'A-methods'!$AF:$AF,$B804,'A-methods'!$J:$J,$C804,'A-methods'!$A:$A,$D804)),'A-baseline &amp; data'!AG550)</f>
        <v>78928.833503161848</v>
      </c>
      <c r="G804" s="243">
        <f>IF('A-baseline &amp; data'!AH550="",F804*(1+SUMIFS('A-methods'!M:M,'A-methods'!$AG:$AG,"rate",'A-methods'!$AF:$AF,$B804,'A-methods'!$J:$J,$C804,'A-methods'!$A:$A,$D804)),'A-baseline &amp; data'!AH550)</f>
        <v>81691.34267577251</v>
      </c>
      <c r="H804" s="243">
        <f>IF('A-baseline &amp; data'!AI550="",G804*(1+SUMIFS('A-methods'!N:N,'A-methods'!$AG:$AG,"rate",'A-methods'!$AF:$AF,$B804,'A-methods'!$J:$J,$C804,'A-methods'!$A:$A,$D804)),'A-baseline &amp; data'!AI550)</f>
        <v>84550.539669424543</v>
      </c>
      <c r="I804" s="243">
        <f>IF('A-baseline &amp; data'!AJ550="",H804*(1+SUMIFS('A-methods'!O:O,'A-methods'!$AG:$AG,"rate",'A-methods'!$AF:$AF,$B804,'A-methods'!$J:$J,$C804,'A-methods'!$A:$A,$D804)),'A-baseline &amp; data'!AJ550)</f>
        <v>87509.808557854398</v>
      </c>
      <c r="J804" s="243">
        <f>IF('A-baseline &amp; data'!AK550="",I804*(1+SUMIFS('A-methods'!P:P,'A-methods'!$AG:$AG,"rate",'A-methods'!$AF:$AF,$B804,'A-methods'!$J:$J,$C804,'A-methods'!$A:$A,$D804)),'A-baseline &amp; data'!AK550)</f>
        <v>90572.6518573793</v>
      </c>
      <c r="K804" s="243">
        <f>IF('A-baseline &amp; data'!AL550="",J804*(1+SUMIFS('A-methods'!Q:Q,'A-methods'!$AG:$AG,"rate",'A-methods'!$AF:$AF,$B804,'A-methods'!$J:$J,$C804,'A-methods'!$A:$A,$D804)),'A-baseline &amp; data'!AL550)</f>
        <v>93742.694672387574</v>
      </c>
      <c r="L804" s="243">
        <f>IF('A-baseline &amp; data'!AM550="",K804*(1+SUMIFS('A-methods'!R:R,'A-methods'!$AG:$AG,"rate",'A-methods'!$AF:$AF,$B804,'A-methods'!$J:$J,$C804,'A-methods'!$A:$A,$D804)),'A-baseline &amp; data'!AM550)</f>
        <v>97023.688985921137</v>
      </c>
      <c r="M804" s="243">
        <f>IF('A-baseline &amp; data'!AN550="",L804*(1+SUMIFS('A-methods'!S:S,'A-methods'!$AG:$AG,"rate",'A-methods'!$AF:$AF,$B804,'A-methods'!$J:$J,$C804,'A-methods'!$A:$A,$D804)),'A-baseline &amp; data'!AN550)</f>
        <v>100419.51810042837</v>
      </c>
      <c r="N804" s="243">
        <f>IF('A-baseline &amp; data'!AO550="",M804*(1+SUMIFS('A-methods'!T:T,'A-methods'!$AG:$AG,"rate",'A-methods'!$AF:$AF,$B804,'A-methods'!$J:$J,$C804,'A-methods'!$A:$A,$D804)),'A-baseline &amp; data'!AO550)</f>
        <v>103934.20123394336</v>
      </c>
      <c r="O804" s="243">
        <f>IF('A-baseline &amp; data'!AP550="",N804*(1+SUMIFS('A-methods'!U:U,'A-methods'!$AG:$AG,"rate",'A-methods'!$AF:$AF,$B804,'A-methods'!$J:$J,$C804,'A-methods'!$A:$A,$D804)),'A-baseline &amp; data'!AP550)</f>
        <v>107571.89827713136</v>
      </c>
      <c r="P804" s="243">
        <f>IF('A-baseline &amp; data'!AQ550="",O804*(1+SUMIFS('A-methods'!V:V,'A-methods'!$AG:$AG,"rate",'A-methods'!$AF:$AF,$B804,'A-methods'!$J:$J,$C804,'A-methods'!$A:$A,$D804)),'A-baseline &amp; data'!AQ550)</f>
        <v>111336.91471683094</v>
      </c>
      <c r="Q804" s="243">
        <f>IF('A-baseline &amp; data'!AR550="",P804*(1+SUMIFS('A-methods'!W:W,'A-methods'!$AG:$AG,"rate",'A-methods'!$AF:$AF,$B804,'A-methods'!$J:$J,$C804,'A-methods'!$A:$A,$D804)),'A-baseline &amp; data'!AR550)</f>
        <v>115233.70673192001</v>
      </c>
      <c r="R804" s="243">
        <f>IF('A-baseline &amp; data'!AS550="",Q804*(1+SUMIFS('A-methods'!X:X,'A-methods'!$AG:$AG,"rate",'A-methods'!$AF:$AF,$B804,'A-methods'!$J:$J,$C804,'A-methods'!$A:$A,$D804)),'A-baseline &amp; data'!AS550)</f>
        <v>119266.8864675372</v>
      </c>
      <c r="S804" s="243">
        <f>IF('A-baseline &amp; data'!AT550="",R804*(1+SUMIFS('A-methods'!Y:Y,'A-methods'!$AG:$AG,"rate",'A-methods'!$AF:$AF,$B804,'A-methods'!$J:$J,$C804,'A-methods'!$A:$A,$D804)),'A-baseline &amp; data'!AT550)</f>
        <v>123441.22749390099</v>
      </c>
      <c r="T804" s="243">
        <f>IF('A-baseline &amp; data'!AU550="",S804*(1+SUMIFS('A-methods'!Z:Z,'A-methods'!$AG:$AG,"rate",'A-methods'!$AF:$AF,$B804,'A-methods'!$J:$J,$C804,'A-methods'!$A:$A,$D804)),'A-baseline &amp; data'!AU550)</f>
        <v>127761.67045618752</v>
      </c>
      <c r="U804" s="243">
        <f>IF('A-baseline &amp; data'!AV550="",T804*(1+SUMIFS('A-methods'!AA:AA,'A-methods'!$AG:$AG,"rate",'A-methods'!$AF:$AF,$B804,'A-methods'!$J:$J,$C804,'A-methods'!$A:$A,$D804)),'A-baseline &amp; data'!AV550)</f>
        <v>132233.32892215406</v>
      </c>
      <c r="V804" s="243">
        <f>IF('A-baseline &amp; data'!AW550="",U804*(1+SUMIFS('A-methods'!AB:AB,'A-methods'!$AG:$AG,"rate",'A-methods'!$AF:$AF,$B804,'A-methods'!$J:$J,$C804,'A-methods'!$A:$A,$D804)),'A-baseline &amp; data'!AW550)</f>
        <v>136861.49543442944</v>
      </c>
      <c r="W804" s="243">
        <f>IF('A-baseline &amp; data'!AX550="",V804*(1+SUMIFS('A-methods'!AC:AC,'A-methods'!$AG:$AG,"rate",'A-methods'!$AF:$AF,$B804,'A-methods'!$J:$J,$C804,'A-methods'!$A:$A,$D804)),'A-baseline &amp; data'!AX550)</f>
        <v>141651.64777463445</v>
      </c>
      <c r="X804" s="243">
        <f>IF('A-baseline &amp; data'!AY550="",W804*(1+SUMIFS('A-methods'!AD:AD,'A-methods'!$AG:$AG,"rate",'A-methods'!$AF:$AF,$B804,'A-methods'!$J:$J,$C804,'A-methods'!$A:$A,$D804)),'A-baseline &amp; data'!AY550)</f>
        <v>146609.45544674664</v>
      </c>
      <c r="Y804" s="243">
        <f>IF('A-baseline &amp; data'!AZ550="",X804*(1+SUMIFS('A-methods'!AE:AE,'A-methods'!$AG:$AG,"rate",'A-methods'!$AF:$AF,$B804,'A-methods'!$J:$J,$C804,'A-methods'!$A:$A,$D804)),'A-baseline &amp; data'!AZ550)</f>
        <v>151740.78638738274</v>
      </c>
      <c r="AA804" s="356"/>
    </row>
    <row r="805" spans="1:27" ht="12.75" customHeight="1">
      <c r="A805" s="244" t="s">
        <v>262</v>
      </c>
      <c r="B805" s="245" t="s">
        <v>265</v>
      </c>
      <c r="C805" s="188" t="str">
        <f t="shared" si="72"/>
        <v>WA</v>
      </c>
      <c r="D805" s="275" t="str">
        <f t="shared" si="72"/>
        <v>High</v>
      </c>
      <c r="E805" s="337">
        <f>IF('A-baseline &amp; data'!AF551&lt;&gt;"",'A-baseline &amp; data'!AF551,'A-baseline &amp; data'!AE551*(1+SUMIFS('A-methods'!K:K,'A-methods'!$AG:$AG,"rate",'A-methods'!$AF:$AF,$B805,'A-methods'!$J:$J,$C805,'A-methods'!$A:$A,$D805)))</f>
        <v>417.59926424999969</v>
      </c>
      <c r="F805" s="196">
        <f>IF('A-baseline &amp; data'!AG551="",E805*(1+SUMIFS('A-methods'!L:L,'A-methods'!$AG:$AG,"rate",'A-methods'!$AF:$AF,$B805,'A-methods'!$J:$J,$C805,'A-methods'!$A:$A,$D805)),'A-baseline &amp; data'!AG551)</f>
        <v>432.21523849874967</v>
      </c>
      <c r="G805" s="196">
        <f>IF('A-baseline &amp; data'!AH551="",F805*(1+SUMIFS('A-methods'!M:M,'A-methods'!$AG:$AG,"rate",'A-methods'!$AF:$AF,$B805,'A-methods'!$J:$J,$C805,'A-methods'!$A:$A,$D805)),'A-baseline &amp; data'!AH551)</f>
        <v>447.34277184620589</v>
      </c>
      <c r="H805" s="196">
        <f>IF('A-baseline &amp; data'!AI551="",G805*(1+SUMIFS('A-methods'!N:N,'A-methods'!$AG:$AG,"rate",'A-methods'!$AF:$AF,$B805,'A-methods'!$J:$J,$C805,'A-methods'!$A:$A,$D805)),'A-baseline &amp; data'!AI551)</f>
        <v>462.99976886082305</v>
      </c>
      <c r="I805" s="196">
        <f>IF('A-baseline &amp; data'!AJ551="",H805*(1+SUMIFS('A-methods'!O:O,'A-methods'!$AG:$AG,"rate",'A-methods'!$AF:$AF,$B805,'A-methods'!$J:$J,$C805,'A-methods'!$A:$A,$D805)),'A-baseline &amp; data'!AJ551)</f>
        <v>479.20476077095185</v>
      </c>
      <c r="J805" s="196">
        <f>IF('A-baseline &amp; data'!AK551="",I805*(1+SUMIFS('A-methods'!P:P,'A-methods'!$AG:$AG,"rate",'A-methods'!$AF:$AF,$B805,'A-methods'!$J:$J,$C805,'A-methods'!$A:$A,$D805)),'A-baseline &amp; data'!AK551)</f>
        <v>495.97692739793513</v>
      </c>
      <c r="K805" s="196">
        <f>IF('A-baseline &amp; data'!AL551="",J805*(1+SUMIFS('A-methods'!Q:Q,'A-methods'!$AG:$AG,"rate",'A-methods'!$AF:$AF,$B805,'A-methods'!$J:$J,$C805,'A-methods'!$A:$A,$D805)),'A-baseline &amp; data'!AL551)</f>
        <v>513.33611985686287</v>
      </c>
      <c r="L805" s="196">
        <f>IF('A-baseline &amp; data'!AM551="",K805*(1+SUMIFS('A-methods'!R:R,'A-methods'!$AG:$AG,"rate",'A-methods'!$AF:$AF,$B805,'A-methods'!$J:$J,$C805,'A-methods'!$A:$A,$D805)),'A-baseline &amp; data'!AM551)</f>
        <v>531.30288405185297</v>
      </c>
      <c r="M805" s="196">
        <f>IF('A-baseline &amp; data'!AN551="",L805*(1+SUMIFS('A-methods'!S:S,'A-methods'!$AG:$AG,"rate",'A-methods'!$AF:$AF,$B805,'A-methods'!$J:$J,$C805,'A-methods'!$A:$A,$D805)),'A-baseline &amp; data'!AN551)</f>
        <v>549.89848499366781</v>
      </c>
      <c r="N805" s="196">
        <f>IF('A-baseline &amp; data'!AO551="",M805*(1+SUMIFS('A-methods'!T:T,'A-methods'!$AG:$AG,"rate",'A-methods'!$AF:$AF,$B805,'A-methods'!$J:$J,$C805,'A-methods'!$A:$A,$D805)),'A-baseline &amp; data'!AO551)</f>
        <v>569.14493196844614</v>
      </c>
      <c r="O805" s="196">
        <f>IF('A-baseline &amp; data'!AP551="",N805*(1+SUMIFS('A-methods'!U:U,'A-methods'!$AG:$AG,"rate",'A-methods'!$AF:$AF,$B805,'A-methods'!$J:$J,$C805,'A-methods'!$A:$A,$D805)),'A-baseline &amp; data'!AP551)</f>
        <v>589.06500458734172</v>
      </c>
      <c r="P805" s="196">
        <f>IF('A-baseline &amp; data'!AQ551="",O805*(1+SUMIFS('A-methods'!V:V,'A-methods'!$AG:$AG,"rate",'A-methods'!$AF:$AF,$B805,'A-methods'!$J:$J,$C805,'A-methods'!$A:$A,$D805)),'A-baseline &amp; data'!AQ551)</f>
        <v>609.68227974789863</v>
      </c>
      <c r="Q805" s="196">
        <f>IF('A-baseline &amp; data'!AR551="",P805*(1+SUMIFS('A-methods'!W:W,'A-methods'!$AG:$AG,"rate",'A-methods'!$AF:$AF,$B805,'A-methods'!$J:$J,$C805,'A-methods'!$A:$A,$D805)),'A-baseline &amp; data'!AR551)</f>
        <v>631.02115953907503</v>
      </c>
      <c r="R805" s="196">
        <f>IF('A-baseline &amp; data'!AS551="",Q805*(1+SUMIFS('A-methods'!X:X,'A-methods'!$AG:$AG,"rate",'A-methods'!$AF:$AF,$B805,'A-methods'!$J:$J,$C805,'A-methods'!$A:$A,$D805)),'A-baseline &amp; data'!AS551)</f>
        <v>653.10690012294265</v>
      </c>
      <c r="S805" s="196">
        <f>IF('A-baseline &amp; data'!AT551="",R805*(1+SUMIFS('A-methods'!Y:Y,'A-methods'!$AG:$AG,"rate",'A-methods'!$AF:$AF,$B805,'A-methods'!$J:$J,$C805,'A-methods'!$A:$A,$D805)),'A-baseline &amp; data'!AT551)</f>
        <v>675.96564162724553</v>
      </c>
      <c r="T805" s="196">
        <f>IF('A-baseline &amp; data'!AU551="",S805*(1+SUMIFS('A-methods'!Z:Z,'A-methods'!$AG:$AG,"rate",'A-methods'!$AF:$AF,$B805,'A-methods'!$J:$J,$C805,'A-methods'!$A:$A,$D805)),'A-baseline &amp; data'!AU551)</f>
        <v>699.62443908419903</v>
      </c>
      <c r="U805" s="196">
        <f>IF('A-baseline &amp; data'!AV551="",T805*(1+SUMIFS('A-methods'!AA:AA,'A-methods'!$AG:$AG,"rate",'A-methods'!$AF:$AF,$B805,'A-methods'!$J:$J,$C805,'A-methods'!$A:$A,$D805)),'A-baseline &amp; data'!AV551)</f>
        <v>724.1112944521459</v>
      </c>
      <c r="V805" s="196">
        <f>IF('A-baseline &amp; data'!AW551="",U805*(1+SUMIFS('A-methods'!AB:AB,'A-methods'!$AG:$AG,"rate",'A-methods'!$AF:$AF,$B805,'A-methods'!$J:$J,$C805,'A-methods'!$A:$A,$D805)),'A-baseline &amp; data'!AW551)</f>
        <v>749.45518975797097</v>
      </c>
      <c r="W805" s="196">
        <f>IF('A-baseline &amp; data'!AX551="",V805*(1+SUMIFS('A-methods'!AC:AC,'A-methods'!$AG:$AG,"rate",'A-methods'!$AF:$AF,$B805,'A-methods'!$J:$J,$C805,'A-methods'!$A:$A,$D805)),'A-baseline &amp; data'!AX551)</f>
        <v>775.68612139949994</v>
      </c>
      <c r="X805" s="196">
        <f>IF('A-baseline &amp; data'!AY551="",W805*(1+SUMIFS('A-methods'!AD:AD,'A-methods'!$AG:$AG,"rate",'A-methods'!$AF:$AF,$B805,'A-methods'!$J:$J,$C805,'A-methods'!$A:$A,$D805)),'A-baseline &amp; data'!AY551)</f>
        <v>802.83513564848238</v>
      </c>
      <c r="Y805" s="196">
        <f>IF('A-baseline &amp; data'!AZ551="",X805*(1+SUMIFS('A-methods'!AE:AE,'A-methods'!$AG:$AG,"rate",'A-methods'!$AF:$AF,$B805,'A-methods'!$J:$J,$C805,'A-methods'!$A:$A,$D805)),'A-baseline &amp; data'!AZ551)</f>
        <v>830.93436539617915</v>
      </c>
    </row>
    <row r="806" spans="1:27">
      <c r="A806" s="222"/>
      <c r="B806" s="213"/>
      <c r="C806" s="250" t="str">
        <f t="shared" si="72"/>
        <v>WA</v>
      </c>
      <c r="D806" s="250"/>
      <c r="E806" s="324">
        <f t="shared" ref="E806:Y806" si="74">SUM(E778:E805)</f>
        <v>577171.74854830815</v>
      </c>
      <c r="F806" s="324">
        <f t="shared" si="74"/>
        <v>608366.8139845517</v>
      </c>
      <c r="G806" s="324">
        <f t="shared" si="74"/>
        <v>641872.53999490757</v>
      </c>
      <c r="H806" s="324">
        <f t="shared" si="74"/>
        <v>677893.98236842267</v>
      </c>
      <c r="I806" s="324">
        <f t="shared" si="74"/>
        <v>716650.05408602743</v>
      </c>
      <c r="J806" s="324">
        <f t="shared" si="74"/>
        <v>758384.05907049601</v>
      </c>
      <c r="K806" s="324">
        <f t="shared" si="74"/>
        <v>803360.75673679076</v>
      </c>
      <c r="L806" s="324">
        <f t="shared" si="74"/>
        <v>851870.98843902955</v>
      </c>
      <c r="M806" s="324">
        <f t="shared" si="74"/>
        <v>904233.39306854876</v>
      </c>
      <c r="N806" s="324">
        <f t="shared" si="74"/>
        <v>960801.73839515692</v>
      </c>
      <c r="O806" s="324">
        <f t="shared" si="74"/>
        <v>1021951.0904927752</v>
      </c>
      <c r="P806" s="324">
        <f t="shared" si="74"/>
        <v>1088104.1579759154</v>
      </c>
      <c r="Q806" s="324">
        <f t="shared" si="74"/>
        <v>1159720.8921598238</v>
      </c>
      <c r="R806" s="324">
        <f t="shared" si="74"/>
        <v>1237305.6640765665</v>
      </c>
      <c r="S806" s="324">
        <f t="shared" si="74"/>
        <v>1321411.6409793408</v>
      </c>
      <c r="T806" s="324">
        <f t="shared" si="74"/>
        <v>1412645.5976142131</v>
      </c>
      <c r="U806" s="324">
        <f t="shared" si="74"/>
        <v>1511673.205602454</v>
      </c>
      <c r="V806" s="324">
        <f t="shared" si="74"/>
        <v>1619224.8486045089</v>
      </c>
      <c r="W806" s="324">
        <f t="shared" si="74"/>
        <v>1736102.0156969507</v>
      </c>
      <c r="X806" s="324">
        <f t="shared" si="74"/>
        <v>1863184.3306297769</v>
      </c>
      <c r="Y806" s="324">
        <f t="shared" si="74"/>
        <v>2001437.28039064</v>
      </c>
    </row>
    <row r="807" spans="1:27" ht="15.75">
      <c r="A807" s="242" t="str">
        <f>A746</f>
        <v>WA</v>
      </c>
      <c r="B807" s="242" t="s">
        <v>212</v>
      </c>
      <c r="C807" s="250" t="str">
        <f t="shared" si="72"/>
        <v>WA</v>
      </c>
      <c r="D807" s="250"/>
      <c r="E807" s="217" t="str">
        <f>""</f>
        <v/>
      </c>
      <c r="F807" s="217" t="str">
        <f>""</f>
        <v/>
      </c>
      <c r="G807" s="217" t="str">
        <f>""</f>
        <v/>
      </c>
      <c r="H807" s="217" t="str">
        <f>""</f>
        <v/>
      </c>
      <c r="I807" s="217" t="str">
        <f>""</f>
        <v/>
      </c>
      <c r="J807" s="217" t="str">
        <f>""</f>
        <v/>
      </c>
      <c r="K807" s="217" t="str">
        <f>""</f>
        <v/>
      </c>
      <c r="L807" s="217" t="str">
        <f>""</f>
        <v/>
      </c>
      <c r="M807" s="217" t="str">
        <f>""</f>
        <v/>
      </c>
      <c r="N807" s="217" t="str">
        <f>""</f>
        <v/>
      </c>
      <c r="O807" s="217" t="str">
        <f>""</f>
        <v/>
      </c>
      <c r="P807" s="217" t="str">
        <f>""</f>
        <v/>
      </c>
      <c r="Q807" s="217" t="str">
        <f>""</f>
        <v/>
      </c>
      <c r="R807" s="217" t="str">
        <f>""</f>
        <v/>
      </c>
      <c r="S807" s="217" t="str">
        <f>""</f>
        <v/>
      </c>
      <c r="T807" s="217" t="str">
        <f>""</f>
        <v/>
      </c>
      <c r="U807" s="217" t="str">
        <f>""</f>
        <v/>
      </c>
      <c r="V807" s="217" t="str">
        <f>""</f>
        <v/>
      </c>
      <c r="W807" s="217" t="str">
        <f>""</f>
        <v/>
      </c>
      <c r="X807" s="217" t="str">
        <f>""</f>
        <v/>
      </c>
      <c r="Y807" s="217" t="str">
        <f>""</f>
        <v/>
      </c>
    </row>
    <row r="808" spans="1:27">
      <c r="A808" s="246" t="s">
        <v>21</v>
      </c>
      <c r="B808" s="247" t="s">
        <v>198</v>
      </c>
      <c r="C808" s="273" t="str">
        <f t="shared" si="72"/>
        <v>WA</v>
      </c>
      <c r="D808" s="271" t="s">
        <v>216</v>
      </c>
      <c r="E808" s="335">
        <f>IF('A-baseline &amp; data'!AF524&lt;&gt;"",'A-baseline &amp; data'!AF524,'A-baseline &amp; data'!AE524*(1+SUMIFS('A-methods'!K:K,'A-methods'!$AG:$AG,"rate",'A-methods'!$AF:$AF,$B808,'A-methods'!$J:$J,$C808,'A-methods'!$A:$A,$D808)))</f>
        <v>1047.5719999999999</v>
      </c>
      <c r="F808" s="248">
        <f>IF('A-baseline &amp; data'!AG524="",E808*(1+SUMIFS('A-methods'!L:L,'A-methods'!$AG:$AG,"rate",'A-methods'!$AF:$AF,$B808,'A-methods'!$J:$J,$C808,'A-methods'!$A:$A,$D808)),'A-baseline &amp; data'!AG524)</f>
        <v>1047.5719999999999</v>
      </c>
      <c r="G808" s="248">
        <f>IF('A-baseline &amp; data'!AH524="",F808*(1+SUMIFS('A-methods'!M:M,'A-methods'!$AG:$AG,"rate",'A-methods'!$AF:$AF,$B808,'A-methods'!$J:$J,$C808,'A-methods'!$A:$A,$D808)),'A-baseline &amp; data'!AH524)</f>
        <v>1047.5719999999999</v>
      </c>
      <c r="H808" s="248">
        <f>IF('A-baseline &amp; data'!AI524="",G808*(1+SUMIFS('A-methods'!N:N,'A-methods'!$AG:$AG,"rate",'A-methods'!$AF:$AF,$B808,'A-methods'!$J:$J,$C808,'A-methods'!$A:$A,$D808)),'A-baseline &amp; data'!AI524)</f>
        <v>1047.5719999999999</v>
      </c>
      <c r="I808" s="248">
        <f>IF('A-baseline &amp; data'!AJ524="",H808*(1+SUMIFS('A-methods'!O:O,'A-methods'!$AG:$AG,"rate",'A-methods'!$AF:$AF,$B808,'A-methods'!$J:$J,$C808,'A-methods'!$A:$A,$D808)),'A-baseline &amp; data'!AJ524)</f>
        <v>1047.5719999999999</v>
      </c>
      <c r="J808" s="248">
        <f>IF('A-baseline &amp; data'!AK524="",I808*(1+SUMIFS('A-methods'!P:P,'A-methods'!$AG:$AG,"rate",'A-methods'!$AF:$AF,$B808,'A-methods'!$J:$J,$C808,'A-methods'!$A:$A,$D808)),'A-baseline &amp; data'!AK524)</f>
        <v>1047.5719999999999</v>
      </c>
      <c r="K808" s="248">
        <f>IF('A-baseline &amp; data'!AL524="",J808*(1+SUMIFS('A-methods'!Q:Q,'A-methods'!$AG:$AG,"rate",'A-methods'!$AF:$AF,$B808,'A-methods'!$J:$J,$C808,'A-methods'!$A:$A,$D808)),'A-baseline &amp; data'!AL524)</f>
        <v>1047.5719999999999</v>
      </c>
      <c r="L808" s="248">
        <f>IF('A-baseline &amp; data'!AM524="",K808*(1+SUMIFS('A-methods'!R:R,'A-methods'!$AG:$AG,"rate",'A-methods'!$AF:$AF,$B808,'A-methods'!$J:$J,$C808,'A-methods'!$A:$A,$D808)),'A-baseline &amp; data'!AM524)</f>
        <v>1047.5719999999999</v>
      </c>
      <c r="M808" s="248">
        <f>IF('A-baseline &amp; data'!AN524="",L808*(1+SUMIFS('A-methods'!S:S,'A-methods'!$AG:$AG,"rate",'A-methods'!$AF:$AF,$B808,'A-methods'!$J:$J,$C808,'A-methods'!$A:$A,$D808)),'A-baseline &amp; data'!AN524)</f>
        <v>1047.5719999999999</v>
      </c>
      <c r="N808" s="248">
        <f>IF('A-baseline &amp; data'!AO524="",M808*(1+SUMIFS('A-methods'!T:T,'A-methods'!$AG:$AG,"rate",'A-methods'!$AF:$AF,$B808,'A-methods'!$J:$J,$C808,'A-methods'!$A:$A,$D808)),'A-baseline &amp; data'!AO524)</f>
        <v>1047.5719999999999</v>
      </c>
      <c r="O808" s="248">
        <f>IF('A-baseline &amp; data'!AP524="",N808*(1+SUMIFS('A-methods'!U:U,'A-methods'!$AG:$AG,"rate",'A-methods'!$AF:$AF,$B808,'A-methods'!$J:$J,$C808,'A-methods'!$A:$A,$D808)),'A-baseline &amp; data'!AP524)</f>
        <v>1047.5719999999999</v>
      </c>
      <c r="P808" s="248">
        <f>IF('A-baseline &amp; data'!AQ524="",O808*(1+SUMIFS('A-methods'!V:V,'A-methods'!$AG:$AG,"rate",'A-methods'!$AF:$AF,$B808,'A-methods'!$J:$J,$C808,'A-methods'!$A:$A,$D808)),'A-baseline &amp; data'!AQ524)</f>
        <v>1047.5719999999999</v>
      </c>
      <c r="Q808" s="248">
        <f>IF('A-baseline &amp; data'!AR524="",P808*(1+SUMIFS('A-methods'!W:W,'A-methods'!$AG:$AG,"rate",'A-methods'!$AF:$AF,$B808,'A-methods'!$J:$J,$C808,'A-methods'!$A:$A,$D808)),'A-baseline &amp; data'!AR524)</f>
        <v>1047.5719999999999</v>
      </c>
      <c r="R808" s="248">
        <f>IF('A-baseline &amp; data'!AS524="",Q808*(1+SUMIFS('A-methods'!X:X,'A-methods'!$AG:$AG,"rate",'A-methods'!$AF:$AF,$B808,'A-methods'!$J:$J,$C808,'A-methods'!$A:$A,$D808)),'A-baseline &amp; data'!AS524)</f>
        <v>1047.5719999999999</v>
      </c>
      <c r="S808" s="248">
        <f>IF('A-baseline &amp; data'!AT524="",R808*(1+SUMIFS('A-methods'!Y:Y,'A-methods'!$AG:$AG,"rate",'A-methods'!$AF:$AF,$B808,'A-methods'!$J:$J,$C808,'A-methods'!$A:$A,$D808)),'A-baseline &amp; data'!AT524)</f>
        <v>1047.5719999999999</v>
      </c>
      <c r="T808" s="248">
        <f>IF('A-baseline &amp; data'!AU524="",S808*(1+SUMIFS('A-methods'!Z:Z,'A-methods'!$AG:$AG,"rate",'A-methods'!$AF:$AF,$B808,'A-methods'!$J:$J,$C808,'A-methods'!$A:$A,$D808)),'A-baseline &amp; data'!AU524)</f>
        <v>1047.5719999999999</v>
      </c>
      <c r="U808" s="248">
        <f>IF('A-baseline &amp; data'!AV524="",T808*(1+SUMIFS('A-methods'!AA:AA,'A-methods'!$AG:$AG,"rate",'A-methods'!$AF:$AF,$B808,'A-methods'!$J:$J,$C808,'A-methods'!$A:$A,$D808)),'A-baseline &amp; data'!AV524)</f>
        <v>1047.5719999999999</v>
      </c>
      <c r="V808" s="248">
        <f>IF('A-baseline &amp; data'!AW524="",U808*(1+SUMIFS('A-methods'!AB:AB,'A-methods'!$AG:$AG,"rate",'A-methods'!$AF:$AF,$B808,'A-methods'!$J:$J,$C808,'A-methods'!$A:$A,$D808)),'A-baseline &amp; data'!AW524)</f>
        <v>1047.5719999999999</v>
      </c>
      <c r="W808" s="248">
        <f>IF('A-baseline &amp; data'!AX524="",V808*(1+SUMIFS('A-methods'!AC:AC,'A-methods'!$AG:$AG,"rate",'A-methods'!$AF:$AF,$B808,'A-methods'!$J:$J,$C808,'A-methods'!$A:$A,$D808)),'A-baseline &amp; data'!AX524)</f>
        <v>1047.5719999999999</v>
      </c>
      <c r="X808" s="248">
        <f>IF('A-baseline &amp; data'!AY524="",W808*(1+SUMIFS('A-methods'!AD:AD,'A-methods'!$AG:$AG,"rate",'A-methods'!$AF:$AF,$B808,'A-methods'!$J:$J,$C808,'A-methods'!$A:$A,$D808)),'A-baseline &amp; data'!AY524)</f>
        <v>1047.5719999999999</v>
      </c>
      <c r="Y808" s="248">
        <f>IF('A-baseline &amp; data'!AZ524="",X808*(1+SUMIFS('A-methods'!AE:AE,'A-methods'!$AG:$AG,"rate",'A-methods'!$AF:$AF,$B808,'A-methods'!$J:$J,$C808,'A-methods'!$A:$A,$D808)),'A-baseline &amp; data'!AZ524)</f>
        <v>1047.5719999999999</v>
      </c>
    </row>
    <row r="809" spans="1:27">
      <c r="A809" s="237" t="s">
        <v>29</v>
      </c>
      <c r="B809" s="221" t="s">
        <v>30</v>
      </c>
      <c r="C809" s="274" t="str">
        <f t="shared" si="72"/>
        <v>WA</v>
      </c>
      <c r="D809" s="272" t="str">
        <f>D808</f>
        <v>Low</v>
      </c>
      <c r="E809" s="336">
        <f>IF('A-baseline &amp; data'!AF525&lt;&gt;"",'A-baseline &amp; data'!AF525,'A-baseline &amp; data'!AE525*(1+SUMIFS('A-methods'!K:K,'A-methods'!$AG:$AG,"rate",'A-methods'!$AF:$AF,$B809,'A-methods'!$J:$J,$C809,'A-methods'!$A:$A,$D809)))</f>
        <v>3503.0069550000007</v>
      </c>
      <c r="F809" s="243">
        <f>IF('A-baseline &amp; data'!AG525="",E809*(1+SUMIFS('A-methods'!L:L,'A-methods'!$AG:$AG,"rate",'A-methods'!$AF:$AF,$B809,'A-methods'!$J:$J,$C809,'A-methods'!$A:$A,$D809)),'A-baseline &amp; data'!AG525)</f>
        <v>3152.7062595000007</v>
      </c>
      <c r="G809" s="243">
        <f>IF('A-baseline &amp; data'!AH525="",F809*(1+SUMIFS('A-methods'!M:M,'A-methods'!$AG:$AG,"rate",'A-methods'!$AF:$AF,$B809,'A-methods'!$J:$J,$C809,'A-methods'!$A:$A,$D809)),'A-baseline &amp; data'!AH525)</f>
        <v>2837.4356335500006</v>
      </c>
      <c r="H809" s="243">
        <f>IF('A-baseline &amp; data'!AI525="",G809*(1+SUMIFS('A-methods'!N:N,'A-methods'!$AG:$AG,"rate",'A-methods'!$AF:$AF,$B809,'A-methods'!$J:$J,$C809,'A-methods'!$A:$A,$D809)),'A-baseline &amp; data'!AI525)</f>
        <v>2553.6920701950007</v>
      </c>
      <c r="I809" s="243">
        <f>IF('A-baseline &amp; data'!AJ525="",H809*(1+SUMIFS('A-methods'!O:O,'A-methods'!$AG:$AG,"rate",'A-methods'!$AF:$AF,$B809,'A-methods'!$J:$J,$C809,'A-methods'!$A:$A,$D809)),'A-baseline &amp; data'!AJ525)</f>
        <v>2298.3228631755005</v>
      </c>
      <c r="J809" s="243">
        <f>IF('A-baseline &amp; data'!AK525="",I809*(1+SUMIFS('A-methods'!P:P,'A-methods'!$AG:$AG,"rate",'A-methods'!$AF:$AF,$B809,'A-methods'!$J:$J,$C809,'A-methods'!$A:$A,$D809)),'A-baseline &amp; data'!AK525)</f>
        <v>2068.4905768579506</v>
      </c>
      <c r="K809" s="243">
        <f>IF('A-baseline &amp; data'!AL525="",J809*(1+SUMIFS('A-methods'!Q:Q,'A-methods'!$AG:$AG,"rate",'A-methods'!$AF:$AF,$B809,'A-methods'!$J:$J,$C809,'A-methods'!$A:$A,$D809)),'A-baseline &amp; data'!AL525)</f>
        <v>1861.6415191721555</v>
      </c>
      <c r="L809" s="243">
        <f>IF('A-baseline &amp; data'!AM525="",K809*(1+SUMIFS('A-methods'!R:R,'A-methods'!$AG:$AG,"rate",'A-methods'!$AF:$AF,$B809,'A-methods'!$J:$J,$C809,'A-methods'!$A:$A,$D809)),'A-baseline &amp; data'!AM525)</f>
        <v>1843.0251039804339</v>
      </c>
      <c r="M809" s="243">
        <f>IF('A-baseline &amp; data'!AN525="",L809*(1+SUMIFS('A-methods'!S:S,'A-methods'!$AG:$AG,"rate",'A-methods'!$AF:$AF,$B809,'A-methods'!$J:$J,$C809,'A-methods'!$A:$A,$D809)),'A-baseline &amp; data'!AN525)</f>
        <v>1824.5948529406296</v>
      </c>
      <c r="N809" s="243">
        <f>IF('A-baseline &amp; data'!AO525="",M809*(1+SUMIFS('A-methods'!T:T,'A-methods'!$AG:$AG,"rate",'A-methods'!$AF:$AF,$B809,'A-methods'!$J:$J,$C809,'A-methods'!$A:$A,$D809)),'A-baseline &amp; data'!AO525)</f>
        <v>1806.3489044112232</v>
      </c>
      <c r="O809" s="243">
        <f>IF('A-baseline &amp; data'!AP525="",N809*(1+SUMIFS('A-methods'!U:U,'A-methods'!$AG:$AG,"rate",'A-methods'!$AF:$AF,$B809,'A-methods'!$J:$J,$C809,'A-methods'!$A:$A,$D809)),'A-baseline &amp; data'!AP525)</f>
        <v>1788.285415367111</v>
      </c>
      <c r="P809" s="243">
        <f>IF('A-baseline &amp; data'!AQ525="",O809*(1+SUMIFS('A-methods'!V:V,'A-methods'!$AG:$AG,"rate",'A-methods'!$AF:$AF,$B809,'A-methods'!$J:$J,$C809,'A-methods'!$A:$A,$D809)),'A-baseline &amp; data'!AQ525)</f>
        <v>1770.4025612134399</v>
      </c>
      <c r="Q809" s="243">
        <f>IF('A-baseline &amp; data'!AR525="",P809*(1+SUMIFS('A-methods'!W:W,'A-methods'!$AG:$AG,"rate",'A-methods'!$AF:$AF,$B809,'A-methods'!$J:$J,$C809,'A-methods'!$A:$A,$D809)),'A-baseline &amp; data'!AR525)</f>
        <v>1752.6985356013054</v>
      </c>
      <c r="R809" s="243">
        <f>IF('A-baseline &amp; data'!AS525="",Q809*(1+SUMIFS('A-methods'!X:X,'A-methods'!$AG:$AG,"rate",'A-methods'!$AF:$AF,$B809,'A-methods'!$J:$J,$C809,'A-methods'!$A:$A,$D809)),'A-baseline &amp; data'!AS525)</f>
        <v>1735.1715502452923</v>
      </c>
      <c r="S809" s="243">
        <f>IF('A-baseline &amp; data'!AT525="",R809*(1+SUMIFS('A-methods'!Y:Y,'A-methods'!$AG:$AG,"rate",'A-methods'!$AF:$AF,$B809,'A-methods'!$J:$J,$C809,'A-methods'!$A:$A,$D809)),'A-baseline &amp; data'!AT525)</f>
        <v>1717.8198347428395</v>
      </c>
      <c r="T809" s="243">
        <f>IF('A-baseline &amp; data'!AU525="",S809*(1+SUMIFS('A-methods'!Z:Z,'A-methods'!$AG:$AG,"rate",'A-methods'!$AF:$AF,$B809,'A-methods'!$J:$J,$C809,'A-methods'!$A:$A,$D809)),'A-baseline &amp; data'!AU525)</f>
        <v>1700.6416363954111</v>
      </c>
      <c r="U809" s="243">
        <f>IF('A-baseline &amp; data'!AV525="",T809*(1+SUMIFS('A-methods'!AA:AA,'A-methods'!$AG:$AG,"rate",'A-methods'!$AF:$AF,$B809,'A-methods'!$J:$J,$C809,'A-methods'!$A:$A,$D809)),'A-baseline &amp; data'!AV525)</f>
        <v>1683.635220031457</v>
      </c>
      <c r="V809" s="243">
        <f>IF('A-baseline &amp; data'!AW525="",U809*(1+SUMIFS('A-methods'!AB:AB,'A-methods'!$AG:$AG,"rate",'A-methods'!$AF:$AF,$B809,'A-methods'!$J:$J,$C809,'A-methods'!$A:$A,$D809)),'A-baseline &amp; data'!AW525)</f>
        <v>1666.7988678311424</v>
      </c>
      <c r="W809" s="243">
        <f>IF('A-baseline &amp; data'!AX525="",V809*(1+SUMIFS('A-methods'!AC:AC,'A-methods'!$AG:$AG,"rate",'A-methods'!$AF:$AF,$B809,'A-methods'!$J:$J,$C809,'A-methods'!$A:$A,$D809)),'A-baseline &amp; data'!AX525)</f>
        <v>1650.1308791528309</v>
      </c>
      <c r="X809" s="243">
        <f>IF('A-baseline &amp; data'!AY525="",W809*(1+SUMIFS('A-methods'!AD:AD,'A-methods'!$AG:$AG,"rate",'A-methods'!$AF:$AF,$B809,'A-methods'!$J:$J,$C809,'A-methods'!$A:$A,$D809)),'A-baseline &amp; data'!AY525)</f>
        <v>1633.6295703613025</v>
      </c>
      <c r="Y809" s="243">
        <f>IF('A-baseline &amp; data'!AZ525="",X809*(1+SUMIFS('A-methods'!AE:AE,'A-methods'!$AG:$AG,"rate",'A-methods'!$AF:$AF,$B809,'A-methods'!$J:$J,$C809,'A-methods'!$A:$A,$D809)),'A-baseline &amp; data'!AZ525)</f>
        <v>1617.2932746576894</v>
      </c>
    </row>
    <row r="810" spans="1:27">
      <c r="A810" s="237" t="s">
        <v>33</v>
      </c>
      <c r="B810" s="221" t="s">
        <v>34</v>
      </c>
      <c r="C810" s="274" t="str">
        <f t="shared" si="72"/>
        <v>WA</v>
      </c>
      <c r="D810" s="272" t="str">
        <f t="shared" si="72"/>
        <v>Low</v>
      </c>
      <c r="E810" s="336">
        <f>IF('A-baseline &amp; data'!AF526&lt;&gt;"",'A-baseline &amp; data'!AF526,'A-baseline &amp; data'!AE526*(1+SUMIFS('A-methods'!K:K,'A-methods'!$AG:$AG,"rate",'A-methods'!$AF:$AF,$B810,'A-methods'!$J:$J,$C810,'A-methods'!$A:$A,$D810)))</f>
        <v>80036.509536560232</v>
      </c>
      <c r="F810" s="243">
        <f>IF('A-baseline &amp; data'!AG526="",E810*(1+SUMIFS('A-methods'!L:L,'A-methods'!$AG:$AG,"rate",'A-methods'!$AF:$AF,$B810,'A-methods'!$J:$J,$C810,'A-methods'!$A:$A,$D810)),'A-baseline &amp; data'!AG526)</f>
        <v>76514.90311695158</v>
      </c>
      <c r="G810" s="243">
        <f>IF('A-baseline &amp; data'!AH526="",F810*(1+SUMIFS('A-methods'!M:M,'A-methods'!$AG:$AG,"rate",'A-methods'!$AF:$AF,$B810,'A-methods'!$J:$J,$C810,'A-methods'!$A:$A,$D810)),'A-baseline &amp; data'!AH526)</f>
        <v>73148.247379805704</v>
      </c>
      <c r="H810" s="243">
        <f>IF('A-baseline &amp; data'!AI526="",G810*(1+SUMIFS('A-methods'!N:N,'A-methods'!$AG:$AG,"rate",'A-methods'!$AF:$AF,$B810,'A-methods'!$J:$J,$C810,'A-methods'!$A:$A,$D810)),'A-baseline &amp; data'!AI526)</f>
        <v>69929.724495094255</v>
      </c>
      <c r="I810" s="243">
        <f>IF('A-baseline &amp; data'!AJ526="",H810*(1+SUMIFS('A-methods'!O:O,'A-methods'!$AG:$AG,"rate",'A-methods'!$AF:$AF,$B810,'A-methods'!$J:$J,$C810,'A-methods'!$A:$A,$D810)),'A-baseline &amp; data'!AJ526)</f>
        <v>66852.816617310105</v>
      </c>
      <c r="J810" s="243">
        <f>IF('A-baseline &amp; data'!AK526="",I810*(1+SUMIFS('A-methods'!P:P,'A-methods'!$AG:$AG,"rate",'A-methods'!$AF:$AF,$B810,'A-methods'!$J:$J,$C810,'A-methods'!$A:$A,$D810)),'A-baseline &amp; data'!AK526)</f>
        <v>63911.292686148459</v>
      </c>
      <c r="K810" s="243">
        <f>IF('A-baseline &amp; data'!AL526="",J810*(1+SUMIFS('A-methods'!Q:Q,'A-methods'!$AG:$AG,"rate",'A-methods'!$AF:$AF,$B810,'A-methods'!$J:$J,$C810,'A-methods'!$A:$A,$D810)),'A-baseline &amp; data'!AL526)</f>
        <v>61099.195807957927</v>
      </c>
      <c r="L810" s="243">
        <f>IF('A-baseline &amp; data'!AM526="",K810*(1+SUMIFS('A-methods'!R:R,'A-methods'!$AG:$AG,"rate",'A-methods'!$AF:$AF,$B810,'A-methods'!$J:$J,$C810,'A-methods'!$A:$A,$D810)),'A-baseline &amp; data'!AM526)</f>
        <v>58410.831192407779</v>
      </c>
      <c r="M810" s="243">
        <f>IF('A-baseline &amp; data'!AN526="",L810*(1+SUMIFS('A-methods'!S:S,'A-methods'!$AG:$AG,"rate",'A-methods'!$AF:$AF,$B810,'A-methods'!$J:$J,$C810,'A-methods'!$A:$A,$D810)),'A-baseline &amp; data'!AN526)</f>
        <v>55840.754619941836</v>
      </c>
      <c r="N810" s="243">
        <f>IF('A-baseline &amp; data'!AO526="",M810*(1+SUMIFS('A-methods'!T:T,'A-methods'!$AG:$AG,"rate",'A-methods'!$AF:$AF,$B810,'A-methods'!$J:$J,$C810,'A-methods'!$A:$A,$D810)),'A-baseline &amp; data'!AO526)</f>
        <v>53383.761416664391</v>
      </c>
      <c r="O810" s="243">
        <f>IF('A-baseline &amp; data'!AP526="",N810*(1+SUMIFS('A-methods'!U:U,'A-methods'!$AG:$AG,"rate",'A-methods'!$AF:$AF,$B810,'A-methods'!$J:$J,$C810,'A-methods'!$A:$A,$D810)),'A-baseline &amp; data'!AP526)</f>
        <v>51034.875914331154</v>
      </c>
      <c r="P810" s="243">
        <f>IF('A-baseline &amp; data'!AQ526="",O810*(1+SUMIFS('A-methods'!V:V,'A-methods'!$AG:$AG,"rate",'A-methods'!$AF:$AF,$B810,'A-methods'!$J:$J,$C810,'A-methods'!$A:$A,$D810)),'A-baseline &amp; data'!AQ526)</f>
        <v>48789.341374100579</v>
      </c>
      <c r="Q810" s="243">
        <f>IF('A-baseline &amp; data'!AR526="",P810*(1+SUMIFS('A-methods'!W:W,'A-methods'!$AG:$AG,"rate",'A-methods'!$AF:$AF,$B810,'A-methods'!$J:$J,$C810,'A-methods'!$A:$A,$D810)),'A-baseline &amp; data'!AR526)</f>
        <v>46642.61035364015</v>
      </c>
      <c r="R810" s="243">
        <f>IF('A-baseline &amp; data'!AS526="",Q810*(1+SUMIFS('A-methods'!X:X,'A-methods'!$AG:$AG,"rate",'A-methods'!$AF:$AF,$B810,'A-methods'!$J:$J,$C810,'A-methods'!$A:$A,$D810)),'A-baseline &amp; data'!AS526)</f>
        <v>44590.335498079978</v>
      </c>
      <c r="S810" s="243">
        <f>IF('A-baseline &amp; data'!AT526="",R810*(1+SUMIFS('A-methods'!Y:Y,'A-methods'!$AG:$AG,"rate",'A-methods'!$AF:$AF,$B810,'A-methods'!$J:$J,$C810,'A-methods'!$A:$A,$D810)),'A-baseline &amp; data'!AT526)</f>
        <v>42628.360736164454</v>
      </c>
      <c r="T810" s="243">
        <f>IF('A-baseline &amp; data'!AU526="",S810*(1+SUMIFS('A-methods'!Z:Z,'A-methods'!$AG:$AG,"rate",'A-methods'!$AF:$AF,$B810,'A-methods'!$J:$J,$C810,'A-methods'!$A:$A,$D810)),'A-baseline &amp; data'!AU526)</f>
        <v>40752.712863773217</v>
      </c>
      <c r="U810" s="243">
        <f>IF('A-baseline &amp; data'!AV526="",T810*(1+SUMIFS('A-methods'!AA:AA,'A-methods'!$AG:$AG,"rate",'A-methods'!$AF:$AF,$B810,'A-methods'!$J:$J,$C810,'A-methods'!$A:$A,$D810)),'A-baseline &amp; data'!AV526)</f>
        <v>38959.593497767193</v>
      </c>
      <c r="V810" s="243">
        <f>IF('A-baseline &amp; data'!AW526="",U810*(1+SUMIFS('A-methods'!AB:AB,'A-methods'!$AG:$AG,"rate",'A-methods'!$AF:$AF,$B810,'A-methods'!$J:$J,$C810,'A-methods'!$A:$A,$D810)),'A-baseline &amp; data'!AW526)</f>
        <v>37245.371383865437</v>
      </c>
      <c r="W810" s="243">
        <f>IF('A-baseline &amp; data'!AX526="",V810*(1+SUMIFS('A-methods'!AC:AC,'A-methods'!$AG:$AG,"rate",'A-methods'!$AF:$AF,$B810,'A-methods'!$J:$J,$C810,'A-methods'!$A:$A,$D810)),'A-baseline &amp; data'!AX526)</f>
        <v>35606.575042975353</v>
      </c>
      <c r="X810" s="243">
        <f>IF('A-baseline &amp; data'!AY526="",W810*(1+SUMIFS('A-methods'!AD:AD,'A-methods'!$AG:$AG,"rate",'A-methods'!$AF:$AF,$B810,'A-methods'!$J:$J,$C810,'A-methods'!$A:$A,$D810)),'A-baseline &amp; data'!AY526)</f>
        <v>34039.885741084436</v>
      </c>
      <c r="Y810" s="243">
        <f>IF('A-baseline &amp; data'!AZ526="",X810*(1+SUMIFS('A-methods'!AE:AE,'A-methods'!$AG:$AG,"rate",'A-methods'!$AF:$AF,$B810,'A-methods'!$J:$J,$C810,'A-methods'!$A:$A,$D810)),'A-baseline &amp; data'!AZ526)</f>
        <v>32542.13076847672</v>
      </c>
    </row>
    <row r="811" spans="1:27">
      <c r="A811" s="237" t="s">
        <v>43</v>
      </c>
      <c r="B811" s="221" t="s">
        <v>44</v>
      </c>
      <c r="C811" s="274" t="str">
        <f t="shared" si="72"/>
        <v>WA</v>
      </c>
      <c r="D811" s="272" t="str">
        <f t="shared" si="72"/>
        <v>Low</v>
      </c>
      <c r="E811" s="336">
        <f>IF('A-baseline &amp; data'!AF527&lt;&gt;"",'A-baseline &amp; data'!AF527,'A-baseline &amp; data'!AE527*(1+SUMIFS('A-methods'!K:K,'A-methods'!$AG:$AG,"rate",'A-methods'!$AF:$AF,$B811,'A-methods'!$J:$J,$C811,'A-methods'!$A:$A,$D811)))</f>
        <v>34.677500999999992</v>
      </c>
      <c r="F811" s="243">
        <f>IF('A-baseline &amp; data'!AG527="",E811*(1+SUMIFS('A-methods'!L:L,'A-methods'!$AG:$AG,"rate",'A-methods'!$AF:$AF,$B811,'A-methods'!$J:$J,$C811,'A-methods'!$A:$A,$D811)),'A-baseline &amp; data'!AG527)</f>
        <v>34.677500999999992</v>
      </c>
      <c r="G811" s="243">
        <f>IF('A-baseline &amp; data'!AH527="",F811*(1+SUMIFS('A-methods'!M:M,'A-methods'!$AG:$AG,"rate",'A-methods'!$AF:$AF,$B811,'A-methods'!$J:$J,$C811,'A-methods'!$A:$A,$D811)),'A-baseline &amp; data'!AH527)</f>
        <v>34.677500999999992</v>
      </c>
      <c r="H811" s="243">
        <f>IF('A-baseline &amp; data'!AI527="",G811*(1+SUMIFS('A-methods'!N:N,'A-methods'!$AG:$AG,"rate",'A-methods'!$AF:$AF,$B811,'A-methods'!$J:$J,$C811,'A-methods'!$A:$A,$D811)),'A-baseline &amp; data'!AI527)</f>
        <v>34.677500999999992</v>
      </c>
      <c r="I811" s="243">
        <f>IF('A-baseline &amp; data'!AJ527="",H811*(1+SUMIFS('A-methods'!O:O,'A-methods'!$AG:$AG,"rate",'A-methods'!$AF:$AF,$B811,'A-methods'!$J:$J,$C811,'A-methods'!$A:$A,$D811)),'A-baseline &amp; data'!AJ527)</f>
        <v>34.677500999999992</v>
      </c>
      <c r="J811" s="243">
        <f>IF('A-baseline &amp; data'!AK527="",I811*(1+SUMIFS('A-methods'!P:P,'A-methods'!$AG:$AG,"rate",'A-methods'!$AF:$AF,$B811,'A-methods'!$J:$J,$C811,'A-methods'!$A:$A,$D811)),'A-baseline &amp; data'!AK527)</f>
        <v>34.677500999999992</v>
      </c>
      <c r="K811" s="243">
        <f>IF('A-baseline &amp; data'!AL527="",J811*(1+SUMIFS('A-methods'!Q:Q,'A-methods'!$AG:$AG,"rate",'A-methods'!$AF:$AF,$B811,'A-methods'!$J:$J,$C811,'A-methods'!$A:$A,$D811)),'A-baseline &amp; data'!AL527)</f>
        <v>34.677500999999992</v>
      </c>
      <c r="L811" s="243">
        <f>IF('A-baseline &amp; data'!AM527="",K811*(1+SUMIFS('A-methods'!R:R,'A-methods'!$AG:$AG,"rate",'A-methods'!$AF:$AF,$B811,'A-methods'!$J:$J,$C811,'A-methods'!$A:$A,$D811)),'A-baseline &amp; data'!AM527)</f>
        <v>34.677500999999992</v>
      </c>
      <c r="M811" s="243">
        <f>IF('A-baseline &amp; data'!AN527="",L811*(1+SUMIFS('A-methods'!S:S,'A-methods'!$AG:$AG,"rate",'A-methods'!$AF:$AF,$B811,'A-methods'!$J:$J,$C811,'A-methods'!$A:$A,$D811)),'A-baseline &amp; data'!AN527)</f>
        <v>34.677500999999992</v>
      </c>
      <c r="N811" s="243">
        <f>IF('A-baseline &amp; data'!AO527="",M811*(1+SUMIFS('A-methods'!T:T,'A-methods'!$AG:$AG,"rate",'A-methods'!$AF:$AF,$B811,'A-methods'!$J:$J,$C811,'A-methods'!$A:$A,$D811)),'A-baseline &amp; data'!AO527)</f>
        <v>34.677500999999992</v>
      </c>
      <c r="O811" s="243">
        <f>IF('A-baseline &amp; data'!AP527="",N811*(1+SUMIFS('A-methods'!U:U,'A-methods'!$AG:$AG,"rate",'A-methods'!$AF:$AF,$B811,'A-methods'!$J:$J,$C811,'A-methods'!$A:$A,$D811)),'A-baseline &amp; data'!AP527)</f>
        <v>33.637175969999994</v>
      </c>
      <c r="P811" s="243">
        <f>IF('A-baseline &amp; data'!AQ527="",O811*(1+SUMIFS('A-methods'!V:V,'A-methods'!$AG:$AG,"rate",'A-methods'!$AF:$AF,$B811,'A-methods'!$J:$J,$C811,'A-methods'!$A:$A,$D811)),'A-baseline &amp; data'!AQ527)</f>
        <v>32.628060690899993</v>
      </c>
      <c r="Q811" s="243">
        <f>IF('A-baseline &amp; data'!AR527="",P811*(1+SUMIFS('A-methods'!W:W,'A-methods'!$AG:$AG,"rate",'A-methods'!$AF:$AF,$B811,'A-methods'!$J:$J,$C811,'A-methods'!$A:$A,$D811)),'A-baseline &amp; data'!AR527)</f>
        <v>31.649218870172991</v>
      </c>
      <c r="R811" s="243">
        <f>IF('A-baseline &amp; data'!AS527="",Q811*(1+SUMIFS('A-methods'!X:X,'A-methods'!$AG:$AG,"rate",'A-methods'!$AF:$AF,$B811,'A-methods'!$J:$J,$C811,'A-methods'!$A:$A,$D811)),'A-baseline &amp; data'!AS527)</f>
        <v>30.699742304067801</v>
      </c>
      <c r="S811" s="243">
        <f>IF('A-baseline &amp; data'!AT527="",R811*(1+SUMIFS('A-methods'!Y:Y,'A-methods'!$AG:$AG,"rate",'A-methods'!$AF:$AF,$B811,'A-methods'!$J:$J,$C811,'A-methods'!$A:$A,$D811)),'A-baseline &amp; data'!AT527)</f>
        <v>29.778750034945766</v>
      </c>
      <c r="T811" s="243">
        <f>IF('A-baseline &amp; data'!AU527="",S811*(1+SUMIFS('A-methods'!Z:Z,'A-methods'!$AG:$AG,"rate",'A-methods'!$AF:$AF,$B811,'A-methods'!$J:$J,$C811,'A-methods'!$A:$A,$D811)),'A-baseline &amp; data'!AU527)</f>
        <v>28.885387533897394</v>
      </c>
      <c r="U811" s="243">
        <f>IF('A-baseline &amp; data'!AV527="",T811*(1+SUMIFS('A-methods'!AA:AA,'A-methods'!$AG:$AG,"rate",'A-methods'!$AF:$AF,$B811,'A-methods'!$J:$J,$C811,'A-methods'!$A:$A,$D811)),'A-baseline &amp; data'!AV527)</f>
        <v>28.018825907880473</v>
      </c>
      <c r="V811" s="243">
        <f>IF('A-baseline &amp; data'!AW527="",U811*(1+SUMIFS('A-methods'!AB:AB,'A-methods'!$AG:$AG,"rate",'A-methods'!$AF:$AF,$B811,'A-methods'!$J:$J,$C811,'A-methods'!$A:$A,$D811)),'A-baseline &amp; data'!AW527)</f>
        <v>27.178261130644056</v>
      </c>
      <c r="W811" s="243">
        <f>IF('A-baseline &amp; data'!AX527="",V811*(1+SUMIFS('A-methods'!AC:AC,'A-methods'!$AG:$AG,"rate",'A-methods'!$AF:$AF,$B811,'A-methods'!$J:$J,$C811,'A-methods'!$A:$A,$D811)),'A-baseline &amp; data'!AX527)</f>
        <v>26.362913296724734</v>
      </c>
      <c r="X811" s="243">
        <f>IF('A-baseline &amp; data'!AY527="",W811*(1+SUMIFS('A-methods'!AD:AD,'A-methods'!$AG:$AG,"rate",'A-methods'!$AF:$AF,$B811,'A-methods'!$J:$J,$C811,'A-methods'!$A:$A,$D811)),'A-baseline &amp; data'!AY527)</f>
        <v>25.572025897822993</v>
      </c>
      <c r="Y811" s="243">
        <f>IF('A-baseline &amp; data'!AZ527="",X811*(1+SUMIFS('A-methods'!AE:AE,'A-methods'!$AG:$AG,"rate",'A-methods'!$AF:$AF,$B811,'A-methods'!$J:$J,$C811,'A-methods'!$A:$A,$D811)),'A-baseline &amp; data'!AZ527)</f>
        <v>24.804865120888302</v>
      </c>
    </row>
    <row r="812" spans="1:27">
      <c r="A812" s="237" t="s">
        <v>63</v>
      </c>
      <c r="B812" s="221" t="s">
        <v>64</v>
      </c>
      <c r="C812" s="274" t="str">
        <f t="shared" si="72"/>
        <v>WA</v>
      </c>
      <c r="D812" s="272" t="str">
        <f t="shared" si="72"/>
        <v>Low</v>
      </c>
      <c r="E812" s="336">
        <f>IF('A-baseline &amp; data'!AF528&lt;&gt;"",'A-baseline &amp; data'!AF528,'A-baseline &amp; data'!AE528*(1+SUMIFS('A-methods'!K:K,'A-methods'!$AG:$AG,"rate",'A-methods'!$AF:$AF,$B812,'A-methods'!$J:$J,$C812,'A-methods'!$A:$A,$D812)))</f>
        <v>233.59900000000002</v>
      </c>
      <c r="F812" s="243">
        <f>IF('A-baseline &amp; data'!AG528="",E812*(1+SUMIFS('A-methods'!L:L,'A-methods'!$AG:$AG,"rate",'A-methods'!$AF:$AF,$B812,'A-methods'!$J:$J,$C812,'A-methods'!$A:$A,$D812)),'A-baseline &amp; data'!AG528)</f>
        <v>233.59900000000002</v>
      </c>
      <c r="G812" s="243">
        <f>IF('A-baseline &amp; data'!AH528="",F812*(1+SUMIFS('A-methods'!M:M,'A-methods'!$AG:$AG,"rate",'A-methods'!$AF:$AF,$B812,'A-methods'!$J:$J,$C812,'A-methods'!$A:$A,$D812)),'A-baseline &amp; data'!AH528)</f>
        <v>233.59900000000002</v>
      </c>
      <c r="H812" s="243">
        <f>IF('A-baseline &amp; data'!AI528="",G812*(1+SUMIFS('A-methods'!N:N,'A-methods'!$AG:$AG,"rate",'A-methods'!$AF:$AF,$B812,'A-methods'!$J:$J,$C812,'A-methods'!$A:$A,$D812)),'A-baseline &amp; data'!AI528)</f>
        <v>233.59900000000002</v>
      </c>
      <c r="I812" s="243">
        <f>IF('A-baseline &amp; data'!AJ528="",H812*(1+SUMIFS('A-methods'!O:O,'A-methods'!$AG:$AG,"rate",'A-methods'!$AF:$AF,$B812,'A-methods'!$J:$J,$C812,'A-methods'!$A:$A,$D812)),'A-baseline &amp; data'!AJ528)</f>
        <v>233.59900000000002</v>
      </c>
      <c r="J812" s="243">
        <f>IF('A-baseline &amp; data'!AK528="",I812*(1+SUMIFS('A-methods'!P:P,'A-methods'!$AG:$AG,"rate",'A-methods'!$AF:$AF,$B812,'A-methods'!$J:$J,$C812,'A-methods'!$A:$A,$D812)),'A-baseline &amp; data'!AK528)</f>
        <v>233.59900000000002</v>
      </c>
      <c r="K812" s="243">
        <f>IF('A-baseline &amp; data'!AL528="",J812*(1+SUMIFS('A-methods'!Q:Q,'A-methods'!$AG:$AG,"rate",'A-methods'!$AF:$AF,$B812,'A-methods'!$J:$J,$C812,'A-methods'!$A:$A,$D812)),'A-baseline &amp; data'!AL528)</f>
        <v>233.59900000000002</v>
      </c>
      <c r="L812" s="243">
        <f>IF('A-baseline &amp; data'!AM528="",K812*(1+SUMIFS('A-methods'!R:R,'A-methods'!$AG:$AG,"rate",'A-methods'!$AF:$AF,$B812,'A-methods'!$J:$J,$C812,'A-methods'!$A:$A,$D812)),'A-baseline &amp; data'!AM528)</f>
        <v>233.59900000000002</v>
      </c>
      <c r="M812" s="243">
        <f>IF('A-baseline &amp; data'!AN528="",L812*(1+SUMIFS('A-methods'!S:S,'A-methods'!$AG:$AG,"rate",'A-methods'!$AF:$AF,$B812,'A-methods'!$J:$J,$C812,'A-methods'!$A:$A,$D812)),'A-baseline &amp; data'!AN528)</f>
        <v>233.59900000000002</v>
      </c>
      <c r="N812" s="243">
        <f>IF('A-baseline &amp; data'!AO528="",M812*(1+SUMIFS('A-methods'!T:T,'A-methods'!$AG:$AG,"rate",'A-methods'!$AF:$AF,$B812,'A-methods'!$J:$J,$C812,'A-methods'!$A:$A,$D812)),'A-baseline &amp; data'!AO528)</f>
        <v>233.59900000000002</v>
      </c>
      <c r="O812" s="243">
        <f>IF('A-baseline &amp; data'!AP528="",N812*(1+SUMIFS('A-methods'!U:U,'A-methods'!$AG:$AG,"rate",'A-methods'!$AF:$AF,$B812,'A-methods'!$J:$J,$C812,'A-methods'!$A:$A,$D812)),'A-baseline &amp; data'!AP528)</f>
        <v>233.59900000000002</v>
      </c>
      <c r="P812" s="243">
        <f>IF('A-baseline &amp; data'!AQ528="",O812*(1+SUMIFS('A-methods'!V:V,'A-methods'!$AG:$AG,"rate",'A-methods'!$AF:$AF,$B812,'A-methods'!$J:$J,$C812,'A-methods'!$A:$A,$D812)),'A-baseline &amp; data'!AQ528)</f>
        <v>233.59900000000002</v>
      </c>
      <c r="Q812" s="243">
        <f>IF('A-baseline &amp; data'!AR528="",P812*(1+SUMIFS('A-methods'!W:W,'A-methods'!$AG:$AG,"rate",'A-methods'!$AF:$AF,$B812,'A-methods'!$J:$J,$C812,'A-methods'!$A:$A,$D812)),'A-baseline &amp; data'!AR528)</f>
        <v>233.59900000000002</v>
      </c>
      <c r="R812" s="243">
        <f>IF('A-baseline &amp; data'!AS528="",Q812*(1+SUMIFS('A-methods'!X:X,'A-methods'!$AG:$AG,"rate",'A-methods'!$AF:$AF,$B812,'A-methods'!$J:$J,$C812,'A-methods'!$A:$A,$D812)),'A-baseline &amp; data'!AS528)</f>
        <v>233.59900000000002</v>
      </c>
      <c r="S812" s="243">
        <f>IF('A-baseline &amp; data'!AT528="",R812*(1+SUMIFS('A-methods'!Y:Y,'A-methods'!$AG:$AG,"rate",'A-methods'!$AF:$AF,$B812,'A-methods'!$J:$J,$C812,'A-methods'!$A:$A,$D812)),'A-baseline &amp; data'!AT528)</f>
        <v>233.59900000000002</v>
      </c>
      <c r="T812" s="243">
        <f>IF('A-baseline &amp; data'!AU528="",S812*(1+SUMIFS('A-methods'!Z:Z,'A-methods'!$AG:$AG,"rate",'A-methods'!$AF:$AF,$B812,'A-methods'!$J:$J,$C812,'A-methods'!$A:$A,$D812)),'A-baseline &amp; data'!AU528)</f>
        <v>233.59900000000002</v>
      </c>
      <c r="U812" s="243">
        <f>IF('A-baseline &amp; data'!AV528="",T812*(1+SUMIFS('A-methods'!AA:AA,'A-methods'!$AG:$AG,"rate",'A-methods'!$AF:$AF,$B812,'A-methods'!$J:$J,$C812,'A-methods'!$A:$A,$D812)),'A-baseline &amp; data'!AV528)</f>
        <v>233.59900000000002</v>
      </c>
      <c r="V812" s="243">
        <f>IF('A-baseline &amp; data'!AW528="",U812*(1+SUMIFS('A-methods'!AB:AB,'A-methods'!$AG:$AG,"rate",'A-methods'!$AF:$AF,$B812,'A-methods'!$J:$J,$C812,'A-methods'!$A:$A,$D812)),'A-baseline &amp; data'!AW528)</f>
        <v>233.59900000000002</v>
      </c>
      <c r="W812" s="243">
        <f>IF('A-baseline &amp; data'!AX528="",V812*(1+SUMIFS('A-methods'!AC:AC,'A-methods'!$AG:$AG,"rate",'A-methods'!$AF:$AF,$B812,'A-methods'!$J:$J,$C812,'A-methods'!$A:$A,$D812)),'A-baseline &amp; data'!AX528)</f>
        <v>233.59900000000002</v>
      </c>
      <c r="X812" s="243">
        <f>IF('A-baseline &amp; data'!AY528="",W812*(1+SUMIFS('A-methods'!AD:AD,'A-methods'!$AG:$AG,"rate",'A-methods'!$AF:$AF,$B812,'A-methods'!$J:$J,$C812,'A-methods'!$A:$A,$D812)),'A-baseline &amp; data'!AY528)</f>
        <v>233.59900000000002</v>
      </c>
      <c r="Y812" s="243">
        <f>IF('A-baseline &amp; data'!AZ528="",X812*(1+SUMIFS('A-methods'!AE:AE,'A-methods'!$AG:$AG,"rate",'A-methods'!$AF:$AF,$B812,'A-methods'!$J:$J,$C812,'A-methods'!$A:$A,$D812)),'A-baseline &amp; data'!AZ528)</f>
        <v>233.59900000000002</v>
      </c>
    </row>
    <row r="813" spans="1:27">
      <c r="A813" s="237" t="s">
        <v>75</v>
      </c>
      <c r="B813" s="221" t="s">
        <v>76</v>
      </c>
      <c r="C813" s="274" t="str">
        <f t="shared" si="72"/>
        <v>WA</v>
      </c>
      <c r="D813" s="272" t="str">
        <f t="shared" si="72"/>
        <v>Low</v>
      </c>
      <c r="E813" s="336">
        <f>IF('A-baseline &amp; data'!AF529&lt;&gt;"",'A-baseline &amp; data'!AF529,'A-baseline &amp; data'!AE529*(1+SUMIFS('A-methods'!K:K,'A-methods'!$AG:$AG,"rate",'A-methods'!$AF:$AF,$B813,'A-methods'!$J:$J,$C813,'A-methods'!$A:$A,$D813)))</f>
        <v>10523.292079679999</v>
      </c>
      <c r="F813" s="243">
        <f>IF('A-baseline &amp; data'!AG529="",E813*(1+SUMIFS('A-methods'!L:L,'A-methods'!$AG:$AG,"rate",'A-methods'!$AF:$AF,$B813,'A-methods'!$J:$J,$C813,'A-methods'!$A:$A,$D813)),'A-baseline &amp; data'!AG529)</f>
        <v>10102.360396492799</v>
      </c>
      <c r="G813" s="243">
        <f>IF('A-baseline &amp; data'!AH529="",F813*(1+SUMIFS('A-methods'!M:M,'A-methods'!$AG:$AG,"rate",'A-methods'!$AF:$AF,$B813,'A-methods'!$J:$J,$C813,'A-methods'!$A:$A,$D813)),'A-baseline &amp; data'!AH529)</f>
        <v>9698.2659806330867</v>
      </c>
      <c r="H813" s="243">
        <f>IF('A-baseline &amp; data'!AI529="",G813*(1+SUMIFS('A-methods'!N:N,'A-methods'!$AG:$AG,"rate",'A-methods'!$AF:$AF,$B813,'A-methods'!$J:$J,$C813,'A-methods'!$A:$A,$D813)),'A-baseline &amp; data'!AI529)</f>
        <v>9310.3353414077628</v>
      </c>
      <c r="I813" s="243">
        <f>IF('A-baseline &amp; data'!AJ529="",H813*(1+SUMIFS('A-methods'!O:O,'A-methods'!$AG:$AG,"rate",'A-methods'!$AF:$AF,$B813,'A-methods'!$J:$J,$C813,'A-methods'!$A:$A,$D813)),'A-baseline &amp; data'!AJ529)</f>
        <v>8937.9219277514512</v>
      </c>
      <c r="J813" s="243">
        <f>IF('A-baseline &amp; data'!AK529="",I813*(1+SUMIFS('A-methods'!P:P,'A-methods'!$AG:$AG,"rate",'A-methods'!$AF:$AF,$B813,'A-methods'!$J:$J,$C813,'A-methods'!$A:$A,$D813)),'A-baseline &amp; data'!AK529)</f>
        <v>8580.4050506413932</v>
      </c>
      <c r="K813" s="243">
        <f>IF('A-baseline &amp; data'!AL529="",J813*(1+SUMIFS('A-methods'!Q:Q,'A-methods'!$AG:$AG,"rate",'A-methods'!$AF:$AF,$B813,'A-methods'!$J:$J,$C813,'A-methods'!$A:$A,$D813)),'A-baseline &amp; data'!AL529)</f>
        <v>8237.1888486157368</v>
      </c>
      <c r="L813" s="243">
        <f>IF('A-baseline &amp; data'!AM529="",K813*(1+SUMIFS('A-methods'!R:R,'A-methods'!$AG:$AG,"rate",'A-methods'!$AF:$AF,$B813,'A-methods'!$J:$J,$C813,'A-methods'!$A:$A,$D813)),'A-baseline &amp; data'!AM529)</f>
        <v>7907.7012946711075</v>
      </c>
      <c r="M813" s="243">
        <f>IF('A-baseline &amp; data'!AN529="",L813*(1+SUMIFS('A-methods'!S:S,'A-methods'!$AG:$AG,"rate",'A-methods'!$AF:$AF,$B813,'A-methods'!$J:$J,$C813,'A-methods'!$A:$A,$D813)),'A-baseline &amp; data'!AN529)</f>
        <v>7591.3932428842627</v>
      </c>
      <c r="N813" s="243">
        <f>IF('A-baseline &amp; data'!AO529="",M813*(1+SUMIFS('A-methods'!T:T,'A-methods'!$AG:$AG,"rate",'A-methods'!$AF:$AF,$B813,'A-methods'!$J:$J,$C813,'A-methods'!$A:$A,$D813)),'A-baseline &amp; data'!AO529)</f>
        <v>7287.7375131688923</v>
      </c>
      <c r="O813" s="243">
        <f>IF('A-baseline &amp; data'!AP529="",N813*(1+SUMIFS('A-methods'!U:U,'A-methods'!$AG:$AG,"rate",'A-methods'!$AF:$AF,$B813,'A-methods'!$J:$J,$C813,'A-methods'!$A:$A,$D813)),'A-baseline &amp; data'!AP529)</f>
        <v>6996.2280126421365</v>
      </c>
      <c r="P813" s="243">
        <f>IF('A-baseline &amp; data'!AQ529="",O813*(1+SUMIFS('A-methods'!V:V,'A-methods'!$AG:$AG,"rate",'A-methods'!$AF:$AF,$B813,'A-methods'!$J:$J,$C813,'A-methods'!$A:$A,$D813)),'A-baseline &amp; data'!AQ529)</f>
        <v>6716.3788921364512</v>
      </c>
      <c r="Q813" s="243">
        <f>IF('A-baseline &amp; data'!AR529="",P813*(1+SUMIFS('A-methods'!W:W,'A-methods'!$AG:$AG,"rate",'A-methods'!$AF:$AF,$B813,'A-methods'!$J:$J,$C813,'A-methods'!$A:$A,$D813)),'A-baseline &amp; data'!AR529)</f>
        <v>6447.7237364509929</v>
      </c>
      <c r="R813" s="243">
        <f>IF('A-baseline &amp; data'!AS529="",Q813*(1+SUMIFS('A-methods'!X:X,'A-methods'!$AG:$AG,"rate",'A-methods'!$AF:$AF,$B813,'A-methods'!$J:$J,$C813,'A-methods'!$A:$A,$D813)),'A-baseline &amp; data'!AS529)</f>
        <v>6189.8147869929526</v>
      </c>
      <c r="S813" s="243">
        <f>IF('A-baseline &amp; data'!AT529="",R813*(1+SUMIFS('A-methods'!Y:Y,'A-methods'!$AG:$AG,"rate",'A-methods'!$AF:$AF,$B813,'A-methods'!$J:$J,$C813,'A-methods'!$A:$A,$D813)),'A-baseline &amp; data'!AT529)</f>
        <v>5942.2221955132345</v>
      </c>
      <c r="T813" s="243">
        <f>IF('A-baseline &amp; data'!AU529="",S813*(1+SUMIFS('A-methods'!Z:Z,'A-methods'!$AG:$AG,"rate",'A-methods'!$AF:$AF,$B813,'A-methods'!$J:$J,$C813,'A-methods'!$A:$A,$D813)),'A-baseline &amp; data'!AU529)</f>
        <v>5704.5333076927045</v>
      </c>
      <c r="U813" s="243">
        <f>IF('A-baseline &amp; data'!AV529="",T813*(1+SUMIFS('A-methods'!AA:AA,'A-methods'!$AG:$AG,"rate",'A-methods'!$AF:$AF,$B813,'A-methods'!$J:$J,$C813,'A-methods'!$A:$A,$D813)),'A-baseline &amp; data'!AV529)</f>
        <v>5476.351975384996</v>
      </c>
      <c r="V813" s="243">
        <f>IF('A-baseline &amp; data'!AW529="",U813*(1+SUMIFS('A-methods'!AB:AB,'A-methods'!$AG:$AG,"rate",'A-methods'!$AF:$AF,$B813,'A-methods'!$J:$J,$C813,'A-methods'!$A:$A,$D813)),'A-baseline &amp; data'!AW529)</f>
        <v>5257.2978963695959</v>
      </c>
      <c r="W813" s="243">
        <f>IF('A-baseline &amp; data'!AX529="",V813*(1+SUMIFS('A-methods'!AC:AC,'A-methods'!$AG:$AG,"rate",'A-methods'!$AF:$AF,$B813,'A-methods'!$J:$J,$C813,'A-methods'!$A:$A,$D813)),'A-baseline &amp; data'!AX529)</f>
        <v>5047.0059805148121</v>
      </c>
      <c r="X813" s="243">
        <f>IF('A-baseline &amp; data'!AY529="",W813*(1+SUMIFS('A-methods'!AD:AD,'A-methods'!$AG:$AG,"rate",'A-methods'!$AF:$AF,$B813,'A-methods'!$J:$J,$C813,'A-methods'!$A:$A,$D813)),'A-baseline &amp; data'!AY529)</f>
        <v>4845.1257412942196</v>
      </c>
      <c r="Y813" s="243">
        <f>IF('A-baseline &amp; data'!AZ529="",X813*(1+SUMIFS('A-methods'!AE:AE,'A-methods'!$AG:$AG,"rate",'A-methods'!$AF:$AF,$B813,'A-methods'!$J:$J,$C813,'A-methods'!$A:$A,$D813)),'A-baseline &amp; data'!AZ529)</f>
        <v>4651.320711642451</v>
      </c>
    </row>
    <row r="814" spans="1:27">
      <c r="A814" s="237" t="s">
        <v>253</v>
      </c>
      <c r="B814" s="221" t="s">
        <v>193</v>
      </c>
      <c r="C814" s="274" t="str">
        <f t="shared" si="72"/>
        <v>WA</v>
      </c>
      <c r="D814" s="272" t="str">
        <f t="shared" si="72"/>
        <v>Low</v>
      </c>
      <c r="E814" s="336">
        <f>IF('A-baseline &amp; data'!AF530&lt;&gt;"",'A-baseline &amp; data'!AF530,'A-baseline &amp; data'!AE530*(1+SUMIFS('A-methods'!K:K,'A-methods'!$AG:$AG,"rate",'A-methods'!$AF:$AF,$B814,'A-methods'!$J:$J,$C814,'A-methods'!$A:$A,$D814)))</f>
        <v>652.12599360000013</v>
      </c>
      <c r="F814" s="243">
        <f>IF('A-baseline &amp; data'!AG530="",E814*(1+SUMIFS('A-methods'!L:L,'A-methods'!$AG:$AG,"rate",'A-methods'!$AF:$AF,$B814,'A-methods'!$J:$J,$C814,'A-methods'!$A:$A,$D814)),'A-baseline &amp; data'!AG530)</f>
        <v>626.0409538560001</v>
      </c>
      <c r="G814" s="243">
        <f>IF('A-baseline &amp; data'!AH530="",F814*(1+SUMIFS('A-methods'!M:M,'A-methods'!$AG:$AG,"rate",'A-methods'!$AF:$AF,$B814,'A-methods'!$J:$J,$C814,'A-methods'!$A:$A,$D814)),'A-baseline &amp; data'!AH530)</f>
        <v>600.99931570176011</v>
      </c>
      <c r="H814" s="243">
        <f>IF('A-baseline &amp; data'!AI530="",G814*(1+SUMIFS('A-methods'!N:N,'A-methods'!$AG:$AG,"rate",'A-methods'!$AF:$AF,$B814,'A-methods'!$J:$J,$C814,'A-methods'!$A:$A,$D814)),'A-baseline &amp; data'!AI530)</f>
        <v>576.95934307368964</v>
      </c>
      <c r="I814" s="243">
        <f>IF('A-baseline &amp; data'!AJ530="",H814*(1+SUMIFS('A-methods'!O:O,'A-methods'!$AG:$AG,"rate",'A-methods'!$AF:$AF,$B814,'A-methods'!$J:$J,$C814,'A-methods'!$A:$A,$D814)),'A-baseline &amp; data'!AJ530)</f>
        <v>553.88096935074202</v>
      </c>
      <c r="J814" s="243">
        <f>IF('A-baseline &amp; data'!AK530="",I814*(1+SUMIFS('A-methods'!P:P,'A-methods'!$AG:$AG,"rate",'A-methods'!$AF:$AF,$B814,'A-methods'!$J:$J,$C814,'A-methods'!$A:$A,$D814)),'A-baseline &amp; data'!AK530)</f>
        <v>531.72573057671229</v>
      </c>
      <c r="K814" s="243">
        <f>IF('A-baseline &amp; data'!AL530="",J814*(1+SUMIFS('A-methods'!Q:Q,'A-methods'!$AG:$AG,"rate",'A-methods'!$AF:$AF,$B814,'A-methods'!$J:$J,$C814,'A-methods'!$A:$A,$D814)),'A-baseline &amp; data'!AL530)</f>
        <v>510.45670135364378</v>
      </c>
      <c r="L814" s="243">
        <f>IF('A-baseline &amp; data'!AM530="",K814*(1+SUMIFS('A-methods'!R:R,'A-methods'!$AG:$AG,"rate",'A-methods'!$AF:$AF,$B814,'A-methods'!$J:$J,$C814,'A-methods'!$A:$A,$D814)),'A-baseline &amp; data'!AM530)</f>
        <v>490.03843329949802</v>
      </c>
      <c r="M814" s="243">
        <f>IF('A-baseline &amp; data'!AN530="",L814*(1+SUMIFS('A-methods'!S:S,'A-methods'!$AG:$AG,"rate",'A-methods'!$AF:$AF,$B814,'A-methods'!$J:$J,$C814,'A-methods'!$A:$A,$D814)),'A-baseline &amp; data'!AN530)</f>
        <v>470.43689596751807</v>
      </c>
      <c r="N814" s="243">
        <f>IF('A-baseline &amp; data'!AO530="",M814*(1+SUMIFS('A-methods'!T:T,'A-methods'!$AG:$AG,"rate",'A-methods'!$AF:$AF,$B814,'A-methods'!$J:$J,$C814,'A-methods'!$A:$A,$D814)),'A-baseline &amp; data'!AO530)</f>
        <v>451.61942012881735</v>
      </c>
      <c r="O814" s="243">
        <f>IF('A-baseline &amp; data'!AP530="",N814*(1+SUMIFS('A-methods'!U:U,'A-methods'!$AG:$AG,"rate",'A-methods'!$AF:$AF,$B814,'A-methods'!$J:$J,$C814,'A-methods'!$A:$A,$D814)),'A-baseline &amp; data'!AP530)</f>
        <v>433.55464332366466</v>
      </c>
      <c r="P814" s="243">
        <f>IF('A-baseline &amp; data'!AQ530="",O814*(1+SUMIFS('A-methods'!V:V,'A-methods'!$AG:$AG,"rate",'A-methods'!$AF:$AF,$B814,'A-methods'!$J:$J,$C814,'A-methods'!$A:$A,$D814)),'A-baseline &amp; data'!AQ530)</f>
        <v>416.21245759071809</v>
      </c>
      <c r="Q814" s="243">
        <f>IF('A-baseline &amp; data'!AR530="",P814*(1+SUMIFS('A-methods'!W:W,'A-methods'!$AG:$AG,"rate",'A-methods'!$AF:$AF,$B814,'A-methods'!$J:$J,$C814,'A-methods'!$A:$A,$D814)),'A-baseline &amp; data'!AR530)</f>
        <v>399.56395928708935</v>
      </c>
      <c r="R814" s="243">
        <f>IF('A-baseline &amp; data'!AS530="",Q814*(1+SUMIFS('A-methods'!X:X,'A-methods'!$AG:$AG,"rate",'A-methods'!$AF:$AF,$B814,'A-methods'!$J:$J,$C814,'A-methods'!$A:$A,$D814)),'A-baseline &amp; data'!AS530)</f>
        <v>383.58140091560574</v>
      </c>
      <c r="S814" s="243">
        <f>IF('A-baseline &amp; data'!AT530="",R814*(1+SUMIFS('A-methods'!Y:Y,'A-methods'!$AG:$AG,"rate",'A-methods'!$AF:$AF,$B814,'A-methods'!$J:$J,$C814,'A-methods'!$A:$A,$D814)),'A-baseline &amp; data'!AT530)</f>
        <v>368.23814487898147</v>
      </c>
      <c r="T814" s="243">
        <f>IF('A-baseline &amp; data'!AU530="",S814*(1+SUMIFS('A-methods'!Z:Z,'A-methods'!$AG:$AG,"rate",'A-methods'!$AF:$AF,$B814,'A-methods'!$J:$J,$C814,'A-methods'!$A:$A,$D814)),'A-baseline &amp; data'!AU530)</f>
        <v>353.50861908382223</v>
      </c>
      <c r="U814" s="243">
        <f>IF('A-baseline &amp; data'!AV530="",T814*(1+SUMIFS('A-methods'!AA:AA,'A-methods'!$AG:$AG,"rate",'A-methods'!$AF:$AF,$B814,'A-methods'!$J:$J,$C814,'A-methods'!$A:$A,$D814)),'A-baseline &amp; data'!AV530)</f>
        <v>339.36827432046931</v>
      </c>
      <c r="V814" s="243">
        <f>IF('A-baseline &amp; data'!AW530="",U814*(1+SUMIFS('A-methods'!AB:AB,'A-methods'!$AG:$AG,"rate",'A-methods'!$AF:$AF,$B814,'A-methods'!$J:$J,$C814,'A-methods'!$A:$A,$D814)),'A-baseline &amp; data'!AW530)</f>
        <v>325.79354334765054</v>
      </c>
      <c r="W814" s="243">
        <f>IF('A-baseline &amp; data'!AX530="",V814*(1+SUMIFS('A-methods'!AC:AC,'A-methods'!$AG:$AG,"rate",'A-methods'!$AF:$AF,$B814,'A-methods'!$J:$J,$C814,'A-methods'!$A:$A,$D814)),'A-baseline &amp; data'!AX530)</f>
        <v>312.76180161374452</v>
      </c>
      <c r="X814" s="243">
        <f>IF('A-baseline &amp; data'!AY530="",W814*(1+SUMIFS('A-methods'!AD:AD,'A-methods'!$AG:$AG,"rate",'A-methods'!$AF:$AF,$B814,'A-methods'!$J:$J,$C814,'A-methods'!$A:$A,$D814)),'A-baseline &amp; data'!AY530)</f>
        <v>300.25132954919474</v>
      </c>
      <c r="Y814" s="243">
        <f>IF('A-baseline &amp; data'!AZ530="",X814*(1+SUMIFS('A-methods'!AE:AE,'A-methods'!$AG:$AG,"rate",'A-methods'!$AF:$AF,$B814,'A-methods'!$J:$J,$C814,'A-methods'!$A:$A,$D814)),'A-baseline &amp; data'!AZ530)</f>
        <v>288.24127636722693</v>
      </c>
    </row>
    <row r="815" spans="1:27">
      <c r="A815" s="238" t="s">
        <v>87</v>
      </c>
      <c r="B815" s="221" t="s">
        <v>88</v>
      </c>
      <c r="C815" s="274" t="str">
        <f t="shared" ref="C815:D835" si="75">C814</f>
        <v>WA</v>
      </c>
      <c r="D815" s="272" t="str">
        <f t="shared" si="75"/>
        <v>Low</v>
      </c>
      <c r="E815" s="336">
        <f>IF('A-baseline &amp; data'!AF531&lt;&gt;"",'A-baseline &amp; data'!AF531,'A-baseline &amp; data'!AE531*(1+SUMIFS('A-methods'!K:K,'A-methods'!$AG:$AG,"rate",'A-methods'!$AF:$AF,$B815,'A-methods'!$J:$J,$C815,'A-methods'!$A:$A,$D815)))</f>
        <v>0</v>
      </c>
      <c r="F815" s="243">
        <f>IF('A-baseline &amp; data'!AG531="",E815*(1+SUMIFS('A-methods'!L:L,'A-methods'!$AG:$AG,"rate",'A-methods'!$AF:$AF,$B815,'A-methods'!$J:$J,$C815,'A-methods'!$A:$A,$D815)),'A-baseline &amp; data'!AG531)</f>
        <v>0</v>
      </c>
      <c r="G815" s="243">
        <f>IF('A-baseline &amp; data'!AH531="",F815*(1+SUMIFS('A-methods'!M:M,'A-methods'!$AG:$AG,"rate",'A-methods'!$AF:$AF,$B815,'A-methods'!$J:$J,$C815,'A-methods'!$A:$A,$D815)),'A-baseline &amp; data'!AH531)</f>
        <v>0</v>
      </c>
      <c r="H815" s="243">
        <f>IF('A-baseline &amp; data'!AI531="",G815*(1+SUMIFS('A-methods'!N:N,'A-methods'!$AG:$AG,"rate",'A-methods'!$AF:$AF,$B815,'A-methods'!$J:$J,$C815,'A-methods'!$A:$A,$D815)),'A-baseline &amp; data'!AI531)</f>
        <v>0</v>
      </c>
      <c r="I815" s="243">
        <f>IF('A-baseline &amp; data'!AJ531="",H815*(1+SUMIFS('A-methods'!O:O,'A-methods'!$AG:$AG,"rate",'A-methods'!$AF:$AF,$B815,'A-methods'!$J:$J,$C815,'A-methods'!$A:$A,$D815)),'A-baseline &amp; data'!AJ531)</f>
        <v>0</v>
      </c>
      <c r="J815" s="243">
        <f>IF('A-baseline &amp; data'!AK531="",I815*(1+SUMIFS('A-methods'!P:P,'A-methods'!$AG:$AG,"rate",'A-methods'!$AF:$AF,$B815,'A-methods'!$J:$J,$C815,'A-methods'!$A:$A,$D815)),'A-baseline &amp; data'!AK531)</f>
        <v>0</v>
      </c>
      <c r="K815" s="243">
        <f>IF('A-baseline &amp; data'!AL531="",J815*(1+SUMIFS('A-methods'!Q:Q,'A-methods'!$AG:$AG,"rate",'A-methods'!$AF:$AF,$B815,'A-methods'!$J:$J,$C815,'A-methods'!$A:$A,$D815)),'A-baseline &amp; data'!AL531)</f>
        <v>0</v>
      </c>
      <c r="L815" s="243">
        <f>IF('A-baseline &amp; data'!AM531="",K815*(1+SUMIFS('A-methods'!R:R,'A-methods'!$AG:$AG,"rate",'A-methods'!$AF:$AF,$B815,'A-methods'!$J:$J,$C815,'A-methods'!$A:$A,$D815)),'A-baseline &amp; data'!AM531)</f>
        <v>0</v>
      </c>
      <c r="M815" s="243">
        <f>IF('A-baseline &amp; data'!AN531="",L815*(1+SUMIFS('A-methods'!S:S,'A-methods'!$AG:$AG,"rate",'A-methods'!$AF:$AF,$B815,'A-methods'!$J:$J,$C815,'A-methods'!$A:$A,$D815)),'A-baseline &amp; data'!AN531)</f>
        <v>0</v>
      </c>
      <c r="N815" s="243">
        <f>IF('A-baseline &amp; data'!AO531="",M815*(1+SUMIFS('A-methods'!T:T,'A-methods'!$AG:$AG,"rate",'A-methods'!$AF:$AF,$B815,'A-methods'!$J:$J,$C815,'A-methods'!$A:$A,$D815)),'A-baseline &amp; data'!AO531)</f>
        <v>0</v>
      </c>
      <c r="O815" s="243">
        <f>IF('A-baseline &amp; data'!AP531="",N815*(1+SUMIFS('A-methods'!U:U,'A-methods'!$AG:$AG,"rate",'A-methods'!$AF:$AF,$B815,'A-methods'!$J:$J,$C815,'A-methods'!$A:$A,$D815)),'A-baseline &amp; data'!AP531)</f>
        <v>0</v>
      </c>
      <c r="P815" s="243">
        <f>IF('A-baseline &amp; data'!AQ531="",O815*(1+SUMIFS('A-methods'!V:V,'A-methods'!$AG:$AG,"rate",'A-methods'!$AF:$AF,$B815,'A-methods'!$J:$J,$C815,'A-methods'!$A:$A,$D815)),'A-baseline &amp; data'!AQ531)</f>
        <v>0</v>
      </c>
      <c r="Q815" s="243">
        <f>IF('A-baseline &amp; data'!AR531="",P815*(1+SUMIFS('A-methods'!W:W,'A-methods'!$AG:$AG,"rate",'A-methods'!$AF:$AF,$B815,'A-methods'!$J:$J,$C815,'A-methods'!$A:$A,$D815)),'A-baseline &amp; data'!AR531)</f>
        <v>0</v>
      </c>
      <c r="R815" s="243">
        <f>IF('A-baseline &amp; data'!AS531="",Q815*(1+SUMIFS('A-methods'!X:X,'A-methods'!$AG:$AG,"rate",'A-methods'!$AF:$AF,$B815,'A-methods'!$J:$J,$C815,'A-methods'!$A:$A,$D815)),'A-baseline &amp; data'!AS531)</f>
        <v>0</v>
      </c>
      <c r="S815" s="243">
        <f>IF('A-baseline &amp; data'!AT531="",R815*(1+SUMIFS('A-methods'!Y:Y,'A-methods'!$AG:$AG,"rate",'A-methods'!$AF:$AF,$B815,'A-methods'!$J:$J,$C815,'A-methods'!$A:$A,$D815)),'A-baseline &amp; data'!AT531)</f>
        <v>0</v>
      </c>
      <c r="T815" s="243">
        <f>IF('A-baseline &amp; data'!AU531="",S815*(1+SUMIFS('A-methods'!Z:Z,'A-methods'!$AG:$AG,"rate",'A-methods'!$AF:$AF,$B815,'A-methods'!$J:$J,$C815,'A-methods'!$A:$A,$D815)),'A-baseline &amp; data'!AU531)</f>
        <v>0</v>
      </c>
      <c r="U815" s="243">
        <f>IF('A-baseline &amp; data'!AV531="",T815*(1+SUMIFS('A-methods'!AA:AA,'A-methods'!$AG:$AG,"rate",'A-methods'!$AF:$AF,$B815,'A-methods'!$J:$J,$C815,'A-methods'!$A:$A,$D815)),'A-baseline &amp; data'!AV531)</f>
        <v>0</v>
      </c>
      <c r="V815" s="243">
        <f>IF('A-baseline &amp; data'!AW531="",U815*(1+SUMIFS('A-methods'!AB:AB,'A-methods'!$AG:$AG,"rate",'A-methods'!$AF:$AF,$B815,'A-methods'!$J:$J,$C815,'A-methods'!$A:$A,$D815)),'A-baseline &amp; data'!AW531)</f>
        <v>0</v>
      </c>
      <c r="W815" s="243">
        <f>IF('A-baseline &amp; data'!AX531="",V815*(1+SUMIFS('A-methods'!AC:AC,'A-methods'!$AG:$AG,"rate",'A-methods'!$AF:$AF,$B815,'A-methods'!$J:$J,$C815,'A-methods'!$A:$A,$D815)),'A-baseline &amp; data'!AX531)</f>
        <v>0</v>
      </c>
      <c r="X815" s="243">
        <f>IF('A-baseline &amp; data'!AY531="",W815*(1+SUMIFS('A-methods'!AD:AD,'A-methods'!$AG:$AG,"rate",'A-methods'!$AF:$AF,$B815,'A-methods'!$J:$J,$C815,'A-methods'!$A:$A,$D815)),'A-baseline &amp; data'!AY531)</f>
        <v>0</v>
      </c>
      <c r="Y815" s="243">
        <f>IF('A-baseline &amp; data'!AZ531="",X815*(1+SUMIFS('A-methods'!AE:AE,'A-methods'!$AG:$AG,"rate",'A-methods'!$AF:$AF,$B815,'A-methods'!$J:$J,$C815,'A-methods'!$A:$A,$D815)),'A-baseline &amp; data'!AZ531)</f>
        <v>0</v>
      </c>
    </row>
    <row r="816" spans="1:27">
      <c r="A816" s="237" t="s">
        <v>91</v>
      </c>
      <c r="B816" s="221" t="s">
        <v>92</v>
      </c>
      <c r="C816" s="274" t="str">
        <f t="shared" si="75"/>
        <v>WA</v>
      </c>
      <c r="D816" s="272" t="str">
        <f t="shared" si="75"/>
        <v>Low</v>
      </c>
      <c r="E816" s="336">
        <f>IF('A-baseline &amp; data'!AF532&lt;&gt;"",'A-baseline &amp; data'!AF532,'A-baseline &amp; data'!AE532*(1+SUMIFS('A-methods'!K:K,'A-methods'!$AG:$AG,"rate",'A-methods'!$AF:$AF,$B816,'A-methods'!$J:$J,$C816,'A-methods'!$A:$A,$D816)))</f>
        <v>1885.5075477</v>
      </c>
      <c r="F816" s="243">
        <f>IF('A-baseline &amp; data'!AG532="",E816*(1+SUMIFS('A-methods'!L:L,'A-methods'!$AG:$AG,"rate",'A-methods'!$AF:$AF,$B816,'A-methods'!$J:$J,$C816,'A-methods'!$A:$A,$D816)),'A-baseline &amp; data'!AG532)</f>
        <v>1876.0800099615001</v>
      </c>
      <c r="G816" s="243">
        <f>IF('A-baseline &amp; data'!AH532="",F816*(1+SUMIFS('A-methods'!M:M,'A-methods'!$AG:$AG,"rate",'A-methods'!$AF:$AF,$B816,'A-methods'!$J:$J,$C816,'A-methods'!$A:$A,$D816)),'A-baseline &amp; data'!AH532)</f>
        <v>1866.6996099116925</v>
      </c>
      <c r="H816" s="243">
        <f>IF('A-baseline &amp; data'!AI532="",G816*(1+SUMIFS('A-methods'!N:N,'A-methods'!$AG:$AG,"rate",'A-methods'!$AF:$AF,$B816,'A-methods'!$J:$J,$C816,'A-methods'!$A:$A,$D816)),'A-baseline &amp; data'!AI532)</f>
        <v>1857.3661118621339</v>
      </c>
      <c r="I816" s="243">
        <f>IF('A-baseline &amp; data'!AJ532="",H816*(1+SUMIFS('A-methods'!O:O,'A-methods'!$AG:$AG,"rate",'A-methods'!$AF:$AF,$B816,'A-methods'!$J:$J,$C816,'A-methods'!$A:$A,$D816)),'A-baseline &amp; data'!AJ532)</f>
        <v>1848.0792813028233</v>
      </c>
      <c r="J816" s="243">
        <f>IF('A-baseline &amp; data'!AK532="",I816*(1+SUMIFS('A-methods'!P:P,'A-methods'!$AG:$AG,"rate",'A-methods'!$AF:$AF,$B816,'A-methods'!$J:$J,$C816,'A-methods'!$A:$A,$D816)),'A-baseline &amp; data'!AK532)</f>
        <v>1838.8388848963093</v>
      </c>
      <c r="K816" s="243">
        <f>IF('A-baseline &amp; data'!AL532="",J816*(1+SUMIFS('A-methods'!Q:Q,'A-methods'!$AG:$AG,"rate",'A-methods'!$AF:$AF,$B816,'A-methods'!$J:$J,$C816,'A-methods'!$A:$A,$D816)),'A-baseline &amp; data'!AL532)</f>
        <v>1829.6446904718277</v>
      </c>
      <c r="L816" s="243">
        <f>IF('A-baseline &amp; data'!AM532="",K816*(1+SUMIFS('A-methods'!R:R,'A-methods'!$AG:$AG,"rate",'A-methods'!$AF:$AF,$B816,'A-methods'!$J:$J,$C816,'A-methods'!$A:$A,$D816)),'A-baseline &amp; data'!AM532)</f>
        <v>1820.4964670194686</v>
      </c>
      <c r="M816" s="243">
        <f>IF('A-baseline &amp; data'!AN532="",L816*(1+SUMIFS('A-methods'!S:S,'A-methods'!$AG:$AG,"rate",'A-methods'!$AF:$AF,$B816,'A-methods'!$J:$J,$C816,'A-methods'!$A:$A,$D816)),'A-baseline &amp; data'!AN532)</f>
        <v>1811.3939846843712</v>
      </c>
      <c r="N816" s="243">
        <f>IF('A-baseline &amp; data'!AO532="",M816*(1+SUMIFS('A-methods'!T:T,'A-methods'!$AG:$AG,"rate",'A-methods'!$AF:$AF,$B816,'A-methods'!$J:$J,$C816,'A-methods'!$A:$A,$D816)),'A-baseline &amp; data'!AO532)</f>
        <v>1802.3370147609494</v>
      </c>
      <c r="O816" s="243">
        <f>IF('A-baseline &amp; data'!AP532="",N816*(1+SUMIFS('A-methods'!U:U,'A-methods'!$AG:$AG,"rate",'A-methods'!$AF:$AF,$B816,'A-methods'!$J:$J,$C816,'A-methods'!$A:$A,$D816)),'A-baseline &amp; data'!AP532)</f>
        <v>1793.3253296871446</v>
      </c>
      <c r="P816" s="243">
        <f>IF('A-baseline &amp; data'!AQ532="",O816*(1+SUMIFS('A-methods'!V:V,'A-methods'!$AG:$AG,"rate",'A-methods'!$AF:$AF,$B816,'A-methods'!$J:$J,$C816,'A-methods'!$A:$A,$D816)),'A-baseline &amp; data'!AQ532)</f>
        <v>1784.3587030387089</v>
      </c>
      <c r="Q816" s="243">
        <f>IF('A-baseline &amp; data'!AR532="",P816*(1+SUMIFS('A-methods'!W:W,'A-methods'!$AG:$AG,"rate",'A-methods'!$AF:$AF,$B816,'A-methods'!$J:$J,$C816,'A-methods'!$A:$A,$D816)),'A-baseline &amp; data'!AR532)</f>
        <v>1775.4369095235154</v>
      </c>
      <c r="R816" s="243">
        <f>IF('A-baseline &amp; data'!AS532="",Q816*(1+SUMIFS('A-methods'!X:X,'A-methods'!$AG:$AG,"rate",'A-methods'!$AF:$AF,$B816,'A-methods'!$J:$J,$C816,'A-methods'!$A:$A,$D816)),'A-baseline &amp; data'!AS532)</f>
        <v>1766.5597249758978</v>
      </c>
      <c r="S816" s="243">
        <f>IF('A-baseline &amp; data'!AT532="",R816*(1+SUMIFS('A-methods'!Y:Y,'A-methods'!$AG:$AG,"rate",'A-methods'!$AF:$AF,$B816,'A-methods'!$J:$J,$C816,'A-methods'!$A:$A,$D816)),'A-baseline &amp; data'!AT532)</f>
        <v>1757.7269263510184</v>
      </c>
      <c r="T816" s="243">
        <f>IF('A-baseline &amp; data'!AU532="",S816*(1+SUMIFS('A-methods'!Z:Z,'A-methods'!$AG:$AG,"rate",'A-methods'!$AF:$AF,$B816,'A-methods'!$J:$J,$C816,'A-methods'!$A:$A,$D816)),'A-baseline &amp; data'!AU532)</f>
        <v>1748.9382917192634</v>
      </c>
      <c r="U816" s="243">
        <f>IF('A-baseline &amp; data'!AV532="",T816*(1+SUMIFS('A-methods'!AA:AA,'A-methods'!$AG:$AG,"rate",'A-methods'!$AF:$AF,$B816,'A-methods'!$J:$J,$C816,'A-methods'!$A:$A,$D816)),'A-baseline &amp; data'!AV532)</f>
        <v>1740.1936002606669</v>
      </c>
      <c r="V816" s="243">
        <f>IF('A-baseline &amp; data'!AW532="",U816*(1+SUMIFS('A-methods'!AB:AB,'A-methods'!$AG:$AG,"rate",'A-methods'!$AF:$AF,$B816,'A-methods'!$J:$J,$C816,'A-methods'!$A:$A,$D816)),'A-baseline &amp; data'!AW532)</f>
        <v>1731.4926322593635</v>
      </c>
      <c r="W816" s="243">
        <f>IF('A-baseline &amp; data'!AX532="",V816*(1+SUMIFS('A-methods'!AC:AC,'A-methods'!$AG:$AG,"rate",'A-methods'!$AF:$AF,$B816,'A-methods'!$J:$J,$C816,'A-methods'!$A:$A,$D816)),'A-baseline &amp; data'!AX532)</f>
        <v>1722.8351690980667</v>
      </c>
      <c r="X816" s="243">
        <f>IF('A-baseline &amp; data'!AY532="",W816*(1+SUMIFS('A-methods'!AD:AD,'A-methods'!$AG:$AG,"rate",'A-methods'!$AF:$AF,$B816,'A-methods'!$J:$J,$C816,'A-methods'!$A:$A,$D816)),'A-baseline &amp; data'!AY532)</f>
        <v>1714.2209932525764</v>
      </c>
      <c r="Y816" s="243">
        <f>IF('A-baseline &amp; data'!AZ532="",X816*(1+SUMIFS('A-methods'!AE:AE,'A-methods'!$AG:$AG,"rate",'A-methods'!$AF:$AF,$B816,'A-methods'!$J:$J,$C816,'A-methods'!$A:$A,$D816)),'A-baseline &amp; data'!AZ532)</f>
        <v>1705.6498882863134</v>
      </c>
    </row>
    <row r="817" spans="1:25">
      <c r="A817" s="237" t="s">
        <v>97</v>
      </c>
      <c r="B817" s="221" t="s">
        <v>98</v>
      </c>
      <c r="C817" s="274" t="str">
        <f t="shared" si="75"/>
        <v>WA</v>
      </c>
      <c r="D817" s="272" t="str">
        <f t="shared" si="75"/>
        <v>Low</v>
      </c>
      <c r="E817" s="336">
        <f>IF('A-baseline &amp; data'!AF533&lt;&gt;"",'A-baseline &amp; data'!AF533,'A-baseline &amp; data'!AE533*(1+SUMIFS('A-methods'!K:K,'A-methods'!$AG:$AG,"rate",'A-methods'!$AF:$AF,$B817,'A-methods'!$J:$J,$C817,'A-methods'!$A:$A,$D817)))</f>
        <v>4797.345873599932</v>
      </c>
      <c r="F817" s="243">
        <f>IF('A-baseline &amp; data'!AG533="",E817*(1+SUMIFS('A-methods'!L:L,'A-methods'!$AG:$AG,"rate",'A-methods'!$AF:$AF,$B817,'A-methods'!$J:$J,$C817,'A-methods'!$A:$A,$D817)),'A-baseline &amp; data'!AG533)</f>
        <v>4835.7246405887317</v>
      </c>
      <c r="G817" s="243">
        <f>IF('A-baseline &amp; data'!AH533="",F817*(1+SUMIFS('A-methods'!M:M,'A-methods'!$AG:$AG,"rate",'A-methods'!$AF:$AF,$B817,'A-methods'!$J:$J,$C817,'A-methods'!$A:$A,$D817)),'A-baseline &amp; data'!AH533)</f>
        <v>4874.4104377134418</v>
      </c>
      <c r="H817" s="243">
        <f>IF('A-baseline &amp; data'!AI533="",G817*(1+SUMIFS('A-methods'!N:N,'A-methods'!$AG:$AG,"rate",'A-methods'!$AF:$AF,$B817,'A-methods'!$J:$J,$C817,'A-methods'!$A:$A,$D817)),'A-baseline &amp; data'!AI533)</f>
        <v>4913.4057212151492</v>
      </c>
      <c r="I817" s="243">
        <f>IF('A-baseline &amp; data'!AJ533="",H817*(1+SUMIFS('A-methods'!O:O,'A-methods'!$AG:$AG,"rate",'A-methods'!$AF:$AF,$B817,'A-methods'!$J:$J,$C817,'A-methods'!$A:$A,$D817)),'A-baseline &amp; data'!AJ533)</f>
        <v>4952.71296698487</v>
      </c>
      <c r="J817" s="243">
        <f>IF('A-baseline &amp; data'!AK533="",I817*(1+SUMIFS('A-methods'!P:P,'A-methods'!$AG:$AG,"rate",'A-methods'!$AF:$AF,$B817,'A-methods'!$J:$J,$C817,'A-methods'!$A:$A,$D817)),'A-baseline &amp; data'!AK533)</f>
        <v>4992.3346707207493</v>
      </c>
      <c r="K817" s="243">
        <f>IF('A-baseline &amp; data'!AL533="",J817*(1+SUMIFS('A-methods'!Q:Q,'A-methods'!$AG:$AG,"rate",'A-methods'!$AF:$AF,$B817,'A-methods'!$J:$J,$C817,'A-methods'!$A:$A,$D817)),'A-baseline &amp; data'!AL533)</f>
        <v>5032.2733480865154</v>
      </c>
      <c r="L817" s="243">
        <f>IF('A-baseline &amp; data'!AM533="",K817*(1+SUMIFS('A-methods'!R:R,'A-methods'!$AG:$AG,"rate",'A-methods'!$AF:$AF,$B817,'A-methods'!$J:$J,$C817,'A-methods'!$A:$A,$D817)),'A-baseline &amp; data'!AM533)</f>
        <v>5072.5315348712074</v>
      </c>
      <c r="M817" s="243">
        <f>IF('A-baseline &amp; data'!AN533="",L817*(1+SUMIFS('A-methods'!S:S,'A-methods'!$AG:$AG,"rate",'A-methods'!$AF:$AF,$B817,'A-methods'!$J:$J,$C817,'A-methods'!$A:$A,$D817)),'A-baseline &amp; data'!AN533)</f>
        <v>5113.1117871501774</v>
      </c>
      <c r="N817" s="243">
        <f>IF('A-baseline &amp; data'!AO533="",M817*(1+SUMIFS('A-methods'!T:T,'A-methods'!$AG:$AG,"rate",'A-methods'!$AF:$AF,$B817,'A-methods'!$J:$J,$C817,'A-methods'!$A:$A,$D817)),'A-baseline &amp; data'!AO533)</f>
        <v>5154.0166814473787</v>
      </c>
      <c r="O817" s="243">
        <f>IF('A-baseline &amp; data'!AP533="",N817*(1+SUMIFS('A-methods'!U:U,'A-methods'!$AG:$AG,"rate",'A-methods'!$AF:$AF,$B817,'A-methods'!$J:$J,$C817,'A-methods'!$A:$A,$D817)),'A-baseline &amp; data'!AP533)</f>
        <v>5195.2488148989578</v>
      </c>
      <c r="P817" s="243">
        <f>IF('A-baseline &amp; data'!AQ533="",O817*(1+SUMIFS('A-methods'!V:V,'A-methods'!$AG:$AG,"rate",'A-methods'!$AF:$AF,$B817,'A-methods'!$J:$J,$C817,'A-methods'!$A:$A,$D817)),'A-baseline &amp; data'!AQ533)</f>
        <v>5236.8108054181494</v>
      </c>
      <c r="Q817" s="243">
        <f>IF('A-baseline &amp; data'!AR533="",P817*(1+SUMIFS('A-methods'!W:W,'A-methods'!$AG:$AG,"rate",'A-methods'!$AF:$AF,$B817,'A-methods'!$J:$J,$C817,'A-methods'!$A:$A,$D817)),'A-baseline &amp; data'!AR533)</f>
        <v>5278.7052918614945</v>
      </c>
      <c r="R817" s="243">
        <f>IF('A-baseline &amp; data'!AS533="",Q817*(1+SUMIFS('A-methods'!X:X,'A-methods'!$AG:$AG,"rate",'A-methods'!$AF:$AF,$B817,'A-methods'!$J:$J,$C817,'A-methods'!$A:$A,$D817)),'A-baseline &amp; data'!AS533)</f>
        <v>5320.9349341963862</v>
      </c>
      <c r="S817" s="243">
        <f>IF('A-baseline &amp; data'!AT533="",R817*(1+SUMIFS('A-methods'!Y:Y,'A-methods'!$AG:$AG,"rate",'A-methods'!$AF:$AF,$B817,'A-methods'!$J:$J,$C817,'A-methods'!$A:$A,$D817)),'A-baseline &amp; data'!AT533)</f>
        <v>5363.5024136699576</v>
      </c>
      <c r="T817" s="243">
        <f>IF('A-baseline &amp; data'!AU533="",S817*(1+SUMIFS('A-methods'!Z:Z,'A-methods'!$AG:$AG,"rate",'A-methods'!$AF:$AF,$B817,'A-methods'!$J:$J,$C817,'A-methods'!$A:$A,$D817)),'A-baseline &amp; data'!AU533)</f>
        <v>5406.4104329793172</v>
      </c>
      <c r="U817" s="243">
        <f>IF('A-baseline &amp; data'!AV533="",T817*(1+SUMIFS('A-methods'!AA:AA,'A-methods'!$AG:$AG,"rate",'A-methods'!$AF:$AF,$B817,'A-methods'!$J:$J,$C817,'A-methods'!$A:$A,$D817)),'A-baseline &amp; data'!AV533)</f>
        <v>5449.6617164431518</v>
      </c>
      <c r="V817" s="243">
        <f>IF('A-baseline &amp; data'!AW533="",U817*(1+SUMIFS('A-methods'!AB:AB,'A-methods'!$AG:$AG,"rate",'A-methods'!$AF:$AF,$B817,'A-methods'!$J:$J,$C817,'A-methods'!$A:$A,$D817)),'A-baseline &amp; data'!AW533)</f>
        <v>5493.2590101746973</v>
      </c>
      <c r="W817" s="243">
        <f>IF('A-baseline &amp; data'!AX533="",V817*(1+SUMIFS('A-methods'!AC:AC,'A-methods'!$AG:$AG,"rate",'A-methods'!$AF:$AF,$B817,'A-methods'!$J:$J,$C817,'A-methods'!$A:$A,$D817)),'A-baseline &amp; data'!AX533)</f>
        <v>5537.205082256095</v>
      </c>
      <c r="X817" s="243">
        <f>IF('A-baseline &amp; data'!AY533="",W817*(1+SUMIFS('A-methods'!AD:AD,'A-methods'!$AG:$AG,"rate",'A-methods'!$AF:$AF,$B817,'A-methods'!$J:$J,$C817,'A-methods'!$A:$A,$D817)),'A-baseline &amp; data'!AY533)</f>
        <v>5581.5027229141442</v>
      </c>
      <c r="Y817" s="243">
        <f>IF('A-baseline &amp; data'!AZ533="",X817*(1+SUMIFS('A-methods'!AE:AE,'A-methods'!$AG:$AG,"rate",'A-methods'!$AF:$AF,$B817,'A-methods'!$J:$J,$C817,'A-methods'!$A:$A,$D817)),'A-baseline &amp; data'!AZ533)</f>
        <v>5626.1547446974573</v>
      </c>
    </row>
    <row r="818" spans="1:25">
      <c r="A818" s="237" t="s">
        <v>107</v>
      </c>
      <c r="B818" s="221" t="s">
        <v>108</v>
      </c>
      <c r="C818" s="274" t="str">
        <f t="shared" si="75"/>
        <v>WA</v>
      </c>
      <c r="D818" s="272" t="str">
        <f t="shared" si="75"/>
        <v>Low</v>
      </c>
      <c r="E818" s="336">
        <f>IF('A-baseline &amp; data'!AF534&lt;&gt;"",'A-baseline &amp; data'!AF534,'A-baseline &amp; data'!AE534*(1+SUMIFS('A-methods'!K:K,'A-methods'!$AG:$AG,"rate",'A-methods'!$AF:$AF,$B818,'A-methods'!$J:$J,$C818,'A-methods'!$A:$A,$D818)))</f>
        <v>1023.1614288000001</v>
      </c>
      <c r="F818" s="243">
        <f>IF('A-baseline &amp; data'!AG534="",E818*(1+SUMIFS('A-methods'!L:L,'A-methods'!$AG:$AG,"rate",'A-methods'!$AF:$AF,$B818,'A-methods'!$J:$J,$C818,'A-methods'!$A:$A,$D818)),'A-baseline &amp; data'!AG534)</f>
        <v>1031.3467202304</v>
      </c>
      <c r="G818" s="243">
        <f>IF('A-baseline &amp; data'!AH534="",F818*(1+SUMIFS('A-methods'!M:M,'A-methods'!$AG:$AG,"rate",'A-methods'!$AF:$AF,$B818,'A-methods'!$J:$J,$C818,'A-methods'!$A:$A,$D818)),'A-baseline &amp; data'!AH534)</f>
        <v>1039.5974939922432</v>
      </c>
      <c r="H818" s="243">
        <f>IF('A-baseline &amp; data'!AI534="",G818*(1+SUMIFS('A-methods'!N:N,'A-methods'!$AG:$AG,"rate",'A-methods'!$AF:$AF,$B818,'A-methods'!$J:$J,$C818,'A-methods'!$A:$A,$D818)),'A-baseline &amp; data'!AI534)</f>
        <v>1047.9142739441811</v>
      </c>
      <c r="I818" s="243">
        <f>IF('A-baseline &amp; data'!AJ534="",H818*(1+SUMIFS('A-methods'!O:O,'A-methods'!$AG:$AG,"rate",'A-methods'!$AF:$AF,$B818,'A-methods'!$J:$J,$C818,'A-methods'!$A:$A,$D818)),'A-baseline &amp; data'!AJ534)</f>
        <v>1056.2975881357345</v>
      </c>
      <c r="J818" s="243">
        <f>IF('A-baseline &amp; data'!AK534="",I818*(1+SUMIFS('A-methods'!P:P,'A-methods'!$AG:$AG,"rate",'A-methods'!$AF:$AF,$B818,'A-methods'!$J:$J,$C818,'A-methods'!$A:$A,$D818)),'A-baseline &amp; data'!AK534)</f>
        <v>1064.7479688408205</v>
      </c>
      <c r="K818" s="243">
        <f>IF('A-baseline &amp; data'!AL534="",J818*(1+SUMIFS('A-methods'!Q:Q,'A-methods'!$AG:$AG,"rate",'A-methods'!$AF:$AF,$B818,'A-methods'!$J:$J,$C818,'A-methods'!$A:$A,$D818)),'A-baseline &amp; data'!AL534)</f>
        <v>1073.2659525915471</v>
      </c>
      <c r="L818" s="243">
        <f>IF('A-baseline &amp; data'!AM534="",K818*(1+SUMIFS('A-methods'!R:R,'A-methods'!$AG:$AG,"rate",'A-methods'!$AF:$AF,$B818,'A-methods'!$J:$J,$C818,'A-methods'!$A:$A,$D818)),'A-baseline &amp; data'!AM534)</f>
        <v>1081.8520802122796</v>
      </c>
      <c r="M818" s="243">
        <f>IF('A-baseline &amp; data'!AN534="",L818*(1+SUMIFS('A-methods'!S:S,'A-methods'!$AG:$AG,"rate",'A-methods'!$AF:$AF,$B818,'A-methods'!$J:$J,$C818,'A-methods'!$A:$A,$D818)),'A-baseline &amp; data'!AN534)</f>
        <v>1090.5068968539779</v>
      </c>
      <c r="N818" s="243">
        <f>IF('A-baseline &amp; data'!AO534="",M818*(1+SUMIFS('A-methods'!T:T,'A-methods'!$AG:$AG,"rate",'A-methods'!$AF:$AF,$B818,'A-methods'!$J:$J,$C818,'A-methods'!$A:$A,$D818)),'A-baseline &amp; data'!AO534)</f>
        <v>1099.2309520288097</v>
      </c>
      <c r="O818" s="243">
        <f>IF('A-baseline &amp; data'!AP534="",N818*(1+SUMIFS('A-methods'!U:U,'A-methods'!$AG:$AG,"rate",'A-methods'!$AF:$AF,$B818,'A-methods'!$J:$J,$C818,'A-methods'!$A:$A,$D818)),'A-baseline &amp; data'!AP534)</f>
        <v>1108.0247996450403</v>
      </c>
      <c r="P818" s="243">
        <f>IF('A-baseline &amp; data'!AQ534="",O818*(1+SUMIFS('A-methods'!V:V,'A-methods'!$AG:$AG,"rate",'A-methods'!$AF:$AF,$B818,'A-methods'!$J:$J,$C818,'A-methods'!$A:$A,$D818)),'A-baseline &amp; data'!AQ534)</f>
        <v>1116.8889980422007</v>
      </c>
      <c r="Q818" s="243">
        <f>IF('A-baseline &amp; data'!AR534="",P818*(1+SUMIFS('A-methods'!W:W,'A-methods'!$AG:$AG,"rate",'A-methods'!$AF:$AF,$B818,'A-methods'!$J:$J,$C818,'A-methods'!$A:$A,$D818)),'A-baseline &amp; data'!AR534)</f>
        <v>1125.8241100265384</v>
      </c>
      <c r="R818" s="243">
        <f>IF('A-baseline &amp; data'!AS534="",Q818*(1+SUMIFS('A-methods'!X:X,'A-methods'!$AG:$AG,"rate",'A-methods'!$AF:$AF,$B818,'A-methods'!$J:$J,$C818,'A-methods'!$A:$A,$D818)),'A-baseline &amp; data'!AS534)</f>
        <v>1134.8307029067507</v>
      </c>
      <c r="S818" s="243">
        <f>IF('A-baseline &amp; data'!AT534="",R818*(1+SUMIFS('A-methods'!Y:Y,'A-methods'!$AG:$AG,"rate",'A-methods'!$AF:$AF,$B818,'A-methods'!$J:$J,$C818,'A-methods'!$A:$A,$D818)),'A-baseline &amp; data'!AT534)</f>
        <v>1143.9093485300048</v>
      </c>
      <c r="T818" s="243">
        <f>IF('A-baseline &amp; data'!AU534="",S818*(1+SUMIFS('A-methods'!Z:Z,'A-methods'!$AG:$AG,"rate",'A-methods'!$AF:$AF,$B818,'A-methods'!$J:$J,$C818,'A-methods'!$A:$A,$D818)),'A-baseline &amp; data'!AU534)</f>
        <v>1153.0606233182448</v>
      </c>
      <c r="U818" s="243">
        <f>IF('A-baseline &amp; data'!AV534="",T818*(1+SUMIFS('A-methods'!AA:AA,'A-methods'!$AG:$AG,"rate",'A-methods'!$AF:$AF,$B818,'A-methods'!$J:$J,$C818,'A-methods'!$A:$A,$D818)),'A-baseline &amp; data'!AV534)</f>
        <v>1162.2851083047908</v>
      </c>
      <c r="V818" s="243">
        <f>IF('A-baseline &amp; data'!AW534="",U818*(1+SUMIFS('A-methods'!AB:AB,'A-methods'!$AG:$AG,"rate",'A-methods'!$AF:$AF,$B818,'A-methods'!$J:$J,$C818,'A-methods'!$A:$A,$D818)),'A-baseline &amp; data'!AW534)</f>
        <v>1171.5833891712291</v>
      </c>
      <c r="W818" s="243">
        <f>IF('A-baseline &amp; data'!AX534="",V818*(1+SUMIFS('A-methods'!AC:AC,'A-methods'!$AG:$AG,"rate",'A-methods'!$AF:$AF,$B818,'A-methods'!$J:$J,$C818,'A-methods'!$A:$A,$D818)),'A-baseline &amp; data'!AX534)</f>
        <v>1180.9560562845988</v>
      </c>
      <c r="X818" s="243">
        <f>IF('A-baseline &amp; data'!AY534="",W818*(1+SUMIFS('A-methods'!AD:AD,'A-methods'!$AG:$AG,"rate",'A-methods'!$AF:$AF,$B818,'A-methods'!$J:$J,$C818,'A-methods'!$A:$A,$D818)),'A-baseline &amp; data'!AY534)</f>
        <v>1190.4037047348756</v>
      </c>
      <c r="Y818" s="243">
        <f>IF('A-baseline &amp; data'!AZ534="",X818*(1+SUMIFS('A-methods'!AE:AE,'A-methods'!$AG:$AG,"rate",'A-methods'!$AF:$AF,$B818,'A-methods'!$J:$J,$C818,'A-methods'!$A:$A,$D818)),'A-baseline &amp; data'!AZ534)</f>
        <v>1199.9269343727547</v>
      </c>
    </row>
    <row r="819" spans="1:25">
      <c r="A819" s="237" t="s">
        <v>115</v>
      </c>
      <c r="B819" s="221" t="s">
        <v>116</v>
      </c>
      <c r="C819" s="274" t="str">
        <f t="shared" si="75"/>
        <v>WA</v>
      </c>
      <c r="D819" s="272" t="str">
        <f t="shared" si="75"/>
        <v>Low</v>
      </c>
      <c r="E819" s="336">
        <f>IF('A-baseline &amp; data'!AF535&lt;&gt;"",'A-baseline &amp; data'!AF535,'A-baseline &amp; data'!AE535*(1+SUMIFS('A-methods'!K:K,'A-methods'!$AG:$AG,"rate",'A-methods'!$AF:$AF,$B819,'A-methods'!$J:$J,$C819,'A-methods'!$A:$A,$D819)))</f>
        <v>171250.13564168141</v>
      </c>
      <c r="F819" s="243">
        <f>IF('A-baseline &amp; data'!AG535="",E819*(1+SUMIFS('A-methods'!L:L,'A-methods'!$AG:$AG,"rate",'A-methods'!$AF:$AF,$B819,'A-methods'!$J:$J,$C819,'A-methods'!$A:$A,$D819)),'A-baseline &amp; data'!AG535)</f>
        <v>176045.13943964848</v>
      </c>
      <c r="G819" s="243">
        <f>IF('A-baseline &amp; data'!AH535="",F819*(1+SUMIFS('A-methods'!M:M,'A-methods'!$AG:$AG,"rate",'A-methods'!$AF:$AF,$B819,'A-methods'!$J:$J,$C819,'A-methods'!$A:$A,$D819)),'A-baseline &amp; data'!AH535)</f>
        <v>180974.40334395863</v>
      </c>
      <c r="H819" s="243">
        <f>IF('A-baseline &amp; data'!AI535="",G819*(1+SUMIFS('A-methods'!N:N,'A-methods'!$AG:$AG,"rate",'A-methods'!$AF:$AF,$B819,'A-methods'!$J:$J,$C819,'A-methods'!$A:$A,$D819)),'A-baseline &amp; data'!AI535)</f>
        <v>186041.68663758948</v>
      </c>
      <c r="I819" s="243">
        <f>IF('A-baseline &amp; data'!AJ535="",H819*(1+SUMIFS('A-methods'!O:O,'A-methods'!$AG:$AG,"rate",'A-methods'!$AF:$AF,$B819,'A-methods'!$J:$J,$C819,'A-methods'!$A:$A,$D819)),'A-baseline &amp; data'!AJ535)</f>
        <v>191250.853863442</v>
      </c>
      <c r="J819" s="243">
        <f>IF('A-baseline &amp; data'!AK535="",I819*(1+SUMIFS('A-methods'!P:P,'A-methods'!$AG:$AG,"rate",'A-methods'!$AF:$AF,$B819,'A-methods'!$J:$J,$C819,'A-methods'!$A:$A,$D819)),'A-baseline &amp; data'!AK535)</f>
        <v>196605.87777161837</v>
      </c>
      <c r="K819" s="243">
        <f>IF('A-baseline &amp; data'!AL535="",J819*(1+SUMIFS('A-methods'!Q:Q,'A-methods'!$AG:$AG,"rate",'A-methods'!$AF:$AF,$B819,'A-methods'!$J:$J,$C819,'A-methods'!$A:$A,$D819)),'A-baseline &amp; data'!AL535)</f>
        <v>202110.84234922368</v>
      </c>
      <c r="L819" s="243">
        <f>IF('A-baseline &amp; data'!AM535="",K819*(1+SUMIFS('A-methods'!R:R,'A-methods'!$AG:$AG,"rate",'A-methods'!$AF:$AF,$B819,'A-methods'!$J:$J,$C819,'A-methods'!$A:$A,$D819)),'A-baseline &amp; data'!AM535)</f>
        <v>207769.94593500195</v>
      </c>
      <c r="M819" s="243">
        <f>IF('A-baseline &amp; data'!AN535="",L819*(1+SUMIFS('A-methods'!S:S,'A-methods'!$AG:$AG,"rate",'A-methods'!$AF:$AF,$B819,'A-methods'!$J:$J,$C819,'A-methods'!$A:$A,$D819)),'A-baseline &amp; data'!AN535)</f>
        <v>213587.50442118201</v>
      </c>
      <c r="N819" s="243">
        <f>IF('A-baseline &amp; data'!AO535="",M819*(1+SUMIFS('A-methods'!T:T,'A-methods'!$AG:$AG,"rate",'A-methods'!$AF:$AF,$B819,'A-methods'!$J:$J,$C819,'A-methods'!$A:$A,$D819)),'A-baseline &amp; data'!AO535)</f>
        <v>219567.9545449751</v>
      </c>
      <c r="O819" s="243">
        <f>IF('A-baseline &amp; data'!AP535="",N819*(1+SUMIFS('A-methods'!U:U,'A-methods'!$AG:$AG,"rate",'A-methods'!$AF:$AF,$B819,'A-methods'!$J:$J,$C819,'A-methods'!$A:$A,$D819)),'A-baseline &amp; data'!AP535)</f>
        <v>225715.8572722344</v>
      </c>
      <c r="P819" s="243">
        <f>IF('A-baseline &amp; data'!AQ535="",O819*(1+SUMIFS('A-methods'!V:V,'A-methods'!$AG:$AG,"rate",'A-methods'!$AF:$AF,$B819,'A-methods'!$J:$J,$C819,'A-methods'!$A:$A,$D819)),'A-baseline &amp; data'!AQ535)</f>
        <v>232035.90127585697</v>
      </c>
      <c r="Q819" s="243">
        <f>IF('A-baseline &amp; data'!AR535="",P819*(1+SUMIFS('A-methods'!W:W,'A-methods'!$AG:$AG,"rate",'A-methods'!$AF:$AF,$B819,'A-methods'!$J:$J,$C819,'A-methods'!$A:$A,$D819)),'A-baseline &amp; data'!AR535)</f>
        <v>238532.90651158098</v>
      </c>
      <c r="R819" s="243">
        <f>IF('A-baseline &amp; data'!AS535="",Q819*(1+SUMIFS('A-methods'!X:X,'A-methods'!$AG:$AG,"rate",'A-methods'!$AF:$AF,$B819,'A-methods'!$J:$J,$C819,'A-methods'!$A:$A,$D819)),'A-baseline &amp; data'!AS535)</f>
        <v>245211.82789390525</v>
      </c>
      <c r="S819" s="243">
        <f>IF('A-baseline &amp; data'!AT535="",R819*(1+SUMIFS('A-methods'!Y:Y,'A-methods'!$AG:$AG,"rate",'A-methods'!$AF:$AF,$B819,'A-methods'!$J:$J,$C819,'A-methods'!$A:$A,$D819)),'A-baseline &amp; data'!AT535)</f>
        <v>252077.75907493461</v>
      </c>
      <c r="T819" s="243">
        <f>IF('A-baseline &amp; data'!AU535="",S819*(1+SUMIFS('A-methods'!Z:Z,'A-methods'!$AG:$AG,"rate",'A-methods'!$AF:$AF,$B819,'A-methods'!$J:$J,$C819,'A-methods'!$A:$A,$D819)),'A-baseline &amp; data'!AU535)</f>
        <v>259135.93632903279</v>
      </c>
      <c r="U819" s="243">
        <f>IF('A-baseline &amp; data'!AV535="",T819*(1+SUMIFS('A-methods'!AA:AA,'A-methods'!$AG:$AG,"rate",'A-methods'!$AF:$AF,$B819,'A-methods'!$J:$J,$C819,'A-methods'!$A:$A,$D819)),'A-baseline &amp; data'!AV535)</f>
        <v>266391.74254624569</v>
      </c>
      <c r="V819" s="243">
        <f>IF('A-baseline &amp; data'!AW535="",U819*(1+SUMIFS('A-methods'!AB:AB,'A-methods'!$AG:$AG,"rate",'A-methods'!$AF:$AF,$B819,'A-methods'!$J:$J,$C819,'A-methods'!$A:$A,$D819)),'A-baseline &amp; data'!AW535)</f>
        <v>273850.71133754059</v>
      </c>
      <c r="W819" s="243">
        <f>IF('A-baseline &amp; data'!AX535="",V819*(1+SUMIFS('A-methods'!AC:AC,'A-methods'!$AG:$AG,"rate",'A-methods'!$AF:$AF,$B819,'A-methods'!$J:$J,$C819,'A-methods'!$A:$A,$D819)),'A-baseline &amp; data'!AX535)</f>
        <v>281518.53125499171</v>
      </c>
      <c r="X819" s="243">
        <f>IF('A-baseline &amp; data'!AY535="",W819*(1+SUMIFS('A-methods'!AD:AD,'A-methods'!$AG:$AG,"rate",'A-methods'!$AF:$AF,$B819,'A-methods'!$J:$J,$C819,'A-methods'!$A:$A,$D819)),'A-baseline &amp; data'!AY535)</f>
        <v>289401.05013013148</v>
      </c>
      <c r="Y819" s="243">
        <f>IF('A-baseline &amp; data'!AZ535="",X819*(1+SUMIFS('A-methods'!AE:AE,'A-methods'!$AG:$AG,"rate",'A-methods'!$AF:$AF,$B819,'A-methods'!$J:$J,$C819,'A-methods'!$A:$A,$D819)),'A-baseline &amp; data'!AZ535)</f>
        <v>297504.27953377517</v>
      </c>
    </row>
    <row r="820" spans="1:25">
      <c r="A820" s="237" t="s">
        <v>125</v>
      </c>
      <c r="B820" s="221" t="s">
        <v>1208</v>
      </c>
      <c r="C820" s="274" t="str">
        <f t="shared" si="75"/>
        <v>WA</v>
      </c>
      <c r="D820" s="272" t="str">
        <f t="shared" si="75"/>
        <v>Low</v>
      </c>
      <c r="E820" s="336">
        <f>IF('A-baseline &amp; data'!AF536&lt;&gt;"",'A-baseline &amp; data'!AF536,'A-baseline &amp; data'!AE536*(1+SUMIFS('A-methods'!K:K,'A-methods'!$AG:$AG,"rate",'A-methods'!$AF:$AF,$B820,'A-methods'!$J:$J,$C820,'A-methods'!$A:$A,$D820)))</f>
        <v>17003.875892040007</v>
      </c>
      <c r="F820" s="243">
        <f>IF('A-baseline &amp; data'!AG536="",E820*(1+SUMIFS('A-methods'!L:L,'A-methods'!$AG:$AG,"rate",'A-methods'!$AF:$AF,$B820,'A-methods'!$J:$J,$C820,'A-methods'!$A:$A,$D820)),'A-baseline &amp; data'!AG536)</f>
        <v>17037.883643824087</v>
      </c>
      <c r="G820" s="243">
        <f>IF('A-baseline &amp; data'!AH536="",F820*(1+SUMIFS('A-methods'!M:M,'A-methods'!$AG:$AG,"rate",'A-methods'!$AF:$AF,$B820,'A-methods'!$J:$J,$C820,'A-methods'!$A:$A,$D820)),'A-baseline &amp; data'!AH536)</f>
        <v>17071.959411111737</v>
      </c>
      <c r="H820" s="243">
        <f>IF('A-baseline &amp; data'!AI536="",G820*(1+SUMIFS('A-methods'!N:N,'A-methods'!$AG:$AG,"rate",'A-methods'!$AF:$AF,$B820,'A-methods'!$J:$J,$C820,'A-methods'!$A:$A,$D820)),'A-baseline &amp; data'!AI536)</f>
        <v>17106.103329933962</v>
      </c>
      <c r="I820" s="243">
        <f>IF('A-baseline &amp; data'!AJ536="",H820*(1+SUMIFS('A-methods'!O:O,'A-methods'!$AG:$AG,"rate",'A-methods'!$AF:$AF,$B820,'A-methods'!$J:$J,$C820,'A-methods'!$A:$A,$D820)),'A-baseline &amp; data'!AJ536)</f>
        <v>17140.315536593829</v>
      </c>
      <c r="J820" s="243">
        <f>IF('A-baseline &amp; data'!AK536="",I820*(1+SUMIFS('A-methods'!P:P,'A-methods'!$AG:$AG,"rate",'A-methods'!$AF:$AF,$B820,'A-methods'!$J:$J,$C820,'A-methods'!$A:$A,$D820)),'A-baseline &amp; data'!AK536)</f>
        <v>17174.596167667016</v>
      </c>
      <c r="K820" s="243">
        <f>IF('A-baseline &amp; data'!AL536="",J820*(1+SUMIFS('A-methods'!Q:Q,'A-methods'!$AG:$AG,"rate",'A-methods'!$AF:$AF,$B820,'A-methods'!$J:$J,$C820,'A-methods'!$A:$A,$D820)),'A-baseline &amp; data'!AL536)</f>
        <v>17208.945360002352</v>
      </c>
      <c r="L820" s="243">
        <f>IF('A-baseline &amp; data'!AM536="",K820*(1+SUMIFS('A-methods'!R:R,'A-methods'!$AG:$AG,"rate",'A-methods'!$AF:$AF,$B820,'A-methods'!$J:$J,$C820,'A-methods'!$A:$A,$D820)),'A-baseline &amp; data'!AM536)</f>
        <v>17243.363250722356</v>
      </c>
      <c r="M820" s="243">
        <f>IF('A-baseline &amp; data'!AN536="",L820*(1+SUMIFS('A-methods'!S:S,'A-methods'!$AG:$AG,"rate",'A-methods'!$AF:$AF,$B820,'A-methods'!$J:$J,$C820,'A-methods'!$A:$A,$D820)),'A-baseline &amp; data'!AN536)</f>
        <v>17277.849977223799</v>
      </c>
      <c r="N820" s="243">
        <f>IF('A-baseline &amp; data'!AO536="",M820*(1+SUMIFS('A-methods'!T:T,'A-methods'!$AG:$AG,"rate",'A-methods'!$AF:$AF,$B820,'A-methods'!$J:$J,$C820,'A-methods'!$A:$A,$D820)),'A-baseline &amp; data'!AO536)</f>
        <v>17312.405677178245</v>
      </c>
      <c r="O820" s="243">
        <f>IF('A-baseline &amp; data'!AP536="",N820*(1+SUMIFS('A-methods'!U:U,'A-methods'!$AG:$AG,"rate",'A-methods'!$AF:$AF,$B820,'A-methods'!$J:$J,$C820,'A-methods'!$A:$A,$D820)),'A-baseline &amp; data'!AP536)</f>
        <v>17347.0304885326</v>
      </c>
      <c r="P820" s="243">
        <f>IF('A-baseline &amp; data'!AQ536="",O820*(1+SUMIFS('A-methods'!V:V,'A-methods'!$AG:$AG,"rate",'A-methods'!$AF:$AF,$B820,'A-methods'!$J:$J,$C820,'A-methods'!$A:$A,$D820)),'A-baseline &amp; data'!AQ536)</f>
        <v>17381.724549509665</v>
      </c>
      <c r="Q820" s="243">
        <f>IF('A-baseline &amp; data'!AR536="",P820*(1+SUMIFS('A-methods'!W:W,'A-methods'!$AG:$AG,"rate",'A-methods'!$AF:$AF,$B820,'A-methods'!$J:$J,$C820,'A-methods'!$A:$A,$D820)),'A-baseline &amp; data'!AR536)</f>
        <v>17416.487998608685</v>
      </c>
      <c r="R820" s="243">
        <f>IF('A-baseline &amp; data'!AS536="",Q820*(1+SUMIFS('A-methods'!X:X,'A-methods'!$AG:$AG,"rate",'A-methods'!$AF:$AF,$B820,'A-methods'!$J:$J,$C820,'A-methods'!$A:$A,$D820)),'A-baseline &amp; data'!AS536)</f>
        <v>17451.320974605904</v>
      </c>
      <c r="S820" s="243">
        <f>IF('A-baseline &amp; data'!AT536="",R820*(1+SUMIFS('A-methods'!Y:Y,'A-methods'!$AG:$AG,"rate",'A-methods'!$AF:$AF,$B820,'A-methods'!$J:$J,$C820,'A-methods'!$A:$A,$D820)),'A-baseline &amp; data'!AT536)</f>
        <v>17486.223616555115</v>
      </c>
      <c r="T820" s="243">
        <f>IF('A-baseline &amp; data'!AU536="",S820*(1+SUMIFS('A-methods'!Z:Z,'A-methods'!$AG:$AG,"rate",'A-methods'!$AF:$AF,$B820,'A-methods'!$J:$J,$C820,'A-methods'!$A:$A,$D820)),'A-baseline &amp; data'!AU536)</f>
        <v>17521.196063788226</v>
      </c>
      <c r="U820" s="243">
        <f>IF('A-baseline &amp; data'!AV536="",T820*(1+SUMIFS('A-methods'!AA:AA,'A-methods'!$AG:$AG,"rate",'A-methods'!$AF:$AF,$B820,'A-methods'!$J:$J,$C820,'A-methods'!$A:$A,$D820)),'A-baseline &amp; data'!AV536)</f>
        <v>17556.238455915802</v>
      </c>
      <c r="V820" s="243">
        <f>IF('A-baseline &amp; data'!AW536="",U820*(1+SUMIFS('A-methods'!AB:AB,'A-methods'!$AG:$AG,"rate",'A-methods'!$AF:$AF,$B820,'A-methods'!$J:$J,$C820,'A-methods'!$A:$A,$D820)),'A-baseline &amp; data'!AW536)</f>
        <v>17591.350932827634</v>
      </c>
      <c r="W820" s="243">
        <f>IF('A-baseline &amp; data'!AX536="",V820*(1+SUMIFS('A-methods'!AC:AC,'A-methods'!$AG:$AG,"rate",'A-methods'!$AF:$AF,$B820,'A-methods'!$J:$J,$C820,'A-methods'!$A:$A,$D820)),'A-baseline &amp; data'!AX536)</f>
        <v>17626.533634693289</v>
      </c>
      <c r="X820" s="243">
        <f>IF('A-baseline &amp; data'!AY536="",W820*(1+SUMIFS('A-methods'!AD:AD,'A-methods'!$AG:$AG,"rate",'A-methods'!$AF:$AF,$B820,'A-methods'!$J:$J,$C820,'A-methods'!$A:$A,$D820)),'A-baseline &amp; data'!AY536)</f>
        <v>17661.786701962676</v>
      </c>
      <c r="Y820" s="243">
        <f>IF('A-baseline &amp; data'!AZ536="",X820*(1+SUMIFS('A-methods'!AE:AE,'A-methods'!$AG:$AG,"rate",'A-methods'!$AF:$AF,$B820,'A-methods'!$J:$J,$C820,'A-methods'!$A:$A,$D820)),'A-baseline &amp; data'!AZ536)</f>
        <v>17697.110275366602</v>
      </c>
    </row>
    <row r="821" spans="1:25">
      <c r="A821" s="237" t="s">
        <v>127</v>
      </c>
      <c r="B821" s="221" t="s">
        <v>128</v>
      </c>
      <c r="C821" s="274" t="str">
        <f t="shared" si="75"/>
        <v>WA</v>
      </c>
      <c r="D821" s="272" t="str">
        <f t="shared" si="75"/>
        <v>Low</v>
      </c>
      <c r="E821" s="336">
        <f>IF('A-baseline &amp; data'!AF537&lt;&gt;"",'A-baseline &amp; data'!AF537,'A-baseline &amp; data'!AE537*(1+SUMIFS('A-methods'!K:K,'A-methods'!$AG:$AG,"rate",'A-methods'!$AF:$AF,$B821,'A-methods'!$J:$J,$C821,'A-methods'!$A:$A,$D821)))</f>
        <v>61439.778096480783</v>
      </c>
      <c r="F821" s="243">
        <f>IF('A-baseline &amp; data'!AG537="",E821*(1+SUMIFS('A-methods'!L:L,'A-methods'!$AG:$AG,"rate",'A-methods'!$AF:$AF,$B821,'A-methods'!$J:$J,$C821,'A-methods'!$A:$A,$D821)),'A-baseline &amp; data'!AG537)</f>
        <v>61931.29632125263</v>
      </c>
      <c r="G821" s="243">
        <f>IF('A-baseline &amp; data'!AH537="",F821*(1+SUMIFS('A-methods'!M:M,'A-methods'!$AG:$AG,"rate",'A-methods'!$AF:$AF,$B821,'A-methods'!$J:$J,$C821,'A-methods'!$A:$A,$D821)),'A-baseline &amp; data'!AH537)</f>
        <v>62426.746691822649</v>
      </c>
      <c r="H821" s="243">
        <f>IF('A-baseline &amp; data'!AI537="",G821*(1+SUMIFS('A-methods'!N:N,'A-methods'!$AG:$AG,"rate",'A-methods'!$AF:$AF,$B821,'A-methods'!$J:$J,$C821,'A-methods'!$A:$A,$D821)),'A-baseline &amp; data'!AI537)</f>
        <v>62926.160665357231</v>
      </c>
      <c r="I821" s="243">
        <f>IF('A-baseline &amp; data'!AJ537="",H821*(1+SUMIFS('A-methods'!O:O,'A-methods'!$AG:$AG,"rate",'A-methods'!$AF:$AF,$B821,'A-methods'!$J:$J,$C821,'A-methods'!$A:$A,$D821)),'A-baseline &amp; data'!AJ537)</f>
        <v>63429.569950680088</v>
      </c>
      <c r="J821" s="243">
        <f>IF('A-baseline &amp; data'!AK537="",I821*(1+SUMIFS('A-methods'!P:P,'A-methods'!$AG:$AG,"rate",'A-methods'!$AF:$AF,$B821,'A-methods'!$J:$J,$C821,'A-methods'!$A:$A,$D821)),'A-baseline &amp; data'!AK537)</f>
        <v>63937.00651028553</v>
      </c>
      <c r="K821" s="243">
        <f>IF('A-baseline &amp; data'!AL537="",J821*(1+SUMIFS('A-methods'!Q:Q,'A-methods'!$AG:$AG,"rate",'A-methods'!$AF:$AF,$B821,'A-methods'!$J:$J,$C821,'A-methods'!$A:$A,$D821)),'A-baseline &amp; data'!AL537)</f>
        <v>64448.502562367816</v>
      </c>
      <c r="L821" s="243">
        <f>IF('A-baseline &amp; data'!AM537="",K821*(1+SUMIFS('A-methods'!R:R,'A-methods'!$AG:$AG,"rate",'A-methods'!$AF:$AF,$B821,'A-methods'!$J:$J,$C821,'A-methods'!$A:$A,$D821)),'A-baseline &amp; data'!AM537)</f>
        <v>64964.09058286676</v>
      </c>
      <c r="M821" s="243">
        <f>IF('A-baseline &amp; data'!AN537="",L821*(1+SUMIFS('A-methods'!S:S,'A-methods'!$AG:$AG,"rate",'A-methods'!$AF:$AF,$B821,'A-methods'!$J:$J,$C821,'A-methods'!$A:$A,$D821)),'A-baseline &amp; data'!AN537)</f>
        <v>65483.803307529692</v>
      </c>
      <c r="N821" s="243">
        <f>IF('A-baseline &amp; data'!AO537="",M821*(1+SUMIFS('A-methods'!T:T,'A-methods'!$AG:$AG,"rate",'A-methods'!$AF:$AF,$B821,'A-methods'!$J:$J,$C821,'A-methods'!$A:$A,$D821)),'A-baseline &amp; data'!AO537)</f>
        <v>66007.673733989926</v>
      </c>
      <c r="O821" s="243">
        <f>IF('A-baseline &amp; data'!AP537="",N821*(1+SUMIFS('A-methods'!U:U,'A-methods'!$AG:$AG,"rate",'A-methods'!$AF:$AF,$B821,'A-methods'!$J:$J,$C821,'A-methods'!$A:$A,$D821)),'A-baseline &amp; data'!AP537)</f>
        <v>66535.735123861843</v>
      </c>
      <c r="P821" s="243">
        <f>IF('A-baseline &amp; data'!AQ537="",O821*(1+SUMIFS('A-methods'!V:V,'A-methods'!$AG:$AG,"rate",'A-methods'!$AF:$AF,$B821,'A-methods'!$J:$J,$C821,'A-methods'!$A:$A,$D821)),'A-baseline &amp; data'!AQ537)</f>
        <v>67068.021004852737</v>
      </c>
      <c r="Q821" s="243">
        <f>IF('A-baseline &amp; data'!AR537="",P821*(1+SUMIFS('A-methods'!W:W,'A-methods'!$AG:$AG,"rate",'A-methods'!$AF:$AF,$B821,'A-methods'!$J:$J,$C821,'A-methods'!$A:$A,$D821)),'A-baseline &amp; data'!AR537)</f>
        <v>67604.565172891555</v>
      </c>
      <c r="R821" s="243">
        <f>IF('A-baseline &amp; data'!AS537="",Q821*(1+SUMIFS('A-methods'!X:X,'A-methods'!$AG:$AG,"rate",'A-methods'!$AF:$AF,$B821,'A-methods'!$J:$J,$C821,'A-methods'!$A:$A,$D821)),'A-baseline &amp; data'!AS537)</f>
        <v>68145.401694274682</v>
      </c>
      <c r="S821" s="243">
        <f>IF('A-baseline &amp; data'!AT537="",R821*(1+SUMIFS('A-methods'!Y:Y,'A-methods'!$AG:$AG,"rate",'A-methods'!$AF:$AF,$B821,'A-methods'!$J:$J,$C821,'A-methods'!$A:$A,$D821)),'A-baseline &amp; data'!AT537)</f>
        <v>68690.564907828884</v>
      </c>
      <c r="T821" s="243">
        <f>IF('A-baseline &amp; data'!AU537="",S821*(1+SUMIFS('A-methods'!Z:Z,'A-methods'!$AG:$AG,"rate",'A-methods'!$AF:$AF,$B821,'A-methods'!$J:$J,$C821,'A-methods'!$A:$A,$D821)),'A-baseline &amp; data'!AU537)</f>
        <v>69240.089427091516</v>
      </c>
      <c r="U821" s="243">
        <f>IF('A-baseline &amp; data'!AV537="",T821*(1+SUMIFS('A-methods'!AA:AA,'A-methods'!$AG:$AG,"rate",'A-methods'!$AF:$AF,$B821,'A-methods'!$J:$J,$C821,'A-methods'!$A:$A,$D821)),'A-baseline &amp; data'!AV537)</f>
        <v>69794.010142508254</v>
      </c>
      <c r="V821" s="243">
        <f>IF('A-baseline &amp; data'!AW537="",U821*(1+SUMIFS('A-methods'!AB:AB,'A-methods'!$AG:$AG,"rate",'A-methods'!$AF:$AF,$B821,'A-methods'!$J:$J,$C821,'A-methods'!$A:$A,$D821)),'A-baseline &amp; data'!AW537)</f>
        <v>70352.362223648321</v>
      </c>
      <c r="W821" s="243">
        <f>IF('A-baseline &amp; data'!AX537="",V821*(1+SUMIFS('A-methods'!AC:AC,'A-methods'!$AG:$AG,"rate",'A-methods'!$AF:$AF,$B821,'A-methods'!$J:$J,$C821,'A-methods'!$A:$A,$D821)),'A-baseline &amp; data'!AX537)</f>
        <v>70915.181121437505</v>
      </c>
      <c r="X821" s="243">
        <f>IF('A-baseline &amp; data'!AY537="",W821*(1+SUMIFS('A-methods'!AD:AD,'A-methods'!$AG:$AG,"rate",'A-methods'!$AF:$AF,$B821,'A-methods'!$J:$J,$C821,'A-methods'!$A:$A,$D821)),'A-baseline &amp; data'!AY537)</f>
        <v>71482.502570409008</v>
      </c>
      <c r="Y821" s="243">
        <f>IF('A-baseline &amp; data'!AZ537="",X821*(1+SUMIFS('A-methods'!AE:AE,'A-methods'!$AG:$AG,"rate",'A-methods'!$AF:$AF,$B821,'A-methods'!$J:$J,$C821,'A-methods'!$A:$A,$D821)),'A-baseline &amp; data'!AZ537)</f>
        <v>72054.362590972276</v>
      </c>
    </row>
    <row r="822" spans="1:25">
      <c r="A822" s="237" t="s">
        <v>254</v>
      </c>
      <c r="B822" s="221" t="s">
        <v>202</v>
      </c>
      <c r="C822" s="274" t="str">
        <f t="shared" si="75"/>
        <v>WA</v>
      </c>
      <c r="D822" s="272" t="str">
        <f t="shared" si="75"/>
        <v>Low</v>
      </c>
      <c r="E822" s="336">
        <f>IF('A-baseline &amp; data'!AF538&lt;&gt;"",'A-baseline &amp; data'!AF538,'A-baseline &amp; data'!AE538*(1+SUMIFS('A-methods'!K:K,'A-methods'!$AG:$AG,"rate",'A-methods'!$AF:$AF,$B822,'A-methods'!$J:$J,$C822,'A-methods'!$A:$A,$D822)))</f>
        <v>0</v>
      </c>
      <c r="F822" s="243">
        <f>IF('A-baseline &amp; data'!AG538="",E822*(1+SUMIFS('A-methods'!L:L,'A-methods'!$AG:$AG,"rate",'A-methods'!$AF:$AF,$B822,'A-methods'!$J:$J,$C822,'A-methods'!$A:$A,$D822)),'A-baseline &amp; data'!AG538)</f>
        <v>0</v>
      </c>
      <c r="G822" s="243">
        <f>IF('A-baseline &amp; data'!AH538="",F822*(1+SUMIFS('A-methods'!M:M,'A-methods'!$AG:$AG,"rate",'A-methods'!$AF:$AF,$B822,'A-methods'!$J:$J,$C822,'A-methods'!$A:$A,$D822)),'A-baseline &amp; data'!AH538)</f>
        <v>0</v>
      </c>
      <c r="H822" s="243">
        <f>IF('A-baseline &amp; data'!AI538="",G822*(1+SUMIFS('A-methods'!N:N,'A-methods'!$AG:$AG,"rate",'A-methods'!$AF:$AF,$B822,'A-methods'!$J:$J,$C822,'A-methods'!$A:$A,$D822)),'A-baseline &amp; data'!AI538)</f>
        <v>0</v>
      </c>
      <c r="I822" s="243">
        <f>IF('A-baseline &amp; data'!AJ538="",H822*(1+SUMIFS('A-methods'!O:O,'A-methods'!$AG:$AG,"rate",'A-methods'!$AF:$AF,$B822,'A-methods'!$J:$J,$C822,'A-methods'!$A:$A,$D822)),'A-baseline &amp; data'!AJ538)</f>
        <v>0</v>
      </c>
      <c r="J822" s="243">
        <f>IF('A-baseline &amp; data'!AK538="",I822*(1+SUMIFS('A-methods'!P:P,'A-methods'!$AG:$AG,"rate",'A-methods'!$AF:$AF,$B822,'A-methods'!$J:$J,$C822,'A-methods'!$A:$A,$D822)),'A-baseline &amp; data'!AK538)</f>
        <v>0</v>
      </c>
      <c r="K822" s="243">
        <f>IF('A-baseline &amp; data'!AL538="",J822*(1+SUMIFS('A-methods'!Q:Q,'A-methods'!$AG:$AG,"rate",'A-methods'!$AF:$AF,$B822,'A-methods'!$J:$J,$C822,'A-methods'!$A:$A,$D822)),'A-baseline &amp; data'!AL538)</f>
        <v>0</v>
      </c>
      <c r="L822" s="243">
        <f>IF('A-baseline &amp; data'!AM538="",K822*(1+SUMIFS('A-methods'!R:R,'A-methods'!$AG:$AG,"rate",'A-methods'!$AF:$AF,$B822,'A-methods'!$J:$J,$C822,'A-methods'!$A:$A,$D822)),'A-baseline &amp; data'!AM538)</f>
        <v>0</v>
      </c>
      <c r="M822" s="243">
        <f>IF('A-baseline &amp; data'!AN538="",L822*(1+SUMIFS('A-methods'!S:S,'A-methods'!$AG:$AG,"rate",'A-methods'!$AF:$AF,$B822,'A-methods'!$J:$J,$C822,'A-methods'!$A:$A,$D822)),'A-baseline &amp; data'!AN538)</f>
        <v>0</v>
      </c>
      <c r="N822" s="243">
        <f>IF('A-baseline &amp; data'!AO538="",M822*(1+SUMIFS('A-methods'!T:T,'A-methods'!$AG:$AG,"rate",'A-methods'!$AF:$AF,$B822,'A-methods'!$J:$J,$C822,'A-methods'!$A:$A,$D822)),'A-baseline &amp; data'!AO538)</f>
        <v>0</v>
      </c>
      <c r="O822" s="243">
        <f>IF('A-baseline &amp; data'!AP538="",N822*(1+SUMIFS('A-methods'!U:U,'A-methods'!$AG:$AG,"rate",'A-methods'!$AF:$AF,$B822,'A-methods'!$J:$J,$C822,'A-methods'!$A:$A,$D822)),'A-baseline &amp; data'!AP538)</f>
        <v>0</v>
      </c>
      <c r="P822" s="243">
        <f>IF('A-baseline &amp; data'!AQ538="",O822*(1+SUMIFS('A-methods'!V:V,'A-methods'!$AG:$AG,"rate",'A-methods'!$AF:$AF,$B822,'A-methods'!$J:$J,$C822,'A-methods'!$A:$A,$D822)),'A-baseline &amp; data'!AQ538)</f>
        <v>0</v>
      </c>
      <c r="Q822" s="243">
        <f>IF('A-baseline &amp; data'!AR538="",P822*(1+SUMIFS('A-methods'!W:W,'A-methods'!$AG:$AG,"rate",'A-methods'!$AF:$AF,$B822,'A-methods'!$J:$J,$C822,'A-methods'!$A:$A,$D822)),'A-baseline &amp; data'!AR538)</f>
        <v>0</v>
      </c>
      <c r="R822" s="243">
        <f>IF('A-baseline &amp; data'!AS538="",Q822*(1+SUMIFS('A-methods'!X:X,'A-methods'!$AG:$AG,"rate",'A-methods'!$AF:$AF,$B822,'A-methods'!$J:$J,$C822,'A-methods'!$A:$A,$D822)),'A-baseline &amp; data'!AS538)</f>
        <v>0</v>
      </c>
      <c r="S822" s="243">
        <f>IF('A-baseline &amp; data'!AT538="",R822*(1+SUMIFS('A-methods'!Y:Y,'A-methods'!$AG:$AG,"rate",'A-methods'!$AF:$AF,$B822,'A-methods'!$J:$J,$C822,'A-methods'!$A:$A,$D822)),'A-baseline &amp; data'!AT538)</f>
        <v>0</v>
      </c>
      <c r="T822" s="243">
        <f>IF('A-baseline &amp; data'!AU538="",S822*(1+SUMIFS('A-methods'!Z:Z,'A-methods'!$AG:$AG,"rate",'A-methods'!$AF:$AF,$B822,'A-methods'!$J:$J,$C822,'A-methods'!$A:$A,$D822)),'A-baseline &amp; data'!AU538)</f>
        <v>0</v>
      </c>
      <c r="U822" s="243">
        <f>IF('A-baseline &amp; data'!AV538="",T822*(1+SUMIFS('A-methods'!AA:AA,'A-methods'!$AG:$AG,"rate",'A-methods'!$AF:$AF,$B822,'A-methods'!$J:$J,$C822,'A-methods'!$A:$A,$D822)),'A-baseline &amp; data'!AV538)</f>
        <v>0</v>
      </c>
      <c r="V822" s="243">
        <f>IF('A-baseline &amp; data'!AW538="",U822*(1+SUMIFS('A-methods'!AB:AB,'A-methods'!$AG:$AG,"rate",'A-methods'!$AF:$AF,$B822,'A-methods'!$J:$J,$C822,'A-methods'!$A:$A,$D822)),'A-baseline &amp; data'!AW538)</f>
        <v>0</v>
      </c>
      <c r="W822" s="243">
        <f>IF('A-baseline &amp; data'!AX538="",V822*(1+SUMIFS('A-methods'!AC:AC,'A-methods'!$AG:$AG,"rate",'A-methods'!$AF:$AF,$B822,'A-methods'!$J:$J,$C822,'A-methods'!$A:$A,$D822)),'A-baseline &amp; data'!AX538)</f>
        <v>0</v>
      </c>
      <c r="X822" s="243">
        <f>IF('A-baseline &amp; data'!AY538="",W822*(1+SUMIFS('A-methods'!AD:AD,'A-methods'!$AG:$AG,"rate",'A-methods'!$AF:$AF,$B822,'A-methods'!$J:$J,$C822,'A-methods'!$A:$A,$D822)),'A-baseline &amp; data'!AY538)</f>
        <v>0</v>
      </c>
      <c r="Y822" s="243">
        <f>IF('A-baseline &amp; data'!AZ538="",X822*(1+SUMIFS('A-methods'!AE:AE,'A-methods'!$AG:$AG,"rate",'A-methods'!$AF:$AF,$B822,'A-methods'!$J:$J,$C822,'A-methods'!$A:$A,$D822)),'A-baseline &amp; data'!AZ538)</f>
        <v>0</v>
      </c>
    </row>
    <row r="823" spans="1:25">
      <c r="A823" s="237" t="s">
        <v>255</v>
      </c>
      <c r="B823" s="221" t="s">
        <v>227</v>
      </c>
      <c r="C823" s="274" t="str">
        <f t="shared" si="75"/>
        <v>WA</v>
      </c>
      <c r="D823" s="272" t="str">
        <f t="shared" si="75"/>
        <v>Low</v>
      </c>
      <c r="E823" s="336">
        <f>IF('A-baseline &amp; data'!AF539&lt;&gt;"",'A-baseline &amp; data'!AF539,'A-baseline &amp; data'!AE539*(1+SUMIFS('A-methods'!K:K,'A-methods'!$AG:$AG,"rate",'A-methods'!$AF:$AF,$B823,'A-methods'!$J:$J,$C823,'A-methods'!$A:$A,$D823)))</f>
        <v>0</v>
      </c>
      <c r="F823" s="243">
        <f>IF('A-baseline &amp; data'!AG539="",E823*(1+SUMIFS('A-methods'!L:L,'A-methods'!$AG:$AG,"rate",'A-methods'!$AF:$AF,$B823,'A-methods'!$J:$J,$C823,'A-methods'!$A:$A,$D823)),'A-baseline &amp; data'!AG539)</f>
        <v>0</v>
      </c>
      <c r="G823" s="243">
        <f>IF('A-baseline &amp; data'!AH539="",F823*(1+SUMIFS('A-methods'!M:M,'A-methods'!$AG:$AG,"rate",'A-methods'!$AF:$AF,$B823,'A-methods'!$J:$J,$C823,'A-methods'!$A:$A,$D823)),'A-baseline &amp; data'!AH539)</f>
        <v>0</v>
      </c>
      <c r="H823" s="243">
        <f>IF('A-baseline &amp; data'!AI539="",G823*(1+SUMIFS('A-methods'!N:N,'A-methods'!$AG:$AG,"rate",'A-methods'!$AF:$AF,$B823,'A-methods'!$J:$J,$C823,'A-methods'!$A:$A,$D823)),'A-baseline &amp; data'!AI539)</f>
        <v>0</v>
      </c>
      <c r="I823" s="243">
        <f>IF('A-baseline &amp; data'!AJ539="",H823*(1+SUMIFS('A-methods'!O:O,'A-methods'!$AG:$AG,"rate",'A-methods'!$AF:$AF,$B823,'A-methods'!$J:$J,$C823,'A-methods'!$A:$A,$D823)),'A-baseline &amp; data'!AJ539)</f>
        <v>0</v>
      </c>
      <c r="J823" s="243">
        <f>IF('A-baseline &amp; data'!AK539="",I823*(1+SUMIFS('A-methods'!P:P,'A-methods'!$AG:$AG,"rate",'A-methods'!$AF:$AF,$B823,'A-methods'!$J:$J,$C823,'A-methods'!$A:$A,$D823)),'A-baseline &amp; data'!AK539)</f>
        <v>0</v>
      </c>
      <c r="K823" s="243">
        <f>IF('A-baseline &amp; data'!AL539="",J823*(1+SUMIFS('A-methods'!Q:Q,'A-methods'!$AG:$AG,"rate",'A-methods'!$AF:$AF,$B823,'A-methods'!$J:$J,$C823,'A-methods'!$A:$A,$D823)),'A-baseline &amp; data'!AL539)</f>
        <v>0</v>
      </c>
      <c r="L823" s="243">
        <f>IF('A-baseline &amp; data'!AM539="",K823*(1+SUMIFS('A-methods'!R:R,'A-methods'!$AG:$AG,"rate",'A-methods'!$AF:$AF,$B823,'A-methods'!$J:$J,$C823,'A-methods'!$A:$A,$D823)),'A-baseline &amp; data'!AM539)</f>
        <v>0</v>
      </c>
      <c r="M823" s="243">
        <f>IF('A-baseline &amp; data'!AN539="",L823*(1+SUMIFS('A-methods'!S:S,'A-methods'!$AG:$AG,"rate",'A-methods'!$AF:$AF,$B823,'A-methods'!$J:$J,$C823,'A-methods'!$A:$A,$D823)),'A-baseline &amp; data'!AN539)</f>
        <v>0</v>
      </c>
      <c r="N823" s="243">
        <f>IF('A-baseline &amp; data'!AO539="",M823*(1+SUMIFS('A-methods'!T:T,'A-methods'!$AG:$AG,"rate",'A-methods'!$AF:$AF,$B823,'A-methods'!$J:$J,$C823,'A-methods'!$A:$A,$D823)),'A-baseline &amp; data'!AO539)</f>
        <v>0</v>
      </c>
      <c r="O823" s="243">
        <f>IF('A-baseline &amp; data'!AP539="",N823*(1+SUMIFS('A-methods'!U:U,'A-methods'!$AG:$AG,"rate",'A-methods'!$AF:$AF,$B823,'A-methods'!$J:$J,$C823,'A-methods'!$A:$A,$D823)),'A-baseline &amp; data'!AP539)</f>
        <v>0</v>
      </c>
      <c r="P823" s="243">
        <f>IF('A-baseline &amp; data'!AQ539="",O823*(1+SUMIFS('A-methods'!V:V,'A-methods'!$AG:$AG,"rate",'A-methods'!$AF:$AF,$B823,'A-methods'!$J:$J,$C823,'A-methods'!$A:$A,$D823)),'A-baseline &amp; data'!AQ539)</f>
        <v>0</v>
      </c>
      <c r="Q823" s="243">
        <f>IF('A-baseline &amp; data'!AR539="",P823*(1+SUMIFS('A-methods'!W:W,'A-methods'!$AG:$AG,"rate",'A-methods'!$AF:$AF,$B823,'A-methods'!$J:$J,$C823,'A-methods'!$A:$A,$D823)),'A-baseline &amp; data'!AR539)</f>
        <v>0</v>
      </c>
      <c r="R823" s="243">
        <f>IF('A-baseline &amp; data'!AS539="",Q823*(1+SUMIFS('A-methods'!X:X,'A-methods'!$AG:$AG,"rate",'A-methods'!$AF:$AF,$B823,'A-methods'!$J:$J,$C823,'A-methods'!$A:$A,$D823)),'A-baseline &amp; data'!AS539)</f>
        <v>0</v>
      </c>
      <c r="S823" s="243">
        <f>IF('A-baseline &amp; data'!AT539="",R823*(1+SUMIFS('A-methods'!Y:Y,'A-methods'!$AG:$AG,"rate",'A-methods'!$AF:$AF,$B823,'A-methods'!$J:$J,$C823,'A-methods'!$A:$A,$D823)),'A-baseline &amp; data'!AT539)</f>
        <v>0</v>
      </c>
      <c r="T823" s="243">
        <f>IF('A-baseline &amp; data'!AU539="",S823*(1+SUMIFS('A-methods'!Z:Z,'A-methods'!$AG:$AG,"rate",'A-methods'!$AF:$AF,$B823,'A-methods'!$J:$J,$C823,'A-methods'!$A:$A,$D823)),'A-baseline &amp; data'!AU539)</f>
        <v>0</v>
      </c>
      <c r="U823" s="243">
        <f>IF('A-baseline &amp; data'!AV539="",T823*(1+SUMIFS('A-methods'!AA:AA,'A-methods'!$AG:$AG,"rate",'A-methods'!$AF:$AF,$B823,'A-methods'!$J:$J,$C823,'A-methods'!$A:$A,$D823)),'A-baseline &amp; data'!AV539)</f>
        <v>0</v>
      </c>
      <c r="V823" s="243">
        <f>IF('A-baseline &amp; data'!AW539="",U823*(1+SUMIFS('A-methods'!AB:AB,'A-methods'!$AG:$AG,"rate",'A-methods'!$AF:$AF,$B823,'A-methods'!$J:$J,$C823,'A-methods'!$A:$A,$D823)),'A-baseline &amp; data'!AW539)</f>
        <v>0</v>
      </c>
      <c r="W823" s="243">
        <f>IF('A-baseline &amp; data'!AX539="",V823*(1+SUMIFS('A-methods'!AC:AC,'A-methods'!$AG:$AG,"rate",'A-methods'!$AF:$AF,$B823,'A-methods'!$J:$J,$C823,'A-methods'!$A:$A,$D823)),'A-baseline &amp; data'!AX539)</f>
        <v>0</v>
      </c>
      <c r="X823" s="243">
        <f>IF('A-baseline &amp; data'!AY539="",W823*(1+SUMIFS('A-methods'!AD:AD,'A-methods'!$AG:$AG,"rate",'A-methods'!$AF:$AF,$B823,'A-methods'!$J:$J,$C823,'A-methods'!$A:$A,$D823)),'A-baseline &amp; data'!AY539)</f>
        <v>0</v>
      </c>
      <c r="Y823" s="243">
        <f>IF('A-baseline &amp; data'!AZ539="",X823*(1+SUMIFS('A-methods'!AE:AE,'A-methods'!$AG:$AG,"rate",'A-methods'!$AF:$AF,$B823,'A-methods'!$J:$J,$C823,'A-methods'!$A:$A,$D823)),'A-baseline &amp; data'!AZ539)</f>
        <v>0</v>
      </c>
    </row>
    <row r="824" spans="1:25">
      <c r="A824" s="237" t="s">
        <v>256</v>
      </c>
      <c r="B824" s="221" t="s">
        <v>372</v>
      </c>
      <c r="C824" s="274" t="str">
        <f t="shared" si="75"/>
        <v>WA</v>
      </c>
      <c r="D824" s="272" t="str">
        <f t="shared" si="75"/>
        <v>Low</v>
      </c>
      <c r="E824" s="336">
        <f>IF('A-baseline &amp; data'!AF540&lt;&gt;"",'A-baseline &amp; data'!AF540,'A-baseline &amp; data'!AE540*(1+SUMIFS('A-methods'!K:K,'A-methods'!$AG:$AG,"rate",'A-methods'!$AF:$AF,$B824,'A-methods'!$J:$J,$C824,'A-methods'!$A:$A,$D824)))</f>
        <v>0</v>
      </c>
      <c r="F824" s="243">
        <f>IF('A-baseline &amp; data'!AG540="",E824*(1+SUMIFS('A-methods'!L:L,'A-methods'!$AG:$AG,"rate",'A-methods'!$AF:$AF,$B824,'A-methods'!$J:$J,$C824,'A-methods'!$A:$A,$D824)),'A-baseline &amp; data'!AG540)</f>
        <v>0</v>
      </c>
      <c r="G824" s="243">
        <f>IF('A-baseline &amp; data'!AH540="",F824*(1+SUMIFS('A-methods'!M:M,'A-methods'!$AG:$AG,"rate",'A-methods'!$AF:$AF,$B824,'A-methods'!$J:$J,$C824,'A-methods'!$A:$A,$D824)),'A-baseline &amp; data'!AH540)</f>
        <v>0</v>
      </c>
      <c r="H824" s="243">
        <f>IF('A-baseline &amp; data'!AI540="",G824*(1+SUMIFS('A-methods'!N:N,'A-methods'!$AG:$AG,"rate",'A-methods'!$AF:$AF,$B824,'A-methods'!$J:$J,$C824,'A-methods'!$A:$A,$D824)),'A-baseline &amp; data'!AI540)</f>
        <v>0</v>
      </c>
      <c r="I824" s="243">
        <f>IF('A-baseline &amp; data'!AJ540="",H824*(1+SUMIFS('A-methods'!O:O,'A-methods'!$AG:$AG,"rate",'A-methods'!$AF:$AF,$B824,'A-methods'!$J:$J,$C824,'A-methods'!$A:$A,$D824)),'A-baseline &amp; data'!AJ540)</f>
        <v>0</v>
      </c>
      <c r="J824" s="243">
        <f>IF('A-baseline &amp; data'!AK540="",I824*(1+SUMIFS('A-methods'!P:P,'A-methods'!$AG:$AG,"rate",'A-methods'!$AF:$AF,$B824,'A-methods'!$J:$J,$C824,'A-methods'!$A:$A,$D824)),'A-baseline &amp; data'!AK540)</f>
        <v>0</v>
      </c>
      <c r="K824" s="243">
        <f>IF('A-baseline &amp; data'!AL540="",J824*(1+SUMIFS('A-methods'!Q:Q,'A-methods'!$AG:$AG,"rate",'A-methods'!$AF:$AF,$B824,'A-methods'!$J:$J,$C824,'A-methods'!$A:$A,$D824)),'A-baseline &amp; data'!AL540)</f>
        <v>0</v>
      </c>
      <c r="L824" s="243">
        <f>IF('A-baseline &amp; data'!AM540="",K824*(1+SUMIFS('A-methods'!R:R,'A-methods'!$AG:$AG,"rate",'A-methods'!$AF:$AF,$B824,'A-methods'!$J:$J,$C824,'A-methods'!$A:$A,$D824)),'A-baseline &amp; data'!AM540)</f>
        <v>0</v>
      </c>
      <c r="M824" s="243">
        <f>IF('A-baseline &amp; data'!AN540="",L824*(1+SUMIFS('A-methods'!S:S,'A-methods'!$AG:$AG,"rate",'A-methods'!$AF:$AF,$B824,'A-methods'!$J:$J,$C824,'A-methods'!$A:$A,$D824)),'A-baseline &amp; data'!AN540)</f>
        <v>0</v>
      </c>
      <c r="N824" s="243">
        <f>IF('A-baseline &amp; data'!AO540="",M824*(1+SUMIFS('A-methods'!T:T,'A-methods'!$AG:$AG,"rate",'A-methods'!$AF:$AF,$B824,'A-methods'!$J:$J,$C824,'A-methods'!$A:$A,$D824)),'A-baseline &amp; data'!AO540)</f>
        <v>0</v>
      </c>
      <c r="O824" s="243">
        <f>IF('A-baseline &amp; data'!AP540="",N824*(1+SUMIFS('A-methods'!U:U,'A-methods'!$AG:$AG,"rate",'A-methods'!$AF:$AF,$B824,'A-methods'!$J:$J,$C824,'A-methods'!$A:$A,$D824)),'A-baseline &amp; data'!AP540)</f>
        <v>0</v>
      </c>
      <c r="P824" s="243">
        <f>IF('A-baseline &amp; data'!AQ540="",O824*(1+SUMIFS('A-methods'!V:V,'A-methods'!$AG:$AG,"rate",'A-methods'!$AF:$AF,$B824,'A-methods'!$J:$J,$C824,'A-methods'!$A:$A,$D824)),'A-baseline &amp; data'!AQ540)</f>
        <v>0</v>
      </c>
      <c r="Q824" s="243">
        <f>IF('A-baseline &amp; data'!AR540="",P824*(1+SUMIFS('A-methods'!W:W,'A-methods'!$AG:$AG,"rate",'A-methods'!$AF:$AF,$B824,'A-methods'!$J:$J,$C824,'A-methods'!$A:$A,$D824)),'A-baseline &amp; data'!AR540)</f>
        <v>0</v>
      </c>
      <c r="R824" s="243">
        <f>IF('A-baseline &amp; data'!AS540="",Q824*(1+SUMIFS('A-methods'!X:X,'A-methods'!$AG:$AG,"rate",'A-methods'!$AF:$AF,$B824,'A-methods'!$J:$J,$C824,'A-methods'!$A:$A,$D824)),'A-baseline &amp; data'!AS540)</f>
        <v>0</v>
      </c>
      <c r="S824" s="243">
        <f>IF('A-baseline &amp; data'!AT540="",R824*(1+SUMIFS('A-methods'!Y:Y,'A-methods'!$AG:$AG,"rate",'A-methods'!$AF:$AF,$B824,'A-methods'!$J:$J,$C824,'A-methods'!$A:$A,$D824)),'A-baseline &amp; data'!AT540)</f>
        <v>0</v>
      </c>
      <c r="T824" s="243">
        <f>IF('A-baseline &amp; data'!AU540="",S824*(1+SUMIFS('A-methods'!Z:Z,'A-methods'!$AG:$AG,"rate",'A-methods'!$AF:$AF,$B824,'A-methods'!$J:$J,$C824,'A-methods'!$A:$A,$D824)),'A-baseline &amp; data'!AU540)</f>
        <v>0</v>
      </c>
      <c r="U824" s="243">
        <f>IF('A-baseline &amp; data'!AV540="",T824*(1+SUMIFS('A-methods'!AA:AA,'A-methods'!$AG:$AG,"rate",'A-methods'!$AF:$AF,$B824,'A-methods'!$J:$J,$C824,'A-methods'!$A:$A,$D824)),'A-baseline &amp; data'!AV540)</f>
        <v>0</v>
      </c>
      <c r="V824" s="243">
        <f>IF('A-baseline &amp; data'!AW540="",U824*(1+SUMIFS('A-methods'!AB:AB,'A-methods'!$AG:$AG,"rate",'A-methods'!$AF:$AF,$B824,'A-methods'!$J:$J,$C824,'A-methods'!$A:$A,$D824)),'A-baseline &amp; data'!AW540)</f>
        <v>0</v>
      </c>
      <c r="W824" s="243">
        <f>IF('A-baseline &amp; data'!AX540="",V824*(1+SUMIFS('A-methods'!AC:AC,'A-methods'!$AG:$AG,"rate",'A-methods'!$AF:$AF,$B824,'A-methods'!$J:$J,$C824,'A-methods'!$A:$A,$D824)),'A-baseline &amp; data'!AX540)</f>
        <v>0</v>
      </c>
      <c r="X824" s="243">
        <f>IF('A-baseline &amp; data'!AY540="",W824*(1+SUMIFS('A-methods'!AD:AD,'A-methods'!$AG:$AG,"rate",'A-methods'!$AF:$AF,$B824,'A-methods'!$J:$J,$C824,'A-methods'!$A:$A,$D824)),'A-baseline &amp; data'!AY540)</f>
        <v>0</v>
      </c>
      <c r="Y824" s="243">
        <f>IF('A-baseline &amp; data'!AZ540="",X824*(1+SUMIFS('A-methods'!AE:AE,'A-methods'!$AG:$AG,"rate",'A-methods'!$AF:$AF,$B824,'A-methods'!$J:$J,$C824,'A-methods'!$A:$A,$D824)),'A-baseline &amp; data'!AZ540)</f>
        <v>0</v>
      </c>
    </row>
    <row r="825" spans="1:25">
      <c r="A825" s="237" t="s">
        <v>370</v>
      </c>
      <c r="B825" s="221" t="s">
        <v>371</v>
      </c>
      <c r="C825" s="274" t="str">
        <f t="shared" si="75"/>
        <v>WA</v>
      </c>
      <c r="D825" s="272" t="str">
        <f t="shared" si="75"/>
        <v>Low</v>
      </c>
      <c r="E825" s="336">
        <f>IF('A-baseline &amp; data'!AF541&lt;&gt;"",'A-baseline &amp; data'!AF541,'A-baseline &amp; data'!AE541*(1+SUMIFS('A-methods'!K:K,'A-methods'!$AG:$AG,"rate",'A-methods'!$AF:$AF,$B825,'A-methods'!$J:$J,$C825,'A-methods'!$A:$A,$D825)))</f>
        <v>0</v>
      </c>
      <c r="F825" s="243">
        <f>IF('A-baseline &amp; data'!AG541="",E825*(1+SUMIFS('A-methods'!L:L,'A-methods'!$AG:$AG,"rate",'A-methods'!$AF:$AF,$B825,'A-methods'!$J:$J,$C825,'A-methods'!$A:$A,$D825)),'A-baseline &amp; data'!AG541)</f>
        <v>0</v>
      </c>
      <c r="G825" s="243">
        <f>IF('A-baseline &amp; data'!AH541="",F825*(1+SUMIFS('A-methods'!M:M,'A-methods'!$AG:$AG,"rate",'A-methods'!$AF:$AF,$B825,'A-methods'!$J:$J,$C825,'A-methods'!$A:$A,$D825)),'A-baseline &amp; data'!AH541)</f>
        <v>0</v>
      </c>
      <c r="H825" s="243">
        <f>IF('A-baseline &amp; data'!AI541="",G825*(1+SUMIFS('A-methods'!N:N,'A-methods'!$AG:$AG,"rate",'A-methods'!$AF:$AF,$B825,'A-methods'!$J:$J,$C825,'A-methods'!$A:$A,$D825)),'A-baseline &amp; data'!AI541)</f>
        <v>0</v>
      </c>
      <c r="I825" s="243">
        <f>IF('A-baseline &amp; data'!AJ541="",H825*(1+SUMIFS('A-methods'!O:O,'A-methods'!$AG:$AG,"rate",'A-methods'!$AF:$AF,$B825,'A-methods'!$J:$J,$C825,'A-methods'!$A:$A,$D825)),'A-baseline &amp; data'!AJ541)</f>
        <v>0</v>
      </c>
      <c r="J825" s="243">
        <f>IF('A-baseline &amp; data'!AK541="",I825*(1+SUMIFS('A-methods'!P:P,'A-methods'!$AG:$AG,"rate",'A-methods'!$AF:$AF,$B825,'A-methods'!$J:$J,$C825,'A-methods'!$A:$A,$D825)),'A-baseline &amp; data'!AK541)</f>
        <v>0</v>
      </c>
      <c r="K825" s="243">
        <f>IF('A-baseline &amp; data'!AL541="",J825*(1+SUMIFS('A-methods'!Q:Q,'A-methods'!$AG:$AG,"rate",'A-methods'!$AF:$AF,$B825,'A-methods'!$J:$J,$C825,'A-methods'!$A:$A,$D825)),'A-baseline &amp; data'!AL541)</f>
        <v>0</v>
      </c>
      <c r="L825" s="243">
        <f>IF('A-baseline &amp; data'!AM541="",K825*(1+SUMIFS('A-methods'!R:R,'A-methods'!$AG:$AG,"rate",'A-methods'!$AF:$AF,$B825,'A-methods'!$J:$J,$C825,'A-methods'!$A:$A,$D825)),'A-baseline &amp; data'!AM541)</f>
        <v>0</v>
      </c>
      <c r="M825" s="243">
        <f>IF('A-baseline &amp; data'!AN541="",L825*(1+SUMIFS('A-methods'!S:S,'A-methods'!$AG:$AG,"rate",'A-methods'!$AF:$AF,$B825,'A-methods'!$J:$J,$C825,'A-methods'!$A:$A,$D825)),'A-baseline &amp; data'!AN541)</f>
        <v>0</v>
      </c>
      <c r="N825" s="243">
        <f>IF('A-baseline &amp; data'!AO541="",M825*(1+SUMIFS('A-methods'!T:T,'A-methods'!$AG:$AG,"rate",'A-methods'!$AF:$AF,$B825,'A-methods'!$J:$J,$C825,'A-methods'!$A:$A,$D825)),'A-baseline &amp; data'!AO541)</f>
        <v>0</v>
      </c>
      <c r="O825" s="243">
        <f>IF('A-baseline &amp; data'!AP541="",N825*(1+SUMIFS('A-methods'!U:U,'A-methods'!$AG:$AG,"rate",'A-methods'!$AF:$AF,$B825,'A-methods'!$J:$J,$C825,'A-methods'!$A:$A,$D825)),'A-baseline &amp; data'!AP541)</f>
        <v>0</v>
      </c>
      <c r="P825" s="243">
        <f>IF('A-baseline &amp; data'!AQ541="",O825*(1+SUMIFS('A-methods'!V:V,'A-methods'!$AG:$AG,"rate",'A-methods'!$AF:$AF,$B825,'A-methods'!$J:$J,$C825,'A-methods'!$A:$A,$D825)),'A-baseline &amp; data'!AQ541)</f>
        <v>0</v>
      </c>
      <c r="Q825" s="243">
        <f>IF('A-baseline &amp; data'!AR541="",P825*(1+SUMIFS('A-methods'!W:W,'A-methods'!$AG:$AG,"rate",'A-methods'!$AF:$AF,$B825,'A-methods'!$J:$J,$C825,'A-methods'!$A:$A,$D825)),'A-baseline &amp; data'!AR541)</f>
        <v>0</v>
      </c>
      <c r="R825" s="243">
        <f>IF('A-baseline &amp; data'!AS541="",Q825*(1+SUMIFS('A-methods'!X:X,'A-methods'!$AG:$AG,"rate",'A-methods'!$AF:$AF,$B825,'A-methods'!$J:$J,$C825,'A-methods'!$A:$A,$D825)),'A-baseline &amp; data'!AS541)</f>
        <v>0</v>
      </c>
      <c r="S825" s="243">
        <f>IF('A-baseline &amp; data'!AT541="",R825*(1+SUMIFS('A-methods'!Y:Y,'A-methods'!$AG:$AG,"rate",'A-methods'!$AF:$AF,$B825,'A-methods'!$J:$J,$C825,'A-methods'!$A:$A,$D825)),'A-baseline &amp; data'!AT541)</f>
        <v>0</v>
      </c>
      <c r="T825" s="243">
        <f>IF('A-baseline &amp; data'!AU541="",S825*(1+SUMIFS('A-methods'!Z:Z,'A-methods'!$AG:$AG,"rate",'A-methods'!$AF:$AF,$B825,'A-methods'!$J:$J,$C825,'A-methods'!$A:$A,$D825)),'A-baseline &amp; data'!AU541)</f>
        <v>0</v>
      </c>
      <c r="U825" s="243">
        <f>IF('A-baseline &amp; data'!AV541="",T825*(1+SUMIFS('A-methods'!AA:AA,'A-methods'!$AG:$AG,"rate",'A-methods'!$AF:$AF,$B825,'A-methods'!$J:$J,$C825,'A-methods'!$A:$A,$D825)),'A-baseline &amp; data'!AV541)</f>
        <v>0</v>
      </c>
      <c r="V825" s="243">
        <f>IF('A-baseline &amp; data'!AW541="",U825*(1+SUMIFS('A-methods'!AB:AB,'A-methods'!$AG:$AG,"rate",'A-methods'!$AF:$AF,$B825,'A-methods'!$J:$J,$C825,'A-methods'!$A:$A,$D825)),'A-baseline &amp; data'!AW541)</f>
        <v>0</v>
      </c>
      <c r="W825" s="243">
        <f>IF('A-baseline &amp; data'!AX541="",V825*(1+SUMIFS('A-methods'!AC:AC,'A-methods'!$AG:$AG,"rate",'A-methods'!$AF:$AF,$B825,'A-methods'!$J:$J,$C825,'A-methods'!$A:$A,$D825)),'A-baseline &amp; data'!AX541)</f>
        <v>0</v>
      </c>
      <c r="X825" s="243">
        <f>IF('A-baseline &amp; data'!AY541="",W825*(1+SUMIFS('A-methods'!AD:AD,'A-methods'!$AG:$AG,"rate",'A-methods'!$AF:$AF,$B825,'A-methods'!$J:$J,$C825,'A-methods'!$A:$A,$D825)),'A-baseline &amp; data'!AY541)</f>
        <v>0</v>
      </c>
      <c r="Y825" s="243">
        <f>IF('A-baseline &amp; data'!AZ541="",X825*(1+SUMIFS('A-methods'!AE:AE,'A-methods'!$AG:$AG,"rate",'A-methods'!$AF:$AF,$B825,'A-methods'!$J:$J,$C825,'A-methods'!$A:$A,$D825)),'A-baseline &amp; data'!AZ541)</f>
        <v>0</v>
      </c>
    </row>
    <row r="826" spans="1:25">
      <c r="A826" s="237" t="s">
        <v>381</v>
      </c>
      <c r="B826" s="221" t="s">
        <v>382</v>
      </c>
      <c r="C826" s="274" t="str">
        <f t="shared" si="75"/>
        <v>WA</v>
      </c>
      <c r="D826" s="272" t="str">
        <f t="shared" si="75"/>
        <v>Low</v>
      </c>
      <c r="E826" s="336">
        <f>IF('A-baseline &amp; data'!AF542&lt;&gt;"",'A-baseline &amp; data'!AF542,'A-baseline &amp; data'!AE542*(1+SUMIFS('A-methods'!K:K,'A-methods'!$AG:$AG,"rate",'A-methods'!$AF:$AF,$B826,'A-methods'!$J:$J,$C826,'A-methods'!$A:$A,$D826)))</f>
        <v>0</v>
      </c>
      <c r="F826" s="243">
        <f>IF('A-baseline &amp; data'!AG542="",E826*(1+SUMIFS('A-methods'!L:L,'A-methods'!$AG:$AG,"rate",'A-methods'!$AF:$AF,$B826,'A-methods'!$J:$J,$C826,'A-methods'!$A:$A,$D826)),'A-baseline &amp; data'!AG542)</f>
        <v>0</v>
      </c>
      <c r="G826" s="243">
        <f>IF('A-baseline &amp; data'!AH542="",F826*(1+SUMIFS('A-methods'!M:M,'A-methods'!$AG:$AG,"rate",'A-methods'!$AF:$AF,$B826,'A-methods'!$J:$J,$C826,'A-methods'!$A:$A,$D826)),'A-baseline &amp; data'!AH542)</f>
        <v>0</v>
      </c>
      <c r="H826" s="243">
        <f>IF('A-baseline &amp; data'!AI542="",G826*(1+SUMIFS('A-methods'!N:N,'A-methods'!$AG:$AG,"rate",'A-methods'!$AF:$AF,$B826,'A-methods'!$J:$J,$C826,'A-methods'!$A:$A,$D826)),'A-baseline &amp; data'!AI542)</f>
        <v>0</v>
      </c>
      <c r="I826" s="243">
        <f>IF('A-baseline &amp; data'!AJ542="",H826*(1+SUMIFS('A-methods'!O:O,'A-methods'!$AG:$AG,"rate",'A-methods'!$AF:$AF,$B826,'A-methods'!$J:$J,$C826,'A-methods'!$A:$A,$D826)),'A-baseline &amp; data'!AJ542)</f>
        <v>0</v>
      </c>
      <c r="J826" s="243">
        <f>IF('A-baseline &amp; data'!AK542="",I826*(1+SUMIFS('A-methods'!P:P,'A-methods'!$AG:$AG,"rate",'A-methods'!$AF:$AF,$B826,'A-methods'!$J:$J,$C826,'A-methods'!$A:$A,$D826)),'A-baseline &amp; data'!AK542)</f>
        <v>0</v>
      </c>
      <c r="K826" s="243">
        <f>IF('A-baseline &amp; data'!AL542="",J826*(1+SUMIFS('A-methods'!Q:Q,'A-methods'!$AG:$AG,"rate",'A-methods'!$AF:$AF,$B826,'A-methods'!$J:$J,$C826,'A-methods'!$A:$A,$D826)),'A-baseline &amp; data'!AL542)</f>
        <v>0</v>
      </c>
      <c r="L826" s="243">
        <f>IF('A-baseline &amp; data'!AM542="",K826*(1+SUMIFS('A-methods'!R:R,'A-methods'!$AG:$AG,"rate",'A-methods'!$AF:$AF,$B826,'A-methods'!$J:$J,$C826,'A-methods'!$A:$A,$D826)),'A-baseline &amp; data'!AM542)</f>
        <v>0</v>
      </c>
      <c r="M826" s="243">
        <f>IF('A-baseline &amp; data'!AN542="",L826*(1+SUMIFS('A-methods'!S:S,'A-methods'!$AG:$AG,"rate",'A-methods'!$AF:$AF,$B826,'A-methods'!$J:$J,$C826,'A-methods'!$A:$A,$D826)),'A-baseline &amp; data'!AN542)</f>
        <v>0</v>
      </c>
      <c r="N826" s="243">
        <f>IF('A-baseline &amp; data'!AO542="",M826*(1+SUMIFS('A-methods'!T:T,'A-methods'!$AG:$AG,"rate",'A-methods'!$AF:$AF,$B826,'A-methods'!$J:$J,$C826,'A-methods'!$A:$A,$D826)),'A-baseline &amp; data'!AO542)</f>
        <v>0</v>
      </c>
      <c r="O826" s="243">
        <f>IF('A-baseline &amp; data'!AP542="",N826*(1+SUMIFS('A-methods'!U:U,'A-methods'!$AG:$AG,"rate",'A-methods'!$AF:$AF,$B826,'A-methods'!$J:$J,$C826,'A-methods'!$A:$A,$D826)),'A-baseline &amp; data'!AP542)</f>
        <v>0</v>
      </c>
      <c r="P826" s="243">
        <f>IF('A-baseline &amp; data'!AQ542="",O826*(1+SUMIFS('A-methods'!V:V,'A-methods'!$AG:$AG,"rate",'A-methods'!$AF:$AF,$B826,'A-methods'!$J:$J,$C826,'A-methods'!$A:$A,$D826)),'A-baseline &amp; data'!AQ542)</f>
        <v>0</v>
      </c>
      <c r="Q826" s="243">
        <f>IF('A-baseline &amp; data'!AR542="",P826*(1+SUMIFS('A-methods'!W:W,'A-methods'!$AG:$AG,"rate",'A-methods'!$AF:$AF,$B826,'A-methods'!$J:$J,$C826,'A-methods'!$A:$A,$D826)),'A-baseline &amp; data'!AR542)</f>
        <v>0</v>
      </c>
      <c r="R826" s="243">
        <f>IF('A-baseline &amp; data'!AS542="",Q826*(1+SUMIFS('A-methods'!X:X,'A-methods'!$AG:$AG,"rate",'A-methods'!$AF:$AF,$B826,'A-methods'!$J:$J,$C826,'A-methods'!$A:$A,$D826)),'A-baseline &amp; data'!AS542)</f>
        <v>0</v>
      </c>
      <c r="S826" s="243">
        <f>IF('A-baseline &amp; data'!AT542="",R826*(1+SUMIFS('A-methods'!Y:Y,'A-methods'!$AG:$AG,"rate",'A-methods'!$AF:$AF,$B826,'A-methods'!$J:$J,$C826,'A-methods'!$A:$A,$D826)),'A-baseline &amp; data'!AT542)</f>
        <v>0</v>
      </c>
      <c r="T826" s="243">
        <f>IF('A-baseline &amp; data'!AU542="",S826*(1+SUMIFS('A-methods'!Z:Z,'A-methods'!$AG:$AG,"rate",'A-methods'!$AF:$AF,$B826,'A-methods'!$J:$J,$C826,'A-methods'!$A:$A,$D826)),'A-baseline &amp; data'!AU542)</f>
        <v>0</v>
      </c>
      <c r="U826" s="243">
        <f>IF('A-baseline &amp; data'!AV542="",T826*(1+SUMIFS('A-methods'!AA:AA,'A-methods'!$AG:$AG,"rate",'A-methods'!$AF:$AF,$B826,'A-methods'!$J:$J,$C826,'A-methods'!$A:$A,$D826)),'A-baseline &amp; data'!AV542)</f>
        <v>0</v>
      </c>
      <c r="V826" s="243">
        <f>IF('A-baseline &amp; data'!AW542="",U826*(1+SUMIFS('A-methods'!AB:AB,'A-methods'!$AG:$AG,"rate",'A-methods'!$AF:$AF,$B826,'A-methods'!$J:$J,$C826,'A-methods'!$A:$A,$D826)),'A-baseline &amp; data'!AW542)</f>
        <v>0</v>
      </c>
      <c r="W826" s="243">
        <f>IF('A-baseline &amp; data'!AX542="",V826*(1+SUMIFS('A-methods'!AC:AC,'A-methods'!$AG:$AG,"rate",'A-methods'!$AF:$AF,$B826,'A-methods'!$J:$J,$C826,'A-methods'!$A:$A,$D826)),'A-baseline &amp; data'!AX542)</f>
        <v>0</v>
      </c>
      <c r="X826" s="243">
        <f>IF('A-baseline &amp; data'!AY542="",W826*(1+SUMIFS('A-methods'!AD:AD,'A-methods'!$AG:$AG,"rate",'A-methods'!$AF:$AF,$B826,'A-methods'!$J:$J,$C826,'A-methods'!$A:$A,$D826)),'A-baseline &amp; data'!AY542)</f>
        <v>0</v>
      </c>
      <c r="Y826" s="243">
        <f>IF('A-baseline &amp; data'!AZ542="",X826*(1+SUMIFS('A-methods'!AE:AE,'A-methods'!$AG:$AG,"rate",'A-methods'!$AF:$AF,$B826,'A-methods'!$J:$J,$C826,'A-methods'!$A:$A,$D826)),'A-baseline &amp; data'!AZ542)</f>
        <v>0</v>
      </c>
    </row>
    <row r="827" spans="1:25">
      <c r="A827" s="237" t="s">
        <v>257</v>
      </c>
      <c r="B827" s="221" t="s">
        <v>194</v>
      </c>
      <c r="C827" s="274" t="str">
        <f t="shared" si="75"/>
        <v>WA</v>
      </c>
      <c r="D827" s="272" t="str">
        <f t="shared" si="75"/>
        <v>Low</v>
      </c>
      <c r="E827" s="336">
        <f>IF('A-baseline &amp; data'!AF543&lt;&gt;"",'A-baseline &amp; data'!AF543,'A-baseline &amp; data'!AE543*(1+SUMIFS('A-methods'!K:K,'A-methods'!$AG:$AG,"rate",'A-methods'!$AF:$AF,$B827,'A-methods'!$J:$J,$C827,'A-methods'!$A:$A,$D827)))</f>
        <v>1947.6973247331839</v>
      </c>
      <c r="F827" s="243">
        <f>IF('A-baseline &amp; data'!AG543="",E827*(1+SUMIFS('A-methods'!L:L,'A-methods'!$AG:$AG,"rate",'A-methods'!$AF:$AF,$B827,'A-methods'!$J:$J,$C827,'A-methods'!$A:$A,$D827)),'A-baseline &amp; data'!AG543)</f>
        <v>1850.3124584965246</v>
      </c>
      <c r="G827" s="243">
        <f>IF('A-baseline &amp; data'!AH543="",F827*(1+SUMIFS('A-methods'!M:M,'A-methods'!$AG:$AG,"rate",'A-methods'!$AF:$AF,$B827,'A-methods'!$J:$J,$C827,'A-methods'!$A:$A,$D827)),'A-baseline &amp; data'!AH543)</f>
        <v>1757.7968355716982</v>
      </c>
      <c r="H827" s="243">
        <f>IF('A-baseline &amp; data'!AI543="",G827*(1+SUMIFS('A-methods'!N:N,'A-methods'!$AG:$AG,"rate",'A-methods'!$AF:$AF,$B827,'A-methods'!$J:$J,$C827,'A-methods'!$A:$A,$D827)),'A-baseline &amp; data'!AI543)</f>
        <v>1669.9069937931133</v>
      </c>
      <c r="I827" s="243">
        <f>IF('A-baseline &amp; data'!AJ543="",H827*(1+SUMIFS('A-methods'!O:O,'A-methods'!$AG:$AG,"rate",'A-methods'!$AF:$AF,$B827,'A-methods'!$J:$J,$C827,'A-methods'!$A:$A,$D827)),'A-baseline &amp; data'!AJ543)</f>
        <v>1586.4116441034575</v>
      </c>
      <c r="J827" s="243">
        <f>IF('A-baseline &amp; data'!AK543="",I827*(1+SUMIFS('A-methods'!P:P,'A-methods'!$AG:$AG,"rate",'A-methods'!$AF:$AF,$B827,'A-methods'!$J:$J,$C827,'A-methods'!$A:$A,$D827)),'A-baseline &amp; data'!AK543)</f>
        <v>1507.0910618982846</v>
      </c>
      <c r="K827" s="243">
        <f>IF('A-baseline &amp; data'!AL543="",J827*(1+SUMIFS('A-methods'!Q:Q,'A-methods'!$AG:$AG,"rate",'A-methods'!$AF:$AF,$B827,'A-methods'!$J:$J,$C827,'A-methods'!$A:$A,$D827)),'A-baseline &amp; data'!AL543)</f>
        <v>1431.7365088033703</v>
      </c>
      <c r="L827" s="243">
        <f>IF('A-baseline &amp; data'!AM543="",K827*(1+SUMIFS('A-methods'!R:R,'A-methods'!$AG:$AG,"rate",'A-methods'!$AF:$AF,$B827,'A-methods'!$J:$J,$C827,'A-methods'!$A:$A,$D827)),'A-baseline &amp; data'!AM543)</f>
        <v>1360.1496833632018</v>
      </c>
      <c r="M827" s="243">
        <f>IF('A-baseline &amp; data'!AN543="",L827*(1+SUMIFS('A-methods'!S:S,'A-methods'!$AG:$AG,"rate",'A-methods'!$AF:$AF,$B827,'A-methods'!$J:$J,$C827,'A-methods'!$A:$A,$D827)),'A-baseline &amp; data'!AN543)</f>
        <v>1292.1421991950417</v>
      </c>
      <c r="N827" s="243">
        <f>IF('A-baseline &amp; data'!AO543="",M827*(1+SUMIFS('A-methods'!T:T,'A-methods'!$AG:$AG,"rate",'A-methods'!$AF:$AF,$B827,'A-methods'!$J:$J,$C827,'A-methods'!$A:$A,$D827)),'A-baseline &amp; data'!AO543)</f>
        <v>1227.5350892352897</v>
      </c>
      <c r="O827" s="243">
        <f>IF('A-baseline &amp; data'!AP543="",N827*(1+SUMIFS('A-methods'!U:U,'A-methods'!$AG:$AG,"rate",'A-methods'!$AF:$AF,$B827,'A-methods'!$J:$J,$C827,'A-methods'!$A:$A,$D827)),'A-baseline &amp; data'!AP543)</f>
        <v>1166.1583347735252</v>
      </c>
      <c r="P827" s="243">
        <f>IF('A-baseline &amp; data'!AQ543="",O827*(1+SUMIFS('A-methods'!V:V,'A-methods'!$AG:$AG,"rate",'A-methods'!$AF:$AF,$B827,'A-methods'!$J:$J,$C827,'A-methods'!$A:$A,$D827)),'A-baseline &amp; data'!AQ543)</f>
        <v>1107.8504180348489</v>
      </c>
      <c r="Q827" s="243">
        <f>IF('A-baseline &amp; data'!AR543="",P827*(1+SUMIFS('A-methods'!W:W,'A-methods'!$AG:$AG,"rate",'A-methods'!$AF:$AF,$B827,'A-methods'!$J:$J,$C827,'A-methods'!$A:$A,$D827)),'A-baseline &amp; data'!AR543)</f>
        <v>1052.4578971331064</v>
      </c>
      <c r="R827" s="243">
        <f>IF('A-baseline &amp; data'!AS543="",Q827*(1+SUMIFS('A-methods'!X:X,'A-methods'!$AG:$AG,"rate",'A-methods'!$AF:$AF,$B827,'A-methods'!$J:$J,$C827,'A-methods'!$A:$A,$D827)),'A-baseline &amp; data'!AS543)</f>
        <v>999.83500227645095</v>
      </c>
      <c r="S827" s="243">
        <f>IF('A-baseline &amp; data'!AT543="",R827*(1+SUMIFS('A-methods'!Y:Y,'A-methods'!$AG:$AG,"rate",'A-methods'!$AF:$AF,$B827,'A-methods'!$J:$J,$C827,'A-methods'!$A:$A,$D827)),'A-baseline &amp; data'!AT543)</f>
        <v>949.84325216262835</v>
      </c>
      <c r="T827" s="243">
        <f>IF('A-baseline &amp; data'!AU543="",S827*(1+SUMIFS('A-methods'!Z:Z,'A-methods'!$AG:$AG,"rate",'A-methods'!$AF:$AF,$B827,'A-methods'!$J:$J,$C827,'A-methods'!$A:$A,$D827)),'A-baseline &amp; data'!AU543)</f>
        <v>902.35108955449687</v>
      </c>
      <c r="U827" s="243">
        <f>IF('A-baseline &amp; data'!AV543="",T827*(1+SUMIFS('A-methods'!AA:AA,'A-methods'!$AG:$AG,"rate",'A-methods'!$AF:$AF,$B827,'A-methods'!$J:$J,$C827,'A-methods'!$A:$A,$D827)),'A-baseline &amp; data'!AV543)</f>
        <v>857.233535076772</v>
      </c>
      <c r="V827" s="243">
        <f>IF('A-baseline &amp; data'!AW543="",U827*(1+SUMIFS('A-methods'!AB:AB,'A-methods'!$AG:$AG,"rate",'A-methods'!$AF:$AF,$B827,'A-methods'!$J:$J,$C827,'A-methods'!$A:$A,$D827)),'A-baseline &amp; data'!AW543)</f>
        <v>814.37185832293335</v>
      </c>
      <c r="W827" s="243">
        <f>IF('A-baseline &amp; data'!AX543="",V827*(1+SUMIFS('A-methods'!AC:AC,'A-methods'!$AG:$AG,"rate",'A-methods'!$AF:$AF,$B827,'A-methods'!$J:$J,$C827,'A-methods'!$A:$A,$D827)),'A-baseline &amp; data'!AX543)</f>
        <v>773.65326540678666</v>
      </c>
      <c r="X827" s="243">
        <f>IF('A-baseline &amp; data'!AY543="",W827*(1+SUMIFS('A-methods'!AD:AD,'A-methods'!$AG:$AG,"rate",'A-methods'!$AF:$AF,$B827,'A-methods'!$J:$J,$C827,'A-methods'!$A:$A,$D827)),'A-baseline &amp; data'!AY543)</f>
        <v>734.97060213644727</v>
      </c>
      <c r="Y827" s="243">
        <f>IF('A-baseline &amp; data'!AZ543="",X827*(1+SUMIFS('A-methods'!AE:AE,'A-methods'!$AG:$AG,"rate",'A-methods'!$AF:$AF,$B827,'A-methods'!$J:$J,$C827,'A-methods'!$A:$A,$D827)),'A-baseline &amp; data'!AZ543)</f>
        <v>698.22207202962488</v>
      </c>
    </row>
    <row r="828" spans="1:25">
      <c r="A828" s="237" t="s">
        <v>159</v>
      </c>
      <c r="B828" s="221" t="s">
        <v>203</v>
      </c>
      <c r="C828" s="274" t="str">
        <f t="shared" si="75"/>
        <v>WA</v>
      </c>
      <c r="D828" s="272" t="str">
        <f t="shared" si="75"/>
        <v>Low</v>
      </c>
      <c r="E828" s="336">
        <f>IF('A-baseline &amp; data'!AF544&lt;&gt;"",'A-baseline &amp; data'!AF544,'A-baseline &amp; data'!AE544*(1+SUMIFS('A-methods'!K:K,'A-methods'!$AG:$AG,"rate",'A-methods'!$AF:$AF,$B828,'A-methods'!$J:$J,$C828,'A-methods'!$A:$A,$D828)))</f>
        <v>3310.4180399999996</v>
      </c>
      <c r="F828" s="243">
        <f>IF('A-baseline &amp; data'!AG544="",E828*(1+SUMIFS('A-methods'!L:L,'A-methods'!$AG:$AG,"rate",'A-methods'!$AF:$AF,$B828,'A-methods'!$J:$J,$C828,'A-methods'!$A:$A,$D828)),'A-baseline &amp; data'!AG544)</f>
        <v>3310.4180399999996</v>
      </c>
      <c r="G828" s="243">
        <f>IF('A-baseline &amp; data'!AH544="",F828*(1+SUMIFS('A-methods'!M:M,'A-methods'!$AG:$AG,"rate",'A-methods'!$AF:$AF,$B828,'A-methods'!$J:$J,$C828,'A-methods'!$A:$A,$D828)),'A-baseline &amp; data'!AH544)</f>
        <v>3310.4180399999996</v>
      </c>
      <c r="H828" s="243">
        <f>IF('A-baseline &amp; data'!AI544="",G828*(1+SUMIFS('A-methods'!N:N,'A-methods'!$AG:$AG,"rate",'A-methods'!$AF:$AF,$B828,'A-methods'!$J:$J,$C828,'A-methods'!$A:$A,$D828)),'A-baseline &amp; data'!AI544)</f>
        <v>3310.4180399999996</v>
      </c>
      <c r="I828" s="243">
        <f>IF('A-baseline &amp; data'!AJ544="",H828*(1+SUMIFS('A-methods'!O:O,'A-methods'!$AG:$AG,"rate",'A-methods'!$AF:$AF,$B828,'A-methods'!$J:$J,$C828,'A-methods'!$A:$A,$D828)),'A-baseline &amp; data'!AJ544)</f>
        <v>3310.4180399999996</v>
      </c>
      <c r="J828" s="243">
        <f>IF('A-baseline &amp; data'!AK544="",I828*(1+SUMIFS('A-methods'!P:P,'A-methods'!$AG:$AG,"rate",'A-methods'!$AF:$AF,$B828,'A-methods'!$J:$J,$C828,'A-methods'!$A:$A,$D828)),'A-baseline &amp; data'!AK544)</f>
        <v>3310.4180399999996</v>
      </c>
      <c r="K828" s="243">
        <f>IF('A-baseline &amp; data'!AL544="",J828*(1+SUMIFS('A-methods'!Q:Q,'A-methods'!$AG:$AG,"rate",'A-methods'!$AF:$AF,$B828,'A-methods'!$J:$J,$C828,'A-methods'!$A:$A,$D828)),'A-baseline &amp; data'!AL544)</f>
        <v>3310.4180399999996</v>
      </c>
      <c r="L828" s="243">
        <f>IF('A-baseline &amp; data'!AM544="",K828*(1+SUMIFS('A-methods'!R:R,'A-methods'!$AG:$AG,"rate",'A-methods'!$AF:$AF,$B828,'A-methods'!$J:$J,$C828,'A-methods'!$A:$A,$D828)),'A-baseline &amp; data'!AM544)</f>
        <v>3310.4180399999996</v>
      </c>
      <c r="M828" s="243">
        <f>IF('A-baseline &amp; data'!AN544="",L828*(1+SUMIFS('A-methods'!S:S,'A-methods'!$AG:$AG,"rate",'A-methods'!$AF:$AF,$B828,'A-methods'!$J:$J,$C828,'A-methods'!$A:$A,$D828)),'A-baseline &amp; data'!AN544)</f>
        <v>3310.4180399999996</v>
      </c>
      <c r="N828" s="243">
        <f>IF('A-baseline &amp; data'!AO544="",M828*(1+SUMIFS('A-methods'!T:T,'A-methods'!$AG:$AG,"rate",'A-methods'!$AF:$AF,$B828,'A-methods'!$J:$J,$C828,'A-methods'!$A:$A,$D828)),'A-baseline &amp; data'!AO544)</f>
        <v>3310.4180399999996</v>
      </c>
      <c r="O828" s="243">
        <f>IF('A-baseline &amp; data'!AP544="",N828*(1+SUMIFS('A-methods'!U:U,'A-methods'!$AG:$AG,"rate",'A-methods'!$AF:$AF,$B828,'A-methods'!$J:$J,$C828,'A-methods'!$A:$A,$D828)),'A-baseline &amp; data'!AP544)</f>
        <v>3310.4180399999996</v>
      </c>
      <c r="P828" s="243">
        <f>IF('A-baseline &amp; data'!AQ544="",O828*(1+SUMIFS('A-methods'!V:V,'A-methods'!$AG:$AG,"rate",'A-methods'!$AF:$AF,$B828,'A-methods'!$J:$J,$C828,'A-methods'!$A:$A,$D828)),'A-baseline &amp; data'!AQ544)</f>
        <v>3310.4180399999996</v>
      </c>
      <c r="Q828" s="243">
        <f>IF('A-baseline &amp; data'!AR544="",P828*(1+SUMIFS('A-methods'!W:W,'A-methods'!$AG:$AG,"rate",'A-methods'!$AF:$AF,$B828,'A-methods'!$J:$J,$C828,'A-methods'!$A:$A,$D828)),'A-baseline &amp; data'!AR544)</f>
        <v>3310.4180399999996</v>
      </c>
      <c r="R828" s="243">
        <f>IF('A-baseline &amp; data'!AS544="",Q828*(1+SUMIFS('A-methods'!X:X,'A-methods'!$AG:$AG,"rate",'A-methods'!$AF:$AF,$B828,'A-methods'!$J:$J,$C828,'A-methods'!$A:$A,$D828)),'A-baseline &amp; data'!AS544)</f>
        <v>3310.4180399999996</v>
      </c>
      <c r="S828" s="243">
        <f>IF('A-baseline &amp; data'!AT544="",R828*(1+SUMIFS('A-methods'!Y:Y,'A-methods'!$AG:$AG,"rate",'A-methods'!$AF:$AF,$B828,'A-methods'!$J:$J,$C828,'A-methods'!$A:$A,$D828)),'A-baseline &amp; data'!AT544)</f>
        <v>3310.4180399999996</v>
      </c>
      <c r="T828" s="243">
        <f>IF('A-baseline &amp; data'!AU544="",S828*(1+SUMIFS('A-methods'!Z:Z,'A-methods'!$AG:$AG,"rate",'A-methods'!$AF:$AF,$B828,'A-methods'!$J:$J,$C828,'A-methods'!$A:$A,$D828)),'A-baseline &amp; data'!AU544)</f>
        <v>3310.4180399999996</v>
      </c>
      <c r="U828" s="243">
        <f>IF('A-baseline &amp; data'!AV544="",T828*(1+SUMIFS('A-methods'!AA:AA,'A-methods'!$AG:$AG,"rate",'A-methods'!$AF:$AF,$B828,'A-methods'!$J:$J,$C828,'A-methods'!$A:$A,$D828)),'A-baseline &amp; data'!AV544)</f>
        <v>3310.4180399999996</v>
      </c>
      <c r="V828" s="243">
        <f>IF('A-baseline &amp; data'!AW544="",U828*(1+SUMIFS('A-methods'!AB:AB,'A-methods'!$AG:$AG,"rate",'A-methods'!$AF:$AF,$B828,'A-methods'!$J:$J,$C828,'A-methods'!$A:$A,$D828)),'A-baseline &amp; data'!AW544)</f>
        <v>3310.4180399999996</v>
      </c>
      <c r="W828" s="243">
        <f>IF('A-baseline &amp; data'!AX544="",V828*(1+SUMIFS('A-methods'!AC:AC,'A-methods'!$AG:$AG,"rate",'A-methods'!$AF:$AF,$B828,'A-methods'!$J:$J,$C828,'A-methods'!$A:$A,$D828)),'A-baseline &amp; data'!AX544)</f>
        <v>3310.4180399999996</v>
      </c>
      <c r="X828" s="243">
        <f>IF('A-baseline &amp; data'!AY544="",W828*(1+SUMIFS('A-methods'!AD:AD,'A-methods'!$AG:$AG,"rate",'A-methods'!$AF:$AF,$B828,'A-methods'!$J:$J,$C828,'A-methods'!$A:$A,$D828)),'A-baseline &amp; data'!AY544)</f>
        <v>3310.4180399999996</v>
      </c>
      <c r="Y828" s="243">
        <f>IF('A-baseline &amp; data'!AZ544="",X828*(1+SUMIFS('A-methods'!AE:AE,'A-methods'!$AG:$AG,"rate",'A-methods'!$AF:$AF,$B828,'A-methods'!$J:$J,$C828,'A-methods'!$A:$A,$D828)),'A-baseline &amp; data'!AZ544)</f>
        <v>3310.4180399999996</v>
      </c>
    </row>
    <row r="829" spans="1:25">
      <c r="A829" s="237" t="s">
        <v>258</v>
      </c>
      <c r="B829" s="221" t="s">
        <v>766</v>
      </c>
      <c r="C829" s="274" t="str">
        <f t="shared" si="75"/>
        <v>WA</v>
      </c>
      <c r="D829" s="272" t="str">
        <f t="shared" si="75"/>
        <v>Low</v>
      </c>
      <c r="E829" s="336">
        <f>IF('A-baseline &amp; data'!AF545&lt;&gt;"",'A-baseline &amp; data'!AF545,'A-baseline &amp; data'!AE545*(1+SUMIFS('A-methods'!K:K,'A-methods'!$AG:$AG,"rate",'A-methods'!$AF:$AF,$B829,'A-methods'!$J:$J,$C829,'A-methods'!$A:$A,$D829)))</f>
        <v>0</v>
      </c>
      <c r="F829" s="243">
        <f>IF('A-baseline &amp; data'!AG545="",E829*(1+SUMIFS('A-methods'!L:L,'A-methods'!$AG:$AG,"rate",'A-methods'!$AF:$AF,$B829,'A-methods'!$J:$J,$C829,'A-methods'!$A:$A,$D829)),'A-baseline &amp; data'!AG545)</f>
        <v>0</v>
      </c>
      <c r="G829" s="243">
        <f>IF('A-baseline &amp; data'!AH545="",F829*(1+SUMIFS('A-methods'!M:M,'A-methods'!$AG:$AG,"rate",'A-methods'!$AF:$AF,$B829,'A-methods'!$J:$J,$C829,'A-methods'!$A:$A,$D829)),'A-baseline &amp; data'!AH545)</f>
        <v>0</v>
      </c>
      <c r="H829" s="243">
        <f>IF('A-baseline &amp; data'!AI545="",G829*(1+SUMIFS('A-methods'!N:N,'A-methods'!$AG:$AG,"rate",'A-methods'!$AF:$AF,$B829,'A-methods'!$J:$J,$C829,'A-methods'!$A:$A,$D829)),'A-baseline &amp; data'!AI545)</f>
        <v>0</v>
      </c>
      <c r="I829" s="243">
        <f>IF('A-baseline &amp; data'!AJ545="",H829*(1+SUMIFS('A-methods'!O:O,'A-methods'!$AG:$AG,"rate",'A-methods'!$AF:$AF,$B829,'A-methods'!$J:$J,$C829,'A-methods'!$A:$A,$D829)),'A-baseline &amp; data'!AJ545)</f>
        <v>0</v>
      </c>
      <c r="J829" s="243">
        <f>IF('A-baseline &amp; data'!AK545="",I829*(1+SUMIFS('A-methods'!P:P,'A-methods'!$AG:$AG,"rate",'A-methods'!$AF:$AF,$B829,'A-methods'!$J:$J,$C829,'A-methods'!$A:$A,$D829)),'A-baseline &amp; data'!AK545)</f>
        <v>0</v>
      </c>
      <c r="K829" s="243">
        <f>IF('A-baseline &amp; data'!AL545="",J829*(1+SUMIFS('A-methods'!Q:Q,'A-methods'!$AG:$AG,"rate",'A-methods'!$AF:$AF,$B829,'A-methods'!$J:$J,$C829,'A-methods'!$A:$A,$D829)),'A-baseline &amp; data'!AL545)</f>
        <v>0</v>
      </c>
      <c r="L829" s="243">
        <f>IF('A-baseline &amp; data'!AM545="",K829*(1+SUMIFS('A-methods'!R:R,'A-methods'!$AG:$AG,"rate",'A-methods'!$AF:$AF,$B829,'A-methods'!$J:$J,$C829,'A-methods'!$A:$A,$D829)),'A-baseline &amp; data'!AM545)</f>
        <v>0</v>
      </c>
      <c r="M829" s="243">
        <f>IF('A-baseline &amp; data'!AN545="",L829*(1+SUMIFS('A-methods'!S:S,'A-methods'!$AG:$AG,"rate",'A-methods'!$AF:$AF,$B829,'A-methods'!$J:$J,$C829,'A-methods'!$A:$A,$D829)),'A-baseline &amp; data'!AN545)</f>
        <v>0</v>
      </c>
      <c r="N829" s="243">
        <f>IF('A-baseline &amp; data'!AO545="",M829*(1+SUMIFS('A-methods'!T:T,'A-methods'!$AG:$AG,"rate",'A-methods'!$AF:$AF,$B829,'A-methods'!$J:$J,$C829,'A-methods'!$A:$A,$D829)),'A-baseline &amp; data'!AO545)</f>
        <v>0</v>
      </c>
      <c r="O829" s="243">
        <f>IF('A-baseline &amp; data'!AP545="",N829*(1+SUMIFS('A-methods'!U:U,'A-methods'!$AG:$AG,"rate",'A-methods'!$AF:$AF,$B829,'A-methods'!$J:$J,$C829,'A-methods'!$A:$A,$D829)),'A-baseline &amp; data'!AP545)</f>
        <v>0</v>
      </c>
      <c r="P829" s="243">
        <f>IF('A-baseline &amp; data'!AQ545="",O829*(1+SUMIFS('A-methods'!V:V,'A-methods'!$AG:$AG,"rate",'A-methods'!$AF:$AF,$B829,'A-methods'!$J:$J,$C829,'A-methods'!$A:$A,$D829)),'A-baseline &amp; data'!AQ545)</f>
        <v>0</v>
      </c>
      <c r="Q829" s="243">
        <f>IF('A-baseline &amp; data'!AR545="",P829*(1+SUMIFS('A-methods'!W:W,'A-methods'!$AG:$AG,"rate",'A-methods'!$AF:$AF,$B829,'A-methods'!$J:$J,$C829,'A-methods'!$A:$A,$D829)),'A-baseline &amp; data'!AR545)</f>
        <v>0</v>
      </c>
      <c r="R829" s="243">
        <f>IF('A-baseline &amp; data'!AS545="",Q829*(1+SUMIFS('A-methods'!X:X,'A-methods'!$AG:$AG,"rate",'A-methods'!$AF:$AF,$B829,'A-methods'!$J:$J,$C829,'A-methods'!$A:$A,$D829)),'A-baseline &amp; data'!AS545)</f>
        <v>0</v>
      </c>
      <c r="S829" s="243">
        <f>IF('A-baseline &amp; data'!AT545="",R829*(1+SUMIFS('A-methods'!Y:Y,'A-methods'!$AG:$AG,"rate",'A-methods'!$AF:$AF,$B829,'A-methods'!$J:$J,$C829,'A-methods'!$A:$A,$D829)),'A-baseline &amp; data'!AT545)</f>
        <v>0</v>
      </c>
      <c r="T829" s="243">
        <f>IF('A-baseline &amp; data'!AU545="",S829*(1+SUMIFS('A-methods'!Z:Z,'A-methods'!$AG:$AG,"rate",'A-methods'!$AF:$AF,$B829,'A-methods'!$J:$J,$C829,'A-methods'!$A:$A,$D829)),'A-baseline &amp; data'!AU545)</f>
        <v>0</v>
      </c>
      <c r="U829" s="243">
        <f>IF('A-baseline &amp; data'!AV545="",T829*(1+SUMIFS('A-methods'!AA:AA,'A-methods'!$AG:$AG,"rate",'A-methods'!$AF:$AF,$B829,'A-methods'!$J:$J,$C829,'A-methods'!$A:$A,$D829)),'A-baseline &amp; data'!AV545)</f>
        <v>0</v>
      </c>
      <c r="V829" s="243">
        <f>IF('A-baseline &amp; data'!AW545="",U829*(1+SUMIFS('A-methods'!AB:AB,'A-methods'!$AG:$AG,"rate",'A-methods'!$AF:$AF,$B829,'A-methods'!$J:$J,$C829,'A-methods'!$A:$A,$D829)),'A-baseline &amp; data'!AW545)</f>
        <v>0</v>
      </c>
      <c r="W829" s="243">
        <f>IF('A-baseline &amp; data'!AX545="",V829*(1+SUMIFS('A-methods'!AC:AC,'A-methods'!$AG:$AG,"rate",'A-methods'!$AF:$AF,$B829,'A-methods'!$J:$J,$C829,'A-methods'!$A:$A,$D829)),'A-baseline &amp; data'!AX545)</f>
        <v>0</v>
      </c>
      <c r="X829" s="243">
        <f>IF('A-baseline &amp; data'!AY545="",W829*(1+SUMIFS('A-methods'!AD:AD,'A-methods'!$AG:$AG,"rate",'A-methods'!$AF:$AF,$B829,'A-methods'!$J:$J,$C829,'A-methods'!$A:$A,$D829)),'A-baseline &amp; data'!AY545)</f>
        <v>0</v>
      </c>
      <c r="Y829" s="243">
        <f>IF('A-baseline &amp; data'!AZ545="",X829*(1+SUMIFS('A-methods'!AE:AE,'A-methods'!$AG:$AG,"rate",'A-methods'!$AF:$AF,$B829,'A-methods'!$J:$J,$C829,'A-methods'!$A:$A,$D829)),'A-baseline &amp; data'!AZ545)</f>
        <v>0</v>
      </c>
    </row>
    <row r="830" spans="1:25">
      <c r="A830" s="237" t="s">
        <v>259</v>
      </c>
      <c r="B830" s="221" t="s">
        <v>263</v>
      </c>
      <c r="C830" s="274" t="str">
        <f t="shared" si="75"/>
        <v>WA</v>
      </c>
      <c r="D830" s="272" t="str">
        <f t="shared" si="75"/>
        <v>Low</v>
      </c>
      <c r="E830" s="336">
        <f>IF('A-baseline &amp; data'!AF546&lt;&gt;"",'A-baseline &amp; data'!AF546,'A-baseline &amp; data'!AE546*(1+SUMIFS('A-methods'!K:K,'A-methods'!$AG:$AG,"rate",'A-methods'!$AF:$AF,$B830,'A-methods'!$J:$J,$C830,'A-methods'!$A:$A,$D830)))</f>
        <v>9912.012981530017</v>
      </c>
      <c r="F830" s="243">
        <f>IF('A-baseline &amp; data'!AG546="",E830*(1+SUMIFS('A-methods'!L:L,'A-methods'!$AG:$AG,"rate",'A-methods'!$AF:$AF,$B830,'A-methods'!$J:$J,$C830,'A-methods'!$A:$A,$D830)),'A-baseline &amp; data'!AG546)</f>
        <v>9892.1889555669568</v>
      </c>
      <c r="G830" s="243">
        <f>IF('A-baseline &amp; data'!AH546="",F830*(1+SUMIFS('A-methods'!M:M,'A-methods'!$AG:$AG,"rate",'A-methods'!$AF:$AF,$B830,'A-methods'!$J:$J,$C830,'A-methods'!$A:$A,$D830)),'A-baseline &amp; data'!AH546)</f>
        <v>9872.4045776558232</v>
      </c>
      <c r="H830" s="243">
        <f>IF('A-baseline &amp; data'!AI546="",G830*(1+SUMIFS('A-methods'!N:N,'A-methods'!$AG:$AG,"rate",'A-methods'!$AF:$AF,$B830,'A-methods'!$J:$J,$C830,'A-methods'!$A:$A,$D830)),'A-baseline &amp; data'!AI546)</f>
        <v>9852.6597685005108</v>
      </c>
      <c r="I830" s="243">
        <f>IF('A-baseline &amp; data'!AJ546="",H830*(1+SUMIFS('A-methods'!O:O,'A-methods'!$AG:$AG,"rate",'A-methods'!$AF:$AF,$B830,'A-methods'!$J:$J,$C830,'A-methods'!$A:$A,$D830)),'A-baseline &amp; data'!AJ546)</f>
        <v>9832.95444896351</v>
      </c>
      <c r="J830" s="243">
        <f>IF('A-baseline &amp; data'!AK546="",I830*(1+SUMIFS('A-methods'!P:P,'A-methods'!$AG:$AG,"rate",'A-methods'!$AF:$AF,$B830,'A-methods'!$J:$J,$C830,'A-methods'!$A:$A,$D830)),'A-baseline &amp; data'!AK546)</f>
        <v>9813.2885400655832</v>
      </c>
      <c r="K830" s="243">
        <f>IF('A-baseline &amp; data'!AL546="",J830*(1+SUMIFS('A-methods'!Q:Q,'A-methods'!$AG:$AG,"rate",'A-methods'!$AF:$AF,$B830,'A-methods'!$J:$J,$C830,'A-methods'!$A:$A,$D830)),'A-baseline &amp; data'!AL546)</f>
        <v>9793.6619629854522</v>
      </c>
      <c r="L830" s="243">
        <f>IF('A-baseline &amp; data'!AM546="",K830*(1+SUMIFS('A-methods'!R:R,'A-methods'!$AG:$AG,"rate",'A-methods'!$AF:$AF,$B830,'A-methods'!$J:$J,$C830,'A-methods'!$A:$A,$D830)),'A-baseline &amp; data'!AM546)</f>
        <v>9774.0746390594813</v>
      </c>
      <c r="M830" s="243">
        <f>IF('A-baseline &amp; data'!AN546="",L830*(1+SUMIFS('A-methods'!S:S,'A-methods'!$AG:$AG,"rate",'A-methods'!$AF:$AF,$B830,'A-methods'!$J:$J,$C830,'A-methods'!$A:$A,$D830)),'A-baseline &amp; data'!AN546)</f>
        <v>9754.5264897813631</v>
      </c>
      <c r="N830" s="243">
        <f>IF('A-baseline &amp; data'!AO546="",M830*(1+SUMIFS('A-methods'!T:T,'A-methods'!$AG:$AG,"rate",'A-methods'!$AF:$AF,$B830,'A-methods'!$J:$J,$C830,'A-methods'!$A:$A,$D830)),'A-baseline &amp; data'!AO546)</f>
        <v>9735.0174368017997</v>
      </c>
      <c r="O830" s="243">
        <f>IF('A-baseline &amp; data'!AP546="",N830*(1+SUMIFS('A-methods'!U:U,'A-methods'!$AG:$AG,"rate",'A-methods'!$AF:$AF,$B830,'A-methods'!$J:$J,$C830,'A-methods'!$A:$A,$D830)),'A-baseline &amp; data'!AP546)</f>
        <v>9715.5474019281955</v>
      </c>
      <c r="P830" s="243">
        <f>IF('A-baseline &amp; data'!AQ546="",O830*(1+SUMIFS('A-methods'!V:V,'A-methods'!$AG:$AG,"rate",'A-methods'!$AF:$AF,$B830,'A-methods'!$J:$J,$C830,'A-methods'!$A:$A,$D830)),'A-baseline &amp; data'!AQ546)</f>
        <v>9696.1163071243391</v>
      </c>
      <c r="Q830" s="243">
        <f>IF('A-baseline &amp; data'!AR546="",P830*(1+SUMIFS('A-methods'!W:W,'A-methods'!$AG:$AG,"rate",'A-methods'!$AF:$AF,$B830,'A-methods'!$J:$J,$C830,'A-methods'!$A:$A,$D830)),'A-baseline &amp; data'!AR546)</f>
        <v>9676.7240745100898</v>
      </c>
      <c r="R830" s="243">
        <f>IF('A-baseline &amp; data'!AS546="",Q830*(1+SUMIFS('A-methods'!X:X,'A-methods'!$AG:$AG,"rate",'A-methods'!$AF:$AF,$B830,'A-methods'!$J:$J,$C830,'A-methods'!$A:$A,$D830)),'A-baseline &amp; data'!AS546)</f>
        <v>9657.3706263610693</v>
      </c>
      <c r="S830" s="243">
        <f>IF('A-baseline &amp; data'!AT546="",R830*(1+SUMIFS('A-methods'!Y:Y,'A-methods'!$AG:$AG,"rate",'A-methods'!$AF:$AF,$B830,'A-methods'!$J:$J,$C830,'A-methods'!$A:$A,$D830)),'A-baseline &amp; data'!AT546)</f>
        <v>9638.0558851083479</v>
      </c>
      <c r="T830" s="243">
        <f>IF('A-baseline &amp; data'!AU546="",S830*(1+SUMIFS('A-methods'!Z:Z,'A-methods'!$AG:$AG,"rate",'A-methods'!$AF:$AF,$B830,'A-methods'!$J:$J,$C830,'A-methods'!$A:$A,$D830)),'A-baseline &amp; data'!AU546)</f>
        <v>9618.7797733381303</v>
      </c>
      <c r="U830" s="243">
        <f>IF('A-baseline &amp; data'!AV546="",T830*(1+SUMIFS('A-methods'!AA:AA,'A-methods'!$AG:$AG,"rate",'A-methods'!$AF:$AF,$B830,'A-methods'!$J:$J,$C830,'A-methods'!$A:$A,$D830)),'A-baseline &amp; data'!AV546)</f>
        <v>9599.5422137914538</v>
      </c>
      <c r="V830" s="243">
        <f>IF('A-baseline &amp; data'!AW546="",U830*(1+SUMIFS('A-methods'!AB:AB,'A-methods'!$AG:$AG,"rate",'A-methods'!$AF:$AF,$B830,'A-methods'!$J:$J,$C830,'A-methods'!$A:$A,$D830)),'A-baseline &amp; data'!AW546)</f>
        <v>9580.3431293638714</v>
      </c>
      <c r="W830" s="243">
        <f>IF('A-baseline &amp; data'!AX546="",V830*(1+SUMIFS('A-methods'!AC:AC,'A-methods'!$AG:$AG,"rate",'A-methods'!$AF:$AF,$B830,'A-methods'!$J:$J,$C830,'A-methods'!$A:$A,$D830)),'A-baseline &amp; data'!AX546)</f>
        <v>9561.1824431051446</v>
      </c>
      <c r="X830" s="243">
        <f>IF('A-baseline &amp; data'!AY546="",W830*(1+SUMIFS('A-methods'!AD:AD,'A-methods'!$AG:$AG,"rate",'A-methods'!$AF:$AF,$B830,'A-methods'!$J:$J,$C830,'A-methods'!$A:$A,$D830)),'A-baseline &amp; data'!AY546)</f>
        <v>9542.060078218934</v>
      </c>
      <c r="Y830" s="243">
        <f>IF('A-baseline &amp; data'!AZ546="",X830*(1+SUMIFS('A-methods'!AE:AE,'A-methods'!$AG:$AG,"rate",'A-methods'!$AF:$AF,$B830,'A-methods'!$J:$J,$C830,'A-methods'!$A:$A,$D830)),'A-baseline &amp; data'!AZ546)</f>
        <v>9522.9759580624959</v>
      </c>
    </row>
    <row r="831" spans="1:25">
      <c r="A831" s="237" t="s">
        <v>171</v>
      </c>
      <c r="B831" s="221" t="s">
        <v>172</v>
      </c>
      <c r="C831" s="274" t="str">
        <f t="shared" si="75"/>
        <v>WA</v>
      </c>
      <c r="D831" s="272" t="str">
        <f t="shared" si="75"/>
        <v>Low</v>
      </c>
      <c r="E831" s="336">
        <f>IF('A-baseline &amp; data'!AF547&lt;&gt;"",'A-baseline &amp; data'!AF547,'A-baseline &amp; data'!AE547*(1+SUMIFS('A-methods'!K:K,'A-methods'!$AG:$AG,"rate",'A-methods'!$AF:$AF,$B831,'A-methods'!$J:$J,$C831,'A-methods'!$A:$A,$D831)))</f>
        <v>94342.970829922691</v>
      </c>
      <c r="F831" s="243">
        <f>IF('A-baseline &amp; data'!AG547="",E831*(1+SUMIFS('A-methods'!L:L,'A-methods'!$AG:$AG,"rate",'A-methods'!$AF:$AF,$B831,'A-methods'!$J:$J,$C831,'A-methods'!$A:$A,$D831)),'A-baseline &amp; data'!AG547)</f>
        <v>96984.574013160527</v>
      </c>
      <c r="G831" s="243">
        <f>IF('A-baseline &amp; data'!AH547="",F831*(1+SUMIFS('A-methods'!M:M,'A-methods'!$AG:$AG,"rate",'A-methods'!$AF:$AF,$B831,'A-methods'!$J:$J,$C831,'A-methods'!$A:$A,$D831)),'A-baseline &amp; data'!AH547)</f>
        <v>99700.14208552902</v>
      </c>
      <c r="H831" s="243">
        <f>IF('A-baseline &amp; data'!AI547="",G831*(1+SUMIFS('A-methods'!N:N,'A-methods'!$AG:$AG,"rate",'A-methods'!$AF:$AF,$B831,'A-methods'!$J:$J,$C831,'A-methods'!$A:$A,$D831)),'A-baseline &amp; data'!AI547)</f>
        <v>102491.74606392384</v>
      </c>
      <c r="I831" s="243">
        <f>IF('A-baseline &amp; data'!AJ547="",H831*(1+SUMIFS('A-methods'!O:O,'A-methods'!$AG:$AG,"rate",'A-methods'!$AF:$AF,$B831,'A-methods'!$J:$J,$C831,'A-methods'!$A:$A,$D831)),'A-baseline &amp; data'!AJ547)</f>
        <v>105361.51495371372</v>
      </c>
      <c r="J831" s="243">
        <f>IF('A-baseline &amp; data'!AK547="",I831*(1+SUMIFS('A-methods'!P:P,'A-methods'!$AG:$AG,"rate",'A-methods'!$AF:$AF,$B831,'A-methods'!$J:$J,$C831,'A-methods'!$A:$A,$D831)),'A-baseline &amp; data'!AK547)</f>
        <v>108311.63737241771</v>
      </c>
      <c r="K831" s="243">
        <f>IF('A-baseline &amp; data'!AL547="",J831*(1+SUMIFS('A-methods'!Q:Q,'A-methods'!$AG:$AG,"rate",'A-methods'!$AF:$AF,$B831,'A-methods'!$J:$J,$C831,'A-methods'!$A:$A,$D831)),'A-baseline &amp; data'!AL547)</f>
        <v>111344.36321884541</v>
      </c>
      <c r="L831" s="243">
        <f>IF('A-baseline &amp; data'!AM547="",K831*(1+SUMIFS('A-methods'!R:R,'A-methods'!$AG:$AG,"rate",'A-methods'!$AF:$AF,$B831,'A-methods'!$J:$J,$C831,'A-methods'!$A:$A,$D831)),'A-baseline &amp; data'!AM547)</f>
        <v>114462.00538897308</v>
      </c>
      <c r="M831" s="243">
        <f>IF('A-baseline &amp; data'!AN547="",L831*(1+SUMIFS('A-methods'!S:S,'A-methods'!$AG:$AG,"rate",'A-methods'!$AF:$AF,$B831,'A-methods'!$J:$J,$C831,'A-methods'!$A:$A,$D831)),'A-baseline &amp; data'!AN547)</f>
        <v>117666.94153986433</v>
      </c>
      <c r="N831" s="243">
        <f>IF('A-baseline &amp; data'!AO547="",M831*(1+SUMIFS('A-methods'!T:T,'A-methods'!$AG:$AG,"rate",'A-methods'!$AF:$AF,$B831,'A-methods'!$J:$J,$C831,'A-methods'!$A:$A,$D831)),'A-baseline &amp; data'!AO547)</f>
        <v>120961.61590298054</v>
      </c>
      <c r="O831" s="243">
        <f>IF('A-baseline &amp; data'!AP547="",N831*(1+SUMIFS('A-methods'!U:U,'A-methods'!$AG:$AG,"rate",'A-methods'!$AF:$AF,$B831,'A-methods'!$J:$J,$C831,'A-methods'!$A:$A,$D831)),'A-baseline &amp; data'!AP547)</f>
        <v>124348.541148264</v>
      </c>
      <c r="P831" s="243">
        <f>IF('A-baseline &amp; data'!AQ547="",O831*(1+SUMIFS('A-methods'!V:V,'A-methods'!$AG:$AG,"rate",'A-methods'!$AF:$AF,$B831,'A-methods'!$J:$J,$C831,'A-methods'!$A:$A,$D831)),'A-baseline &amp; data'!AQ547)</f>
        <v>127830.3003004154</v>
      </c>
      <c r="Q831" s="243">
        <f>IF('A-baseline &amp; data'!AR547="",P831*(1+SUMIFS('A-methods'!W:W,'A-methods'!$AG:$AG,"rate",'A-methods'!$AF:$AF,$B831,'A-methods'!$J:$J,$C831,'A-methods'!$A:$A,$D831)),'A-baseline &amp; data'!AR547)</f>
        <v>131409.54870882703</v>
      </c>
      <c r="R831" s="243">
        <f>IF('A-baseline &amp; data'!AS547="",Q831*(1+SUMIFS('A-methods'!X:X,'A-methods'!$AG:$AG,"rate",'A-methods'!$AF:$AF,$B831,'A-methods'!$J:$J,$C831,'A-methods'!$A:$A,$D831)),'A-baseline &amp; data'!AS547)</f>
        <v>135089.01607267419</v>
      </c>
      <c r="S831" s="243">
        <f>IF('A-baseline &amp; data'!AT547="",R831*(1+SUMIFS('A-methods'!Y:Y,'A-methods'!$AG:$AG,"rate",'A-methods'!$AF:$AF,$B831,'A-methods'!$J:$J,$C831,'A-methods'!$A:$A,$D831)),'A-baseline &amp; data'!AT547)</f>
        <v>138871.50852270907</v>
      </c>
      <c r="T831" s="243">
        <f>IF('A-baseline &amp; data'!AU547="",S831*(1+SUMIFS('A-methods'!Z:Z,'A-methods'!$AG:$AG,"rate",'A-methods'!$AF:$AF,$B831,'A-methods'!$J:$J,$C831,'A-methods'!$A:$A,$D831)),'A-baseline &amp; data'!AU547)</f>
        <v>142759.91076134495</v>
      </c>
      <c r="U831" s="243">
        <f>IF('A-baseline &amp; data'!AV547="",T831*(1+SUMIFS('A-methods'!AA:AA,'A-methods'!$AG:$AG,"rate",'A-methods'!$AF:$AF,$B831,'A-methods'!$J:$J,$C831,'A-methods'!$A:$A,$D831)),'A-baseline &amp; data'!AV547)</f>
        <v>146757.18826266262</v>
      </c>
      <c r="V831" s="243">
        <f>IF('A-baseline &amp; data'!AW547="",U831*(1+SUMIFS('A-methods'!AB:AB,'A-methods'!$AG:$AG,"rate",'A-methods'!$AF:$AF,$B831,'A-methods'!$J:$J,$C831,'A-methods'!$A:$A,$D831)),'A-baseline &amp; data'!AW547)</f>
        <v>150866.38953401719</v>
      </c>
      <c r="W831" s="243">
        <f>IF('A-baseline &amp; data'!AX547="",V831*(1+SUMIFS('A-methods'!AC:AC,'A-methods'!$AG:$AG,"rate",'A-methods'!$AF:$AF,$B831,'A-methods'!$J:$J,$C831,'A-methods'!$A:$A,$D831)),'A-baseline &amp; data'!AX547)</f>
        <v>155090.64844096967</v>
      </c>
      <c r="X831" s="243">
        <f>IF('A-baseline &amp; data'!AY547="",W831*(1+SUMIFS('A-methods'!AD:AD,'A-methods'!$AG:$AG,"rate",'A-methods'!$AF:$AF,$B831,'A-methods'!$J:$J,$C831,'A-methods'!$A:$A,$D831)),'A-baseline &amp; data'!AY547)</f>
        <v>159433.18659731682</v>
      </c>
      <c r="Y831" s="243">
        <f>IF('A-baseline &amp; data'!AZ547="",X831*(1+SUMIFS('A-methods'!AE:AE,'A-methods'!$AG:$AG,"rate",'A-methods'!$AF:$AF,$B831,'A-methods'!$J:$J,$C831,'A-methods'!$A:$A,$D831)),'A-baseline &amp; data'!AZ547)</f>
        <v>163897.31582204168</v>
      </c>
    </row>
    <row r="832" spans="1:25">
      <c r="A832" s="237" t="s">
        <v>260</v>
      </c>
      <c r="B832" s="221" t="s">
        <v>264</v>
      </c>
      <c r="C832" s="274" t="str">
        <f t="shared" si="75"/>
        <v>WA</v>
      </c>
      <c r="D832" s="272" t="str">
        <f t="shared" si="75"/>
        <v>Low</v>
      </c>
      <c r="E832" s="336">
        <f>IF('A-baseline &amp; data'!AF548&lt;&gt;"",'A-baseline &amp; data'!AF548,'A-baseline &amp; data'!AE548*(1+SUMIFS('A-methods'!K:K,'A-methods'!$AG:$AG,"rate",'A-methods'!$AF:$AF,$B832,'A-methods'!$J:$J,$C832,'A-methods'!$A:$A,$D832)))</f>
        <v>10634.830225000002</v>
      </c>
      <c r="F832" s="243">
        <f>IF('A-baseline &amp; data'!AG548="",E832*(1+SUMIFS('A-methods'!L:L,'A-methods'!$AG:$AG,"rate",'A-methods'!$AF:$AF,$B832,'A-methods'!$J:$J,$C832,'A-methods'!$A:$A,$D832)),'A-baseline &amp; data'!AG548)</f>
        <v>10315.785318250002</v>
      </c>
      <c r="G832" s="243">
        <f>IF('A-baseline &amp; data'!AH548="",F832*(1+SUMIFS('A-methods'!M:M,'A-methods'!$AG:$AG,"rate",'A-methods'!$AF:$AF,$B832,'A-methods'!$J:$J,$C832,'A-methods'!$A:$A,$D832)),'A-baseline &amp; data'!AH548)</f>
        <v>10006.311758702503</v>
      </c>
      <c r="H832" s="243">
        <f>IF('A-baseline &amp; data'!AI548="",G832*(1+SUMIFS('A-methods'!N:N,'A-methods'!$AG:$AG,"rate",'A-methods'!$AF:$AF,$B832,'A-methods'!$J:$J,$C832,'A-methods'!$A:$A,$D832)),'A-baseline &amp; data'!AI548)</f>
        <v>9706.1224059414271</v>
      </c>
      <c r="I832" s="243">
        <f>IF('A-baseline &amp; data'!AJ548="",H832*(1+SUMIFS('A-methods'!O:O,'A-methods'!$AG:$AG,"rate",'A-methods'!$AF:$AF,$B832,'A-methods'!$J:$J,$C832,'A-methods'!$A:$A,$D832)),'A-baseline &amp; data'!AJ548)</f>
        <v>9414.9387337631833</v>
      </c>
      <c r="J832" s="243">
        <f>IF('A-baseline &amp; data'!AK548="",I832*(1+SUMIFS('A-methods'!P:P,'A-methods'!$AG:$AG,"rate",'A-methods'!$AF:$AF,$B832,'A-methods'!$J:$J,$C832,'A-methods'!$A:$A,$D832)),'A-baseline &amp; data'!AK548)</f>
        <v>9132.4905717502879</v>
      </c>
      <c r="K832" s="243">
        <f>IF('A-baseline &amp; data'!AL548="",J832*(1+SUMIFS('A-methods'!Q:Q,'A-methods'!$AG:$AG,"rate",'A-methods'!$AF:$AF,$B832,'A-methods'!$J:$J,$C832,'A-methods'!$A:$A,$D832)),'A-baseline &amp; data'!AL548)</f>
        <v>8858.5158545977793</v>
      </c>
      <c r="L832" s="243">
        <f>IF('A-baseline &amp; data'!AM548="",K832*(1+SUMIFS('A-methods'!R:R,'A-methods'!$AG:$AG,"rate",'A-methods'!$AF:$AF,$B832,'A-methods'!$J:$J,$C832,'A-methods'!$A:$A,$D832)),'A-baseline &amp; data'!AM548)</f>
        <v>8592.7603789598452</v>
      </c>
      <c r="M832" s="243">
        <f>IF('A-baseline &amp; data'!AN548="",L832*(1+SUMIFS('A-methods'!S:S,'A-methods'!$AG:$AG,"rate",'A-methods'!$AF:$AF,$B832,'A-methods'!$J:$J,$C832,'A-methods'!$A:$A,$D832)),'A-baseline &amp; data'!AN548)</f>
        <v>8334.9775675910496</v>
      </c>
      <c r="N832" s="243">
        <f>IF('A-baseline &amp; data'!AO548="",M832*(1+SUMIFS('A-methods'!T:T,'A-methods'!$AG:$AG,"rate",'A-methods'!$AF:$AF,$B832,'A-methods'!$J:$J,$C832,'A-methods'!$A:$A,$D832)),'A-baseline &amp; data'!AO548)</f>
        <v>8084.9282405633176</v>
      </c>
      <c r="O832" s="243">
        <f>IF('A-baseline &amp; data'!AP548="",N832*(1+SUMIFS('A-methods'!U:U,'A-methods'!$AG:$AG,"rate",'A-methods'!$AF:$AF,$B832,'A-methods'!$J:$J,$C832,'A-methods'!$A:$A,$D832)),'A-baseline &amp; data'!AP548)</f>
        <v>7842.3803933464178</v>
      </c>
      <c r="P832" s="243">
        <f>IF('A-baseline &amp; data'!AQ548="",O832*(1+SUMIFS('A-methods'!V:V,'A-methods'!$AG:$AG,"rate",'A-methods'!$AF:$AF,$B832,'A-methods'!$J:$J,$C832,'A-methods'!$A:$A,$D832)),'A-baseline &amp; data'!AQ548)</f>
        <v>7607.1089815460255</v>
      </c>
      <c r="Q832" s="243">
        <f>IF('A-baseline &amp; data'!AR548="",P832*(1+SUMIFS('A-methods'!W:W,'A-methods'!$AG:$AG,"rate",'A-methods'!$AF:$AF,$B832,'A-methods'!$J:$J,$C832,'A-methods'!$A:$A,$D832)),'A-baseline &amp; data'!AR548)</f>
        <v>7378.8957120996447</v>
      </c>
      <c r="R832" s="243">
        <f>IF('A-baseline &amp; data'!AS548="",Q832*(1+SUMIFS('A-methods'!X:X,'A-methods'!$AG:$AG,"rate",'A-methods'!$AF:$AF,$B832,'A-methods'!$J:$J,$C832,'A-methods'!$A:$A,$D832)),'A-baseline &amp; data'!AS548)</f>
        <v>7157.5288407366552</v>
      </c>
      <c r="S832" s="243">
        <f>IF('A-baseline &amp; data'!AT548="",R832*(1+SUMIFS('A-methods'!Y:Y,'A-methods'!$AG:$AG,"rate",'A-methods'!$AF:$AF,$B832,'A-methods'!$J:$J,$C832,'A-methods'!$A:$A,$D832)),'A-baseline &amp; data'!AT548)</f>
        <v>6942.8029755145553</v>
      </c>
      <c r="T832" s="243">
        <f>IF('A-baseline &amp; data'!AU548="",S832*(1+SUMIFS('A-methods'!Z:Z,'A-methods'!$AG:$AG,"rate",'A-methods'!$AF:$AF,$B832,'A-methods'!$J:$J,$C832,'A-methods'!$A:$A,$D832)),'A-baseline &amp; data'!AU548)</f>
        <v>6734.5188862491186</v>
      </c>
      <c r="U832" s="243">
        <f>IF('A-baseline &amp; data'!AV548="",T832*(1+SUMIFS('A-methods'!AA:AA,'A-methods'!$AG:$AG,"rate",'A-methods'!$AF:$AF,$B832,'A-methods'!$J:$J,$C832,'A-methods'!$A:$A,$D832)),'A-baseline &amp; data'!AV548)</f>
        <v>6532.4833196616446</v>
      </c>
      <c r="V832" s="243">
        <f>IF('A-baseline &amp; data'!AW548="",U832*(1+SUMIFS('A-methods'!AB:AB,'A-methods'!$AG:$AG,"rate",'A-methods'!$AF:$AF,$B832,'A-methods'!$J:$J,$C832,'A-methods'!$A:$A,$D832)),'A-baseline &amp; data'!AW548)</f>
        <v>6336.5088200717955</v>
      </c>
      <c r="W832" s="243">
        <f>IF('A-baseline &amp; data'!AX548="",V832*(1+SUMIFS('A-methods'!AC:AC,'A-methods'!$AG:$AG,"rate",'A-methods'!$AF:$AF,$B832,'A-methods'!$J:$J,$C832,'A-methods'!$A:$A,$D832)),'A-baseline &amp; data'!AX548)</f>
        <v>6146.4135554696413</v>
      </c>
      <c r="X832" s="243">
        <f>IF('A-baseline &amp; data'!AY548="",W832*(1+SUMIFS('A-methods'!AD:AD,'A-methods'!$AG:$AG,"rate",'A-methods'!$AF:$AF,$B832,'A-methods'!$J:$J,$C832,'A-methods'!$A:$A,$D832)),'A-baseline &amp; data'!AY548)</f>
        <v>5962.021148805552</v>
      </c>
      <c r="Y832" s="243">
        <f>IF('A-baseline &amp; data'!AZ548="",X832*(1+SUMIFS('A-methods'!AE:AE,'A-methods'!$AG:$AG,"rate",'A-methods'!$AF:$AF,$B832,'A-methods'!$J:$J,$C832,'A-methods'!$A:$A,$D832)),'A-baseline &amp; data'!AZ548)</f>
        <v>5783.1605143413854</v>
      </c>
    </row>
    <row r="833" spans="1:27">
      <c r="A833" s="237" t="s">
        <v>175</v>
      </c>
      <c r="B833" s="221" t="s">
        <v>373</v>
      </c>
      <c r="C833" s="274" t="str">
        <f t="shared" si="75"/>
        <v>WA</v>
      </c>
      <c r="D833" s="272" t="str">
        <f t="shared" si="75"/>
        <v>Low</v>
      </c>
      <c r="E833" s="336">
        <f>IF('A-baseline &amp; data'!AF549&lt;&gt;"",'A-baseline &amp; data'!AF549,'A-baseline &amp; data'!AE549*(1+SUMIFS('A-methods'!K:K,'A-methods'!$AG:$AG,"rate",'A-methods'!$AF:$AF,$B833,'A-methods'!$J:$J,$C833,'A-methods'!$A:$A,$D833)))</f>
        <v>3239.6065183027317</v>
      </c>
      <c r="F833" s="243">
        <f>IF('A-baseline &amp; data'!AG549="",E833*(1+SUMIFS('A-methods'!L:L,'A-methods'!$AG:$AG,"rate",'A-methods'!$AF:$AF,$B833,'A-methods'!$J:$J,$C833,'A-methods'!$A:$A,$D833)),'A-baseline &amp; data'!AG549)</f>
        <v>3237.1602152623309</v>
      </c>
      <c r="G833" s="243">
        <f>IF('A-baseline &amp; data'!AH549="",F833*(1+SUMIFS('A-methods'!M:M,'A-methods'!$AG:$AG,"rate",'A-methods'!$AF:$AF,$B833,'A-methods'!$J:$J,$C833,'A-methods'!$A:$A,$D833)),'A-baseline &amp; data'!AH549)</f>
        <v>3234.7157594828645</v>
      </c>
      <c r="H833" s="243">
        <f>IF('A-baseline &amp; data'!AI549="",G833*(1+SUMIFS('A-methods'!N:N,'A-methods'!$AG:$AG,"rate",'A-methods'!$AF:$AF,$B833,'A-methods'!$J:$J,$C833,'A-methods'!$A:$A,$D833)),'A-baseline &amp; data'!AI549)</f>
        <v>3234.7157594828645</v>
      </c>
      <c r="I833" s="243">
        <f>IF('A-baseline &amp; data'!AJ549="",H833*(1+SUMIFS('A-methods'!O:O,'A-methods'!$AG:$AG,"rate",'A-methods'!$AF:$AF,$B833,'A-methods'!$J:$J,$C833,'A-methods'!$A:$A,$D833)),'A-baseline &amp; data'!AJ549)</f>
        <v>3234.7157594828645</v>
      </c>
      <c r="J833" s="243">
        <f>IF('A-baseline &amp; data'!AK549="",I833*(1+SUMIFS('A-methods'!P:P,'A-methods'!$AG:$AG,"rate",'A-methods'!$AF:$AF,$B833,'A-methods'!$J:$J,$C833,'A-methods'!$A:$A,$D833)),'A-baseline &amp; data'!AK549)</f>
        <v>3234.7157594828645</v>
      </c>
      <c r="K833" s="243">
        <f>IF('A-baseline &amp; data'!AL549="",J833*(1+SUMIFS('A-methods'!Q:Q,'A-methods'!$AG:$AG,"rate",'A-methods'!$AF:$AF,$B833,'A-methods'!$J:$J,$C833,'A-methods'!$A:$A,$D833)),'A-baseline &amp; data'!AL549)</f>
        <v>3234.7157594828645</v>
      </c>
      <c r="L833" s="243">
        <f>IF('A-baseline &amp; data'!AM549="",K833*(1+SUMIFS('A-methods'!R:R,'A-methods'!$AG:$AG,"rate",'A-methods'!$AF:$AF,$B833,'A-methods'!$J:$J,$C833,'A-methods'!$A:$A,$D833)),'A-baseline &amp; data'!AM549)</f>
        <v>3234.7157594828645</v>
      </c>
      <c r="M833" s="243">
        <f>IF('A-baseline &amp; data'!AN549="",L833*(1+SUMIFS('A-methods'!S:S,'A-methods'!$AG:$AG,"rate",'A-methods'!$AF:$AF,$B833,'A-methods'!$J:$J,$C833,'A-methods'!$A:$A,$D833)),'A-baseline &amp; data'!AN549)</f>
        <v>3234.7157594828645</v>
      </c>
      <c r="N833" s="243">
        <f>IF('A-baseline &amp; data'!AO549="",M833*(1+SUMIFS('A-methods'!T:T,'A-methods'!$AG:$AG,"rate",'A-methods'!$AF:$AF,$B833,'A-methods'!$J:$J,$C833,'A-methods'!$A:$A,$D833)),'A-baseline &amp; data'!AO549)</f>
        <v>3237.9504752423472</v>
      </c>
      <c r="O833" s="243">
        <f>IF('A-baseline &amp; data'!AP549="",N833*(1+SUMIFS('A-methods'!U:U,'A-methods'!$AG:$AG,"rate",'A-methods'!$AF:$AF,$B833,'A-methods'!$J:$J,$C833,'A-methods'!$A:$A,$D833)),'A-baseline &amp; data'!AP549)</f>
        <v>3241.1884257175893</v>
      </c>
      <c r="P833" s="243">
        <f>IF('A-baseline &amp; data'!AQ549="",O833*(1+SUMIFS('A-methods'!V:V,'A-methods'!$AG:$AG,"rate",'A-methods'!$AF:$AF,$B833,'A-methods'!$J:$J,$C833,'A-methods'!$A:$A,$D833)),'A-baseline &amp; data'!AQ549)</f>
        <v>3244.4296141433065</v>
      </c>
      <c r="Q833" s="243">
        <f>IF('A-baseline &amp; data'!AR549="",P833*(1+SUMIFS('A-methods'!W:W,'A-methods'!$AG:$AG,"rate",'A-methods'!$AF:$AF,$B833,'A-methods'!$J:$J,$C833,'A-methods'!$A:$A,$D833)),'A-baseline &amp; data'!AR549)</f>
        <v>3247.6740437574495</v>
      </c>
      <c r="R833" s="243">
        <f>IF('A-baseline &amp; data'!AS549="",Q833*(1+SUMIFS('A-methods'!X:X,'A-methods'!$AG:$AG,"rate",'A-methods'!$AF:$AF,$B833,'A-methods'!$J:$J,$C833,'A-methods'!$A:$A,$D833)),'A-baseline &amp; data'!AS549)</f>
        <v>3250.9217178012063</v>
      </c>
      <c r="S833" s="243">
        <f>IF('A-baseline &amp; data'!AT549="",R833*(1+SUMIFS('A-methods'!Y:Y,'A-methods'!$AG:$AG,"rate",'A-methods'!$AF:$AF,$B833,'A-methods'!$J:$J,$C833,'A-methods'!$A:$A,$D833)),'A-baseline &amp; data'!AT549)</f>
        <v>3254.1726395190071</v>
      </c>
      <c r="T833" s="243">
        <f>IF('A-baseline &amp; data'!AU549="",S833*(1+SUMIFS('A-methods'!Z:Z,'A-methods'!$AG:$AG,"rate",'A-methods'!$AF:$AF,$B833,'A-methods'!$J:$J,$C833,'A-methods'!$A:$A,$D833)),'A-baseline &amp; data'!AU549)</f>
        <v>3257.426812158526</v>
      </c>
      <c r="U833" s="243">
        <f>IF('A-baseline &amp; data'!AV549="",T833*(1+SUMIFS('A-methods'!AA:AA,'A-methods'!$AG:$AG,"rate",'A-methods'!$AF:$AF,$B833,'A-methods'!$J:$J,$C833,'A-methods'!$A:$A,$D833)),'A-baseline &amp; data'!AV549)</f>
        <v>3260.684238970684</v>
      </c>
      <c r="V833" s="243">
        <f>IF('A-baseline &amp; data'!AW549="",U833*(1+SUMIFS('A-methods'!AB:AB,'A-methods'!$AG:$AG,"rate",'A-methods'!$AF:$AF,$B833,'A-methods'!$J:$J,$C833,'A-methods'!$A:$A,$D833)),'A-baseline &amp; data'!AW549)</f>
        <v>3263.9449232096545</v>
      </c>
      <c r="W833" s="243">
        <f>IF('A-baseline &amp; data'!AX549="",V833*(1+SUMIFS('A-methods'!AC:AC,'A-methods'!$AG:$AG,"rate",'A-methods'!$AF:$AF,$B833,'A-methods'!$J:$J,$C833,'A-methods'!$A:$A,$D833)),'A-baseline &amp; data'!AX549)</f>
        <v>3267.2088681328637</v>
      </c>
      <c r="X833" s="243">
        <f>IF('A-baseline &amp; data'!AY549="",W833*(1+SUMIFS('A-methods'!AD:AD,'A-methods'!$AG:$AG,"rate",'A-methods'!$AF:$AF,$B833,'A-methods'!$J:$J,$C833,'A-methods'!$A:$A,$D833)),'A-baseline &amp; data'!AY549)</f>
        <v>3270.4760770009962</v>
      </c>
      <c r="Y833" s="243">
        <f>IF('A-baseline &amp; data'!AZ549="",X833*(1+SUMIFS('A-methods'!AE:AE,'A-methods'!$AG:$AG,"rate",'A-methods'!$AF:$AF,$B833,'A-methods'!$J:$J,$C833,'A-methods'!$A:$A,$D833)),'A-baseline &amp; data'!AZ549)</f>
        <v>3273.7465530779969</v>
      </c>
    </row>
    <row r="834" spans="1:27">
      <c r="A834" s="237" t="s">
        <v>189</v>
      </c>
      <c r="B834" s="221" t="s">
        <v>190</v>
      </c>
      <c r="C834" s="274" t="str">
        <f t="shared" si="75"/>
        <v>WA</v>
      </c>
      <c r="D834" s="272" t="str">
        <f t="shared" si="75"/>
        <v>Low</v>
      </c>
      <c r="E834" s="336">
        <f>IF('A-baseline &amp; data'!AF550&lt;&gt;"",'A-baseline &amp; data'!AF550,'A-baseline &amp; data'!AE550*(1+SUMIFS('A-methods'!K:K,'A-methods'!$AG:$AG,"rate",'A-methods'!$AF:$AF,$B834,'A-methods'!$J:$J,$C834,'A-methods'!$A:$A,$D834)))</f>
        <v>73312.506089426635</v>
      </c>
      <c r="F834" s="243">
        <f>IF('A-baseline &amp; data'!AG550="",E834*(1+SUMIFS('A-methods'!L:L,'A-methods'!$AG:$AG,"rate",'A-methods'!$AF:$AF,$B834,'A-methods'!$J:$J,$C834,'A-methods'!$A:$A,$D834)),'A-baseline &amp; data'!AG550)</f>
        <v>72945.943558979503</v>
      </c>
      <c r="G834" s="243">
        <f>IF('A-baseline &amp; data'!AH550="",F834*(1+SUMIFS('A-methods'!M:M,'A-methods'!$AG:$AG,"rate",'A-methods'!$AF:$AF,$B834,'A-methods'!$J:$J,$C834,'A-methods'!$A:$A,$D834)),'A-baseline &amp; data'!AH550)</f>
        <v>72581.21384118461</v>
      </c>
      <c r="H834" s="243">
        <f>IF('A-baseline &amp; data'!AI550="",G834*(1+SUMIFS('A-methods'!N:N,'A-methods'!$AG:$AG,"rate",'A-methods'!$AF:$AF,$B834,'A-methods'!$J:$J,$C834,'A-methods'!$A:$A,$D834)),'A-baseline &amp; data'!AI550)</f>
        <v>72218.307771978682</v>
      </c>
      <c r="I834" s="243">
        <f>IF('A-baseline &amp; data'!AJ550="",H834*(1+SUMIFS('A-methods'!O:O,'A-methods'!$AG:$AG,"rate",'A-methods'!$AF:$AF,$B834,'A-methods'!$J:$J,$C834,'A-methods'!$A:$A,$D834)),'A-baseline &amp; data'!AJ550)</f>
        <v>71857.216233118786</v>
      </c>
      <c r="J834" s="243">
        <f>IF('A-baseline &amp; data'!AK550="",I834*(1+SUMIFS('A-methods'!P:P,'A-methods'!$AG:$AG,"rate",'A-methods'!$AF:$AF,$B834,'A-methods'!$J:$J,$C834,'A-methods'!$A:$A,$D834)),'A-baseline &amp; data'!AK550)</f>
        <v>71497.930151953187</v>
      </c>
      <c r="K834" s="243">
        <f>IF('A-baseline &amp; data'!AL550="",J834*(1+SUMIFS('A-methods'!Q:Q,'A-methods'!$AG:$AG,"rate",'A-methods'!$AF:$AF,$B834,'A-methods'!$J:$J,$C834,'A-methods'!$A:$A,$D834)),'A-baseline &amp; data'!AL550)</f>
        <v>71140.440501193414</v>
      </c>
      <c r="L834" s="243">
        <f>IF('A-baseline &amp; data'!AM550="",K834*(1+SUMIFS('A-methods'!R:R,'A-methods'!$AG:$AG,"rate",'A-methods'!$AF:$AF,$B834,'A-methods'!$J:$J,$C834,'A-methods'!$A:$A,$D834)),'A-baseline &amp; data'!AM550)</f>
        <v>70784.738298687444</v>
      </c>
      <c r="M834" s="243">
        <f>IF('A-baseline &amp; data'!AN550="",L834*(1+SUMIFS('A-methods'!S:S,'A-methods'!$AG:$AG,"rate",'A-methods'!$AF:$AF,$B834,'A-methods'!$J:$J,$C834,'A-methods'!$A:$A,$D834)),'A-baseline &amp; data'!AN550)</f>
        <v>70430.814607193999</v>
      </c>
      <c r="N834" s="243">
        <f>IF('A-baseline &amp; data'!AO550="",M834*(1+SUMIFS('A-methods'!T:T,'A-methods'!$AG:$AG,"rate",'A-methods'!$AF:$AF,$B834,'A-methods'!$J:$J,$C834,'A-methods'!$A:$A,$D834)),'A-baseline &amp; data'!AO550)</f>
        <v>70078.660534158029</v>
      </c>
      <c r="O834" s="243">
        <f>IF('A-baseline &amp; data'!AP550="",N834*(1+SUMIFS('A-methods'!U:U,'A-methods'!$AG:$AG,"rate",'A-methods'!$AF:$AF,$B834,'A-methods'!$J:$J,$C834,'A-methods'!$A:$A,$D834)),'A-baseline &amp; data'!AP550)</f>
        <v>69728.267231487232</v>
      </c>
      <c r="P834" s="243">
        <f>IF('A-baseline &amp; data'!AQ550="",O834*(1+SUMIFS('A-methods'!V:V,'A-methods'!$AG:$AG,"rate",'A-methods'!$AF:$AF,$B834,'A-methods'!$J:$J,$C834,'A-methods'!$A:$A,$D834)),'A-baseline &amp; data'!AQ550)</f>
        <v>69379.625895329795</v>
      </c>
      <c r="Q834" s="243">
        <f>IF('A-baseline &amp; data'!AR550="",P834*(1+SUMIFS('A-methods'!W:W,'A-methods'!$AG:$AG,"rate",'A-methods'!$AF:$AF,$B834,'A-methods'!$J:$J,$C834,'A-methods'!$A:$A,$D834)),'A-baseline &amp; data'!AR550)</f>
        <v>69032.727765853138</v>
      </c>
      <c r="R834" s="243">
        <f>IF('A-baseline &amp; data'!AS550="",Q834*(1+SUMIFS('A-methods'!X:X,'A-methods'!$AG:$AG,"rate",'A-methods'!$AF:$AF,$B834,'A-methods'!$J:$J,$C834,'A-methods'!$A:$A,$D834)),'A-baseline &amp; data'!AS550)</f>
        <v>68687.56412702387</v>
      </c>
      <c r="S834" s="243">
        <f>IF('A-baseline &amp; data'!AT550="",R834*(1+SUMIFS('A-methods'!Y:Y,'A-methods'!$AG:$AG,"rate",'A-methods'!$AF:$AF,$B834,'A-methods'!$J:$J,$C834,'A-methods'!$A:$A,$D834)),'A-baseline &amp; data'!AT550)</f>
        <v>68344.126306388745</v>
      </c>
      <c r="T834" s="243">
        <f>IF('A-baseline &amp; data'!AU550="",S834*(1+SUMIFS('A-methods'!Z:Z,'A-methods'!$AG:$AG,"rate",'A-methods'!$AF:$AF,$B834,'A-methods'!$J:$J,$C834,'A-methods'!$A:$A,$D834)),'A-baseline &amp; data'!AU550)</f>
        <v>68002.405674856796</v>
      </c>
      <c r="U834" s="243">
        <f>IF('A-baseline &amp; data'!AV550="",T834*(1+SUMIFS('A-methods'!AA:AA,'A-methods'!$AG:$AG,"rate",'A-methods'!$AF:$AF,$B834,'A-methods'!$J:$J,$C834,'A-methods'!$A:$A,$D834)),'A-baseline &amp; data'!AV550)</f>
        <v>67662.393646482509</v>
      </c>
      <c r="V834" s="243">
        <f>IF('A-baseline &amp; data'!AW550="",U834*(1+SUMIFS('A-methods'!AB:AB,'A-methods'!$AG:$AG,"rate",'A-methods'!$AF:$AF,$B834,'A-methods'!$J:$J,$C834,'A-methods'!$A:$A,$D834)),'A-baseline &amp; data'!AW550)</f>
        <v>67324.081678250091</v>
      </c>
      <c r="W834" s="243">
        <f>IF('A-baseline &amp; data'!AX550="",V834*(1+SUMIFS('A-methods'!AC:AC,'A-methods'!$AG:$AG,"rate",'A-methods'!$AF:$AF,$B834,'A-methods'!$J:$J,$C834,'A-methods'!$A:$A,$D834)),'A-baseline &amp; data'!AX550)</f>
        <v>66987.461269858846</v>
      </c>
      <c r="X834" s="243">
        <f>IF('A-baseline &amp; data'!AY550="",W834*(1+SUMIFS('A-methods'!AD:AD,'A-methods'!$AG:$AG,"rate",'A-methods'!$AF:$AF,$B834,'A-methods'!$J:$J,$C834,'A-methods'!$A:$A,$D834)),'A-baseline &amp; data'!AY550)</f>
        <v>66652.52396350955</v>
      </c>
      <c r="Y834" s="243">
        <f>IF('A-baseline &amp; data'!AZ550="",X834*(1+SUMIFS('A-methods'!AE:AE,'A-methods'!$AG:$AG,"rate",'A-methods'!$AF:$AF,$B834,'A-methods'!$J:$J,$C834,'A-methods'!$A:$A,$D834)),'A-baseline &amp; data'!AZ550)</f>
        <v>66319.261343692007</v>
      </c>
    </row>
    <row r="835" spans="1:27">
      <c r="A835" s="244" t="s">
        <v>262</v>
      </c>
      <c r="B835" s="245" t="s">
        <v>265</v>
      </c>
      <c r="C835" s="188" t="str">
        <f t="shared" si="75"/>
        <v>WA</v>
      </c>
      <c r="D835" s="275" t="str">
        <f t="shared" si="75"/>
        <v>Low</v>
      </c>
      <c r="E835" s="337">
        <f>IF('A-baseline &amp; data'!AF551&lt;&gt;"",'A-baseline &amp; data'!AF551,'A-baseline &amp; data'!AE551*(1+SUMIFS('A-methods'!K:K,'A-methods'!$AG:$AG,"rate",'A-methods'!$AF:$AF,$B835,'A-methods'!$J:$J,$C835,'A-methods'!$A:$A,$D835)))</f>
        <v>401.46016224999971</v>
      </c>
      <c r="F835" s="243">
        <f>IF('A-baseline &amp; data'!AG551="",E835*(1+SUMIFS('A-methods'!L:L,'A-methods'!$AG:$AG,"rate",'A-methods'!$AF:$AF,$B835,'A-methods'!$J:$J,$C835,'A-methods'!$A:$A,$D835)),'A-baseline &amp; data'!AG551)</f>
        <v>399.45286143874972</v>
      </c>
      <c r="G835" s="243">
        <f>IF('A-baseline &amp; data'!AH551="",F835*(1+SUMIFS('A-methods'!M:M,'A-methods'!$AG:$AG,"rate",'A-methods'!$AF:$AF,$B835,'A-methods'!$J:$J,$C835,'A-methods'!$A:$A,$D835)),'A-baseline &amp; data'!AH551)</f>
        <v>397.45559713155598</v>
      </c>
      <c r="H835" s="243">
        <f>IF('A-baseline &amp; data'!AI551="",G835*(1+SUMIFS('A-methods'!N:N,'A-methods'!$AG:$AG,"rate",'A-methods'!$AF:$AF,$B835,'A-methods'!$J:$J,$C835,'A-methods'!$A:$A,$D835)),'A-baseline &amp; data'!AI551)</f>
        <v>395.46831914589819</v>
      </c>
      <c r="I835" s="243">
        <f>IF('A-baseline &amp; data'!AJ551="",H835*(1+SUMIFS('A-methods'!O:O,'A-methods'!$AG:$AG,"rate",'A-methods'!$AF:$AF,$B835,'A-methods'!$J:$J,$C835,'A-methods'!$A:$A,$D835)),'A-baseline &amp; data'!AJ551)</f>
        <v>393.49097755016868</v>
      </c>
      <c r="J835" s="243">
        <f>IF('A-baseline &amp; data'!AK551="",I835*(1+SUMIFS('A-methods'!P:P,'A-methods'!$AG:$AG,"rate",'A-methods'!$AF:$AF,$B835,'A-methods'!$J:$J,$C835,'A-methods'!$A:$A,$D835)),'A-baseline &amp; data'!AK551)</f>
        <v>391.52352266241786</v>
      </c>
      <c r="K835" s="243">
        <f>IF('A-baseline &amp; data'!AL551="",J835*(1+SUMIFS('A-methods'!Q:Q,'A-methods'!$AG:$AG,"rate",'A-methods'!$AF:$AF,$B835,'A-methods'!$J:$J,$C835,'A-methods'!$A:$A,$D835)),'A-baseline &amp; data'!AL551)</f>
        <v>389.56590504910577</v>
      </c>
      <c r="L835" s="243">
        <f>IF('A-baseline &amp; data'!AM551="",K835*(1+SUMIFS('A-methods'!R:R,'A-methods'!$AG:$AG,"rate",'A-methods'!$AF:$AF,$B835,'A-methods'!$J:$J,$C835,'A-methods'!$A:$A,$D835)),'A-baseline &amp; data'!AM551)</f>
        <v>387.61807552386023</v>
      </c>
      <c r="M835" s="243">
        <f>IF('A-baseline &amp; data'!AN551="",L835*(1+SUMIFS('A-methods'!S:S,'A-methods'!$AG:$AG,"rate",'A-methods'!$AF:$AF,$B835,'A-methods'!$J:$J,$C835,'A-methods'!$A:$A,$D835)),'A-baseline &amp; data'!AN551)</f>
        <v>385.67998514624094</v>
      </c>
      <c r="N835" s="243">
        <f>IF('A-baseline &amp; data'!AO551="",M835*(1+SUMIFS('A-methods'!T:T,'A-methods'!$AG:$AG,"rate",'A-methods'!$AF:$AF,$B835,'A-methods'!$J:$J,$C835,'A-methods'!$A:$A,$D835)),'A-baseline &amp; data'!AO551)</f>
        <v>383.75158522050975</v>
      </c>
      <c r="O835" s="243">
        <f>IF('A-baseline &amp; data'!AP551="",N835*(1+SUMIFS('A-methods'!U:U,'A-methods'!$AG:$AG,"rate",'A-methods'!$AF:$AF,$B835,'A-methods'!$J:$J,$C835,'A-methods'!$A:$A,$D835)),'A-baseline &amp; data'!AP551)</f>
        <v>381.8328272944072</v>
      </c>
      <c r="P835" s="243">
        <f>IF('A-baseline &amp; data'!AQ551="",O835*(1+SUMIFS('A-methods'!V:V,'A-methods'!$AG:$AG,"rate",'A-methods'!$AF:$AF,$B835,'A-methods'!$J:$J,$C835,'A-methods'!$A:$A,$D835)),'A-baseline &amp; data'!AQ551)</f>
        <v>379.92366315793515</v>
      </c>
      <c r="Q835" s="243">
        <f>IF('A-baseline &amp; data'!AR551="",P835*(1+SUMIFS('A-methods'!W:W,'A-methods'!$AG:$AG,"rate",'A-methods'!$AF:$AF,$B835,'A-methods'!$J:$J,$C835,'A-methods'!$A:$A,$D835)),'A-baseline &amp; data'!AR551)</f>
        <v>378.02404484214549</v>
      </c>
      <c r="R835" s="243">
        <f>IF('A-baseline &amp; data'!AS551="",Q835*(1+SUMIFS('A-methods'!X:X,'A-methods'!$AG:$AG,"rate",'A-methods'!$AF:$AF,$B835,'A-methods'!$J:$J,$C835,'A-methods'!$A:$A,$D835)),'A-baseline &amp; data'!AS551)</f>
        <v>376.13392461793478</v>
      </c>
      <c r="S835" s="243">
        <f>IF('A-baseline &amp; data'!AT551="",R835*(1+SUMIFS('A-methods'!Y:Y,'A-methods'!$AG:$AG,"rate",'A-methods'!$AF:$AF,$B835,'A-methods'!$J:$J,$C835,'A-methods'!$A:$A,$D835)),'A-baseline &amp; data'!AT551)</f>
        <v>374.25325499484512</v>
      </c>
      <c r="T835" s="243">
        <f>IF('A-baseline &amp; data'!AU551="",S835*(1+SUMIFS('A-methods'!Z:Z,'A-methods'!$AG:$AG,"rate",'A-methods'!$AF:$AF,$B835,'A-methods'!$J:$J,$C835,'A-methods'!$A:$A,$D835)),'A-baseline &amp; data'!AU551)</f>
        <v>372.38198871987089</v>
      </c>
      <c r="U835" s="243">
        <f>IF('A-baseline &amp; data'!AV551="",T835*(1+SUMIFS('A-methods'!AA:AA,'A-methods'!$AG:$AG,"rate",'A-methods'!$AF:$AF,$B835,'A-methods'!$J:$J,$C835,'A-methods'!$A:$A,$D835)),'A-baseline &amp; data'!AV551)</f>
        <v>370.52007877627153</v>
      </c>
      <c r="V835" s="243">
        <f>IF('A-baseline &amp; data'!AW551="",U835*(1+SUMIFS('A-methods'!AB:AB,'A-methods'!$AG:$AG,"rate",'A-methods'!$AF:$AF,$B835,'A-methods'!$J:$J,$C835,'A-methods'!$A:$A,$D835)),'A-baseline &amp; data'!AW551)</f>
        <v>368.66747838239019</v>
      </c>
      <c r="W835" s="243">
        <f>IF('A-baseline &amp; data'!AX551="",V835*(1+SUMIFS('A-methods'!AC:AC,'A-methods'!$AG:$AG,"rate",'A-methods'!$AF:$AF,$B835,'A-methods'!$J:$J,$C835,'A-methods'!$A:$A,$D835)),'A-baseline &amp; data'!AX551)</f>
        <v>366.82414099047821</v>
      </c>
      <c r="X835" s="243">
        <f>IF('A-baseline &amp; data'!AY551="",W835*(1+SUMIFS('A-methods'!AD:AD,'A-methods'!$AG:$AG,"rate",'A-methods'!$AF:$AF,$B835,'A-methods'!$J:$J,$C835,'A-methods'!$A:$A,$D835)),'A-baseline &amp; data'!AY551)</f>
        <v>364.99002028552582</v>
      </c>
      <c r="Y835" s="243">
        <f>IF('A-baseline &amp; data'!AZ551="",X835*(1+SUMIFS('A-methods'!AE:AE,'A-methods'!$AG:$AG,"rate",'A-methods'!$AF:$AF,$B835,'A-methods'!$J:$J,$C835,'A-methods'!$A:$A,$D835)),'A-baseline &amp; data'!AZ551)</f>
        <v>363.16507018409817</v>
      </c>
    </row>
    <row r="836" spans="1:27">
      <c r="E836" s="324">
        <f t="shared" ref="E836:Y836" si="76">SUM(E808:E835)</f>
        <v>550532.08971730771</v>
      </c>
      <c r="F836" s="324">
        <f t="shared" si="76"/>
        <v>553405.16542446089</v>
      </c>
      <c r="G836" s="324">
        <f t="shared" si="76"/>
        <v>556715.07229445898</v>
      </c>
      <c r="H836" s="324">
        <f t="shared" si="76"/>
        <v>560458.5416134391</v>
      </c>
      <c r="I836" s="324">
        <f t="shared" si="76"/>
        <v>564628.28085642285</v>
      </c>
      <c r="J836" s="324">
        <f t="shared" si="76"/>
        <v>569220.2595394837</v>
      </c>
      <c r="K836" s="324">
        <f t="shared" si="76"/>
        <v>574231.22339180065</v>
      </c>
      <c r="L836" s="324">
        <f t="shared" si="76"/>
        <v>579826.20464010269</v>
      </c>
      <c r="M836" s="324">
        <f t="shared" si="76"/>
        <v>585817.41467561328</v>
      </c>
      <c r="N836" s="324">
        <f t="shared" si="76"/>
        <v>592208.81166395557</v>
      </c>
      <c r="O836" s="324">
        <f t="shared" si="76"/>
        <v>598997.30779330537</v>
      </c>
      <c r="P836" s="324">
        <f t="shared" si="76"/>
        <v>606185.61290220206</v>
      </c>
      <c r="Q836" s="324">
        <f t="shared" si="76"/>
        <v>613775.81308536511</v>
      </c>
      <c r="R836" s="324">
        <f t="shared" si="76"/>
        <v>621770.43825489411</v>
      </c>
      <c r="S836" s="324">
        <f t="shared" si="76"/>
        <v>630172.45782560133</v>
      </c>
      <c r="T836" s="324">
        <f t="shared" si="76"/>
        <v>638985.27700863045</v>
      </c>
      <c r="U836" s="324">
        <f t="shared" si="76"/>
        <v>648212.73369851243</v>
      </c>
      <c r="V836" s="324">
        <f t="shared" si="76"/>
        <v>657859.09593978419</v>
      </c>
      <c r="W836" s="324">
        <f t="shared" si="76"/>
        <v>667929.0599602483</v>
      </c>
      <c r="X836" s="324">
        <f t="shared" si="76"/>
        <v>678427.74875886552</v>
      </c>
      <c r="Y836" s="324">
        <f t="shared" si="76"/>
        <v>689360.71123716468</v>
      </c>
    </row>
    <row r="839" spans="1:27" s="656" customFormat="1" ht="15.75">
      <c r="A839" s="653" t="s">
        <v>830</v>
      </c>
      <c r="B839" s="654"/>
      <c r="C839" s="654"/>
      <c r="D839" s="655"/>
      <c r="E839" s="3"/>
      <c r="F839" s="3"/>
      <c r="G839" s="3"/>
      <c r="H839" s="3"/>
      <c r="I839" s="3"/>
      <c r="J839" s="3"/>
      <c r="K839" s="3"/>
      <c r="L839" s="3"/>
      <c r="M839" s="3"/>
      <c r="N839" s="3"/>
      <c r="O839" s="3"/>
      <c r="P839" s="3"/>
      <c r="Q839" s="3"/>
      <c r="R839" s="3"/>
      <c r="S839" s="3"/>
      <c r="T839" s="3"/>
      <c r="U839" s="3"/>
      <c r="V839" s="3"/>
      <c r="W839" s="3"/>
      <c r="X839" s="3"/>
      <c r="Y839" s="3"/>
      <c r="AA839" s="657"/>
    </row>
    <row r="840" spans="1:27" s="349" customFormat="1" ht="21">
      <c r="A840" s="347" t="s">
        <v>504</v>
      </c>
      <c r="B840" s="348"/>
      <c r="C840" s="348"/>
      <c r="D840" s="348"/>
      <c r="AA840" s="353"/>
    </row>
    <row r="841" spans="1:27" s="224" customFormat="1" ht="15.75">
      <c r="B841" s="242" t="s">
        <v>211</v>
      </c>
      <c r="C841" s="242"/>
      <c r="D841" s="304"/>
      <c r="AA841" s="354"/>
    </row>
    <row r="842" spans="1:27">
      <c r="A842" s="246" t="s">
        <v>21</v>
      </c>
      <c r="B842" s="247" t="s">
        <v>198</v>
      </c>
      <c r="C842" s="273" t="str">
        <f>A840</f>
        <v>ACT</v>
      </c>
      <c r="D842" s="271" t="s">
        <v>214</v>
      </c>
      <c r="E842" s="357">
        <f>SUMIFS('A-methods'!K:K,'A-methods'!$AG:$AG,"absolute",'A-methods'!$AF:$AF,$B842,'A-methods'!$C:$C,$C842,'A-methods'!$A:$A,$D842)</f>
        <v>0</v>
      </c>
      <c r="F842" s="248">
        <f>SUMIFS('A-methods'!L:L,'A-methods'!$AG:$AG,"absolute",'A-methods'!$AF:$AF,$B842,'A-methods'!$C:$C,$C842,'A-methods'!$A:$A,$D842)</f>
        <v>0</v>
      </c>
      <c r="G842" s="248">
        <f>SUMIFS('A-methods'!M:M,'A-methods'!$AG:$AG,"absolute",'A-methods'!$AF:$AF,$B842,'A-methods'!$C:$C,$C842,'A-methods'!$A:$A,$D842)</f>
        <v>0</v>
      </c>
      <c r="H842" s="248">
        <f>SUMIFS('A-methods'!N:N,'A-methods'!$AG:$AG,"absolute",'A-methods'!$AF:$AF,$B842,'A-methods'!$C:$C,$C842,'A-methods'!$A:$A,$D842)</f>
        <v>0</v>
      </c>
      <c r="I842" s="248">
        <f>SUMIFS('A-methods'!O:O,'A-methods'!$AG:$AG,"absolute",'A-methods'!$AF:$AF,$B842,'A-methods'!$C:$C,$C842,'A-methods'!$A:$A,$D842)</f>
        <v>0</v>
      </c>
      <c r="J842" s="248">
        <f>SUMIFS('A-methods'!P:P,'A-methods'!$AG:$AG,"absolute",'A-methods'!$AF:$AF,$B842,'A-methods'!$C:$C,$C842,'A-methods'!$A:$A,$D842)</f>
        <v>0</v>
      </c>
      <c r="K842" s="248">
        <f>SUMIFS('A-methods'!Q:Q,'A-methods'!$AG:$AG,"absolute",'A-methods'!$AF:$AF,$B842,'A-methods'!$C:$C,$C842,'A-methods'!$A:$A,$D842)</f>
        <v>0</v>
      </c>
      <c r="L842" s="248">
        <f>SUMIFS('A-methods'!R:R,'A-methods'!$AG:$AG,"absolute",'A-methods'!$AF:$AF,$B842,'A-methods'!$C:$C,$C842,'A-methods'!$A:$A,$D842)</f>
        <v>0</v>
      </c>
      <c r="M842" s="248">
        <f>SUMIFS('A-methods'!S:S,'A-methods'!$AG:$AG,"absolute",'A-methods'!$AF:$AF,$B842,'A-methods'!$C:$C,$C842,'A-methods'!$A:$A,$D842)</f>
        <v>0</v>
      </c>
      <c r="N842" s="248">
        <f>SUMIFS('A-methods'!T:T,'A-methods'!$AG:$AG,"absolute",'A-methods'!$AF:$AF,$B842,'A-methods'!$C:$C,$C842,'A-methods'!$A:$A,$D842)</f>
        <v>0</v>
      </c>
      <c r="O842" s="248">
        <f>SUMIFS('A-methods'!U:U,'A-methods'!$AG:$AG,"absolute",'A-methods'!$AF:$AF,$B842,'A-methods'!$C:$C,$C842,'A-methods'!$A:$A,$D842)</f>
        <v>0</v>
      </c>
      <c r="P842" s="248">
        <f>SUMIFS('A-methods'!V:V,'A-methods'!$AG:$AG,"absolute",'A-methods'!$AF:$AF,$B842,'A-methods'!$C:$C,$C842,'A-methods'!$A:$A,$D842)</f>
        <v>0</v>
      </c>
      <c r="Q842" s="248">
        <f>SUMIFS('A-methods'!W:W,'A-methods'!$AG:$AG,"absolute",'A-methods'!$AF:$AF,$B842,'A-methods'!$C:$C,$C842,'A-methods'!$A:$A,$D842)</f>
        <v>0</v>
      </c>
      <c r="R842" s="248">
        <f>SUMIFS('A-methods'!X:X,'A-methods'!$AG:$AG,"absolute",'A-methods'!$AF:$AF,$B842,'A-methods'!$C:$C,$C842,'A-methods'!$A:$A,$D842)</f>
        <v>0</v>
      </c>
      <c r="S842" s="248">
        <f>SUMIFS('A-methods'!Y:Y,'A-methods'!$AG:$AG,"absolute",'A-methods'!$AF:$AF,$B842,'A-methods'!$C:$C,$C842,'A-methods'!$A:$A,$D842)</f>
        <v>0</v>
      </c>
      <c r="T842" s="248">
        <f>SUMIFS('A-methods'!Z:Z,'A-methods'!$AG:$AG,"absolute",'A-methods'!$AF:$AF,$B842,'A-methods'!$C:$C,$C842,'A-methods'!$A:$A,$D842)</f>
        <v>0</v>
      </c>
      <c r="U842" s="248">
        <f>SUMIFS('A-methods'!AA:AA,'A-methods'!$AG:$AG,"absolute",'A-methods'!$AF:$AF,$B842,'A-methods'!$C:$C,$C842,'A-methods'!$A:$A,$D842)</f>
        <v>0</v>
      </c>
      <c r="V842" s="248">
        <f>SUMIFS('A-methods'!AB:AB,'A-methods'!$AG:$AG,"absolute",'A-methods'!$AF:$AF,$B842,'A-methods'!$C:$C,$C842,'A-methods'!$A:$A,$D842)</f>
        <v>0</v>
      </c>
      <c r="W842" s="248">
        <f>SUMIFS('A-methods'!AC:AC,'A-methods'!$AG:$AG,"absolute",'A-methods'!$AF:$AF,$B842,'A-methods'!$C:$C,$C842,'A-methods'!$A:$A,$D842)</f>
        <v>0</v>
      </c>
      <c r="X842" s="248">
        <f>SUMIFS('A-methods'!AD:AD,'A-methods'!$AG:$AG,"absolute",'A-methods'!$AF:$AF,$B842,'A-methods'!$C:$C,$C842,'A-methods'!$A:$A,$D842)</f>
        <v>0</v>
      </c>
      <c r="Y842" s="248">
        <f>SUMIFS('A-methods'!AE:AE,'A-methods'!$AG:$AG,"absolute",'A-methods'!$AF:$AF,$B842,'A-methods'!$C:$C,$C842,'A-methods'!$A:$A,$D842)</f>
        <v>0</v>
      </c>
    </row>
    <row r="843" spans="1:27">
      <c r="A843" s="237" t="s">
        <v>29</v>
      </c>
      <c r="B843" s="221" t="s">
        <v>30</v>
      </c>
      <c r="C843" s="274" t="str">
        <f>C842</f>
        <v>ACT</v>
      </c>
      <c r="D843" s="272" t="str">
        <f>D842</f>
        <v>Best</v>
      </c>
      <c r="E843" s="195">
        <f>SUMIFS('A-methods'!K:K,'A-methods'!$AG:$AG,"absolute",'A-methods'!$AF:$AF,$B843,'A-methods'!$C:$C,$C843,'A-methods'!$A:$A,$D843)</f>
        <v>0</v>
      </c>
      <c r="F843" s="243">
        <f>SUMIFS('A-methods'!L:L,'A-methods'!$AG:$AG,"absolute",'A-methods'!$AF:$AF,$B843,'A-methods'!$C:$C,$C843,'A-methods'!$A:$A,$D843)</f>
        <v>0</v>
      </c>
      <c r="G843" s="243">
        <f>SUMIFS('A-methods'!M:M,'A-methods'!$AG:$AG,"absolute",'A-methods'!$AF:$AF,$B843,'A-methods'!$C:$C,$C843,'A-methods'!$A:$A,$D843)</f>
        <v>0</v>
      </c>
      <c r="H843" s="243">
        <f>SUMIFS('A-methods'!N:N,'A-methods'!$AG:$AG,"absolute",'A-methods'!$AF:$AF,$B843,'A-methods'!$C:$C,$C843,'A-methods'!$A:$A,$D843)</f>
        <v>0</v>
      </c>
      <c r="I843" s="243">
        <f>SUMIFS('A-methods'!O:O,'A-methods'!$AG:$AG,"absolute",'A-methods'!$AF:$AF,$B843,'A-methods'!$C:$C,$C843,'A-methods'!$A:$A,$D843)</f>
        <v>0</v>
      </c>
      <c r="J843" s="243">
        <f>SUMIFS('A-methods'!P:P,'A-methods'!$AG:$AG,"absolute",'A-methods'!$AF:$AF,$B843,'A-methods'!$C:$C,$C843,'A-methods'!$A:$A,$D843)</f>
        <v>0</v>
      </c>
      <c r="K843" s="243">
        <f>SUMIFS('A-methods'!Q:Q,'A-methods'!$AG:$AG,"absolute",'A-methods'!$AF:$AF,$B843,'A-methods'!$C:$C,$C843,'A-methods'!$A:$A,$D843)</f>
        <v>0</v>
      </c>
      <c r="L843" s="243">
        <f>SUMIFS('A-methods'!R:R,'A-methods'!$AG:$AG,"absolute",'A-methods'!$AF:$AF,$B843,'A-methods'!$C:$C,$C843,'A-methods'!$A:$A,$D843)</f>
        <v>0</v>
      </c>
      <c r="M843" s="243">
        <f>SUMIFS('A-methods'!S:S,'A-methods'!$AG:$AG,"absolute",'A-methods'!$AF:$AF,$B843,'A-methods'!$C:$C,$C843,'A-methods'!$A:$A,$D843)</f>
        <v>0</v>
      </c>
      <c r="N843" s="243">
        <f>SUMIFS('A-methods'!T:T,'A-methods'!$AG:$AG,"absolute",'A-methods'!$AF:$AF,$B843,'A-methods'!$C:$C,$C843,'A-methods'!$A:$A,$D843)</f>
        <v>0</v>
      </c>
      <c r="O843" s="243">
        <f>SUMIFS('A-methods'!U:U,'A-methods'!$AG:$AG,"absolute",'A-methods'!$AF:$AF,$B843,'A-methods'!$C:$C,$C843,'A-methods'!$A:$A,$D843)</f>
        <v>0</v>
      </c>
      <c r="P843" s="243">
        <f>SUMIFS('A-methods'!V:V,'A-methods'!$AG:$AG,"absolute",'A-methods'!$AF:$AF,$B843,'A-methods'!$C:$C,$C843,'A-methods'!$A:$A,$D843)</f>
        <v>0</v>
      </c>
      <c r="Q843" s="243">
        <f>SUMIFS('A-methods'!W:W,'A-methods'!$AG:$AG,"absolute",'A-methods'!$AF:$AF,$B843,'A-methods'!$C:$C,$C843,'A-methods'!$A:$A,$D843)</f>
        <v>0</v>
      </c>
      <c r="R843" s="243">
        <f>SUMIFS('A-methods'!X:X,'A-methods'!$AG:$AG,"absolute",'A-methods'!$AF:$AF,$B843,'A-methods'!$C:$C,$C843,'A-methods'!$A:$A,$D843)</f>
        <v>0</v>
      </c>
      <c r="S843" s="243">
        <f>SUMIFS('A-methods'!Y:Y,'A-methods'!$AG:$AG,"absolute",'A-methods'!$AF:$AF,$B843,'A-methods'!$C:$C,$C843,'A-methods'!$A:$A,$D843)</f>
        <v>0</v>
      </c>
      <c r="T843" s="243">
        <f>SUMIFS('A-methods'!Z:Z,'A-methods'!$AG:$AG,"absolute",'A-methods'!$AF:$AF,$B843,'A-methods'!$C:$C,$C843,'A-methods'!$A:$A,$D843)</f>
        <v>0</v>
      </c>
      <c r="U843" s="243">
        <f>SUMIFS('A-methods'!AA:AA,'A-methods'!$AG:$AG,"absolute",'A-methods'!$AF:$AF,$B843,'A-methods'!$C:$C,$C843,'A-methods'!$A:$A,$D843)</f>
        <v>0</v>
      </c>
      <c r="V843" s="243">
        <f>SUMIFS('A-methods'!AB:AB,'A-methods'!$AG:$AG,"absolute",'A-methods'!$AF:$AF,$B843,'A-methods'!$C:$C,$C843,'A-methods'!$A:$A,$D843)</f>
        <v>0</v>
      </c>
      <c r="W843" s="243">
        <f>SUMIFS('A-methods'!AC:AC,'A-methods'!$AG:$AG,"absolute",'A-methods'!$AF:$AF,$B843,'A-methods'!$C:$C,$C843,'A-methods'!$A:$A,$D843)</f>
        <v>0</v>
      </c>
      <c r="X843" s="243">
        <f>SUMIFS('A-methods'!AD:AD,'A-methods'!$AG:$AG,"absolute",'A-methods'!$AF:$AF,$B843,'A-methods'!$C:$C,$C843,'A-methods'!$A:$A,$D843)</f>
        <v>0</v>
      </c>
      <c r="Y843" s="243">
        <f>SUMIFS('A-methods'!AE:AE,'A-methods'!$AG:$AG,"absolute",'A-methods'!$AF:$AF,$B843,'A-methods'!$C:$C,$C843,'A-methods'!$A:$A,$D843)</f>
        <v>0</v>
      </c>
    </row>
    <row r="844" spans="1:27">
      <c r="A844" s="237" t="s">
        <v>33</v>
      </c>
      <c r="B844" s="221" t="s">
        <v>34</v>
      </c>
      <c r="C844" s="274" t="str">
        <f t="shared" ref="C844:D859" si="77">C843</f>
        <v>ACT</v>
      </c>
      <c r="D844" s="272" t="str">
        <f t="shared" si="77"/>
        <v>Best</v>
      </c>
      <c r="E844" s="195">
        <f>SUMIFS('A-methods'!K:K,'A-methods'!$AG:$AG,"absolute",'A-methods'!$AF:$AF,$B844,'A-methods'!$C:$C,$C844,'A-methods'!$A:$A,$D844)</f>
        <v>0</v>
      </c>
      <c r="F844" s="243">
        <f>SUMIFS('A-methods'!L:L,'A-methods'!$AG:$AG,"absolute",'A-methods'!$AF:$AF,$B844,'A-methods'!$C:$C,$C844,'A-methods'!$A:$A,$D844)</f>
        <v>0</v>
      </c>
      <c r="G844" s="243">
        <f>SUMIFS('A-methods'!M:M,'A-methods'!$AG:$AG,"absolute",'A-methods'!$AF:$AF,$B844,'A-methods'!$C:$C,$C844,'A-methods'!$A:$A,$D844)</f>
        <v>0</v>
      </c>
      <c r="H844" s="243">
        <f>SUMIFS('A-methods'!N:N,'A-methods'!$AG:$AG,"absolute",'A-methods'!$AF:$AF,$B844,'A-methods'!$C:$C,$C844,'A-methods'!$A:$A,$D844)</f>
        <v>0</v>
      </c>
      <c r="I844" s="243">
        <f>SUMIFS('A-methods'!O:O,'A-methods'!$AG:$AG,"absolute",'A-methods'!$AF:$AF,$B844,'A-methods'!$C:$C,$C844,'A-methods'!$A:$A,$D844)</f>
        <v>0</v>
      </c>
      <c r="J844" s="243">
        <f>SUMIFS('A-methods'!P:P,'A-methods'!$AG:$AG,"absolute",'A-methods'!$AF:$AF,$B844,'A-methods'!$C:$C,$C844,'A-methods'!$A:$A,$D844)</f>
        <v>0</v>
      </c>
      <c r="K844" s="243">
        <f>SUMIFS('A-methods'!Q:Q,'A-methods'!$AG:$AG,"absolute",'A-methods'!$AF:$AF,$B844,'A-methods'!$C:$C,$C844,'A-methods'!$A:$A,$D844)</f>
        <v>0</v>
      </c>
      <c r="L844" s="243">
        <f>SUMIFS('A-methods'!R:R,'A-methods'!$AG:$AG,"absolute",'A-methods'!$AF:$AF,$B844,'A-methods'!$C:$C,$C844,'A-methods'!$A:$A,$D844)</f>
        <v>0</v>
      </c>
      <c r="M844" s="243">
        <f>SUMIFS('A-methods'!S:S,'A-methods'!$AG:$AG,"absolute",'A-methods'!$AF:$AF,$B844,'A-methods'!$C:$C,$C844,'A-methods'!$A:$A,$D844)</f>
        <v>0</v>
      </c>
      <c r="N844" s="243">
        <f>SUMIFS('A-methods'!T:T,'A-methods'!$AG:$AG,"absolute",'A-methods'!$AF:$AF,$B844,'A-methods'!$C:$C,$C844,'A-methods'!$A:$A,$D844)</f>
        <v>0</v>
      </c>
      <c r="O844" s="243">
        <f>SUMIFS('A-methods'!U:U,'A-methods'!$AG:$AG,"absolute",'A-methods'!$AF:$AF,$B844,'A-methods'!$C:$C,$C844,'A-methods'!$A:$A,$D844)</f>
        <v>0</v>
      </c>
      <c r="P844" s="243">
        <f>SUMIFS('A-methods'!V:V,'A-methods'!$AG:$AG,"absolute",'A-methods'!$AF:$AF,$B844,'A-methods'!$C:$C,$C844,'A-methods'!$A:$A,$D844)</f>
        <v>0</v>
      </c>
      <c r="Q844" s="243">
        <f>SUMIFS('A-methods'!W:W,'A-methods'!$AG:$AG,"absolute",'A-methods'!$AF:$AF,$B844,'A-methods'!$C:$C,$C844,'A-methods'!$A:$A,$D844)</f>
        <v>0</v>
      </c>
      <c r="R844" s="243">
        <f>SUMIFS('A-methods'!X:X,'A-methods'!$AG:$AG,"absolute",'A-methods'!$AF:$AF,$B844,'A-methods'!$C:$C,$C844,'A-methods'!$A:$A,$D844)</f>
        <v>0</v>
      </c>
      <c r="S844" s="243">
        <f>SUMIFS('A-methods'!Y:Y,'A-methods'!$AG:$AG,"absolute",'A-methods'!$AF:$AF,$B844,'A-methods'!$C:$C,$C844,'A-methods'!$A:$A,$D844)</f>
        <v>0</v>
      </c>
      <c r="T844" s="243">
        <f>SUMIFS('A-methods'!Z:Z,'A-methods'!$AG:$AG,"absolute",'A-methods'!$AF:$AF,$B844,'A-methods'!$C:$C,$C844,'A-methods'!$A:$A,$D844)</f>
        <v>0</v>
      </c>
      <c r="U844" s="243">
        <f>SUMIFS('A-methods'!AA:AA,'A-methods'!$AG:$AG,"absolute",'A-methods'!$AF:$AF,$B844,'A-methods'!$C:$C,$C844,'A-methods'!$A:$A,$D844)</f>
        <v>0</v>
      </c>
      <c r="V844" s="243">
        <f>SUMIFS('A-methods'!AB:AB,'A-methods'!$AG:$AG,"absolute",'A-methods'!$AF:$AF,$B844,'A-methods'!$C:$C,$C844,'A-methods'!$A:$A,$D844)</f>
        <v>0</v>
      </c>
      <c r="W844" s="243">
        <f>SUMIFS('A-methods'!AC:AC,'A-methods'!$AG:$AG,"absolute",'A-methods'!$AF:$AF,$B844,'A-methods'!$C:$C,$C844,'A-methods'!$A:$A,$D844)</f>
        <v>0</v>
      </c>
      <c r="X844" s="243">
        <f>SUMIFS('A-methods'!AD:AD,'A-methods'!$AG:$AG,"absolute",'A-methods'!$AF:$AF,$B844,'A-methods'!$C:$C,$C844,'A-methods'!$A:$A,$D844)</f>
        <v>0</v>
      </c>
      <c r="Y844" s="243">
        <f>SUMIFS('A-methods'!AE:AE,'A-methods'!$AG:$AG,"absolute",'A-methods'!$AF:$AF,$B844,'A-methods'!$C:$C,$C844,'A-methods'!$A:$A,$D844)</f>
        <v>0</v>
      </c>
    </row>
    <row r="845" spans="1:27">
      <c r="A845" s="237" t="s">
        <v>43</v>
      </c>
      <c r="B845" s="221" t="s">
        <v>44</v>
      </c>
      <c r="C845" s="274" t="str">
        <f t="shared" ref="C845:C859" si="78">C844</f>
        <v>ACT</v>
      </c>
      <c r="D845" s="272" t="str">
        <f t="shared" si="77"/>
        <v>Best</v>
      </c>
      <c r="E845" s="195">
        <f>SUMIFS('A-methods'!K:K,'A-methods'!$AG:$AG,"absolute",'A-methods'!$AF:$AF,$B845,'A-methods'!$C:$C,$C845,'A-methods'!$A:$A,$D845)</f>
        <v>0</v>
      </c>
      <c r="F845" s="243">
        <f>SUMIFS('A-methods'!L:L,'A-methods'!$AG:$AG,"absolute",'A-methods'!$AF:$AF,$B845,'A-methods'!$C:$C,$C845,'A-methods'!$A:$A,$D845)</f>
        <v>0</v>
      </c>
      <c r="G845" s="243">
        <f>SUMIFS('A-methods'!M:M,'A-methods'!$AG:$AG,"absolute",'A-methods'!$AF:$AF,$B845,'A-methods'!$C:$C,$C845,'A-methods'!$A:$A,$D845)</f>
        <v>0</v>
      </c>
      <c r="H845" s="243">
        <f>SUMIFS('A-methods'!N:N,'A-methods'!$AG:$AG,"absolute",'A-methods'!$AF:$AF,$B845,'A-methods'!$C:$C,$C845,'A-methods'!$A:$A,$D845)</f>
        <v>0</v>
      </c>
      <c r="I845" s="243">
        <f>SUMIFS('A-methods'!O:O,'A-methods'!$AG:$AG,"absolute",'A-methods'!$AF:$AF,$B845,'A-methods'!$C:$C,$C845,'A-methods'!$A:$A,$D845)</f>
        <v>0</v>
      </c>
      <c r="J845" s="243">
        <f>SUMIFS('A-methods'!P:P,'A-methods'!$AG:$AG,"absolute",'A-methods'!$AF:$AF,$B845,'A-methods'!$C:$C,$C845,'A-methods'!$A:$A,$D845)</f>
        <v>0</v>
      </c>
      <c r="K845" s="243">
        <f>SUMIFS('A-methods'!Q:Q,'A-methods'!$AG:$AG,"absolute",'A-methods'!$AF:$AF,$B845,'A-methods'!$C:$C,$C845,'A-methods'!$A:$A,$D845)</f>
        <v>0</v>
      </c>
      <c r="L845" s="243">
        <f>SUMIFS('A-methods'!R:R,'A-methods'!$AG:$AG,"absolute",'A-methods'!$AF:$AF,$B845,'A-methods'!$C:$C,$C845,'A-methods'!$A:$A,$D845)</f>
        <v>0</v>
      </c>
      <c r="M845" s="243">
        <f>SUMIFS('A-methods'!S:S,'A-methods'!$AG:$AG,"absolute",'A-methods'!$AF:$AF,$B845,'A-methods'!$C:$C,$C845,'A-methods'!$A:$A,$D845)</f>
        <v>0</v>
      </c>
      <c r="N845" s="243">
        <f>SUMIFS('A-methods'!T:T,'A-methods'!$AG:$AG,"absolute",'A-methods'!$AF:$AF,$B845,'A-methods'!$C:$C,$C845,'A-methods'!$A:$A,$D845)</f>
        <v>0</v>
      </c>
      <c r="O845" s="243">
        <f>SUMIFS('A-methods'!U:U,'A-methods'!$AG:$AG,"absolute",'A-methods'!$AF:$AF,$B845,'A-methods'!$C:$C,$C845,'A-methods'!$A:$A,$D845)</f>
        <v>0</v>
      </c>
      <c r="P845" s="243">
        <f>SUMIFS('A-methods'!V:V,'A-methods'!$AG:$AG,"absolute",'A-methods'!$AF:$AF,$B845,'A-methods'!$C:$C,$C845,'A-methods'!$A:$A,$D845)</f>
        <v>0</v>
      </c>
      <c r="Q845" s="243">
        <f>SUMIFS('A-methods'!W:W,'A-methods'!$AG:$AG,"absolute",'A-methods'!$AF:$AF,$B845,'A-methods'!$C:$C,$C845,'A-methods'!$A:$A,$D845)</f>
        <v>0</v>
      </c>
      <c r="R845" s="243">
        <f>SUMIFS('A-methods'!X:X,'A-methods'!$AG:$AG,"absolute",'A-methods'!$AF:$AF,$B845,'A-methods'!$C:$C,$C845,'A-methods'!$A:$A,$D845)</f>
        <v>0</v>
      </c>
      <c r="S845" s="243">
        <f>SUMIFS('A-methods'!Y:Y,'A-methods'!$AG:$AG,"absolute",'A-methods'!$AF:$AF,$B845,'A-methods'!$C:$C,$C845,'A-methods'!$A:$A,$D845)</f>
        <v>0</v>
      </c>
      <c r="T845" s="243">
        <f>SUMIFS('A-methods'!Z:Z,'A-methods'!$AG:$AG,"absolute",'A-methods'!$AF:$AF,$B845,'A-methods'!$C:$C,$C845,'A-methods'!$A:$A,$D845)</f>
        <v>0</v>
      </c>
      <c r="U845" s="243">
        <f>SUMIFS('A-methods'!AA:AA,'A-methods'!$AG:$AG,"absolute",'A-methods'!$AF:$AF,$B845,'A-methods'!$C:$C,$C845,'A-methods'!$A:$A,$D845)</f>
        <v>0</v>
      </c>
      <c r="V845" s="243">
        <f>SUMIFS('A-methods'!AB:AB,'A-methods'!$AG:$AG,"absolute",'A-methods'!$AF:$AF,$B845,'A-methods'!$C:$C,$C845,'A-methods'!$A:$A,$D845)</f>
        <v>0</v>
      </c>
      <c r="W845" s="243">
        <f>SUMIFS('A-methods'!AC:AC,'A-methods'!$AG:$AG,"absolute",'A-methods'!$AF:$AF,$B845,'A-methods'!$C:$C,$C845,'A-methods'!$A:$A,$D845)</f>
        <v>0</v>
      </c>
      <c r="X845" s="243">
        <f>SUMIFS('A-methods'!AD:AD,'A-methods'!$AG:$AG,"absolute",'A-methods'!$AF:$AF,$B845,'A-methods'!$C:$C,$C845,'A-methods'!$A:$A,$D845)</f>
        <v>0</v>
      </c>
      <c r="Y845" s="243">
        <f>SUMIFS('A-methods'!AE:AE,'A-methods'!$AG:$AG,"absolute",'A-methods'!$AF:$AF,$B845,'A-methods'!$C:$C,$C845,'A-methods'!$A:$A,$D845)</f>
        <v>0</v>
      </c>
    </row>
    <row r="846" spans="1:27">
      <c r="A846" s="237" t="s">
        <v>63</v>
      </c>
      <c r="B846" s="221" t="s">
        <v>64</v>
      </c>
      <c r="C846" s="274" t="str">
        <f t="shared" si="78"/>
        <v>ACT</v>
      </c>
      <c r="D846" s="272" t="str">
        <f t="shared" si="77"/>
        <v>Best</v>
      </c>
      <c r="E846" s="195">
        <f>SUMIFS('A-methods'!K:K,'A-methods'!$AG:$AG,"absolute",'A-methods'!$AF:$AF,$B846,'A-methods'!$C:$C,$C846,'A-methods'!$A:$A,$D846)</f>
        <v>0</v>
      </c>
      <c r="F846" s="243">
        <f>SUMIFS('A-methods'!L:L,'A-methods'!$AG:$AG,"absolute",'A-methods'!$AF:$AF,$B846,'A-methods'!$C:$C,$C846,'A-methods'!$A:$A,$D846)</f>
        <v>0</v>
      </c>
      <c r="G846" s="243">
        <f>SUMIFS('A-methods'!M:M,'A-methods'!$AG:$AG,"absolute",'A-methods'!$AF:$AF,$B846,'A-methods'!$C:$C,$C846,'A-methods'!$A:$A,$D846)</f>
        <v>0</v>
      </c>
      <c r="H846" s="243">
        <f>SUMIFS('A-methods'!N:N,'A-methods'!$AG:$AG,"absolute",'A-methods'!$AF:$AF,$B846,'A-methods'!$C:$C,$C846,'A-methods'!$A:$A,$D846)</f>
        <v>0</v>
      </c>
      <c r="I846" s="243">
        <f>SUMIFS('A-methods'!O:O,'A-methods'!$AG:$AG,"absolute",'A-methods'!$AF:$AF,$B846,'A-methods'!$C:$C,$C846,'A-methods'!$A:$A,$D846)</f>
        <v>0</v>
      </c>
      <c r="J846" s="243">
        <f>SUMIFS('A-methods'!P:P,'A-methods'!$AG:$AG,"absolute",'A-methods'!$AF:$AF,$B846,'A-methods'!$C:$C,$C846,'A-methods'!$A:$A,$D846)</f>
        <v>0</v>
      </c>
      <c r="K846" s="243">
        <f>SUMIFS('A-methods'!Q:Q,'A-methods'!$AG:$AG,"absolute",'A-methods'!$AF:$AF,$B846,'A-methods'!$C:$C,$C846,'A-methods'!$A:$A,$D846)</f>
        <v>0</v>
      </c>
      <c r="L846" s="243">
        <f>SUMIFS('A-methods'!R:R,'A-methods'!$AG:$AG,"absolute",'A-methods'!$AF:$AF,$B846,'A-methods'!$C:$C,$C846,'A-methods'!$A:$A,$D846)</f>
        <v>0</v>
      </c>
      <c r="M846" s="243">
        <f>SUMIFS('A-methods'!S:S,'A-methods'!$AG:$AG,"absolute",'A-methods'!$AF:$AF,$B846,'A-methods'!$C:$C,$C846,'A-methods'!$A:$A,$D846)</f>
        <v>0</v>
      </c>
      <c r="N846" s="243">
        <f>SUMIFS('A-methods'!T:T,'A-methods'!$AG:$AG,"absolute",'A-methods'!$AF:$AF,$B846,'A-methods'!$C:$C,$C846,'A-methods'!$A:$A,$D846)</f>
        <v>0</v>
      </c>
      <c r="O846" s="243">
        <f>SUMIFS('A-methods'!U:U,'A-methods'!$AG:$AG,"absolute",'A-methods'!$AF:$AF,$B846,'A-methods'!$C:$C,$C846,'A-methods'!$A:$A,$D846)</f>
        <v>0</v>
      </c>
      <c r="P846" s="243">
        <f>SUMIFS('A-methods'!V:V,'A-methods'!$AG:$AG,"absolute",'A-methods'!$AF:$AF,$B846,'A-methods'!$C:$C,$C846,'A-methods'!$A:$A,$D846)</f>
        <v>0</v>
      </c>
      <c r="Q846" s="243">
        <f>SUMIFS('A-methods'!W:W,'A-methods'!$AG:$AG,"absolute",'A-methods'!$AF:$AF,$B846,'A-methods'!$C:$C,$C846,'A-methods'!$A:$A,$D846)</f>
        <v>0</v>
      </c>
      <c r="R846" s="243">
        <f>SUMIFS('A-methods'!X:X,'A-methods'!$AG:$AG,"absolute",'A-methods'!$AF:$AF,$B846,'A-methods'!$C:$C,$C846,'A-methods'!$A:$A,$D846)</f>
        <v>0</v>
      </c>
      <c r="S846" s="243">
        <f>SUMIFS('A-methods'!Y:Y,'A-methods'!$AG:$AG,"absolute",'A-methods'!$AF:$AF,$B846,'A-methods'!$C:$C,$C846,'A-methods'!$A:$A,$D846)</f>
        <v>0</v>
      </c>
      <c r="T846" s="243">
        <f>SUMIFS('A-methods'!Z:Z,'A-methods'!$AG:$AG,"absolute",'A-methods'!$AF:$AF,$B846,'A-methods'!$C:$C,$C846,'A-methods'!$A:$A,$D846)</f>
        <v>0</v>
      </c>
      <c r="U846" s="243">
        <f>SUMIFS('A-methods'!AA:AA,'A-methods'!$AG:$AG,"absolute",'A-methods'!$AF:$AF,$B846,'A-methods'!$C:$C,$C846,'A-methods'!$A:$A,$D846)</f>
        <v>0</v>
      </c>
      <c r="V846" s="243">
        <f>SUMIFS('A-methods'!AB:AB,'A-methods'!$AG:$AG,"absolute",'A-methods'!$AF:$AF,$B846,'A-methods'!$C:$C,$C846,'A-methods'!$A:$A,$D846)</f>
        <v>0</v>
      </c>
      <c r="W846" s="243">
        <f>SUMIFS('A-methods'!AC:AC,'A-methods'!$AG:$AG,"absolute",'A-methods'!$AF:$AF,$B846,'A-methods'!$C:$C,$C846,'A-methods'!$A:$A,$D846)</f>
        <v>0</v>
      </c>
      <c r="X846" s="243">
        <f>SUMIFS('A-methods'!AD:AD,'A-methods'!$AG:$AG,"absolute",'A-methods'!$AF:$AF,$B846,'A-methods'!$C:$C,$C846,'A-methods'!$A:$A,$D846)</f>
        <v>0</v>
      </c>
      <c r="Y846" s="243">
        <f>SUMIFS('A-methods'!AE:AE,'A-methods'!$AG:$AG,"absolute",'A-methods'!$AF:$AF,$B846,'A-methods'!$C:$C,$C846,'A-methods'!$A:$A,$D846)</f>
        <v>0</v>
      </c>
      <c r="AA846" s="353"/>
    </row>
    <row r="847" spans="1:27">
      <c r="A847" s="237" t="s">
        <v>75</v>
      </c>
      <c r="B847" s="221" t="s">
        <v>76</v>
      </c>
      <c r="C847" s="274" t="str">
        <f t="shared" si="78"/>
        <v>ACT</v>
      </c>
      <c r="D847" s="272" t="str">
        <f t="shared" si="77"/>
        <v>Best</v>
      </c>
      <c r="E847" s="195">
        <f>SUMIFS('A-methods'!K:K,'A-methods'!$AG:$AG,"absolute",'A-methods'!$AF:$AF,$B847,'A-methods'!$C:$C,$C847,'A-methods'!$A:$A,$D847)</f>
        <v>0</v>
      </c>
      <c r="F847" s="243">
        <f>SUMIFS('A-methods'!L:L,'A-methods'!$AG:$AG,"absolute",'A-methods'!$AF:$AF,$B847,'A-methods'!$C:$C,$C847,'A-methods'!$A:$A,$D847)</f>
        <v>0</v>
      </c>
      <c r="G847" s="243">
        <f>SUMIFS('A-methods'!M:M,'A-methods'!$AG:$AG,"absolute",'A-methods'!$AF:$AF,$B847,'A-methods'!$C:$C,$C847,'A-methods'!$A:$A,$D847)</f>
        <v>0</v>
      </c>
      <c r="H847" s="243">
        <f>SUMIFS('A-methods'!N:N,'A-methods'!$AG:$AG,"absolute",'A-methods'!$AF:$AF,$B847,'A-methods'!$C:$C,$C847,'A-methods'!$A:$A,$D847)</f>
        <v>0</v>
      </c>
      <c r="I847" s="243">
        <f>SUMIFS('A-methods'!O:O,'A-methods'!$AG:$AG,"absolute",'A-methods'!$AF:$AF,$B847,'A-methods'!$C:$C,$C847,'A-methods'!$A:$A,$D847)</f>
        <v>0</v>
      </c>
      <c r="J847" s="243">
        <f>SUMIFS('A-methods'!P:P,'A-methods'!$AG:$AG,"absolute",'A-methods'!$AF:$AF,$B847,'A-methods'!$C:$C,$C847,'A-methods'!$A:$A,$D847)</f>
        <v>0</v>
      </c>
      <c r="K847" s="243">
        <f>SUMIFS('A-methods'!Q:Q,'A-methods'!$AG:$AG,"absolute",'A-methods'!$AF:$AF,$B847,'A-methods'!$C:$C,$C847,'A-methods'!$A:$A,$D847)</f>
        <v>0</v>
      </c>
      <c r="L847" s="243">
        <f>SUMIFS('A-methods'!R:R,'A-methods'!$AG:$AG,"absolute",'A-methods'!$AF:$AF,$B847,'A-methods'!$C:$C,$C847,'A-methods'!$A:$A,$D847)</f>
        <v>0</v>
      </c>
      <c r="M847" s="243">
        <f>SUMIFS('A-methods'!S:S,'A-methods'!$AG:$AG,"absolute",'A-methods'!$AF:$AF,$B847,'A-methods'!$C:$C,$C847,'A-methods'!$A:$A,$D847)</f>
        <v>0</v>
      </c>
      <c r="N847" s="243">
        <f>SUMIFS('A-methods'!T:T,'A-methods'!$AG:$AG,"absolute",'A-methods'!$AF:$AF,$B847,'A-methods'!$C:$C,$C847,'A-methods'!$A:$A,$D847)</f>
        <v>0</v>
      </c>
      <c r="O847" s="243">
        <f>SUMIFS('A-methods'!U:U,'A-methods'!$AG:$AG,"absolute",'A-methods'!$AF:$AF,$B847,'A-methods'!$C:$C,$C847,'A-methods'!$A:$A,$D847)</f>
        <v>0</v>
      </c>
      <c r="P847" s="243">
        <f>SUMIFS('A-methods'!V:V,'A-methods'!$AG:$AG,"absolute",'A-methods'!$AF:$AF,$B847,'A-methods'!$C:$C,$C847,'A-methods'!$A:$A,$D847)</f>
        <v>0</v>
      </c>
      <c r="Q847" s="243">
        <f>SUMIFS('A-methods'!W:W,'A-methods'!$AG:$AG,"absolute",'A-methods'!$AF:$AF,$B847,'A-methods'!$C:$C,$C847,'A-methods'!$A:$A,$D847)</f>
        <v>0</v>
      </c>
      <c r="R847" s="243">
        <f>SUMIFS('A-methods'!X:X,'A-methods'!$AG:$AG,"absolute",'A-methods'!$AF:$AF,$B847,'A-methods'!$C:$C,$C847,'A-methods'!$A:$A,$D847)</f>
        <v>0</v>
      </c>
      <c r="S847" s="243">
        <f>SUMIFS('A-methods'!Y:Y,'A-methods'!$AG:$AG,"absolute",'A-methods'!$AF:$AF,$B847,'A-methods'!$C:$C,$C847,'A-methods'!$A:$A,$D847)</f>
        <v>0</v>
      </c>
      <c r="T847" s="243">
        <f>SUMIFS('A-methods'!Z:Z,'A-methods'!$AG:$AG,"absolute",'A-methods'!$AF:$AF,$B847,'A-methods'!$C:$C,$C847,'A-methods'!$A:$A,$D847)</f>
        <v>0</v>
      </c>
      <c r="U847" s="243">
        <f>SUMIFS('A-methods'!AA:AA,'A-methods'!$AG:$AG,"absolute",'A-methods'!$AF:$AF,$B847,'A-methods'!$C:$C,$C847,'A-methods'!$A:$A,$D847)</f>
        <v>0</v>
      </c>
      <c r="V847" s="243">
        <f>SUMIFS('A-methods'!AB:AB,'A-methods'!$AG:$AG,"absolute",'A-methods'!$AF:$AF,$B847,'A-methods'!$C:$C,$C847,'A-methods'!$A:$A,$D847)</f>
        <v>0</v>
      </c>
      <c r="W847" s="243">
        <f>SUMIFS('A-methods'!AC:AC,'A-methods'!$AG:$AG,"absolute",'A-methods'!$AF:$AF,$B847,'A-methods'!$C:$C,$C847,'A-methods'!$A:$A,$D847)</f>
        <v>0</v>
      </c>
      <c r="X847" s="243">
        <f>SUMIFS('A-methods'!AD:AD,'A-methods'!$AG:$AG,"absolute",'A-methods'!$AF:$AF,$B847,'A-methods'!$C:$C,$C847,'A-methods'!$A:$A,$D847)</f>
        <v>0</v>
      </c>
      <c r="Y847" s="243">
        <f>SUMIFS('A-methods'!AE:AE,'A-methods'!$AG:$AG,"absolute",'A-methods'!$AF:$AF,$B847,'A-methods'!$C:$C,$C847,'A-methods'!$A:$A,$D847)</f>
        <v>0</v>
      </c>
    </row>
    <row r="848" spans="1:27">
      <c r="A848" s="237" t="s">
        <v>253</v>
      </c>
      <c r="B848" s="221" t="s">
        <v>193</v>
      </c>
      <c r="C848" s="274" t="str">
        <f t="shared" si="78"/>
        <v>ACT</v>
      </c>
      <c r="D848" s="272" t="str">
        <f t="shared" si="77"/>
        <v>Best</v>
      </c>
      <c r="E848" s="195">
        <f>SUMIFS('A-methods'!K:K,'A-methods'!$AG:$AG,"absolute",'A-methods'!$AF:$AF,$B848,'A-methods'!$C:$C,$C848,'A-methods'!$A:$A,$D848)</f>
        <v>0</v>
      </c>
      <c r="F848" s="243">
        <f>SUMIFS('A-methods'!L:L,'A-methods'!$AG:$AG,"absolute",'A-methods'!$AF:$AF,$B848,'A-methods'!$C:$C,$C848,'A-methods'!$A:$A,$D848)</f>
        <v>0</v>
      </c>
      <c r="G848" s="243">
        <f>SUMIFS('A-methods'!M:M,'A-methods'!$AG:$AG,"absolute",'A-methods'!$AF:$AF,$B848,'A-methods'!$C:$C,$C848,'A-methods'!$A:$A,$D848)</f>
        <v>0</v>
      </c>
      <c r="H848" s="243">
        <f>SUMIFS('A-methods'!N:N,'A-methods'!$AG:$AG,"absolute",'A-methods'!$AF:$AF,$B848,'A-methods'!$C:$C,$C848,'A-methods'!$A:$A,$D848)</f>
        <v>0</v>
      </c>
      <c r="I848" s="243">
        <f>SUMIFS('A-methods'!O:O,'A-methods'!$AG:$AG,"absolute",'A-methods'!$AF:$AF,$B848,'A-methods'!$C:$C,$C848,'A-methods'!$A:$A,$D848)</f>
        <v>0</v>
      </c>
      <c r="J848" s="243">
        <f>SUMIFS('A-methods'!P:P,'A-methods'!$AG:$AG,"absolute",'A-methods'!$AF:$AF,$B848,'A-methods'!$C:$C,$C848,'A-methods'!$A:$A,$D848)</f>
        <v>0</v>
      </c>
      <c r="K848" s="243">
        <f>SUMIFS('A-methods'!Q:Q,'A-methods'!$AG:$AG,"absolute",'A-methods'!$AF:$AF,$B848,'A-methods'!$C:$C,$C848,'A-methods'!$A:$A,$D848)</f>
        <v>0</v>
      </c>
      <c r="L848" s="243">
        <f>SUMIFS('A-methods'!R:R,'A-methods'!$AG:$AG,"absolute",'A-methods'!$AF:$AF,$B848,'A-methods'!$C:$C,$C848,'A-methods'!$A:$A,$D848)</f>
        <v>0</v>
      </c>
      <c r="M848" s="243">
        <f>SUMIFS('A-methods'!S:S,'A-methods'!$AG:$AG,"absolute",'A-methods'!$AF:$AF,$B848,'A-methods'!$C:$C,$C848,'A-methods'!$A:$A,$D848)</f>
        <v>0</v>
      </c>
      <c r="N848" s="243">
        <f>SUMIFS('A-methods'!T:T,'A-methods'!$AG:$AG,"absolute",'A-methods'!$AF:$AF,$B848,'A-methods'!$C:$C,$C848,'A-methods'!$A:$A,$D848)</f>
        <v>0</v>
      </c>
      <c r="O848" s="243">
        <f>SUMIFS('A-methods'!U:U,'A-methods'!$AG:$AG,"absolute",'A-methods'!$AF:$AF,$B848,'A-methods'!$C:$C,$C848,'A-methods'!$A:$A,$D848)</f>
        <v>0</v>
      </c>
      <c r="P848" s="243">
        <f>SUMIFS('A-methods'!V:V,'A-methods'!$AG:$AG,"absolute",'A-methods'!$AF:$AF,$B848,'A-methods'!$C:$C,$C848,'A-methods'!$A:$A,$D848)</f>
        <v>0</v>
      </c>
      <c r="Q848" s="243">
        <f>SUMIFS('A-methods'!W:W,'A-methods'!$AG:$AG,"absolute",'A-methods'!$AF:$AF,$B848,'A-methods'!$C:$C,$C848,'A-methods'!$A:$A,$D848)</f>
        <v>0</v>
      </c>
      <c r="R848" s="243">
        <f>SUMIFS('A-methods'!X:X,'A-methods'!$AG:$AG,"absolute",'A-methods'!$AF:$AF,$B848,'A-methods'!$C:$C,$C848,'A-methods'!$A:$A,$D848)</f>
        <v>0</v>
      </c>
      <c r="S848" s="243">
        <f>SUMIFS('A-methods'!Y:Y,'A-methods'!$AG:$AG,"absolute",'A-methods'!$AF:$AF,$B848,'A-methods'!$C:$C,$C848,'A-methods'!$A:$A,$D848)</f>
        <v>0</v>
      </c>
      <c r="T848" s="243">
        <f>SUMIFS('A-methods'!Z:Z,'A-methods'!$AG:$AG,"absolute",'A-methods'!$AF:$AF,$B848,'A-methods'!$C:$C,$C848,'A-methods'!$A:$A,$D848)</f>
        <v>0</v>
      </c>
      <c r="U848" s="243">
        <f>SUMIFS('A-methods'!AA:AA,'A-methods'!$AG:$AG,"absolute",'A-methods'!$AF:$AF,$B848,'A-methods'!$C:$C,$C848,'A-methods'!$A:$A,$D848)</f>
        <v>0</v>
      </c>
      <c r="V848" s="243">
        <f>SUMIFS('A-methods'!AB:AB,'A-methods'!$AG:$AG,"absolute",'A-methods'!$AF:$AF,$B848,'A-methods'!$C:$C,$C848,'A-methods'!$A:$A,$D848)</f>
        <v>0</v>
      </c>
      <c r="W848" s="243">
        <f>SUMIFS('A-methods'!AC:AC,'A-methods'!$AG:$AG,"absolute",'A-methods'!$AF:$AF,$B848,'A-methods'!$C:$C,$C848,'A-methods'!$A:$A,$D848)</f>
        <v>0</v>
      </c>
      <c r="X848" s="243">
        <f>SUMIFS('A-methods'!AD:AD,'A-methods'!$AG:$AG,"absolute",'A-methods'!$AF:$AF,$B848,'A-methods'!$C:$C,$C848,'A-methods'!$A:$A,$D848)</f>
        <v>0</v>
      </c>
      <c r="Y848" s="243">
        <f>SUMIFS('A-methods'!AE:AE,'A-methods'!$AG:$AG,"absolute",'A-methods'!$AF:$AF,$B848,'A-methods'!$C:$C,$C848,'A-methods'!$A:$A,$D848)</f>
        <v>0</v>
      </c>
    </row>
    <row r="849" spans="1:32">
      <c r="A849" s="238" t="s">
        <v>87</v>
      </c>
      <c r="B849" s="221" t="s">
        <v>88</v>
      </c>
      <c r="C849" s="274" t="str">
        <f t="shared" si="78"/>
        <v>ACT</v>
      </c>
      <c r="D849" s="272" t="str">
        <f t="shared" si="77"/>
        <v>Best</v>
      </c>
      <c r="E849" s="195">
        <f>SUMIFS('A-methods'!K:K,'A-methods'!$AG:$AG,"absolute",'A-methods'!$AF:$AF,$B849,'A-methods'!$C:$C,$C849,'A-methods'!$A:$A,$D849)</f>
        <v>0</v>
      </c>
      <c r="F849" s="243">
        <f>SUMIFS('A-methods'!L:L,'A-methods'!$AG:$AG,"absolute",'A-methods'!$AF:$AF,$B849,'A-methods'!$C:$C,$C849,'A-methods'!$A:$A,$D849)</f>
        <v>0</v>
      </c>
      <c r="G849" s="243">
        <f>SUMIFS('A-methods'!M:M,'A-methods'!$AG:$AG,"absolute",'A-methods'!$AF:$AF,$B849,'A-methods'!$C:$C,$C849,'A-methods'!$A:$A,$D849)</f>
        <v>0</v>
      </c>
      <c r="H849" s="243">
        <f>SUMIFS('A-methods'!N:N,'A-methods'!$AG:$AG,"absolute",'A-methods'!$AF:$AF,$B849,'A-methods'!$C:$C,$C849,'A-methods'!$A:$A,$D849)</f>
        <v>0</v>
      </c>
      <c r="I849" s="243">
        <f>SUMIFS('A-methods'!O:O,'A-methods'!$AG:$AG,"absolute",'A-methods'!$AF:$AF,$B849,'A-methods'!$C:$C,$C849,'A-methods'!$A:$A,$D849)</f>
        <v>0</v>
      </c>
      <c r="J849" s="243">
        <f>SUMIFS('A-methods'!P:P,'A-methods'!$AG:$AG,"absolute",'A-methods'!$AF:$AF,$B849,'A-methods'!$C:$C,$C849,'A-methods'!$A:$A,$D849)</f>
        <v>0</v>
      </c>
      <c r="K849" s="243">
        <f>SUMIFS('A-methods'!Q:Q,'A-methods'!$AG:$AG,"absolute",'A-methods'!$AF:$AF,$B849,'A-methods'!$C:$C,$C849,'A-methods'!$A:$A,$D849)</f>
        <v>0</v>
      </c>
      <c r="L849" s="243">
        <f>SUMIFS('A-methods'!R:R,'A-methods'!$AG:$AG,"absolute",'A-methods'!$AF:$AF,$B849,'A-methods'!$C:$C,$C849,'A-methods'!$A:$A,$D849)</f>
        <v>0</v>
      </c>
      <c r="M849" s="243">
        <f>SUMIFS('A-methods'!S:S,'A-methods'!$AG:$AG,"absolute",'A-methods'!$AF:$AF,$B849,'A-methods'!$C:$C,$C849,'A-methods'!$A:$A,$D849)</f>
        <v>0</v>
      </c>
      <c r="N849" s="243">
        <f>SUMIFS('A-methods'!T:T,'A-methods'!$AG:$AG,"absolute",'A-methods'!$AF:$AF,$B849,'A-methods'!$C:$C,$C849,'A-methods'!$A:$A,$D849)</f>
        <v>0</v>
      </c>
      <c r="O849" s="243">
        <f>SUMIFS('A-methods'!U:U,'A-methods'!$AG:$AG,"absolute",'A-methods'!$AF:$AF,$B849,'A-methods'!$C:$C,$C849,'A-methods'!$A:$A,$D849)</f>
        <v>0</v>
      </c>
      <c r="P849" s="243">
        <f>SUMIFS('A-methods'!V:V,'A-methods'!$AG:$AG,"absolute",'A-methods'!$AF:$AF,$B849,'A-methods'!$C:$C,$C849,'A-methods'!$A:$A,$D849)</f>
        <v>0</v>
      </c>
      <c r="Q849" s="243">
        <f>SUMIFS('A-methods'!W:W,'A-methods'!$AG:$AG,"absolute",'A-methods'!$AF:$AF,$B849,'A-methods'!$C:$C,$C849,'A-methods'!$A:$A,$D849)</f>
        <v>0</v>
      </c>
      <c r="R849" s="243">
        <f>SUMIFS('A-methods'!X:X,'A-methods'!$AG:$AG,"absolute",'A-methods'!$AF:$AF,$B849,'A-methods'!$C:$C,$C849,'A-methods'!$A:$A,$D849)</f>
        <v>0</v>
      </c>
      <c r="S849" s="243">
        <f>SUMIFS('A-methods'!Y:Y,'A-methods'!$AG:$AG,"absolute",'A-methods'!$AF:$AF,$B849,'A-methods'!$C:$C,$C849,'A-methods'!$A:$A,$D849)</f>
        <v>0</v>
      </c>
      <c r="T849" s="243">
        <f>SUMIFS('A-methods'!Z:Z,'A-methods'!$AG:$AG,"absolute",'A-methods'!$AF:$AF,$B849,'A-methods'!$C:$C,$C849,'A-methods'!$A:$A,$D849)</f>
        <v>0</v>
      </c>
      <c r="U849" s="243">
        <f>SUMIFS('A-methods'!AA:AA,'A-methods'!$AG:$AG,"absolute",'A-methods'!$AF:$AF,$B849,'A-methods'!$C:$C,$C849,'A-methods'!$A:$A,$D849)</f>
        <v>0</v>
      </c>
      <c r="V849" s="243">
        <f>SUMIFS('A-methods'!AB:AB,'A-methods'!$AG:$AG,"absolute",'A-methods'!$AF:$AF,$B849,'A-methods'!$C:$C,$C849,'A-methods'!$A:$A,$D849)</f>
        <v>0</v>
      </c>
      <c r="W849" s="243">
        <f>SUMIFS('A-methods'!AC:AC,'A-methods'!$AG:$AG,"absolute",'A-methods'!$AF:$AF,$B849,'A-methods'!$C:$C,$C849,'A-methods'!$A:$A,$D849)</f>
        <v>0</v>
      </c>
      <c r="X849" s="243">
        <f>SUMIFS('A-methods'!AD:AD,'A-methods'!$AG:$AG,"absolute",'A-methods'!$AF:$AF,$B849,'A-methods'!$C:$C,$C849,'A-methods'!$A:$A,$D849)</f>
        <v>0</v>
      </c>
      <c r="Y849" s="243">
        <f>SUMIFS('A-methods'!AE:AE,'A-methods'!$AG:$AG,"absolute",'A-methods'!$AF:$AF,$B849,'A-methods'!$C:$C,$C849,'A-methods'!$A:$A,$D849)</f>
        <v>0</v>
      </c>
    </row>
    <row r="850" spans="1:32">
      <c r="A850" s="237" t="s">
        <v>91</v>
      </c>
      <c r="B850" s="221" t="s">
        <v>92</v>
      </c>
      <c r="C850" s="274" t="str">
        <f t="shared" si="78"/>
        <v>ACT</v>
      </c>
      <c r="D850" s="272" t="str">
        <f t="shared" si="77"/>
        <v>Best</v>
      </c>
      <c r="E850" s="195">
        <f>SUMIFS('A-methods'!K:K,'A-methods'!$AG:$AG,"absolute",'A-methods'!$AF:$AF,$B850,'A-methods'!$C:$C,$C850,'A-methods'!$A:$A,$D850)</f>
        <v>0</v>
      </c>
      <c r="F850" s="243">
        <f>SUMIFS('A-methods'!L:L,'A-methods'!$AG:$AG,"absolute",'A-methods'!$AF:$AF,$B850,'A-methods'!$C:$C,$C850,'A-methods'!$A:$A,$D850)</f>
        <v>0</v>
      </c>
      <c r="G850" s="243">
        <f>SUMIFS('A-methods'!M:M,'A-methods'!$AG:$AG,"absolute",'A-methods'!$AF:$AF,$B850,'A-methods'!$C:$C,$C850,'A-methods'!$A:$A,$D850)</f>
        <v>0</v>
      </c>
      <c r="H850" s="243">
        <f>SUMIFS('A-methods'!N:N,'A-methods'!$AG:$AG,"absolute",'A-methods'!$AF:$AF,$B850,'A-methods'!$C:$C,$C850,'A-methods'!$A:$A,$D850)</f>
        <v>0</v>
      </c>
      <c r="I850" s="243">
        <f>SUMIFS('A-methods'!O:O,'A-methods'!$AG:$AG,"absolute",'A-methods'!$AF:$AF,$B850,'A-methods'!$C:$C,$C850,'A-methods'!$A:$A,$D850)</f>
        <v>0</v>
      </c>
      <c r="J850" s="243">
        <f>SUMIFS('A-methods'!P:P,'A-methods'!$AG:$AG,"absolute",'A-methods'!$AF:$AF,$B850,'A-methods'!$C:$C,$C850,'A-methods'!$A:$A,$D850)</f>
        <v>0</v>
      </c>
      <c r="K850" s="243">
        <f>SUMIFS('A-methods'!Q:Q,'A-methods'!$AG:$AG,"absolute",'A-methods'!$AF:$AF,$B850,'A-methods'!$C:$C,$C850,'A-methods'!$A:$A,$D850)</f>
        <v>0</v>
      </c>
      <c r="L850" s="243">
        <f>SUMIFS('A-methods'!R:R,'A-methods'!$AG:$AG,"absolute",'A-methods'!$AF:$AF,$B850,'A-methods'!$C:$C,$C850,'A-methods'!$A:$A,$D850)</f>
        <v>0</v>
      </c>
      <c r="M850" s="243">
        <f>SUMIFS('A-methods'!S:S,'A-methods'!$AG:$AG,"absolute",'A-methods'!$AF:$AF,$B850,'A-methods'!$C:$C,$C850,'A-methods'!$A:$A,$D850)</f>
        <v>0</v>
      </c>
      <c r="N850" s="243">
        <f>SUMIFS('A-methods'!T:T,'A-methods'!$AG:$AG,"absolute",'A-methods'!$AF:$AF,$B850,'A-methods'!$C:$C,$C850,'A-methods'!$A:$A,$D850)</f>
        <v>0</v>
      </c>
      <c r="O850" s="243">
        <f>SUMIFS('A-methods'!U:U,'A-methods'!$AG:$AG,"absolute",'A-methods'!$AF:$AF,$B850,'A-methods'!$C:$C,$C850,'A-methods'!$A:$A,$D850)</f>
        <v>0</v>
      </c>
      <c r="P850" s="243">
        <f>SUMIFS('A-methods'!V:V,'A-methods'!$AG:$AG,"absolute",'A-methods'!$AF:$AF,$B850,'A-methods'!$C:$C,$C850,'A-methods'!$A:$A,$D850)</f>
        <v>0</v>
      </c>
      <c r="Q850" s="243">
        <f>SUMIFS('A-methods'!W:W,'A-methods'!$AG:$AG,"absolute",'A-methods'!$AF:$AF,$B850,'A-methods'!$C:$C,$C850,'A-methods'!$A:$A,$D850)</f>
        <v>0</v>
      </c>
      <c r="R850" s="243">
        <f>SUMIFS('A-methods'!X:X,'A-methods'!$AG:$AG,"absolute",'A-methods'!$AF:$AF,$B850,'A-methods'!$C:$C,$C850,'A-methods'!$A:$A,$D850)</f>
        <v>0</v>
      </c>
      <c r="S850" s="243">
        <f>SUMIFS('A-methods'!Y:Y,'A-methods'!$AG:$AG,"absolute",'A-methods'!$AF:$AF,$B850,'A-methods'!$C:$C,$C850,'A-methods'!$A:$A,$D850)</f>
        <v>0</v>
      </c>
      <c r="T850" s="243">
        <f>SUMIFS('A-methods'!Z:Z,'A-methods'!$AG:$AG,"absolute",'A-methods'!$AF:$AF,$B850,'A-methods'!$C:$C,$C850,'A-methods'!$A:$A,$D850)</f>
        <v>0</v>
      </c>
      <c r="U850" s="243">
        <f>SUMIFS('A-methods'!AA:AA,'A-methods'!$AG:$AG,"absolute",'A-methods'!$AF:$AF,$B850,'A-methods'!$C:$C,$C850,'A-methods'!$A:$A,$D850)</f>
        <v>0</v>
      </c>
      <c r="V850" s="243">
        <f>SUMIFS('A-methods'!AB:AB,'A-methods'!$AG:$AG,"absolute",'A-methods'!$AF:$AF,$B850,'A-methods'!$C:$C,$C850,'A-methods'!$A:$A,$D850)</f>
        <v>0</v>
      </c>
      <c r="W850" s="243">
        <f>SUMIFS('A-methods'!AC:AC,'A-methods'!$AG:$AG,"absolute",'A-methods'!$AF:$AF,$B850,'A-methods'!$C:$C,$C850,'A-methods'!$A:$A,$D850)</f>
        <v>0</v>
      </c>
      <c r="X850" s="243">
        <f>SUMIFS('A-methods'!AD:AD,'A-methods'!$AG:$AG,"absolute",'A-methods'!$AF:$AF,$B850,'A-methods'!$C:$C,$C850,'A-methods'!$A:$A,$D850)</f>
        <v>0</v>
      </c>
      <c r="Y850" s="243">
        <f>SUMIFS('A-methods'!AE:AE,'A-methods'!$AG:$AG,"absolute",'A-methods'!$AF:$AF,$B850,'A-methods'!$C:$C,$C850,'A-methods'!$A:$A,$D850)</f>
        <v>0</v>
      </c>
    </row>
    <row r="851" spans="1:32">
      <c r="A851" s="237" t="s">
        <v>97</v>
      </c>
      <c r="B851" s="221" t="s">
        <v>98</v>
      </c>
      <c r="C851" s="274" t="str">
        <f t="shared" si="78"/>
        <v>ACT</v>
      </c>
      <c r="D851" s="272" t="str">
        <f t="shared" si="77"/>
        <v>Best</v>
      </c>
      <c r="E851" s="195">
        <f>SUMIFS('A-methods'!K:K,'A-methods'!$AG:$AG,"absolute",'A-methods'!$AF:$AF,$B851,'A-methods'!$C:$C,$C851,'A-methods'!$A:$A,$D851)</f>
        <v>0</v>
      </c>
      <c r="F851" s="243">
        <f>SUMIFS('A-methods'!L:L,'A-methods'!$AG:$AG,"absolute",'A-methods'!$AF:$AF,$B851,'A-methods'!$C:$C,$C851,'A-methods'!$A:$A,$D851)</f>
        <v>0</v>
      </c>
      <c r="G851" s="243">
        <f>SUMIFS('A-methods'!M:M,'A-methods'!$AG:$AG,"absolute",'A-methods'!$AF:$AF,$B851,'A-methods'!$C:$C,$C851,'A-methods'!$A:$A,$D851)</f>
        <v>0</v>
      </c>
      <c r="H851" s="243">
        <f>SUMIFS('A-methods'!N:N,'A-methods'!$AG:$AG,"absolute",'A-methods'!$AF:$AF,$B851,'A-methods'!$C:$C,$C851,'A-methods'!$A:$A,$D851)</f>
        <v>0</v>
      </c>
      <c r="I851" s="243">
        <f>SUMIFS('A-methods'!O:O,'A-methods'!$AG:$AG,"absolute",'A-methods'!$AF:$AF,$B851,'A-methods'!$C:$C,$C851,'A-methods'!$A:$A,$D851)</f>
        <v>0</v>
      </c>
      <c r="J851" s="243">
        <f>SUMIFS('A-methods'!P:P,'A-methods'!$AG:$AG,"absolute",'A-methods'!$AF:$AF,$B851,'A-methods'!$C:$C,$C851,'A-methods'!$A:$A,$D851)</f>
        <v>0</v>
      </c>
      <c r="K851" s="243">
        <f>SUMIFS('A-methods'!Q:Q,'A-methods'!$AG:$AG,"absolute",'A-methods'!$AF:$AF,$B851,'A-methods'!$C:$C,$C851,'A-methods'!$A:$A,$D851)</f>
        <v>0</v>
      </c>
      <c r="L851" s="243">
        <f>SUMIFS('A-methods'!R:R,'A-methods'!$AG:$AG,"absolute",'A-methods'!$AF:$AF,$B851,'A-methods'!$C:$C,$C851,'A-methods'!$A:$A,$D851)</f>
        <v>0</v>
      </c>
      <c r="M851" s="243">
        <f>SUMIFS('A-methods'!S:S,'A-methods'!$AG:$AG,"absolute",'A-methods'!$AF:$AF,$B851,'A-methods'!$C:$C,$C851,'A-methods'!$A:$A,$D851)</f>
        <v>0</v>
      </c>
      <c r="N851" s="243">
        <f>SUMIFS('A-methods'!T:T,'A-methods'!$AG:$AG,"absolute",'A-methods'!$AF:$AF,$B851,'A-methods'!$C:$C,$C851,'A-methods'!$A:$A,$D851)</f>
        <v>0</v>
      </c>
      <c r="O851" s="243">
        <f>SUMIFS('A-methods'!U:U,'A-methods'!$AG:$AG,"absolute",'A-methods'!$AF:$AF,$B851,'A-methods'!$C:$C,$C851,'A-methods'!$A:$A,$D851)</f>
        <v>0</v>
      </c>
      <c r="P851" s="243">
        <f>SUMIFS('A-methods'!V:V,'A-methods'!$AG:$AG,"absolute",'A-methods'!$AF:$AF,$B851,'A-methods'!$C:$C,$C851,'A-methods'!$A:$A,$D851)</f>
        <v>0</v>
      </c>
      <c r="Q851" s="243">
        <f>SUMIFS('A-methods'!W:W,'A-methods'!$AG:$AG,"absolute",'A-methods'!$AF:$AF,$B851,'A-methods'!$C:$C,$C851,'A-methods'!$A:$A,$D851)</f>
        <v>0</v>
      </c>
      <c r="R851" s="243">
        <f>SUMIFS('A-methods'!X:X,'A-methods'!$AG:$AG,"absolute",'A-methods'!$AF:$AF,$B851,'A-methods'!$C:$C,$C851,'A-methods'!$A:$A,$D851)</f>
        <v>0</v>
      </c>
      <c r="S851" s="243">
        <f>SUMIFS('A-methods'!Y:Y,'A-methods'!$AG:$AG,"absolute",'A-methods'!$AF:$AF,$B851,'A-methods'!$C:$C,$C851,'A-methods'!$A:$A,$D851)</f>
        <v>0</v>
      </c>
      <c r="T851" s="243">
        <f>SUMIFS('A-methods'!Z:Z,'A-methods'!$AG:$AG,"absolute",'A-methods'!$AF:$AF,$B851,'A-methods'!$C:$C,$C851,'A-methods'!$A:$A,$D851)</f>
        <v>0</v>
      </c>
      <c r="U851" s="243">
        <f>SUMIFS('A-methods'!AA:AA,'A-methods'!$AG:$AG,"absolute",'A-methods'!$AF:$AF,$B851,'A-methods'!$C:$C,$C851,'A-methods'!$A:$A,$D851)</f>
        <v>0</v>
      </c>
      <c r="V851" s="243">
        <f>SUMIFS('A-methods'!AB:AB,'A-methods'!$AG:$AG,"absolute",'A-methods'!$AF:$AF,$B851,'A-methods'!$C:$C,$C851,'A-methods'!$A:$A,$D851)</f>
        <v>0</v>
      </c>
      <c r="W851" s="243">
        <f>SUMIFS('A-methods'!AC:AC,'A-methods'!$AG:$AG,"absolute",'A-methods'!$AF:$AF,$B851,'A-methods'!$C:$C,$C851,'A-methods'!$A:$A,$D851)</f>
        <v>0</v>
      </c>
      <c r="X851" s="243">
        <f>SUMIFS('A-methods'!AD:AD,'A-methods'!$AG:$AG,"absolute",'A-methods'!$AF:$AF,$B851,'A-methods'!$C:$C,$C851,'A-methods'!$A:$A,$D851)</f>
        <v>0</v>
      </c>
      <c r="Y851" s="243">
        <f>SUMIFS('A-methods'!AE:AE,'A-methods'!$AG:$AG,"absolute",'A-methods'!$AF:$AF,$B851,'A-methods'!$C:$C,$C851,'A-methods'!$A:$A,$D851)</f>
        <v>0</v>
      </c>
    </row>
    <row r="852" spans="1:32">
      <c r="A852" s="237" t="s">
        <v>107</v>
      </c>
      <c r="B852" s="221" t="s">
        <v>108</v>
      </c>
      <c r="C852" s="274" t="str">
        <f t="shared" si="78"/>
        <v>ACT</v>
      </c>
      <c r="D852" s="272" t="str">
        <f t="shared" si="77"/>
        <v>Best</v>
      </c>
      <c r="E852" s="195">
        <f>SUMIFS('A-methods'!K:K,'A-methods'!$AG:$AG,"absolute",'A-methods'!$AF:$AF,$B852,'A-methods'!$C:$C,$C852,'A-methods'!$A:$A,$D852)</f>
        <v>0</v>
      </c>
      <c r="F852" s="243">
        <f>SUMIFS('A-methods'!L:L,'A-methods'!$AG:$AG,"absolute",'A-methods'!$AF:$AF,$B852,'A-methods'!$C:$C,$C852,'A-methods'!$A:$A,$D852)</f>
        <v>0</v>
      </c>
      <c r="G852" s="243">
        <f>SUMIFS('A-methods'!M:M,'A-methods'!$AG:$AG,"absolute",'A-methods'!$AF:$AF,$B852,'A-methods'!$C:$C,$C852,'A-methods'!$A:$A,$D852)</f>
        <v>0</v>
      </c>
      <c r="H852" s="243">
        <f>SUMIFS('A-methods'!N:N,'A-methods'!$AG:$AG,"absolute",'A-methods'!$AF:$AF,$B852,'A-methods'!$C:$C,$C852,'A-methods'!$A:$A,$D852)</f>
        <v>0</v>
      </c>
      <c r="I852" s="243">
        <f>SUMIFS('A-methods'!O:O,'A-methods'!$AG:$AG,"absolute",'A-methods'!$AF:$AF,$B852,'A-methods'!$C:$C,$C852,'A-methods'!$A:$A,$D852)</f>
        <v>0</v>
      </c>
      <c r="J852" s="243">
        <f>SUMIFS('A-methods'!P:P,'A-methods'!$AG:$AG,"absolute",'A-methods'!$AF:$AF,$B852,'A-methods'!$C:$C,$C852,'A-methods'!$A:$A,$D852)</f>
        <v>0</v>
      </c>
      <c r="K852" s="243">
        <f>SUMIFS('A-methods'!Q:Q,'A-methods'!$AG:$AG,"absolute",'A-methods'!$AF:$AF,$B852,'A-methods'!$C:$C,$C852,'A-methods'!$A:$A,$D852)</f>
        <v>0</v>
      </c>
      <c r="L852" s="243">
        <f>SUMIFS('A-methods'!R:R,'A-methods'!$AG:$AG,"absolute",'A-methods'!$AF:$AF,$B852,'A-methods'!$C:$C,$C852,'A-methods'!$A:$A,$D852)</f>
        <v>0</v>
      </c>
      <c r="M852" s="243">
        <f>SUMIFS('A-methods'!S:S,'A-methods'!$AG:$AG,"absolute",'A-methods'!$AF:$AF,$B852,'A-methods'!$C:$C,$C852,'A-methods'!$A:$A,$D852)</f>
        <v>0</v>
      </c>
      <c r="N852" s="243">
        <f>SUMIFS('A-methods'!T:T,'A-methods'!$AG:$AG,"absolute",'A-methods'!$AF:$AF,$B852,'A-methods'!$C:$C,$C852,'A-methods'!$A:$A,$D852)</f>
        <v>0</v>
      </c>
      <c r="O852" s="243">
        <f>SUMIFS('A-methods'!U:U,'A-methods'!$AG:$AG,"absolute",'A-methods'!$AF:$AF,$B852,'A-methods'!$C:$C,$C852,'A-methods'!$A:$A,$D852)</f>
        <v>0</v>
      </c>
      <c r="P852" s="243">
        <f>SUMIFS('A-methods'!V:V,'A-methods'!$AG:$AG,"absolute",'A-methods'!$AF:$AF,$B852,'A-methods'!$C:$C,$C852,'A-methods'!$A:$A,$D852)</f>
        <v>0</v>
      </c>
      <c r="Q852" s="243">
        <f>SUMIFS('A-methods'!W:W,'A-methods'!$AG:$AG,"absolute",'A-methods'!$AF:$AF,$B852,'A-methods'!$C:$C,$C852,'A-methods'!$A:$A,$D852)</f>
        <v>0</v>
      </c>
      <c r="R852" s="243">
        <f>SUMIFS('A-methods'!X:X,'A-methods'!$AG:$AG,"absolute",'A-methods'!$AF:$AF,$B852,'A-methods'!$C:$C,$C852,'A-methods'!$A:$A,$D852)</f>
        <v>0</v>
      </c>
      <c r="S852" s="243">
        <f>SUMIFS('A-methods'!Y:Y,'A-methods'!$AG:$AG,"absolute",'A-methods'!$AF:$AF,$B852,'A-methods'!$C:$C,$C852,'A-methods'!$A:$A,$D852)</f>
        <v>0</v>
      </c>
      <c r="T852" s="243">
        <f>SUMIFS('A-methods'!Z:Z,'A-methods'!$AG:$AG,"absolute",'A-methods'!$AF:$AF,$B852,'A-methods'!$C:$C,$C852,'A-methods'!$A:$A,$D852)</f>
        <v>0</v>
      </c>
      <c r="U852" s="243">
        <f>SUMIFS('A-methods'!AA:AA,'A-methods'!$AG:$AG,"absolute",'A-methods'!$AF:$AF,$B852,'A-methods'!$C:$C,$C852,'A-methods'!$A:$A,$D852)</f>
        <v>0</v>
      </c>
      <c r="V852" s="243">
        <f>SUMIFS('A-methods'!AB:AB,'A-methods'!$AG:$AG,"absolute",'A-methods'!$AF:$AF,$B852,'A-methods'!$C:$C,$C852,'A-methods'!$A:$A,$D852)</f>
        <v>0</v>
      </c>
      <c r="W852" s="243">
        <f>SUMIFS('A-methods'!AC:AC,'A-methods'!$AG:$AG,"absolute",'A-methods'!$AF:$AF,$B852,'A-methods'!$C:$C,$C852,'A-methods'!$A:$A,$D852)</f>
        <v>0</v>
      </c>
      <c r="X852" s="243">
        <f>SUMIFS('A-methods'!AD:AD,'A-methods'!$AG:$AG,"absolute",'A-methods'!$AF:$AF,$B852,'A-methods'!$C:$C,$C852,'A-methods'!$A:$A,$D852)</f>
        <v>0</v>
      </c>
      <c r="Y852" s="243">
        <f>SUMIFS('A-methods'!AE:AE,'A-methods'!$AG:$AG,"absolute",'A-methods'!$AF:$AF,$B852,'A-methods'!$C:$C,$C852,'A-methods'!$A:$A,$D852)</f>
        <v>0</v>
      </c>
    </row>
    <row r="853" spans="1:32">
      <c r="A853" s="237" t="s">
        <v>115</v>
      </c>
      <c r="B853" s="221" t="s">
        <v>116</v>
      </c>
      <c r="C853" s="274" t="str">
        <f t="shared" si="78"/>
        <v>ACT</v>
      </c>
      <c r="D853" s="272" t="str">
        <f t="shared" si="77"/>
        <v>Best</v>
      </c>
      <c r="E853" s="195">
        <f>SUMIFS('A-methods'!K:K,'A-methods'!$AG:$AG,"absolute",'A-methods'!$AF:$AF,$B853,'A-methods'!$C:$C,$C853,'A-methods'!$A:$A,$D853)</f>
        <v>0</v>
      </c>
      <c r="F853" s="243">
        <f>SUMIFS('A-methods'!L:L,'A-methods'!$AG:$AG,"absolute",'A-methods'!$AF:$AF,$B853,'A-methods'!$C:$C,$C853,'A-methods'!$A:$A,$D853)</f>
        <v>0</v>
      </c>
      <c r="G853" s="243">
        <f>SUMIFS('A-methods'!M:M,'A-methods'!$AG:$AG,"absolute",'A-methods'!$AF:$AF,$B853,'A-methods'!$C:$C,$C853,'A-methods'!$A:$A,$D853)</f>
        <v>0</v>
      </c>
      <c r="H853" s="243">
        <f>SUMIFS('A-methods'!N:N,'A-methods'!$AG:$AG,"absolute",'A-methods'!$AF:$AF,$B853,'A-methods'!$C:$C,$C853,'A-methods'!$A:$A,$D853)</f>
        <v>0</v>
      </c>
      <c r="I853" s="243">
        <f>SUMIFS('A-methods'!O:O,'A-methods'!$AG:$AG,"absolute",'A-methods'!$AF:$AF,$B853,'A-methods'!$C:$C,$C853,'A-methods'!$A:$A,$D853)</f>
        <v>0</v>
      </c>
      <c r="J853" s="243">
        <f>SUMIFS('A-methods'!P:P,'A-methods'!$AG:$AG,"absolute",'A-methods'!$AF:$AF,$B853,'A-methods'!$C:$C,$C853,'A-methods'!$A:$A,$D853)</f>
        <v>0</v>
      </c>
      <c r="K853" s="243">
        <f>SUMIFS('A-methods'!Q:Q,'A-methods'!$AG:$AG,"absolute",'A-methods'!$AF:$AF,$B853,'A-methods'!$C:$C,$C853,'A-methods'!$A:$A,$D853)</f>
        <v>0</v>
      </c>
      <c r="L853" s="243">
        <f>SUMIFS('A-methods'!R:R,'A-methods'!$AG:$AG,"absolute",'A-methods'!$AF:$AF,$B853,'A-methods'!$C:$C,$C853,'A-methods'!$A:$A,$D853)</f>
        <v>0</v>
      </c>
      <c r="M853" s="243">
        <f>SUMIFS('A-methods'!S:S,'A-methods'!$AG:$AG,"absolute",'A-methods'!$AF:$AF,$B853,'A-methods'!$C:$C,$C853,'A-methods'!$A:$A,$D853)</f>
        <v>0</v>
      </c>
      <c r="N853" s="243">
        <f>SUMIFS('A-methods'!T:T,'A-methods'!$AG:$AG,"absolute",'A-methods'!$AF:$AF,$B853,'A-methods'!$C:$C,$C853,'A-methods'!$A:$A,$D853)</f>
        <v>0</v>
      </c>
      <c r="O853" s="243">
        <f>SUMIFS('A-methods'!U:U,'A-methods'!$AG:$AG,"absolute",'A-methods'!$AF:$AF,$B853,'A-methods'!$C:$C,$C853,'A-methods'!$A:$A,$D853)</f>
        <v>0</v>
      </c>
      <c r="P853" s="243">
        <f>SUMIFS('A-methods'!V:V,'A-methods'!$AG:$AG,"absolute",'A-methods'!$AF:$AF,$B853,'A-methods'!$C:$C,$C853,'A-methods'!$A:$A,$D853)</f>
        <v>0</v>
      </c>
      <c r="Q853" s="243">
        <f>SUMIFS('A-methods'!W:W,'A-methods'!$AG:$AG,"absolute",'A-methods'!$AF:$AF,$B853,'A-methods'!$C:$C,$C853,'A-methods'!$A:$A,$D853)</f>
        <v>0</v>
      </c>
      <c r="R853" s="243">
        <f>SUMIFS('A-methods'!X:X,'A-methods'!$AG:$AG,"absolute",'A-methods'!$AF:$AF,$B853,'A-methods'!$C:$C,$C853,'A-methods'!$A:$A,$D853)</f>
        <v>0</v>
      </c>
      <c r="S853" s="243">
        <f>SUMIFS('A-methods'!Y:Y,'A-methods'!$AG:$AG,"absolute",'A-methods'!$AF:$AF,$B853,'A-methods'!$C:$C,$C853,'A-methods'!$A:$A,$D853)</f>
        <v>0</v>
      </c>
      <c r="T853" s="243">
        <f>SUMIFS('A-methods'!Z:Z,'A-methods'!$AG:$AG,"absolute",'A-methods'!$AF:$AF,$B853,'A-methods'!$C:$C,$C853,'A-methods'!$A:$A,$D853)</f>
        <v>0</v>
      </c>
      <c r="U853" s="243">
        <f>SUMIFS('A-methods'!AA:AA,'A-methods'!$AG:$AG,"absolute",'A-methods'!$AF:$AF,$B853,'A-methods'!$C:$C,$C853,'A-methods'!$A:$A,$D853)</f>
        <v>0</v>
      </c>
      <c r="V853" s="243">
        <f>SUMIFS('A-methods'!AB:AB,'A-methods'!$AG:$AG,"absolute",'A-methods'!$AF:$AF,$B853,'A-methods'!$C:$C,$C853,'A-methods'!$A:$A,$D853)</f>
        <v>0</v>
      </c>
      <c r="W853" s="243">
        <f>SUMIFS('A-methods'!AC:AC,'A-methods'!$AG:$AG,"absolute",'A-methods'!$AF:$AF,$B853,'A-methods'!$C:$C,$C853,'A-methods'!$A:$A,$D853)</f>
        <v>0</v>
      </c>
      <c r="X853" s="243">
        <f>SUMIFS('A-methods'!AD:AD,'A-methods'!$AG:$AG,"absolute",'A-methods'!$AF:$AF,$B853,'A-methods'!$C:$C,$C853,'A-methods'!$A:$A,$D853)</f>
        <v>0</v>
      </c>
      <c r="Y853" s="243">
        <f>SUMIFS('A-methods'!AE:AE,'A-methods'!$AG:$AG,"absolute",'A-methods'!$AF:$AF,$B853,'A-methods'!$C:$C,$C853,'A-methods'!$A:$A,$D853)</f>
        <v>0</v>
      </c>
    </row>
    <row r="854" spans="1:32">
      <c r="A854" s="237" t="s">
        <v>125</v>
      </c>
      <c r="B854" s="221" t="s">
        <v>1208</v>
      </c>
      <c r="C854" s="274" t="str">
        <f t="shared" si="78"/>
        <v>ACT</v>
      </c>
      <c r="D854" s="272" t="str">
        <f t="shared" si="77"/>
        <v>Best</v>
      </c>
      <c r="E854" s="195">
        <f>SUMIFS('A-methods'!K:K,'A-methods'!$AG:$AG,"absolute",'A-methods'!$AF:$AF,$B854,'A-methods'!$C:$C,$C854,'A-methods'!$A:$A,$D854)</f>
        <v>0</v>
      </c>
      <c r="F854" s="243">
        <f>SUMIFS('A-methods'!L:L,'A-methods'!$AG:$AG,"absolute",'A-methods'!$AF:$AF,$B854,'A-methods'!$C:$C,$C854,'A-methods'!$A:$A,$D854)</f>
        <v>0</v>
      </c>
      <c r="G854" s="243">
        <f>SUMIFS('A-methods'!M:M,'A-methods'!$AG:$AG,"absolute",'A-methods'!$AF:$AF,$B854,'A-methods'!$C:$C,$C854,'A-methods'!$A:$A,$D854)</f>
        <v>0</v>
      </c>
      <c r="H854" s="243">
        <f>SUMIFS('A-methods'!N:N,'A-methods'!$AG:$AG,"absolute",'A-methods'!$AF:$AF,$B854,'A-methods'!$C:$C,$C854,'A-methods'!$A:$A,$D854)</f>
        <v>0</v>
      </c>
      <c r="I854" s="243">
        <f>SUMIFS('A-methods'!O:O,'A-methods'!$AG:$AG,"absolute",'A-methods'!$AF:$AF,$B854,'A-methods'!$C:$C,$C854,'A-methods'!$A:$A,$D854)</f>
        <v>0</v>
      </c>
      <c r="J854" s="243">
        <f>SUMIFS('A-methods'!P:P,'A-methods'!$AG:$AG,"absolute",'A-methods'!$AF:$AF,$B854,'A-methods'!$C:$C,$C854,'A-methods'!$A:$A,$D854)</f>
        <v>0</v>
      </c>
      <c r="K854" s="243">
        <f>SUMIFS('A-methods'!Q:Q,'A-methods'!$AG:$AG,"absolute",'A-methods'!$AF:$AF,$B854,'A-methods'!$C:$C,$C854,'A-methods'!$A:$A,$D854)</f>
        <v>0</v>
      </c>
      <c r="L854" s="243">
        <f>SUMIFS('A-methods'!R:R,'A-methods'!$AG:$AG,"absolute",'A-methods'!$AF:$AF,$B854,'A-methods'!$C:$C,$C854,'A-methods'!$A:$A,$D854)</f>
        <v>0</v>
      </c>
      <c r="M854" s="243">
        <f>SUMIFS('A-methods'!S:S,'A-methods'!$AG:$AG,"absolute",'A-methods'!$AF:$AF,$B854,'A-methods'!$C:$C,$C854,'A-methods'!$A:$A,$D854)</f>
        <v>0</v>
      </c>
      <c r="N854" s="243">
        <f>SUMIFS('A-methods'!T:T,'A-methods'!$AG:$AG,"absolute",'A-methods'!$AF:$AF,$B854,'A-methods'!$C:$C,$C854,'A-methods'!$A:$A,$D854)</f>
        <v>0</v>
      </c>
      <c r="O854" s="243">
        <f>SUMIFS('A-methods'!U:U,'A-methods'!$AG:$AG,"absolute",'A-methods'!$AF:$AF,$B854,'A-methods'!$C:$C,$C854,'A-methods'!$A:$A,$D854)</f>
        <v>0</v>
      </c>
      <c r="P854" s="243">
        <f>SUMIFS('A-methods'!V:V,'A-methods'!$AG:$AG,"absolute",'A-methods'!$AF:$AF,$B854,'A-methods'!$C:$C,$C854,'A-methods'!$A:$A,$D854)</f>
        <v>0</v>
      </c>
      <c r="Q854" s="243">
        <f>SUMIFS('A-methods'!W:W,'A-methods'!$AG:$AG,"absolute",'A-methods'!$AF:$AF,$B854,'A-methods'!$C:$C,$C854,'A-methods'!$A:$A,$D854)</f>
        <v>0</v>
      </c>
      <c r="R854" s="243">
        <f>SUMIFS('A-methods'!X:X,'A-methods'!$AG:$AG,"absolute",'A-methods'!$AF:$AF,$B854,'A-methods'!$C:$C,$C854,'A-methods'!$A:$A,$D854)</f>
        <v>0</v>
      </c>
      <c r="S854" s="243">
        <f>SUMIFS('A-methods'!Y:Y,'A-methods'!$AG:$AG,"absolute",'A-methods'!$AF:$AF,$B854,'A-methods'!$C:$C,$C854,'A-methods'!$A:$A,$D854)</f>
        <v>0</v>
      </c>
      <c r="T854" s="243">
        <f>SUMIFS('A-methods'!Z:Z,'A-methods'!$AG:$AG,"absolute",'A-methods'!$AF:$AF,$B854,'A-methods'!$C:$C,$C854,'A-methods'!$A:$A,$D854)</f>
        <v>0</v>
      </c>
      <c r="U854" s="243">
        <f>SUMIFS('A-methods'!AA:AA,'A-methods'!$AG:$AG,"absolute",'A-methods'!$AF:$AF,$B854,'A-methods'!$C:$C,$C854,'A-methods'!$A:$A,$D854)</f>
        <v>0</v>
      </c>
      <c r="V854" s="243">
        <f>SUMIFS('A-methods'!AB:AB,'A-methods'!$AG:$AG,"absolute",'A-methods'!$AF:$AF,$B854,'A-methods'!$C:$C,$C854,'A-methods'!$A:$A,$D854)</f>
        <v>0</v>
      </c>
      <c r="W854" s="243">
        <f>SUMIFS('A-methods'!AC:AC,'A-methods'!$AG:$AG,"absolute",'A-methods'!$AF:$AF,$B854,'A-methods'!$C:$C,$C854,'A-methods'!$A:$A,$D854)</f>
        <v>0</v>
      </c>
      <c r="X854" s="243">
        <f>SUMIFS('A-methods'!AD:AD,'A-methods'!$AG:$AG,"absolute",'A-methods'!$AF:$AF,$B854,'A-methods'!$C:$C,$C854,'A-methods'!$A:$A,$D854)</f>
        <v>0</v>
      </c>
      <c r="Y854" s="243">
        <f>SUMIFS('A-methods'!AE:AE,'A-methods'!$AG:$AG,"absolute",'A-methods'!$AF:$AF,$B854,'A-methods'!$C:$C,$C854,'A-methods'!$A:$A,$D854)</f>
        <v>0</v>
      </c>
    </row>
    <row r="855" spans="1:32">
      <c r="A855" s="237" t="s">
        <v>127</v>
      </c>
      <c r="B855" s="221" t="s">
        <v>128</v>
      </c>
      <c r="C855" s="274" t="str">
        <f t="shared" si="78"/>
        <v>ACT</v>
      </c>
      <c r="D855" s="272" t="str">
        <f t="shared" si="77"/>
        <v>Best</v>
      </c>
      <c r="E855" s="195">
        <f>SUMIFS('A-methods'!K:K,'A-methods'!$AG:$AG,"absolute",'A-methods'!$AF:$AF,$B855,'A-methods'!$C:$C,$C855,'A-methods'!$A:$A,$D855)</f>
        <v>0</v>
      </c>
      <c r="F855" s="243">
        <f>SUMIFS('A-methods'!L:L,'A-methods'!$AG:$AG,"absolute",'A-methods'!$AF:$AF,$B855,'A-methods'!$C:$C,$C855,'A-methods'!$A:$A,$D855)</f>
        <v>0</v>
      </c>
      <c r="G855" s="243">
        <f>SUMIFS('A-methods'!M:M,'A-methods'!$AG:$AG,"absolute",'A-methods'!$AF:$AF,$B855,'A-methods'!$C:$C,$C855,'A-methods'!$A:$A,$D855)</f>
        <v>0</v>
      </c>
      <c r="H855" s="243">
        <f>SUMIFS('A-methods'!N:N,'A-methods'!$AG:$AG,"absolute",'A-methods'!$AF:$AF,$B855,'A-methods'!$C:$C,$C855,'A-methods'!$A:$A,$D855)</f>
        <v>0</v>
      </c>
      <c r="I855" s="243">
        <f>SUMIFS('A-methods'!O:O,'A-methods'!$AG:$AG,"absolute",'A-methods'!$AF:$AF,$B855,'A-methods'!$C:$C,$C855,'A-methods'!$A:$A,$D855)</f>
        <v>0</v>
      </c>
      <c r="J855" s="243">
        <f>SUMIFS('A-methods'!P:P,'A-methods'!$AG:$AG,"absolute",'A-methods'!$AF:$AF,$B855,'A-methods'!$C:$C,$C855,'A-methods'!$A:$A,$D855)</f>
        <v>0</v>
      </c>
      <c r="K855" s="243">
        <f>SUMIFS('A-methods'!Q:Q,'A-methods'!$AG:$AG,"absolute",'A-methods'!$AF:$AF,$B855,'A-methods'!$C:$C,$C855,'A-methods'!$A:$A,$D855)</f>
        <v>0</v>
      </c>
      <c r="L855" s="243">
        <f>SUMIFS('A-methods'!R:R,'A-methods'!$AG:$AG,"absolute",'A-methods'!$AF:$AF,$B855,'A-methods'!$C:$C,$C855,'A-methods'!$A:$A,$D855)</f>
        <v>0</v>
      </c>
      <c r="M855" s="243">
        <f>SUMIFS('A-methods'!S:S,'A-methods'!$AG:$AG,"absolute",'A-methods'!$AF:$AF,$B855,'A-methods'!$C:$C,$C855,'A-methods'!$A:$A,$D855)</f>
        <v>0</v>
      </c>
      <c r="N855" s="243">
        <f>SUMIFS('A-methods'!T:T,'A-methods'!$AG:$AG,"absolute",'A-methods'!$AF:$AF,$B855,'A-methods'!$C:$C,$C855,'A-methods'!$A:$A,$D855)</f>
        <v>0</v>
      </c>
      <c r="O855" s="243">
        <f>SUMIFS('A-methods'!U:U,'A-methods'!$AG:$AG,"absolute",'A-methods'!$AF:$AF,$B855,'A-methods'!$C:$C,$C855,'A-methods'!$A:$A,$D855)</f>
        <v>0</v>
      </c>
      <c r="P855" s="243">
        <f>SUMIFS('A-methods'!V:V,'A-methods'!$AG:$AG,"absolute",'A-methods'!$AF:$AF,$B855,'A-methods'!$C:$C,$C855,'A-methods'!$A:$A,$D855)</f>
        <v>0</v>
      </c>
      <c r="Q855" s="243">
        <f>SUMIFS('A-methods'!W:W,'A-methods'!$AG:$AG,"absolute",'A-methods'!$AF:$AF,$B855,'A-methods'!$C:$C,$C855,'A-methods'!$A:$A,$D855)</f>
        <v>0</v>
      </c>
      <c r="R855" s="243">
        <f>SUMIFS('A-methods'!X:X,'A-methods'!$AG:$AG,"absolute",'A-methods'!$AF:$AF,$B855,'A-methods'!$C:$C,$C855,'A-methods'!$A:$A,$D855)</f>
        <v>0</v>
      </c>
      <c r="S855" s="243">
        <f>SUMIFS('A-methods'!Y:Y,'A-methods'!$AG:$AG,"absolute",'A-methods'!$AF:$AF,$B855,'A-methods'!$C:$C,$C855,'A-methods'!$A:$A,$D855)</f>
        <v>0</v>
      </c>
      <c r="T855" s="243">
        <f>SUMIFS('A-methods'!Z:Z,'A-methods'!$AG:$AG,"absolute",'A-methods'!$AF:$AF,$B855,'A-methods'!$C:$C,$C855,'A-methods'!$A:$A,$D855)</f>
        <v>0</v>
      </c>
      <c r="U855" s="243">
        <f>SUMIFS('A-methods'!AA:AA,'A-methods'!$AG:$AG,"absolute",'A-methods'!$AF:$AF,$B855,'A-methods'!$C:$C,$C855,'A-methods'!$A:$A,$D855)</f>
        <v>0</v>
      </c>
      <c r="V855" s="243">
        <f>SUMIFS('A-methods'!AB:AB,'A-methods'!$AG:$AG,"absolute",'A-methods'!$AF:$AF,$B855,'A-methods'!$C:$C,$C855,'A-methods'!$A:$A,$D855)</f>
        <v>0</v>
      </c>
      <c r="W855" s="243">
        <f>SUMIFS('A-methods'!AC:AC,'A-methods'!$AG:$AG,"absolute",'A-methods'!$AF:$AF,$B855,'A-methods'!$C:$C,$C855,'A-methods'!$A:$A,$D855)</f>
        <v>0</v>
      </c>
      <c r="X855" s="243">
        <f>SUMIFS('A-methods'!AD:AD,'A-methods'!$AG:$AG,"absolute",'A-methods'!$AF:$AF,$B855,'A-methods'!$C:$C,$C855,'A-methods'!$A:$A,$D855)</f>
        <v>0</v>
      </c>
      <c r="Y855" s="243">
        <f>SUMIFS('A-methods'!AE:AE,'A-methods'!$AG:$AG,"absolute",'A-methods'!$AF:$AF,$B855,'A-methods'!$C:$C,$C855,'A-methods'!$A:$A,$D855)</f>
        <v>0</v>
      </c>
    </row>
    <row r="856" spans="1:32">
      <c r="A856" s="237" t="s">
        <v>254</v>
      </c>
      <c r="B856" s="221" t="s">
        <v>202</v>
      </c>
      <c r="C856" s="274" t="str">
        <f t="shared" si="78"/>
        <v>ACT</v>
      </c>
      <c r="D856" s="272" t="str">
        <f t="shared" si="77"/>
        <v>Best</v>
      </c>
      <c r="E856" s="195">
        <f>SUMIFS('A-methods'!K:K,'A-methods'!$AG:$AG,"absolute",'A-methods'!$AF:$AF,$B856,'A-methods'!$C:$C,$C856,'A-methods'!$A:$A,$D856)</f>
        <v>0</v>
      </c>
      <c r="F856" s="243">
        <f>SUMIFS('A-methods'!L:L,'A-methods'!$AG:$AG,"absolute",'A-methods'!$AF:$AF,$B856,'A-methods'!$C:$C,$C856,'A-methods'!$A:$A,$D856)</f>
        <v>0</v>
      </c>
      <c r="G856" s="243">
        <f>SUMIFS('A-methods'!M:M,'A-methods'!$AG:$AG,"absolute",'A-methods'!$AF:$AF,$B856,'A-methods'!$C:$C,$C856,'A-methods'!$A:$A,$D856)</f>
        <v>0</v>
      </c>
      <c r="H856" s="243">
        <f>SUMIFS('A-methods'!N:N,'A-methods'!$AG:$AG,"absolute",'A-methods'!$AF:$AF,$B856,'A-methods'!$C:$C,$C856,'A-methods'!$A:$A,$D856)</f>
        <v>0</v>
      </c>
      <c r="I856" s="243">
        <f>SUMIFS('A-methods'!O:O,'A-methods'!$AG:$AG,"absolute",'A-methods'!$AF:$AF,$B856,'A-methods'!$C:$C,$C856,'A-methods'!$A:$A,$D856)</f>
        <v>0</v>
      </c>
      <c r="J856" s="243">
        <f>SUMIFS('A-methods'!P:P,'A-methods'!$AG:$AG,"absolute",'A-methods'!$AF:$AF,$B856,'A-methods'!$C:$C,$C856,'A-methods'!$A:$A,$D856)</f>
        <v>0</v>
      </c>
      <c r="K856" s="243">
        <f>SUMIFS('A-methods'!Q:Q,'A-methods'!$AG:$AG,"absolute",'A-methods'!$AF:$AF,$B856,'A-methods'!$C:$C,$C856,'A-methods'!$A:$A,$D856)</f>
        <v>0</v>
      </c>
      <c r="L856" s="243">
        <f>SUMIFS('A-methods'!R:R,'A-methods'!$AG:$AG,"absolute",'A-methods'!$AF:$AF,$B856,'A-methods'!$C:$C,$C856,'A-methods'!$A:$A,$D856)</f>
        <v>0</v>
      </c>
      <c r="M856" s="243">
        <f>SUMIFS('A-methods'!S:S,'A-methods'!$AG:$AG,"absolute",'A-methods'!$AF:$AF,$B856,'A-methods'!$C:$C,$C856,'A-methods'!$A:$A,$D856)</f>
        <v>0</v>
      </c>
      <c r="N856" s="243">
        <f>SUMIFS('A-methods'!T:T,'A-methods'!$AG:$AG,"absolute",'A-methods'!$AF:$AF,$B856,'A-methods'!$C:$C,$C856,'A-methods'!$A:$A,$D856)</f>
        <v>0</v>
      </c>
      <c r="O856" s="243">
        <f>SUMIFS('A-methods'!U:U,'A-methods'!$AG:$AG,"absolute",'A-methods'!$AF:$AF,$B856,'A-methods'!$C:$C,$C856,'A-methods'!$A:$A,$D856)</f>
        <v>0</v>
      </c>
      <c r="P856" s="243">
        <f>SUMIFS('A-methods'!V:V,'A-methods'!$AG:$AG,"absolute",'A-methods'!$AF:$AF,$B856,'A-methods'!$C:$C,$C856,'A-methods'!$A:$A,$D856)</f>
        <v>0</v>
      </c>
      <c r="Q856" s="243">
        <f>SUMIFS('A-methods'!W:W,'A-methods'!$AG:$AG,"absolute",'A-methods'!$AF:$AF,$B856,'A-methods'!$C:$C,$C856,'A-methods'!$A:$A,$D856)</f>
        <v>0</v>
      </c>
      <c r="R856" s="243">
        <f>SUMIFS('A-methods'!X:X,'A-methods'!$AG:$AG,"absolute",'A-methods'!$AF:$AF,$B856,'A-methods'!$C:$C,$C856,'A-methods'!$A:$A,$D856)</f>
        <v>0</v>
      </c>
      <c r="S856" s="243">
        <f>SUMIFS('A-methods'!Y:Y,'A-methods'!$AG:$AG,"absolute",'A-methods'!$AF:$AF,$B856,'A-methods'!$C:$C,$C856,'A-methods'!$A:$A,$D856)</f>
        <v>0</v>
      </c>
      <c r="T856" s="243">
        <f>SUMIFS('A-methods'!Z:Z,'A-methods'!$AG:$AG,"absolute",'A-methods'!$AF:$AF,$B856,'A-methods'!$C:$C,$C856,'A-methods'!$A:$A,$D856)</f>
        <v>0</v>
      </c>
      <c r="U856" s="243">
        <f>SUMIFS('A-methods'!AA:AA,'A-methods'!$AG:$AG,"absolute",'A-methods'!$AF:$AF,$B856,'A-methods'!$C:$C,$C856,'A-methods'!$A:$A,$D856)</f>
        <v>0</v>
      </c>
      <c r="V856" s="243">
        <f>SUMIFS('A-methods'!AB:AB,'A-methods'!$AG:$AG,"absolute",'A-methods'!$AF:$AF,$B856,'A-methods'!$C:$C,$C856,'A-methods'!$A:$A,$D856)</f>
        <v>0</v>
      </c>
      <c r="W856" s="243">
        <f>SUMIFS('A-methods'!AC:AC,'A-methods'!$AG:$AG,"absolute",'A-methods'!$AF:$AF,$B856,'A-methods'!$C:$C,$C856,'A-methods'!$A:$A,$D856)</f>
        <v>0</v>
      </c>
      <c r="X856" s="243">
        <f>SUMIFS('A-methods'!AD:AD,'A-methods'!$AG:$AG,"absolute",'A-methods'!$AF:$AF,$B856,'A-methods'!$C:$C,$C856,'A-methods'!$A:$A,$D856)</f>
        <v>0</v>
      </c>
      <c r="Y856" s="243">
        <f>SUMIFS('A-methods'!AE:AE,'A-methods'!$AG:$AG,"absolute",'A-methods'!$AF:$AF,$B856,'A-methods'!$C:$C,$C856,'A-methods'!$A:$A,$D856)</f>
        <v>0</v>
      </c>
    </row>
    <row r="857" spans="1:32">
      <c r="A857" s="237" t="s">
        <v>255</v>
      </c>
      <c r="B857" s="221" t="s">
        <v>227</v>
      </c>
      <c r="C857" s="274" t="str">
        <f t="shared" si="78"/>
        <v>ACT</v>
      </c>
      <c r="D857" s="272" t="str">
        <f t="shared" si="77"/>
        <v>Best</v>
      </c>
      <c r="E857" s="195">
        <f>SUMIFS('A-methods'!K:K,'A-methods'!$AG:$AG,"absolute",'A-methods'!$AF:$AF,$B857,'A-methods'!$C:$C,$C857,'A-methods'!$A:$A,$D857)</f>
        <v>0</v>
      </c>
      <c r="F857" s="243">
        <f>SUMIFS('A-methods'!L:L,'A-methods'!$AG:$AG,"absolute",'A-methods'!$AF:$AF,$B857,'A-methods'!$C:$C,$C857,'A-methods'!$A:$A,$D857)</f>
        <v>0</v>
      </c>
      <c r="G857" s="243">
        <f>SUMIFS('A-methods'!M:M,'A-methods'!$AG:$AG,"absolute",'A-methods'!$AF:$AF,$B857,'A-methods'!$C:$C,$C857,'A-methods'!$A:$A,$D857)</f>
        <v>0</v>
      </c>
      <c r="H857" s="243">
        <f>SUMIFS('A-methods'!N:N,'A-methods'!$AG:$AG,"absolute",'A-methods'!$AF:$AF,$B857,'A-methods'!$C:$C,$C857,'A-methods'!$A:$A,$D857)</f>
        <v>0</v>
      </c>
      <c r="I857" s="243">
        <f>SUMIFS('A-methods'!O:O,'A-methods'!$AG:$AG,"absolute",'A-methods'!$AF:$AF,$B857,'A-methods'!$C:$C,$C857,'A-methods'!$A:$A,$D857)</f>
        <v>0</v>
      </c>
      <c r="J857" s="243">
        <f>SUMIFS('A-methods'!P:P,'A-methods'!$AG:$AG,"absolute",'A-methods'!$AF:$AF,$B857,'A-methods'!$C:$C,$C857,'A-methods'!$A:$A,$D857)</f>
        <v>0</v>
      </c>
      <c r="K857" s="243">
        <f>SUMIFS('A-methods'!Q:Q,'A-methods'!$AG:$AG,"absolute",'A-methods'!$AF:$AF,$B857,'A-methods'!$C:$C,$C857,'A-methods'!$A:$A,$D857)</f>
        <v>0</v>
      </c>
      <c r="L857" s="243">
        <f>SUMIFS('A-methods'!R:R,'A-methods'!$AG:$AG,"absolute",'A-methods'!$AF:$AF,$B857,'A-methods'!$C:$C,$C857,'A-methods'!$A:$A,$D857)</f>
        <v>0</v>
      </c>
      <c r="M857" s="243">
        <f>SUMIFS('A-methods'!S:S,'A-methods'!$AG:$AG,"absolute",'A-methods'!$AF:$AF,$B857,'A-methods'!$C:$C,$C857,'A-methods'!$A:$A,$D857)</f>
        <v>0</v>
      </c>
      <c r="N857" s="243">
        <f>SUMIFS('A-methods'!T:T,'A-methods'!$AG:$AG,"absolute",'A-methods'!$AF:$AF,$B857,'A-methods'!$C:$C,$C857,'A-methods'!$A:$A,$D857)</f>
        <v>0</v>
      </c>
      <c r="O857" s="243">
        <f>SUMIFS('A-methods'!U:U,'A-methods'!$AG:$AG,"absolute",'A-methods'!$AF:$AF,$B857,'A-methods'!$C:$C,$C857,'A-methods'!$A:$A,$D857)</f>
        <v>0</v>
      </c>
      <c r="P857" s="243">
        <f>SUMIFS('A-methods'!V:V,'A-methods'!$AG:$AG,"absolute",'A-methods'!$AF:$AF,$B857,'A-methods'!$C:$C,$C857,'A-methods'!$A:$A,$D857)</f>
        <v>0</v>
      </c>
      <c r="Q857" s="243">
        <f>SUMIFS('A-methods'!W:W,'A-methods'!$AG:$AG,"absolute",'A-methods'!$AF:$AF,$B857,'A-methods'!$C:$C,$C857,'A-methods'!$A:$A,$D857)</f>
        <v>0</v>
      </c>
      <c r="R857" s="243">
        <f>SUMIFS('A-methods'!X:X,'A-methods'!$AG:$AG,"absolute",'A-methods'!$AF:$AF,$B857,'A-methods'!$C:$C,$C857,'A-methods'!$A:$A,$D857)</f>
        <v>0</v>
      </c>
      <c r="S857" s="243">
        <f>SUMIFS('A-methods'!Y:Y,'A-methods'!$AG:$AG,"absolute",'A-methods'!$AF:$AF,$B857,'A-methods'!$C:$C,$C857,'A-methods'!$A:$A,$D857)</f>
        <v>0</v>
      </c>
      <c r="T857" s="243">
        <f>SUMIFS('A-methods'!Z:Z,'A-methods'!$AG:$AG,"absolute",'A-methods'!$AF:$AF,$B857,'A-methods'!$C:$C,$C857,'A-methods'!$A:$A,$D857)</f>
        <v>0</v>
      </c>
      <c r="U857" s="243">
        <f>SUMIFS('A-methods'!AA:AA,'A-methods'!$AG:$AG,"absolute",'A-methods'!$AF:$AF,$B857,'A-methods'!$C:$C,$C857,'A-methods'!$A:$A,$D857)</f>
        <v>0</v>
      </c>
      <c r="V857" s="243">
        <f>SUMIFS('A-methods'!AB:AB,'A-methods'!$AG:$AG,"absolute",'A-methods'!$AF:$AF,$B857,'A-methods'!$C:$C,$C857,'A-methods'!$A:$A,$D857)</f>
        <v>0</v>
      </c>
      <c r="W857" s="243">
        <f>SUMIFS('A-methods'!AC:AC,'A-methods'!$AG:$AG,"absolute",'A-methods'!$AF:$AF,$B857,'A-methods'!$C:$C,$C857,'A-methods'!$A:$A,$D857)</f>
        <v>0</v>
      </c>
      <c r="X857" s="243">
        <f>SUMIFS('A-methods'!AD:AD,'A-methods'!$AG:$AG,"absolute",'A-methods'!$AF:$AF,$B857,'A-methods'!$C:$C,$C857,'A-methods'!$A:$A,$D857)</f>
        <v>0</v>
      </c>
      <c r="Y857" s="243">
        <f>SUMIFS('A-methods'!AE:AE,'A-methods'!$AG:$AG,"absolute",'A-methods'!$AF:$AF,$B857,'A-methods'!$C:$C,$C857,'A-methods'!$A:$A,$D857)</f>
        <v>0</v>
      </c>
    </row>
    <row r="858" spans="1:32">
      <c r="A858" s="237" t="s">
        <v>256</v>
      </c>
      <c r="B858" s="221" t="s">
        <v>372</v>
      </c>
      <c r="C858" s="274" t="str">
        <f t="shared" si="78"/>
        <v>ACT</v>
      </c>
      <c r="D858" s="272" t="str">
        <f t="shared" si="77"/>
        <v>Best</v>
      </c>
      <c r="E858" s="195">
        <f>SUMIFS('A-methods'!K:K,'A-methods'!$AG:$AG,"absolute",'A-methods'!$AF:$AF,$B858,'A-methods'!$C:$C,$C858,'A-methods'!$A:$A,$D858)</f>
        <v>0</v>
      </c>
      <c r="F858" s="243">
        <f>SUMIFS('A-methods'!L:L,'A-methods'!$AG:$AG,"absolute",'A-methods'!$AF:$AF,$B858,'A-methods'!$C:$C,$C858,'A-methods'!$A:$A,$D858)</f>
        <v>0</v>
      </c>
      <c r="G858" s="243">
        <f>SUMIFS('A-methods'!M:M,'A-methods'!$AG:$AG,"absolute",'A-methods'!$AF:$AF,$B858,'A-methods'!$C:$C,$C858,'A-methods'!$A:$A,$D858)</f>
        <v>0</v>
      </c>
      <c r="H858" s="243">
        <f>SUMIFS('A-methods'!N:N,'A-methods'!$AG:$AG,"absolute",'A-methods'!$AF:$AF,$B858,'A-methods'!$C:$C,$C858,'A-methods'!$A:$A,$D858)</f>
        <v>0</v>
      </c>
      <c r="I858" s="243">
        <f>SUMIFS('A-methods'!O:O,'A-methods'!$AG:$AG,"absolute",'A-methods'!$AF:$AF,$B858,'A-methods'!$C:$C,$C858,'A-methods'!$A:$A,$D858)</f>
        <v>0</v>
      </c>
      <c r="J858" s="243">
        <f>SUMIFS('A-methods'!P:P,'A-methods'!$AG:$AG,"absolute",'A-methods'!$AF:$AF,$B858,'A-methods'!$C:$C,$C858,'A-methods'!$A:$A,$D858)</f>
        <v>0</v>
      </c>
      <c r="K858" s="243">
        <f>SUMIFS('A-methods'!Q:Q,'A-methods'!$AG:$AG,"absolute",'A-methods'!$AF:$AF,$B858,'A-methods'!$C:$C,$C858,'A-methods'!$A:$A,$D858)</f>
        <v>0</v>
      </c>
      <c r="L858" s="243">
        <f>SUMIFS('A-methods'!R:R,'A-methods'!$AG:$AG,"absolute",'A-methods'!$AF:$AF,$B858,'A-methods'!$C:$C,$C858,'A-methods'!$A:$A,$D858)</f>
        <v>0</v>
      </c>
      <c r="M858" s="243">
        <f>SUMIFS('A-methods'!S:S,'A-methods'!$AG:$AG,"absolute",'A-methods'!$AF:$AF,$B858,'A-methods'!$C:$C,$C858,'A-methods'!$A:$A,$D858)</f>
        <v>0</v>
      </c>
      <c r="N858" s="243">
        <f>SUMIFS('A-methods'!T:T,'A-methods'!$AG:$AG,"absolute",'A-methods'!$AF:$AF,$B858,'A-methods'!$C:$C,$C858,'A-methods'!$A:$A,$D858)</f>
        <v>0</v>
      </c>
      <c r="O858" s="243">
        <f>SUMIFS('A-methods'!U:U,'A-methods'!$AG:$AG,"absolute",'A-methods'!$AF:$AF,$B858,'A-methods'!$C:$C,$C858,'A-methods'!$A:$A,$D858)</f>
        <v>0</v>
      </c>
      <c r="P858" s="243">
        <f>SUMIFS('A-methods'!V:V,'A-methods'!$AG:$AG,"absolute",'A-methods'!$AF:$AF,$B858,'A-methods'!$C:$C,$C858,'A-methods'!$A:$A,$D858)</f>
        <v>0</v>
      </c>
      <c r="Q858" s="243">
        <f>SUMIFS('A-methods'!W:W,'A-methods'!$AG:$AG,"absolute",'A-methods'!$AF:$AF,$B858,'A-methods'!$C:$C,$C858,'A-methods'!$A:$A,$D858)</f>
        <v>0</v>
      </c>
      <c r="R858" s="243">
        <f>SUMIFS('A-methods'!X:X,'A-methods'!$AG:$AG,"absolute",'A-methods'!$AF:$AF,$B858,'A-methods'!$C:$C,$C858,'A-methods'!$A:$A,$D858)</f>
        <v>0</v>
      </c>
      <c r="S858" s="243">
        <f>SUMIFS('A-methods'!Y:Y,'A-methods'!$AG:$AG,"absolute",'A-methods'!$AF:$AF,$B858,'A-methods'!$C:$C,$C858,'A-methods'!$A:$A,$D858)</f>
        <v>0</v>
      </c>
      <c r="T858" s="243">
        <f>SUMIFS('A-methods'!Z:Z,'A-methods'!$AG:$AG,"absolute",'A-methods'!$AF:$AF,$B858,'A-methods'!$C:$C,$C858,'A-methods'!$A:$A,$D858)</f>
        <v>0</v>
      </c>
      <c r="U858" s="243">
        <f>SUMIFS('A-methods'!AA:AA,'A-methods'!$AG:$AG,"absolute",'A-methods'!$AF:$AF,$B858,'A-methods'!$C:$C,$C858,'A-methods'!$A:$A,$D858)</f>
        <v>0</v>
      </c>
      <c r="V858" s="243">
        <f>SUMIFS('A-methods'!AB:AB,'A-methods'!$AG:$AG,"absolute",'A-methods'!$AF:$AF,$B858,'A-methods'!$C:$C,$C858,'A-methods'!$A:$A,$D858)</f>
        <v>0</v>
      </c>
      <c r="W858" s="243">
        <f>SUMIFS('A-methods'!AC:AC,'A-methods'!$AG:$AG,"absolute",'A-methods'!$AF:$AF,$B858,'A-methods'!$C:$C,$C858,'A-methods'!$A:$A,$D858)</f>
        <v>0</v>
      </c>
      <c r="X858" s="243">
        <f>SUMIFS('A-methods'!AD:AD,'A-methods'!$AG:$AG,"absolute",'A-methods'!$AF:$AF,$B858,'A-methods'!$C:$C,$C858,'A-methods'!$A:$A,$D858)</f>
        <v>0</v>
      </c>
      <c r="Y858" s="243">
        <f>SUMIFS('A-methods'!AE:AE,'A-methods'!$AG:$AG,"absolute",'A-methods'!$AF:$AF,$B858,'A-methods'!$C:$C,$C858,'A-methods'!$A:$A,$D858)</f>
        <v>0</v>
      </c>
    </row>
    <row r="859" spans="1:32">
      <c r="A859" s="237" t="s">
        <v>370</v>
      </c>
      <c r="B859" s="221" t="s">
        <v>371</v>
      </c>
      <c r="C859" s="274" t="str">
        <f t="shared" si="78"/>
        <v>ACT</v>
      </c>
      <c r="D859" s="272" t="str">
        <f t="shared" si="77"/>
        <v>Best</v>
      </c>
      <c r="E859" s="195">
        <f>SUMIFS('A-methods'!K:K,'A-methods'!$AG:$AG,"absolute",'A-methods'!$AF:$AF,$B859,'A-methods'!$C:$C,$C859,'A-methods'!$A:$A,$D859)</f>
        <v>0</v>
      </c>
      <c r="F859" s="243">
        <f>SUMIFS('A-methods'!L:L,'A-methods'!$AG:$AG,"absolute",'A-methods'!$AF:$AF,$B859,'A-methods'!$C:$C,$C859,'A-methods'!$A:$A,$D859)</f>
        <v>0</v>
      </c>
      <c r="G859" s="243">
        <f>SUMIFS('A-methods'!M:M,'A-methods'!$AG:$AG,"absolute",'A-methods'!$AF:$AF,$B859,'A-methods'!$C:$C,$C859,'A-methods'!$A:$A,$D859)</f>
        <v>0</v>
      </c>
      <c r="H859" s="243">
        <f>SUMIFS('A-methods'!N:N,'A-methods'!$AG:$AG,"absolute",'A-methods'!$AF:$AF,$B859,'A-methods'!$C:$C,$C859,'A-methods'!$A:$A,$D859)</f>
        <v>0</v>
      </c>
      <c r="I859" s="243">
        <f>SUMIFS('A-methods'!O:O,'A-methods'!$AG:$AG,"absolute",'A-methods'!$AF:$AF,$B859,'A-methods'!$C:$C,$C859,'A-methods'!$A:$A,$D859)</f>
        <v>0</v>
      </c>
      <c r="J859" s="243">
        <f>SUMIFS('A-methods'!P:P,'A-methods'!$AG:$AG,"absolute",'A-methods'!$AF:$AF,$B859,'A-methods'!$C:$C,$C859,'A-methods'!$A:$A,$D859)</f>
        <v>0</v>
      </c>
      <c r="K859" s="243">
        <f>SUMIFS('A-methods'!Q:Q,'A-methods'!$AG:$AG,"absolute",'A-methods'!$AF:$AF,$B859,'A-methods'!$C:$C,$C859,'A-methods'!$A:$A,$D859)</f>
        <v>0</v>
      </c>
      <c r="L859" s="243">
        <f>SUMIFS('A-methods'!R:R,'A-methods'!$AG:$AG,"absolute",'A-methods'!$AF:$AF,$B859,'A-methods'!$C:$C,$C859,'A-methods'!$A:$A,$D859)</f>
        <v>0</v>
      </c>
      <c r="M859" s="243">
        <f>SUMIFS('A-methods'!S:S,'A-methods'!$AG:$AG,"absolute",'A-methods'!$AF:$AF,$B859,'A-methods'!$C:$C,$C859,'A-methods'!$A:$A,$D859)</f>
        <v>0</v>
      </c>
      <c r="N859" s="243">
        <f>SUMIFS('A-methods'!T:T,'A-methods'!$AG:$AG,"absolute",'A-methods'!$AF:$AF,$B859,'A-methods'!$C:$C,$C859,'A-methods'!$A:$A,$D859)</f>
        <v>0</v>
      </c>
      <c r="O859" s="243">
        <f>SUMIFS('A-methods'!U:U,'A-methods'!$AG:$AG,"absolute",'A-methods'!$AF:$AF,$B859,'A-methods'!$C:$C,$C859,'A-methods'!$A:$A,$D859)</f>
        <v>0</v>
      </c>
      <c r="P859" s="243">
        <f>SUMIFS('A-methods'!V:V,'A-methods'!$AG:$AG,"absolute",'A-methods'!$AF:$AF,$B859,'A-methods'!$C:$C,$C859,'A-methods'!$A:$A,$D859)</f>
        <v>0</v>
      </c>
      <c r="Q859" s="243">
        <f>SUMIFS('A-methods'!W:W,'A-methods'!$AG:$AG,"absolute",'A-methods'!$AF:$AF,$B859,'A-methods'!$C:$C,$C859,'A-methods'!$A:$A,$D859)</f>
        <v>0</v>
      </c>
      <c r="R859" s="243">
        <f>SUMIFS('A-methods'!X:X,'A-methods'!$AG:$AG,"absolute",'A-methods'!$AF:$AF,$B859,'A-methods'!$C:$C,$C859,'A-methods'!$A:$A,$D859)</f>
        <v>0</v>
      </c>
      <c r="S859" s="243">
        <f>SUMIFS('A-methods'!Y:Y,'A-methods'!$AG:$AG,"absolute",'A-methods'!$AF:$AF,$B859,'A-methods'!$C:$C,$C859,'A-methods'!$A:$A,$D859)</f>
        <v>0</v>
      </c>
      <c r="T859" s="243">
        <f>SUMIFS('A-methods'!Z:Z,'A-methods'!$AG:$AG,"absolute",'A-methods'!$AF:$AF,$B859,'A-methods'!$C:$C,$C859,'A-methods'!$A:$A,$D859)</f>
        <v>0</v>
      </c>
      <c r="U859" s="243">
        <f>SUMIFS('A-methods'!AA:AA,'A-methods'!$AG:$AG,"absolute",'A-methods'!$AF:$AF,$B859,'A-methods'!$C:$C,$C859,'A-methods'!$A:$A,$D859)</f>
        <v>0</v>
      </c>
      <c r="V859" s="243">
        <f>SUMIFS('A-methods'!AB:AB,'A-methods'!$AG:$AG,"absolute",'A-methods'!$AF:$AF,$B859,'A-methods'!$C:$C,$C859,'A-methods'!$A:$A,$D859)</f>
        <v>0</v>
      </c>
      <c r="W859" s="243">
        <f>SUMIFS('A-methods'!AC:AC,'A-methods'!$AG:$AG,"absolute",'A-methods'!$AF:$AF,$B859,'A-methods'!$C:$C,$C859,'A-methods'!$A:$A,$D859)</f>
        <v>0</v>
      </c>
      <c r="X859" s="243">
        <f>SUMIFS('A-methods'!AD:AD,'A-methods'!$AG:$AG,"absolute",'A-methods'!$AF:$AF,$B859,'A-methods'!$C:$C,$C859,'A-methods'!$A:$A,$D859)</f>
        <v>0</v>
      </c>
      <c r="Y859" s="243">
        <f>SUMIFS('A-methods'!AE:AE,'A-methods'!$AG:$AG,"absolute",'A-methods'!$AF:$AF,$B859,'A-methods'!$C:$C,$C859,'A-methods'!$A:$A,$D859)</f>
        <v>0</v>
      </c>
    </row>
    <row r="860" spans="1:32">
      <c r="A860" s="237" t="s">
        <v>381</v>
      </c>
      <c r="B860" s="221" t="s">
        <v>382</v>
      </c>
      <c r="C860" s="274" t="str">
        <f t="shared" ref="C860:D869" si="79">C859</f>
        <v>ACT</v>
      </c>
      <c r="D860" s="272" t="str">
        <f t="shared" si="79"/>
        <v>Best</v>
      </c>
      <c r="E860" s="195">
        <f>SUMIFS('A-methods'!K:K,'A-methods'!$AG:$AG,"absolute",'A-methods'!$AF:$AF,$B860,'A-methods'!$C:$C,$C860,'A-methods'!$A:$A,$D860)</f>
        <v>0</v>
      </c>
      <c r="F860" s="243">
        <f>SUMIFS('A-methods'!L:L,'A-methods'!$AG:$AG,"absolute",'A-methods'!$AF:$AF,$B860,'A-methods'!$C:$C,$C860,'A-methods'!$A:$A,$D860)</f>
        <v>0</v>
      </c>
      <c r="G860" s="243">
        <f>SUMIFS('A-methods'!M:M,'A-methods'!$AG:$AG,"absolute",'A-methods'!$AF:$AF,$B860,'A-methods'!$C:$C,$C860,'A-methods'!$A:$A,$D860)</f>
        <v>0</v>
      </c>
      <c r="H860" s="243">
        <f>SUMIFS('A-methods'!N:N,'A-methods'!$AG:$AG,"absolute",'A-methods'!$AF:$AF,$B860,'A-methods'!$C:$C,$C860,'A-methods'!$A:$A,$D860)</f>
        <v>0</v>
      </c>
      <c r="I860" s="243">
        <f>SUMIFS('A-methods'!O:O,'A-methods'!$AG:$AG,"absolute",'A-methods'!$AF:$AF,$B860,'A-methods'!$C:$C,$C860,'A-methods'!$A:$A,$D860)</f>
        <v>0</v>
      </c>
      <c r="J860" s="243">
        <f>SUMIFS('A-methods'!P:P,'A-methods'!$AG:$AG,"absolute",'A-methods'!$AF:$AF,$B860,'A-methods'!$C:$C,$C860,'A-methods'!$A:$A,$D860)</f>
        <v>0</v>
      </c>
      <c r="K860" s="243">
        <f>SUMIFS('A-methods'!Q:Q,'A-methods'!$AG:$AG,"absolute",'A-methods'!$AF:$AF,$B860,'A-methods'!$C:$C,$C860,'A-methods'!$A:$A,$D860)</f>
        <v>0</v>
      </c>
      <c r="L860" s="243">
        <f>SUMIFS('A-methods'!R:R,'A-methods'!$AG:$AG,"absolute",'A-methods'!$AF:$AF,$B860,'A-methods'!$C:$C,$C860,'A-methods'!$A:$A,$D860)</f>
        <v>0</v>
      </c>
      <c r="M860" s="243">
        <f>SUMIFS('A-methods'!S:S,'A-methods'!$AG:$AG,"absolute",'A-methods'!$AF:$AF,$B860,'A-methods'!$C:$C,$C860,'A-methods'!$A:$A,$D860)</f>
        <v>0</v>
      </c>
      <c r="N860" s="243">
        <f>SUMIFS('A-methods'!T:T,'A-methods'!$AG:$AG,"absolute",'A-methods'!$AF:$AF,$B860,'A-methods'!$C:$C,$C860,'A-methods'!$A:$A,$D860)</f>
        <v>0</v>
      </c>
      <c r="O860" s="243">
        <f>SUMIFS('A-methods'!U:U,'A-methods'!$AG:$AG,"absolute",'A-methods'!$AF:$AF,$B860,'A-methods'!$C:$C,$C860,'A-methods'!$A:$A,$D860)</f>
        <v>0</v>
      </c>
      <c r="P860" s="243">
        <f>SUMIFS('A-methods'!V:V,'A-methods'!$AG:$AG,"absolute",'A-methods'!$AF:$AF,$B860,'A-methods'!$C:$C,$C860,'A-methods'!$A:$A,$D860)</f>
        <v>0</v>
      </c>
      <c r="Q860" s="243">
        <f>SUMIFS('A-methods'!W:W,'A-methods'!$AG:$AG,"absolute",'A-methods'!$AF:$AF,$B860,'A-methods'!$C:$C,$C860,'A-methods'!$A:$A,$D860)</f>
        <v>0</v>
      </c>
      <c r="R860" s="243">
        <f>SUMIFS('A-methods'!X:X,'A-methods'!$AG:$AG,"absolute",'A-methods'!$AF:$AF,$B860,'A-methods'!$C:$C,$C860,'A-methods'!$A:$A,$D860)</f>
        <v>0</v>
      </c>
      <c r="S860" s="243">
        <f>SUMIFS('A-methods'!Y:Y,'A-methods'!$AG:$AG,"absolute",'A-methods'!$AF:$AF,$B860,'A-methods'!$C:$C,$C860,'A-methods'!$A:$A,$D860)</f>
        <v>0</v>
      </c>
      <c r="T860" s="243">
        <f>SUMIFS('A-methods'!Z:Z,'A-methods'!$AG:$AG,"absolute",'A-methods'!$AF:$AF,$B860,'A-methods'!$C:$C,$C860,'A-methods'!$A:$A,$D860)</f>
        <v>0</v>
      </c>
      <c r="U860" s="243">
        <f>SUMIFS('A-methods'!AA:AA,'A-methods'!$AG:$AG,"absolute",'A-methods'!$AF:$AF,$B860,'A-methods'!$C:$C,$C860,'A-methods'!$A:$A,$D860)</f>
        <v>0</v>
      </c>
      <c r="V860" s="243">
        <f>SUMIFS('A-methods'!AB:AB,'A-methods'!$AG:$AG,"absolute",'A-methods'!$AF:$AF,$B860,'A-methods'!$C:$C,$C860,'A-methods'!$A:$A,$D860)</f>
        <v>0</v>
      </c>
      <c r="W860" s="243">
        <f>SUMIFS('A-methods'!AC:AC,'A-methods'!$AG:$AG,"absolute",'A-methods'!$AF:$AF,$B860,'A-methods'!$C:$C,$C860,'A-methods'!$A:$A,$D860)</f>
        <v>0</v>
      </c>
      <c r="X860" s="243">
        <f>SUMIFS('A-methods'!AD:AD,'A-methods'!$AG:$AG,"absolute",'A-methods'!$AF:$AF,$B860,'A-methods'!$C:$C,$C860,'A-methods'!$A:$A,$D860)</f>
        <v>0</v>
      </c>
      <c r="Y860" s="243">
        <f>SUMIFS('A-methods'!AE:AE,'A-methods'!$AG:$AG,"absolute",'A-methods'!$AF:$AF,$B860,'A-methods'!$C:$C,$C860,'A-methods'!$A:$A,$D860)</f>
        <v>0</v>
      </c>
    </row>
    <row r="861" spans="1:32">
      <c r="A861" s="237" t="s">
        <v>257</v>
      </c>
      <c r="B861" s="221" t="s">
        <v>194</v>
      </c>
      <c r="C861" s="274" t="str">
        <f t="shared" ref="C861:C892" si="80">C860</f>
        <v>ACT</v>
      </c>
      <c r="D861" s="272" t="str">
        <f t="shared" si="79"/>
        <v>Best</v>
      </c>
      <c r="E861" s="195">
        <f>SUMIFS('A-methods'!K:K,'A-methods'!$AG:$AG,"absolute",'A-methods'!$AF:$AF,$B861,'A-methods'!$C:$C,$C861,'A-methods'!$A:$A,$D861)</f>
        <v>0</v>
      </c>
      <c r="F861" s="243">
        <f>SUMIFS('A-methods'!L:L,'A-methods'!$AG:$AG,"absolute",'A-methods'!$AF:$AF,$B861,'A-methods'!$C:$C,$C861,'A-methods'!$A:$A,$D861)</f>
        <v>0</v>
      </c>
      <c r="G861" s="243">
        <f>SUMIFS('A-methods'!M:M,'A-methods'!$AG:$AG,"absolute",'A-methods'!$AF:$AF,$B861,'A-methods'!$C:$C,$C861,'A-methods'!$A:$A,$D861)</f>
        <v>0</v>
      </c>
      <c r="H861" s="243">
        <f>SUMIFS('A-methods'!N:N,'A-methods'!$AG:$AG,"absolute",'A-methods'!$AF:$AF,$B861,'A-methods'!$C:$C,$C861,'A-methods'!$A:$A,$D861)</f>
        <v>0</v>
      </c>
      <c r="I861" s="243">
        <f>SUMIFS('A-methods'!O:O,'A-methods'!$AG:$AG,"absolute",'A-methods'!$AF:$AF,$B861,'A-methods'!$C:$C,$C861,'A-methods'!$A:$A,$D861)</f>
        <v>0</v>
      </c>
      <c r="J861" s="243">
        <f>SUMIFS('A-methods'!P:P,'A-methods'!$AG:$AG,"absolute",'A-methods'!$AF:$AF,$B861,'A-methods'!$C:$C,$C861,'A-methods'!$A:$A,$D861)</f>
        <v>0</v>
      </c>
      <c r="K861" s="243">
        <f>SUMIFS('A-methods'!Q:Q,'A-methods'!$AG:$AG,"absolute",'A-methods'!$AF:$AF,$B861,'A-methods'!$C:$C,$C861,'A-methods'!$A:$A,$D861)</f>
        <v>0</v>
      </c>
      <c r="L861" s="243">
        <f>SUMIFS('A-methods'!R:R,'A-methods'!$AG:$AG,"absolute",'A-methods'!$AF:$AF,$B861,'A-methods'!$C:$C,$C861,'A-methods'!$A:$A,$D861)</f>
        <v>0</v>
      </c>
      <c r="M861" s="243">
        <f>SUMIFS('A-methods'!S:S,'A-methods'!$AG:$AG,"absolute",'A-methods'!$AF:$AF,$B861,'A-methods'!$C:$C,$C861,'A-methods'!$A:$A,$D861)</f>
        <v>0</v>
      </c>
      <c r="N861" s="243">
        <f>SUMIFS('A-methods'!T:T,'A-methods'!$AG:$AG,"absolute",'A-methods'!$AF:$AF,$B861,'A-methods'!$C:$C,$C861,'A-methods'!$A:$A,$D861)</f>
        <v>0</v>
      </c>
      <c r="O861" s="243">
        <f>SUMIFS('A-methods'!U:U,'A-methods'!$AG:$AG,"absolute",'A-methods'!$AF:$AF,$B861,'A-methods'!$C:$C,$C861,'A-methods'!$A:$A,$D861)</f>
        <v>0</v>
      </c>
      <c r="P861" s="243">
        <f>SUMIFS('A-methods'!V:V,'A-methods'!$AG:$AG,"absolute",'A-methods'!$AF:$AF,$B861,'A-methods'!$C:$C,$C861,'A-methods'!$A:$A,$D861)</f>
        <v>0</v>
      </c>
      <c r="Q861" s="243">
        <f>SUMIFS('A-methods'!W:W,'A-methods'!$AG:$AG,"absolute",'A-methods'!$AF:$AF,$B861,'A-methods'!$C:$C,$C861,'A-methods'!$A:$A,$D861)</f>
        <v>0</v>
      </c>
      <c r="R861" s="243">
        <f>SUMIFS('A-methods'!X:X,'A-methods'!$AG:$AG,"absolute",'A-methods'!$AF:$AF,$B861,'A-methods'!$C:$C,$C861,'A-methods'!$A:$A,$D861)</f>
        <v>0</v>
      </c>
      <c r="S861" s="243">
        <f>SUMIFS('A-methods'!Y:Y,'A-methods'!$AG:$AG,"absolute",'A-methods'!$AF:$AF,$B861,'A-methods'!$C:$C,$C861,'A-methods'!$A:$A,$D861)</f>
        <v>0</v>
      </c>
      <c r="T861" s="243">
        <f>SUMIFS('A-methods'!Z:Z,'A-methods'!$AG:$AG,"absolute",'A-methods'!$AF:$AF,$B861,'A-methods'!$C:$C,$C861,'A-methods'!$A:$A,$D861)</f>
        <v>0</v>
      </c>
      <c r="U861" s="243">
        <f>SUMIFS('A-methods'!AA:AA,'A-methods'!$AG:$AG,"absolute",'A-methods'!$AF:$AF,$B861,'A-methods'!$C:$C,$C861,'A-methods'!$A:$A,$D861)</f>
        <v>0</v>
      </c>
      <c r="V861" s="243">
        <f>SUMIFS('A-methods'!AB:AB,'A-methods'!$AG:$AG,"absolute",'A-methods'!$AF:$AF,$B861,'A-methods'!$C:$C,$C861,'A-methods'!$A:$A,$D861)</f>
        <v>0</v>
      </c>
      <c r="W861" s="243">
        <f>SUMIFS('A-methods'!AC:AC,'A-methods'!$AG:$AG,"absolute",'A-methods'!$AF:$AF,$B861,'A-methods'!$C:$C,$C861,'A-methods'!$A:$A,$D861)</f>
        <v>0</v>
      </c>
      <c r="X861" s="243">
        <f>SUMIFS('A-methods'!AD:AD,'A-methods'!$AG:$AG,"absolute",'A-methods'!$AF:$AF,$B861,'A-methods'!$C:$C,$C861,'A-methods'!$A:$A,$D861)</f>
        <v>0</v>
      </c>
      <c r="Y861" s="243">
        <f>SUMIFS('A-methods'!AE:AE,'A-methods'!$AG:$AG,"absolute",'A-methods'!$AF:$AF,$B861,'A-methods'!$C:$C,$C861,'A-methods'!$A:$A,$D861)</f>
        <v>0</v>
      </c>
      <c r="Z861" s="217" t="str">
        <f>""</f>
        <v/>
      </c>
      <c r="AA861" s="355" t="str">
        <f>""</f>
        <v/>
      </c>
      <c r="AB861" s="217" t="str">
        <f>""</f>
        <v/>
      </c>
      <c r="AC861" s="217" t="str">
        <f>""</f>
        <v/>
      </c>
      <c r="AD861" s="217" t="str">
        <f>""</f>
        <v/>
      </c>
      <c r="AE861" s="217" t="str">
        <f>""</f>
        <v/>
      </c>
      <c r="AF861" s="217" t="str">
        <f>""</f>
        <v/>
      </c>
    </row>
    <row r="862" spans="1:32">
      <c r="A862" s="237" t="s">
        <v>159</v>
      </c>
      <c r="B862" s="221" t="s">
        <v>203</v>
      </c>
      <c r="C862" s="274" t="str">
        <f t="shared" si="80"/>
        <v>ACT</v>
      </c>
      <c r="D862" s="272" t="str">
        <f t="shared" si="79"/>
        <v>Best</v>
      </c>
      <c r="E862" s="195">
        <f>SUMIFS('A-methods'!K:K,'A-methods'!$AG:$AG,"absolute",'A-methods'!$AF:$AF,$B862,'A-methods'!$C:$C,$C862,'A-methods'!$A:$A,$D862)</f>
        <v>0</v>
      </c>
      <c r="F862" s="243">
        <f>SUMIFS('A-methods'!L:L,'A-methods'!$AG:$AG,"absolute",'A-methods'!$AF:$AF,$B862,'A-methods'!$C:$C,$C862,'A-methods'!$A:$A,$D862)</f>
        <v>0</v>
      </c>
      <c r="G862" s="243">
        <f>SUMIFS('A-methods'!M:M,'A-methods'!$AG:$AG,"absolute",'A-methods'!$AF:$AF,$B862,'A-methods'!$C:$C,$C862,'A-methods'!$A:$A,$D862)</f>
        <v>0</v>
      </c>
      <c r="H862" s="243">
        <f>SUMIFS('A-methods'!N:N,'A-methods'!$AG:$AG,"absolute",'A-methods'!$AF:$AF,$B862,'A-methods'!$C:$C,$C862,'A-methods'!$A:$A,$D862)</f>
        <v>0</v>
      </c>
      <c r="I862" s="243">
        <f>SUMIFS('A-methods'!O:O,'A-methods'!$AG:$AG,"absolute",'A-methods'!$AF:$AF,$B862,'A-methods'!$C:$C,$C862,'A-methods'!$A:$A,$D862)</f>
        <v>0</v>
      </c>
      <c r="J862" s="243">
        <f>SUMIFS('A-methods'!P:P,'A-methods'!$AG:$AG,"absolute",'A-methods'!$AF:$AF,$B862,'A-methods'!$C:$C,$C862,'A-methods'!$A:$A,$D862)</f>
        <v>0</v>
      </c>
      <c r="K862" s="243">
        <f>SUMIFS('A-methods'!Q:Q,'A-methods'!$AG:$AG,"absolute",'A-methods'!$AF:$AF,$B862,'A-methods'!$C:$C,$C862,'A-methods'!$A:$A,$D862)</f>
        <v>0</v>
      </c>
      <c r="L862" s="243">
        <f>SUMIFS('A-methods'!R:R,'A-methods'!$AG:$AG,"absolute",'A-methods'!$AF:$AF,$B862,'A-methods'!$C:$C,$C862,'A-methods'!$A:$A,$D862)</f>
        <v>0</v>
      </c>
      <c r="M862" s="243">
        <f>SUMIFS('A-methods'!S:S,'A-methods'!$AG:$AG,"absolute",'A-methods'!$AF:$AF,$B862,'A-methods'!$C:$C,$C862,'A-methods'!$A:$A,$D862)</f>
        <v>0</v>
      </c>
      <c r="N862" s="243">
        <f>SUMIFS('A-methods'!T:T,'A-methods'!$AG:$AG,"absolute",'A-methods'!$AF:$AF,$B862,'A-methods'!$C:$C,$C862,'A-methods'!$A:$A,$D862)</f>
        <v>0</v>
      </c>
      <c r="O862" s="243">
        <f>SUMIFS('A-methods'!U:U,'A-methods'!$AG:$AG,"absolute",'A-methods'!$AF:$AF,$B862,'A-methods'!$C:$C,$C862,'A-methods'!$A:$A,$D862)</f>
        <v>0</v>
      </c>
      <c r="P862" s="243">
        <f>SUMIFS('A-methods'!V:V,'A-methods'!$AG:$AG,"absolute",'A-methods'!$AF:$AF,$B862,'A-methods'!$C:$C,$C862,'A-methods'!$A:$A,$D862)</f>
        <v>0</v>
      </c>
      <c r="Q862" s="243">
        <f>SUMIFS('A-methods'!W:W,'A-methods'!$AG:$AG,"absolute",'A-methods'!$AF:$AF,$B862,'A-methods'!$C:$C,$C862,'A-methods'!$A:$A,$D862)</f>
        <v>0</v>
      </c>
      <c r="R862" s="243">
        <f>SUMIFS('A-methods'!X:X,'A-methods'!$AG:$AG,"absolute",'A-methods'!$AF:$AF,$B862,'A-methods'!$C:$C,$C862,'A-methods'!$A:$A,$D862)</f>
        <v>0</v>
      </c>
      <c r="S862" s="243">
        <f>SUMIFS('A-methods'!Y:Y,'A-methods'!$AG:$AG,"absolute",'A-methods'!$AF:$AF,$B862,'A-methods'!$C:$C,$C862,'A-methods'!$A:$A,$D862)</f>
        <v>0</v>
      </c>
      <c r="T862" s="243">
        <f>SUMIFS('A-methods'!Z:Z,'A-methods'!$AG:$AG,"absolute",'A-methods'!$AF:$AF,$B862,'A-methods'!$C:$C,$C862,'A-methods'!$A:$A,$D862)</f>
        <v>0</v>
      </c>
      <c r="U862" s="243">
        <f>SUMIFS('A-methods'!AA:AA,'A-methods'!$AG:$AG,"absolute",'A-methods'!$AF:$AF,$B862,'A-methods'!$C:$C,$C862,'A-methods'!$A:$A,$D862)</f>
        <v>0</v>
      </c>
      <c r="V862" s="243">
        <f>SUMIFS('A-methods'!AB:AB,'A-methods'!$AG:$AG,"absolute",'A-methods'!$AF:$AF,$B862,'A-methods'!$C:$C,$C862,'A-methods'!$A:$A,$D862)</f>
        <v>0</v>
      </c>
      <c r="W862" s="243">
        <f>SUMIFS('A-methods'!AC:AC,'A-methods'!$AG:$AG,"absolute",'A-methods'!$AF:$AF,$B862,'A-methods'!$C:$C,$C862,'A-methods'!$A:$A,$D862)</f>
        <v>0</v>
      </c>
      <c r="X862" s="243">
        <f>SUMIFS('A-methods'!AD:AD,'A-methods'!$AG:$AG,"absolute",'A-methods'!$AF:$AF,$B862,'A-methods'!$C:$C,$C862,'A-methods'!$A:$A,$D862)</f>
        <v>0</v>
      </c>
      <c r="Y862" s="243">
        <f>SUMIFS('A-methods'!AE:AE,'A-methods'!$AG:$AG,"absolute",'A-methods'!$AF:$AF,$B862,'A-methods'!$C:$C,$C862,'A-methods'!$A:$A,$D862)</f>
        <v>0</v>
      </c>
    </row>
    <row r="863" spans="1:32">
      <c r="A863" s="237" t="s">
        <v>258</v>
      </c>
      <c r="B863" s="221" t="s">
        <v>766</v>
      </c>
      <c r="C863" s="274" t="str">
        <f t="shared" si="80"/>
        <v>ACT</v>
      </c>
      <c r="D863" s="272" t="str">
        <f t="shared" si="79"/>
        <v>Best</v>
      </c>
      <c r="E863" s="195">
        <f>SUMIFS('A-methods'!K:K,'A-methods'!$AG:$AG,"absolute",'A-methods'!$AF:$AF,$B863,'A-methods'!$C:$C,$C863,'A-methods'!$A:$A,$D863)</f>
        <v>3239.4371405943175</v>
      </c>
      <c r="F863" s="243">
        <f>SUMIFS('A-methods'!L:L,'A-methods'!$AG:$AG,"absolute",'A-methods'!$AF:$AF,$B863,'A-methods'!$C:$C,$C863,'A-methods'!$A:$A,$D863)</f>
        <v>3271.8315120002608</v>
      </c>
      <c r="G863" s="243">
        <f>SUMIFS('A-methods'!M:M,'A-methods'!$AG:$AG,"absolute",'A-methods'!$AF:$AF,$B863,'A-methods'!$C:$C,$C863,'A-methods'!$A:$A,$D863)</f>
        <v>3304.5498271202632</v>
      </c>
      <c r="H863" s="243">
        <f>SUMIFS('A-methods'!N:N,'A-methods'!$AG:$AG,"absolute",'A-methods'!$AF:$AF,$B863,'A-methods'!$C:$C,$C863,'A-methods'!$A:$A,$D863)</f>
        <v>3337.5953253914658</v>
      </c>
      <c r="I863" s="243">
        <f>SUMIFS('A-methods'!O:O,'A-methods'!$AG:$AG,"absolute",'A-methods'!$AF:$AF,$B863,'A-methods'!$C:$C,$C863,'A-methods'!$A:$A,$D863)</f>
        <v>3370.9712786453806</v>
      </c>
      <c r="J863" s="243">
        <f>SUMIFS('A-methods'!P:P,'A-methods'!$AG:$AG,"absolute",'A-methods'!$AF:$AF,$B863,'A-methods'!$C:$C,$C863,'A-methods'!$A:$A,$D863)</f>
        <v>3404.6809914318346</v>
      </c>
      <c r="K863" s="243">
        <f>SUMIFS('A-methods'!Q:Q,'A-methods'!$AG:$AG,"absolute",'A-methods'!$AF:$AF,$B863,'A-methods'!$C:$C,$C863,'A-methods'!$A:$A,$D863)</f>
        <v>3438.7278013461532</v>
      </c>
      <c r="L863" s="243">
        <f>SUMIFS('A-methods'!R:R,'A-methods'!$AG:$AG,"absolute",'A-methods'!$AF:$AF,$B863,'A-methods'!$C:$C,$C863,'A-methods'!$A:$A,$D863)</f>
        <v>3473.1150793596148</v>
      </c>
      <c r="M863" s="243">
        <f>SUMIFS('A-methods'!S:S,'A-methods'!$AG:$AG,"absolute",'A-methods'!$AF:$AF,$B863,'A-methods'!$C:$C,$C863,'A-methods'!$A:$A,$D863)</f>
        <v>3507.8462301532109</v>
      </c>
      <c r="N863" s="243">
        <f>SUMIFS('A-methods'!T:T,'A-methods'!$AG:$AG,"absolute",'A-methods'!$AF:$AF,$B863,'A-methods'!$C:$C,$C863,'A-methods'!$A:$A,$D863)</f>
        <v>3542.9246924547429</v>
      </c>
      <c r="O863" s="243">
        <f>SUMIFS('A-methods'!U:U,'A-methods'!$AG:$AG,"absolute",'A-methods'!$AF:$AF,$B863,'A-methods'!$C:$C,$C863,'A-methods'!$A:$A,$D863)</f>
        <v>3507.4954455301954</v>
      </c>
      <c r="P863" s="243">
        <f>SUMIFS('A-methods'!V:V,'A-methods'!$AG:$AG,"absolute",'A-methods'!$AF:$AF,$B863,'A-methods'!$C:$C,$C863,'A-methods'!$A:$A,$D863)</f>
        <v>3472.4204910748936</v>
      </c>
      <c r="Q863" s="243">
        <f>SUMIFS('A-methods'!W:W,'A-methods'!$AG:$AG,"absolute",'A-methods'!$AF:$AF,$B863,'A-methods'!$C:$C,$C863,'A-methods'!$A:$A,$D863)</f>
        <v>3437.6962861641446</v>
      </c>
      <c r="R863" s="243">
        <f>SUMIFS('A-methods'!X:X,'A-methods'!$AG:$AG,"absolute",'A-methods'!$AF:$AF,$B863,'A-methods'!$C:$C,$C863,'A-methods'!$A:$A,$D863)</f>
        <v>3403.3193233025031</v>
      </c>
      <c r="S863" s="243">
        <f>SUMIFS('A-methods'!Y:Y,'A-methods'!$AG:$AG,"absolute",'A-methods'!$AF:$AF,$B863,'A-methods'!$C:$C,$C863,'A-methods'!$A:$A,$D863)</f>
        <v>3369.2861300694781</v>
      </c>
      <c r="T863" s="243">
        <f>SUMIFS('A-methods'!Z:Z,'A-methods'!$AG:$AG,"absolute",'A-methods'!$AF:$AF,$B863,'A-methods'!$C:$C,$C863,'A-methods'!$A:$A,$D863)</f>
        <v>3335.5932687687832</v>
      </c>
      <c r="U863" s="243">
        <f>SUMIFS('A-methods'!AA:AA,'A-methods'!$AG:$AG,"absolute",'A-methods'!$AF:$AF,$B863,'A-methods'!$C:$C,$C863,'A-methods'!$A:$A,$D863)</f>
        <v>3302.2373360810952</v>
      </c>
      <c r="V863" s="243">
        <f>SUMIFS('A-methods'!AB:AB,'A-methods'!$AG:$AG,"absolute",'A-methods'!$AF:$AF,$B863,'A-methods'!$C:$C,$C863,'A-methods'!$A:$A,$D863)</f>
        <v>3269.2149627202843</v>
      </c>
      <c r="W863" s="243">
        <f>SUMIFS('A-methods'!AC:AC,'A-methods'!$AG:$AG,"absolute",'A-methods'!$AF:$AF,$B863,'A-methods'!$C:$C,$C863,'A-methods'!$A:$A,$D863)</f>
        <v>3236.5228130930814</v>
      </c>
      <c r="X863" s="243">
        <f>SUMIFS('A-methods'!AD:AD,'A-methods'!$AG:$AG,"absolute",'A-methods'!$AF:$AF,$B863,'A-methods'!$C:$C,$C863,'A-methods'!$A:$A,$D863)</f>
        <v>3204.1575849621504</v>
      </c>
      <c r="Y863" s="243">
        <f>SUMIFS('A-methods'!AE:AE,'A-methods'!$AG:$AG,"absolute",'A-methods'!$AF:$AF,$B863,'A-methods'!$C:$C,$C863,'A-methods'!$A:$A,$D863)</f>
        <v>3172.1160091125289</v>
      </c>
    </row>
    <row r="864" spans="1:32">
      <c r="A864" s="237" t="s">
        <v>259</v>
      </c>
      <c r="B864" s="221" t="s">
        <v>263</v>
      </c>
      <c r="C864" s="274" t="str">
        <f t="shared" si="80"/>
        <v>ACT</v>
      </c>
      <c r="D864" s="272" t="str">
        <f t="shared" si="79"/>
        <v>Best</v>
      </c>
      <c r="E864" s="195">
        <f>SUMIFS('A-methods'!K:K,'A-methods'!$AG:$AG,"absolute",'A-methods'!$AF:$AF,$B864,'A-methods'!$C:$C,$C864,'A-methods'!$A:$A,$D864)</f>
        <v>0</v>
      </c>
      <c r="F864" s="243">
        <f>SUMIFS('A-methods'!L:L,'A-methods'!$AG:$AG,"absolute",'A-methods'!$AF:$AF,$B864,'A-methods'!$C:$C,$C864,'A-methods'!$A:$A,$D864)</f>
        <v>0</v>
      </c>
      <c r="G864" s="243">
        <f>SUMIFS('A-methods'!M:M,'A-methods'!$AG:$AG,"absolute",'A-methods'!$AF:$AF,$B864,'A-methods'!$C:$C,$C864,'A-methods'!$A:$A,$D864)</f>
        <v>0</v>
      </c>
      <c r="H864" s="243">
        <f>SUMIFS('A-methods'!N:N,'A-methods'!$AG:$AG,"absolute",'A-methods'!$AF:$AF,$B864,'A-methods'!$C:$C,$C864,'A-methods'!$A:$A,$D864)</f>
        <v>0</v>
      </c>
      <c r="I864" s="243">
        <f>SUMIFS('A-methods'!O:O,'A-methods'!$AG:$AG,"absolute",'A-methods'!$AF:$AF,$B864,'A-methods'!$C:$C,$C864,'A-methods'!$A:$A,$D864)</f>
        <v>0</v>
      </c>
      <c r="J864" s="243">
        <f>SUMIFS('A-methods'!P:P,'A-methods'!$AG:$AG,"absolute",'A-methods'!$AF:$AF,$B864,'A-methods'!$C:$C,$C864,'A-methods'!$A:$A,$D864)</f>
        <v>0</v>
      </c>
      <c r="K864" s="243">
        <f>SUMIFS('A-methods'!Q:Q,'A-methods'!$AG:$AG,"absolute",'A-methods'!$AF:$AF,$B864,'A-methods'!$C:$C,$C864,'A-methods'!$A:$A,$D864)</f>
        <v>0</v>
      </c>
      <c r="L864" s="243">
        <f>SUMIFS('A-methods'!R:R,'A-methods'!$AG:$AG,"absolute",'A-methods'!$AF:$AF,$B864,'A-methods'!$C:$C,$C864,'A-methods'!$A:$A,$D864)</f>
        <v>0</v>
      </c>
      <c r="M864" s="243">
        <f>SUMIFS('A-methods'!S:S,'A-methods'!$AG:$AG,"absolute",'A-methods'!$AF:$AF,$B864,'A-methods'!$C:$C,$C864,'A-methods'!$A:$A,$D864)</f>
        <v>0</v>
      </c>
      <c r="N864" s="243">
        <f>SUMIFS('A-methods'!T:T,'A-methods'!$AG:$AG,"absolute",'A-methods'!$AF:$AF,$B864,'A-methods'!$C:$C,$C864,'A-methods'!$A:$A,$D864)</f>
        <v>0</v>
      </c>
      <c r="O864" s="243">
        <f>SUMIFS('A-methods'!U:U,'A-methods'!$AG:$AG,"absolute",'A-methods'!$AF:$AF,$B864,'A-methods'!$C:$C,$C864,'A-methods'!$A:$A,$D864)</f>
        <v>0</v>
      </c>
      <c r="P864" s="243">
        <f>SUMIFS('A-methods'!V:V,'A-methods'!$AG:$AG,"absolute",'A-methods'!$AF:$AF,$B864,'A-methods'!$C:$C,$C864,'A-methods'!$A:$A,$D864)</f>
        <v>0</v>
      </c>
      <c r="Q864" s="243">
        <f>SUMIFS('A-methods'!W:W,'A-methods'!$AG:$AG,"absolute",'A-methods'!$AF:$AF,$B864,'A-methods'!$C:$C,$C864,'A-methods'!$A:$A,$D864)</f>
        <v>0</v>
      </c>
      <c r="R864" s="243">
        <f>SUMIFS('A-methods'!X:X,'A-methods'!$AG:$AG,"absolute",'A-methods'!$AF:$AF,$B864,'A-methods'!$C:$C,$C864,'A-methods'!$A:$A,$D864)</f>
        <v>0</v>
      </c>
      <c r="S864" s="243">
        <f>SUMIFS('A-methods'!Y:Y,'A-methods'!$AG:$AG,"absolute",'A-methods'!$AF:$AF,$B864,'A-methods'!$C:$C,$C864,'A-methods'!$A:$A,$D864)</f>
        <v>0</v>
      </c>
      <c r="T864" s="243">
        <f>SUMIFS('A-methods'!Z:Z,'A-methods'!$AG:$AG,"absolute",'A-methods'!$AF:$AF,$B864,'A-methods'!$C:$C,$C864,'A-methods'!$A:$A,$D864)</f>
        <v>0</v>
      </c>
      <c r="U864" s="243">
        <f>SUMIFS('A-methods'!AA:AA,'A-methods'!$AG:$AG,"absolute",'A-methods'!$AF:$AF,$B864,'A-methods'!$C:$C,$C864,'A-methods'!$A:$A,$D864)</f>
        <v>0</v>
      </c>
      <c r="V864" s="243">
        <f>SUMIFS('A-methods'!AB:AB,'A-methods'!$AG:$AG,"absolute",'A-methods'!$AF:$AF,$B864,'A-methods'!$C:$C,$C864,'A-methods'!$A:$A,$D864)</f>
        <v>0</v>
      </c>
      <c r="W864" s="243">
        <f>SUMIFS('A-methods'!AC:AC,'A-methods'!$AG:$AG,"absolute",'A-methods'!$AF:$AF,$B864,'A-methods'!$C:$C,$C864,'A-methods'!$A:$A,$D864)</f>
        <v>0</v>
      </c>
      <c r="X864" s="243">
        <f>SUMIFS('A-methods'!AD:AD,'A-methods'!$AG:$AG,"absolute",'A-methods'!$AF:$AF,$B864,'A-methods'!$C:$C,$C864,'A-methods'!$A:$A,$D864)</f>
        <v>0</v>
      </c>
      <c r="Y864" s="243">
        <f>SUMIFS('A-methods'!AE:AE,'A-methods'!$AG:$AG,"absolute",'A-methods'!$AF:$AF,$B864,'A-methods'!$C:$C,$C864,'A-methods'!$A:$A,$D864)</f>
        <v>0</v>
      </c>
    </row>
    <row r="865" spans="1:27">
      <c r="A865" s="237" t="s">
        <v>171</v>
      </c>
      <c r="B865" s="221" t="s">
        <v>172</v>
      </c>
      <c r="C865" s="274" t="str">
        <f t="shared" si="80"/>
        <v>ACT</v>
      </c>
      <c r="D865" s="272" t="str">
        <f t="shared" si="79"/>
        <v>Best</v>
      </c>
      <c r="E865" s="195">
        <f>SUMIFS('A-methods'!K:K,'A-methods'!$AG:$AG,"absolute",'A-methods'!$AF:$AF,$B865,'A-methods'!$C:$C,$C865,'A-methods'!$A:$A,$D865)</f>
        <v>0</v>
      </c>
      <c r="F865" s="243">
        <f>SUMIFS('A-methods'!L:L,'A-methods'!$AG:$AG,"absolute",'A-methods'!$AF:$AF,$B865,'A-methods'!$C:$C,$C865,'A-methods'!$A:$A,$D865)</f>
        <v>20000</v>
      </c>
      <c r="G865" s="243">
        <f>SUMIFS('A-methods'!M:M,'A-methods'!$AG:$AG,"absolute",'A-methods'!$AF:$AF,$B865,'A-methods'!$C:$C,$C865,'A-methods'!$A:$A,$D865)</f>
        <v>20000</v>
      </c>
      <c r="H865" s="243">
        <f>SUMIFS('A-methods'!N:N,'A-methods'!$AG:$AG,"absolute",'A-methods'!$AF:$AF,$B865,'A-methods'!$C:$C,$C865,'A-methods'!$A:$A,$D865)</f>
        <v>20000</v>
      </c>
      <c r="I865" s="243">
        <f>SUMIFS('A-methods'!O:O,'A-methods'!$AG:$AG,"absolute",'A-methods'!$AF:$AF,$B865,'A-methods'!$C:$C,$C865,'A-methods'!$A:$A,$D865)</f>
        <v>20000</v>
      </c>
      <c r="J865" s="243">
        <f>SUMIFS('A-methods'!P:P,'A-methods'!$AG:$AG,"absolute",'A-methods'!$AF:$AF,$B865,'A-methods'!$C:$C,$C865,'A-methods'!$A:$A,$D865)</f>
        <v>20000</v>
      </c>
      <c r="K865" s="243">
        <f>SUMIFS('A-methods'!Q:Q,'A-methods'!$AG:$AG,"absolute",'A-methods'!$AF:$AF,$B865,'A-methods'!$C:$C,$C865,'A-methods'!$A:$A,$D865)</f>
        <v>0</v>
      </c>
      <c r="L865" s="243">
        <f>SUMIFS('A-methods'!R:R,'A-methods'!$AG:$AG,"absolute",'A-methods'!$AF:$AF,$B865,'A-methods'!$C:$C,$C865,'A-methods'!$A:$A,$D865)</f>
        <v>0</v>
      </c>
      <c r="M865" s="243">
        <f>SUMIFS('A-methods'!S:S,'A-methods'!$AG:$AG,"absolute",'A-methods'!$AF:$AF,$B865,'A-methods'!$C:$C,$C865,'A-methods'!$A:$A,$D865)</f>
        <v>0</v>
      </c>
      <c r="N865" s="243">
        <f>SUMIFS('A-methods'!T:T,'A-methods'!$AG:$AG,"absolute",'A-methods'!$AF:$AF,$B865,'A-methods'!$C:$C,$C865,'A-methods'!$A:$A,$D865)</f>
        <v>0</v>
      </c>
      <c r="O865" s="243">
        <f>SUMIFS('A-methods'!U:U,'A-methods'!$AG:$AG,"absolute",'A-methods'!$AF:$AF,$B865,'A-methods'!$C:$C,$C865,'A-methods'!$A:$A,$D865)</f>
        <v>0</v>
      </c>
      <c r="P865" s="243">
        <f>SUMIFS('A-methods'!V:V,'A-methods'!$AG:$AG,"absolute",'A-methods'!$AF:$AF,$B865,'A-methods'!$C:$C,$C865,'A-methods'!$A:$A,$D865)</f>
        <v>0</v>
      </c>
      <c r="Q865" s="243">
        <f>SUMIFS('A-methods'!W:W,'A-methods'!$AG:$AG,"absolute",'A-methods'!$AF:$AF,$B865,'A-methods'!$C:$C,$C865,'A-methods'!$A:$A,$D865)</f>
        <v>0</v>
      </c>
      <c r="R865" s="243">
        <f>SUMIFS('A-methods'!X:X,'A-methods'!$AG:$AG,"absolute",'A-methods'!$AF:$AF,$B865,'A-methods'!$C:$C,$C865,'A-methods'!$A:$A,$D865)</f>
        <v>0</v>
      </c>
      <c r="S865" s="243">
        <f>SUMIFS('A-methods'!Y:Y,'A-methods'!$AG:$AG,"absolute",'A-methods'!$AF:$AF,$B865,'A-methods'!$C:$C,$C865,'A-methods'!$A:$A,$D865)</f>
        <v>0</v>
      </c>
      <c r="T865" s="243">
        <f>SUMIFS('A-methods'!Z:Z,'A-methods'!$AG:$AG,"absolute",'A-methods'!$AF:$AF,$B865,'A-methods'!$C:$C,$C865,'A-methods'!$A:$A,$D865)</f>
        <v>0</v>
      </c>
      <c r="U865" s="243">
        <f>SUMIFS('A-methods'!AA:AA,'A-methods'!$AG:$AG,"absolute",'A-methods'!$AF:$AF,$B865,'A-methods'!$C:$C,$C865,'A-methods'!$A:$A,$D865)</f>
        <v>0</v>
      </c>
      <c r="V865" s="243">
        <f>SUMIFS('A-methods'!AB:AB,'A-methods'!$AG:$AG,"absolute",'A-methods'!$AF:$AF,$B865,'A-methods'!$C:$C,$C865,'A-methods'!$A:$A,$D865)</f>
        <v>0</v>
      </c>
      <c r="W865" s="243">
        <f>SUMIFS('A-methods'!AC:AC,'A-methods'!$AG:$AG,"absolute",'A-methods'!$AF:$AF,$B865,'A-methods'!$C:$C,$C865,'A-methods'!$A:$A,$D865)</f>
        <v>0</v>
      </c>
      <c r="X865" s="243">
        <f>SUMIFS('A-methods'!AD:AD,'A-methods'!$AG:$AG,"absolute",'A-methods'!$AF:$AF,$B865,'A-methods'!$C:$C,$C865,'A-methods'!$A:$A,$D865)</f>
        <v>0</v>
      </c>
      <c r="Y865" s="243">
        <f>SUMIFS('A-methods'!AE:AE,'A-methods'!$AG:$AG,"absolute",'A-methods'!$AF:$AF,$B865,'A-methods'!$C:$C,$C865,'A-methods'!$A:$A,$D865)</f>
        <v>0</v>
      </c>
    </row>
    <row r="866" spans="1:27">
      <c r="A866" s="237" t="s">
        <v>260</v>
      </c>
      <c r="B866" s="221" t="s">
        <v>264</v>
      </c>
      <c r="C866" s="274" t="str">
        <f t="shared" si="80"/>
        <v>ACT</v>
      </c>
      <c r="D866" s="272" t="str">
        <f t="shared" si="79"/>
        <v>Best</v>
      </c>
      <c r="E866" s="195">
        <f>SUMIFS('A-methods'!K:K,'A-methods'!$AG:$AG,"absolute",'A-methods'!$AF:$AF,$B866,'A-methods'!$C:$C,$C866,'A-methods'!$A:$A,$D866)</f>
        <v>0</v>
      </c>
      <c r="F866" s="243">
        <f>SUMIFS('A-methods'!L:L,'A-methods'!$AG:$AG,"absolute",'A-methods'!$AF:$AF,$B866,'A-methods'!$C:$C,$C866,'A-methods'!$A:$A,$D866)</f>
        <v>0</v>
      </c>
      <c r="G866" s="243">
        <f>SUMIFS('A-methods'!M:M,'A-methods'!$AG:$AG,"absolute",'A-methods'!$AF:$AF,$B866,'A-methods'!$C:$C,$C866,'A-methods'!$A:$A,$D866)</f>
        <v>0</v>
      </c>
      <c r="H866" s="243">
        <f>SUMIFS('A-methods'!N:N,'A-methods'!$AG:$AG,"absolute",'A-methods'!$AF:$AF,$B866,'A-methods'!$C:$C,$C866,'A-methods'!$A:$A,$D866)</f>
        <v>0</v>
      </c>
      <c r="I866" s="243">
        <f>SUMIFS('A-methods'!O:O,'A-methods'!$AG:$AG,"absolute",'A-methods'!$AF:$AF,$B866,'A-methods'!$C:$C,$C866,'A-methods'!$A:$A,$D866)</f>
        <v>0</v>
      </c>
      <c r="J866" s="243">
        <f>SUMIFS('A-methods'!P:P,'A-methods'!$AG:$AG,"absolute",'A-methods'!$AF:$AF,$B866,'A-methods'!$C:$C,$C866,'A-methods'!$A:$A,$D866)</f>
        <v>0</v>
      </c>
      <c r="K866" s="243">
        <f>SUMIFS('A-methods'!Q:Q,'A-methods'!$AG:$AG,"absolute",'A-methods'!$AF:$AF,$B866,'A-methods'!$C:$C,$C866,'A-methods'!$A:$A,$D866)</f>
        <v>0</v>
      </c>
      <c r="L866" s="243">
        <f>SUMIFS('A-methods'!R:R,'A-methods'!$AG:$AG,"absolute",'A-methods'!$AF:$AF,$B866,'A-methods'!$C:$C,$C866,'A-methods'!$A:$A,$D866)</f>
        <v>0</v>
      </c>
      <c r="M866" s="243">
        <f>SUMIFS('A-methods'!S:S,'A-methods'!$AG:$AG,"absolute",'A-methods'!$AF:$AF,$B866,'A-methods'!$C:$C,$C866,'A-methods'!$A:$A,$D866)</f>
        <v>0</v>
      </c>
      <c r="N866" s="243">
        <f>SUMIFS('A-methods'!T:T,'A-methods'!$AG:$AG,"absolute",'A-methods'!$AF:$AF,$B866,'A-methods'!$C:$C,$C866,'A-methods'!$A:$A,$D866)</f>
        <v>0</v>
      </c>
      <c r="O866" s="243">
        <f>SUMIFS('A-methods'!U:U,'A-methods'!$AG:$AG,"absolute",'A-methods'!$AF:$AF,$B866,'A-methods'!$C:$C,$C866,'A-methods'!$A:$A,$D866)</f>
        <v>0</v>
      </c>
      <c r="P866" s="243">
        <f>SUMIFS('A-methods'!V:V,'A-methods'!$AG:$AG,"absolute",'A-methods'!$AF:$AF,$B866,'A-methods'!$C:$C,$C866,'A-methods'!$A:$A,$D866)</f>
        <v>0</v>
      </c>
      <c r="Q866" s="243">
        <f>SUMIFS('A-methods'!W:W,'A-methods'!$AG:$AG,"absolute",'A-methods'!$AF:$AF,$B866,'A-methods'!$C:$C,$C866,'A-methods'!$A:$A,$D866)</f>
        <v>0</v>
      </c>
      <c r="R866" s="243">
        <f>SUMIFS('A-methods'!X:X,'A-methods'!$AG:$AG,"absolute",'A-methods'!$AF:$AF,$B866,'A-methods'!$C:$C,$C866,'A-methods'!$A:$A,$D866)</f>
        <v>0</v>
      </c>
      <c r="S866" s="243">
        <f>SUMIFS('A-methods'!Y:Y,'A-methods'!$AG:$AG,"absolute",'A-methods'!$AF:$AF,$B866,'A-methods'!$C:$C,$C866,'A-methods'!$A:$A,$D866)</f>
        <v>0</v>
      </c>
      <c r="T866" s="243">
        <f>SUMIFS('A-methods'!Z:Z,'A-methods'!$AG:$AG,"absolute",'A-methods'!$AF:$AF,$B866,'A-methods'!$C:$C,$C866,'A-methods'!$A:$A,$D866)</f>
        <v>0</v>
      </c>
      <c r="U866" s="243">
        <f>SUMIFS('A-methods'!AA:AA,'A-methods'!$AG:$AG,"absolute",'A-methods'!$AF:$AF,$B866,'A-methods'!$C:$C,$C866,'A-methods'!$A:$A,$D866)</f>
        <v>0</v>
      </c>
      <c r="V866" s="243">
        <f>SUMIFS('A-methods'!AB:AB,'A-methods'!$AG:$AG,"absolute",'A-methods'!$AF:$AF,$B866,'A-methods'!$C:$C,$C866,'A-methods'!$A:$A,$D866)</f>
        <v>0</v>
      </c>
      <c r="W866" s="243">
        <f>SUMIFS('A-methods'!AC:AC,'A-methods'!$AG:$AG,"absolute",'A-methods'!$AF:$AF,$B866,'A-methods'!$C:$C,$C866,'A-methods'!$A:$A,$D866)</f>
        <v>0</v>
      </c>
      <c r="X866" s="243">
        <f>SUMIFS('A-methods'!AD:AD,'A-methods'!$AG:$AG,"absolute",'A-methods'!$AF:$AF,$B866,'A-methods'!$C:$C,$C866,'A-methods'!$A:$A,$D866)</f>
        <v>0</v>
      </c>
      <c r="Y866" s="243">
        <f>SUMIFS('A-methods'!AE:AE,'A-methods'!$AG:$AG,"absolute",'A-methods'!$AF:$AF,$B866,'A-methods'!$C:$C,$C866,'A-methods'!$A:$A,$D866)</f>
        <v>0</v>
      </c>
    </row>
    <row r="867" spans="1:27">
      <c r="A867" s="237" t="s">
        <v>175</v>
      </c>
      <c r="B867" s="221" t="s">
        <v>373</v>
      </c>
      <c r="C867" s="274" t="str">
        <f t="shared" si="80"/>
        <v>ACT</v>
      </c>
      <c r="D867" s="272" t="str">
        <f t="shared" si="79"/>
        <v>Best</v>
      </c>
      <c r="E867" s="195">
        <f>SUMIFS('A-methods'!K:K,'A-methods'!$AG:$AG,"absolute",'A-methods'!$AF:$AF,$B867,'A-methods'!$C:$C,$C867,'A-methods'!$A:$A,$D867)</f>
        <v>0</v>
      </c>
      <c r="F867" s="243">
        <f>SUMIFS('A-methods'!L:L,'A-methods'!$AG:$AG,"absolute",'A-methods'!$AF:$AF,$B867,'A-methods'!$C:$C,$C867,'A-methods'!$A:$A,$D867)</f>
        <v>0</v>
      </c>
      <c r="G867" s="243">
        <f>SUMIFS('A-methods'!M:M,'A-methods'!$AG:$AG,"absolute",'A-methods'!$AF:$AF,$B867,'A-methods'!$C:$C,$C867,'A-methods'!$A:$A,$D867)</f>
        <v>0</v>
      </c>
      <c r="H867" s="243">
        <f>SUMIFS('A-methods'!N:N,'A-methods'!$AG:$AG,"absolute",'A-methods'!$AF:$AF,$B867,'A-methods'!$C:$C,$C867,'A-methods'!$A:$A,$D867)</f>
        <v>0</v>
      </c>
      <c r="I867" s="243">
        <f>SUMIFS('A-methods'!O:O,'A-methods'!$AG:$AG,"absolute",'A-methods'!$AF:$AF,$B867,'A-methods'!$C:$C,$C867,'A-methods'!$A:$A,$D867)</f>
        <v>0</v>
      </c>
      <c r="J867" s="243">
        <f>SUMIFS('A-methods'!P:P,'A-methods'!$AG:$AG,"absolute",'A-methods'!$AF:$AF,$B867,'A-methods'!$C:$C,$C867,'A-methods'!$A:$A,$D867)</f>
        <v>0</v>
      </c>
      <c r="K867" s="243">
        <f>SUMIFS('A-methods'!Q:Q,'A-methods'!$AG:$AG,"absolute",'A-methods'!$AF:$AF,$B867,'A-methods'!$C:$C,$C867,'A-methods'!$A:$A,$D867)</f>
        <v>0</v>
      </c>
      <c r="L867" s="243">
        <f>SUMIFS('A-methods'!R:R,'A-methods'!$AG:$AG,"absolute",'A-methods'!$AF:$AF,$B867,'A-methods'!$C:$C,$C867,'A-methods'!$A:$A,$D867)</f>
        <v>0</v>
      </c>
      <c r="M867" s="243">
        <f>SUMIFS('A-methods'!S:S,'A-methods'!$AG:$AG,"absolute",'A-methods'!$AF:$AF,$B867,'A-methods'!$C:$C,$C867,'A-methods'!$A:$A,$D867)</f>
        <v>0</v>
      </c>
      <c r="N867" s="243">
        <f>SUMIFS('A-methods'!T:T,'A-methods'!$AG:$AG,"absolute",'A-methods'!$AF:$AF,$B867,'A-methods'!$C:$C,$C867,'A-methods'!$A:$A,$D867)</f>
        <v>0</v>
      </c>
      <c r="O867" s="243">
        <f>SUMIFS('A-methods'!U:U,'A-methods'!$AG:$AG,"absolute",'A-methods'!$AF:$AF,$B867,'A-methods'!$C:$C,$C867,'A-methods'!$A:$A,$D867)</f>
        <v>0</v>
      </c>
      <c r="P867" s="243">
        <f>SUMIFS('A-methods'!V:V,'A-methods'!$AG:$AG,"absolute",'A-methods'!$AF:$AF,$B867,'A-methods'!$C:$C,$C867,'A-methods'!$A:$A,$D867)</f>
        <v>0</v>
      </c>
      <c r="Q867" s="243">
        <f>SUMIFS('A-methods'!W:W,'A-methods'!$AG:$AG,"absolute",'A-methods'!$AF:$AF,$B867,'A-methods'!$C:$C,$C867,'A-methods'!$A:$A,$D867)</f>
        <v>0</v>
      </c>
      <c r="R867" s="243">
        <f>SUMIFS('A-methods'!X:X,'A-methods'!$AG:$AG,"absolute",'A-methods'!$AF:$AF,$B867,'A-methods'!$C:$C,$C867,'A-methods'!$A:$A,$D867)</f>
        <v>0</v>
      </c>
      <c r="S867" s="243">
        <f>SUMIFS('A-methods'!Y:Y,'A-methods'!$AG:$AG,"absolute",'A-methods'!$AF:$AF,$B867,'A-methods'!$C:$C,$C867,'A-methods'!$A:$A,$D867)</f>
        <v>0</v>
      </c>
      <c r="T867" s="243">
        <f>SUMIFS('A-methods'!Z:Z,'A-methods'!$AG:$AG,"absolute",'A-methods'!$AF:$AF,$B867,'A-methods'!$C:$C,$C867,'A-methods'!$A:$A,$D867)</f>
        <v>0</v>
      </c>
      <c r="U867" s="243">
        <f>SUMIFS('A-methods'!AA:AA,'A-methods'!$AG:$AG,"absolute",'A-methods'!$AF:$AF,$B867,'A-methods'!$C:$C,$C867,'A-methods'!$A:$A,$D867)</f>
        <v>0</v>
      </c>
      <c r="V867" s="243">
        <f>SUMIFS('A-methods'!AB:AB,'A-methods'!$AG:$AG,"absolute",'A-methods'!$AF:$AF,$B867,'A-methods'!$C:$C,$C867,'A-methods'!$A:$A,$D867)</f>
        <v>0</v>
      </c>
      <c r="W867" s="243">
        <f>SUMIFS('A-methods'!AC:AC,'A-methods'!$AG:$AG,"absolute",'A-methods'!$AF:$AF,$B867,'A-methods'!$C:$C,$C867,'A-methods'!$A:$A,$D867)</f>
        <v>0</v>
      </c>
      <c r="X867" s="243">
        <f>SUMIFS('A-methods'!AD:AD,'A-methods'!$AG:$AG,"absolute",'A-methods'!$AF:$AF,$B867,'A-methods'!$C:$C,$C867,'A-methods'!$A:$A,$D867)</f>
        <v>0</v>
      </c>
      <c r="Y867" s="243">
        <f>SUMIFS('A-methods'!AE:AE,'A-methods'!$AG:$AG,"absolute",'A-methods'!$AF:$AF,$B867,'A-methods'!$C:$C,$C867,'A-methods'!$A:$A,$D867)</f>
        <v>0</v>
      </c>
    </row>
    <row r="868" spans="1:27">
      <c r="A868" s="237" t="s">
        <v>189</v>
      </c>
      <c r="B868" s="221" t="s">
        <v>190</v>
      </c>
      <c r="C868" s="274" t="str">
        <f t="shared" si="80"/>
        <v>ACT</v>
      </c>
      <c r="D868" s="272" t="str">
        <f t="shared" si="79"/>
        <v>Best</v>
      </c>
      <c r="E868" s="195">
        <f>SUMIFS('A-methods'!K:K,'A-methods'!$AG:$AG,"absolute",'A-methods'!$AF:$AF,$B868,'A-methods'!$C:$C,$C868,'A-methods'!$A:$A,$D868)</f>
        <v>0</v>
      </c>
      <c r="F868" s="243">
        <f>SUMIFS('A-methods'!L:L,'A-methods'!$AG:$AG,"absolute",'A-methods'!$AF:$AF,$B868,'A-methods'!$C:$C,$C868,'A-methods'!$A:$A,$D868)</f>
        <v>0</v>
      </c>
      <c r="G868" s="243">
        <f>SUMIFS('A-methods'!M:M,'A-methods'!$AG:$AG,"absolute",'A-methods'!$AF:$AF,$B868,'A-methods'!$C:$C,$C868,'A-methods'!$A:$A,$D868)</f>
        <v>0</v>
      </c>
      <c r="H868" s="243">
        <f>SUMIFS('A-methods'!N:N,'A-methods'!$AG:$AG,"absolute",'A-methods'!$AF:$AF,$B868,'A-methods'!$C:$C,$C868,'A-methods'!$A:$A,$D868)</f>
        <v>0</v>
      </c>
      <c r="I868" s="243">
        <f>SUMIFS('A-methods'!O:O,'A-methods'!$AG:$AG,"absolute",'A-methods'!$AF:$AF,$B868,'A-methods'!$C:$C,$C868,'A-methods'!$A:$A,$D868)</f>
        <v>0</v>
      </c>
      <c r="J868" s="243">
        <f>SUMIFS('A-methods'!P:P,'A-methods'!$AG:$AG,"absolute",'A-methods'!$AF:$AF,$B868,'A-methods'!$C:$C,$C868,'A-methods'!$A:$A,$D868)</f>
        <v>0</v>
      </c>
      <c r="K868" s="243">
        <f>SUMIFS('A-methods'!Q:Q,'A-methods'!$AG:$AG,"absolute",'A-methods'!$AF:$AF,$B868,'A-methods'!$C:$C,$C868,'A-methods'!$A:$A,$D868)</f>
        <v>0</v>
      </c>
      <c r="L868" s="243">
        <f>SUMIFS('A-methods'!R:R,'A-methods'!$AG:$AG,"absolute",'A-methods'!$AF:$AF,$B868,'A-methods'!$C:$C,$C868,'A-methods'!$A:$A,$D868)</f>
        <v>0</v>
      </c>
      <c r="M868" s="243">
        <f>SUMIFS('A-methods'!S:S,'A-methods'!$AG:$AG,"absolute",'A-methods'!$AF:$AF,$B868,'A-methods'!$C:$C,$C868,'A-methods'!$A:$A,$D868)</f>
        <v>0</v>
      </c>
      <c r="N868" s="243">
        <f>SUMIFS('A-methods'!T:T,'A-methods'!$AG:$AG,"absolute",'A-methods'!$AF:$AF,$B868,'A-methods'!$C:$C,$C868,'A-methods'!$A:$A,$D868)</f>
        <v>0</v>
      </c>
      <c r="O868" s="243">
        <f>SUMIFS('A-methods'!U:U,'A-methods'!$AG:$AG,"absolute",'A-methods'!$AF:$AF,$B868,'A-methods'!$C:$C,$C868,'A-methods'!$A:$A,$D868)</f>
        <v>0</v>
      </c>
      <c r="P868" s="243">
        <f>SUMIFS('A-methods'!V:V,'A-methods'!$AG:$AG,"absolute",'A-methods'!$AF:$AF,$B868,'A-methods'!$C:$C,$C868,'A-methods'!$A:$A,$D868)</f>
        <v>0</v>
      </c>
      <c r="Q868" s="243">
        <f>SUMIFS('A-methods'!W:W,'A-methods'!$AG:$AG,"absolute",'A-methods'!$AF:$AF,$B868,'A-methods'!$C:$C,$C868,'A-methods'!$A:$A,$D868)</f>
        <v>0</v>
      </c>
      <c r="R868" s="243">
        <f>SUMIFS('A-methods'!X:X,'A-methods'!$AG:$AG,"absolute",'A-methods'!$AF:$AF,$B868,'A-methods'!$C:$C,$C868,'A-methods'!$A:$A,$D868)</f>
        <v>0</v>
      </c>
      <c r="S868" s="243">
        <f>SUMIFS('A-methods'!Y:Y,'A-methods'!$AG:$AG,"absolute",'A-methods'!$AF:$AF,$B868,'A-methods'!$C:$C,$C868,'A-methods'!$A:$A,$D868)</f>
        <v>0</v>
      </c>
      <c r="T868" s="243">
        <f>SUMIFS('A-methods'!Z:Z,'A-methods'!$AG:$AG,"absolute",'A-methods'!$AF:$AF,$B868,'A-methods'!$C:$C,$C868,'A-methods'!$A:$A,$D868)</f>
        <v>0</v>
      </c>
      <c r="U868" s="243">
        <f>SUMIFS('A-methods'!AA:AA,'A-methods'!$AG:$AG,"absolute",'A-methods'!$AF:$AF,$B868,'A-methods'!$C:$C,$C868,'A-methods'!$A:$A,$D868)</f>
        <v>0</v>
      </c>
      <c r="V868" s="243">
        <f>SUMIFS('A-methods'!AB:AB,'A-methods'!$AG:$AG,"absolute",'A-methods'!$AF:$AF,$B868,'A-methods'!$C:$C,$C868,'A-methods'!$A:$A,$D868)</f>
        <v>0</v>
      </c>
      <c r="W868" s="243">
        <f>SUMIFS('A-methods'!AC:AC,'A-methods'!$AG:$AG,"absolute",'A-methods'!$AF:$AF,$B868,'A-methods'!$C:$C,$C868,'A-methods'!$A:$A,$D868)</f>
        <v>0</v>
      </c>
      <c r="X868" s="243">
        <f>SUMIFS('A-methods'!AD:AD,'A-methods'!$AG:$AG,"absolute",'A-methods'!$AF:$AF,$B868,'A-methods'!$C:$C,$C868,'A-methods'!$A:$A,$D868)</f>
        <v>0</v>
      </c>
      <c r="Y868" s="243">
        <f>SUMIFS('A-methods'!AE:AE,'A-methods'!$AG:$AG,"absolute",'A-methods'!$AF:$AF,$B868,'A-methods'!$C:$C,$C868,'A-methods'!$A:$A,$D868)</f>
        <v>0</v>
      </c>
    </row>
    <row r="869" spans="1:27">
      <c r="A869" s="244" t="s">
        <v>262</v>
      </c>
      <c r="B869" s="245" t="s">
        <v>265</v>
      </c>
      <c r="C869" s="188" t="str">
        <f t="shared" si="80"/>
        <v>ACT</v>
      </c>
      <c r="D869" s="275" t="str">
        <f t="shared" si="79"/>
        <v>Best</v>
      </c>
      <c r="E869" s="198">
        <f>SUMIFS('A-methods'!K:K,'A-methods'!$AG:$AG,"absolute",'A-methods'!$AF:$AF,$B869,'A-methods'!$C:$C,$C869,'A-methods'!$A:$A,$D869)</f>
        <v>0</v>
      </c>
      <c r="F869" s="196">
        <f>SUMIFS('A-methods'!L:L,'A-methods'!$AG:$AG,"absolute",'A-methods'!$AF:$AF,$B869,'A-methods'!$C:$C,$C869,'A-methods'!$A:$A,$D869)</f>
        <v>0</v>
      </c>
      <c r="G869" s="196">
        <f>SUMIFS('A-methods'!M:M,'A-methods'!$AG:$AG,"absolute",'A-methods'!$AF:$AF,$B869,'A-methods'!$C:$C,$C869,'A-methods'!$A:$A,$D869)</f>
        <v>0</v>
      </c>
      <c r="H869" s="196">
        <f>SUMIFS('A-methods'!N:N,'A-methods'!$AG:$AG,"absolute",'A-methods'!$AF:$AF,$B869,'A-methods'!$C:$C,$C869,'A-methods'!$A:$A,$D869)</f>
        <v>0</v>
      </c>
      <c r="I869" s="196">
        <f>SUMIFS('A-methods'!O:O,'A-methods'!$AG:$AG,"absolute",'A-methods'!$AF:$AF,$B869,'A-methods'!$C:$C,$C869,'A-methods'!$A:$A,$D869)</f>
        <v>0</v>
      </c>
      <c r="J869" s="196">
        <f>SUMIFS('A-methods'!P:P,'A-methods'!$AG:$AG,"absolute",'A-methods'!$AF:$AF,$B869,'A-methods'!$C:$C,$C869,'A-methods'!$A:$A,$D869)</f>
        <v>0</v>
      </c>
      <c r="K869" s="196">
        <f>SUMIFS('A-methods'!Q:Q,'A-methods'!$AG:$AG,"absolute",'A-methods'!$AF:$AF,$B869,'A-methods'!$C:$C,$C869,'A-methods'!$A:$A,$D869)</f>
        <v>0</v>
      </c>
      <c r="L869" s="196">
        <f>SUMIFS('A-methods'!R:R,'A-methods'!$AG:$AG,"absolute",'A-methods'!$AF:$AF,$B869,'A-methods'!$C:$C,$C869,'A-methods'!$A:$A,$D869)</f>
        <v>0</v>
      </c>
      <c r="M869" s="196">
        <f>SUMIFS('A-methods'!S:S,'A-methods'!$AG:$AG,"absolute",'A-methods'!$AF:$AF,$B869,'A-methods'!$C:$C,$C869,'A-methods'!$A:$A,$D869)</f>
        <v>0</v>
      </c>
      <c r="N869" s="196">
        <f>SUMIFS('A-methods'!T:T,'A-methods'!$AG:$AG,"absolute",'A-methods'!$AF:$AF,$B869,'A-methods'!$C:$C,$C869,'A-methods'!$A:$A,$D869)</f>
        <v>0</v>
      </c>
      <c r="O869" s="196">
        <f>SUMIFS('A-methods'!U:U,'A-methods'!$AG:$AG,"absolute",'A-methods'!$AF:$AF,$B869,'A-methods'!$C:$C,$C869,'A-methods'!$A:$A,$D869)</f>
        <v>0</v>
      </c>
      <c r="P869" s="196">
        <f>SUMIFS('A-methods'!V:V,'A-methods'!$AG:$AG,"absolute",'A-methods'!$AF:$AF,$B869,'A-methods'!$C:$C,$C869,'A-methods'!$A:$A,$D869)</f>
        <v>0</v>
      </c>
      <c r="Q869" s="196">
        <f>SUMIFS('A-methods'!W:W,'A-methods'!$AG:$AG,"absolute",'A-methods'!$AF:$AF,$B869,'A-methods'!$C:$C,$C869,'A-methods'!$A:$A,$D869)</f>
        <v>0</v>
      </c>
      <c r="R869" s="196">
        <f>SUMIFS('A-methods'!X:X,'A-methods'!$AG:$AG,"absolute",'A-methods'!$AF:$AF,$B869,'A-methods'!$C:$C,$C869,'A-methods'!$A:$A,$D869)</f>
        <v>0</v>
      </c>
      <c r="S869" s="196">
        <f>SUMIFS('A-methods'!Y:Y,'A-methods'!$AG:$AG,"absolute",'A-methods'!$AF:$AF,$B869,'A-methods'!$C:$C,$C869,'A-methods'!$A:$A,$D869)</f>
        <v>0</v>
      </c>
      <c r="T869" s="196">
        <f>SUMIFS('A-methods'!Z:Z,'A-methods'!$AG:$AG,"absolute",'A-methods'!$AF:$AF,$B869,'A-methods'!$C:$C,$C869,'A-methods'!$A:$A,$D869)</f>
        <v>0</v>
      </c>
      <c r="U869" s="196">
        <f>SUMIFS('A-methods'!AA:AA,'A-methods'!$AG:$AG,"absolute",'A-methods'!$AF:$AF,$B869,'A-methods'!$C:$C,$C869,'A-methods'!$A:$A,$D869)</f>
        <v>0</v>
      </c>
      <c r="V869" s="196">
        <f>SUMIFS('A-methods'!AB:AB,'A-methods'!$AG:$AG,"absolute",'A-methods'!$AF:$AF,$B869,'A-methods'!$C:$C,$C869,'A-methods'!$A:$A,$D869)</f>
        <v>0</v>
      </c>
      <c r="W869" s="196">
        <f>SUMIFS('A-methods'!AC:AC,'A-methods'!$AG:$AG,"absolute",'A-methods'!$AF:$AF,$B869,'A-methods'!$C:$C,$C869,'A-methods'!$A:$A,$D869)</f>
        <v>0</v>
      </c>
      <c r="X869" s="196">
        <f>SUMIFS('A-methods'!AD:AD,'A-methods'!$AG:$AG,"absolute",'A-methods'!$AF:$AF,$B869,'A-methods'!$C:$C,$C869,'A-methods'!$A:$A,$D869)</f>
        <v>0</v>
      </c>
      <c r="Y869" s="196">
        <f>SUMIFS('A-methods'!AE:AE,'A-methods'!$AG:$AG,"absolute",'A-methods'!$AF:$AF,$B869,'A-methods'!$C:$C,$C869,'A-methods'!$A:$A,$D869)</f>
        <v>0</v>
      </c>
    </row>
    <row r="870" spans="1:27">
      <c r="A870" s="222"/>
      <c r="B870" s="213"/>
      <c r="C870" s="250" t="str">
        <f t="shared" si="80"/>
        <v>ACT</v>
      </c>
      <c r="D870" s="250"/>
      <c r="E870" s="325">
        <f>SUM(E842:E869)</f>
        <v>3239.4371405943175</v>
      </c>
      <c r="F870" s="324">
        <f t="shared" ref="F870:Y870" si="81">SUM(F842:F869)</f>
        <v>23271.831512000259</v>
      </c>
      <c r="G870" s="324">
        <f t="shared" si="81"/>
        <v>23304.549827120263</v>
      </c>
      <c r="H870" s="324">
        <f t="shared" si="81"/>
        <v>23337.595325391467</v>
      </c>
      <c r="I870" s="324">
        <f t="shared" si="81"/>
        <v>23370.971278645382</v>
      </c>
      <c r="J870" s="324">
        <f t="shared" si="81"/>
        <v>23404.680991431836</v>
      </c>
      <c r="K870" s="324">
        <f t="shared" si="81"/>
        <v>3438.7278013461532</v>
      </c>
      <c r="L870" s="324">
        <f t="shared" si="81"/>
        <v>3473.1150793596148</v>
      </c>
      <c r="M870" s="324">
        <f t="shared" si="81"/>
        <v>3507.8462301532109</v>
      </c>
      <c r="N870" s="324">
        <f t="shared" si="81"/>
        <v>3542.9246924547429</v>
      </c>
      <c r="O870" s="324">
        <f t="shared" si="81"/>
        <v>3507.4954455301954</v>
      </c>
      <c r="P870" s="324">
        <f t="shared" si="81"/>
        <v>3472.4204910748936</v>
      </c>
      <c r="Q870" s="324">
        <f t="shared" si="81"/>
        <v>3437.6962861641446</v>
      </c>
      <c r="R870" s="324">
        <f t="shared" si="81"/>
        <v>3403.3193233025031</v>
      </c>
      <c r="S870" s="324">
        <f t="shared" si="81"/>
        <v>3369.2861300694781</v>
      </c>
      <c r="T870" s="324">
        <f t="shared" si="81"/>
        <v>3335.5932687687832</v>
      </c>
      <c r="U870" s="324">
        <f t="shared" si="81"/>
        <v>3302.2373360810952</v>
      </c>
      <c r="V870" s="324">
        <f t="shared" si="81"/>
        <v>3269.2149627202843</v>
      </c>
      <c r="W870" s="324">
        <f t="shared" si="81"/>
        <v>3236.5228130930814</v>
      </c>
      <c r="X870" s="324">
        <f t="shared" si="81"/>
        <v>3204.1575849621504</v>
      </c>
      <c r="Y870" s="324">
        <f t="shared" si="81"/>
        <v>3172.1160091125289</v>
      </c>
    </row>
    <row r="871" spans="1:27" s="224" customFormat="1" ht="15.75">
      <c r="A871" s="242" t="str">
        <f>A840</f>
        <v>ACT</v>
      </c>
      <c r="B871" s="242" t="s">
        <v>213</v>
      </c>
      <c r="C871" s="250" t="str">
        <f t="shared" si="80"/>
        <v>ACT</v>
      </c>
      <c r="D871" s="250"/>
      <c r="E871" s="361"/>
      <c r="AA871" s="354"/>
    </row>
    <row r="872" spans="1:27" ht="12.75" customHeight="1">
      <c r="A872" s="246" t="s">
        <v>21</v>
      </c>
      <c r="B872" s="247" t="s">
        <v>198</v>
      </c>
      <c r="C872" s="273" t="str">
        <f t="shared" si="80"/>
        <v>ACT</v>
      </c>
      <c r="D872" s="271" t="s">
        <v>209</v>
      </c>
      <c r="E872" s="357">
        <f>SUMIFS('A-methods'!K:K,'A-methods'!$AG:$AG,"absolute",'A-methods'!$AF:$AF,$B872,'A-methods'!$C:$C,$C872,'A-methods'!$A:$A,$D872)</f>
        <v>0</v>
      </c>
      <c r="F872" s="248">
        <f>SUMIFS('A-methods'!L:L,'A-methods'!$AG:$AG,"absolute",'A-methods'!$AF:$AF,$B872,'A-methods'!$C:$C,$C872,'A-methods'!$A:$A,$D872)</f>
        <v>0</v>
      </c>
      <c r="G872" s="248">
        <f>SUMIFS('A-methods'!M:M,'A-methods'!$AG:$AG,"absolute",'A-methods'!$AF:$AF,$B872,'A-methods'!$C:$C,$C872,'A-methods'!$A:$A,$D872)</f>
        <v>0</v>
      </c>
      <c r="H872" s="248">
        <f>SUMIFS('A-methods'!N:N,'A-methods'!$AG:$AG,"absolute",'A-methods'!$AF:$AF,$B872,'A-methods'!$C:$C,$C872,'A-methods'!$A:$A,$D872)</f>
        <v>0</v>
      </c>
      <c r="I872" s="248">
        <f>SUMIFS('A-methods'!O:O,'A-methods'!$AG:$AG,"absolute",'A-methods'!$AF:$AF,$B872,'A-methods'!$C:$C,$C872,'A-methods'!$A:$A,$D872)</f>
        <v>0</v>
      </c>
      <c r="J872" s="248">
        <f>SUMIFS('A-methods'!P:P,'A-methods'!$AG:$AG,"absolute",'A-methods'!$AF:$AF,$B872,'A-methods'!$C:$C,$C872,'A-methods'!$A:$A,$D872)</f>
        <v>0</v>
      </c>
      <c r="K872" s="248">
        <f>SUMIFS('A-methods'!Q:Q,'A-methods'!$AG:$AG,"absolute",'A-methods'!$AF:$AF,$B872,'A-methods'!$C:$C,$C872,'A-methods'!$A:$A,$D872)</f>
        <v>0</v>
      </c>
      <c r="L872" s="248">
        <f>SUMIFS('A-methods'!R:R,'A-methods'!$AG:$AG,"absolute",'A-methods'!$AF:$AF,$B872,'A-methods'!$C:$C,$C872,'A-methods'!$A:$A,$D872)</f>
        <v>0</v>
      </c>
      <c r="M872" s="248">
        <f>SUMIFS('A-methods'!S:S,'A-methods'!$AG:$AG,"absolute",'A-methods'!$AF:$AF,$B872,'A-methods'!$C:$C,$C872,'A-methods'!$A:$A,$D872)</f>
        <v>0</v>
      </c>
      <c r="N872" s="248">
        <f>SUMIFS('A-methods'!T:T,'A-methods'!$AG:$AG,"absolute",'A-methods'!$AF:$AF,$B872,'A-methods'!$C:$C,$C872,'A-methods'!$A:$A,$D872)</f>
        <v>0</v>
      </c>
      <c r="O872" s="248">
        <f>SUMIFS('A-methods'!U:U,'A-methods'!$AG:$AG,"absolute",'A-methods'!$AF:$AF,$B872,'A-methods'!$C:$C,$C872,'A-methods'!$A:$A,$D872)</f>
        <v>0</v>
      </c>
      <c r="P872" s="248">
        <f>SUMIFS('A-methods'!V:V,'A-methods'!$AG:$AG,"absolute",'A-methods'!$AF:$AF,$B872,'A-methods'!$C:$C,$C872,'A-methods'!$A:$A,$D872)</f>
        <v>0</v>
      </c>
      <c r="Q872" s="248">
        <f>SUMIFS('A-methods'!W:W,'A-methods'!$AG:$AG,"absolute",'A-methods'!$AF:$AF,$B872,'A-methods'!$C:$C,$C872,'A-methods'!$A:$A,$D872)</f>
        <v>0</v>
      </c>
      <c r="R872" s="248">
        <f>SUMIFS('A-methods'!X:X,'A-methods'!$AG:$AG,"absolute",'A-methods'!$AF:$AF,$B872,'A-methods'!$C:$C,$C872,'A-methods'!$A:$A,$D872)</f>
        <v>0</v>
      </c>
      <c r="S872" s="248">
        <f>SUMIFS('A-methods'!Y:Y,'A-methods'!$AG:$AG,"absolute",'A-methods'!$AF:$AF,$B872,'A-methods'!$C:$C,$C872,'A-methods'!$A:$A,$D872)</f>
        <v>0</v>
      </c>
      <c r="T872" s="248">
        <f>SUMIFS('A-methods'!Z:Z,'A-methods'!$AG:$AG,"absolute",'A-methods'!$AF:$AF,$B872,'A-methods'!$C:$C,$C872,'A-methods'!$A:$A,$D872)</f>
        <v>0</v>
      </c>
      <c r="U872" s="248">
        <f>SUMIFS('A-methods'!AA:AA,'A-methods'!$AG:$AG,"absolute",'A-methods'!$AF:$AF,$B872,'A-methods'!$C:$C,$C872,'A-methods'!$A:$A,$D872)</f>
        <v>0</v>
      </c>
      <c r="V872" s="248">
        <f>SUMIFS('A-methods'!AB:AB,'A-methods'!$AG:$AG,"absolute",'A-methods'!$AF:$AF,$B872,'A-methods'!$C:$C,$C872,'A-methods'!$A:$A,$D872)</f>
        <v>0</v>
      </c>
      <c r="W872" s="248">
        <f>SUMIFS('A-methods'!AC:AC,'A-methods'!$AG:$AG,"absolute",'A-methods'!$AF:$AF,$B872,'A-methods'!$C:$C,$C872,'A-methods'!$A:$A,$D872)</f>
        <v>0</v>
      </c>
      <c r="X872" s="248">
        <f>SUMIFS('A-methods'!AD:AD,'A-methods'!$AG:$AG,"absolute",'A-methods'!$AF:$AF,$B872,'A-methods'!$C:$C,$C872,'A-methods'!$A:$A,$D872)</f>
        <v>0</v>
      </c>
      <c r="Y872" s="248">
        <f>SUMIFS('A-methods'!AE:AE,'A-methods'!$AG:$AG,"absolute",'A-methods'!$AF:$AF,$B872,'A-methods'!$C:$C,$C872,'A-methods'!$A:$A,$D872)</f>
        <v>0</v>
      </c>
    </row>
    <row r="873" spans="1:27">
      <c r="A873" s="237" t="s">
        <v>29</v>
      </c>
      <c r="B873" s="221" t="s">
        <v>30</v>
      </c>
      <c r="C873" s="274" t="str">
        <f t="shared" si="80"/>
        <v>ACT</v>
      </c>
      <c r="D873" s="272" t="str">
        <f t="shared" ref="D873:D899" si="82">D872</f>
        <v>High</v>
      </c>
      <c r="E873" s="195">
        <f>SUMIFS('A-methods'!K:K,'A-methods'!$AG:$AG,"absolute",'A-methods'!$AF:$AF,$B873,'A-methods'!$C:$C,$C873,'A-methods'!$A:$A,$D873)</f>
        <v>0</v>
      </c>
      <c r="F873" s="243">
        <f>SUMIFS('A-methods'!L:L,'A-methods'!$AG:$AG,"absolute",'A-methods'!$AF:$AF,$B873,'A-methods'!$C:$C,$C873,'A-methods'!$A:$A,$D873)</f>
        <v>0</v>
      </c>
      <c r="G873" s="243">
        <f>SUMIFS('A-methods'!M:M,'A-methods'!$AG:$AG,"absolute",'A-methods'!$AF:$AF,$B873,'A-methods'!$C:$C,$C873,'A-methods'!$A:$A,$D873)</f>
        <v>0</v>
      </c>
      <c r="H873" s="243">
        <f>SUMIFS('A-methods'!N:N,'A-methods'!$AG:$AG,"absolute",'A-methods'!$AF:$AF,$B873,'A-methods'!$C:$C,$C873,'A-methods'!$A:$A,$D873)</f>
        <v>0</v>
      </c>
      <c r="I873" s="243">
        <f>SUMIFS('A-methods'!O:O,'A-methods'!$AG:$AG,"absolute",'A-methods'!$AF:$AF,$B873,'A-methods'!$C:$C,$C873,'A-methods'!$A:$A,$D873)</f>
        <v>0</v>
      </c>
      <c r="J873" s="243">
        <f>SUMIFS('A-methods'!P:P,'A-methods'!$AG:$AG,"absolute",'A-methods'!$AF:$AF,$B873,'A-methods'!$C:$C,$C873,'A-methods'!$A:$A,$D873)</f>
        <v>0</v>
      </c>
      <c r="K873" s="243">
        <f>SUMIFS('A-methods'!Q:Q,'A-methods'!$AG:$AG,"absolute",'A-methods'!$AF:$AF,$B873,'A-methods'!$C:$C,$C873,'A-methods'!$A:$A,$D873)</f>
        <v>0</v>
      </c>
      <c r="L873" s="243">
        <f>SUMIFS('A-methods'!R:R,'A-methods'!$AG:$AG,"absolute",'A-methods'!$AF:$AF,$B873,'A-methods'!$C:$C,$C873,'A-methods'!$A:$A,$D873)</f>
        <v>0</v>
      </c>
      <c r="M873" s="243">
        <f>SUMIFS('A-methods'!S:S,'A-methods'!$AG:$AG,"absolute",'A-methods'!$AF:$AF,$B873,'A-methods'!$C:$C,$C873,'A-methods'!$A:$A,$D873)</f>
        <v>0</v>
      </c>
      <c r="N873" s="243">
        <f>SUMIFS('A-methods'!T:T,'A-methods'!$AG:$AG,"absolute",'A-methods'!$AF:$AF,$B873,'A-methods'!$C:$C,$C873,'A-methods'!$A:$A,$D873)</f>
        <v>0</v>
      </c>
      <c r="O873" s="243">
        <f>SUMIFS('A-methods'!U:U,'A-methods'!$AG:$AG,"absolute",'A-methods'!$AF:$AF,$B873,'A-methods'!$C:$C,$C873,'A-methods'!$A:$A,$D873)</f>
        <v>0</v>
      </c>
      <c r="P873" s="243">
        <f>SUMIFS('A-methods'!V:V,'A-methods'!$AG:$AG,"absolute",'A-methods'!$AF:$AF,$B873,'A-methods'!$C:$C,$C873,'A-methods'!$A:$A,$D873)</f>
        <v>0</v>
      </c>
      <c r="Q873" s="243">
        <f>SUMIFS('A-methods'!W:W,'A-methods'!$AG:$AG,"absolute",'A-methods'!$AF:$AF,$B873,'A-methods'!$C:$C,$C873,'A-methods'!$A:$A,$D873)</f>
        <v>0</v>
      </c>
      <c r="R873" s="243">
        <f>SUMIFS('A-methods'!X:X,'A-methods'!$AG:$AG,"absolute",'A-methods'!$AF:$AF,$B873,'A-methods'!$C:$C,$C873,'A-methods'!$A:$A,$D873)</f>
        <v>0</v>
      </c>
      <c r="S873" s="243">
        <f>SUMIFS('A-methods'!Y:Y,'A-methods'!$AG:$AG,"absolute",'A-methods'!$AF:$AF,$B873,'A-methods'!$C:$C,$C873,'A-methods'!$A:$A,$D873)</f>
        <v>0</v>
      </c>
      <c r="T873" s="243">
        <f>SUMIFS('A-methods'!Z:Z,'A-methods'!$AG:$AG,"absolute",'A-methods'!$AF:$AF,$B873,'A-methods'!$C:$C,$C873,'A-methods'!$A:$A,$D873)</f>
        <v>0</v>
      </c>
      <c r="U873" s="243">
        <f>SUMIFS('A-methods'!AA:AA,'A-methods'!$AG:$AG,"absolute",'A-methods'!$AF:$AF,$B873,'A-methods'!$C:$C,$C873,'A-methods'!$A:$A,$D873)</f>
        <v>0</v>
      </c>
      <c r="V873" s="243">
        <f>SUMIFS('A-methods'!AB:AB,'A-methods'!$AG:$AG,"absolute",'A-methods'!$AF:$AF,$B873,'A-methods'!$C:$C,$C873,'A-methods'!$A:$A,$D873)</f>
        <v>0</v>
      </c>
      <c r="W873" s="243">
        <f>SUMIFS('A-methods'!AC:AC,'A-methods'!$AG:$AG,"absolute",'A-methods'!$AF:$AF,$B873,'A-methods'!$C:$C,$C873,'A-methods'!$A:$A,$D873)</f>
        <v>0</v>
      </c>
      <c r="X873" s="243">
        <f>SUMIFS('A-methods'!AD:AD,'A-methods'!$AG:$AG,"absolute",'A-methods'!$AF:$AF,$B873,'A-methods'!$C:$C,$C873,'A-methods'!$A:$A,$D873)</f>
        <v>0</v>
      </c>
      <c r="Y873" s="243">
        <f>SUMIFS('A-methods'!AE:AE,'A-methods'!$AG:$AG,"absolute",'A-methods'!$AF:$AF,$B873,'A-methods'!$C:$C,$C873,'A-methods'!$A:$A,$D873)</f>
        <v>0</v>
      </c>
    </row>
    <row r="874" spans="1:27">
      <c r="A874" s="237" t="s">
        <v>33</v>
      </c>
      <c r="B874" s="221" t="s">
        <v>34</v>
      </c>
      <c r="C874" s="274" t="str">
        <f t="shared" si="80"/>
        <v>ACT</v>
      </c>
      <c r="D874" s="272" t="str">
        <f t="shared" si="82"/>
        <v>High</v>
      </c>
      <c r="E874" s="195">
        <f>SUMIFS('A-methods'!K:K,'A-methods'!$AG:$AG,"absolute",'A-methods'!$AF:$AF,$B874,'A-methods'!$C:$C,$C874,'A-methods'!$A:$A,$D874)</f>
        <v>0</v>
      </c>
      <c r="F874" s="243">
        <f>SUMIFS('A-methods'!L:L,'A-methods'!$AG:$AG,"absolute",'A-methods'!$AF:$AF,$B874,'A-methods'!$C:$C,$C874,'A-methods'!$A:$A,$D874)</f>
        <v>0</v>
      </c>
      <c r="G874" s="243">
        <f>SUMIFS('A-methods'!M:M,'A-methods'!$AG:$AG,"absolute",'A-methods'!$AF:$AF,$B874,'A-methods'!$C:$C,$C874,'A-methods'!$A:$A,$D874)</f>
        <v>0</v>
      </c>
      <c r="H874" s="243">
        <f>SUMIFS('A-methods'!N:N,'A-methods'!$AG:$AG,"absolute",'A-methods'!$AF:$AF,$B874,'A-methods'!$C:$C,$C874,'A-methods'!$A:$A,$D874)</f>
        <v>0</v>
      </c>
      <c r="I874" s="243">
        <f>SUMIFS('A-methods'!O:O,'A-methods'!$AG:$AG,"absolute",'A-methods'!$AF:$AF,$B874,'A-methods'!$C:$C,$C874,'A-methods'!$A:$A,$D874)</f>
        <v>0</v>
      </c>
      <c r="J874" s="243">
        <f>SUMIFS('A-methods'!P:P,'A-methods'!$AG:$AG,"absolute",'A-methods'!$AF:$AF,$B874,'A-methods'!$C:$C,$C874,'A-methods'!$A:$A,$D874)</f>
        <v>0</v>
      </c>
      <c r="K874" s="243">
        <f>SUMIFS('A-methods'!Q:Q,'A-methods'!$AG:$AG,"absolute",'A-methods'!$AF:$AF,$B874,'A-methods'!$C:$C,$C874,'A-methods'!$A:$A,$D874)</f>
        <v>0</v>
      </c>
      <c r="L874" s="243">
        <f>SUMIFS('A-methods'!R:R,'A-methods'!$AG:$AG,"absolute",'A-methods'!$AF:$AF,$B874,'A-methods'!$C:$C,$C874,'A-methods'!$A:$A,$D874)</f>
        <v>0</v>
      </c>
      <c r="M874" s="243">
        <f>SUMIFS('A-methods'!S:S,'A-methods'!$AG:$AG,"absolute",'A-methods'!$AF:$AF,$B874,'A-methods'!$C:$C,$C874,'A-methods'!$A:$A,$D874)</f>
        <v>0</v>
      </c>
      <c r="N874" s="243">
        <f>SUMIFS('A-methods'!T:T,'A-methods'!$AG:$AG,"absolute",'A-methods'!$AF:$AF,$B874,'A-methods'!$C:$C,$C874,'A-methods'!$A:$A,$D874)</f>
        <v>0</v>
      </c>
      <c r="O874" s="243">
        <f>SUMIFS('A-methods'!U:U,'A-methods'!$AG:$AG,"absolute",'A-methods'!$AF:$AF,$B874,'A-methods'!$C:$C,$C874,'A-methods'!$A:$A,$D874)</f>
        <v>0</v>
      </c>
      <c r="P874" s="243">
        <f>SUMIFS('A-methods'!V:V,'A-methods'!$AG:$AG,"absolute",'A-methods'!$AF:$AF,$B874,'A-methods'!$C:$C,$C874,'A-methods'!$A:$A,$D874)</f>
        <v>0</v>
      </c>
      <c r="Q874" s="243">
        <f>SUMIFS('A-methods'!W:W,'A-methods'!$AG:$AG,"absolute",'A-methods'!$AF:$AF,$B874,'A-methods'!$C:$C,$C874,'A-methods'!$A:$A,$D874)</f>
        <v>0</v>
      </c>
      <c r="R874" s="243">
        <f>SUMIFS('A-methods'!X:X,'A-methods'!$AG:$AG,"absolute",'A-methods'!$AF:$AF,$B874,'A-methods'!$C:$C,$C874,'A-methods'!$A:$A,$D874)</f>
        <v>0</v>
      </c>
      <c r="S874" s="243">
        <f>SUMIFS('A-methods'!Y:Y,'A-methods'!$AG:$AG,"absolute",'A-methods'!$AF:$AF,$B874,'A-methods'!$C:$C,$C874,'A-methods'!$A:$A,$D874)</f>
        <v>0</v>
      </c>
      <c r="T874" s="243">
        <f>SUMIFS('A-methods'!Z:Z,'A-methods'!$AG:$AG,"absolute",'A-methods'!$AF:$AF,$B874,'A-methods'!$C:$C,$C874,'A-methods'!$A:$A,$D874)</f>
        <v>0</v>
      </c>
      <c r="U874" s="243">
        <f>SUMIFS('A-methods'!AA:AA,'A-methods'!$AG:$AG,"absolute",'A-methods'!$AF:$AF,$B874,'A-methods'!$C:$C,$C874,'A-methods'!$A:$A,$D874)</f>
        <v>0</v>
      </c>
      <c r="V874" s="243">
        <f>SUMIFS('A-methods'!AB:AB,'A-methods'!$AG:$AG,"absolute",'A-methods'!$AF:$AF,$B874,'A-methods'!$C:$C,$C874,'A-methods'!$A:$A,$D874)</f>
        <v>0</v>
      </c>
      <c r="W874" s="243">
        <f>SUMIFS('A-methods'!AC:AC,'A-methods'!$AG:$AG,"absolute",'A-methods'!$AF:$AF,$B874,'A-methods'!$C:$C,$C874,'A-methods'!$A:$A,$D874)</f>
        <v>0</v>
      </c>
      <c r="X874" s="243">
        <f>SUMIFS('A-methods'!AD:AD,'A-methods'!$AG:$AG,"absolute",'A-methods'!$AF:$AF,$B874,'A-methods'!$C:$C,$C874,'A-methods'!$A:$A,$D874)</f>
        <v>0</v>
      </c>
      <c r="Y874" s="243">
        <f>SUMIFS('A-methods'!AE:AE,'A-methods'!$AG:$AG,"absolute",'A-methods'!$AF:$AF,$B874,'A-methods'!$C:$C,$C874,'A-methods'!$A:$A,$D874)</f>
        <v>0</v>
      </c>
    </row>
    <row r="875" spans="1:27">
      <c r="A875" s="237" t="s">
        <v>43</v>
      </c>
      <c r="B875" s="221" t="s">
        <v>44</v>
      </c>
      <c r="C875" s="274" t="str">
        <f t="shared" si="80"/>
        <v>ACT</v>
      </c>
      <c r="D875" s="272" t="str">
        <f t="shared" si="82"/>
        <v>High</v>
      </c>
      <c r="E875" s="195">
        <f>SUMIFS('A-methods'!K:K,'A-methods'!$AG:$AG,"absolute",'A-methods'!$AF:$AF,$B875,'A-methods'!$C:$C,$C875,'A-methods'!$A:$A,$D875)</f>
        <v>0</v>
      </c>
      <c r="F875" s="243">
        <f>SUMIFS('A-methods'!L:L,'A-methods'!$AG:$AG,"absolute",'A-methods'!$AF:$AF,$B875,'A-methods'!$C:$C,$C875,'A-methods'!$A:$A,$D875)</f>
        <v>0</v>
      </c>
      <c r="G875" s="243">
        <f>SUMIFS('A-methods'!M:M,'A-methods'!$AG:$AG,"absolute",'A-methods'!$AF:$AF,$B875,'A-methods'!$C:$C,$C875,'A-methods'!$A:$A,$D875)</f>
        <v>0</v>
      </c>
      <c r="H875" s="243">
        <f>SUMIFS('A-methods'!N:N,'A-methods'!$AG:$AG,"absolute",'A-methods'!$AF:$AF,$B875,'A-methods'!$C:$C,$C875,'A-methods'!$A:$A,$D875)</f>
        <v>0</v>
      </c>
      <c r="I875" s="243">
        <f>SUMIFS('A-methods'!O:O,'A-methods'!$AG:$AG,"absolute",'A-methods'!$AF:$AF,$B875,'A-methods'!$C:$C,$C875,'A-methods'!$A:$A,$D875)</f>
        <v>0</v>
      </c>
      <c r="J875" s="243">
        <f>SUMIFS('A-methods'!P:P,'A-methods'!$AG:$AG,"absolute",'A-methods'!$AF:$AF,$B875,'A-methods'!$C:$C,$C875,'A-methods'!$A:$A,$D875)</f>
        <v>0</v>
      </c>
      <c r="K875" s="243">
        <f>SUMIFS('A-methods'!Q:Q,'A-methods'!$AG:$AG,"absolute",'A-methods'!$AF:$AF,$B875,'A-methods'!$C:$C,$C875,'A-methods'!$A:$A,$D875)</f>
        <v>0</v>
      </c>
      <c r="L875" s="243">
        <f>SUMIFS('A-methods'!R:R,'A-methods'!$AG:$AG,"absolute",'A-methods'!$AF:$AF,$B875,'A-methods'!$C:$C,$C875,'A-methods'!$A:$A,$D875)</f>
        <v>0</v>
      </c>
      <c r="M875" s="243">
        <f>SUMIFS('A-methods'!S:S,'A-methods'!$AG:$AG,"absolute",'A-methods'!$AF:$AF,$B875,'A-methods'!$C:$C,$C875,'A-methods'!$A:$A,$D875)</f>
        <v>0</v>
      </c>
      <c r="N875" s="243">
        <f>SUMIFS('A-methods'!T:T,'A-methods'!$AG:$AG,"absolute",'A-methods'!$AF:$AF,$B875,'A-methods'!$C:$C,$C875,'A-methods'!$A:$A,$D875)</f>
        <v>0</v>
      </c>
      <c r="O875" s="243">
        <f>SUMIFS('A-methods'!U:U,'A-methods'!$AG:$AG,"absolute",'A-methods'!$AF:$AF,$B875,'A-methods'!$C:$C,$C875,'A-methods'!$A:$A,$D875)</f>
        <v>0</v>
      </c>
      <c r="P875" s="243">
        <f>SUMIFS('A-methods'!V:V,'A-methods'!$AG:$AG,"absolute",'A-methods'!$AF:$AF,$B875,'A-methods'!$C:$C,$C875,'A-methods'!$A:$A,$D875)</f>
        <v>0</v>
      </c>
      <c r="Q875" s="243">
        <f>SUMIFS('A-methods'!W:W,'A-methods'!$AG:$AG,"absolute",'A-methods'!$AF:$AF,$B875,'A-methods'!$C:$C,$C875,'A-methods'!$A:$A,$D875)</f>
        <v>0</v>
      </c>
      <c r="R875" s="243">
        <f>SUMIFS('A-methods'!X:X,'A-methods'!$AG:$AG,"absolute",'A-methods'!$AF:$AF,$B875,'A-methods'!$C:$C,$C875,'A-methods'!$A:$A,$D875)</f>
        <v>0</v>
      </c>
      <c r="S875" s="243">
        <f>SUMIFS('A-methods'!Y:Y,'A-methods'!$AG:$AG,"absolute",'A-methods'!$AF:$AF,$B875,'A-methods'!$C:$C,$C875,'A-methods'!$A:$A,$D875)</f>
        <v>0</v>
      </c>
      <c r="T875" s="243">
        <f>SUMIFS('A-methods'!Z:Z,'A-methods'!$AG:$AG,"absolute",'A-methods'!$AF:$AF,$B875,'A-methods'!$C:$C,$C875,'A-methods'!$A:$A,$D875)</f>
        <v>0</v>
      </c>
      <c r="U875" s="243">
        <f>SUMIFS('A-methods'!AA:AA,'A-methods'!$AG:$AG,"absolute",'A-methods'!$AF:$AF,$B875,'A-methods'!$C:$C,$C875,'A-methods'!$A:$A,$D875)</f>
        <v>0</v>
      </c>
      <c r="V875" s="243">
        <f>SUMIFS('A-methods'!AB:AB,'A-methods'!$AG:$AG,"absolute",'A-methods'!$AF:$AF,$B875,'A-methods'!$C:$C,$C875,'A-methods'!$A:$A,$D875)</f>
        <v>0</v>
      </c>
      <c r="W875" s="243">
        <f>SUMIFS('A-methods'!AC:AC,'A-methods'!$AG:$AG,"absolute",'A-methods'!$AF:$AF,$B875,'A-methods'!$C:$C,$C875,'A-methods'!$A:$A,$D875)</f>
        <v>0</v>
      </c>
      <c r="X875" s="243">
        <f>SUMIFS('A-methods'!AD:AD,'A-methods'!$AG:$AG,"absolute",'A-methods'!$AF:$AF,$B875,'A-methods'!$C:$C,$C875,'A-methods'!$A:$A,$D875)</f>
        <v>0</v>
      </c>
      <c r="Y875" s="243">
        <f>SUMIFS('A-methods'!AE:AE,'A-methods'!$AG:$AG,"absolute",'A-methods'!$AF:$AF,$B875,'A-methods'!$C:$C,$C875,'A-methods'!$A:$A,$D875)</f>
        <v>0</v>
      </c>
    </row>
    <row r="876" spans="1:27">
      <c r="A876" s="237" t="s">
        <v>63</v>
      </c>
      <c r="B876" s="221" t="s">
        <v>64</v>
      </c>
      <c r="C876" s="274" t="str">
        <f t="shared" si="80"/>
        <v>ACT</v>
      </c>
      <c r="D876" s="272" t="str">
        <f t="shared" si="82"/>
        <v>High</v>
      </c>
      <c r="E876" s="195">
        <f>SUMIFS('A-methods'!K:K,'A-methods'!$AG:$AG,"absolute",'A-methods'!$AF:$AF,$B876,'A-methods'!$C:$C,$C876,'A-methods'!$A:$A,$D876)</f>
        <v>0</v>
      </c>
      <c r="F876" s="243">
        <f>SUMIFS('A-methods'!L:L,'A-methods'!$AG:$AG,"absolute",'A-methods'!$AF:$AF,$B876,'A-methods'!$C:$C,$C876,'A-methods'!$A:$A,$D876)</f>
        <v>0</v>
      </c>
      <c r="G876" s="243">
        <f>SUMIFS('A-methods'!M:M,'A-methods'!$AG:$AG,"absolute",'A-methods'!$AF:$AF,$B876,'A-methods'!$C:$C,$C876,'A-methods'!$A:$A,$D876)</f>
        <v>0</v>
      </c>
      <c r="H876" s="243">
        <f>SUMIFS('A-methods'!N:N,'A-methods'!$AG:$AG,"absolute",'A-methods'!$AF:$AF,$B876,'A-methods'!$C:$C,$C876,'A-methods'!$A:$A,$D876)</f>
        <v>0</v>
      </c>
      <c r="I876" s="243">
        <f>SUMIFS('A-methods'!O:O,'A-methods'!$AG:$AG,"absolute",'A-methods'!$AF:$AF,$B876,'A-methods'!$C:$C,$C876,'A-methods'!$A:$A,$D876)</f>
        <v>0</v>
      </c>
      <c r="J876" s="243">
        <f>SUMIFS('A-methods'!P:P,'A-methods'!$AG:$AG,"absolute",'A-methods'!$AF:$AF,$B876,'A-methods'!$C:$C,$C876,'A-methods'!$A:$A,$D876)</f>
        <v>0</v>
      </c>
      <c r="K876" s="243">
        <f>SUMIFS('A-methods'!Q:Q,'A-methods'!$AG:$AG,"absolute",'A-methods'!$AF:$AF,$B876,'A-methods'!$C:$C,$C876,'A-methods'!$A:$A,$D876)</f>
        <v>0</v>
      </c>
      <c r="L876" s="243">
        <f>SUMIFS('A-methods'!R:R,'A-methods'!$AG:$AG,"absolute",'A-methods'!$AF:$AF,$B876,'A-methods'!$C:$C,$C876,'A-methods'!$A:$A,$D876)</f>
        <v>0</v>
      </c>
      <c r="M876" s="243">
        <f>SUMIFS('A-methods'!S:S,'A-methods'!$AG:$AG,"absolute",'A-methods'!$AF:$AF,$B876,'A-methods'!$C:$C,$C876,'A-methods'!$A:$A,$D876)</f>
        <v>0</v>
      </c>
      <c r="N876" s="243">
        <f>SUMIFS('A-methods'!T:T,'A-methods'!$AG:$AG,"absolute",'A-methods'!$AF:$AF,$B876,'A-methods'!$C:$C,$C876,'A-methods'!$A:$A,$D876)</f>
        <v>0</v>
      </c>
      <c r="O876" s="243">
        <f>SUMIFS('A-methods'!U:U,'A-methods'!$AG:$AG,"absolute",'A-methods'!$AF:$AF,$B876,'A-methods'!$C:$C,$C876,'A-methods'!$A:$A,$D876)</f>
        <v>0</v>
      </c>
      <c r="P876" s="243">
        <f>SUMIFS('A-methods'!V:V,'A-methods'!$AG:$AG,"absolute",'A-methods'!$AF:$AF,$B876,'A-methods'!$C:$C,$C876,'A-methods'!$A:$A,$D876)</f>
        <v>0</v>
      </c>
      <c r="Q876" s="243">
        <f>SUMIFS('A-methods'!W:W,'A-methods'!$AG:$AG,"absolute",'A-methods'!$AF:$AF,$B876,'A-methods'!$C:$C,$C876,'A-methods'!$A:$A,$D876)</f>
        <v>0</v>
      </c>
      <c r="R876" s="243">
        <f>SUMIFS('A-methods'!X:X,'A-methods'!$AG:$AG,"absolute",'A-methods'!$AF:$AF,$B876,'A-methods'!$C:$C,$C876,'A-methods'!$A:$A,$D876)</f>
        <v>0</v>
      </c>
      <c r="S876" s="243">
        <f>SUMIFS('A-methods'!Y:Y,'A-methods'!$AG:$AG,"absolute",'A-methods'!$AF:$AF,$B876,'A-methods'!$C:$C,$C876,'A-methods'!$A:$A,$D876)</f>
        <v>0</v>
      </c>
      <c r="T876" s="243">
        <f>SUMIFS('A-methods'!Z:Z,'A-methods'!$AG:$AG,"absolute",'A-methods'!$AF:$AF,$B876,'A-methods'!$C:$C,$C876,'A-methods'!$A:$A,$D876)</f>
        <v>0</v>
      </c>
      <c r="U876" s="243">
        <f>SUMIFS('A-methods'!AA:AA,'A-methods'!$AG:$AG,"absolute",'A-methods'!$AF:$AF,$B876,'A-methods'!$C:$C,$C876,'A-methods'!$A:$A,$D876)</f>
        <v>0</v>
      </c>
      <c r="V876" s="243">
        <f>SUMIFS('A-methods'!AB:AB,'A-methods'!$AG:$AG,"absolute",'A-methods'!$AF:$AF,$B876,'A-methods'!$C:$C,$C876,'A-methods'!$A:$A,$D876)</f>
        <v>0</v>
      </c>
      <c r="W876" s="243">
        <f>SUMIFS('A-methods'!AC:AC,'A-methods'!$AG:$AG,"absolute",'A-methods'!$AF:$AF,$B876,'A-methods'!$C:$C,$C876,'A-methods'!$A:$A,$D876)</f>
        <v>0</v>
      </c>
      <c r="X876" s="243">
        <f>SUMIFS('A-methods'!AD:AD,'A-methods'!$AG:$AG,"absolute",'A-methods'!$AF:$AF,$B876,'A-methods'!$C:$C,$C876,'A-methods'!$A:$A,$D876)</f>
        <v>0</v>
      </c>
      <c r="Y876" s="243">
        <f>SUMIFS('A-methods'!AE:AE,'A-methods'!$AG:$AG,"absolute",'A-methods'!$AF:$AF,$B876,'A-methods'!$C:$C,$C876,'A-methods'!$A:$A,$D876)</f>
        <v>0</v>
      </c>
    </row>
    <row r="877" spans="1:27">
      <c r="A877" s="237" t="s">
        <v>75</v>
      </c>
      <c r="B877" s="221" t="s">
        <v>76</v>
      </c>
      <c r="C877" s="274" t="str">
        <f t="shared" si="80"/>
        <v>ACT</v>
      </c>
      <c r="D877" s="272" t="str">
        <f t="shared" si="82"/>
        <v>High</v>
      </c>
      <c r="E877" s="195">
        <f>SUMIFS('A-methods'!K:K,'A-methods'!$AG:$AG,"absolute",'A-methods'!$AF:$AF,$B877,'A-methods'!$C:$C,$C877,'A-methods'!$A:$A,$D877)</f>
        <v>0</v>
      </c>
      <c r="F877" s="243">
        <f>SUMIFS('A-methods'!L:L,'A-methods'!$AG:$AG,"absolute",'A-methods'!$AF:$AF,$B877,'A-methods'!$C:$C,$C877,'A-methods'!$A:$A,$D877)</f>
        <v>0</v>
      </c>
      <c r="G877" s="243">
        <f>SUMIFS('A-methods'!M:M,'A-methods'!$AG:$AG,"absolute",'A-methods'!$AF:$AF,$B877,'A-methods'!$C:$C,$C877,'A-methods'!$A:$A,$D877)</f>
        <v>0</v>
      </c>
      <c r="H877" s="243">
        <f>SUMIFS('A-methods'!N:N,'A-methods'!$AG:$AG,"absolute",'A-methods'!$AF:$AF,$B877,'A-methods'!$C:$C,$C877,'A-methods'!$A:$A,$D877)</f>
        <v>0</v>
      </c>
      <c r="I877" s="243">
        <f>SUMIFS('A-methods'!O:O,'A-methods'!$AG:$AG,"absolute",'A-methods'!$AF:$AF,$B877,'A-methods'!$C:$C,$C877,'A-methods'!$A:$A,$D877)</f>
        <v>0</v>
      </c>
      <c r="J877" s="243">
        <f>SUMIFS('A-methods'!P:P,'A-methods'!$AG:$AG,"absolute",'A-methods'!$AF:$AF,$B877,'A-methods'!$C:$C,$C877,'A-methods'!$A:$A,$D877)</f>
        <v>0</v>
      </c>
      <c r="K877" s="243">
        <f>SUMIFS('A-methods'!Q:Q,'A-methods'!$AG:$AG,"absolute",'A-methods'!$AF:$AF,$B877,'A-methods'!$C:$C,$C877,'A-methods'!$A:$A,$D877)</f>
        <v>0</v>
      </c>
      <c r="L877" s="243">
        <f>SUMIFS('A-methods'!R:R,'A-methods'!$AG:$AG,"absolute",'A-methods'!$AF:$AF,$B877,'A-methods'!$C:$C,$C877,'A-methods'!$A:$A,$D877)</f>
        <v>0</v>
      </c>
      <c r="M877" s="243">
        <f>SUMIFS('A-methods'!S:S,'A-methods'!$AG:$AG,"absolute",'A-methods'!$AF:$AF,$B877,'A-methods'!$C:$C,$C877,'A-methods'!$A:$A,$D877)</f>
        <v>0</v>
      </c>
      <c r="N877" s="243">
        <f>SUMIFS('A-methods'!T:T,'A-methods'!$AG:$AG,"absolute",'A-methods'!$AF:$AF,$B877,'A-methods'!$C:$C,$C877,'A-methods'!$A:$A,$D877)</f>
        <v>0</v>
      </c>
      <c r="O877" s="243">
        <f>SUMIFS('A-methods'!U:U,'A-methods'!$AG:$AG,"absolute",'A-methods'!$AF:$AF,$B877,'A-methods'!$C:$C,$C877,'A-methods'!$A:$A,$D877)</f>
        <v>0</v>
      </c>
      <c r="P877" s="243">
        <f>SUMIFS('A-methods'!V:V,'A-methods'!$AG:$AG,"absolute",'A-methods'!$AF:$AF,$B877,'A-methods'!$C:$C,$C877,'A-methods'!$A:$A,$D877)</f>
        <v>0</v>
      </c>
      <c r="Q877" s="243">
        <f>SUMIFS('A-methods'!W:W,'A-methods'!$AG:$AG,"absolute",'A-methods'!$AF:$AF,$B877,'A-methods'!$C:$C,$C877,'A-methods'!$A:$A,$D877)</f>
        <v>0</v>
      </c>
      <c r="R877" s="243">
        <f>SUMIFS('A-methods'!X:X,'A-methods'!$AG:$AG,"absolute",'A-methods'!$AF:$AF,$B877,'A-methods'!$C:$C,$C877,'A-methods'!$A:$A,$D877)</f>
        <v>0</v>
      </c>
      <c r="S877" s="243">
        <f>SUMIFS('A-methods'!Y:Y,'A-methods'!$AG:$AG,"absolute",'A-methods'!$AF:$AF,$B877,'A-methods'!$C:$C,$C877,'A-methods'!$A:$A,$D877)</f>
        <v>0</v>
      </c>
      <c r="T877" s="243">
        <f>SUMIFS('A-methods'!Z:Z,'A-methods'!$AG:$AG,"absolute",'A-methods'!$AF:$AF,$B877,'A-methods'!$C:$C,$C877,'A-methods'!$A:$A,$D877)</f>
        <v>0</v>
      </c>
      <c r="U877" s="243">
        <f>SUMIFS('A-methods'!AA:AA,'A-methods'!$AG:$AG,"absolute",'A-methods'!$AF:$AF,$B877,'A-methods'!$C:$C,$C877,'A-methods'!$A:$A,$D877)</f>
        <v>0</v>
      </c>
      <c r="V877" s="243">
        <f>SUMIFS('A-methods'!AB:AB,'A-methods'!$AG:$AG,"absolute",'A-methods'!$AF:$AF,$B877,'A-methods'!$C:$C,$C877,'A-methods'!$A:$A,$D877)</f>
        <v>0</v>
      </c>
      <c r="W877" s="243">
        <f>SUMIFS('A-methods'!AC:AC,'A-methods'!$AG:$AG,"absolute",'A-methods'!$AF:$AF,$B877,'A-methods'!$C:$C,$C877,'A-methods'!$A:$A,$D877)</f>
        <v>0</v>
      </c>
      <c r="X877" s="243">
        <f>SUMIFS('A-methods'!AD:AD,'A-methods'!$AG:$AG,"absolute",'A-methods'!$AF:$AF,$B877,'A-methods'!$C:$C,$C877,'A-methods'!$A:$A,$D877)</f>
        <v>0</v>
      </c>
      <c r="Y877" s="243">
        <f>SUMIFS('A-methods'!AE:AE,'A-methods'!$AG:$AG,"absolute",'A-methods'!$AF:$AF,$B877,'A-methods'!$C:$C,$C877,'A-methods'!$A:$A,$D877)</f>
        <v>0</v>
      </c>
    </row>
    <row r="878" spans="1:27">
      <c r="A878" s="237" t="s">
        <v>253</v>
      </c>
      <c r="B878" s="221" t="s">
        <v>193</v>
      </c>
      <c r="C878" s="274" t="str">
        <f t="shared" si="80"/>
        <v>ACT</v>
      </c>
      <c r="D878" s="272" t="str">
        <f t="shared" si="82"/>
        <v>High</v>
      </c>
      <c r="E878" s="195">
        <f>SUMIFS('A-methods'!K:K,'A-methods'!$AG:$AG,"absolute",'A-methods'!$AF:$AF,$B878,'A-methods'!$C:$C,$C878,'A-methods'!$A:$A,$D878)</f>
        <v>0</v>
      </c>
      <c r="F878" s="243">
        <f>SUMIFS('A-methods'!L:L,'A-methods'!$AG:$AG,"absolute",'A-methods'!$AF:$AF,$B878,'A-methods'!$C:$C,$C878,'A-methods'!$A:$A,$D878)</f>
        <v>0</v>
      </c>
      <c r="G878" s="243">
        <f>SUMIFS('A-methods'!M:M,'A-methods'!$AG:$AG,"absolute",'A-methods'!$AF:$AF,$B878,'A-methods'!$C:$C,$C878,'A-methods'!$A:$A,$D878)</f>
        <v>0</v>
      </c>
      <c r="H878" s="243">
        <f>SUMIFS('A-methods'!N:N,'A-methods'!$AG:$AG,"absolute",'A-methods'!$AF:$AF,$B878,'A-methods'!$C:$C,$C878,'A-methods'!$A:$A,$D878)</f>
        <v>0</v>
      </c>
      <c r="I878" s="243">
        <f>SUMIFS('A-methods'!O:O,'A-methods'!$AG:$AG,"absolute",'A-methods'!$AF:$AF,$B878,'A-methods'!$C:$C,$C878,'A-methods'!$A:$A,$D878)</f>
        <v>0</v>
      </c>
      <c r="J878" s="243">
        <f>SUMIFS('A-methods'!P:P,'A-methods'!$AG:$AG,"absolute",'A-methods'!$AF:$AF,$B878,'A-methods'!$C:$C,$C878,'A-methods'!$A:$A,$D878)</f>
        <v>0</v>
      </c>
      <c r="K878" s="243">
        <f>SUMIFS('A-methods'!Q:Q,'A-methods'!$AG:$AG,"absolute",'A-methods'!$AF:$AF,$B878,'A-methods'!$C:$C,$C878,'A-methods'!$A:$A,$D878)</f>
        <v>0</v>
      </c>
      <c r="L878" s="243">
        <f>SUMIFS('A-methods'!R:R,'A-methods'!$AG:$AG,"absolute",'A-methods'!$AF:$AF,$B878,'A-methods'!$C:$C,$C878,'A-methods'!$A:$A,$D878)</f>
        <v>0</v>
      </c>
      <c r="M878" s="243">
        <f>SUMIFS('A-methods'!S:S,'A-methods'!$AG:$AG,"absolute",'A-methods'!$AF:$AF,$B878,'A-methods'!$C:$C,$C878,'A-methods'!$A:$A,$D878)</f>
        <v>0</v>
      </c>
      <c r="N878" s="243">
        <f>SUMIFS('A-methods'!T:T,'A-methods'!$AG:$AG,"absolute",'A-methods'!$AF:$AF,$B878,'A-methods'!$C:$C,$C878,'A-methods'!$A:$A,$D878)</f>
        <v>0</v>
      </c>
      <c r="O878" s="243">
        <f>SUMIFS('A-methods'!U:U,'A-methods'!$AG:$AG,"absolute",'A-methods'!$AF:$AF,$B878,'A-methods'!$C:$C,$C878,'A-methods'!$A:$A,$D878)</f>
        <v>0</v>
      </c>
      <c r="P878" s="243">
        <f>SUMIFS('A-methods'!V:V,'A-methods'!$AG:$AG,"absolute",'A-methods'!$AF:$AF,$B878,'A-methods'!$C:$C,$C878,'A-methods'!$A:$A,$D878)</f>
        <v>0</v>
      </c>
      <c r="Q878" s="243">
        <f>SUMIFS('A-methods'!W:W,'A-methods'!$AG:$AG,"absolute",'A-methods'!$AF:$AF,$B878,'A-methods'!$C:$C,$C878,'A-methods'!$A:$A,$D878)</f>
        <v>0</v>
      </c>
      <c r="R878" s="243">
        <f>SUMIFS('A-methods'!X:X,'A-methods'!$AG:$AG,"absolute",'A-methods'!$AF:$AF,$B878,'A-methods'!$C:$C,$C878,'A-methods'!$A:$A,$D878)</f>
        <v>0</v>
      </c>
      <c r="S878" s="243">
        <f>SUMIFS('A-methods'!Y:Y,'A-methods'!$AG:$AG,"absolute",'A-methods'!$AF:$AF,$B878,'A-methods'!$C:$C,$C878,'A-methods'!$A:$A,$D878)</f>
        <v>0</v>
      </c>
      <c r="T878" s="243">
        <f>SUMIFS('A-methods'!Z:Z,'A-methods'!$AG:$AG,"absolute",'A-methods'!$AF:$AF,$B878,'A-methods'!$C:$C,$C878,'A-methods'!$A:$A,$D878)</f>
        <v>0</v>
      </c>
      <c r="U878" s="243">
        <f>SUMIFS('A-methods'!AA:AA,'A-methods'!$AG:$AG,"absolute",'A-methods'!$AF:$AF,$B878,'A-methods'!$C:$C,$C878,'A-methods'!$A:$A,$D878)</f>
        <v>0</v>
      </c>
      <c r="V878" s="243">
        <f>SUMIFS('A-methods'!AB:AB,'A-methods'!$AG:$AG,"absolute",'A-methods'!$AF:$AF,$B878,'A-methods'!$C:$C,$C878,'A-methods'!$A:$A,$D878)</f>
        <v>0</v>
      </c>
      <c r="W878" s="243">
        <f>SUMIFS('A-methods'!AC:AC,'A-methods'!$AG:$AG,"absolute",'A-methods'!$AF:$AF,$B878,'A-methods'!$C:$C,$C878,'A-methods'!$A:$A,$D878)</f>
        <v>0</v>
      </c>
      <c r="X878" s="243">
        <f>SUMIFS('A-methods'!AD:AD,'A-methods'!$AG:$AG,"absolute",'A-methods'!$AF:$AF,$B878,'A-methods'!$C:$C,$C878,'A-methods'!$A:$A,$D878)</f>
        <v>0</v>
      </c>
      <c r="Y878" s="243">
        <f>SUMIFS('A-methods'!AE:AE,'A-methods'!$AG:$AG,"absolute",'A-methods'!$AF:$AF,$B878,'A-methods'!$C:$C,$C878,'A-methods'!$A:$A,$D878)</f>
        <v>0</v>
      </c>
    </row>
    <row r="879" spans="1:27">
      <c r="A879" s="238" t="s">
        <v>87</v>
      </c>
      <c r="B879" s="221" t="s">
        <v>88</v>
      </c>
      <c r="C879" s="274" t="str">
        <f t="shared" si="80"/>
        <v>ACT</v>
      </c>
      <c r="D879" s="272" t="str">
        <f t="shared" si="82"/>
        <v>High</v>
      </c>
      <c r="E879" s="195">
        <f>SUMIFS('A-methods'!K:K,'A-methods'!$AG:$AG,"absolute",'A-methods'!$AF:$AF,$B879,'A-methods'!$C:$C,$C879,'A-methods'!$A:$A,$D879)</f>
        <v>0</v>
      </c>
      <c r="F879" s="243">
        <f>SUMIFS('A-methods'!L:L,'A-methods'!$AG:$AG,"absolute",'A-methods'!$AF:$AF,$B879,'A-methods'!$C:$C,$C879,'A-methods'!$A:$A,$D879)</f>
        <v>0</v>
      </c>
      <c r="G879" s="243">
        <f>SUMIFS('A-methods'!M:M,'A-methods'!$AG:$AG,"absolute",'A-methods'!$AF:$AF,$B879,'A-methods'!$C:$C,$C879,'A-methods'!$A:$A,$D879)</f>
        <v>0</v>
      </c>
      <c r="H879" s="243">
        <f>SUMIFS('A-methods'!N:N,'A-methods'!$AG:$AG,"absolute",'A-methods'!$AF:$AF,$B879,'A-methods'!$C:$C,$C879,'A-methods'!$A:$A,$D879)</f>
        <v>0</v>
      </c>
      <c r="I879" s="243">
        <f>SUMIFS('A-methods'!O:O,'A-methods'!$AG:$AG,"absolute",'A-methods'!$AF:$AF,$B879,'A-methods'!$C:$C,$C879,'A-methods'!$A:$A,$D879)</f>
        <v>0</v>
      </c>
      <c r="J879" s="243">
        <f>SUMIFS('A-methods'!P:P,'A-methods'!$AG:$AG,"absolute",'A-methods'!$AF:$AF,$B879,'A-methods'!$C:$C,$C879,'A-methods'!$A:$A,$D879)</f>
        <v>0</v>
      </c>
      <c r="K879" s="243">
        <f>SUMIFS('A-methods'!Q:Q,'A-methods'!$AG:$AG,"absolute",'A-methods'!$AF:$AF,$B879,'A-methods'!$C:$C,$C879,'A-methods'!$A:$A,$D879)</f>
        <v>0</v>
      </c>
      <c r="L879" s="243">
        <f>SUMIFS('A-methods'!R:R,'A-methods'!$AG:$AG,"absolute",'A-methods'!$AF:$AF,$B879,'A-methods'!$C:$C,$C879,'A-methods'!$A:$A,$D879)</f>
        <v>0</v>
      </c>
      <c r="M879" s="243">
        <f>SUMIFS('A-methods'!S:S,'A-methods'!$AG:$AG,"absolute",'A-methods'!$AF:$AF,$B879,'A-methods'!$C:$C,$C879,'A-methods'!$A:$A,$D879)</f>
        <v>0</v>
      </c>
      <c r="N879" s="243">
        <f>SUMIFS('A-methods'!T:T,'A-methods'!$AG:$AG,"absolute",'A-methods'!$AF:$AF,$B879,'A-methods'!$C:$C,$C879,'A-methods'!$A:$A,$D879)</f>
        <v>0</v>
      </c>
      <c r="O879" s="243">
        <f>SUMIFS('A-methods'!U:U,'A-methods'!$AG:$AG,"absolute",'A-methods'!$AF:$AF,$B879,'A-methods'!$C:$C,$C879,'A-methods'!$A:$A,$D879)</f>
        <v>0</v>
      </c>
      <c r="P879" s="243">
        <f>SUMIFS('A-methods'!V:V,'A-methods'!$AG:$AG,"absolute",'A-methods'!$AF:$AF,$B879,'A-methods'!$C:$C,$C879,'A-methods'!$A:$A,$D879)</f>
        <v>0</v>
      </c>
      <c r="Q879" s="243">
        <f>SUMIFS('A-methods'!W:W,'A-methods'!$AG:$AG,"absolute",'A-methods'!$AF:$AF,$B879,'A-methods'!$C:$C,$C879,'A-methods'!$A:$A,$D879)</f>
        <v>0</v>
      </c>
      <c r="R879" s="243">
        <f>SUMIFS('A-methods'!X:X,'A-methods'!$AG:$AG,"absolute",'A-methods'!$AF:$AF,$B879,'A-methods'!$C:$C,$C879,'A-methods'!$A:$A,$D879)</f>
        <v>0</v>
      </c>
      <c r="S879" s="243">
        <f>SUMIFS('A-methods'!Y:Y,'A-methods'!$AG:$AG,"absolute",'A-methods'!$AF:$AF,$B879,'A-methods'!$C:$C,$C879,'A-methods'!$A:$A,$D879)</f>
        <v>0</v>
      </c>
      <c r="T879" s="243">
        <f>SUMIFS('A-methods'!Z:Z,'A-methods'!$AG:$AG,"absolute",'A-methods'!$AF:$AF,$B879,'A-methods'!$C:$C,$C879,'A-methods'!$A:$A,$D879)</f>
        <v>0</v>
      </c>
      <c r="U879" s="243">
        <f>SUMIFS('A-methods'!AA:AA,'A-methods'!$AG:$AG,"absolute",'A-methods'!$AF:$AF,$B879,'A-methods'!$C:$C,$C879,'A-methods'!$A:$A,$D879)</f>
        <v>0</v>
      </c>
      <c r="V879" s="243">
        <f>SUMIFS('A-methods'!AB:AB,'A-methods'!$AG:$AG,"absolute",'A-methods'!$AF:$AF,$B879,'A-methods'!$C:$C,$C879,'A-methods'!$A:$A,$D879)</f>
        <v>0</v>
      </c>
      <c r="W879" s="243">
        <f>SUMIFS('A-methods'!AC:AC,'A-methods'!$AG:$AG,"absolute",'A-methods'!$AF:$AF,$B879,'A-methods'!$C:$C,$C879,'A-methods'!$A:$A,$D879)</f>
        <v>0</v>
      </c>
      <c r="X879" s="243">
        <f>SUMIFS('A-methods'!AD:AD,'A-methods'!$AG:$AG,"absolute",'A-methods'!$AF:$AF,$B879,'A-methods'!$C:$C,$C879,'A-methods'!$A:$A,$D879)</f>
        <v>0</v>
      </c>
      <c r="Y879" s="243">
        <f>SUMIFS('A-methods'!AE:AE,'A-methods'!$AG:$AG,"absolute",'A-methods'!$AF:$AF,$B879,'A-methods'!$C:$C,$C879,'A-methods'!$A:$A,$D879)</f>
        <v>0</v>
      </c>
    </row>
    <row r="880" spans="1:27">
      <c r="A880" s="237" t="s">
        <v>91</v>
      </c>
      <c r="B880" s="221" t="s">
        <v>92</v>
      </c>
      <c r="C880" s="274" t="str">
        <f t="shared" si="80"/>
        <v>ACT</v>
      </c>
      <c r="D880" s="272" t="str">
        <f t="shared" si="82"/>
        <v>High</v>
      </c>
      <c r="E880" s="195">
        <f>SUMIFS('A-methods'!K:K,'A-methods'!$AG:$AG,"absolute",'A-methods'!$AF:$AF,$B880,'A-methods'!$C:$C,$C880,'A-methods'!$A:$A,$D880)</f>
        <v>0</v>
      </c>
      <c r="F880" s="243">
        <f>SUMIFS('A-methods'!L:L,'A-methods'!$AG:$AG,"absolute",'A-methods'!$AF:$AF,$B880,'A-methods'!$C:$C,$C880,'A-methods'!$A:$A,$D880)</f>
        <v>0</v>
      </c>
      <c r="G880" s="243">
        <f>SUMIFS('A-methods'!M:M,'A-methods'!$AG:$AG,"absolute",'A-methods'!$AF:$AF,$B880,'A-methods'!$C:$C,$C880,'A-methods'!$A:$A,$D880)</f>
        <v>0</v>
      </c>
      <c r="H880" s="243">
        <f>SUMIFS('A-methods'!N:N,'A-methods'!$AG:$AG,"absolute",'A-methods'!$AF:$AF,$B880,'A-methods'!$C:$C,$C880,'A-methods'!$A:$A,$D880)</f>
        <v>0</v>
      </c>
      <c r="I880" s="243">
        <f>SUMIFS('A-methods'!O:O,'A-methods'!$AG:$AG,"absolute",'A-methods'!$AF:$AF,$B880,'A-methods'!$C:$C,$C880,'A-methods'!$A:$A,$D880)</f>
        <v>0</v>
      </c>
      <c r="J880" s="243">
        <f>SUMIFS('A-methods'!P:P,'A-methods'!$AG:$AG,"absolute",'A-methods'!$AF:$AF,$B880,'A-methods'!$C:$C,$C880,'A-methods'!$A:$A,$D880)</f>
        <v>0</v>
      </c>
      <c r="K880" s="243">
        <f>SUMIFS('A-methods'!Q:Q,'A-methods'!$AG:$AG,"absolute",'A-methods'!$AF:$AF,$B880,'A-methods'!$C:$C,$C880,'A-methods'!$A:$A,$D880)</f>
        <v>0</v>
      </c>
      <c r="L880" s="243">
        <f>SUMIFS('A-methods'!R:R,'A-methods'!$AG:$AG,"absolute",'A-methods'!$AF:$AF,$B880,'A-methods'!$C:$C,$C880,'A-methods'!$A:$A,$D880)</f>
        <v>0</v>
      </c>
      <c r="M880" s="243">
        <f>SUMIFS('A-methods'!S:S,'A-methods'!$AG:$AG,"absolute",'A-methods'!$AF:$AF,$B880,'A-methods'!$C:$C,$C880,'A-methods'!$A:$A,$D880)</f>
        <v>0</v>
      </c>
      <c r="N880" s="243">
        <f>SUMIFS('A-methods'!T:T,'A-methods'!$AG:$AG,"absolute",'A-methods'!$AF:$AF,$B880,'A-methods'!$C:$C,$C880,'A-methods'!$A:$A,$D880)</f>
        <v>0</v>
      </c>
      <c r="O880" s="243">
        <f>SUMIFS('A-methods'!U:U,'A-methods'!$AG:$AG,"absolute",'A-methods'!$AF:$AF,$B880,'A-methods'!$C:$C,$C880,'A-methods'!$A:$A,$D880)</f>
        <v>0</v>
      </c>
      <c r="P880" s="243">
        <f>SUMIFS('A-methods'!V:V,'A-methods'!$AG:$AG,"absolute",'A-methods'!$AF:$AF,$B880,'A-methods'!$C:$C,$C880,'A-methods'!$A:$A,$D880)</f>
        <v>0</v>
      </c>
      <c r="Q880" s="243">
        <f>SUMIFS('A-methods'!W:W,'A-methods'!$AG:$AG,"absolute",'A-methods'!$AF:$AF,$B880,'A-methods'!$C:$C,$C880,'A-methods'!$A:$A,$D880)</f>
        <v>0</v>
      </c>
      <c r="R880" s="243">
        <f>SUMIFS('A-methods'!X:X,'A-methods'!$AG:$AG,"absolute",'A-methods'!$AF:$AF,$B880,'A-methods'!$C:$C,$C880,'A-methods'!$A:$A,$D880)</f>
        <v>0</v>
      </c>
      <c r="S880" s="243">
        <f>SUMIFS('A-methods'!Y:Y,'A-methods'!$AG:$AG,"absolute",'A-methods'!$AF:$AF,$B880,'A-methods'!$C:$C,$C880,'A-methods'!$A:$A,$D880)</f>
        <v>0</v>
      </c>
      <c r="T880" s="243">
        <f>SUMIFS('A-methods'!Z:Z,'A-methods'!$AG:$AG,"absolute",'A-methods'!$AF:$AF,$B880,'A-methods'!$C:$C,$C880,'A-methods'!$A:$A,$D880)</f>
        <v>0</v>
      </c>
      <c r="U880" s="243">
        <f>SUMIFS('A-methods'!AA:AA,'A-methods'!$AG:$AG,"absolute",'A-methods'!$AF:$AF,$B880,'A-methods'!$C:$C,$C880,'A-methods'!$A:$A,$D880)</f>
        <v>0</v>
      </c>
      <c r="V880" s="243">
        <f>SUMIFS('A-methods'!AB:AB,'A-methods'!$AG:$AG,"absolute",'A-methods'!$AF:$AF,$B880,'A-methods'!$C:$C,$C880,'A-methods'!$A:$A,$D880)</f>
        <v>0</v>
      </c>
      <c r="W880" s="243">
        <f>SUMIFS('A-methods'!AC:AC,'A-methods'!$AG:$AG,"absolute",'A-methods'!$AF:$AF,$B880,'A-methods'!$C:$C,$C880,'A-methods'!$A:$A,$D880)</f>
        <v>0</v>
      </c>
      <c r="X880" s="243">
        <f>SUMIFS('A-methods'!AD:AD,'A-methods'!$AG:$AG,"absolute",'A-methods'!$AF:$AF,$B880,'A-methods'!$C:$C,$C880,'A-methods'!$A:$A,$D880)</f>
        <v>0</v>
      </c>
      <c r="Y880" s="243">
        <f>SUMIFS('A-methods'!AE:AE,'A-methods'!$AG:$AG,"absolute",'A-methods'!$AF:$AF,$B880,'A-methods'!$C:$C,$C880,'A-methods'!$A:$A,$D880)</f>
        <v>0</v>
      </c>
    </row>
    <row r="881" spans="1:25">
      <c r="A881" s="237" t="s">
        <v>97</v>
      </c>
      <c r="B881" s="221" t="s">
        <v>98</v>
      </c>
      <c r="C881" s="274" t="str">
        <f t="shared" si="80"/>
        <v>ACT</v>
      </c>
      <c r="D881" s="272" t="str">
        <f t="shared" si="82"/>
        <v>High</v>
      </c>
      <c r="E881" s="195">
        <f>SUMIFS('A-methods'!K:K,'A-methods'!$AG:$AG,"absolute",'A-methods'!$AF:$AF,$B881,'A-methods'!$C:$C,$C881,'A-methods'!$A:$A,$D881)</f>
        <v>0</v>
      </c>
      <c r="F881" s="243">
        <f>SUMIFS('A-methods'!L:L,'A-methods'!$AG:$AG,"absolute",'A-methods'!$AF:$AF,$B881,'A-methods'!$C:$C,$C881,'A-methods'!$A:$A,$D881)</f>
        <v>0</v>
      </c>
      <c r="G881" s="243">
        <f>SUMIFS('A-methods'!M:M,'A-methods'!$AG:$AG,"absolute",'A-methods'!$AF:$AF,$B881,'A-methods'!$C:$C,$C881,'A-methods'!$A:$A,$D881)</f>
        <v>0</v>
      </c>
      <c r="H881" s="243">
        <f>SUMIFS('A-methods'!N:N,'A-methods'!$AG:$AG,"absolute",'A-methods'!$AF:$AF,$B881,'A-methods'!$C:$C,$C881,'A-methods'!$A:$A,$D881)</f>
        <v>0</v>
      </c>
      <c r="I881" s="243">
        <f>SUMIFS('A-methods'!O:O,'A-methods'!$AG:$AG,"absolute",'A-methods'!$AF:$AF,$B881,'A-methods'!$C:$C,$C881,'A-methods'!$A:$A,$D881)</f>
        <v>0</v>
      </c>
      <c r="J881" s="243">
        <f>SUMIFS('A-methods'!P:P,'A-methods'!$AG:$AG,"absolute",'A-methods'!$AF:$AF,$B881,'A-methods'!$C:$C,$C881,'A-methods'!$A:$A,$D881)</f>
        <v>0</v>
      </c>
      <c r="K881" s="243">
        <f>SUMIFS('A-methods'!Q:Q,'A-methods'!$AG:$AG,"absolute",'A-methods'!$AF:$AF,$B881,'A-methods'!$C:$C,$C881,'A-methods'!$A:$A,$D881)</f>
        <v>0</v>
      </c>
      <c r="L881" s="243">
        <f>SUMIFS('A-methods'!R:R,'A-methods'!$AG:$AG,"absolute",'A-methods'!$AF:$AF,$B881,'A-methods'!$C:$C,$C881,'A-methods'!$A:$A,$D881)</f>
        <v>0</v>
      </c>
      <c r="M881" s="243">
        <f>SUMIFS('A-methods'!S:S,'A-methods'!$AG:$AG,"absolute",'A-methods'!$AF:$AF,$B881,'A-methods'!$C:$C,$C881,'A-methods'!$A:$A,$D881)</f>
        <v>0</v>
      </c>
      <c r="N881" s="243">
        <f>SUMIFS('A-methods'!T:T,'A-methods'!$AG:$AG,"absolute",'A-methods'!$AF:$AF,$B881,'A-methods'!$C:$C,$C881,'A-methods'!$A:$A,$D881)</f>
        <v>0</v>
      </c>
      <c r="O881" s="243">
        <f>SUMIFS('A-methods'!U:U,'A-methods'!$AG:$AG,"absolute",'A-methods'!$AF:$AF,$B881,'A-methods'!$C:$C,$C881,'A-methods'!$A:$A,$D881)</f>
        <v>0</v>
      </c>
      <c r="P881" s="243">
        <f>SUMIFS('A-methods'!V:V,'A-methods'!$AG:$AG,"absolute",'A-methods'!$AF:$AF,$B881,'A-methods'!$C:$C,$C881,'A-methods'!$A:$A,$D881)</f>
        <v>0</v>
      </c>
      <c r="Q881" s="243">
        <f>SUMIFS('A-methods'!W:W,'A-methods'!$AG:$AG,"absolute",'A-methods'!$AF:$AF,$B881,'A-methods'!$C:$C,$C881,'A-methods'!$A:$A,$D881)</f>
        <v>0</v>
      </c>
      <c r="R881" s="243">
        <f>SUMIFS('A-methods'!X:X,'A-methods'!$AG:$AG,"absolute",'A-methods'!$AF:$AF,$B881,'A-methods'!$C:$C,$C881,'A-methods'!$A:$A,$D881)</f>
        <v>0</v>
      </c>
      <c r="S881" s="243">
        <f>SUMIFS('A-methods'!Y:Y,'A-methods'!$AG:$AG,"absolute",'A-methods'!$AF:$AF,$B881,'A-methods'!$C:$C,$C881,'A-methods'!$A:$A,$D881)</f>
        <v>0</v>
      </c>
      <c r="T881" s="243">
        <f>SUMIFS('A-methods'!Z:Z,'A-methods'!$AG:$AG,"absolute",'A-methods'!$AF:$AF,$B881,'A-methods'!$C:$C,$C881,'A-methods'!$A:$A,$D881)</f>
        <v>0</v>
      </c>
      <c r="U881" s="243">
        <f>SUMIFS('A-methods'!AA:AA,'A-methods'!$AG:$AG,"absolute",'A-methods'!$AF:$AF,$B881,'A-methods'!$C:$C,$C881,'A-methods'!$A:$A,$D881)</f>
        <v>0</v>
      </c>
      <c r="V881" s="243">
        <f>SUMIFS('A-methods'!AB:AB,'A-methods'!$AG:$AG,"absolute",'A-methods'!$AF:$AF,$B881,'A-methods'!$C:$C,$C881,'A-methods'!$A:$A,$D881)</f>
        <v>0</v>
      </c>
      <c r="W881" s="243">
        <f>SUMIFS('A-methods'!AC:AC,'A-methods'!$AG:$AG,"absolute",'A-methods'!$AF:$AF,$B881,'A-methods'!$C:$C,$C881,'A-methods'!$A:$A,$D881)</f>
        <v>0</v>
      </c>
      <c r="X881" s="243">
        <f>SUMIFS('A-methods'!AD:AD,'A-methods'!$AG:$AG,"absolute",'A-methods'!$AF:$AF,$B881,'A-methods'!$C:$C,$C881,'A-methods'!$A:$A,$D881)</f>
        <v>0</v>
      </c>
      <c r="Y881" s="243">
        <f>SUMIFS('A-methods'!AE:AE,'A-methods'!$AG:$AG,"absolute",'A-methods'!$AF:$AF,$B881,'A-methods'!$C:$C,$C881,'A-methods'!$A:$A,$D881)</f>
        <v>0</v>
      </c>
    </row>
    <row r="882" spans="1:25">
      <c r="A882" s="237" t="s">
        <v>107</v>
      </c>
      <c r="B882" s="221" t="s">
        <v>108</v>
      </c>
      <c r="C882" s="274" t="str">
        <f t="shared" si="80"/>
        <v>ACT</v>
      </c>
      <c r="D882" s="272" t="str">
        <f t="shared" si="82"/>
        <v>High</v>
      </c>
      <c r="E882" s="195">
        <f>SUMIFS('A-methods'!K:K,'A-methods'!$AG:$AG,"absolute",'A-methods'!$AF:$AF,$B882,'A-methods'!$C:$C,$C882,'A-methods'!$A:$A,$D882)</f>
        <v>0</v>
      </c>
      <c r="F882" s="243">
        <f>SUMIFS('A-methods'!L:L,'A-methods'!$AG:$AG,"absolute",'A-methods'!$AF:$AF,$B882,'A-methods'!$C:$C,$C882,'A-methods'!$A:$A,$D882)</f>
        <v>0</v>
      </c>
      <c r="G882" s="243">
        <f>SUMIFS('A-methods'!M:M,'A-methods'!$AG:$AG,"absolute",'A-methods'!$AF:$AF,$B882,'A-methods'!$C:$C,$C882,'A-methods'!$A:$A,$D882)</f>
        <v>0</v>
      </c>
      <c r="H882" s="243">
        <f>SUMIFS('A-methods'!N:N,'A-methods'!$AG:$AG,"absolute",'A-methods'!$AF:$AF,$B882,'A-methods'!$C:$C,$C882,'A-methods'!$A:$A,$D882)</f>
        <v>0</v>
      </c>
      <c r="I882" s="243">
        <f>SUMIFS('A-methods'!O:O,'A-methods'!$AG:$AG,"absolute",'A-methods'!$AF:$AF,$B882,'A-methods'!$C:$C,$C882,'A-methods'!$A:$A,$D882)</f>
        <v>0</v>
      </c>
      <c r="J882" s="243">
        <f>SUMIFS('A-methods'!P:P,'A-methods'!$AG:$AG,"absolute",'A-methods'!$AF:$AF,$B882,'A-methods'!$C:$C,$C882,'A-methods'!$A:$A,$D882)</f>
        <v>0</v>
      </c>
      <c r="K882" s="243">
        <f>SUMIFS('A-methods'!Q:Q,'A-methods'!$AG:$AG,"absolute",'A-methods'!$AF:$AF,$B882,'A-methods'!$C:$C,$C882,'A-methods'!$A:$A,$D882)</f>
        <v>0</v>
      </c>
      <c r="L882" s="243">
        <f>SUMIFS('A-methods'!R:R,'A-methods'!$AG:$AG,"absolute",'A-methods'!$AF:$AF,$B882,'A-methods'!$C:$C,$C882,'A-methods'!$A:$A,$D882)</f>
        <v>0</v>
      </c>
      <c r="M882" s="243">
        <f>SUMIFS('A-methods'!S:S,'A-methods'!$AG:$AG,"absolute",'A-methods'!$AF:$AF,$B882,'A-methods'!$C:$C,$C882,'A-methods'!$A:$A,$D882)</f>
        <v>0</v>
      </c>
      <c r="N882" s="243">
        <f>SUMIFS('A-methods'!T:T,'A-methods'!$AG:$AG,"absolute",'A-methods'!$AF:$AF,$B882,'A-methods'!$C:$C,$C882,'A-methods'!$A:$A,$D882)</f>
        <v>0</v>
      </c>
      <c r="O882" s="243">
        <f>SUMIFS('A-methods'!U:U,'A-methods'!$AG:$AG,"absolute",'A-methods'!$AF:$AF,$B882,'A-methods'!$C:$C,$C882,'A-methods'!$A:$A,$D882)</f>
        <v>0</v>
      </c>
      <c r="P882" s="243">
        <f>SUMIFS('A-methods'!V:V,'A-methods'!$AG:$AG,"absolute",'A-methods'!$AF:$AF,$B882,'A-methods'!$C:$C,$C882,'A-methods'!$A:$A,$D882)</f>
        <v>0</v>
      </c>
      <c r="Q882" s="243">
        <f>SUMIFS('A-methods'!W:W,'A-methods'!$AG:$AG,"absolute",'A-methods'!$AF:$AF,$B882,'A-methods'!$C:$C,$C882,'A-methods'!$A:$A,$D882)</f>
        <v>0</v>
      </c>
      <c r="R882" s="243">
        <f>SUMIFS('A-methods'!X:X,'A-methods'!$AG:$AG,"absolute",'A-methods'!$AF:$AF,$B882,'A-methods'!$C:$C,$C882,'A-methods'!$A:$A,$D882)</f>
        <v>0</v>
      </c>
      <c r="S882" s="243">
        <f>SUMIFS('A-methods'!Y:Y,'A-methods'!$AG:$AG,"absolute",'A-methods'!$AF:$AF,$B882,'A-methods'!$C:$C,$C882,'A-methods'!$A:$A,$D882)</f>
        <v>0</v>
      </c>
      <c r="T882" s="243">
        <f>SUMIFS('A-methods'!Z:Z,'A-methods'!$AG:$AG,"absolute",'A-methods'!$AF:$AF,$B882,'A-methods'!$C:$C,$C882,'A-methods'!$A:$A,$D882)</f>
        <v>0</v>
      </c>
      <c r="U882" s="243">
        <f>SUMIFS('A-methods'!AA:AA,'A-methods'!$AG:$AG,"absolute",'A-methods'!$AF:$AF,$B882,'A-methods'!$C:$C,$C882,'A-methods'!$A:$A,$D882)</f>
        <v>0</v>
      </c>
      <c r="V882" s="243">
        <f>SUMIFS('A-methods'!AB:AB,'A-methods'!$AG:$AG,"absolute",'A-methods'!$AF:$AF,$B882,'A-methods'!$C:$C,$C882,'A-methods'!$A:$A,$D882)</f>
        <v>0</v>
      </c>
      <c r="W882" s="243">
        <f>SUMIFS('A-methods'!AC:AC,'A-methods'!$AG:$AG,"absolute",'A-methods'!$AF:$AF,$B882,'A-methods'!$C:$C,$C882,'A-methods'!$A:$A,$D882)</f>
        <v>0</v>
      </c>
      <c r="X882" s="243">
        <f>SUMIFS('A-methods'!AD:AD,'A-methods'!$AG:$AG,"absolute",'A-methods'!$AF:$AF,$B882,'A-methods'!$C:$C,$C882,'A-methods'!$A:$A,$D882)</f>
        <v>0</v>
      </c>
      <c r="Y882" s="243">
        <f>SUMIFS('A-methods'!AE:AE,'A-methods'!$AG:$AG,"absolute",'A-methods'!$AF:$AF,$B882,'A-methods'!$C:$C,$C882,'A-methods'!$A:$A,$D882)</f>
        <v>0</v>
      </c>
    </row>
    <row r="883" spans="1:25">
      <c r="A883" s="237" t="s">
        <v>115</v>
      </c>
      <c r="B883" s="221" t="s">
        <v>116</v>
      </c>
      <c r="C883" s="274" t="str">
        <f t="shared" si="80"/>
        <v>ACT</v>
      </c>
      <c r="D883" s="272" t="str">
        <f t="shared" si="82"/>
        <v>High</v>
      </c>
      <c r="E883" s="195">
        <f>SUMIFS('A-methods'!K:K,'A-methods'!$AG:$AG,"absolute",'A-methods'!$AF:$AF,$B883,'A-methods'!$C:$C,$C883,'A-methods'!$A:$A,$D883)</f>
        <v>0</v>
      </c>
      <c r="F883" s="243">
        <f>SUMIFS('A-methods'!L:L,'A-methods'!$AG:$AG,"absolute",'A-methods'!$AF:$AF,$B883,'A-methods'!$C:$C,$C883,'A-methods'!$A:$A,$D883)</f>
        <v>0</v>
      </c>
      <c r="G883" s="243">
        <f>SUMIFS('A-methods'!M:M,'A-methods'!$AG:$AG,"absolute",'A-methods'!$AF:$AF,$B883,'A-methods'!$C:$C,$C883,'A-methods'!$A:$A,$D883)</f>
        <v>0</v>
      </c>
      <c r="H883" s="243">
        <f>SUMIFS('A-methods'!N:N,'A-methods'!$AG:$AG,"absolute",'A-methods'!$AF:$AF,$B883,'A-methods'!$C:$C,$C883,'A-methods'!$A:$A,$D883)</f>
        <v>0</v>
      </c>
      <c r="I883" s="243">
        <f>SUMIFS('A-methods'!O:O,'A-methods'!$AG:$AG,"absolute",'A-methods'!$AF:$AF,$B883,'A-methods'!$C:$C,$C883,'A-methods'!$A:$A,$D883)</f>
        <v>0</v>
      </c>
      <c r="J883" s="243">
        <f>SUMIFS('A-methods'!P:P,'A-methods'!$AG:$AG,"absolute",'A-methods'!$AF:$AF,$B883,'A-methods'!$C:$C,$C883,'A-methods'!$A:$A,$D883)</f>
        <v>0</v>
      </c>
      <c r="K883" s="243">
        <f>SUMIFS('A-methods'!Q:Q,'A-methods'!$AG:$AG,"absolute",'A-methods'!$AF:$AF,$B883,'A-methods'!$C:$C,$C883,'A-methods'!$A:$A,$D883)</f>
        <v>0</v>
      </c>
      <c r="L883" s="243">
        <f>SUMIFS('A-methods'!R:R,'A-methods'!$AG:$AG,"absolute",'A-methods'!$AF:$AF,$B883,'A-methods'!$C:$C,$C883,'A-methods'!$A:$A,$D883)</f>
        <v>0</v>
      </c>
      <c r="M883" s="243">
        <f>SUMIFS('A-methods'!S:S,'A-methods'!$AG:$AG,"absolute",'A-methods'!$AF:$AF,$B883,'A-methods'!$C:$C,$C883,'A-methods'!$A:$A,$D883)</f>
        <v>0</v>
      </c>
      <c r="N883" s="243">
        <f>SUMIFS('A-methods'!T:T,'A-methods'!$AG:$AG,"absolute",'A-methods'!$AF:$AF,$B883,'A-methods'!$C:$C,$C883,'A-methods'!$A:$A,$D883)</f>
        <v>0</v>
      </c>
      <c r="O883" s="243">
        <f>SUMIFS('A-methods'!U:U,'A-methods'!$AG:$AG,"absolute",'A-methods'!$AF:$AF,$B883,'A-methods'!$C:$C,$C883,'A-methods'!$A:$A,$D883)</f>
        <v>0</v>
      </c>
      <c r="P883" s="243">
        <f>SUMIFS('A-methods'!V:V,'A-methods'!$AG:$AG,"absolute",'A-methods'!$AF:$AF,$B883,'A-methods'!$C:$C,$C883,'A-methods'!$A:$A,$D883)</f>
        <v>0</v>
      </c>
      <c r="Q883" s="243">
        <f>SUMIFS('A-methods'!W:W,'A-methods'!$AG:$AG,"absolute",'A-methods'!$AF:$AF,$B883,'A-methods'!$C:$C,$C883,'A-methods'!$A:$A,$D883)</f>
        <v>0</v>
      </c>
      <c r="R883" s="243">
        <f>SUMIFS('A-methods'!X:X,'A-methods'!$AG:$AG,"absolute",'A-methods'!$AF:$AF,$B883,'A-methods'!$C:$C,$C883,'A-methods'!$A:$A,$D883)</f>
        <v>0</v>
      </c>
      <c r="S883" s="243">
        <f>SUMIFS('A-methods'!Y:Y,'A-methods'!$AG:$AG,"absolute",'A-methods'!$AF:$AF,$B883,'A-methods'!$C:$C,$C883,'A-methods'!$A:$A,$D883)</f>
        <v>0</v>
      </c>
      <c r="T883" s="243">
        <f>SUMIFS('A-methods'!Z:Z,'A-methods'!$AG:$AG,"absolute",'A-methods'!$AF:$AF,$B883,'A-methods'!$C:$C,$C883,'A-methods'!$A:$A,$D883)</f>
        <v>0</v>
      </c>
      <c r="U883" s="243">
        <f>SUMIFS('A-methods'!AA:AA,'A-methods'!$AG:$AG,"absolute",'A-methods'!$AF:$AF,$B883,'A-methods'!$C:$C,$C883,'A-methods'!$A:$A,$D883)</f>
        <v>0</v>
      </c>
      <c r="V883" s="243">
        <f>SUMIFS('A-methods'!AB:AB,'A-methods'!$AG:$AG,"absolute",'A-methods'!$AF:$AF,$B883,'A-methods'!$C:$C,$C883,'A-methods'!$A:$A,$D883)</f>
        <v>0</v>
      </c>
      <c r="W883" s="243">
        <f>SUMIFS('A-methods'!AC:AC,'A-methods'!$AG:$AG,"absolute",'A-methods'!$AF:$AF,$B883,'A-methods'!$C:$C,$C883,'A-methods'!$A:$A,$D883)</f>
        <v>0</v>
      </c>
      <c r="X883" s="243">
        <f>SUMIFS('A-methods'!AD:AD,'A-methods'!$AG:$AG,"absolute",'A-methods'!$AF:$AF,$B883,'A-methods'!$C:$C,$C883,'A-methods'!$A:$A,$D883)</f>
        <v>0</v>
      </c>
      <c r="Y883" s="243">
        <f>SUMIFS('A-methods'!AE:AE,'A-methods'!$AG:$AG,"absolute",'A-methods'!$AF:$AF,$B883,'A-methods'!$C:$C,$C883,'A-methods'!$A:$A,$D883)</f>
        <v>0</v>
      </c>
    </row>
    <row r="884" spans="1:25">
      <c r="A884" s="237" t="s">
        <v>125</v>
      </c>
      <c r="B884" s="221" t="s">
        <v>1208</v>
      </c>
      <c r="C884" s="274" t="str">
        <f t="shared" si="80"/>
        <v>ACT</v>
      </c>
      <c r="D884" s="272" t="str">
        <f t="shared" si="82"/>
        <v>High</v>
      </c>
      <c r="E884" s="195">
        <f>SUMIFS('A-methods'!K:K,'A-methods'!$AG:$AG,"absolute",'A-methods'!$AF:$AF,$B884,'A-methods'!$C:$C,$C884,'A-methods'!$A:$A,$D884)</f>
        <v>0</v>
      </c>
      <c r="F884" s="243">
        <f>SUMIFS('A-methods'!L:L,'A-methods'!$AG:$AG,"absolute",'A-methods'!$AF:$AF,$B884,'A-methods'!$C:$C,$C884,'A-methods'!$A:$A,$D884)</f>
        <v>0</v>
      </c>
      <c r="G884" s="243">
        <f>SUMIFS('A-methods'!M:M,'A-methods'!$AG:$AG,"absolute",'A-methods'!$AF:$AF,$B884,'A-methods'!$C:$C,$C884,'A-methods'!$A:$A,$D884)</f>
        <v>0</v>
      </c>
      <c r="H884" s="243">
        <f>SUMIFS('A-methods'!N:N,'A-methods'!$AG:$AG,"absolute",'A-methods'!$AF:$AF,$B884,'A-methods'!$C:$C,$C884,'A-methods'!$A:$A,$D884)</f>
        <v>0</v>
      </c>
      <c r="I884" s="243">
        <f>SUMIFS('A-methods'!O:O,'A-methods'!$AG:$AG,"absolute",'A-methods'!$AF:$AF,$B884,'A-methods'!$C:$C,$C884,'A-methods'!$A:$A,$D884)</f>
        <v>0</v>
      </c>
      <c r="J884" s="243">
        <f>SUMIFS('A-methods'!P:P,'A-methods'!$AG:$AG,"absolute",'A-methods'!$AF:$AF,$B884,'A-methods'!$C:$C,$C884,'A-methods'!$A:$A,$D884)</f>
        <v>0</v>
      </c>
      <c r="K884" s="243">
        <f>SUMIFS('A-methods'!Q:Q,'A-methods'!$AG:$AG,"absolute",'A-methods'!$AF:$AF,$B884,'A-methods'!$C:$C,$C884,'A-methods'!$A:$A,$D884)</f>
        <v>0</v>
      </c>
      <c r="L884" s="243">
        <f>SUMIFS('A-methods'!R:R,'A-methods'!$AG:$AG,"absolute",'A-methods'!$AF:$AF,$B884,'A-methods'!$C:$C,$C884,'A-methods'!$A:$A,$D884)</f>
        <v>0</v>
      </c>
      <c r="M884" s="243">
        <f>SUMIFS('A-methods'!S:S,'A-methods'!$AG:$AG,"absolute",'A-methods'!$AF:$AF,$B884,'A-methods'!$C:$C,$C884,'A-methods'!$A:$A,$D884)</f>
        <v>0</v>
      </c>
      <c r="N884" s="243">
        <f>SUMIFS('A-methods'!T:T,'A-methods'!$AG:$AG,"absolute",'A-methods'!$AF:$AF,$B884,'A-methods'!$C:$C,$C884,'A-methods'!$A:$A,$D884)</f>
        <v>0</v>
      </c>
      <c r="O884" s="243">
        <f>SUMIFS('A-methods'!U:U,'A-methods'!$AG:$AG,"absolute",'A-methods'!$AF:$AF,$B884,'A-methods'!$C:$C,$C884,'A-methods'!$A:$A,$D884)</f>
        <v>0</v>
      </c>
      <c r="P884" s="243">
        <f>SUMIFS('A-methods'!V:V,'A-methods'!$AG:$AG,"absolute",'A-methods'!$AF:$AF,$B884,'A-methods'!$C:$C,$C884,'A-methods'!$A:$A,$D884)</f>
        <v>0</v>
      </c>
      <c r="Q884" s="243">
        <f>SUMIFS('A-methods'!W:W,'A-methods'!$AG:$AG,"absolute",'A-methods'!$AF:$AF,$B884,'A-methods'!$C:$C,$C884,'A-methods'!$A:$A,$D884)</f>
        <v>0</v>
      </c>
      <c r="R884" s="243">
        <f>SUMIFS('A-methods'!X:X,'A-methods'!$AG:$AG,"absolute",'A-methods'!$AF:$AF,$B884,'A-methods'!$C:$C,$C884,'A-methods'!$A:$A,$D884)</f>
        <v>0</v>
      </c>
      <c r="S884" s="243">
        <f>SUMIFS('A-methods'!Y:Y,'A-methods'!$AG:$AG,"absolute",'A-methods'!$AF:$AF,$B884,'A-methods'!$C:$C,$C884,'A-methods'!$A:$A,$D884)</f>
        <v>0</v>
      </c>
      <c r="T884" s="243">
        <f>SUMIFS('A-methods'!Z:Z,'A-methods'!$AG:$AG,"absolute",'A-methods'!$AF:$AF,$B884,'A-methods'!$C:$C,$C884,'A-methods'!$A:$A,$D884)</f>
        <v>0</v>
      </c>
      <c r="U884" s="243">
        <f>SUMIFS('A-methods'!AA:AA,'A-methods'!$AG:$AG,"absolute",'A-methods'!$AF:$AF,$B884,'A-methods'!$C:$C,$C884,'A-methods'!$A:$A,$D884)</f>
        <v>0</v>
      </c>
      <c r="V884" s="243">
        <f>SUMIFS('A-methods'!AB:AB,'A-methods'!$AG:$AG,"absolute",'A-methods'!$AF:$AF,$B884,'A-methods'!$C:$C,$C884,'A-methods'!$A:$A,$D884)</f>
        <v>0</v>
      </c>
      <c r="W884" s="243">
        <f>SUMIFS('A-methods'!AC:AC,'A-methods'!$AG:$AG,"absolute",'A-methods'!$AF:$AF,$B884,'A-methods'!$C:$C,$C884,'A-methods'!$A:$A,$D884)</f>
        <v>0</v>
      </c>
      <c r="X884" s="243">
        <f>SUMIFS('A-methods'!AD:AD,'A-methods'!$AG:$AG,"absolute",'A-methods'!$AF:$AF,$B884,'A-methods'!$C:$C,$C884,'A-methods'!$A:$A,$D884)</f>
        <v>0</v>
      </c>
      <c r="Y884" s="243">
        <f>SUMIFS('A-methods'!AE:AE,'A-methods'!$AG:$AG,"absolute",'A-methods'!$AF:$AF,$B884,'A-methods'!$C:$C,$C884,'A-methods'!$A:$A,$D884)</f>
        <v>0</v>
      </c>
    </row>
    <row r="885" spans="1:25">
      <c r="A885" s="237" t="s">
        <v>127</v>
      </c>
      <c r="B885" s="221" t="s">
        <v>128</v>
      </c>
      <c r="C885" s="274" t="str">
        <f t="shared" si="80"/>
        <v>ACT</v>
      </c>
      <c r="D885" s="272" t="str">
        <f t="shared" si="82"/>
        <v>High</v>
      </c>
      <c r="E885" s="195">
        <f>SUMIFS('A-methods'!K:K,'A-methods'!$AG:$AG,"absolute",'A-methods'!$AF:$AF,$B885,'A-methods'!$C:$C,$C885,'A-methods'!$A:$A,$D885)</f>
        <v>0</v>
      </c>
      <c r="F885" s="243">
        <f>SUMIFS('A-methods'!L:L,'A-methods'!$AG:$AG,"absolute",'A-methods'!$AF:$AF,$B885,'A-methods'!$C:$C,$C885,'A-methods'!$A:$A,$D885)</f>
        <v>0</v>
      </c>
      <c r="G885" s="243">
        <f>SUMIFS('A-methods'!M:M,'A-methods'!$AG:$AG,"absolute",'A-methods'!$AF:$AF,$B885,'A-methods'!$C:$C,$C885,'A-methods'!$A:$A,$D885)</f>
        <v>0</v>
      </c>
      <c r="H885" s="243">
        <f>SUMIFS('A-methods'!N:N,'A-methods'!$AG:$AG,"absolute",'A-methods'!$AF:$AF,$B885,'A-methods'!$C:$C,$C885,'A-methods'!$A:$A,$D885)</f>
        <v>0</v>
      </c>
      <c r="I885" s="243">
        <f>SUMIFS('A-methods'!O:O,'A-methods'!$AG:$AG,"absolute",'A-methods'!$AF:$AF,$B885,'A-methods'!$C:$C,$C885,'A-methods'!$A:$A,$D885)</f>
        <v>0</v>
      </c>
      <c r="J885" s="243">
        <f>SUMIFS('A-methods'!P:P,'A-methods'!$AG:$AG,"absolute",'A-methods'!$AF:$AF,$B885,'A-methods'!$C:$C,$C885,'A-methods'!$A:$A,$D885)</f>
        <v>0</v>
      </c>
      <c r="K885" s="243">
        <f>SUMIFS('A-methods'!Q:Q,'A-methods'!$AG:$AG,"absolute",'A-methods'!$AF:$AF,$B885,'A-methods'!$C:$C,$C885,'A-methods'!$A:$A,$D885)</f>
        <v>0</v>
      </c>
      <c r="L885" s="243">
        <f>SUMIFS('A-methods'!R:R,'A-methods'!$AG:$AG,"absolute",'A-methods'!$AF:$AF,$B885,'A-methods'!$C:$C,$C885,'A-methods'!$A:$A,$D885)</f>
        <v>0</v>
      </c>
      <c r="M885" s="243">
        <f>SUMIFS('A-methods'!S:S,'A-methods'!$AG:$AG,"absolute",'A-methods'!$AF:$AF,$B885,'A-methods'!$C:$C,$C885,'A-methods'!$A:$A,$D885)</f>
        <v>0</v>
      </c>
      <c r="N885" s="243">
        <f>SUMIFS('A-methods'!T:T,'A-methods'!$AG:$AG,"absolute",'A-methods'!$AF:$AF,$B885,'A-methods'!$C:$C,$C885,'A-methods'!$A:$A,$D885)</f>
        <v>0</v>
      </c>
      <c r="O885" s="243">
        <f>SUMIFS('A-methods'!U:U,'A-methods'!$AG:$AG,"absolute",'A-methods'!$AF:$AF,$B885,'A-methods'!$C:$C,$C885,'A-methods'!$A:$A,$D885)</f>
        <v>0</v>
      </c>
      <c r="P885" s="243">
        <f>SUMIFS('A-methods'!V:V,'A-methods'!$AG:$AG,"absolute",'A-methods'!$AF:$AF,$B885,'A-methods'!$C:$C,$C885,'A-methods'!$A:$A,$D885)</f>
        <v>0</v>
      </c>
      <c r="Q885" s="243">
        <f>SUMIFS('A-methods'!W:W,'A-methods'!$AG:$AG,"absolute",'A-methods'!$AF:$AF,$B885,'A-methods'!$C:$C,$C885,'A-methods'!$A:$A,$D885)</f>
        <v>0</v>
      </c>
      <c r="R885" s="243">
        <f>SUMIFS('A-methods'!X:X,'A-methods'!$AG:$AG,"absolute",'A-methods'!$AF:$AF,$B885,'A-methods'!$C:$C,$C885,'A-methods'!$A:$A,$D885)</f>
        <v>0</v>
      </c>
      <c r="S885" s="243">
        <f>SUMIFS('A-methods'!Y:Y,'A-methods'!$AG:$AG,"absolute",'A-methods'!$AF:$AF,$B885,'A-methods'!$C:$C,$C885,'A-methods'!$A:$A,$D885)</f>
        <v>0</v>
      </c>
      <c r="T885" s="243">
        <f>SUMIFS('A-methods'!Z:Z,'A-methods'!$AG:$AG,"absolute",'A-methods'!$AF:$AF,$B885,'A-methods'!$C:$C,$C885,'A-methods'!$A:$A,$D885)</f>
        <v>0</v>
      </c>
      <c r="U885" s="243">
        <f>SUMIFS('A-methods'!AA:AA,'A-methods'!$AG:$AG,"absolute",'A-methods'!$AF:$AF,$B885,'A-methods'!$C:$C,$C885,'A-methods'!$A:$A,$D885)</f>
        <v>0</v>
      </c>
      <c r="V885" s="243">
        <f>SUMIFS('A-methods'!AB:AB,'A-methods'!$AG:$AG,"absolute",'A-methods'!$AF:$AF,$B885,'A-methods'!$C:$C,$C885,'A-methods'!$A:$A,$D885)</f>
        <v>0</v>
      </c>
      <c r="W885" s="243">
        <f>SUMIFS('A-methods'!AC:AC,'A-methods'!$AG:$AG,"absolute",'A-methods'!$AF:$AF,$B885,'A-methods'!$C:$C,$C885,'A-methods'!$A:$A,$D885)</f>
        <v>0</v>
      </c>
      <c r="X885" s="243">
        <f>SUMIFS('A-methods'!AD:AD,'A-methods'!$AG:$AG,"absolute",'A-methods'!$AF:$AF,$B885,'A-methods'!$C:$C,$C885,'A-methods'!$A:$A,$D885)</f>
        <v>0</v>
      </c>
      <c r="Y885" s="243">
        <f>SUMIFS('A-methods'!AE:AE,'A-methods'!$AG:$AG,"absolute",'A-methods'!$AF:$AF,$B885,'A-methods'!$C:$C,$C885,'A-methods'!$A:$A,$D885)</f>
        <v>0</v>
      </c>
    </row>
    <row r="886" spans="1:25">
      <c r="A886" s="237" t="s">
        <v>254</v>
      </c>
      <c r="B886" s="221" t="s">
        <v>202</v>
      </c>
      <c r="C886" s="274" t="str">
        <f t="shared" si="80"/>
        <v>ACT</v>
      </c>
      <c r="D886" s="272" t="str">
        <f t="shared" si="82"/>
        <v>High</v>
      </c>
      <c r="E886" s="195">
        <f>SUMIFS('A-methods'!K:K,'A-methods'!$AG:$AG,"absolute",'A-methods'!$AF:$AF,$B886,'A-methods'!$C:$C,$C886,'A-methods'!$A:$A,$D886)</f>
        <v>0</v>
      </c>
      <c r="F886" s="243">
        <f>SUMIFS('A-methods'!L:L,'A-methods'!$AG:$AG,"absolute",'A-methods'!$AF:$AF,$B886,'A-methods'!$C:$C,$C886,'A-methods'!$A:$A,$D886)</f>
        <v>0</v>
      </c>
      <c r="G886" s="243">
        <f>SUMIFS('A-methods'!M:M,'A-methods'!$AG:$AG,"absolute",'A-methods'!$AF:$AF,$B886,'A-methods'!$C:$C,$C886,'A-methods'!$A:$A,$D886)</f>
        <v>0</v>
      </c>
      <c r="H886" s="243">
        <f>SUMIFS('A-methods'!N:N,'A-methods'!$AG:$AG,"absolute",'A-methods'!$AF:$AF,$B886,'A-methods'!$C:$C,$C886,'A-methods'!$A:$A,$D886)</f>
        <v>0</v>
      </c>
      <c r="I886" s="243">
        <f>SUMIFS('A-methods'!O:O,'A-methods'!$AG:$AG,"absolute",'A-methods'!$AF:$AF,$B886,'A-methods'!$C:$C,$C886,'A-methods'!$A:$A,$D886)</f>
        <v>0</v>
      </c>
      <c r="J886" s="243">
        <f>SUMIFS('A-methods'!P:P,'A-methods'!$AG:$AG,"absolute",'A-methods'!$AF:$AF,$B886,'A-methods'!$C:$C,$C886,'A-methods'!$A:$A,$D886)</f>
        <v>0</v>
      </c>
      <c r="K886" s="243">
        <f>SUMIFS('A-methods'!Q:Q,'A-methods'!$AG:$AG,"absolute",'A-methods'!$AF:$AF,$B886,'A-methods'!$C:$C,$C886,'A-methods'!$A:$A,$D886)</f>
        <v>0</v>
      </c>
      <c r="L886" s="243">
        <f>SUMIFS('A-methods'!R:R,'A-methods'!$AG:$AG,"absolute",'A-methods'!$AF:$AF,$B886,'A-methods'!$C:$C,$C886,'A-methods'!$A:$A,$D886)</f>
        <v>0</v>
      </c>
      <c r="M886" s="243">
        <f>SUMIFS('A-methods'!S:S,'A-methods'!$AG:$AG,"absolute",'A-methods'!$AF:$AF,$B886,'A-methods'!$C:$C,$C886,'A-methods'!$A:$A,$D886)</f>
        <v>0</v>
      </c>
      <c r="N886" s="243">
        <f>SUMIFS('A-methods'!T:T,'A-methods'!$AG:$AG,"absolute",'A-methods'!$AF:$AF,$B886,'A-methods'!$C:$C,$C886,'A-methods'!$A:$A,$D886)</f>
        <v>0</v>
      </c>
      <c r="O886" s="243">
        <f>SUMIFS('A-methods'!U:U,'A-methods'!$AG:$AG,"absolute",'A-methods'!$AF:$AF,$B886,'A-methods'!$C:$C,$C886,'A-methods'!$A:$A,$D886)</f>
        <v>0</v>
      </c>
      <c r="P886" s="243">
        <f>SUMIFS('A-methods'!V:V,'A-methods'!$AG:$AG,"absolute",'A-methods'!$AF:$AF,$B886,'A-methods'!$C:$C,$C886,'A-methods'!$A:$A,$D886)</f>
        <v>0</v>
      </c>
      <c r="Q886" s="243">
        <f>SUMIFS('A-methods'!W:W,'A-methods'!$AG:$AG,"absolute",'A-methods'!$AF:$AF,$B886,'A-methods'!$C:$C,$C886,'A-methods'!$A:$A,$D886)</f>
        <v>0</v>
      </c>
      <c r="R886" s="243">
        <f>SUMIFS('A-methods'!X:X,'A-methods'!$AG:$AG,"absolute",'A-methods'!$AF:$AF,$B886,'A-methods'!$C:$C,$C886,'A-methods'!$A:$A,$D886)</f>
        <v>0</v>
      </c>
      <c r="S886" s="243">
        <f>SUMIFS('A-methods'!Y:Y,'A-methods'!$AG:$AG,"absolute",'A-methods'!$AF:$AF,$B886,'A-methods'!$C:$C,$C886,'A-methods'!$A:$A,$D886)</f>
        <v>0</v>
      </c>
      <c r="T886" s="243">
        <f>SUMIFS('A-methods'!Z:Z,'A-methods'!$AG:$AG,"absolute",'A-methods'!$AF:$AF,$B886,'A-methods'!$C:$C,$C886,'A-methods'!$A:$A,$D886)</f>
        <v>0</v>
      </c>
      <c r="U886" s="243">
        <f>SUMIFS('A-methods'!AA:AA,'A-methods'!$AG:$AG,"absolute",'A-methods'!$AF:$AF,$B886,'A-methods'!$C:$C,$C886,'A-methods'!$A:$A,$D886)</f>
        <v>0</v>
      </c>
      <c r="V886" s="243">
        <f>SUMIFS('A-methods'!AB:AB,'A-methods'!$AG:$AG,"absolute",'A-methods'!$AF:$AF,$B886,'A-methods'!$C:$C,$C886,'A-methods'!$A:$A,$D886)</f>
        <v>0</v>
      </c>
      <c r="W886" s="243">
        <f>SUMIFS('A-methods'!AC:AC,'A-methods'!$AG:$AG,"absolute",'A-methods'!$AF:$AF,$B886,'A-methods'!$C:$C,$C886,'A-methods'!$A:$A,$D886)</f>
        <v>0</v>
      </c>
      <c r="X886" s="243">
        <f>SUMIFS('A-methods'!AD:AD,'A-methods'!$AG:$AG,"absolute",'A-methods'!$AF:$AF,$B886,'A-methods'!$C:$C,$C886,'A-methods'!$A:$A,$D886)</f>
        <v>0</v>
      </c>
      <c r="Y886" s="243">
        <f>SUMIFS('A-methods'!AE:AE,'A-methods'!$AG:$AG,"absolute",'A-methods'!$AF:$AF,$B886,'A-methods'!$C:$C,$C886,'A-methods'!$A:$A,$D886)</f>
        <v>0</v>
      </c>
    </row>
    <row r="887" spans="1:25">
      <c r="A887" s="237" t="s">
        <v>255</v>
      </c>
      <c r="B887" s="221" t="s">
        <v>227</v>
      </c>
      <c r="C887" s="274" t="str">
        <f t="shared" si="80"/>
        <v>ACT</v>
      </c>
      <c r="D887" s="272" t="str">
        <f t="shared" si="82"/>
        <v>High</v>
      </c>
      <c r="E887" s="195">
        <f>SUMIFS('A-methods'!K:K,'A-methods'!$AG:$AG,"absolute",'A-methods'!$AF:$AF,$B887,'A-methods'!$C:$C,$C887,'A-methods'!$A:$A,$D887)</f>
        <v>0</v>
      </c>
      <c r="F887" s="243">
        <f>SUMIFS('A-methods'!L:L,'A-methods'!$AG:$AG,"absolute",'A-methods'!$AF:$AF,$B887,'A-methods'!$C:$C,$C887,'A-methods'!$A:$A,$D887)</f>
        <v>0</v>
      </c>
      <c r="G887" s="243">
        <f>SUMIFS('A-methods'!M:M,'A-methods'!$AG:$AG,"absolute",'A-methods'!$AF:$AF,$B887,'A-methods'!$C:$C,$C887,'A-methods'!$A:$A,$D887)</f>
        <v>0</v>
      </c>
      <c r="H887" s="243">
        <f>SUMIFS('A-methods'!N:N,'A-methods'!$AG:$AG,"absolute",'A-methods'!$AF:$AF,$B887,'A-methods'!$C:$C,$C887,'A-methods'!$A:$A,$D887)</f>
        <v>0</v>
      </c>
      <c r="I887" s="243">
        <f>SUMIFS('A-methods'!O:O,'A-methods'!$AG:$AG,"absolute",'A-methods'!$AF:$AF,$B887,'A-methods'!$C:$C,$C887,'A-methods'!$A:$A,$D887)</f>
        <v>0</v>
      </c>
      <c r="J887" s="243">
        <f>SUMIFS('A-methods'!P:P,'A-methods'!$AG:$AG,"absolute",'A-methods'!$AF:$AF,$B887,'A-methods'!$C:$C,$C887,'A-methods'!$A:$A,$D887)</f>
        <v>0</v>
      </c>
      <c r="K887" s="243">
        <f>SUMIFS('A-methods'!Q:Q,'A-methods'!$AG:$AG,"absolute",'A-methods'!$AF:$AF,$B887,'A-methods'!$C:$C,$C887,'A-methods'!$A:$A,$D887)</f>
        <v>0</v>
      </c>
      <c r="L887" s="243">
        <f>SUMIFS('A-methods'!R:R,'A-methods'!$AG:$AG,"absolute",'A-methods'!$AF:$AF,$B887,'A-methods'!$C:$C,$C887,'A-methods'!$A:$A,$D887)</f>
        <v>0</v>
      </c>
      <c r="M887" s="243">
        <f>SUMIFS('A-methods'!S:S,'A-methods'!$AG:$AG,"absolute",'A-methods'!$AF:$AF,$B887,'A-methods'!$C:$C,$C887,'A-methods'!$A:$A,$D887)</f>
        <v>0</v>
      </c>
      <c r="N887" s="243">
        <f>SUMIFS('A-methods'!T:T,'A-methods'!$AG:$AG,"absolute",'A-methods'!$AF:$AF,$B887,'A-methods'!$C:$C,$C887,'A-methods'!$A:$A,$D887)</f>
        <v>0</v>
      </c>
      <c r="O887" s="243">
        <f>SUMIFS('A-methods'!U:U,'A-methods'!$AG:$AG,"absolute",'A-methods'!$AF:$AF,$B887,'A-methods'!$C:$C,$C887,'A-methods'!$A:$A,$D887)</f>
        <v>0</v>
      </c>
      <c r="P887" s="243">
        <f>SUMIFS('A-methods'!V:V,'A-methods'!$AG:$AG,"absolute",'A-methods'!$AF:$AF,$B887,'A-methods'!$C:$C,$C887,'A-methods'!$A:$A,$D887)</f>
        <v>0</v>
      </c>
      <c r="Q887" s="243">
        <f>SUMIFS('A-methods'!W:W,'A-methods'!$AG:$AG,"absolute",'A-methods'!$AF:$AF,$B887,'A-methods'!$C:$C,$C887,'A-methods'!$A:$A,$D887)</f>
        <v>0</v>
      </c>
      <c r="R887" s="243">
        <f>SUMIFS('A-methods'!X:X,'A-methods'!$AG:$AG,"absolute",'A-methods'!$AF:$AF,$B887,'A-methods'!$C:$C,$C887,'A-methods'!$A:$A,$D887)</f>
        <v>0</v>
      </c>
      <c r="S887" s="243">
        <f>SUMIFS('A-methods'!Y:Y,'A-methods'!$AG:$AG,"absolute",'A-methods'!$AF:$AF,$B887,'A-methods'!$C:$C,$C887,'A-methods'!$A:$A,$D887)</f>
        <v>0</v>
      </c>
      <c r="T887" s="243">
        <f>SUMIFS('A-methods'!Z:Z,'A-methods'!$AG:$AG,"absolute",'A-methods'!$AF:$AF,$B887,'A-methods'!$C:$C,$C887,'A-methods'!$A:$A,$D887)</f>
        <v>0</v>
      </c>
      <c r="U887" s="243">
        <f>SUMIFS('A-methods'!AA:AA,'A-methods'!$AG:$AG,"absolute",'A-methods'!$AF:$AF,$B887,'A-methods'!$C:$C,$C887,'A-methods'!$A:$A,$D887)</f>
        <v>0</v>
      </c>
      <c r="V887" s="243">
        <f>SUMIFS('A-methods'!AB:AB,'A-methods'!$AG:$AG,"absolute",'A-methods'!$AF:$AF,$B887,'A-methods'!$C:$C,$C887,'A-methods'!$A:$A,$D887)</f>
        <v>0</v>
      </c>
      <c r="W887" s="243">
        <f>SUMIFS('A-methods'!AC:AC,'A-methods'!$AG:$AG,"absolute",'A-methods'!$AF:$AF,$B887,'A-methods'!$C:$C,$C887,'A-methods'!$A:$A,$D887)</f>
        <v>0</v>
      </c>
      <c r="X887" s="243">
        <f>SUMIFS('A-methods'!AD:AD,'A-methods'!$AG:$AG,"absolute",'A-methods'!$AF:$AF,$B887,'A-methods'!$C:$C,$C887,'A-methods'!$A:$A,$D887)</f>
        <v>0</v>
      </c>
      <c r="Y887" s="243">
        <f>SUMIFS('A-methods'!AE:AE,'A-methods'!$AG:$AG,"absolute",'A-methods'!$AF:$AF,$B887,'A-methods'!$C:$C,$C887,'A-methods'!$A:$A,$D887)</f>
        <v>0</v>
      </c>
    </row>
    <row r="888" spans="1:25">
      <c r="A888" s="237" t="s">
        <v>256</v>
      </c>
      <c r="B888" s="221" t="s">
        <v>372</v>
      </c>
      <c r="C888" s="274" t="str">
        <f t="shared" si="80"/>
        <v>ACT</v>
      </c>
      <c r="D888" s="272" t="str">
        <f t="shared" si="82"/>
        <v>High</v>
      </c>
      <c r="E888" s="195">
        <f>SUMIFS('A-methods'!K:K,'A-methods'!$AG:$AG,"absolute",'A-methods'!$AF:$AF,$B888,'A-methods'!$C:$C,$C888,'A-methods'!$A:$A,$D888)</f>
        <v>0</v>
      </c>
      <c r="F888" s="243">
        <f>SUMIFS('A-methods'!L:L,'A-methods'!$AG:$AG,"absolute",'A-methods'!$AF:$AF,$B888,'A-methods'!$C:$C,$C888,'A-methods'!$A:$A,$D888)</f>
        <v>0</v>
      </c>
      <c r="G888" s="243">
        <f>SUMIFS('A-methods'!M:M,'A-methods'!$AG:$AG,"absolute",'A-methods'!$AF:$AF,$B888,'A-methods'!$C:$C,$C888,'A-methods'!$A:$A,$D888)</f>
        <v>0</v>
      </c>
      <c r="H888" s="243">
        <f>SUMIFS('A-methods'!N:N,'A-methods'!$AG:$AG,"absolute",'A-methods'!$AF:$AF,$B888,'A-methods'!$C:$C,$C888,'A-methods'!$A:$A,$D888)</f>
        <v>0</v>
      </c>
      <c r="I888" s="243">
        <f>SUMIFS('A-methods'!O:O,'A-methods'!$AG:$AG,"absolute",'A-methods'!$AF:$AF,$B888,'A-methods'!$C:$C,$C888,'A-methods'!$A:$A,$D888)</f>
        <v>0</v>
      </c>
      <c r="J888" s="243">
        <f>SUMIFS('A-methods'!P:P,'A-methods'!$AG:$AG,"absolute",'A-methods'!$AF:$AF,$B888,'A-methods'!$C:$C,$C888,'A-methods'!$A:$A,$D888)</f>
        <v>0</v>
      </c>
      <c r="K888" s="243">
        <f>SUMIFS('A-methods'!Q:Q,'A-methods'!$AG:$AG,"absolute",'A-methods'!$AF:$AF,$B888,'A-methods'!$C:$C,$C888,'A-methods'!$A:$A,$D888)</f>
        <v>0</v>
      </c>
      <c r="L888" s="243">
        <f>SUMIFS('A-methods'!R:R,'A-methods'!$AG:$AG,"absolute",'A-methods'!$AF:$AF,$B888,'A-methods'!$C:$C,$C888,'A-methods'!$A:$A,$D888)</f>
        <v>0</v>
      </c>
      <c r="M888" s="243">
        <f>SUMIFS('A-methods'!S:S,'A-methods'!$AG:$AG,"absolute",'A-methods'!$AF:$AF,$B888,'A-methods'!$C:$C,$C888,'A-methods'!$A:$A,$D888)</f>
        <v>0</v>
      </c>
      <c r="N888" s="243">
        <f>SUMIFS('A-methods'!T:T,'A-methods'!$AG:$AG,"absolute",'A-methods'!$AF:$AF,$B888,'A-methods'!$C:$C,$C888,'A-methods'!$A:$A,$D888)</f>
        <v>0</v>
      </c>
      <c r="O888" s="243">
        <f>SUMIFS('A-methods'!U:U,'A-methods'!$AG:$AG,"absolute",'A-methods'!$AF:$AF,$B888,'A-methods'!$C:$C,$C888,'A-methods'!$A:$A,$D888)</f>
        <v>0</v>
      </c>
      <c r="P888" s="243">
        <f>SUMIFS('A-methods'!V:V,'A-methods'!$AG:$AG,"absolute",'A-methods'!$AF:$AF,$B888,'A-methods'!$C:$C,$C888,'A-methods'!$A:$A,$D888)</f>
        <v>0</v>
      </c>
      <c r="Q888" s="243">
        <f>SUMIFS('A-methods'!W:W,'A-methods'!$AG:$AG,"absolute",'A-methods'!$AF:$AF,$B888,'A-methods'!$C:$C,$C888,'A-methods'!$A:$A,$D888)</f>
        <v>0</v>
      </c>
      <c r="R888" s="243">
        <f>SUMIFS('A-methods'!X:X,'A-methods'!$AG:$AG,"absolute",'A-methods'!$AF:$AF,$B888,'A-methods'!$C:$C,$C888,'A-methods'!$A:$A,$D888)</f>
        <v>0</v>
      </c>
      <c r="S888" s="243">
        <f>SUMIFS('A-methods'!Y:Y,'A-methods'!$AG:$AG,"absolute",'A-methods'!$AF:$AF,$B888,'A-methods'!$C:$C,$C888,'A-methods'!$A:$A,$D888)</f>
        <v>0</v>
      </c>
      <c r="T888" s="243">
        <f>SUMIFS('A-methods'!Z:Z,'A-methods'!$AG:$AG,"absolute",'A-methods'!$AF:$AF,$B888,'A-methods'!$C:$C,$C888,'A-methods'!$A:$A,$D888)</f>
        <v>0</v>
      </c>
      <c r="U888" s="243">
        <f>SUMIFS('A-methods'!AA:AA,'A-methods'!$AG:$AG,"absolute",'A-methods'!$AF:$AF,$B888,'A-methods'!$C:$C,$C888,'A-methods'!$A:$A,$D888)</f>
        <v>0</v>
      </c>
      <c r="V888" s="243">
        <f>SUMIFS('A-methods'!AB:AB,'A-methods'!$AG:$AG,"absolute",'A-methods'!$AF:$AF,$B888,'A-methods'!$C:$C,$C888,'A-methods'!$A:$A,$D888)</f>
        <v>0</v>
      </c>
      <c r="W888" s="243">
        <f>SUMIFS('A-methods'!AC:AC,'A-methods'!$AG:$AG,"absolute",'A-methods'!$AF:$AF,$B888,'A-methods'!$C:$C,$C888,'A-methods'!$A:$A,$D888)</f>
        <v>0</v>
      </c>
      <c r="X888" s="243">
        <f>SUMIFS('A-methods'!AD:AD,'A-methods'!$AG:$AG,"absolute",'A-methods'!$AF:$AF,$B888,'A-methods'!$C:$C,$C888,'A-methods'!$A:$A,$D888)</f>
        <v>0</v>
      </c>
      <c r="Y888" s="243">
        <f>SUMIFS('A-methods'!AE:AE,'A-methods'!$AG:$AG,"absolute",'A-methods'!$AF:$AF,$B888,'A-methods'!$C:$C,$C888,'A-methods'!$A:$A,$D888)</f>
        <v>0</v>
      </c>
    </row>
    <row r="889" spans="1:25">
      <c r="A889" s="237" t="s">
        <v>370</v>
      </c>
      <c r="B889" s="221" t="s">
        <v>371</v>
      </c>
      <c r="C889" s="274" t="str">
        <f t="shared" si="80"/>
        <v>ACT</v>
      </c>
      <c r="D889" s="272" t="str">
        <f t="shared" si="82"/>
        <v>High</v>
      </c>
      <c r="E889" s="195">
        <f>SUMIFS('A-methods'!K:K,'A-methods'!$AG:$AG,"absolute",'A-methods'!$AF:$AF,$B889,'A-methods'!$C:$C,$C889,'A-methods'!$A:$A,$D889)</f>
        <v>0</v>
      </c>
      <c r="F889" s="243">
        <f>SUMIFS('A-methods'!L:L,'A-methods'!$AG:$AG,"absolute",'A-methods'!$AF:$AF,$B889,'A-methods'!$C:$C,$C889,'A-methods'!$A:$A,$D889)</f>
        <v>0</v>
      </c>
      <c r="G889" s="243">
        <f>SUMIFS('A-methods'!M:M,'A-methods'!$AG:$AG,"absolute",'A-methods'!$AF:$AF,$B889,'A-methods'!$C:$C,$C889,'A-methods'!$A:$A,$D889)</f>
        <v>0</v>
      </c>
      <c r="H889" s="243">
        <f>SUMIFS('A-methods'!N:N,'A-methods'!$AG:$AG,"absolute",'A-methods'!$AF:$AF,$B889,'A-methods'!$C:$C,$C889,'A-methods'!$A:$A,$D889)</f>
        <v>0</v>
      </c>
      <c r="I889" s="243">
        <f>SUMIFS('A-methods'!O:O,'A-methods'!$AG:$AG,"absolute",'A-methods'!$AF:$AF,$B889,'A-methods'!$C:$C,$C889,'A-methods'!$A:$A,$D889)</f>
        <v>0</v>
      </c>
      <c r="J889" s="243">
        <f>SUMIFS('A-methods'!P:P,'A-methods'!$AG:$AG,"absolute",'A-methods'!$AF:$AF,$B889,'A-methods'!$C:$C,$C889,'A-methods'!$A:$A,$D889)</f>
        <v>0</v>
      </c>
      <c r="K889" s="243">
        <f>SUMIFS('A-methods'!Q:Q,'A-methods'!$AG:$AG,"absolute",'A-methods'!$AF:$AF,$B889,'A-methods'!$C:$C,$C889,'A-methods'!$A:$A,$D889)</f>
        <v>0</v>
      </c>
      <c r="L889" s="243">
        <f>SUMIFS('A-methods'!R:R,'A-methods'!$AG:$AG,"absolute",'A-methods'!$AF:$AF,$B889,'A-methods'!$C:$C,$C889,'A-methods'!$A:$A,$D889)</f>
        <v>0</v>
      </c>
      <c r="M889" s="243">
        <f>SUMIFS('A-methods'!S:S,'A-methods'!$AG:$AG,"absolute",'A-methods'!$AF:$AF,$B889,'A-methods'!$C:$C,$C889,'A-methods'!$A:$A,$D889)</f>
        <v>0</v>
      </c>
      <c r="N889" s="243">
        <f>SUMIFS('A-methods'!T:T,'A-methods'!$AG:$AG,"absolute",'A-methods'!$AF:$AF,$B889,'A-methods'!$C:$C,$C889,'A-methods'!$A:$A,$D889)</f>
        <v>0</v>
      </c>
      <c r="O889" s="243">
        <f>SUMIFS('A-methods'!U:U,'A-methods'!$AG:$AG,"absolute",'A-methods'!$AF:$AF,$B889,'A-methods'!$C:$C,$C889,'A-methods'!$A:$A,$D889)</f>
        <v>0</v>
      </c>
      <c r="P889" s="243">
        <f>SUMIFS('A-methods'!V:V,'A-methods'!$AG:$AG,"absolute",'A-methods'!$AF:$AF,$B889,'A-methods'!$C:$C,$C889,'A-methods'!$A:$A,$D889)</f>
        <v>0</v>
      </c>
      <c r="Q889" s="243">
        <f>SUMIFS('A-methods'!W:W,'A-methods'!$AG:$AG,"absolute",'A-methods'!$AF:$AF,$B889,'A-methods'!$C:$C,$C889,'A-methods'!$A:$A,$D889)</f>
        <v>0</v>
      </c>
      <c r="R889" s="243">
        <f>SUMIFS('A-methods'!X:X,'A-methods'!$AG:$AG,"absolute",'A-methods'!$AF:$AF,$B889,'A-methods'!$C:$C,$C889,'A-methods'!$A:$A,$D889)</f>
        <v>0</v>
      </c>
      <c r="S889" s="243">
        <f>SUMIFS('A-methods'!Y:Y,'A-methods'!$AG:$AG,"absolute",'A-methods'!$AF:$AF,$B889,'A-methods'!$C:$C,$C889,'A-methods'!$A:$A,$D889)</f>
        <v>0</v>
      </c>
      <c r="T889" s="243">
        <f>SUMIFS('A-methods'!Z:Z,'A-methods'!$AG:$AG,"absolute",'A-methods'!$AF:$AF,$B889,'A-methods'!$C:$C,$C889,'A-methods'!$A:$A,$D889)</f>
        <v>0</v>
      </c>
      <c r="U889" s="243">
        <f>SUMIFS('A-methods'!AA:AA,'A-methods'!$AG:$AG,"absolute",'A-methods'!$AF:$AF,$B889,'A-methods'!$C:$C,$C889,'A-methods'!$A:$A,$D889)</f>
        <v>0</v>
      </c>
      <c r="V889" s="243">
        <f>SUMIFS('A-methods'!AB:AB,'A-methods'!$AG:$AG,"absolute",'A-methods'!$AF:$AF,$B889,'A-methods'!$C:$C,$C889,'A-methods'!$A:$A,$D889)</f>
        <v>0</v>
      </c>
      <c r="W889" s="243">
        <f>SUMIFS('A-methods'!AC:AC,'A-methods'!$AG:$AG,"absolute",'A-methods'!$AF:$AF,$B889,'A-methods'!$C:$C,$C889,'A-methods'!$A:$A,$D889)</f>
        <v>0</v>
      </c>
      <c r="X889" s="243">
        <f>SUMIFS('A-methods'!AD:AD,'A-methods'!$AG:$AG,"absolute",'A-methods'!$AF:$AF,$B889,'A-methods'!$C:$C,$C889,'A-methods'!$A:$A,$D889)</f>
        <v>0</v>
      </c>
      <c r="Y889" s="243">
        <f>SUMIFS('A-methods'!AE:AE,'A-methods'!$AG:$AG,"absolute",'A-methods'!$AF:$AF,$B889,'A-methods'!$C:$C,$C889,'A-methods'!$A:$A,$D889)</f>
        <v>0</v>
      </c>
    </row>
    <row r="890" spans="1:25">
      <c r="A890" s="237" t="s">
        <v>381</v>
      </c>
      <c r="B890" s="221" t="s">
        <v>382</v>
      </c>
      <c r="C890" s="274" t="str">
        <f t="shared" si="80"/>
        <v>ACT</v>
      </c>
      <c r="D890" s="272" t="str">
        <f t="shared" si="82"/>
        <v>High</v>
      </c>
      <c r="E890" s="195">
        <f>SUMIFS('A-methods'!K:K,'A-methods'!$AG:$AG,"absolute",'A-methods'!$AF:$AF,$B890,'A-methods'!$C:$C,$C890,'A-methods'!$A:$A,$D890)</f>
        <v>0</v>
      </c>
      <c r="F890" s="243">
        <f>SUMIFS('A-methods'!L:L,'A-methods'!$AG:$AG,"absolute",'A-methods'!$AF:$AF,$B890,'A-methods'!$C:$C,$C890,'A-methods'!$A:$A,$D890)</f>
        <v>0</v>
      </c>
      <c r="G890" s="243">
        <f>SUMIFS('A-methods'!M:M,'A-methods'!$AG:$AG,"absolute",'A-methods'!$AF:$AF,$B890,'A-methods'!$C:$C,$C890,'A-methods'!$A:$A,$D890)</f>
        <v>0</v>
      </c>
      <c r="H890" s="243">
        <f>SUMIFS('A-methods'!N:N,'A-methods'!$AG:$AG,"absolute",'A-methods'!$AF:$AF,$B890,'A-methods'!$C:$C,$C890,'A-methods'!$A:$A,$D890)</f>
        <v>0</v>
      </c>
      <c r="I890" s="243">
        <f>SUMIFS('A-methods'!O:O,'A-methods'!$AG:$AG,"absolute",'A-methods'!$AF:$AF,$B890,'A-methods'!$C:$C,$C890,'A-methods'!$A:$A,$D890)</f>
        <v>0</v>
      </c>
      <c r="J890" s="243">
        <f>SUMIFS('A-methods'!P:P,'A-methods'!$AG:$AG,"absolute",'A-methods'!$AF:$AF,$B890,'A-methods'!$C:$C,$C890,'A-methods'!$A:$A,$D890)</f>
        <v>0</v>
      </c>
      <c r="K890" s="243">
        <f>SUMIFS('A-methods'!Q:Q,'A-methods'!$AG:$AG,"absolute",'A-methods'!$AF:$AF,$B890,'A-methods'!$C:$C,$C890,'A-methods'!$A:$A,$D890)</f>
        <v>0</v>
      </c>
      <c r="L890" s="243">
        <f>SUMIFS('A-methods'!R:R,'A-methods'!$AG:$AG,"absolute",'A-methods'!$AF:$AF,$B890,'A-methods'!$C:$C,$C890,'A-methods'!$A:$A,$D890)</f>
        <v>0</v>
      </c>
      <c r="M890" s="243">
        <f>SUMIFS('A-methods'!S:S,'A-methods'!$AG:$AG,"absolute",'A-methods'!$AF:$AF,$B890,'A-methods'!$C:$C,$C890,'A-methods'!$A:$A,$D890)</f>
        <v>0</v>
      </c>
      <c r="N890" s="243">
        <f>SUMIFS('A-methods'!T:T,'A-methods'!$AG:$AG,"absolute",'A-methods'!$AF:$AF,$B890,'A-methods'!$C:$C,$C890,'A-methods'!$A:$A,$D890)</f>
        <v>0</v>
      </c>
      <c r="O890" s="243">
        <f>SUMIFS('A-methods'!U:U,'A-methods'!$AG:$AG,"absolute",'A-methods'!$AF:$AF,$B890,'A-methods'!$C:$C,$C890,'A-methods'!$A:$A,$D890)</f>
        <v>0</v>
      </c>
      <c r="P890" s="243">
        <f>SUMIFS('A-methods'!V:V,'A-methods'!$AG:$AG,"absolute",'A-methods'!$AF:$AF,$B890,'A-methods'!$C:$C,$C890,'A-methods'!$A:$A,$D890)</f>
        <v>0</v>
      </c>
      <c r="Q890" s="243">
        <f>SUMIFS('A-methods'!W:W,'A-methods'!$AG:$AG,"absolute",'A-methods'!$AF:$AF,$B890,'A-methods'!$C:$C,$C890,'A-methods'!$A:$A,$D890)</f>
        <v>0</v>
      </c>
      <c r="R890" s="243">
        <f>SUMIFS('A-methods'!X:X,'A-methods'!$AG:$AG,"absolute",'A-methods'!$AF:$AF,$B890,'A-methods'!$C:$C,$C890,'A-methods'!$A:$A,$D890)</f>
        <v>0</v>
      </c>
      <c r="S890" s="243">
        <f>SUMIFS('A-methods'!Y:Y,'A-methods'!$AG:$AG,"absolute",'A-methods'!$AF:$AF,$B890,'A-methods'!$C:$C,$C890,'A-methods'!$A:$A,$D890)</f>
        <v>0</v>
      </c>
      <c r="T890" s="243">
        <f>SUMIFS('A-methods'!Z:Z,'A-methods'!$AG:$AG,"absolute",'A-methods'!$AF:$AF,$B890,'A-methods'!$C:$C,$C890,'A-methods'!$A:$A,$D890)</f>
        <v>0</v>
      </c>
      <c r="U890" s="243">
        <f>SUMIFS('A-methods'!AA:AA,'A-methods'!$AG:$AG,"absolute",'A-methods'!$AF:$AF,$B890,'A-methods'!$C:$C,$C890,'A-methods'!$A:$A,$D890)</f>
        <v>0</v>
      </c>
      <c r="V890" s="243">
        <f>SUMIFS('A-methods'!AB:AB,'A-methods'!$AG:$AG,"absolute",'A-methods'!$AF:$AF,$B890,'A-methods'!$C:$C,$C890,'A-methods'!$A:$A,$D890)</f>
        <v>0</v>
      </c>
      <c r="W890" s="243">
        <f>SUMIFS('A-methods'!AC:AC,'A-methods'!$AG:$AG,"absolute",'A-methods'!$AF:$AF,$B890,'A-methods'!$C:$C,$C890,'A-methods'!$A:$A,$D890)</f>
        <v>0</v>
      </c>
      <c r="X890" s="243">
        <f>SUMIFS('A-methods'!AD:AD,'A-methods'!$AG:$AG,"absolute",'A-methods'!$AF:$AF,$B890,'A-methods'!$C:$C,$C890,'A-methods'!$A:$A,$D890)</f>
        <v>0</v>
      </c>
      <c r="Y890" s="243">
        <f>SUMIFS('A-methods'!AE:AE,'A-methods'!$AG:$AG,"absolute",'A-methods'!$AF:$AF,$B890,'A-methods'!$C:$C,$C890,'A-methods'!$A:$A,$D890)</f>
        <v>0</v>
      </c>
    </row>
    <row r="891" spans="1:25">
      <c r="A891" s="237" t="s">
        <v>257</v>
      </c>
      <c r="B891" s="221" t="s">
        <v>194</v>
      </c>
      <c r="C891" s="274" t="str">
        <f t="shared" si="80"/>
        <v>ACT</v>
      </c>
      <c r="D891" s="272" t="str">
        <f t="shared" si="82"/>
        <v>High</v>
      </c>
      <c r="E891" s="195">
        <f>SUMIFS('A-methods'!K:K,'A-methods'!$AG:$AG,"absolute",'A-methods'!$AF:$AF,$B891,'A-methods'!$C:$C,$C891,'A-methods'!$A:$A,$D891)</f>
        <v>0</v>
      </c>
      <c r="F891" s="243">
        <f>SUMIFS('A-methods'!L:L,'A-methods'!$AG:$AG,"absolute",'A-methods'!$AF:$AF,$B891,'A-methods'!$C:$C,$C891,'A-methods'!$A:$A,$D891)</f>
        <v>0</v>
      </c>
      <c r="G891" s="243">
        <f>SUMIFS('A-methods'!M:M,'A-methods'!$AG:$AG,"absolute",'A-methods'!$AF:$AF,$B891,'A-methods'!$C:$C,$C891,'A-methods'!$A:$A,$D891)</f>
        <v>0</v>
      </c>
      <c r="H891" s="243">
        <f>SUMIFS('A-methods'!N:N,'A-methods'!$AG:$AG,"absolute",'A-methods'!$AF:$AF,$B891,'A-methods'!$C:$C,$C891,'A-methods'!$A:$A,$D891)</f>
        <v>0</v>
      </c>
      <c r="I891" s="243">
        <f>SUMIFS('A-methods'!O:O,'A-methods'!$AG:$AG,"absolute",'A-methods'!$AF:$AF,$B891,'A-methods'!$C:$C,$C891,'A-methods'!$A:$A,$D891)</f>
        <v>0</v>
      </c>
      <c r="J891" s="243">
        <f>SUMIFS('A-methods'!P:P,'A-methods'!$AG:$AG,"absolute",'A-methods'!$AF:$AF,$B891,'A-methods'!$C:$C,$C891,'A-methods'!$A:$A,$D891)</f>
        <v>0</v>
      </c>
      <c r="K891" s="243">
        <f>SUMIFS('A-methods'!Q:Q,'A-methods'!$AG:$AG,"absolute",'A-methods'!$AF:$AF,$B891,'A-methods'!$C:$C,$C891,'A-methods'!$A:$A,$D891)</f>
        <v>0</v>
      </c>
      <c r="L891" s="243">
        <f>SUMIFS('A-methods'!R:R,'A-methods'!$AG:$AG,"absolute",'A-methods'!$AF:$AF,$B891,'A-methods'!$C:$C,$C891,'A-methods'!$A:$A,$D891)</f>
        <v>0</v>
      </c>
      <c r="M891" s="243">
        <f>SUMIFS('A-methods'!S:S,'A-methods'!$AG:$AG,"absolute",'A-methods'!$AF:$AF,$B891,'A-methods'!$C:$C,$C891,'A-methods'!$A:$A,$D891)</f>
        <v>0</v>
      </c>
      <c r="N891" s="243">
        <f>SUMIFS('A-methods'!T:T,'A-methods'!$AG:$AG,"absolute",'A-methods'!$AF:$AF,$B891,'A-methods'!$C:$C,$C891,'A-methods'!$A:$A,$D891)</f>
        <v>0</v>
      </c>
      <c r="O891" s="243">
        <f>SUMIFS('A-methods'!U:U,'A-methods'!$AG:$AG,"absolute",'A-methods'!$AF:$AF,$B891,'A-methods'!$C:$C,$C891,'A-methods'!$A:$A,$D891)</f>
        <v>0</v>
      </c>
      <c r="P891" s="243">
        <f>SUMIFS('A-methods'!V:V,'A-methods'!$AG:$AG,"absolute",'A-methods'!$AF:$AF,$B891,'A-methods'!$C:$C,$C891,'A-methods'!$A:$A,$D891)</f>
        <v>0</v>
      </c>
      <c r="Q891" s="243">
        <f>SUMIFS('A-methods'!W:W,'A-methods'!$AG:$AG,"absolute",'A-methods'!$AF:$AF,$B891,'A-methods'!$C:$C,$C891,'A-methods'!$A:$A,$D891)</f>
        <v>0</v>
      </c>
      <c r="R891" s="243">
        <f>SUMIFS('A-methods'!X:X,'A-methods'!$AG:$AG,"absolute",'A-methods'!$AF:$AF,$B891,'A-methods'!$C:$C,$C891,'A-methods'!$A:$A,$D891)</f>
        <v>0</v>
      </c>
      <c r="S891" s="243">
        <f>SUMIFS('A-methods'!Y:Y,'A-methods'!$AG:$AG,"absolute",'A-methods'!$AF:$AF,$B891,'A-methods'!$C:$C,$C891,'A-methods'!$A:$A,$D891)</f>
        <v>0</v>
      </c>
      <c r="T891" s="243">
        <f>SUMIFS('A-methods'!Z:Z,'A-methods'!$AG:$AG,"absolute",'A-methods'!$AF:$AF,$B891,'A-methods'!$C:$C,$C891,'A-methods'!$A:$A,$D891)</f>
        <v>0</v>
      </c>
      <c r="U891" s="243">
        <f>SUMIFS('A-methods'!AA:AA,'A-methods'!$AG:$AG,"absolute",'A-methods'!$AF:$AF,$B891,'A-methods'!$C:$C,$C891,'A-methods'!$A:$A,$D891)</f>
        <v>0</v>
      </c>
      <c r="V891" s="243">
        <f>SUMIFS('A-methods'!AB:AB,'A-methods'!$AG:$AG,"absolute",'A-methods'!$AF:$AF,$B891,'A-methods'!$C:$C,$C891,'A-methods'!$A:$A,$D891)</f>
        <v>0</v>
      </c>
      <c r="W891" s="243">
        <f>SUMIFS('A-methods'!AC:AC,'A-methods'!$AG:$AG,"absolute",'A-methods'!$AF:$AF,$B891,'A-methods'!$C:$C,$C891,'A-methods'!$A:$A,$D891)</f>
        <v>0</v>
      </c>
      <c r="X891" s="243">
        <f>SUMIFS('A-methods'!AD:AD,'A-methods'!$AG:$AG,"absolute",'A-methods'!$AF:$AF,$B891,'A-methods'!$C:$C,$C891,'A-methods'!$A:$A,$D891)</f>
        <v>0</v>
      </c>
      <c r="Y891" s="243">
        <f>SUMIFS('A-methods'!AE:AE,'A-methods'!$AG:$AG,"absolute",'A-methods'!$AF:$AF,$B891,'A-methods'!$C:$C,$C891,'A-methods'!$A:$A,$D891)</f>
        <v>0</v>
      </c>
    </row>
    <row r="892" spans="1:25">
      <c r="A892" s="237" t="s">
        <v>159</v>
      </c>
      <c r="B892" s="221" t="s">
        <v>203</v>
      </c>
      <c r="C892" s="274" t="str">
        <f t="shared" si="80"/>
        <v>ACT</v>
      </c>
      <c r="D892" s="272" t="str">
        <f t="shared" si="82"/>
        <v>High</v>
      </c>
      <c r="E892" s="195">
        <f>SUMIFS('A-methods'!K:K,'A-methods'!$AG:$AG,"absolute",'A-methods'!$AF:$AF,$B892,'A-methods'!$C:$C,$C892,'A-methods'!$A:$A,$D892)</f>
        <v>976.71</v>
      </c>
      <c r="F892" s="243">
        <f>SUMIFS('A-methods'!L:L,'A-methods'!$AG:$AG,"absolute",'A-methods'!$AF:$AF,$B892,'A-methods'!$C:$C,$C892,'A-methods'!$A:$A,$D892)</f>
        <v>976.71</v>
      </c>
      <c r="G892" s="243">
        <f>SUMIFS('A-methods'!M:M,'A-methods'!$AG:$AG,"absolute",'A-methods'!$AF:$AF,$B892,'A-methods'!$C:$C,$C892,'A-methods'!$A:$A,$D892)</f>
        <v>976.71</v>
      </c>
      <c r="H892" s="243">
        <f>SUMIFS('A-methods'!N:N,'A-methods'!$AG:$AG,"absolute",'A-methods'!$AF:$AF,$B892,'A-methods'!$C:$C,$C892,'A-methods'!$A:$A,$D892)</f>
        <v>976.71</v>
      </c>
      <c r="I892" s="243">
        <f>SUMIFS('A-methods'!O:O,'A-methods'!$AG:$AG,"absolute",'A-methods'!$AF:$AF,$B892,'A-methods'!$C:$C,$C892,'A-methods'!$A:$A,$D892)</f>
        <v>976.71</v>
      </c>
      <c r="J892" s="243">
        <f>SUMIFS('A-methods'!P:P,'A-methods'!$AG:$AG,"absolute",'A-methods'!$AF:$AF,$B892,'A-methods'!$C:$C,$C892,'A-methods'!$A:$A,$D892)</f>
        <v>976.71</v>
      </c>
      <c r="K892" s="243">
        <f>SUMIFS('A-methods'!Q:Q,'A-methods'!$AG:$AG,"absolute",'A-methods'!$AF:$AF,$B892,'A-methods'!$C:$C,$C892,'A-methods'!$A:$A,$D892)</f>
        <v>976.71</v>
      </c>
      <c r="L892" s="243">
        <f>SUMIFS('A-methods'!R:R,'A-methods'!$AG:$AG,"absolute",'A-methods'!$AF:$AF,$B892,'A-methods'!$C:$C,$C892,'A-methods'!$A:$A,$D892)</f>
        <v>976.71</v>
      </c>
      <c r="M892" s="243">
        <f>SUMIFS('A-methods'!S:S,'A-methods'!$AG:$AG,"absolute",'A-methods'!$AF:$AF,$B892,'A-methods'!$C:$C,$C892,'A-methods'!$A:$A,$D892)</f>
        <v>976.71</v>
      </c>
      <c r="N892" s="243">
        <f>SUMIFS('A-methods'!T:T,'A-methods'!$AG:$AG,"absolute",'A-methods'!$AF:$AF,$B892,'A-methods'!$C:$C,$C892,'A-methods'!$A:$A,$D892)</f>
        <v>976.71</v>
      </c>
      <c r="O892" s="243">
        <f>SUMIFS('A-methods'!U:U,'A-methods'!$AG:$AG,"absolute",'A-methods'!$AF:$AF,$B892,'A-methods'!$C:$C,$C892,'A-methods'!$A:$A,$D892)</f>
        <v>976.71</v>
      </c>
      <c r="P892" s="243">
        <f>SUMIFS('A-methods'!V:V,'A-methods'!$AG:$AG,"absolute",'A-methods'!$AF:$AF,$B892,'A-methods'!$C:$C,$C892,'A-methods'!$A:$A,$D892)</f>
        <v>976.71</v>
      </c>
      <c r="Q892" s="243">
        <f>SUMIFS('A-methods'!W:W,'A-methods'!$AG:$AG,"absolute",'A-methods'!$AF:$AF,$B892,'A-methods'!$C:$C,$C892,'A-methods'!$A:$A,$D892)</f>
        <v>976.71</v>
      </c>
      <c r="R892" s="243">
        <f>SUMIFS('A-methods'!X:X,'A-methods'!$AG:$AG,"absolute",'A-methods'!$AF:$AF,$B892,'A-methods'!$C:$C,$C892,'A-methods'!$A:$A,$D892)</f>
        <v>976.71</v>
      </c>
      <c r="S892" s="243">
        <f>SUMIFS('A-methods'!Y:Y,'A-methods'!$AG:$AG,"absolute",'A-methods'!$AF:$AF,$B892,'A-methods'!$C:$C,$C892,'A-methods'!$A:$A,$D892)</f>
        <v>976.71</v>
      </c>
      <c r="T892" s="243">
        <f>SUMIFS('A-methods'!Z:Z,'A-methods'!$AG:$AG,"absolute",'A-methods'!$AF:$AF,$B892,'A-methods'!$C:$C,$C892,'A-methods'!$A:$A,$D892)</f>
        <v>976.71</v>
      </c>
      <c r="U892" s="243">
        <f>SUMIFS('A-methods'!AA:AA,'A-methods'!$AG:$AG,"absolute",'A-methods'!$AF:$AF,$B892,'A-methods'!$C:$C,$C892,'A-methods'!$A:$A,$D892)</f>
        <v>976.71</v>
      </c>
      <c r="V892" s="243">
        <f>SUMIFS('A-methods'!AB:AB,'A-methods'!$AG:$AG,"absolute",'A-methods'!$AF:$AF,$B892,'A-methods'!$C:$C,$C892,'A-methods'!$A:$A,$D892)</f>
        <v>976.71</v>
      </c>
      <c r="W892" s="243">
        <f>SUMIFS('A-methods'!AC:AC,'A-methods'!$AG:$AG,"absolute",'A-methods'!$AF:$AF,$B892,'A-methods'!$C:$C,$C892,'A-methods'!$A:$A,$D892)</f>
        <v>976.71</v>
      </c>
      <c r="X892" s="243">
        <f>SUMIFS('A-methods'!AD:AD,'A-methods'!$AG:$AG,"absolute",'A-methods'!$AF:$AF,$B892,'A-methods'!$C:$C,$C892,'A-methods'!$A:$A,$D892)</f>
        <v>976.71</v>
      </c>
      <c r="Y892" s="243">
        <f>SUMIFS('A-methods'!AE:AE,'A-methods'!$AG:$AG,"absolute",'A-methods'!$AF:$AF,$B892,'A-methods'!$C:$C,$C892,'A-methods'!$A:$A,$D892)</f>
        <v>976.71</v>
      </c>
    </row>
    <row r="893" spans="1:25">
      <c r="A893" s="237" t="s">
        <v>258</v>
      </c>
      <c r="B893" s="221" t="s">
        <v>766</v>
      </c>
      <c r="C893" s="274" t="str">
        <f t="shared" ref="C893:C929" si="83">C892</f>
        <v>ACT</v>
      </c>
      <c r="D893" s="272" t="str">
        <f t="shared" si="82"/>
        <v>High</v>
      </c>
      <c r="E893" s="195">
        <f>SUMIFS('A-methods'!K:K,'A-methods'!$AG:$AG,"absolute",'A-methods'!$AF:$AF,$B893,'A-methods'!$C:$C,$C893,'A-methods'!$A:$A,$D893)</f>
        <v>13224.014550918269</v>
      </c>
      <c r="F893" s="243">
        <f>SUMIFS('A-methods'!L:L,'A-methods'!$AG:$AG,"absolute",'A-methods'!$AF:$AF,$B893,'A-methods'!$C:$C,$C893,'A-methods'!$A:$A,$D893)</f>
        <v>13422.374769182043</v>
      </c>
      <c r="G893" s="243">
        <f>SUMIFS('A-methods'!M:M,'A-methods'!$AG:$AG,"absolute",'A-methods'!$AF:$AF,$B893,'A-methods'!$C:$C,$C893,'A-methods'!$A:$A,$D893)</f>
        <v>13623.710390719772</v>
      </c>
      <c r="H893" s="243">
        <f>SUMIFS('A-methods'!N:N,'A-methods'!$AG:$AG,"absolute",'A-methods'!$AF:$AF,$B893,'A-methods'!$C:$C,$C893,'A-methods'!$A:$A,$D893)</f>
        <v>13828.066046580569</v>
      </c>
      <c r="I893" s="243">
        <f>SUMIFS('A-methods'!O:O,'A-methods'!$AG:$AG,"absolute",'A-methods'!$AF:$AF,$B893,'A-methods'!$C:$C,$C893,'A-methods'!$A:$A,$D893)</f>
        <v>14035.487037279276</v>
      </c>
      <c r="J893" s="243">
        <f>SUMIFS('A-methods'!P:P,'A-methods'!$AG:$AG,"absolute",'A-methods'!$AF:$AF,$B893,'A-methods'!$C:$C,$C893,'A-methods'!$A:$A,$D893)</f>
        <v>14246.019342838463</v>
      </c>
      <c r="K893" s="243">
        <f>SUMIFS('A-methods'!Q:Q,'A-methods'!$AG:$AG,"absolute",'A-methods'!$AF:$AF,$B893,'A-methods'!$C:$C,$C893,'A-methods'!$A:$A,$D893)</f>
        <v>14459.709632981037</v>
      </c>
      <c r="L893" s="243">
        <f>SUMIFS('A-methods'!R:R,'A-methods'!$AG:$AG,"absolute",'A-methods'!$AF:$AF,$B893,'A-methods'!$C:$C,$C893,'A-methods'!$A:$A,$D893)</f>
        <v>14676.605277475752</v>
      </c>
      <c r="M893" s="243">
        <f>SUMIFS('A-methods'!S:S,'A-methods'!$AG:$AG,"absolute",'A-methods'!$AF:$AF,$B893,'A-methods'!$C:$C,$C893,'A-methods'!$A:$A,$D893)</f>
        <v>14896.754356637886</v>
      </c>
      <c r="N893" s="243">
        <f>SUMIFS('A-methods'!T:T,'A-methods'!$AG:$AG,"absolute",'A-methods'!$AF:$AF,$B893,'A-methods'!$C:$C,$C893,'A-methods'!$A:$A,$D893)</f>
        <v>15120.205671987453</v>
      </c>
      <c r="O893" s="243">
        <f>SUMIFS('A-methods'!U:U,'A-methods'!$AG:$AG,"absolute",'A-methods'!$AF:$AF,$B893,'A-methods'!$C:$C,$C893,'A-methods'!$A:$A,$D893)</f>
        <v>15347.008757067262</v>
      </c>
      <c r="P893" s="243">
        <f>SUMIFS('A-methods'!V:V,'A-methods'!$AG:$AG,"absolute",'A-methods'!$AF:$AF,$B893,'A-methods'!$C:$C,$C893,'A-methods'!$A:$A,$D893)</f>
        <v>15577.21388842327</v>
      </c>
      <c r="Q893" s="243">
        <f>SUMIFS('A-methods'!W:W,'A-methods'!$AG:$AG,"absolute",'A-methods'!$AF:$AF,$B893,'A-methods'!$C:$C,$C893,'A-methods'!$A:$A,$D893)</f>
        <v>15810.872096749617</v>
      </c>
      <c r="R893" s="243">
        <f>SUMIFS('A-methods'!X:X,'A-methods'!$AG:$AG,"absolute",'A-methods'!$AF:$AF,$B893,'A-methods'!$C:$C,$C893,'A-methods'!$A:$A,$D893)</f>
        <v>16048.03517820086</v>
      </c>
      <c r="S893" s="243">
        <f>SUMIFS('A-methods'!Y:Y,'A-methods'!$AG:$AG,"absolute",'A-methods'!$AF:$AF,$B893,'A-methods'!$C:$C,$C893,'A-methods'!$A:$A,$D893)</f>
        <v>16288.755705873871</v>
      </c>
      <c r="T893" s="243">
        <f>SUMIFS('A-methods'!Z:Z,'A-methods'!$AG:$AG,"absolute",'A-methods'!$AF:$AF,$B893,'A-methods'!$C:$C,$C893,'A-methods'!$A:$A,$D893)</f>
        <v>16533.087041461979</v>
      </c>
      <c r="U893" s="243">
        <f>SUMIFS('A-methods'!AA:AA,'A-methods'!$AG:$AG,"absolute",'A-methods'!$AF:$AF,$B893,'A-methods'!$C:$C,$C893,'A-methods'!$A:$A,$D893)</f>
        <v>16781.083347083906</v>
      </c>
      <c r="V893" s="243">
        <f>SUMIFS('A-methods'!AB:AB,'A-methods'!$AG:$AG,"absolute",'A-methods'!$AF:$AF,$B893,'A-methods'!$C:$C,$C893,'A-methods'!$A:$A,$D893)</f>
        <v>17032.799597290163</v>
      </c>
      <c r="W893" s="243">
        <f>SUMIFS('A-methods'!AC:AC,'A-methods'!$AG:$AG,"absolute",'A-methods'!$AF:$AF,$B893,'A-methods'!$C:$C,$C893,'A-methods'!$A:$A,$D893)</f>
        <v>17288.291591249512</v>
      </c>
      <c r="X893" s="243">
        <f>SUMIFS('A-methods'!AD:AD,'A-methods'!$AG:$AG,"absolute",'A-methods'!$AF:$AF,$B893,'A-methods'!$C:$C,$C893,'A-methods'!$A:$A,$D893)</f>
        <v>17547.615965118253</v>
      </c>
      <c r="Y893" s="243">
        <f>SUMIFS('A-methods'!AE:AE,'A-methods'!$AG:$AG,"absolute",'A-methods'!$AF:$AF,$B893,'A-methods'!$C:$C,$C893,'A-methods'!$A:$A,$D893)</f>
        <v>17810.830204595026</v>
      </c>
    </row>
    <row r="894" spans="1:25">
      <c r="A894" s="237" t="s">
        <v>259</v>
      </c>
      <c r="B894" s="221" t="s">
        <v>263</v>
      </c>
      <c r="C894" s="274" t="str">
        <f t="shared" si="83"/>
        <v>ACT</v>
      </c>
      <c r="D894" s="272" t="str">
        <f t="shared" si="82"/>
        <v>High</v>
      </c>
      <c r="E894" s="195">
        <f>SUMIFS('A-methods'!K:K,'A-methods'!$AG:$AG,"absolute",'A-methods'!$AF:$AF,$B894,'A-methods'!$C:$C,$C894,'A-methods'!$A:$A,$D894)</f>
        <v>0</v>
      </c>
      <c r="F894" s="243">
        <f>SUMIFS('A-methods'!L:L,'A-methods'!$AG:$AG,"absolute",'A-methods'!$AF:$AF,$B894,'A-methods'!$C:$C,$C894,'A-methods'!$A:$A,$D894)</f>
        <v>0</v>
      </c>
      <c r="G894" s="243">
        <f>SUMIFS('A-methods'!M:M,'A-methods'!$AG:$AG,"absolute",'A-methods'!$AF:$AF,$B894,'A-methods'!$C:$C,$C894,'A-methods'!$A:$A,$D894)</f>
        <v>0</v>
      </c>
      <c r="H894" s="243">
        <f>SUMIFS('A-methods'!N:N,'A-methods'!$AG:$AG,"absolute",'A-methods'!$AF:$AF,$B894,'A-methods'!$C:$C,$C894,'A-methods'!$A:$A,$D894)</f>
        <v>0</v>
      </c>
      <c r="I894" s="243">
        <f>SUMIFS('A-methods'!O:O,'A-methods'!$AG:$AG,"absolute",'A-methods'!$AF:$AF,$B894,'A-methods'!$C:$C,$C894,'A-methods'!$A:$A,$D894)</f>
        <v>0</v>
      </c>
      <c r="J894" s="243">
        <f>SUMIFS('A-methods'!P:P,'A-methods'!$AG:$AG,"absolute",'A-methods'!$AF:$AF,$B894,'A-methods'!$C:$C,$C894,'A-methods'!$A:$A,$D894)</f>
        <v>0</v>
      </c>
      <c r="K894" s="243">
        <f>SUMIFS('A-methods'!Q:Q,'A-methods'!$AG:$AG,"absolute",'A-methods'!$AF:$AF,$B894,'A-methods'!$C:$C,$C894,'A-methods'!$A:$A,$D894)</f>
        <v>0</v>
      </c>
      <c r="L894" s="243">
        <f>SUMIFS('A-methods'!R:R,'A-methods'!$AG:$AG,"absolute",'A-methods'!$AF:$AF,$B894,'A-methods'!$C:$C,$C894,'A-methods'!$A:$A,$D894)</f>
        <v>0</v>
      </c>
      <c r="M894" s="243">
        <f>SUMIFS('A-methods'!S:S,'A-methods'!$AG:$AG,"absolute",'A-methods'!$AF:$AF,$B894,'A-methods'!$C:$C,$C894,'A-methods'!$A:$A,$D894)</f>
        <v>0</v>
      </c>
      <c r="N894" s="243">
        <f>SUMIFS('A-methods'!T:T,'A-methods'!$AG:$AG,"absolute",'A-methods'!$AF:$AF,$B894,'A-methods'!$C:$C,$C894,'A-methods'!$A:$A,$D894)</f>
        <v>0</v>
      </c>
      <c r="O894" s="243">
        <f>SUMIFS('A-methods'!U:U,'A-methods'!$AG:$AG,"absolute",'A-methods'!$AF:$AF,$B894,'A-methods'!$C:$C,$C894,'A-methods'!$A:$A,$D894)</f>
        <v>0</v>
      </c>
      <c r="P894" s="243">
        <f>SUMIFS('A-methods'!V:V,'A-methods'!$AG:$AG,"absolute",'A-methods'!$AF:$AF,$B894,'A-methods'!$C:$C,$C894,'A-methods'!$A:$A,$D894)</f>
        <v>0</v>
      </c>
      <c r="Q894" s="243">
        <f>SUMIFS('A-methods'!W:W,'A-methods'!$AG:$AG,"absolute",'A-methods'!$AF:$AF,$B894,'A-methods'!$C:$C,$C894,'A-methods'!$A:$A,$D894)</f>
        <v>0</v>
      </c>
      <c r="R894" s="243">
        <f>SUMIFS('A-methods'!X:X,'A-methods'!$AG:$AG,"absolute",'A-methods'!$AF:$AF,$B894,'A-methods'!$C:$C,$C894,'A-methods'!$A:$A,$D894)</f>
        <v>0</v>
      </c>
      <c r="S894" s="243">
        <f>SUMIFS('A-methods'!Y:Y,'A-methods'!$AG:$AG,"absolute",'A-methods'!$AF:$AF,$B894,'A-methods'!$C:$C,$C894,'A-methods'!$A:$A,$D894)</f>
        <v>0</v>
      </c>
      <c r="T894" s="243">
        <f>SUMIFS('A-methods'!Z:Z,'A-methods'!$AG:$AG,"absolute",'A-methods'!$AF:$AF,$B894,'A-methods'!$C:$C,$C894,'A-methods'!$A:$A,$D894)</f>
        <v>0</v>
      </c>
      <c r="U894" s="243">
        <f>SUMIFS('A-methods'!AA:AA,'A-methods'!$AG:$AG,"absolute",'A-methods'!$AF:$AF,$B894,'A-methods'!$C:$C,$C894,'A-methods'!$A:$A,$D894)</f>
        <v>0</v>
      </c>
      <c r="V894" s="243">
        <f>SUMIFS('A-methods'!AB:AB,'A-methods'!$AG:$AG,"absolute",'A-methods'!$AF:$AF,$B894,'A-methods'!$C:$C,$C894,'A-methods'!$A:$A,$D894)</f>
        <v>0</v>
      </c>
      <c r="W894" s="243">
        <f>SUMIFS('A-methods'!AC:AC,'A-methods'!$AG:$AG,"absolute",'A-methods'!$AF:$AF,$B894,'A-methods'!$C:$C,$C894,'A-methods'!$A:$A,$D894)</f>
        <v>0</v>
      </c>
      <c r="X894" s="243">
        <f>SUMIFS('A-methods'!AD:AD,'A-methods'!$AG:$AG,"absolute",'A-methods'!$AF:$AF,$B894,'A-methods'!$C:$C,$C894,'A-methods'!$A:$A,$D894)</f>
        <v>0</v>
      </c>
      <c r="Y894" s="243">
        <f>SUMIFS('A-methods'!AE:AE,'A-methods'!$AG:$AG,"absolute",'A-methods'!$AF:$AF,$B894,'A-methods'!$C:$C,$C894,'A-methods'!$A:$A,$D894)</f>
        <v>0</v>
      </c>
    </row>
    <row r="895" spans="1:25">
      <c r="A895" s="237" t="s">
        <v>171</v>
      </c>
      <c r="B895" s="221" t="s">
        <v>172</v>
      </c>
      <c r="C895" s="274" t="str">
        <f t="shared" si="83"/>
        <v>ACT</v>
      </c>
      <c r="D895" s="272" t="str">
        <f t="shared" si="82"/>
        <v>High</v>
      </c>
      <c r="E895" s="195">
        <f>SUMIFS('A-methods'!K:K,'A-methods'!$AG:$AG,"absolute",'A-methods'!$AF:$AF,$B895,'A-methods'!$C:$C,$C895,'A-methods'!$A:$A,$D895)</f>
        <v>9.76</v>
      </c>
      <c r="F895" s="243">
        <f>SUMIFS('A-methods'!L:L,'A-methods'!$AG:$AG,"absolute",'A-methods'!$AF:$AF,$B895,'A-methods'!$C:$C,$C895,'A-methods'!$A:$A,$D895)</f>
        <v>30009.759999999998</v>
      </c>
      <c r="G895" s="243">
        <f>SUMIFS('A-methods'!M:M,'A-methods'!$AG:$AG,"absolute",'A-methods'!$AF:$AF,$B895,'A-methods'!$C:$C,$C895,'A-methods'!$A:$A,$D895)</f>
        <v>30009.759999999998</v>
      </c>
      <c r="H895" s="243">
        <f>SUMIFS('A-methods'!N:N,'A-methods'!$AG:$AG,"absolute",'A-methods'!$AF:$AF,$B895,'A-methods'!$C:$C,$C895,'A-methods'!$A:$A,$D895)</f>
        <v>30009.759999999998</v>
      </c>
      <c r="I895" s="243">
        <f>SUMIFS('A-methods'!O:O,'A-methods'!$AG:$AG,"absolute",'A-methods'!$AF:$AF,$B895,'A-methods'!$C:$C,$C895,'A-methods'!$A:$A,$D895)</f>
        <v>30009.759999999998</v>
      </c>
      <c r="J895" s="243">
        <f>SUMIFS('A-methods'!P:P,'A-methods'!$AG:$AG,"absolute",'A-methods'!$AF:$AF,$B895,'A-methods'!$C:$C,$C895,'A-methods'!$A:$A,$D895)</f>
        <v>30009.759999999998</v>
      </c>
      <c r="K895" s="243">
        <f>SUMIFS('A-methods'!Q:Q,'A-methods'!$AG:$AG,"absolute",'A-methods'!$AF:$AF,$B895,'A-methods'!$C:$C,$C895,'A-methods'!$A:$A,$D895)</f>
        <v>9.76</v>
      </c>
      <c r="L895" s="243">
        <f>SUMIFS('A-methods'!R:R,'A-methods'!$AG:$AG,"absolute",'A-methods'!$AF:$AF,$B895,'A-methods'!$C:$C,$C895,'A-methods'!$A:$A,$D895)</f>
        <v>9.76</v>
      </c>
      <c r="M895" s="243">
        <f>SUMIFS('A-methods'!S:S,'A-methods'!$AG:$AG,"absolute",'A-methods'!$AF:$AF,$B895,'A-methods'!$C:$C,$C895,'A-methods'!$A:$A,$D895)</f>
        <v>9.76</v>
      </c>
      <c r="N895" s="243">
        <f>SUMIFS('A-methods'!T:T,'A-methods'!$AG:$AG,"absolute",'A-methods'!$AF:$AF,$B895,'A-methods'!$C:$C,$C895,'A-methods'!$A:$A,$D895)</f>
        <v>9.76</v>
      </c>
      <c r="O895" s="243">
        <f>SUMIFS('A-methods'!U:U,'A-methods'!$AG:$AG,"absolute",'A-methods'!$AF:$AF,$B895,'A-methods'!$C:$C,$C895,'A-methods'!$A:$A,$D895)</f>
        <v>9.76</v>
      </c>
      <c r="P895" s="243">
        <f>SUMIFS('A-methods'!V:V,'A-methods'!$AG:$AG,"absolute",'A-methods'!$AF:$AF,$B895,'A-methods'!$C:$C,$C895,'A-methods'!$A:$A,$D895)</f>
        <v>9.76</v>
      </c>
      <c r="Q895" s="243">
        <f>SUMIFS('A-methods'!W:W,'A-methods'!$AG:$AG,"absolute",'A-methods'!$AF:$AF,$B895,'A-methods'!$C:$C,$C895,'A-methods'!$A:$A,$D895)</f>
        <v>9.76</v>
      </c>
      <c r="R895" s="243">
        <f>SUMIFS('A-methods'!X:X,'A-methods'!$AG:$AG,"absolute",'A-methods'!$AF:$AF,$B895,'A-methods'!$C:$C,$C895,'A-methods'!$A:$A,$D895)</f>
        <v>9.76</v>
      </c>
      <c r="S895" s="243">
        <f>SUMIFS('A-methods'!Y:Y,'A-methods'!$AG:$AG,"absolute",'A-methods'!$AF:$AF,$B895,'A-methods'!$C:$C,$C895,'A-methods'!$A:$A,$D895)</f>
        <v>9.76</v>
      </c>
      <c r="T895" s="243">
        <f>SUMIFS('A-methods'!Z:Z,'A-methods'!$AG:$AG,"absolute",'A-methods'!$AF:$AF,$B895,'A-methods'!$C:$C,$C895,'A-methods'!$A:$A,$D895)</f>
        <v>9.76</v>
      </c>
      <c r="U895" s="243">
        <f>SUMIFS('A-methods'!AA:AA,'A-methods'!$AG:$AG,"absolute",'A-methods'!$AF:$AF,$B895,'A-methods'!$C:$C,$C895,'A-methods'!$A:$A,$D895)</f>
        <v>9.76</v>
      </c>
      <c r="V895" s="243">
        <f>SUMIFS('A-methods'!AB:AB,'A-methods'!$AG:$AG,"absolute",'A-methods'!$AF:$AF,$B895,'A-methods'!$C:$C,$C895,'A-methods'!$A:$A,$D895)</f>
        <v>9.76</v>
      </c>
      <c r="W895" s="243">
        <f>SUMIFS('A-methods'!AC:AC,'A-methods'!$AG:$AG,"absolute",'A-methods'!$AF:$AF,$B895,'A-methods'!$C:$C,$C895,'A-methods'!$A:$A,$D895)</f>
        <v>9.76</v>
      </c>
      <c r="X895" s="243">
        <f>SUMIFS('A-methods'!AD:AD,'A-methods'!$AG:$AG,"absolute",'A-methods'!$AF:$AF,$B895,'A-methods'!$C:$C,$C895,'A-methods'!$A:$A,$D895)</f>
        <v>9.76</v>
      </c>
      <c r="Y895" s="243">
        <f>SUMIFS('A-methods'!AE:AE,'A-methods'!$AG:$AG,"absolute",'A-methods'!$AF:$AF,$B895,'A-methods'!$C:$C,$C895,'A-methods'!$A:$A,$D895)</f>
        <v>9.76</v>
      </c>
    </row>
    <row r="896" spans="1:25">
      <c r="A896" s="237" t="s">
        <v>260</v>
      </c>
      <c r="B896" s="221" t="s">
        <v>264</v>
      </c>
      <c r="C896" s="274" t="str">
        <f t="shared" si="83"/>
        <v>ACT</v>
      </c>
      <c r="D896" s="272" t="str">
        <f t="shared" si="82"/>
        <v>High</v>
      </c>
      <c r="E896" s="195">
        <f>SUMIFS('A-methods'!K:K,'A-methods'!$AG:$AG,"absolute",'A-methods'!$AF:$AF,$B896,'A-methods'!$C:$C,$C896,'A-methods'!$A:$A,$D896)</f>
        <v>0</v>
      </c>
      <c r="F896" s="243">
        <f>SUMIFS('A-methods'!L:L,'A-methods'!$AG:$AG,"absolute",'A-methods'!$AF:$AF,$B896,'A-methods'!$C:$C,$C896,'A-methods'!$A:$A,$D896)</f>
        <v>0</v>
      </c>
      <c r="G896" s="243">
        <f>SUMIFS('A-methods'!M:M,'A-methods'!$AG:$AG,"absolute",'A-methods'!$AF:$AF,$B896,'A-methods'!$C:$C,$C896,'A-methods'!$A:$A,$D896)</f>
        <v>0</v>
      </c>
      <c r="H896" s="243">
        <f>SUMIFS('A-methods'!N:N,'A-methods'!$AG:$AG,"absolute",'A-methods'!$AF:$AF,$B896,'A-methods'!$C:$C,$C896,'A-methods'!$A:$A,$D896)</f>
        <v>0</v>
      </c>
      <c r="I896" s="243">
        <f>SUMIFS('A-methods'!O:O,'A-methods'!$AG:$AG,"absolute",'A-methods'!$AF:$AF,$B896,'A-methods'!$C:$C,$C896,'A-methods'!$A:$A,$D896)</f>
        <v>0</v>
      </c>
      <c r="J896" s="243">
        <f>SUMIFS('A-methods'!P:P,'A-methods'!$AG:$AG,"absolute",'A-methods'!$AF:$AF,$B896,'A-methods'!$C:$C,$C896,'A-methods'!$A:$A,$D896)</f>
        <v>0</v>
      </c>
      <c r="K896" s="243">
        <f>SUMIFS('A-methods'!Q:Q,'A-methods'!$AG:$AG,"absolute",'A-methods'!$AF:$AF,$B896,'A-methods'!$C:$C,$C896,'A-methods'!$A:$A,$D896)</f>
        <v>0</v>
      </c>
      <c r="L896" s="243">
        <f>SUMIFS('A-methods'!R:R,'A-methods'!$AG:$AG,"absolute",'A-methods'!$AF:$AF,$B896,'A-methods'!$C:$C,$C896,'A-methods'!$A:$A,$D896)</f>
        <v>0</v>
      </c>
      <c r="M896" s="243">
        <f>SUMIFS('A-methods'!S:S,'A-methods'!$AG:$AG,"absolute",'A-methods'!$AF:$AF,$B896,'A-methods'!$C:$C,$C896,'A-methods'!$A:$A,$D896)</f>
        <v>0</v>
      </c>
      <c r="N896" s="243">
        <f>SUMIFS('A-methods'!T:T,'A-methods'!$AG:$AG,"absolute",'A-methods'!$AF:$AF,$B896,'A-methods'!$C:$C,$C896,'A-methods'!$A:$A,$D896)</f>
        <v>0</v>
      </c>
      <c r="O896" s="243">
        <f>SUMIFS('A-methods'!U:U,'A-methods'!$AG:$AG,"absolute",'A-methods'!$AF:$AF,$B896,'A-methods'!$C:$C,$C896,'A-methods'!$A:$A,$D896)</f>
        <v>0</v>
      </c>
      <c r="P896" s="243">
        <f>SUMIFS('A-methods'!V:V,'A-methods'!$AG:$AG,"absolute",'A-methods'!$AF:$AF,$B896,'A-methods'!$C:$C,$C896,'A-methods'!$A:$A,$D896)</f>
        <v>0</v>
      </c>
      <c r="Q896" s="243">
        <f>SUMIFS('A-methods'!W:W,'A-methods'!$AG:$AG,"absolute",'A-methods'!$AF:$AF,$B896,'A-methods'!$C:$C,$C896,'A-methods'!$A:$A,$D896)</f>
        <v>0</v>
      </c>
      <c r="R896" s="243">
        <f>SUMIFS('A-methods'!X:X,'A-methods'!$AG:$AG,"absolute",'A-methods'!$AF:$AF,$B896,'A-methods'!$C:$C,$C896,'A-methods'!$A:$A,$D896)</f>
        <v>0</v>
      </c>
      <c r="S896" s="243">
        <f>SUMIFS('A-methods'!Y:Y,'A-methods'!$AG:$AG,"absolute",'A-methods'!$AF:$AF,$B896,'A-methods'!$C:$C,$C896,'A-methods'!$A:$A,$D896)</f>
        <v>0</v>
      </c>
      <c r="T896" s="243">
        <f>SUMIFS('A-methods'!Z:Z,'A-methods'!$AG:$AG,"absolute",'A-methods'!$AF:$AF,$B896,'A-methods'!$C:$C,$C896,'A-methods'!$A:$A,$D896)</f>
        <v>0</v>
      </c>
      <c r="U896" s="243">
        <f>SUMIFS('A-methods'!AA:AA,'A-methods'!$AG:$AG,"absolute",'A-methods'!$AF:$AF,$B896,'A-methods'!$C:$C,$C896,'A-methods'!$A:$A,$D896)</f>
        <v>0</v>
      </c>
      <c r="V896" s="243">
        <f>SUMIFS('A-methods'!AB:AB,'A-methods'!$AG:$AG,"absolute",'A-methods'!$AF:$AF,$B896,'A-methods'!$C:$C,$C896,'A-methods'!$A:$A,$D896)</f>
        <v>0</v>
      </c>
      <c r="W896" s="243">
        <f>SUMIFS('A-methods'!AC:AC,'A-methods'!$AG:$AG,"absolute",'A-methods'!$AF:$AF,$B896,'A-methods'!$C:$C,$C896,'A-methods'!$A:$A,$D896)</f>
        <v>0</v>
      </c>
      <c r="X896" s="243">
        <f>SUMIFS('A-methods'!AD:AD,'A-methods'!$AG:$AG,"absolute",'A-methods'!$AF:$AF,$B896,'A-methods'!$C:$C,$C896,'A-methods'!$A:$A,$D896)</f>
        <v>0</v>
      </c>
      <c r="Y896" s="243">
        <f>SUMIFS('A-methods'!AE:AE,'A-methods'!$AG:$AG,"absolute",'A-methods'!$AF:$AF,$B896,'A-methods'!$C:$C,$C896,'A-methods'!$A:$A,$D896)</f>
        <v>0</v>
      </c>
    </row>
    <row r="897" spans="1:27">
      <c r="A897" s="237" t="s">
        <v>175</v>
      </c>
      <c r="B897" s="221" t="s">
        <v>373</v>
      </c>
      <c r="C897" s="274" t="str">
        <f t="shared" si="83"/>
        <v>ACT</v>
      </c>
      <c r="D897" s="272" t="str">
        <f t="shared" si="82"/>
        <v>High</v>
      </c>
      <c r="E897" s="195">
        <f>SUMIFS('A-methods'!K:K,'A-methods'!$AG:$AG,"absolute",'A-methods'!$AF:$AF,$B897,'A-methods'!$C:$C,$C897,'A-methods'!$A:$A,$D897)</f>
        <v>0</v>
      </c>
      <c r="F897" s="243">
        <f>SUMIFS('A-methods'!L:L,'A-methods'!$AG:$AG,"absolute",'A-methods'!$AF:$AF,$B897,'A-methods'!$C:$C,$C897,'A-methods'!$A:$A,$D897)</f>
        <v>0</v>
      </c>
      <c r="G897" s="243">
        <f>SUMIFS('A-methods'!M:M,'A-methods'!$AG:$AG,"absolute",'A-methods'!$AF:$AF,$B897,'A-methods'!$C:$C,$C897,'A-methods'!$A:$A,$D897)</f>
        <v>0</v>
      </c>
      <c r="H897" s="243">
        <f>SUMIFS('A-methods'!N:N,'A-methods'!$AG:$AG,"absolute",'A-methods'!$AF:$AF,$B897,'A-methods'!$C:$C,$C897,'A-methods'!$A:$A,$D897)</f>
        <v>0</v>
      </c>
      <c r="I897" s="243">
        <f>SUMIFS('A-methods'!O:O,'A-methods'!$AG:$AG,"absolute",'A-methods'!$AF:$AF,$B897,'A-methods'!$C:$C,$C897,'A-methods'!$A:$A,$D897)</f>
        <v>0</v>
      </c>
      <c r="J897" s="243">
        <f>SUMIFS('A-methods'!P:P,'A-methods'!$AG:$AG,"absolute",'A-methods'!$AF:$AF,$B897,'A-methods'!$C:$C,$C897,'A-methods'!$A:$A,$D897)</f>
        <v>0</v>
      </c>
      <c r="K897" s="243">
        <f>SUMIFS('A-methods'!Q:Q,'A-methods'!$AG:$AG,"absolute",'A-methods'!$AF:$AF,$B897,'A-methods'!$C:$C,$C897,'A-methods'!$A:$A,$D897)</f>
        <v>0</v>
      </c>
      <c r="L897" s="243">
        <f>SUMIFS('A-methods'!R:R,'A-methods'!$AG:$AG,"absolute",'A-methods'!$AF:$AF,$B897,'A-methods'!$C:$C,$C897,'A-methods'!$A:$A,$D897)</f>
        <v>0</v>
      </c>
      <c r="M897" s="243">
        <f>SUMIFS('A-methods'!S:S,'A-methods'!$AG:$AG,"absolute",'A-methods'!$AF:$AF,$B897,'A-methods'!$C:$C,$C897,'A-methods'!$A:$A,$D897)</f>
        <v>0</v>
      </c>
      <c r="N897" s="243">
        <f>SUMIFS('A-methods'!T:T,'A-methods'!$AG:$AG,"absolute",'A-methods'!$AF:$AF,$B897,'A-methods'!$C:$C,$C897,'A-methods'!$A:$A,$D897)</f>
        <v>0</v>
      </c>
      <c r="O897" s="243">
        <f>SUMIFS('A-methods'!U:U,'A-methods'!$AG:$AG,"absolute",'A-methods'!$AF:$AF,$B897,'A-methods'!$C:$C,$C897,'A-methods'!$A:$A,$D897)</f>
        <v>0</v>
      </c>
      <c r="P897" s="243">
        <f>SUMIFS('A-methods'!V:V,'A-methods'!$AG:$AG,"absolute",'A-methods'!$AF:$AF,$B897,'A-methods'!$C:$C,$C897,'A-methods'!$A:$A,$D897)</f>
        <v>0</v>
      </c>
      <c r="Q897" s="243">
        <f>SUMIFS('A-methods'!W:W,'A-methods'!$AG:$AG,"absolute",'A-methods'!$AF:$AF,$B897,'A-methods'!$C:$C,$C897,'A-methods'!$A:$A,$D897)</f>
        <v>0</v>
      </c>
      <c r="R897" s="243">
        <f>SUMIFS('A-methods'!X:X,'A-methods'!$AG:$AG,"absolute",'A-methods'!$AF:$AF,$B897,'A-methods'!$C:$C,$C897,'A-methods'!$A:$A,$D897)</f>
        <v>0</v>
      </c>
      <c r="S897" s="243">
        <f>SUMIFS('A-methods'!Y:Y,'A-methods'!$AG:$AG,"absolute",'A-methods'!$AF:$AF,$B897,'A-methods'!$C:$C,$C897,'A-methods'!$A:$A,$D897)</f>
        <v>0</v>
      </c>
      <c r="T897" s="243">
        <f>SUMIFS('A-methods'!Z:Z,'A-methods'!$AG:$AG,"absolute",'A-methods'!$AF:$AF,$B897,'A-methods'!$C:$C,$C897,'A-methods'!$A:$A,$D897)</f>
        <v>0</v>
      </c>
      <c r="U897" s="243">
        <f>SUMIFS('A-methods'!AA:AA,'A-methods'!$AG:$AG,"absolute",'A-methods'!$AF:$AF,$B897,'A-methods'!$C:$C,$C897,'A-methods'!$A:$A,$D897)</f>
        <v>0</v>
      </c>
      <c r="V897" s="243">
        <f>SUMIFS('A-methods'!AB:AB,'A-methods'!$AG:$AG,"absolute",'A-methods'!$AF:$AF,$B897,'A-methods'!$C:$C,$C897,'A-methods'!$A:$A,$D897)</f>
        <v>0</v>
      </c>
      <c r="W897" s="243">
        <f>SUMIFS('A-methods'!AC:AC,'A-methods'!$AG:$AG,"absolute",'A-methods'!$AF:$AF,$B897,'A-methods'!$C:$C,$C897,'A-methods'!$A:$A,$D897)</f>
        <v>0</v>
      </c>
      <c r="X897" s="243">
        <f>SUMIFS('A-methods'!AD:AD,'A-methods'!$AG:$AG,"absolute",'A-methods'!$AF:$AF,$B897,'A-methods'!$C:$C,$C897,'A-methods'!$A:$A,$D897)</f>
        <v>0</v>
      </c>
      <c r="Y897" s="243">
        <f>SUMIFS('A-methods'!AE:AE,'A-methods'!$AG:$AG,"absolute",'A-methods'!$AF:$AF,$B897,'A-methods'!$C:$C,$C897,'A-methods'!$A:$A,$D897)</f>
        <v>0</v>
      </c>
    </row>
    <row r="898" spans="1:27" s="241" customFormat="1" ht="15">
      <c r="A898" s="237" t="s">
        <v>189</v>
      </c>
      <c r="B898" s="221" t="s">
        <v>190</v>
      </c>
      <c r="C898" s="274" t="str">
        <f t="shared" si="83"/>
        <v>ACT</v>
      </c>
      <c r="D898" s="272" t="str">
        <f t="shared" si="82"/>
        <v>High</v>
      </c>
      <c r="E898" s="195">
        <f>SUMIFS('A-methods'!K:K,'A-methods'!$AG:$AG,"absolute",'A-methods'!$AF:$AF,$B898,'A-methods'!$C:$C,$C898,'A-methods'!$A:$A,$D898)</f>
        <v>0</v>
      </c>
      <c r="F898" s="243">
        <f>SUMIFS('A-methods'!L:L,'A-methods'!$AG:$AG,"absolute",'A-methods'!$AF:$AF,$B898,'A-methods'!$C:$C,$C898,'A-methods'!$A:$A,$D898)</f>
        <v>0</v>
      </c>
      <c r="G898" s="243">
        <f>SUMIFS('A-methods'!M:M,'A-methods'!$AG:$AG,"absolute",'A-methods'!$AF:$AF,$B898,'A-methods'!$C:$C,$C898,'A-methods'!$A:$A,$D898)</f>
        <v>0</v>
      </c>
      <c r="H898" s="243">
        <f>SUMIFS('A-methods'!N:N,'A-methods'!$AG:$AG,"absolute",'A-methods'!$AF:$AF,$B898,'A-methods'!$C:$C,$C898,'A-methods'!$A:$A,$D898)</f>
        <v>0</v>
      </c>
      <c r="I898" s="243">
        <f>SUMIFS('A-methods'!O:O,'A-methods'!$AG:$AG,"absolute",'A-methods'!$AF:$AF,$B898,'A-methods'!$C:$C,$C898,'A-methods'!$A:$A,$D898)</f>
        <v>0</v>
      </c>
      <c r="J898" s="243">
        <f>SUMIFS('A-methods'!P:P,'A-methods'!$AG:$AG,"absolute",'A-methods'!$AF:$AF,$B898,'A-methods'!$C:$C,$C898,'A-methods'!$A:$A,$D898)</f>
        <v>0</v>
      </c>
      <c r="K898" s="243">
        <f>SUMIFS('A-methods'!Q:Q,'A-methods'!$AG:$AG,"absolute",'A-methods'!$AF:$AF,$B898,'A-methods'!$C:$C,$C898,'A-methods'!$A:$A,$D898)</f>
        <v>0</v>
      </c>
      <c r="L898" s="243">
        <f>SUMIFS('A-methods'!R:R,'A-methods'!$AG:$AG,"absolute",'A-methods'!$AF:$AF,$B898,'A-methods'!$C:$C,$C898,'A-methods'!$A:$A,$D898)</f>
        <v>0</v>
      </c>
      <c r="M898" s="243">
        <f>SUMIFS('A-methods'!S:S,'A-methods'!$AG:$AG,"absolute",'A-methods'!$AF:$AF,$B898,'A-methods'!$C:$C,$C898,'A-methods'!$A:$A,$D898)</f>
        <v>0</v>
      </c>
      <c r="N898" s="243">
        <f>SUMIFS('A-methods'!T:T,'A-methods'!$AG:$AG,"absolute",'A-methods'!$AF:$AF,$B898,'A-methods'!$C:$C,$C898,'A-methods'!$A:$A,$D898)</f>
        <v>0</v>
      </c>
      <c r="O898" s="243">
        <f>SUMIFS('A-methods'!U:U,'A-methods'!$AG:$AG,"absolute",'A-methods'!$AF:$AF,$B898,'A-methods'!$C:$C,$C898,'A-methods'!$A:$A,$D898)</f>
        <v>0</v>
      </c>
      <c r="P898" s="243">
        <f>SUMIFS('A-methods'!V:V,'A-methods'!$AG:$AG,"absolute",'A-methods'!$AF:$AF,$B898,'A-methods'!$C:$C,$C898,'A-methods'!$A:$A,$D898)</f>
        <v>0</v>
      </c>
      <c r="Q898" s="243">
        <f>SUMIFS('A-methods'!W:W,'A-methods'!$AG:$AG,"absolute",'A-methods'!$AF:$AF,$B898,'A-methods'!$C:$C,$C898,'A-methods'!$A:$A,$D898)</f>
        <v>0</v>
      </c>
      <c r="R898" s="243">
        <f>SUMIFS('A-methods'!X:X,'A-methods'!$AG:$AG,"absolute",'A-methods'!$AF:$AF,$B898,'A-methods'!$C:$C,$C898,'A-methods'!$A:$A,$D898)</f>
        <v>0</v>
      </c>
      <c r="S898" s="243">
        <f>SUMIFS('A-methods'!Y:Y,'A-methods'!$AG:$AG,"absolute",'A-methods'!$AF:$AF,$B898,'A-methods'!$C:$C,$C898,'A-methods'!$A:$A,$D898)</f>
        <v>0</v>
      </c>
      <c r="T898" s="243">
        <f>SUMIFS('A-methods'!Z:Z,'A-methods'!$AG:$AG,"absolute",'A-methods'!$AF:$AF,$B898,'A-methods'!$C:$C,$C898,'A-methods'!$A:$A,$D898)</f>
        <v>0</v>
      </c>
      <c r="U898" s="243">
        <f>SUMIFS('A-methods'!AA:AA,'A-methods'!$AG:$AG,"absolute",'A-methods'!$AF:$AF,$B898,'A-methods'!$C:$C,$C898,'A-methods'!$A:$A,$D898)</f>
        <v>0</v>
      </c>
      <c r="V898" s="243">
        <f>SUMIFS('A-methods'!AB:AB,'A-methods'!$AG:$AG,"absolute",'A-methods'!$AF:$AF,$B898,'A-methods'!$C:$C,$C898,'A-methods'!$A:$A,$D898)</f>
        <v>0</v>
      </c>
      <c r="W898" s="243">
        <f>SUMIFS('A-methods'!AC:AC,'A-methods'!$AG:$AG,"absolute",'A-methods'!$AF:$AF,$B898,'A-methods'!$C:$C,$C898,'A-methods'!$A:$A,$D898)</f>
        <v>0</v>
      </c>
      <c r="X898" s="243">
        <f>SUMIFS('A-methods'!AD:AD,'A-methods'!$AG:$AG,"absolute",'A-methods'!$AF:$AF,$B898,'A-methods'!$C:$C,$C898,'A-methods'!$A:$A,$D898)</f>
        <v>0</v>
      </c>
      <c r="Y898" s="243">
        <f>SUMIFS('A-methods'!AE:AE,'A-methods'!$AG:$AG,"absolute",'A-methods'!$AF:$AF,$B898,'A-methods'!$C:$C,$C898,'A-methods'!$A:$A,$D898)</f>
        <v>0</v>
      </c>
      <c r="AA898" s="356"/>
    </row>
    <row r="899" spans="1:27" ht="12.75" customHeight="1">
      <c r="A899" s="244" t="s">
        <v>262</v>
      </c>
      <c r="B899" s="245" t="s">
        <v>265</v>
      </c>
      <c r="C899" s="188" t="str">
        <f t="shared" si="83"/>
        <v>ACT</v>
      </c>
      <c r="D899" s="275" t="str">
        <f t="shared" si="82"/>
        <v>High</v>
      </c>
      <c r="E899" s="198">
        <f>SUMIFS('A-methods'!K:K,'A-methods'!$AG:$AG,"absolute",'A-methods'!$AF:$AF,$B899,'A-methods'!$C:$C,$C899,'A-methods'!$A:$A,$D899)</f>
        <v>0</v>
      </c>
      <c r="F899" s="196">
        <f>SUMIFS('A-methods'!L:L,'A-methods'!$AG:$AG,"absolute",'A-methods'!$AF:$AF,$B899,'A-methods'!$C:$C,$C899,'A-methods'!$A:$A,$D899)</f>
        <v>0</v>
      </c>
      <c r="G899" s="196">
        <f>SUMIFS('A-methods'!M:M,'A-methods'!$AG:$AG,"absolute",'A-methods'!$AF:$AF,$B899,'A-methods'!$C:$C,$C899,'A-methods'!$A:$A,$D899)</f>
        <v>0</v>
      </c>
      <c r="H899" s="196">
        <f>SUMIFS('A-methods'!N:N,'A-methods'!$AG:$AG,"absolute",'A-methods'!$AF:$AF,$B899,'A-methods'!$C:$C,$C899,'A-methods'!$A:$A,$D899)</f>
        <v>0</v>
      </c>
      <c r="I899" s="196">
        <f>SUMIFS('A-methods'!O:O,'A-methods'!$AG:$AG,"absolute",'A-methods'!$AF:$AF,$B899,'A-methods'!$C:$C,$C899,'A-methods'!$A:$A,$D899)</f>
        <v>0</v>
      </c>
      <c r="J899" s="196">
        <f>SUMIFS('A-methods'!P:P,'A-methods'!$AG:$AG,"absolute",'A-methods'!$AF:$AF,$B899,'A-methods'!$C:$C,$C899,'A-methods'!$A:$A,$D899)</f>
        <v>0</v>
      </c>
      <c r="K899" s="196">
        <f>SUMIFS('A-methods'!Q:Q,'A-methods'!$AG:$AG,"absolute",'A-methods'!$AF:$AF,$B899,'A-methods'!$C:$C,$C899,'A-methods'!$A:$A,$D899)</f>
        <v>0</v>
      </c>
      <c r="L899" s="196">
        <f>SUMIFS('A-methods'!R:R,'A-methods'!$AG:$AG,"absolute",'A-methods'!$AF:$AF,$B899,'A-methods'!$C:$C,$C899,'A-methods'!$A:$A,$D899)</f>
        <v>0</v>
      </c>
      <c r="M899" s="196">
        <f>SUMIFS('A-methods'!S:S,'A-methods'!$AG:$AG,"absolute",'A-methods'!$AF:$AF,$B899,'A-methods'!$C:$C,$C899,'A-methods'!$A:$A,$D899)</f>
        <v>0</v>
      </c>
      <c r="N899" s="196">
        <f>SUMIFS('A-methods'!T:T,'A-methods'!$AG:$AG,"absolute",'A-methods'!$AF:$AF,$B899,'A-methods'!$C:$C,$C899,'A-methods'!$A:$A,$D899)</f>
        <v>0</v>
      </c>
      <c r="O899" s="196">
        <f>SUMIFS('A-methods'!U:U,'A-methods'!$AG:$AG,"absolute",'A-methods'!$AF:$AF,$B899,'A-methods'!$C:$C,$C899,'A-methods'!$A:$A,$D899)</f>
        <v>0</v>
      </c>
      <c r="P899" s="196">
        <f>SUMIFS('A-methods'!V:V,'A-methods'!$AG:$AG,"absolute",'A-methods'!$AF:$AF,$B899,'A-methods'!$C:$C,$C899,'A-methods'!$A:$A,$D899)</f>
        <v>0</v>
      </c>
      <c r="Q899" s="196">
        <f>SUMIFS('A-methods'!W:W,'A-methods'!$AG:$AG,"absolute",'A-methods'!$AF:$AF,$B899,'A-methods'!$C:$C,$C899,'A-methods'!$A:$A,$D899)</f>
        <v>0</v>
      </c>
      <c r="R899" s="196">
        <f>SUMIFS('A-methods'!X:X,'A-methods'!$AG:$AG,"absolute",'A-methods'!$AF:$AF,$B899,'A-methods'!$C:$C,$C899,'A-methods'!$A:$A,$D899)</f>
        <v>0</v>
      </c>
      <c r="S899" s="196">
        <f>SUMIFS('A-methods'!Y:Y,'A-methods'!$AG:$AG,"absolute",'A-methods'!$AF:$AF,$B899,'A-methods'!$C:$C,$C899,'A-methods'!$A:$A,$D899)</f>
        <v>0</v>
      </c>
      <c r="T899" s="196">
        <f>SUMIFS('A-methods'!Z:Z,'A-methods'!$AG:$AG,"absolute",'A-methods'!$AF:$AF,$B899,'A-methods'!$C:$C,$C899,'A-methods'!$A:$A,$D899)</f>
        <v>0</v>
      </c>
      <c r="U899" s="196">
        <f>SUMIFS('A-methods'!AA:AA,'A-methods'!$AG:$AG,"absolute",'A-methods'!$AF:$AF,$B899,'A-methods'!$C:$C,$C899,'A-methods'!$A:$A,$D899)</f>
        <v>0</v>
      </c>
      <c r="V899" s="196">
        <f>SUMIFS('A-methods'!AB:AB,'A-methods'!$AG:$AG,"absolute",'A-methods'!$AF:$AF,$B899,'A-methods'!$C:$C,$C899,'A-methods'!$A:$A,$D899)</f>
        <v>0</v>
      </c>
      <c r="W899" s="196">
        <f>SUMIFS('A-methods'!AC:AC,'A-methods'!$AG:$AG,"absolute",'A-methods'!$AF:$AF,$B899,'A-methods'!$C:$C,$C899,'A-methods'!$A:$A,$D899)</f>
        <v>0</v>
      </c>
      <c r="X899" s="196">
        <f>SUMIFS('A-methods'!AD:AD,'A-methods'!$AG:$AG,"absolute",'A-methods'!$AF:$AF,$B899,'A-methods'!$C:$C,$C899,'A-methods'!$A:$A,$D899)</f>
        <v>0</v>
      </c>
      <c r="Y899" s="196">
        <f>SUMIFS('A-methods'!AE:AE,'A-methods'!$AG:$AG,"absolute",'A-methods'!$AF:$AF,$B899,'A-methods'!$C:$C,$C899,'A-methods'!$A:$A,$D899)</f>
        <v>0</v>
      </c>
    </row>
    <row r="900" spans="1:27">
      <c r="A900" s="222"/>
      <c r="B900" s="213"/>
      <c r="C900" s="250" t="str">
        <f t="shared" si="83"/>
        <v>ACT</v>
      </c>
      <c r="D900" s="250"/>
      <c r="E900" s="360">
        <f>SUM(E872:E899)</f>
        <v>14210.484550918269</v>
      </c>
      <c r="F900" s="324">
        <f t="shared" ref="F900:Y900" si="84">SUM(F872:F899)</f>
        <v>44408.84476918204</v>
      </c>
      <c r="G900" s="324">
        <f t="shared" si="84"/>
        <v>44610.180390719775</v>
      </c>
      <c r="H900" s="324">
        <f t="shared" si="84"/>
        <v>44814.536046580572</v>
      </c>
      <c r="I900" s="324">
        <f t="shared" si="84"/>
        <v>45021.957037279273</v>
      </c>
      <c r="J900" s="324">
        <f t="shared" si="84"/>
        <v>45232.48934283846</v>
      </c>
      <c r="K900" s="324">
        <f t="shared" si="84"/>
        <v>15446.179632981037</v>
      </c>
      <c r="L900" s="324">
        <f t="shared" si="84"/>
        <v>15663.075277475751</v>
      </c>
      <c r="M900" s="324">
        <f t="shared" si="84"/>
        <v>15883.224356637887</v>
      </c>
      <c r="N900" s="324">
        <f t="shared" si="84"/>
        <v>16106.675671987452</v>
      </c>
      <c r="O900" s="324">
        <f t="shared" si="84"/>
        <v>16333.478757067262</v>
      </c>
      <c r="P900" s="324">
        <f t="shared" si="84"/>
        <v>16563.683888423267</v>
      </c>
      <c r="Q900" s="324">
        <f t="shared" si="84"/>
        <v>16797.342096749617</v>
      </c>
      <c r="R900" s="324">
        <f t="shared" si="84"/>
        <v>17034.50517820086</v>
      </c>
      <c r="S900" s="324">
        <f t="shared" si="84"/>
        <v>17275.225705873869</v>
      </c>
      <c r="T900" s="324">
        <f t="shared" si="84"/>
        <v>17519.557041461976</v>
      </c>
      <c r="U900" s="324">
        <f t="shared" si="84"/>
        <v>17767.553347083904</v>
      </c>
      <c r="V900" s="324">
        <f t="shared" si="84"/>
        <v>18019.26959729016</v>
      </c>
      <c r="W900" s="324">
        <f t="shared" si="84"/>
        <v>18274.761591249509</v>
      </c>
      <c r="X900" s="324">
        <f t="shared" si="84"/>
        <v>18534.085965118251</v>
      </c>
      <c r="Y900" s="324">
        <f t="shared" si="84"/>
        <v>18797.300204595023</v>
      </c>
    </row>
    <row r="901" spans="1:27" ht="15.75">
      <c r="A901" s="242" t="str">
        <f>A840</f>
        <v>ACT</v>
      </c>
      <c r="B901" s="242" t="s">
        <v>212</v>
      </c>
      <c r="C901" s="250" t="str">
        <f t="shared" si="83"/>
        <v>ACT</v>
      </c>
      <c r="D901" s="250"/>
      <c r="E901" s="361" t="str">
        <f>""</f>
        <v/>
      </c>
      <c r="F901" s="217" t="str">
        <f>""</f>
        <v/>
      </c>
      <c r="G901" s="217" t="str">
        <f>""</f>
        <v/>
      </c>
      <c r="H901" s="217" t="str">
        <f>""</f>
        <v/>
      </c>
      <c r="I901" s="217" t="str">
        <f>""</f>
        <v/>
      </c>
      <c r="J901" s="217" t="str">
        <f>""</f>
        <v/>
      </c>
      <c r="K901" s="217" t="str">
        <f>""</f>
        <v/>
      </c>
      <c r="L901" s="217" t="str">
        <f>""</f>
        <v/>
      </c>
      <c r="M901" s="217" t="str">
        <f>""</f>
        <v/>
      </c>
      <c r="N901" s="217" t="str">
        <f>""</f>
        <v/>
      </c>
      <c r="O901" s="217" t="str">
        <f>""</f>
        <v/>
      </c>
      <c r="P901" s="217" t="str">
        <f>""</f>
        <v/>
      </c>
      <c r="Q901" s="217" t="str">
        <f>""</f>
        <v/>
      </c>
      <c r="R901" s="217" t="str">
        <f>""</f>
        <v/>
      </c>
      <c r="S901" s="217" t="str">
        <f>""</f>
        <v/>
      </c>
      <c r="T901" s="217" t="str">
        <f>""</f>
        <v/>
      </c>
      <c r="U901" s="217" t="str">
        <f>""</f>
        <v/>
      </c>
      <c r="V901" s="217" t="str">
        <f>""</f>
        <v/>
      </c>
      <c r="W901" s="217" t="str">
        <f>""</f>
        <v/>
      </c>
      <c r="X901" s="217" t="str">
        <f>""</f>
        <v/>
      </c>
      <c r="Y901" s="217" t="str">
        <f>""</f>
        <v/>
      </c>
    </row>
    <row r="902" spans="1:27">
      <c r="A902" s="246" t="s">
        <v>21</v>
      </c>
      <c r="B902" s="247" t="s">
        <v>198</v>
      </c>
      <c r="C902" s="273" t="str">
        <f t="shared" si="83"/>
        <v>ACT</v>
      </c>
      <c r="D902" s="271" t="s">
        <v>216</v>
      </c>
      <c r="E902" s="357">
        <f>SUMIFS('A-methods'!K:K,'A-methods'!$AG:$AG,"absolute",'A-methods'!$AF:$AF,$B902,'A-methods'!$C:$C,$C902,'A-methods'!$A:$A,$D902)</f>
        <v>0</v>
      </c>
      <c r="F902" s="248">
        <f>SUMIFS('A-methods'!L:L,'A-methods'!$AG:$AG,"absolute",'A-methods'!$AF:$AF,$B902,'A-methods'!$C:$C,$C902,'A-methods'!$A:$A,$D902)</f>
        <v>0</v>
      </c>
      <c r="G902" s="248">
        <f>SUMIFS('A-methods'!M:M,'A-methods'!$AG:$AG,"absolute",'A-methods'!$AF:$AF,$B902,'A-methods'!$C:$C,$C902,'A-methods'!$A:$A,$D902)</f>
        <v>0</v>
      </c>
      <c r="H902" s="248">
        <f>SUMIFS('A-methods'!N:N,'A-methods'!$AG:$AG,"absolute",'A-methods'!$AF:$AF,$B902,'A-methods'!$C:$C,$C902,'A-methods'!$A:$A,$D902)</f>
        <v>0</v>
      </c>
      <c r="I902" s="248">
        <f>SUMIFS('A-methods'!O:O,'A-methods'!$AG:$AG,"absolute",'A-methods'!$AF:$AF,$B902,'A-methods'!$C:$C,$C902,'A-methods'!$A:$A,$D902)</f>
        <v>0</v>
      </c>
      <c r="J902" s="248">
        <f>SUMIFS('A-methods'!P:P,'A-methods'!$AG:$AG,"absolute",'A-methods'!$AF:$AF,$B902,'A-methods'!$C:$C,$C902,'A-methods'!$A:$A,$D902)</f>
        <v>0</v>
      </c>
      <c r="K902" s="248">
        <f>SUMIFS('A-methods'!Q:Q,'A-methods'!$AG:$AG,"absolute",'A-methods'!$AF:$AF,$B902,'A-methods'!$C:$C,$C902,'A-methods'!$A:$A,$D902)</f>
        <v>0</v>
      </c>
      <c r="L902" s="248">
        <f>SUMIFS('A-methods'!R:R,'A-methods'!$AG:$AG,"absolute",'A-methods'!$AF:$AF,$B902,'A-methods'!$C:$C,$C902,'A-methods'!$A:$A,$D902)</f>
        <v>0</v>
      </c>
      <c r="M902" s="248">
        <f>SUMIFS('A-methods'!S:S,'A-methods'!$AG:$AG,"absolute",'A-methods'!$AF:$AF,$B902,'A-methods'!$C:$C,$C902,'A-methods'!$A:$A,$D902)</f>
        <v>0</v>
      </c>
      <c r="N902" s="248">
        <f>SUMIFS('A-methods'!T:T,'A-methods'!$AG:$AG,"absolute",'A-methods'!$AF:$AF,$B902,'A-methods'!$C:$C,$C902,'A-methods'!$A:$A,$D902)</f>
        <v>0</v>
      </c>
      <c r="O902" s="248">
        <f>SUMIFS('A-methods'!U:U,'A-methods'!$AG:$AG,"absolute",'A-methods'!$AF:$AF,$B902,'A-methods'!$C:$C,$C902,'A-methods'!$A:$A,$D902)</f>
        <v>0</v>
      </c>
      <c r="P902" s="248">
        <f>SUMIFS('A-methods'!V:V,'A-methods'!$AG:$AG,"absolute",'A-methods'!$AF:$AF,$B902,'A-methods'!$C:$C,$C902,'A-methods'!$A:$A,$D902)</f>
        <v>0</v>
      </c>
      <c r="Q902" s="248">
        <f>SUMIFS('A-methods'!W:W,'A-methods'!$AG:$AG,"absolute",'A-methods'!$AF:$AF,$B902,'A-methods'!$C:$C,$C902,'A-methods'!$A:$A,$D902)</f>
        <v>0</v>
      </c>
      <c r="R902" s="248">
        <f>SUMIFS('A-methods'!X:X,'A-methods'!$AG:$AG,"absolute",'A-methods'!$AF:$AF,$B902,'A-methods'!$C:$C,$C902,'A-methods'!$A:$A,$D902)</f>
        <v>0</v>
      </c>
      <c r="S902" s="248">
        <f>SUMIFS('A-methods'!Y:Y,'A-methods'!$AG:$AG,"absolute",'A-methods'!$AF:$AF,$B902,'A-methods'!$C:$C,$C902,'A-methods'!$A:$A,$D902)</f>
        <v>0</v>
      </c>
      <c r="T902" s="248">
        <f>SUMIFS('A-methods'!Z:Z,'A-methods'!$AG:$AG,"absolute",'A-methods'!$AF:$AF,$B902,'A-methods'!$C:$C,$C902,'A-methods'!$A:$A,$D902)</f>
        <v>0</v>
      </c>
      <c r="U902" s="248">
        <f>SUMIFS('A-methods'!AA:AA,'A-methods'!$AG:$AG,"absolute",'A-methods'!$AF:$AF,$B902,'A-methods'!$C:$C,$C902,'A-methods'!$A:$A,$D902)</f>
        <v>0</v>
      </c>
      <c r="V902" s="248">
        <f>SUMIFS('A-methods'!AB:AB,'A-methods'!$AG:$AG,"absolute",'A-methods'!$AF:$AF,$B902,'A-methods'!$C:$C,$C902,'A-methods'!$A:$A,$D902)</f>
        <v>0</v>
      </c>
      <c r="W902" s="248">
        <f>SUMIFS('A-methods'!AC:AC,'A-methods'!$AG:$AG,"absolute",'A-methods'!$AF:$AF,$B902,'A-methods'!$C:$C,$C902,'A-methods'!$A:$A,$D902)</f>
        <v>0</v>
      </c>
      <c r="X902" s="248">
        <f>SUMIFS('A-methods'!AD:AD,'A-methods'!$AG:$AG,"absolute",'A-methods'!$AF:$AF,$B902,'A-methods'!$C:$C,$C902,'A-methods'!$A:$A,$D902)</f>
        <v>0</v>
      </c>
      <c r="Y902" s="248">
        <f>SUMIFS('A-methods'!AE:AE,'A-methods'!$AG:$AG,"absolute",'A-methods'!$AF:$AF,$B902,'A-methods'!$C:$C,$C902,'A-methods'!$A:$A,$D902)</f>
        <v>0</v>
      </c>
    </row>
    <row r="903" spans="1:27">
      <c r="A903" s="237" t="s">
        <v>29</v>
      </c>
      <c r="B903" s="221" t="s">
        <v>30</v>
      </c>
      <c r="C903" s="274" t="str">
        <f t="shared" si="83"/>
        <v>ACT</v>
      </c>
      <c r="D903" s="272" t="str">
        <f t="shared" ref="D903:D929" si="85">D902</f>
        <v>Low</v>
      </c>
      <c r="E903" s="195">
        <f>SUMIFS('A-methods'!K:K,'A-methods'!$AG:$AG,"absolute",'A-methods'!$AF:$AF,$B903,'A-methods'!$C:$C,$C903,'A-methods'!$A:$A,$D903)</f>
        <v>0</v>
      </c>
      <c r="F903" s="243">
        <f>SUMIFS('A-methods'!L:L,'A-methods'!$AG:$AG,"absolute",'A-methods'!$AF:$AF,$B903,'A-methods'!$C:$C,$C903,'A-methods'!$A:$A,$D903)</f>
        <v>0</v>
      </c>
      <c r="G903" s="243">
        <f>SUMIFS('A-methods'!M:M,'A-methods'!$AG:$AG,"absolute",'A-methods'!$AF:$AF,$B903,'A-methods'!$C:$C,$C903,'A-methods'!$A:$A,$D903)</f>
        <v>0</v>
      </c>
      <c r="H903" s="243">
        <f>SUMIFS('A-methods'!N:N,'A-methods'!$AG:$AG,"absolute",'A-methods'!$AF:$AF,$B903,'A-methods'!$C:$C,$C903,'A-methods'!$A:$A,$D903)</f>
        <v>0</v>
      </c>
      <c r="I903" s="243">
        <f>SUMIFS('A-methods'!O:O,'A-methods'!$AG:$AG,"absolute",'A-methods'!$AF:$AF,$B903,'A-methods'!$C:$C,$C903,'A-methods'!$A:$A,$D903)</f>
        <v>0</v>
      </c>
      <c r="J903" s="243">
        <f>SUMIFS('A-methods'!P:P,'A-methods'!$AG:$AG,"absolute",'A-methods'!$AF:$AF,$B903,'A-methods'!$C:$C,$C903,'A-methods'!$A:$A,$D903)</f>
        <v>0</v>
      </c>
      <c r="K903" s="243">
        <f>SUMIFS('A-methods'!Q:Q,'A-methods'!$AG:$AG,"absolute",'A-methods'!$AF:$AF,$B903,'A-methods'!$C:$C,$C903,'A-methods'!$A:$A,$D903)</f>
        <v>0</v>
      </c>
      <c r="L903" s="243">
        <f>SUMIFS('A-methods'!R:R,'A-methods'!$AG:$AG,"absolute",'A-methods'!$AF:$AF,$B903,'A-methods'!$C:$C,$C903,'A-methods'!$A:$A,$D903)</f>
        <v>0</v>
      </c>
      <c r="M903" s="243">
        <f>SUMIFS('A-methods'!S:S,'A-methods'!$AG:$AG,"absolute",'A-methods'!$AF:$AF,$B903,'A-methods'!$C:$C,$C903,'A-methods'!$A:$A,$D903)</f>
        <v>0</v>
      </c>
      <c r="N903" s="243">
        <f>SUMIFS('A-methods'!T:T,'A-methods'!$AG:$AG,"absolute",'A-methods'!$AF:$AF,$B903,'A-methods'!$C:$C,$C903,'A-methods'!$A:$A,$D903)</f>
        <v>0</v>
      </c>
      <c r="O903" s="243">
        <f>SUMIFS('A-methods'!U:U,'A-methods'!$AG:$AG,"absolute",'A-methods'!$AF:$AF,$B903,'A-methods'!$C:$C,$C903,'A-methods'!$A:$A,$D903)</f>
        <v>0</v>
      </c>
      <c r="P903" s="243">
        <f>SUMIFS('A-methods'!V:V,'A-methods'!$AG:$AG,"absolute",'A-methods'!$AF:$AF,$B903,'A-methods'!$C:$C,$C903,'A-methods'!$A:$A,$D903)</f>
        <v>0</v>
      </c>
      <c r="Q903" s="243">
        <f>SUMIFS('A-methods'!W:W,'A-methods'!$AG:$AG,"absolute",'A-methods'!$AF:$AF,$B903,'A-methods'!$C:$C,$C903,'A-methods'!$A:$A,$D903)</f>
        <v>0</v>
      </c>
      <c r="R903" s="243">
        <f>SUMIFS('A-methods'!X:X,'A-methods'!$AG:$AG,"absolute",'A-methods'!$AF:$AF,$B903,'A-methods'!$C:$C,$C903,'A-methods'!$A:$A,$D903)</f>
        <v>0</v>
      </c>
      <c r="S903" s="243">
        <f>SUMIFS('A-methods'!Y:Y,'A-methods'!$AG:$AG,"absolute",'A-methods'!$AF:$AF,$B903,'A-methods'!$C:$C,$C903,'A-methods'!$A:$A,$D903)</f>
        <v>0</v>
      </c>
      <c r="T903" s="243">
        <f>SUMIFS('A-methods'!Z:Z,'A-methods'!$AG:$AG,"absolute",'A-methods'!$AF:$AF,$B903,'A-methods'!$C:$C,$C903,'A-methods'!$A:$A,$D903)</f>
        <v>0</v>
      </c>
      <c r="U903" s="243">
        <f>SUMIFS('A-methods'!AA:AA,'A-methods'!$AG:$AG,"absolute",'A-methods'!$AF:$AF,$B903,'A-methods'!$C:$C,$C903,'A-methods'!$A:$A,$D903)</f>
        <v>0</v>
      </c>
      <c r="V903" s="243">
        <f>SUMIFS('A-methods'!AB:AB,'A-methods'!$AG:$AG,"absolute",'A-methods'!$AF:$AF,$B903,'A-methods'!$C:$C,$C903,'A-methods'!$A:$A,$D903)</f>
        <v>0</v>
      </c>
      <c r="W903" s="243">
        <f>SUMIFS('A-methods'!AC:AC,'A-methods'!$AG:$AG,"absolute",'A-methods'!$AF:$AF,$B903,'A-methods'!$C:$C,$C903,'A-methods'!$A:$A,$D903)</f>
        <v>0</v>
      </c>
      <c r="X903" s="243">
        <f>SUMIFS('A-methods'!AD:AD,'A-methods'!$AG:$AG,"absolute",'A-methods'!$AF:$AF,$B903,'A-methods'!$C:$C,$C903,'A-methods'!$A:$A,$D903)</f>
        <v>0</v>
      </c>
      <c r="Y903" s="243">
        <f>SUMIFS('A-methods'!AE:AE,'A-methods'!$AG:$AG,"absolute",'A-methods'!$AF:$AF,$B903,'A-methods'!$C:$C,$C903,'A-methods'!$A:$A,$D903)</f>
        <v>0</v>
      </c>
    </row>
    <row r="904" spans="1:27">
      <c r="A904" s="237" t="s">
        <v>33</v>
      </c>
      <c r="B904" s="221" t="s">
        <v>34</v>
      </c>
      <c r="C904" s="274" t="str">
        <f t="shared" si="83"/>
        <v>ACT</v>
      </c>
      <c r="D904" s="272" t="str">
        <f t="shared" si="85"/>
        <v>Low</v>
      </c>
      <c r="E904" s="195">
        <f>SUMIFS('A-methods'!K:K,'A-methods'!$AG:$AG,"absolute",'A-methods'!$AF:$AF,$B904,'A-methods'!$C:$C,$C904,'A-methods'!$A:$A,$D904)</f>
        <v>0</v>
      </c>
      <c r="F904" s="243">
        <f>SUMIFS('A-methods'!L:L,'A-methods'!$AG:$AG,"absolute",'A-methods'!$AF:$AF,$B904,'A-methods'!$C:$C,$C904,'A-methods'!$A:$A,$D904)</f>
        <v>0</v>
      </c>
      <c r="G904" s="243">
        <f>SUMIFS('A-methods'!M:M,'A-methods'!$AG:$AG,"absolute",'A-methods'!$AF:$AF,$B904,'A-methods'!$C:$C,$C904,'A-methods'!$A:$A,$D904)</f>
        <v>0</v>
      </c>
      <c r="H904" s="243">
        <f>SUMIFS('A-methods'!N:N,'A-methods'!$AG:$AG,"absolute",'A-methods'!$AF:$AF,$B904,'A-methods'!$C:$C,$C904,'A-methods'!$A:$A,$D904)</f>
        <v>0</v>
      </c>
      <c r="I904" s="243">
        <f>SUMIFS('A-methods'!O:O,'A-methods'!$AG:$AG,"absolute",'A-methods'!$AF:$AF,$B904,'A-methods'!$C:$C,$C904,'A-methods'!$A:$A,$D904)</f>
        <v>0</v>
      </c>
      <c r="J904" s="243">
        <f>SUMIFS('A-methods'!P:P,'A-methods'!$AG:$AG,"absolute",'A-methods'!$AF:$AF,$B904,'A-methods'!$C:$C,$C904,'A-methods'!$A:$A,$D904)</f>
        <v>0</v>
      </c>
      <c r="K904" s="243">
        <f>SUMIFS('A-methods'!Q:Q,'A-methods'!$AG:$AG,"absolute",'A-methods'!$AF:$AF,$B904,'A-methods'!$C:$C,$C904,'A-methods'!$A:$A,$D904)</f>
        <v>0</v>
      </c>
      <c r="L904" s="243">
        <f>SUMIFS('A-methods'!R:R,'A-methods'!$AG:$AG,"absolute",'A-methods'!$AF:$AF,$B904,'A-methods'!$C:$C,$C904,'A-methods'!$A:$A,$D904)</f>
        <v>0</v>
      </c>
      <c r="M904" s="243">
        <f>SUMIFS('A-methods'!S:S,'A-methods'!$AG:$AG,"absolute",'A-methods'!$AF:$AF,$B904,'A-methods'!$C:$C,$C904,'A-methods'!$A:$A,$D904)</f>
        <v>0</v>
      </c>
      <c r="N904" s="243">
        <f>SUMIFS('A-methods'!T:T,'A-methods'!$AG:$AG,"absolute",'A-methods'!$AF:$AF,$B904,'A-methods'!$C:$C,$C904,'A-methods'!$A:$A,$D904)</f>
        <v>0</v>
      </c>
      <c r="O904" s="243">
        <f>SUMIFS('A-methods'!U:U,'A-methods'!$AG:$AG,"absolute",'A-methods'!$AF:$AF,$B904,'A-methods'!$C:$C,$C904,'A-methods'!$A:$A,$D904)</f>
        <v>0</v>
      </c>
      <c r="P904" s="243">
        <f>SUMIFS('A-methods'!V:V,'A-methods'!$AG:$AG,"absolute",'A-methods'!$AF:$AF,$B904,'A-methods'!$C:$C,$C904,'A-methods'!$A:$A,$D904)</f>
        <v>0</v>
      </c>
      <c r="Q904" s="243">
        <f>SUMIFS('A-methods'!W:W,'A-methods'!$AG:$AG,"absolute",'A-methods'!$AF:$AF,$B904,'A-methods'!$C:$C,$C904,'A-methods'!$A:$A,$D904)</f>
        <v>0</v>
      </c>
      <c r="R904" s="243">
        <f>SUMIFS('A-methods'!X:X,'A-methods'!$AG:$AG,"absolute",'A-methods'!$AF:$AF,$B904,'A-methods'!$C:$C,$C904,'A-methods'!$A:$A,$D904)</f>
        <v>0</v>
      </c>
      <c r="S904" s="243">
        <f>SUMIFS('A-methods'!Y:Y,'A-methods'!$AG:$AG,"absolute",'A-methods'!$AF:$AF,$B904,'A-methods'!$C:$C,$C904,'A-methods'!$A:$A,$D904)</f>
        <v>0</v>
      </c>
      <c r="T904" s="243">
        <f>SUMIFS('A-methods'!Z:Z,'A-methods'!$AG:$AG,"absolute",'A-methods'!$AF:$AF,$B904,'A-methods'!$C:$C,$C904,'A-methods'!$A:$A,$D904)</f>
        <v>0</v>
      </c>
      <c r="U904" s="243">
        <f>SUMIFS('A-methods'!AA:AA,'A-methods'!$AG:$AG,"absolute",'A-methods'!$AF:$AF,$B904,'A-methods'!$C:$C,$C904,'A-methods'!$A:$A,$D904)</f>
        <v>0</v>
      </c>
      <c r="V904" s="243">
        <f>SUMIFS('A-methods'!AB:AB,'A-methods'!$AG:$AG,"absolute",'A-methods'!$AF:$AF,$B904,'A-methods'!$C:$C,$C904,'A-methods'!$A:$A,$D904)</f>
        <v>0</v>
      </c>
      <c r="W904" s="243">
        <f>SUMIFS('A-methods'!AC:AC,'A-methods'!$AG:$AG,"absolute",'A-methods'!$AF:$AF,$B904,'A-methods'!$C:$C,$C904,'A-methods'!$A:$A,$D904)</f>
        <v>0</v>
      </c>
      <c r="X904" s="243">
        <f>SUMIFS('A-methods'!AD:AD,'A-methods'!$AG:$AG,"absolute",'A-methods'!$AF:$AF,$B904,'A-methods'!$C:$C,$C904,'A-methods'!$A:$A,$D904)</f>
        <v>0</v>
      </c>
      <c r="Y904" s="243">
        <f>SUMIFS('A-methods'!AE:AE,'A-methods'!$AG:$AG,"absolute",'A-methods'!$AF:$AF,$B904,'A-methods'!$C:$C,$C904,'A-methods'!$A:$A,$D904)</f>
        <v>0</v>
      </c>
    </row>
    <row r="905" spans="1:27">
      <c r="A905" s="237" t="s">
        <v>43</v>
      </c>
      <c r="B905" s="221" t="s">
        <v>44</v>
      </c>
      <c r="C905" s="274" t="str">
        <f t="shared" si="83"/>
        <v>ACT</v>
      </c>
      <c r="D905" s="272" t="str">
        <f t="shared" si="85"/>
        <v>Low</v>
      </c>
      <c r="E905" s="195">
        <f>SUMIFS('A-methods'!K:K,'A-methods'!$AG:$AG,"absolute",'A-methods'!$AF:$AF,$B905,'A-methods'!$C:$C,$C905,'A-methods'!$A:$A,$D905)</f>
        <v>0</v>
      </c>
      <c r="F905" s="243">
        <f>SUMIFS('A-methods'!L:L,'A-methods'!$AG:$AG,"absolute",'A-methods'!$AF:$AF,$B905,'A-methods'!$C:$C,$C905,'A-methods'!$A:$A,$D905)</f>
        <v>0</v>
      </c>
      <c r="G905" s="243">
        <f>SUMIFS('A-methods'!M:M,'A-methods'!$AG:$AG,"absolute",'A-methods'!$AF:$AF,$B905,'A-methods'!$C:$C,$C905,'A-methods'!$A:$A,$D905)</f>
        <v>0</v>
      </c>
      <c r="H905" s="243">
        <f>SUMIFS('A-methods'!N:N,'A-methods'!$AG:$AG,"absolute",'A-methods'!$AF:$AF,$B905,'A-methods'!$C:$C,$C905,'A-methods'!$A:$A,$D905)</f>
        <v>0</v>
      </c>
      <c r="I905" s="243">
        <f>SUMIFS('A-methods'!O:O,'A-methods'!$AG:$AG,"absolute",'A-methods'!$AF:$AF,$B905,'A-methods'!$C:$C,$C905,'A-methods'!$A:$A,$D905)</f>
        <v>0</v>
      </c>
      <c r="J905" s="243">
        <f>SUMIFS('A-methods'!P:P,'A-methods'!$AG:$AG,"absolute",'A-methods'!$AF:$AF,$B905,'A-methods'!$C:$C,$C905,'A-methods'!$A:$A,$D905)</f>
        <v>0</v>
      </c>
      <c r="K905" s="243">
        <f>SUMIFS('A-methods'!Q:Q,'A-methods'!$AG:$AG,"absolute",'A-methods'!$AF:$AF,$B905,'A-methods'!$C:$C,$C905,'A-methods'!$A:$A,$D905)</f>
        <v>0</v>
      </c>
      <c r="L905" s="243">
        <f>SUMIFS('A-methods'!R:R,'A-methods'!$AG:$AG,"absolute",'A-methods'!$AF:$AF,$B905,'A-methods'!$C:$C,$C905,'A-methods'!$A:$A,$D905)</f>
        <v>0</v>
      </c>
      <c r="M905" s="243">
        <f>SUMIFS('A-methods'!S:S,'A-methods'!$AG:$AG,"absolute",'A-methods'!$AF:$AF,$B905,'A-methods'!$C:$C,$C905,'A-methods'!$A:$A,$D905)</f>
        <v>0</v>
      </c>
      <c r="N905" s="243">
        <f>SUMIFS('A-methods'!T:T,'A-methods'!$AG:$AG,"absolute",'A-methods'!$AF:$AF,$B905,'A-methods'!$C:$C,$C905,'A-methods'!$A:$A,$D905)</f>
        <v>0</v>
      </c>
      <c r="O905" s="243">
        <f>SUMIFS('A-methods'!U:U,'A-methods'!$AG:$AG,"absolute",'A-methods'!$AF:$AF,$B905,'A-methods'!$C:$C,$C905,'A-methods'!$A:$A,$D905)</f>
        <v>0</v>
      </c>
      <c r="P905" s="243">
        <f>SUMIFS('A-methods'!V:V,'A-methods'!$AG:$AG,"absolute",'A-methods'!$AF:$AF,$B905,'A-methods'!$C:$C,$C905,'A-methods'!$A:$A,$D905)</f>
        <v>0</v>
      </c>
      <c r="Q905" s="243">
        <f>SUMIFS('A-methods'!W:W,'A-methods'!$AG:$AG,"absolute",'A-methods'!$AF:$AF,$B905,'A-methods'!$C:$C,$C905,'A-methods'!$A:$A,$D905)</f>
        <v>0</v>
      </c>
      <c r="R905" s="243">
        <f>SUMIFS('A-methods'!X:X,'A-methods'!$AG:$AG,"absolute",'A-methods'!$AF:$AF,$B905,'A-methods'!$C:$C,$C905,'A-methods'!$A:$A,$D905)</f>
        <v>0</v>
      </c>
      <c r="S905" s="243">
        <f>SUMIFS('A-methods'!Y:Y,'A-methods'!$AG:$AG,"absolute",'A-methods'!$AF:$AF,$B905,'A-methods'!$C:$C,$C905,'A-methods'!$A:$A,$D905)</f>
        <v>0</v>
      </c>
      <c r="T905" s="243">
        <f>SUMIFS('A-methods'!Z:Z,'A-methods'!$AG:$AG,"absolute",'A-methods'!$AF:$AF,$B905,'A-methods'!$C:$C,$C905,'A-methods'!$A:$A,$D905)</f>
        <v>0</v>
      </c>
      <c r="U905" s="243">
        <f>SUMIFS('A-methods'!AA:AA,'A-methods'!$AG:$AG,"absolute",'A-methods'!$AF:$AF,$B905,'A-methods'!$C:$C,$C905,'A-methods'!$A:$A,$D905)</f>
        <v>0</v>
      </c>
      <c r="V905" s="243">
        <f>SUMIFS('A-methods'!AB:AB,'A-methods'!$AG:$AG,"absolute",'A-methods'!$AF:$AF,$B905,'A-methods'!$C:$C,$C905,'A-methods'!$A:$A,$D905)</f>
        <v>0</v>
      </c>
      <c r="W905" s="243">
        <f>SUMIFS('A-methods'!AC:AC,'A-methods'!$AG:$AG,"absolute",'A-methods'!$AF:$AF,$B905,'A-methods'!$C:$C,$C905,'A-methods'!$A:$A,$D905)</f>
        <v>0</v>
      </c>
      <c r="X905" s="243">
        <f>SUMIFS('A-methods'!AD:AD,'A-methods'!$AG:$AG,"absolute",'A-methods'!$AF:$AF,$B905,'A-methods'!$C:$C,$C905,'A-methods'!$A:$A,$D905)</f>
        <v>0</v>
      </c>
      <c r="Y905" s="243">
        <f>SUMIFS('A-methods'!AE:AE,'A-methods'!$AG:$AG,"absolute",'A-methods'!$AF:$AF,$B905,'A-methods'!$C:$C,$C905,'A-methods'!$A:$A,$D905)</f>
        <v>0</v>
      </c>
    </row>
    <row r="906" spans="1:27">
      <c r="A906" s="237" t="s">
        <v>63</v>
      </c>
      <c r="B906" s="221" t="s">
        <v>64</v>
      </c>
      <c r="C906" s="274" t="str">
        <f t="shared" si="83"/>
        <v>ACT</v>
      </c>
      <c r="D906" s="272" t="str">
        <f t="shared" si="85"/>
        <v>Low</v>
      </c>
      <c r="E906" s="195">
        <f>SUMIFS('A-methods'!K:K,'A-methods'!$AG:$AG,"absolute",'A-methods'!$AF:$AF,$B906,'A-methods'!$C:$C,$C906,'A-methods'!$A:$A,$D906)</f>
        <v>0</v>
      </c>
      <c r="F906" s="243">
        <f>SUMIFS('A-methods'!L:L,'A-methods'!$AG:$AG,"absolute",'A-methods'!$AF:$AF,$B906,'A-methods'!$C:$C,$C906,'A-methods'!$A:$A,$D906)</f>
        <v>0</v>
      </c>
      <c r="G906" s="243">
        <f>SUMIFS('A-methods'!M:M,'A-methods'!$AG:$AG,"absolute",'A-methods'!$AF:$AF,$B906,'A-methods'!$C:$C,$C906,'A-methods'!$A:$A,$D906)</f>
        <v>0</v>
      </c>
      <c r="H906" s="243">
        <f>SUMIFS('A-methods'!N:N,'A-methods'!$AG:$AG,"absolute",'A-methods'!$AF:$AF,$B906,'A-methods'!$C:$C,$C906,'A-methods'!$A:$A,$D906)</f>
        <v>0</v>
      </c>
      <c r="I906" s="243">
        <f>SUMIFS('A-methods'!O:O,'A-methods'!$AG:$AG,"absolute",'A-methods'!$AF:$AF,$B906,'A-methods'!$C:$C,$C906,'A-methods'!$A:$A,$D906)</f>
        <v>0</v>
      </c>
      <c r="J906" s="243">
        <f>SUMIFS('A-methods'!P:P,'A-methods'!$AG:$AG,"absolute",'A-methods'!$AF:$AF,$B906,'A-methods'!$C:$C,$C906,'A-methods'!$A:$A,$D906)</f>
        <v>0</v>
      </c>
      <c r="K906" s="243">
        <f>SUMIFS('A-methods'!Q:Q,'A-methods'!$AG:$AG,"absolute",'A-methods'!$AF:$AF,$B906,'A-methods'!$C:$C,$C906,'A-methods'!$A:$A,$D906)</f>
        <v>0</v>
      </c>
      <c r="L906" s="243">
        <f>SUMIFS('A-methods'!R:R,'A-methods'!$AG:$AG,"absolute",'A-methods'!$AF:$AF,$B906,'A-methods'!$C:$C,$C906,'A-methods'!$A:$A,$D906)</f>
        <v>0</v>
      </c>
      <c r="M906" s="243">
        <f>SUMIFS('A-methods'!S:S,'A-methods'!$AG:$AG,"absolute",'A-methods'!$AF:$AF,$B906,'A-methods'!$C:$C,$C906,'A-methods'!$A:$A,$D906)</f>
        <v>0</v>
      </c>
      <c r="N906" s="243">
        <f>SUMIFS('A-methods'!T:T,'A-methods'!$AG:$AG,"absolute",'A-methods'!$AF:$AF,$B906,'A-methods'!$C:$C,$C906,'A-methods'!$A:$A,$D906)</f>
        <v>0</v>
      </c>
      <c r="O906" s="243">
        <f>SUMIFS('A-methods'!U:U,'A-methods'!$AG:$AG,"absolute",'A-methods'!$AF:$AF,$B906,'A-methods'!$C:$C,$C906,'A-methods'!$A:$A,$D906)</f>
        <v>0</v>
      </c>
      <c r="P906" s="243">
        <f>SUMIFS('A-methods'!V:V,'A-methods'!$AG:$AG,"absolute",'A-methods'!$AF:$AF,$B906,'A-methods'!$C:$C,$C906,'A-methods'!$A:$A,$D906)</f>
        <v>0</v>
      </c>
      <c r="Q906" s="243">
        <f>SUMIFS('A-methods'!W:W,'A-methods'!$AG:$AG,"absolute",'A-methods'!$AF:$AF,$B906,'A-methods'!$C:$C,$C906,'A-methods'!$A:$A,$D906)</f>
        <v>0</v>
      </c>
      <c r="R906" s="243">
        <f>SUMIFS('A-methods'!X:X,'A-methods'!$AG:$AG,"absolute",'A-methods'!$AF:$AF,$B906,'A-methods'!$C:$C,$C906,'A-methods'!$A:$A,$D906)</f>
        <v>0</v>
      </c>
      <c r="S906" s="243">
        <f>SUMIFS('A-methods'!Y:Y,'A-methods'!$AG:$AG,"absolute",'A-methods'!$AF:$AF,$B906,'A-methods'!$C:$C,$C906,'A-methods'!$A:$A,$D906)</f>
        <v>0</v>
      </c>
      <c r="T906" s="243">
        <f>SUMIFS('A-methods'!Z:Z,'A-methods'!$AG:$AG,"absolute",'A-methods'!$AF:$AF,$B906,'A-methods'!$C:$C,$C906,'A-methods'!$A:$A,$D906)</f>
        <v>0</v>
      </c>
      <c r="U906" s="243">
        <f>SUMIFS('A-methods'!AA:AA,'A-methods'!$AG:$AG,"absolute",'A-methods'!$AF:$AF,$B906,'A-methods'!$C:$C,$C906,'A-methods'!$A:$A,$D906)</f>
        <v>0</v>
      </c>
      <c r="V906" s="243">
        <f>SUMIFS('A-methods'!AB:AB,'A-methods'!$AG:$AG,"absolute",'A-methods'!$AF:$AF,$B906,'A-methods'!$C:$C,$C906,'A-methods'!$A:$A,$D906)</f>
        <v>0</v>
      </c>
      <c r="W906" s="243">
        <f>SUMIFS('A-methods'!AC:AC,'A-methods'!$AG:$AG,"absolute",'A-methods'!$AF:$AF,$B906,'A-methods'!$C:$C,$C906,'A-methods'!$A:$A,$D906)</f>
        <v>0</v>
      </c>
      <c r="X906" s="243">
        <f>SUMIFS('A-methods'!AD:AD,'A-methods'!$AG:$AG,"absolute",'A-methods'!$AF:$AF,$B906,'A-methods'!$C:$C,$C906,'A-methods'!$A:$A,$D906)</f>
        <v>0</v>
      </c>
      <c r="Y906" s="243">
        <f>SUMIFS('A-methods'!AE:AE,'A-methods'!$AG:$AG,"absolute",'A-methods'!$AF:$AF,$B906,'A-methods'!$C:$C,$C906,'A-methods'!$A:$A,$D906)</f>
        <v>0</v>
      </c>
    </row>
    <row r="907" spans="1:27">
      <c r="A907" s="237" t="s">
        <v>75</v>
      </c>
      <c r="B907" s="221" t="s">
        <v>76</v>
      </c>
      <c r="C907" s="274" t="str">
        <f t="shared" si="83"/>
        <v>ACT</v>
      </c>
      <c r="D907" s="272" t="str">
        <f t="shared" si="85"/>
        <v>Low</v>
      </c>
      <c r="E907" s="195">
        <f>SUMIFS('A-methods'!K:K,'A-methods'!$AG:$AG,"absolute",'A-methods'!$AF:$AF,$B907,'A-methods'!$C:$C,$C907,'A-methods'!$A:$A,$D907)</f>
        <v>0</v>
      </c>
      <c r="F907" s="243">
        <f>SUMIFS('A-methods'!L:L,'A-methods'!$AG:$AG,"absolute",'A-methods'!$AF:$AF,$B907,'A-methods'!$C:$C,$C907,'A-methods'!$A:$A,$D907)</f>
        <v>0</v>
      </c>
      <c r="G907" s="243">
        <f>SUMIFS('A-methods'!M:M,'A-methods'!$AG:$AG,"absolute",'A-methods'!$AF:$AF,$B907,'A-methods'!$C:$C,$C907,'A-methods'!$A:$A,$D907)</f>
        <v>0</v>
      </c>
      <c r="H907" s="243">
        <f>SUMIFS('A-methods'!N:N,'A-methods'!$AG:$AG,"absolute",'A-methods'!$AF:$AF,$B907,'A-methods'!$C:$C,$C907,'A-methods'!$A:$A,$D907)</f>
        <v>0</v>
      </c>
      <c r="I907" s="243">
        <f>SUMIFS('A-methods'!O:O,'A-methods'!$AG:$AG,"absolute",'A-methods'!$AF:$AF,$B907,'A-methods'!$C:$C,$C907,'A-methods'!$A:$A,$D907)</f>
        <v>0</v>
      </c>
      <c r="J907" s="243">
        <f>SUMIFS('A-methods'!P:P,'A-methods'!$AG:$AG,"absolute",'A-methods'!$AF:$AF,$B907,'A-methods'!$C:$C,$C907,'A-methods'!$A:$A,$D907)</f>
        <v>0</v>
      </c>
      <c r="K907" s="243">
        <f>SUMIFS('A-methods'!Q:Q,'A-methods'!$AG:$AG,"absolute",'A-methods'!$AF:$AF,$B907,'A-methods'!$C:$C,$C907,'A-methods'!$A:$A,$D907)</f>
        <v>0</v>
      </c>
      <c r="L907" s="243">
        <f>SUMIFS('A-methods'!R:R,'A-methods'!$AG:$AG,"absolute",'A-methods'!$AF:$AF,$B907,'A-methods'!$C:$C,$C907,'A-methods'!$A:$A,$D907)</f>
        <v>0</v>
      </c>
      <c r="M907" s="243">
        <f>SUMIFS('A-methods'!S:S,'A-methods'!$AG:$AG,"absolute",'A-methods'!$AF:$AF,$B907,'A-methods'!$C:$C,$C907,'A-methods'!$A:$A,$D907)</f>
        <v>0</v>
      </c>
      <c r="N907" s="243">
        <f>SUMIFS('A-methods'!T:T,'A-methods'!$AG:$AG,"absolute",'A-methods'!$AF:$AF,$B907,'A-methods'!$C:$C,$C907,'A-methods'!$A:$A,$D907)</f>
        <v>0</v>
      </c>
      <c r="O907" s="243">
        <f>SUMIFS('A-methods'!U:U,'A-methods'!$AG:$AG,"absolute",'A-methods'!$AF:$AF,$B907,'A-methods'!$C:$C,$C907,'A-methods'!$A:$A,$D907)</f>
        <v>0</v>
      </c>
      <c r="P907" s="243">
        <f>SUMIFS('A-methods'!V:V,'A-methods'!$AG:$AG,"absolute",'A-methods'!$AF:$AF,$B907,'A-methods'!$C:$C,$C907,'A-methods'!$A:$A,$D907)</f>
        <v>0</v>
      </c>
      <c r="Q907" s="243">
        <f>SUMIFS('A-methods'!W:W,'A-methods'!$AG:$AG,"absolute",'A-methods'!$AF:$AF,$B907,'A-methods'!$C:$C,$C907,'A-methods'!$A:$A,$D907)</f>
        <v>0</v>
      </c>
      <c r="R907" s="243">
        <f>SUMIFS('A-methods'!X:X,'A-methods'!$AG:$AG,"absolute",'A-methods'!$AF:$AF,$B907,'A-methods'!$C:$C,$C907,'A-methods'!$A:$A,$D907)</f>
        <v>0</v>
      </c>
      <c r="S907" s="243">
        <f>SUMIFS('A-methods'!Y:Y,'A-methods'!$AG:$AG,"absolute",'A-methods'!$AF:$AF,$B907,'A-methods'!$C:$C,$C907,'A-methods'!$A:$A,$D907)</f>
        <v>0</v>
      </c>
      <c r="T907" s="243">
        <f>SUMIFS('A-methods'!Z:Z,'A-methods'!$AG:$AG,"absolute",'A-methods'!$AF:$AF,$B907,'A-methods'!$C:$C,$C907,'A-methods'!$A:$A,$D907)</f>
        <v>0</v>
      </c>
      <c r="U907" s="243">
        <f>SUMIFS('A-methods'!AA:AA,'A-methods'!$AG:$AG,"absolute",'A-methods'!$AF:$AF,$B907,'A-methods'!$C:$C,$C907,'A-methods'!$A:$A,$D907)</f>
        <v>0</v>
      </c>
      <c r="V907" s="243">
        <f>SUMIFS('A-methods'!AB:AB,'A-methods'!$AG:$AG,"absolute",'A-methods'!$AF:$AF,$B907,'A-methods'!$C:$C,$C907,'A-methods'!$A:$A,$D907)</f>
        <v>0</v>
      </c>
      <c r="W907" s="243">
        <f>SUMIFS('A-methods'!AC:AC,'A-methods'!$AG:$AG,"absolute",'A-methods'!$AF:$AF,$B907,'A-methods'!$C:$C,$C907,'A-methods'!$A:$A,$D907)</f>
        <v>0</v>
      </c>
      <c r="X907" s="243">
        <f>SUMIFS('A-methods'!AD:AD,'A-methods'!$AG:$AG,"absolute",'A-methods'!$AF:$AF,$B907,'A-methods'!$C:$C,$C907,'A-methods'!$A:$A,$D907)</f>
        <v>0</v>
      </c>
      <c r="Y907" s="243">
        <f>SUMIFS('A-methods'!AE:AE,'A-methods'!$AG:$AG,"absolute",'A-methods'!$AF:$AF,$B907,'A-methods'!$C:$C,$C907,'A-methods'!$A:$A,$D907)</f>
        <v>0</v>
      </c>
    </row>
    <row r="908" spans="1:27">
      <c r="A908" s="237" t="s">
        <v>253</v>
      </c>
      <c r="B908" s="221" t="s">
        <v>193</v>
      </c>
      <c r="C908" s="274" t="str">
        <f t="shared" si="83"/>
        <v>ACT</v>
      </c>
      <c r="D908" s="272" t="str">
        <f t="shared" si="85"/>
        <v>Low</v>
      </c>
      <c r="E908" s="195">
        <f>SUMIFS('A-methods'!K:K,'A-methods'!$AG:$AG,"absolute",'A-methods'!$AF:$AF,$B908,'A-methods'!$C:$C,$C908,'A-methods'!$A:$A,$D908)</f>
        <v>0</v>
      </c>
      <c r="F908" s="243">
        <f>SUMIFS('A-methods'!L:L,'A-methods'!$AG:$AG,"absolute",'A-methods'!$AF:$AF,$B908,'A-methods'!$C:$C,$C908,'A-methods'!$A:$A,$D908)</f>
        <v>0</v>
      </c>
      <c r="G908" s="243">
        <f>SUMIFS('A-methods'!M:M,'A-methods'!$AG:$AG,"absolute",'A-methods'!$AF:$AF,$B908,'A-methods'!$C:$C,$C908,'A-methods'!$A:$A,$D908)</f>
        <v>0</v>
      </c>
      <c r="H908" s="243">
        <f>SUMIFS('A-methods'!N:N,'A-methods'!$AG:$AG,"absolute",'A-methods'!$AF:$AF,$B908,'A-methods'!$C:$C,$C908,'A-methods'!$A:$A,$D908)</f>
        <v>0</v>
      </c>
      <c r="I908" s="243">
        <f>SUMIFS('A-methods'!O:O,'A-methods'!$AG:$AG,"absolute",'A-methods'!$AF:$AF,$B908,'A-methods'!$C:$C,$C908,'A-methods'!$A:$A,$D908)</f>
        <v>0</v>
      </c>
      <c r="J908" s="243">
        <f>SUMIFS('A-methods'!P:P,'A-methods'!$AG:$AG,"absolute",'A-methods'!$AF:$AF,$B908,'A-methods'!$C:$C,$C908,'A-methods'!$A:$A,$D908)</f>
        <v>0</v>
      </c>
      <c r="K908" s="243">
        <f>SUMIFS('A-methods'!Q:Q,'A-methods'!$AG:$AG,"absolute",'A-methods'!$AF:$AF,$B908,'A-methods'!$C:$C,$C908,'A-methods'!$A:$A,$D908)</f>
        <v>0</v>
      </c>
      <c r="L908" s="243">
        <f>SUMIFS('A-methods'!R:R,'A-methods'!$AG:$AG,"absolute",'A-methods'!$AF:$AF,$B908,'A-methods'!$C:$C,$C908,'A-methods'!$A:$A,$D908)</f>
        <v>0</v>
      </c>
      <c r="M908" s="243">
        <f>SUMIFS('A-methods'!S:S,'A-methods'!$AG:$AG,"absolute",'A-methods'!$AF:$AF,$B908,'A-methods'!$C:$C,$C908,'A-methods'!$A:$A,$D908)</f>
        <v>0</v>
      </c>
      <c r="N908" s="243">
        <f>SUMIFS('A-methods'!T:T,'A-methods'!$AG:$AG,"absolute",'A-methods'!$AF:$AF,$B908,'A-methods'!$C:$C,$C908,'A-methods'!$A:$A,$D908)</f>
        <v>0</v>
      </c>
      <c r="O908" s="243">
        <f>SUMIFS('A-methods'!U:U,'A-methods'!$AG:$AG,"absolute",'A-methods'!$AF:$AF,$B908,'A-methods'!$C:$C,$C908,'A-methods'!$A:$A,$D908)</f>
        <v>0</v>
      </c>
      <c r="P908" s="243">
        <f>SUMIFS('A-methods'!V:V,'A-methods'!$AG:$AG,"absolute",'A-methods'!$AF:$AF,$B908,'A-methods'!$C:$C,$C908,'A-methods'!$A:$A,$D908)</f>
        <v>0</v>
      </c>
      <c r="Q908" s="243">
        <f>SUMIFS('A-methods'!W:W,'A-methods'!$AG:$AG,"absolute",'A-methods'!$AF:$AF,$B908,'A-methods'!$C:$C,$C908,'A-methods'!$A:$A,$D908)</f>
        <v>0</v>
      </c>
      <c r="R908" s="243">
        <f>SUMIFS('A-methods'!X:X,'A-methods'!$AG:$AG,"absolute",'A-methods'!$AF:$AF,$B908,'A-methods'!$C:$C,$C908,'A-methods'!$A:$A,$D908)</f>
        <v>0</v>
      </c>
      <c r="S908" s="243">
        <f>SUMIFS('A-methods'!Y:Y,'A-methods'!$AG:$AG,"absolute",'A-methods'!$AF:$AF,$B908,'A-methods'!$C:$C,$C908,'A-methods'!$A:$A,$D908)</f>
        <v>0</v>
      </c>
      <c r="T908" s="243">
        <f>SUMIFS('A-methods'!Z:Z,'A-methods'!$AG:$AG,"absolute",'A-methods'!$AF:$AF,$B908,'A-methods'!$C:$C,$C908,'A-methods'!$A:$A,$D908)</f>
        <v>0</v>
      </c>
      <c r="U908" s="243">
        <f>SUMIFS('A-methods'!AA:AA,'A-methods'!$AG:$AG,"absolute",'A-methods'!$AF:$AF,$B908,'A-methods'!$C:$C,$C908,'A-methods'!$A:$A,$D908)</f>
        <v>0</v>
      </c>
      <c r="V908" s="243">
        <f>SUMIFS('A-methods'!AB:AB,'A-methods'!$AG:$AG,"absolute",'A-methods'!$AF:$AF,$B908,'A-methods'!$C:$C,$C908,'A-methods'!$A:$A,$D908)</f>
        <v>0</v>
      </c>
      <c r="W908" s="243">
        <f>SUMIFS('A-methods'!AC:AC,'A-methods'!$AG:$AG,"absolute",'A-methods'!$AF:$AF,$B908,'A-methods'!$C:$C,$C908,'A-methods'!$A:$A,$D908)</f>
        <v>0</v>
      </c>
      <c r="X908" s="243">
        <f>SUMIFS('A-methods'!AD:AD,'A-methods'!$AG:$AG,"absolute",'A-methods'!$AF:$AF,$B908,'A-methods'!$C:$C,$C908,'A-methods'!$A:$A,$D908)</f>
        <v>0</v>
      </c>
      <c r="Y908" s="243">
        <f>SUMIFS('A-methods'!AE:AE,'A-methods'!$AG:$AG,"absolute",'A-methods'!$AF:$AF,$B908,'A-methods'!$C:$C,$C908,'A-methods'!$A:$A,$D908)</f>
        <v>0</v>
      </c>
    </row>
    <row r="909" spans="1:27">
      <c r="A909" s="238" t="s">
        <v>87</v>
      </c>
      <c r="B909" s="221" t="s">
        <v>88</v>
      </c>
      <c r="C909" s="274" t="str">
        <f t="shared" si="83"/>
        <v>ACT</v>
      </c>
      <c r="D909" s="272" t="str">
        <f t="shared" si="85"/>
        <v>Low</v>
      </c>
      <c r="E909" s="195">
        <f>SUMIFS('A-methods'!K:K,'A-methods'!$AG:$AG,"absolute",'A-methods'!$AF:$AF,$B909,'A-methods'!$C:$C,$C909,'A-methods'!$A:$A,$D909)</f>
        <v>0</v>
      </c>
      <c r="F909" s="243">
        <f>SUMIFS('A-methods'!L:L,'A-methods'!$AG:$AG,"absolute",'A-methods'!$AF:$AF,$B909,'A-methods'!$C:$C,$C909,'A-methods'!$A:$A,$D909)</f>
        <v>0</v>
      </c>
      <c r="G909" s="243">
        <f>SUMIFS('A-methods'!M:M,'A-methods'!$AG:$AG,"absolute",'A-methods'!$AF:$AF,$B909,'A-methods'!$C:$C,$C909,'A-methods'!$A:$A,$D909)</f>
        <v>0</v>
      </c>
      <c r="H909" s="243">
        <f>SUMIFS('A-methods'!N:N,'A-methods'!$AG:$AG,"absolute",'A-methods'!$AF:$AF,$B909,'A-methods'!$C:$C,$C909,'A-methods'!$A:$A,$D909)</f>
        <v>0</v>
      </c>
      <c r="I909" s="243">
        <f>SUMIFS('A-methods'!O:O,'A-methods'!$AG:$AG,"absolute",'A-methods'!$AF:$AF,$B909,'A-methods'!$C:$C,$C909,'A-methods'!$A:$A,$D909)</f>
        <v>0</v>
      </c>
      <c r="J909" s="243">
        <f>SUMIFS('A-methods'!P:P,'A-methods'!$AG:$AG,"absolute",'A-methods'!$AF:$AF,$B909,'A-methods'!$C:$C,$C909,'A-methods'!$A:$A,$D909)</f>
        <v>0</v>
      </c>
      <c r="K909" s="243">
        <f>SUMIFS('A-methods'!Q:Q,'A-methods'!$AG:$AG,"absolute",'A-methods'!$AF:$AF,$B909,'A-methods'!$C:$C,$C909,'A-methods'!$A:$A,$D909)</f>
        <v>0</v>
      </c>
      <c r="L909" s="243">
        <f>SUMIFS('A-methods'!R:R,'A-methods'!$AG:$AG,"absolute",'A-methods'!$AF:$AF,$B909,'A-methods'!$C:$C,$C909,'A-methods'!$A:$A,$D909)</f>
        <v>0</v>
      </c>
      <c r="M909" s="243">
        <f>SUMIFS('A-methods'!S:S,'A-methods'!$AG:$AG,"absolute",'A-methods'!$AF:$AF,$B909,'A-methods'!$C:$C,$C909,'A-methods'!$A:$A,$D909)</f>
        <v>0</v>
      </c>
      <c r="N909" s="243">
        <f>SUMIFS('A-methods'!T:T,'A-methods'!$AG:$AG,"absolute",'A-methods'!$AF:$AF,$B909,'A-methods'!$C:$C,$C909,'A-methods'!$A:$A,$D909)</f>
        <v>0</v>
      </c>
      <c r="O909" s="243">
        <f>SUMIFS('A-methods'!U:U,'A-methods'!$AG:$AG,"absolute",'A-methods'!$AF:$AF,$B909,'A-methods'!$C:$C,$C909,'A-methods'!$A:$A,$D909)</f>
        <v>0</v>
      </c>
      <c r="P909" s="243">
        <f>SUMIFS('A-methods'!V:V,'A-methods'!$AG:$AG,"absolute",'A-methods'!$AF:$AF,$B909,'A-methods'!$C:$C,$C909,'A-methods'!$A:$A,$D909)</f>
        <v>0</v>
      </c>
      <c r="Q909" s="243">
        <f>SUMIFS('A-methods'!W:W,'A-methods'!$AG:$AG,"absolute",'A-methods'!$AF:$AF,$B909,'A-methods'!$C:$C,$C909,'A-methods'!$A:$A,$D909)</f>
        <v>0</v>
      </c>
      <c r="R909" s="243">
        <f>SUMIFS('A-methods'!X:X,'A-methods'!$AG:$AG,"absolute",'A-methods'!$AF:$AF,$B909,'A-methods'!$C:$C,$C909,'A-methods'!$A:$A,$D909)</f>
        <v>0</v>
      </c>
      <c r="S909" s="243">
        <f>SUMIFS('A-methods'!Y:Y,'A-methods'!$AG:$AG,"absolute",'A-methods'!$AF:$AF,$B909,'A-methods'!$C:$C,$C909,'A-methods'!$A:$A,$D909)</f>
        <v>0</v>
      </c>
      <c r="T909" s="243">
        <f>SUMIFS('A-methods'!Z:Z,'A-methods'!$AG:$AG,"absolute",'A-methods'!$AF:$AF,$B909,'A-methods'!$C:$C,$C909,'A-methods'!$A:$A,$D909)</f>
        <v>0</v>
      </c>
      <c r="U909" s="243">
        <f>SUMIFS('A-methods'!AA:AA,'A-methods'!$AG:$AG,"absolute",'A-methods'!$AF:$AF,$B909,'A-methods'!$C:$C,$C909,'A-methods'!$A:$A,$D909)</f>
        <v>0</v>
      </c>
      <c r="V909" s="243">
        <f>SUMIFS('A-methods'!AB:AB,'A-methods'!$AG:$AG,"absolute",'A-methods'!$AF:$AF,$B909,'A-methods'!$C:$C,$C909,'A-methods'!$A:$A,$D909)</f>
        <v>0</v>
      </c>
      <c r="W909" s="243">
        <f>SUMIFS('A-methods'!AC:AC,'A-methods'!$AG:$AG,"absolute",'A-methods'!$AF:$AF,$B909,'A-methods'!$C:$C,$C909,'A-methods'!$A:$A,$D909)</f>
        <v>0</v>
      </c>
      <c r="X909" s="243">
        <f>SUMIFS('A-methods'!AD:AD,'A-methods'!$AG:$AG,"absolute",'A-methods'!$AF:$AF,$B909,'A-methods'!$C:$C,$C909,'A-methods'!$A:$A,$D909)</f>
        <v>0</v>
      </c>
      <c r="Y909" s="243">
        <f>SUMIFS('A-methods'!AE:AE,'A-methods'!$AG:$AG,"absolute",'A-methods'!$AF:$AF,$B909,'A-methods'!$C:$C,$C909,'A-methods'!$A:$A,$D909)</f>
        <v>0</v>
      </c>
    </row>
    <row r="910" spans="1:27">
      <c r="A910" s="237" t="s">
        <v>91</v>
      </c>
      <c r="B910" s="221" t="s">
        <v>92</v>
      </c>
      <c r="C910" s="274" t="str">
        <f t="shared" si="83"/>
        <v>ACT</v>
      </c>
      <c r="D910" s="272" t="str">
        <f t="shared" si="85"/>
        <v>Low</v>
      </c>
      <c r="E910" s="195">
        <f>SUMIFS('A-methods'!K:K,'A-methods'!$AG:$AG,"absolute",'A-methods'!$AF:$AF,$B910,'A-methods'!$C:$C,$C910,'A-methods'!$A:$A,$D910)</f>
        <v>0</v>
      </c>
      <c r="F910" s="243">
        <f>SUMIFS('A-methods'!L:L,'A-methods'!$AG:$AG,"absolute",'A-methods'!$AF:$AF,$B910,'A-methods'!$C:$C,$C910,'A-methods'!$A:$A,$D910)</f>
        <v>0</v>
      </c>
      <c r="G910" s="243">
        <f>SUMIFS('A-methods'!M:M,'A-methods'!$AG:$AG,"absolute",'A-methods'!$AF:$AF,$B910,'A-methods'!$C:$C,$C910,'A-methods'!$A:$A,$D910)</f>
        <v>0</v>
      </c>
      <c r="H910" s="243">
        <f>SUMIFS('A-methods'!N:N,'A-methods'!$AG:$AG,"absolute",'A-methods'!$AF:$AF,$B910,'A-methods'!$C:$C,$C910,'A-methods'!$A:$A,$D910)</f>
        <v>0</v>
      </c>
      <c r="I910" s="243">
        <f>SUMIFS('A-methods'!O:O,'A-methods'!$AG:$AG,"absolute",'A-methods'!$AF:$AF,$B910,'A-methods'!$C:$C,$C910,'A-methods'!$A:$A,$D910)</f>
        <v>0</v>
      </c>
      <c r="J910" s="243">
        <f>SUMIFS('A-methods'!P:P,'A-methods'!$AG:$AG,"absolute",'A-methods'!$AF:$AF,$B910,'A-methods'!$C:$C,$C910,'A-methods'!$A:$A,$D910)</f>
        <v>0</v>
      </c>
      <c r="K910" s="243">
        <f>SUMIFS('A-methods'!Q:Q,'A-methods'!$AG:$AG,"absolute",'A-methods'!$AF:$AF,$B910,'A-methods'!$C:$C,$C910,'A-methods'!$A:$A,$D910)</f>
        <v>0</v>
      </c>
      <c r="L910" s="243">
        <f>SUMIFS('A-methods'!R:R,'A-methods'!$AG:$AG,"absolute",'A-methods'!$AF:$AF,$B910,'A-methods'!$C:$C,$C910,'A-methods'!$A:$A,$D910)</f>
        <v>0</v>
      </c>
      <c r="M910" s="243">
        <f>SUMIFS('A-methods'!S:S,'A-methods'!$AG:$AG,"absolute",'A-methods'!$AF:$AF,$B910,'A-methods'!$C:$C,$C910,'A-methods'!$A:$A,$D910)</f>
        <v>0</v>
      </c>
      <c r="N910" s="243">
        <f>SUMIFS('A-methods'!T:T,'A-methods'!$AG:$AG,"absolute",'A-methods'!$AF:$AF,$B910,'A-methods'!$C:$C,$C910,'A-methods'!$A:$A,$D910)</f>
        <v>0</v>
      </c>
      <c r="O910" s="243">
        <f>SUMIFS('A-methods'!U:U,'A-methods'!$AG:$AG,"absolute",'A-methods'!$AF:$AF,$B910,'A-methods'!$C:$C,$C910,'A-methods'!$A:$A,$D910)</f>
        <v>0</v>
      </c>
      <c r="P910" s="243">
        <f>SUMIFS('A-methods'!V:V,'A-methods'!$AG:$AG,"absolute",'A-methods'!$AF:$AF,$B910,'A-methods'!$C:$C,$C910,'A-methods'!$A:$A,$D910)</f>
        <v>0</v>
      </c>
      <c r="Q910" s="243">
        <f>SUMIFS('A-methods'!W:W,'A-methods'!$AG:$AG,"absolute",'A-methods'!$AF:$AF,$B910,'A-methods'!$C:$C,$C910,'A-methods'!$A:$A,$D910)</f>
        <v>0</v>
      </c>
      <c r="R910" s="243">
        <f>SUMIFS('A-methods'!X:X,'A-methods'!$AG:$AG,"absolute",'A-methods'!$AF:$AF,$B910,'A-methods'!$C:$C,$C910,'A-methods'!$A:$A,$D910)</f>
        <v>0</v>
      </c>
      <c r="S910" s="243">
        <f>SUMIFS('A-methods'!Y:Y,'A-methods'!$AG:$AG,"absolute",'A-methods'!$AF:$AF,$B910,'A-methods'!$C:$C,$C910,'A-methods'!$A:$A,$D910)</f>
        <v>0</v>
      </c>
      <c r="T910" s="243">
        <f>SUMIFS('A-methods'!Z:Z,'A-methods'!$AG:$AG,"absolute",'A-methods'!$AF:$AF,$B910,'A-methods'!$C:$C,$C910,'A-methods'!$A:$A,$D910)</f>
        <v>0</v>
      </c>
      <c r="U910" s="243">
        <f>SUMIFS('A-methods'!AA:AA,'A-methods'!$AG:$AG,"absolute",'A-methods'!$AF:$AF,$B910,'A-methods'!$C:$C,$C910,'A-methods'!$A:$A,$D910)</f>
        <v>0</v>
      </c>
      <c r="V910" s="243">
        <f>SUMIFS('A-methods'!AB:AB,'A-methods'!$AG:$AG,"absolute",'A-methods'!$AF:$AF,$B910,'A-methods'!$C:$C,$C910,'A-methods'!$A:$A,$D910)</f>
        <v>0</v>
      </c>
      <c r="W910" s="243">
        <f>SUMIFS('A-methods'!AC:AC,'A-methods'!$AG:$AG,"absolute",'A-methods'!$AF:$AF,$B910,'A-methods'!$C:$C,$C910,'A-methods'!$A:$A,$D910)</f>
        <v>0</v>
      </c>
      <c r="X910" s="243">
        <f>SUMIFS('A-methods'!AD:AD,'A-methods'!$AG:$AG,"absolute",'A-methods'!$AF:$AF,$B910,'A-methods'!$C:$C,$C910,'A-methods'!$A:$A,$D910)</f>
        <v>0</v>
      </c>
      <c r="Y910" s="243">
        <f>SUMIFS('A-methods'!AE:AE,'A-methods'!$AG:$AG,"absolute",'A-methods'!$AF:$AF,$B910,'A-methods'!$C:$C,$C910,'A-methods'!$A:$A,$D910)</f>
        <v>0</v>
      </c>
    </row>
    <row r="911" spans="1:27">
      <c r="A911" s="237" t="s">
        <v>97</v>
      </c>
      <c r="B911" s="221" t="s">
        <v>98</v>
      </c>
      <c r="C911" s="274" t="str">
        <f t="shared" si="83"/>
        <v>ACT</v>
      </c>
      <c r="D911" s="272" t="str">
        <f t="shared" si="85"/>
        <v>Low</v>
      </c>
      <c r="E911" s="195">
        <f>SUMIFS('A-methods'!K:K,'A-methods'!$AG:$AG,"absolute",'A-methods'!$AF:$AF,$B911,'A-methods'!$C:$C,$C911,'A-methods'!$A:$A,$D911)</f>
        <v>0</v>
      </c>
      <c r="F911" s="243">
        <f>SUMIFS('A-methods'!L:L,'A-methods'!$AG:$AG,"absolute",'A-methods'!$AF:$AF,$B911,'A-methods'!$C:$C,$C911,'A-methods'!$A:$A,$D911)</f>
        <v>0</v>
      </c>
      <c r="G911" s="243">
        <f>SUMIFS('A-methods'!M:M,'A-methods'!$AG:$AG,"absolute",'A-methods'!$AF:$AF,$B911,'A-methods'!$C:$C,$C911,'A-methods'!$A:$A,$D911)</f>
        <v>0</v>
      </c>
      <c r="H911" s="243">
        <f>SUMIFS('A-methods'!N:N,'A-methods'!$AG:$AG,"absolute",'A-methods'!$AF:$AF,$B911,'A-methods'!$C:$C,$C911,'A-methods'!$A:$A,$D911)</f>
        <v>0</v>
      </c>
      <c r="I911" s="243">
        <f>SUMIFS('A-methods'!O:O,'A-methods'!$AG:$AG,"absolute",'A-methods'!$AF:$AF,$B911,'A-methods'!$C:$C,$C911,'A-methods'!$A:$A,$D911)</f>
        <v>0</v>
      </c>
      <c r="J911" s="243">
        <f>SUMIFS('A-methods'!P:P,'A-methods'!$AG:$AG,"absolute",'A-methods'!$AF:$AF,$B911,'A-methods'!$C:$C,$C911,'A-methods'!$A:$A,$D911)</f>
        <v>0</v>
      </c>
      <c r="K911" s="243">
        <f>SUMIFS('A-methods'!Q:Q,'A-methods'!$AG:$AG,"absolute",'A-methods'!$AF:$AF,$B911,'A-methods'!$C:$C,$C911,'A-methods'!$A:$A,$D911)</f>
        <v>0</v>
      </c>
      <c r="L911" s="243">
        <f>SUMIFS('A-methods'!R:R,'A-methods'!$AG:$AG,"absolute",'A-methods'!$AF:$AF,$B911,'A-methods'!$C:$C,$C911,'A-methods'!$A:$A,$D911)</f>
        <v>0</v>
      </c>
      <c r="M911" s="243">
        <f>SUMIFS('A-methods'!S:S,'A-methods'!$AG:$AG,"absolute",'A-methods'!$AF:$AF,$B911,'A-methods'!$C:$C,$C911,'A-methods'!$A:$A,$D911)</f>
        <v>0</v>
      </c>
      <c r="N911" s="243">
        <f>SUMIFS('A-methods'!T:T,'A-methods'!$AG:$AG,"absolute",'A-methods'!$AF:$AF,$B911,'A-methods'!$C:$C,$C911,'A-methods'!$A:$A,$D911)</f>
        <v>0</v>
      </c>
      <c r="O911" s="243">
        <f>SUMIFS('A-methods'!U:U,'A-methods'!$AG:$AG,"absolute",'A-methods'!$AF:$AF,$B911,'A-methods'!$C:$C,$C911,'A-methods'!$A:$A,$D911)</f>
        <v>0</v>
      </c>
      <c r="P911" s="243">
        <f>SUMIFS('A-methods'!V:V,'A-methods'!$AG:$AG,"absolute",'A-methods'!$AF:$AF,$B911,'A-methods'!$C:$C,$C911,'A-methods'!$A:$A,$D911)</f>
        <v>0</v>
      </c>
      <c r="Q911" s="243">
        <f>SUMIFS('A-methods'!W:W,'A-methods'!$AG:$AG,"absolute",'A-methods'!$AF:$AF,$B911,'A-methods'!$C:$C,$C911,'A-methods'!$A:$A,$D911)</f>
        <v>0</v>
      </c>
      <c r="R911" s="243">
        <f>SUMIFS('A-methods'!X:X,'A-methods'!$AG:$AG,"absolute",'A-methods'!$AF:$AF,$B911,'A-methods'!$C:$C,$C911,'A-methods'!$A:$A,$D911)</f>
        <v>0</v>
      </c>
      <c r="S911" s="243">
        <f>SUMIFS('A-methods'!Y:Y,'A-methods'!$AG:$AG,"absolute",'A-methods'!$AF:$AF,$B911,'A-methods'!$C:$C,$C911,'A-methods'!$A:$A,$D911)</f>
        <v>0</v>
      </c>
      <c r="T911" s="243">
        <f>SUMIFS('A-methods'!Z:Z,'A-methods'!$AG:$AG,"absolute",'A-methods'!$AF:$AF,$B911,'A-methods'!$C:$C,$C911,'A-methods'!$A:$A,$D911)</f>
        <v>0</v>
      </c>
      <c r="U911" s="243">
        <f>SUMIFS('A-methods'!AA:AA,'A-methods'!$AG:$AG,"absolute",'A-methods'!$AF:$AF,$B911,'A-methods'!$C:$C,$C911,'A-methods'!$A:$A,$D911)</f>
        <v>0</v>
      </c>
      <c r="V911" s="243">
        <f>SUMIFS('A-methods'!AB:AB,'A-methods'!$AG:$AG,"absolute",'A-methods'!$AF:$AF,$B911,'A-methods'!$C:$C,$C911,'A-methods'!$A:$A,$D911)</f>
        <v>0</v>
      </c>
      <c r="W911" s="243">
        <f>SUMIFS('A-methods'!AC:AC,'A-methods'!$AG:$AG,"absolute",'A-methods'!$AF:$AF,$B911,'A-methods'!$C:$C,$C911,'A-methods'!$A:$A,$D911)</f>
        <v>0</v>
      </c>
      <c r="X911" s="243">
        <f>SUMIFS('A-methods'!AD:AD,'A-methods'!$AG:$AG,"absolute",'A-methods'!$AF:$AF,$B911,'A-methods'!$C:$C,$C911,'A-methods'!$A:$A,$D911)</f>
        <v>0</v>
      </c>
      <c r="Y911" s="243">
        <f>SUMIFS('A-methods'!AE:AE,'A-methods'!$AG:$AG,"absolute",'A-methods'!$AF:$AF,$B911,'A-methods'!$C:$C,$C911,'A-methods'!$A:$A,$D911)</f>
        <v>0</v>
      </c>
    </row>
    <row r="912" spans="1:27">
      <c r="A912" s="237" t="s">
        <v>107</v>
      </c>
      <c r="B912" s="221" t="s">
        <v>108</v>
      </c>
      <c r="C912" s="274" t="str">
        <f t="shared" si="83"/>
        <v>ACT</v>
      </c>
      <c r="D912" s="272" t="str">
        <f t="shared" si="85"/>
        <v>Low</v>
      </c>
      <c r="E912" s="195">
        <f>SUMIFS('A-methods'!K:K,'A-methods'!$AG:$AG,"absolute",'A-methods'!$AF:$AF,$B912,'A-methods'!$C:$C,$C912,'A-methods'!$A:$A,$D912)</f>
        <v>0</v>
      </c>
      <c r="F912" s="243">
        <f>SUMIFS('A-methods'!L:L,'A-methods'!$AG:$AG,"absolute",'A-methods'!$AF:$AF,$B912,'A-methods'!$C:$C,$C912,'A-methods'!$A:$A,$D912)</f>
        <v>0</v>
      </c>
      <c r="G912" s="243">
        <f>SUMIFS('A-methods'!M:M,'A-methods'!$AG:$AG,"absolute",'A-methods'!$AF:$AF,$B912,'A-methods'!$C:$C,$C912,'A-methods'!$A:$A,$D912)</f>
        <v>0</v>
      </c>
      <c r="H912" s="243">
        <f>SUMIFS('A-methods'!N:N,'A-methods'!$AG:$AG,"absolute",'A-methods'!$AF:$AF,$B912,'A-methods'!$C:$C,$C912,'A-methods'!$A:$A,$D912)</f>
        <v>0</v>
      </c>
      <c r="I912" s="243">
        <f>SUMIFS('A-methods'!O:O,'A-methods'!$AG:$AG,"absolute",'A-methods'!$AF:$AF,$B912,'A-methods'!$C:$C,$C912,'A-methods'!$A:$A,$D912)</f>
        <v>0</v>
      </c>
      <c r="J912" s="243">
        <f>SUMIFS('A-methods'!P:P,'A-methods'!$AG:$AG,"absolute",'A-methods'!$AF:$AF,$B912,'A-methods'!$C:$C,$C912,'A-methods'!$A:$A,$D912)</f>
        <v>0</v>
      </c>
      <c r="K912" s="243">
        <f>SUMIFS('A-methods'!Q:Q,'A-methods'!$AG:$AG,"absolute",'A-methods'!$AF:$AF,$B912,'A-methods'!$C:$C,$C912,'A-methods'!$A:$A,$D912)</f>
        <v>0</v>
      </c>
      <c r="L912" s="243">
        <f>SUMIFS('A-methods'!R:R,'A-methods'!$AG:$AG,"absolute",'A-methods'!$AF:$AF,$B912,'A-methods'!$C:$C,$C912,'A-methods'!$A:$A,$D912)</f>
        <v>0</v>
      </c>
      <c r="M912" s="243">
        <f>SUMIFS('A-methods'!S:S,'A-methods'!$AG:$AG,"absolute",'A-methods'!$AF:$AF,$B912,'A-methods'!$C:$C,$C912,'A-methods'!$A:$A,$D912)</f>
        <v>0</v>
      </c>
      <c r="N912" s="243">
        <f>SUMIFS('A-methods'!T:T,'A-methods'!$AG:$AG,"absolute",'A-methods'!$AF:$AF,$B912,'A-methods'!$C:$C,$C912,'A-methods'!$A:$A,$D912)</f>
        <v>0</v>
      </c>
      <c r="O912" s="243">
        <f>SUMIFS('A-methods'!U:U,'A-methods'!$AG:$AG,"absolute",'A-methods'!$AF:$AF,$B912,'A-methods'!$C:$C,$C912,'A-methods'!$A:$A,$D912)</f>
        <v>0</v>
      </c>
      <c r="P912" s="243">
        <f>SUMIFS('A-methods'!V:V,'A-methods'!$AG:$AG,"absolute",'A-methods'!$AF:$AF,$B912,'A-methods'!$C:$C,$C912,'A-methods'!$A:$A,$D912)</f>
        <v>0</v>
      </c>
      <c r="Q912" s="243">
        <f>SUMIFS('A-methods'!W:W,'A-methods'!$AG:$AG,"absolute",'A-methods'!$AF:$AF,$B912,'A-methods'!$C:$C,$C912,'A-methods'!$A:$A,$D912)</f>
        <v>0</v>
      </c>
      <c r="R912" s="243">
        <f>SUMIFS('A-methods'!X:X,'A-methods'!$AG:$AG,"absolute",'A-methods'!$AF:$AF,$B912,'A-methods'!$C:$C,$C912,'A-methods'!$A:$A,$D912)</f>
        <v>0</v>
      </c>
      <c r="S912" s="243">
        <f>SUMIFS('A-methods'!Y:Y,'A-methods'!$AG:$AG,"absolute",'A-methods'!$AF:$AF,$B912,'A-methods'!$C:$C,$C912,'A-methods'!$A:$A,$D912)</f>
        <v>0</v>
      </c>
      <c r="T912" s="243">
        <f>SUMIFS('A-methods'!Z:Z,'A-methods'!$AG:$AG,"absolute",'A-methods'!$AF:$AF,$B912,'A-methods'!$C:$C,$C912,'A-methods'!$A:$A,$D912)</f>
        <v>0</v>
      </c>
      <c r="U912" s="243">
        <f>SUMIFS('A-methods'!AA:AA,'A-methods'!$AG:$AG,"absolute",'A-methods'!$AF:$AF,$B912,'A-methods'!$C:$C,$C912,'A-methods'!$A:$A,$D912)</f>
        <v>0</v>
      </c>
      <c r="V912" s="243">
        <f>SUMIFS('A-methods'!AB:AB,'A-methods'!$AG:$AG,"absolute",'A-methods'!$AF:$AF,$B912,'A-methods'!$C:$C,$C912,'A-methods'!$A:$A,$D912)</f>
        <v>0</v>
      </c>
      <c r="W912" s="243">
        <f>SUMIFS('A-methods'!AC:AC,'A-methods'!$AG:$AG,"absolute",'A-methods'!$AF:$AF,$B912,'A-methods'!$C:$C,$C912,'A-methods'!$A:$A,$D912)</f>
        <v>0</v>
      </c>
      <c r="X912" s="243">
        <f>SUMIFS('A-methods'!AD:AD,'A-methods'!$AG:$AG,"absolute",'A-methods'!$AF:$AF,$B912,'A-methods'!$C:$C,$C912,'A-methods'!$A:$A,$D912)</f>
        <v>0</v>
      </c>
      <c r="Y912" s="243">
        <f>SUMIFS('A-methods'!AE:AE,'A-methods'!$AG:$AG,"absolute",'A-methods'!$AF:$AF,$B912,'A-methods'!$C:$C,$C912,'A-methods'!$A:$A,$D912)</f>
        <v>0</v>
      </c>
    </row>
    <row r="913" spans="1:25">
      <c r="A913" s="237" t="s">
        <v>115</v>
      </c>
      <c r="B913" s="221" t="s">
        <v>116</v>
      </c>
      <c r="C913" s="274" t="str">
        <f t="shared" si="83"/>
        <v>ACT</v>
      </c>
      <c r="D913" s="272" t="str">
        <f t="shared" si="85"/>
        <v>Low</v>
      </c>
      <c r="E913" s="195">
        <f>SUMIFS('A-methods'!K:K,'A-methods'!$AG:$AG,"absolute",'A-methods'!$AF:$AF,$B913,'A-methods'!$C:$C,$C913,'A-methods'!$A:$A,$D913)</f>
        <v>0</v>
      </c>
      <c r="F913" s="243">
        <f>SUMIFS('A-methods'!L:L,'A-methods'!$AG:$AG,"absolute",'A-methods'!$AF:$AF,$B913,'A-methods'!$C:$C,$C913,'A-methods'!$A:$A,$D913)</f>
        <v>0</v>
      </c>
      <c r="G913" s="243">
        <f>SUMIFS('A-methods'!M:M,'A-methods'!$AG:$AG,"absolute",'A-methods'!$AF:$AF,$B913,'A-methods'!$C:$C,$C913,'A-methods'!$A:$A,$D913)</f>
        <v>0</v>
      </c>
      <c r="H913" s="243">
        <f>SUMIFS('A-methods'!N:N,'A-methods'!$AG:$AG,"absolute",'A-methods'!$AF:$AF,$B913,'A-methods'!$C:$C,$C913,'A-methods'!$A:$A,$D913)</f>
        <v>0</v>
      </c>
      <c r="I913" s="243">
        <f>SUMIFS('A-methods'!O:O,'A-methods'!$AG:$AG,"absolute",'A-methods'!$AF:$AF,$B913,'A-methods'!$C:$C,$C913,'A-methods'!$A:$A,$D913)</f>
        <v>0</v>
      </c>
      <c r="J913" s="243">
        <f>SUMIFS('A-methods'!P:P,'A-methods'!$AG:$AG,"absolute",'A-methods'!$AF:$AF,$B913,'A-methods'!$C:$C,$C913,'A-methods'!$A:$A,$D913)</f>
        <v>0</v>
      </c>
      <c r="K913" s="243">
        <f>SUMIFS('A-methods'!Q:Q,'A-methods'!$AG:$AG,"absolute",'A-methods'!$AF:$AF,$B913,'A-methods'!$C:$C,$C913,'A-methods'!$A:$A,$D913)</f>
        <v>0</v>
      </c>
      <c r="L913" s="243">
        <f>SUMIFS('A-methods'!R:R,'A-methods'!$AG:$AG,"absolute",'A-methods'!$AF:$AF,$B913,'A-methods'!$C:$C,$C913,'A-methods'!$A:$A,$D913)</f>
        <v>0</v>
      </c>
      <c r="M913" s="243">
        <f>SUMIFS('A-methods'!S:S,'A-methods'!$AG:$AG,"absolute",'A-methods'!$AF:$AF,$B913,'A-methods'!$C:$C,$C913,'A-methods'!$A:$A,$D913)</f>
        <v>0</v>
      </c>
      <c r="N913" s="243">
        <f>SUMIFS('A-methods'!T:T,'A-methods'!$AG:$AG,"absolute",'A-methods'!$AF:$AF,$B913,'A-methods'!$C:$C,$C913,'A-methods'!$A:$A,$D913)</f>
        <v>0</v>
      </c>
      <c r="O913" s="243">
        <f>SUMIFS('A-methods'!U:U,'A-methods'!$AG:$AG,"absolute",'A-methods'!$AF:$AF,$B913,'A-methods'!$C:$C,$C913,'A-methods'!$A:$A,$D913)</f>
        <v>0</v>
      </c>
      <c r="P913" s="243">
        <f>SUMIFS('A-methods'!V:V,'A-methods'!$AG:$AG,"absolute",'A-methods'!$AF:$AF,$B913,'A-methods'!$C:$C,$C913,'A-methods'!$A:$A,$D913)</f>
        <v>0</v>
      </c>
      <c r="Q913" s="243">
        <f>SUMIFS('A-methods'!W:W,'A-methods'!$AG:$AG,"absolute",'A-methods'!$AF:$AF,$B913,'A-methods'!$C:$C,$C913,'A-methods'!$A:$A,$D913)</f>
        <v>0</v>
      </c>
      <c r="R913" s="243">
        <f>SUMIFS('A-methods'!X:X,'A-methods'!$AG:$AG,"absolute",'A-methods'!$AF:$AF,$B913,'A-methods'!$C:$C,$C913,'A-methods'!$A:$A,$D913)</f>
        <v>0</v>
      </c>
      <c r="S913" s="243">
        <f>SUMIFS('A-methods'!Y:Y,'A-methods'!$AG:$AG,"absolute",'A-methods'!$AF:$AF,$B913,'A-methods'!$C:$C,$C913,'A-methods'!$A:$A,$D913)</f>
        <v>0</v>
      </c>
      <c r="T913" s="243">
        <f>SUMIFS('A-methods'!Z:Z,'A-methods'!$AG:$AG,"absolute",'A-methods'!$AF:$AF,$B913,'A-methods'!$C:$C,$C913,'A-methods'!$A:$A,$D913)</f>
        <v>0</v>
      </c>
      <c r="U913" s="243">
        <f>SUMIFS('A-methods'!AA:AA,'A-methods'!$AG:$AG,"absolute",'A-methods'!$AF:$AF,$B913,'A-methods'!$C:$C,$C913,'A-methods'!$A:$A,$D913)</f>
        <v>0</v>
      </c>
      <c r="V913" s="243">
        <f>SUMIFS('A-methods'!AB:AB,'A-methods'!$AG:$AG,"absolute",'A-methods'!$AF:$AF,$B913,'A-methods'!$C:$C,$C913,'A-methods'!$A:$A,$D913)</f>
        <v>0</v>
      </c>
      <c r="W913" s="243">
        <f>SUMIFS('A-methods'!AC:AC,'A-methods'!$AG:$AG,"absolute",'A-methods'!$AF:$AF,$B913,'A-methods'!$C:$C,$C913,'A-methods'!$A:$A,$D913)</f>
        <v>0</v>
      </c>
      <c r="X913" s="243">
        <f>SUMIFS('A-methods'!AD:AD,'A-methods'!$AG:$AG,"absolute",'A-methods'!$AF:$AF,$B913,'A-methods'!$C:$C,$C913,'A-methods'!$A:$A,$D913)</f>
        <v>0</v>
      </c>
      <c r="Y913" s="243">
        <f>SUMIFS('A-methods'!AE:AE,'A-methods'!$AG:$AG,"absolute",'A-methods'!$AF:$AF,$B913,'A-methods'!$C:$C,$C913,'A-methods'!$A:$A,$D913)</f>
        <v>0</v>
      </c>
    </row>
    <row r="914" spans="1:25">
      <c r="A914" s="237" t="s">
        <v>125</v>
      </c>
      <c r="B914" s="221" t="s">
        <v>1208</v>
      </c>
      <c r="C914" s="274" t="str">
        <f t="shared" si="83"/>
        <v>ACT</v>
      </c>
      <c r="D914" s="272" t="str">
        <f t="shared" si="85"/>
        <v>Low</v>
      </c>
      <c r="E914" s="195">
        <f>SUMIFS('A-methods'!K:K,'A-methods'!$AG:$AG,"absolute",'A-methods'!$AF:$AF,$B914,'A-methods'!$C:$C,$C914,'A-methods'!$A:$A,$D914)</f>
        <v>0</v>
      </c>
      <c r="F914" s="243">
        <f>SUMIFS('A-methods'!L:L,'A-methods'!$AG:$AG,"absolute",'A-methods'!$AF:$AF,$B914,'A-methods'!$C:$C,$C914,'A-methods'!$A:$A,$D914)</f>
        <v>0</v>
      </c>
      <c r="G914" s="243">
        <f>SUMIFS('A-methods'!M:M,'A-methods'!$AG:$AG,"absolute",'A-methods'!$AF:$AF,$B914,'A-methods'!$C:$C,$C914,'A-methods'!$A:$A,$D914)</f>
        <v>0</v>
      </c>
      <c r="H914" s="243">
        <f>SUMIFS('A-methods'!N:N,'A-methods'!$AG:$AG,"absolute",'A-methods'!$AF:$AF,$B914,'A-methods'!$C:$C,$C914,'A-methods'!$A:$A,$D914)</f>
        <v>0</v>
      </c>
      <c r="I914" s="243">
        <f>SUMIFS('A-methods'!O:O,'A-methods'!$AG:$AG,"absolute",'A-methods'!$AF:$AF,$B914,'A-methods'!$C:$C,$C914,'A-methods'!$A:$A,$D914)</f>
        <v>0</v>
      </c>
      <c r="J914" s="243">
        <f>SUMIFS('A-methods'!P:P,'A-methods'!$AG:$AG,"absolute",'A-methods'!$AF:$AF,$B914,'A-methods'!$C:$C,$C914,'A-methods'!$A:$A,$D914)</f>
        <v>0</v>
      </c>
      <c r="K914" s="243">
        <f>SUMIFS('A-methods'!Q:Q,'A-methods'!$AG:$AG,"absolute",'A-methods'!$AF:$AF,$B914,'A-methods'!$C:$C,$C914,'A-methods'!$A:$A,$D914)</f>
        <v>0</v>
      </c>
      <c r="L914" s="243">
        <f>SUMIFS('A-methods'!R:R,'A-methods'!$AG:$AG,"absolute",'A-methods'!$AF:$AF,$B914,'A-methods'!$C:$C,$C914,'A-methods'!$A:$A,$D914)</f>
        <v>0</v>
      </c>
      <c r="M914" s="243">
        <f>SUMIFS('A-methods'!S:S,'A-methods'!$AG:$AG,"absolute",'A-methods'!$AF:$AF,$B914,'A-methods'!$C:$C,$C914,'A-methods'!$A:$A,$D914)</f>
        <v>0</v>
      </c>
      <c r="N914" s="243">
        <f>SUMIFS('A-methods'!T:T,'A-methods'!$AG:$AG,"absolute",'A-methods'!$AF:$AF,$B914,'A-methods'!$C:$C,$C914,'A-methods'!$A:$A,$D914)</f>
        <v>0</v>
      </c>
      <c r="O914" s="243">
        <f>SUMIFS('A-methods'!U:U,'A-methods'!$AG:$AG,"absolute",'A-methods'!$AF:$AF,$B914,'A-methods'!$C:$C,$C914,'A-methods'!$A:$A,$D914)</f>
        <v>0</v>
      </c>
      <c r="P914" s="243">
        <f>SUMIFS('A-methods'!V:V,'A-methods'!$AG:$AG,"absolute",'A-methods'!$AF:$AF,$B914,'A-methods'!$C:$C,$C914,'A-methods'!$A:$A,$D914)</f>
        <v>0</v>
      </c>
      <c r="Q914" s="243">
        <f>SUMIFS('A-methods'!W:W,'A-methods'!$AG:$AG,"absolute",'A-methods'!$AF:$AF,$B914,'A-methods'!$C:$C,$C914,'A-methods'!$A:$A,$D914)</f>
        <v>0</v>
      </c>
      <c r="R914" s="243">
        <f>SUMIFS('A-methods'!X:X,'A-methods'!$AG:$AG,"absolute",'A-methods'!$AF:$AF,$B914,'A-methods'!$C:$C,$C914,'A-methods'!$A:$A,$D914)</f>
        <v>0</v>
      </c>
      <c r="S914" s="243">
        <f>SUMIFS('A-methods'!Y:Y,'A-methods'!$AG:$AG,"absolute",'A-methods'!$AF:$AF,$B914,'A-methods'!$C:$C,$C914,'A-methods'!$A:$A,$D914)</f>
        <v>0</v>
      </c>
      <c r="T914" s="243">
        <f>SUMIFS('A-methods'!Z:Z,'A-methods'!$AG:$AG,"absolute",'A-methods'!$AF:$AF,$B914,'A-methods'!$C:$C,$C914,'A-methods'!$A:$A,$D914)</f>
        <v>0</v>
      </c>
      <c r="U914" s="243">
        <f>SUMIFS('A-methods'!AA:AA,'A-methods'!$AG:$AG,"absolute",'A-methods'!$AF:$AF,$B914,'A-methods'!$C:$C,$C914,'A-methods'!$A:$A,$D914)</f>
        <v>0</v>
      </c>
      <c r="V914" s="243">
        <f>SUMIFS('A-methods'!AB:AB,'A-methods'!$AG:$AG,"absolute",'A-methods'!$AF:$AF,$B914,'A-methods'!$C:$C,$C914,'A-methods'!$A:$A,$D914)</f>
        <v>0</v>
      </c>
      <c r="W914" s="243">
        <f>SUMIFS('A-methods'!AC:AC,'A-methods'!$AG:$AG,"absolute",'A-methods'!$AF:$AF,$B914,'A-methods'!$C:$C,$C914,'A-methods'!$A:$A,$D914)</f>
        <v>0</v>
      </c>
      <c r="X914" s="243">
        <f>SUMIFS('A-methods'!AD:AD,'A-methods'!$AG:$AG,"absolute",'A-methods'!$AF:$AF,$B914,'A-methods'!$C:$C,$C914,'A-methods'!$A:$A,$D914)</f>
        <v>0</v>
      </c>
      <c r="Y914" s="243">
        <f>SUMIFS('A-methods'!AE:AE,'A-methods'!$AG:$AG,"absolute",'A-methods'!$AF:$AF,$B914,'A-methods'!$C:$C,$C914,'A-methods'!$A:$A,$D914)</f>
        <v>0</v>
      </c>
    </row>
    <row r="915" spans="1:25">
      <c r="A915" s="237" t="s">
        <v>127</v>
      </c>
      <c r="B915" s="221" t="s">
        <v>128</v>
      </c>
      <c r="C915" s="274" t="str">
        <f t="shared" si="83"/>
        <v>ACT</v>
      </c>
      <c r="D915" s="272" t="str">
        <f t="shared" si="85"/>
        <v>Low</v>
      </c>
      <c r="E915" s="195">
        <f>SUMIFS('A-methods'!K:K,'A-methods'!$AG:$AG,"absolute",'A-methods'!$AF:$AF,$B915,'A-methods'!$C:$C,$C915,'A-methods'!$A:$A,$D915)</f>
        <v>0</v>
      </c>
      <c r="F915" s="243">
        <f>SUMIFS('A-methods'!L:L,'A-methods'!$AG:$AG,"absolute",'A-methods'!$AF:$AF,$B915,'A-methods'!$C:$C,$C915,'A-methods'!$A:$A,$D915)</f>
        <v>0</v>
      </c>
      <c r="G915" s="243">
        <f>SUMIFS('A-methods'!M:M,'A-methods'!$AG:$AG,"absolute",'A-methods'!$AF:$AF,$B915,'A-methods'!$C:$C,$C915,'A-methods'!$A:$A,$D915)</f>
        <v>0</v>
      </c>
      <c r="H915" s="243">
        <f>SUMIFS('A-methods'!N:N,'A-methods'!$AG:$AG,"absolute",'A-methods'!$AF:$AF,$B915,'A-methods'!$C:$C,$C915,'A-methods'!$A:$A,$D915)</f>
        <v>0</v>
      </c>
      <c r="I915" s="243">
        <f>SUMIFS('A-methods'!O:O,'A-methods'!$AG:$AG,"absolute",'A-methods'!$AF:$AF,$B915,'A-methods'!$C:$C,$C915,'A-methods'!$A:$A,$D915)</f>
        <v>0</v>
      </c>
      <c r="J915" s="243">
        <f>SUMIFS('A-methods'!P:P,'A-methods'!$AG:$AG,"absolute",'A-methods'!$AF:$AF,$B915,'A-methods'!$C:$C,$C915,'A-methods'!$A:$A,$D915)</f>
        <v>0</v>
      </c>
      <c r="K915" s="243">
        <f>SUMIFS('A-methods'!Q:Q,'A-methods'!$AG:$AG,"absolute",'A-methods'!$AF:$AF,$B915,'A-methods'!$C:$C,$C915,'A-methods'!$A:$A,$D915)</f>
        <v>0</v>
      </c>
      <c r="L915" s="243">
        <f>SUMIFS('A-methods'!R:R,'A-methods'!$AG:$AG,"absolute",'A-methods'!$AF:$AF,$B915,'A-methods'!$C:$C,$C915,'A-methods'!$A:$A,$D915)</f>
        <v>0</v>
      </c>
      <c r="M915" s="243">
        <f>SUMIFS('A-methods'!S:S,'A-methods'!$AG:$AG,"absolute",'A-methods'!$AF:$AF,$B915,'A-methods'!$C:$C,$C915,'A-methods'!$A:$A,$D915)</f>
        <v>0</v>
      </c>
      <c r="N915" s="243">
        <f>SUMIFS('A-methods'!T:T,'A-methods'!$AG:$AG,"absolute",'A-methods'!$AF:$AF,$B915,'A-methods'!$C:$C,$C915,'A-methods'!$A:$A,$D915)</f>
        <v>0</v>
      </c>
      <c r="O915" s="243">
        <f>SUMIFS('A-methods'!U:U,'A-methods'!$AG:$AG,"absolute",'A-methods'!$AF:$AF,$B915,'A-methods'!$C:$C,$C915,'A-methods'!$A:$A,$D915)</f>
        <v>0</v>
      </c>
      <c r="P915" s="243">
        <f>SUMIFS('A-methods'!V:V,'A-methods'!$AG:$AG,"absolute",'A-methods'!$AF:$AF,$B915,'A-methods'!$C:$C,$C915,'A-methods'!$A:$A,$D915)</f>
        <v>0</v>
      </c>
      <c r="Q915" s="243">
        <f>SUMIFS('A-methods'!W:W,'A-methods'!$AG:$AG,"absolute",'A-methods'!$AF:$AF,$B915,'A-methods'!$C:$C,$C915,'A-methods'!$A:$A,$D915)</f>
        <v>0</v>
      </c>
      <c r="R915" s="243">
        <f>SUMIFS('A-methods'!X:X,'A-methods'!$AG:$AG,"absolute",'A-methods'!$AF:$AF,$B915,'A-methods'!$C:$C,$C915,'A-methods'!$A:$A,$D915)</f>
        <v>0</v>
      </c>
      <c r="S915" s="243">
        <f>SUMIFS('A-methods'!Y:Y,'A-methods'!$AG:$AG,"absolute",'A-methods'!$AF:$AF,$B915,'A-methods'!$C:$C,$C915,'A-methods'!$A:$A,$D915)</f>
        <v>0</v>
      </c>
      <c r="T915" s="243">
        <f>SUMIFS('A-methods'!Z:Z,'A-methods'!$AG:$AG,"absolute",'A-methods'!$AF:$AF,$B915,'A-methods'!$C:$C,$C915,'A-methods'!$A:$A,$D915)</f>
        <v>0</v>
      </c>
      <c r="U915" s="243">
        <f>SUMIFS('A-methods'!AA:AA,'A-methods'!$AG:$AG,"absolute",'A-methods'!$AF:$AF,$B915,'A-methods'!$C:$C,$C915,'A-methods'!$A:$A,$D915)</f>
        <v>0</v>
      </c>
      <c r="V915" s="243">
        <f>SUMIFS('A-methods'!AB:AB,'A-methods'!$AG:$AG,"absolute",'A-methods'!$AF:$AF,$B915,'A-methods'!$C:$C,$C915,'A-methods'!$A:$A,$D915)</f>
        <v>0</v>
      </c>
      <c r="W915" s="243">
        <f>SUMIFS('A-methods'!AC:AC,'A-methods'!$AG:$AG,"absolute",'A-methods'!$AF:$AF,$B915,'A-methods'!$C:$C,$C915,'A-methods'!$A:$A,$D915)</f>
        <v>0</v>
      </c>
      <c r="X915" s="243">
        <f>SUMIFS('A-methods'!AD:AD,'A-methods'!$AG:$AG,"absolute",'A-methods'!$AF:$AF,$B915,'A-methods'!$C:$C,$C915,'A-methods'!$A:$A,$D915)</f>
        <v>0</v>
      </c>
      <c r="Y915" s="243">
        <f>SUMIFS('A-methods'!AE:AE,'A-methods'!$AG:$AG,"absolute",'A-methods'!$AF:$AF,$B915,'A-methods'!$C:$C,$C915,'A-methods'!$A:$A,$D915)</f>
        <v>0</v>
      </c>
    </row>
    <row r="916" spans="1:25">
      <c r="A916" s="237" t="s">
        <v>254</v>
      </c>
      <c r="B916" s="221" t="s">
        <v>202</v>
      </c>
      <c r="C916" s="274" t="str">
        <f t="shared" si="83"/>
        <v>ACT</v>
      </c>
      <c r="D916" s="272" t="str">
        <f t="shared" si="85"/>
        <v>Low</v>
      </c>
      <c r="E916" s="195">
        <f>SUMIFS('A-methods'!K:K,'A-methods'!$AG:$AG,"absolute",'A-methods'!$AF:$AF,$B916,'A-methods'!$C:$C,$C916,'A-methods'!$A:$A,$D916)</f>
        <v>0</v>
      </c>
      <c r="F916" s="243">
        <f>SUMIFS('A-methods'!L:L,'A-methods'!$AG:$AG,"absolute",'A-methods'!$AF:$AF,$B916,'A-methods'!$C:$C,$C916,'A-methods'!$A:$A,$D916)</f>
        <v>0</v>
      </c>
      <c r="G916" s="243">
        <f>SUMIFS('A-methods'!M:M,'A-methods'!$AG:$AG,"absolute",'A-methods'!$AF:$AF,$B916,'A-methods'!$C:$C,$C916,'A-methods'!$A:$A,$D916)</f>
        <v>0</v>
      </c>
      <c r="H916" s="243">
        <f>SUMIFS('A-methods'!N:N,'A-methods'!$AG:$AG,"absolute",'A-methods'!$AF:$AF,$B916,'A-methods'!$C:$C,$C916,'A-methods'!$A:$A,$D916)</f>
        <v>0</v>
      </c>
      <c r="I916" s="243">
        <f>SUMIFS('A-methods'!O:O,'A-methods'!$AG:$AG,"absolute",'A-methods'!$AF:$AF,$B916,'A-methods'!$C:$C,$C916,'A-methods'!$A:$A,$D916)</f>
        <v>0</v>
      </c>
      <c r="J916" s="243">
        <f>SUMIFS('A-methods'!P:P,'A-methods'!$AG:$AG,"absolute",'A-methods'!$AF:$AF,$B916,'A-methods'!$C:$C,$C916,'A-methods'!$A:$A,$D916)</f>
        <v>0</v>
      </c>
      <c r="K916" s="243">
        <f>SUMIFS('A-methods'!Q:Q,'A-methods'!$AG:$AG,"absolute",'A-methods'!$AF:$AF,$B916,'A-methods'!$C:$C,$C916,'A-methods'!$A:$A,$D916)</f>
        <v>0</v>
      </c>
      <c r="L916" s="243">
        <f>SUMIFS('A-methods'!R:R,'A-methods'!$AG:$AG,"absolute",'A-methods'!$AF:$AF,$B916,'A-methods'!$C:$C,$C916,'A-methods'!$A:$A,$D916)</f>
        <v>0</v>
      </c>
      <c r="M916" s="243">
        <f>SUMIFS('A-methods'!S:S,'A-methods'!$AG:$AG,"absolute",'A-methods'!$AF:$AF,$B916,'A-methods'!$C:$C,$C916,'A-methods'!$A:$A,$D916)</f>
        <v>0</v>
      </c>
      <c r="N916" s="243">
        <f>SUMIFS('A-methods'!T:T,'A-methods'!$AG:$AG,"absolute",'A-methods'!$AF:$AF,$B916,'A-methods'!$C:$C,$C916,'A-methods'!$A:$A,$D916)</f>
        <v>0</v>
      </c>
      <c r="O916" s="243">
        <f>SUMIFS('A-methods'!U:U,'A-methods'!$AG:$AG,"absolute",'A-methods'!$AF:$AF,$B916,'A-methods'!$C:$C,$C916,'A-methods'!$A:$A,$D916)</f>
        <v>0</v>
      </c>
      <c r="P916" s="243">
        <f>SUMIFS('A-methods'!V:V,'A-methods'!$AG:$AG,"absolute",'A-methods'!$AF:$AF,$B916,'A-methods'!$C:$C,$C916,'A-methods'!$A:$A,$D916)</f>
        <v>0</v>
      </c>
      <c r="Q916" s="243">
        <f>SUMIFS('A-methods'!W:W,'A-methods'!$AG:$AG,"absolute",'A-methods'!$AF:$AF,$B916,'A-methods'!$C:$C,$C916,'A-methods'!$A:$A,$D916)</f>
        <v>0</v>
      </c>
      <c r="R916" s="243">
        <f>SUMIFS('A-methods'!X:X,'A-methods'!$AG:$AG,"absolute",'A-methods'!$AF:$AF,$B916,'A-methods'!$C:$C,$C916,'A-methods'!$A:$A,$D916)</f>
        <v>0</v>
      </c>
      <c r="S916" s="243">
        <f>SUMIFS('A-methods'!Y:Y,'A-methods'!$AG:$AG,"absolute",'A-methods'!$AF:$AF,$B916,'A-methods'!$C:$C,$C916,'A-methods'!$A:$A,$D916)</f>
        <v>0</v>
      </c>
      <c r="T916" s="243">
        <f>SUMIFS('A-methods'!Z:Z,'A-methods'!$AG:$AG,"absolute",'A-methods'!$AF:$AF,$B916,'A-methods'!$C:$C,$C916,'A-methods'!$A:$A,$D916)</f>
        <v>0</v>
      </c>
      <c r="U916" s="243">
        <f>SUMIFS('A-methods'!AA:AA,'A-methods'!$AG:$AG,"absolute",'A-methods'!$AF:$AF,$B916,'A-methods'!$C:$C,$C916,'A-methods'!$A:$A,$D916)</f>
        <v>0</v>
      </c>
      <c r="V916" s="243">
        <f>SUMIFS('A-methods'!AB:AB,'A-methods'!$AG:$AG,"absolute",'A-methods'!$AF:$AF,$B916,'A-methods'!$C:$C,$C916,'A-methods'!$A:$A,$D916)</f>
        <v>0</v>
      </c>
      <c r="W916" s="243">
        <f>SUMIFS('A-methods'!AC:AC,'A-methods'!$AG:$AG,"absolute",'A-methods'!$AF:$AF,$B916,'A-methods'!$C:$C,$C916,'A-methods'!$A:$A,$D916)</f>
        <v>0</v>
      </c>
      <c r="X916" s="243">
        <f>SUMIFS('A-methods'!AD:AD,'A-methods'!$AG:$AG,"absolute",'A-methods'!$AF:$AF,$B916,'A-methods'!$C:$C,$C916,'A-methods'!$A:$A,$D916)</f>
        <v>0</v>
      </c>
      <c r="Y916" s="243">
        <f>SUMIFS('A-methods'!AE:AE,'A-methods'!$AG:$AG,"absolute",'A-methods'!$AF:$AF,$B916,'A-methods'!$C:$C,$C916,'A-methods'!$A:$A,$D916)</f>
        <v>0</v>
      </c>
    </row>
    <row r="917" spans="1:25">
      <c r="A917" s="237" t="s">
        <v>255</v>
      </c>
      <c r="B917" s="221" t="s">
        <v>227</v>
      </c>
      <c r="C917" s="274" t="str">
        <f t="shared" si="83"/>
        <v>ACT</v>
      </c>
      <c r="D917" s="272" t="str">
        <f t="shared" si="85"/>
        <v>Low</v>
      </c>
      <c r="E917" s="195">
        <f>SUMIFS('A-methods'!K:K,'A-methods'!$AG:$AG,"absolute",'A-methods'!$AF:$AF,$B917,'A-methods'!$C:$C,$C917,'A-methods'!$A:$A,$D917)</f>
        <v>0</v>
      </c>
      <c r="F917" s="243">
        <f>SUMIFS('A-methods'!L:L,'A-methods'!$AG:$AG,"absolute",'A-methods'!$AF:$AF,$B917,'A-methods'!$C:$C,$C917,'A-methods'!$A:$A,$D917)</f>
        <v>0</v>
      </c>
      <c r="G917" s="243">
        <f>SUMIFS('A-methods'!M:M,'A-methods'!$AG:$AG,"absolute",'A-methods'!$AF:$AF,$B917,'A-methods'!$C:$C,$C917,'A-methods'!$A:$A,$D917)</f>
        <v>0</v>
      </c>
      <c r="H917" s="243">
        <f>SUMIFS('A-methods'!N:N,'A-methods'!$AG:$AG,"absolute",'A-methods'!$AF:$AF,$B917,'A-methods'!$C:$C,$C917,'A-methods'!$A:$A,$D917)</f>
        <v>0</v>
      </c>
      <c r="I917" s="243">
        <f>SUMIFS('A-methods'!O:O,'A-methods'!$AG:$AG,"absolute",'A-methods'!$AF:$AF,$B917,'A-methods'!$C:$C,$C917,'A-methods'!$A:$A,$D917)</f>
        <v>0</v>
      </c>
      <c r="J917" s="243">
        <f>SUMIFS('A-methods'!P:P,'A-methods'!$AG:$AG,"absolute",'A-methods'!$AF:$AF,$B917,'A-methods'!$C:$C,$C917,'A-methods'!$A:$A,$D917)</f>
        <v>0</v>
      </c>
      <c r="K917" s="243">
        <f>SUMIFS('A-methods'!Q:Q,'A-methods'!$AG:$AG,"absolute",'A-methods'!$AF:$AF,$B917,'A-methods'!$C:$C,$C917,'A-methods'!$A:$A,$D917)</f>
        <v>0</v>
      </c>
      <c r="L917" s="243">
        <f>SUMIFS('A-methods'!R:R,'A-methods'!$AG:$AG,"absolute",'A-methods'!$AF:$AF,$B917,'A-methods'!$C:$C,$C917,'A-methods'!$A:$A,$D917)</f>
        <v>0</v>
      </c>
      <c r="M917" s="243">
        <f>SUMIFS('A-methods'!S:S,'A-methods'!$AG:$AG,"absolute",'A-methods'!$AF:$AF,$B917,'A-methods'!$C:$C,$C917,'A-methods'!$A:$A,$D917)</f>
        <v>0</v>
      </c>
      <c r="N917" s="243">
        <f>SUMIFS('A-methods'!T:T,'A-methods'!$AG:$AG,"absolute",'A-methods'!$AF:$AF,$B917,'A-methods'!$C:$C,$C917,'A-methods'!$A:$A,$D917)</f>
        <v>0</v>
      </c>
      <c r="O917" s="243">
        <f>SUMIFS('A-methods'!U:U,'A-methods'!$AG:$AG,"absolute",'A-methods'!$AF:$AF,$B917,'A-methods'!$C:$C,$C917,'A-methods'!$A:$A,$D917)</f>
        <v>0</v>
      </c>
      <c r="P917" s="243">
        <f>SUMIFS('A-methods'!V:V,'A-methods'!$AG:$AG,"absolute",'A-methods'!$AF:$AF,$B917,'A-methods'!$C:$C,$C917,'A-methods'!$A:$A,$D917)</f>
        <v>0</v>
      </c>
      <c r="Q917" s="243">
        <f>SUMIFS('A-methods'!W:W,'A-methods'!$AG:$AG,"absolute",'A-methods'!$AF:$AF,$B917,'A-methods'!$C:$C,$C917,'A-methods'!$A:$A,$D917)</f>
        <v>0</v>
      </c>
      <c r="R917" s="243">
        <f>SUMIFS('A-methods'!X:X,'A-methods'!$AG:$AG,"absolute",'A-methods'!$AF:$AF,$B917,'A-methods'!$C:$C,$C917,'A-methods'!$A:$A,$D917)</f>
        <v>0</v>
      </c>
      <c r="S917" s="243">
        <f>SUMIFS('A-methods'!Y:Y,'A-methods'!$AG:$AG,"absolute",'A-methods'!$AF:$AF,$B917,'A-methods'!$C:$C,$C917,'A-methods'!$A:$A,$D917)</f>
        <v>0</v>
      </c>
      <c r="T917" s="243">
        <f>SUMIFS('A-methods'!Z:Z,'A-methods'!$AG:$AG,"absolute",'A-methods'!$AF:$AF,$B917,'A-methods'!$C:$C,$C917,'A-methods'!$A:$A,$D917)</f>
        <v>0</v>
      </c>
      <c r="U917" s="243">
        <f>SUMIFS('A-methods'!AA:AA,'A-methods'!$AG:$AG,"absolute",'A-methods'!$AF:$AF,$B917,'A-methods'!$C:$C,$C917,'A-methods'!$A:$A,$D917)</f>
        <v>0</v>
      </c>
      <c r="V917" s="243">
        <f>SUMIFS('A-methods'!AB:AB,'A-methods'!$AG:$AG,"absolute",'A-methods'!$AF:$AF,$B917,'A-methods'!$C:$C,$C917,'A-methods'!$A:$A,$D917)</f>
        <v>0</v>
      </c>
      <c r="W917" s="243">
        <f>SUMIFS('A-methods'!AC:AC,'A-methods'!$AG:$AG,"absolute",'A-methods'!$AF:$AF,$B917,'A-methods'!$C:$C,$C917,'A-methods'!$A:$A,$D917)</f>
        <v>0</v>
      </c>
      <c r="X917" s="243">
        <f>SUMIFS('A-methods'!AD:AD,'A-methods'!$AG:$AG,"absolute",'A-methods'!$AF:$AF,$B917,'A-methods'!$C:$C,$C917,'A-methods'!$A:$A,$D917)</f>
        <v>0</v>
      </c>
      <c r="Y917" s="243">
        <f>SUMIFS('A-methods'!AE:AE,'A-methods'!$AG:$AG,"absolute",'A-methods'!$AF:$AF,$B917,'A-methods'!$C:$C,$C917,'A-methods'!$A:$A,$D917)</f>
        <v>0</v>
      </c>
    </row>
    <row r="918" spans="1:25">
      <c r="A918" s="237" t="s">
        <v>256</v>
      </c>
      <c r="B918" s="221" t="s">
        <v>372</v>
      </c>
      <c r="C918" s="274" t="str">
        <f t="shared" si="83"/>
        <v>ACT</v>
      </c>
      <c r="D918" s="272" t="str">
        <f t="shared" si="85"/>
        <v>Low</v>
      </c>
      <c r="E918" s="195">
        <f>SUMIFS('A-methods'!K:K,'A-methods'!$AG:$AG,"absolute",'A-methods'!$AF:$AF,$B918,'A-methods'!$C:$C,$C918,'A-methods'!$A:$A,$D918)</f>
        <v>0</v>
      </c>
      <c r="F918" s="243">
        <f>SUMIFS('A-methods'!L:L,'A-methods'!$AG:$AG,"absolute",'A-methods'!$AF:$AF,$B918,'A-methods'!$C:$C,$C918,'A-methods'!$A:$A,$D918)</f>
        <v>0</v>
      </c>
      <c r="G918" s="243">
        <f>SUMIFS('A-methods'!M:M,'A-methods'!$AG:$AG,"absolute",'A-methods'!$AF:$AF,$B918,'A-methods'!$C:$C,$C918,'A-methods'!$A:$A,$D918)</f>
        <v>0</v>
      </c>
      <c r="H918" s="243">
        <f>SUMIFS('A-methods'!N:N,'A-methods'!$AG:$AG,"absolute",'A-methods'!$AF:$AF,$B918,'A-methods'!$C:$C,$C918,'A-methods'!$A:$A,$D918)</f>
        <v>0</v>
      </c>
      <c r="I918" s="243">
        <f>SUMIFS('A-methods'!O:O,'A-methods'!$AG:$AG,"absolute",'A-methods'!$AF:$AF,$B918,'A-methods'!$C:$C,$C918,'A-methods'!$A:$A,$D918)</f>
        <v>0</v>
      </c>
      <c r="J918" s="243">
        <f>SUMIFS('A-methods'!P:P,'A-methods'!$AG:$AG,"absolute",'A-methods'!$AF:$AF,$B918,'A-methods'!$C:$C,$C918,'A-methods'!$A:$A,$D918)</f>
        <v>0</v>
      </c>
      <c r="K918" s="243">
        <f>SUMIFS('A-methods'!Q:Q,'A-methods'!$AG:$AG,"absolute",'A-methods'!$AF:$AF,$B918,'A-methods'!$C:$C,$C918,'A-methods'!$A:$A,$D918)</f>
        <v>0</v>
      </c>
      <c r="L918" s="243">
        <f>SUMIFS('A-methods'!R:R,'A-methods'!$AG:$AG,"absolute",'A-methods'!$AF:$AF,$B918,'A-methods'!$C:$C,$C918,'A-methods'!$A:$A,$D918)</f>
        <v>0</v>
      </c>
      <c r="M918" s="243">
        <f>SUMIFS('A-methods'!S:S,'A-methods'!$AG:$AG,"absolute",'A-methods'!$AF:$AF,$B918,'A-methods'!$C:$C,$C918,'A-methods'!$A:$A,$D918)</f>
        <v>0</v>
      </c>
      <c r="N918" s="243">
        <f>SUMIFS('A-methods'!T:T,'A-methods'!$AG:$AG,"absolute",'A-methods'!$AF:$AF,$B918,'A-methods'!$C:$C,$C918,'A-methods'!$A:$A,$D918)</f>
        <v>0</v>
      </c>
      <c r="O918" s="243">
        <f>SUMIFS('A-methods'!U:U,'A-methods'!$AG:$AG,"absolute",'A-methods'!$AF:$AF,$B918,'A-methods'!$C:$C,$C918,'A-methods'!$A:$A,$D918)</f>
        <v>0</v>
      </c>
      <c r="P918" s="243">
        <f>SUMIFS('A-methods'!V:V,'A-methods'!$AG:$AG,"absolute",'A-methods'!$AF:$AF,$B918,'A-methods'!$C:$C,$C918,'A-methods'!$A:$A,$D918)</f>
        <v>0</v>
      </c>
      <c r="Q918" s="243">
        <f>SUMIFS('A-methods'!W:W,'A-methods'!$AG:$AG,"absolute",'A-methods'!$AF:$AF,$B918,'A-methods'!$C:$C,$C918,'A-methods'!$A:$A,$D918)</f>
        <v>0</v>
      </c>
      <c r="R918" s="243">
        <f>SUMIFS('A-methods'!X:X,'A-methods'!$AG:$AG,"absolute",'A-methods'!$AF:$AF,$B918,'A-methods'!$C:$C,$C918,'A-methods'!$A:$A,$D918)</f>
        <v>0</v>
      </c>
      <c r="S918" s="243">
        <f>SUMIFS('A-methods'!Y:Y,'A-methods'!$AG:$AG,"absolute",'A-methods'!$AF:$AF,$B918,'A-methods'!$C:$C,$C918,'A-methods'!$A:$A,$D918)</f>
        <v>0</v>
      </c>
      <c r="T918" s="243">
        <f>SUMIFS('A-methods'!Z:Z,'A-methods'!$AG:$AG,"absolute",'A-methods'!$AF:$AF,$B918,'A-methods'!$C:$C,$C918,'A-methods'!$A:$A,$D918)</f>
        <v>0</v>
      </c>
      <c r="U918" s="243">
        <f>SUMIFS('A-methods'!AA:AA,'A-methods'!$AG:$AG,"absolute",'A-methods'!$AF:$AF,$B918,'A-methods'!$C:$C,$C918,'A-methods'!$A:$A,$D918)</f>
        <v>0</v>
      </c>
      <c r="V918" s="243">
        <f>SUMIFS('A-methods'!AB:AB,'A-methods'!$AG:$AG,"absolute",'A-methods'!$AF:$AF,$B918,'A-methods'!$C:$C,$C918,'A-methods'!$A:$A,$D918)</f>
        <v>0</v>
      </c>
      <c r="W918" s="243">
        <f>SUMIFS('A-methods'!AC:AC,'A-methods'!$AG:$AG,"absolute",'A-methods'!$AF:$AF,$B918,'A-methods'!$C:$C,$C918,'A-methods'!$A:$A,$D918)</f>
        <v>0</v>
      </c>
      <c r="X918" s="243">
        <f>SUMIFS('A-methods'!AD:AD,'A-methods'!$AG:$AG,"absolute",'A-methods'!$AF:$AF,$B918,'A-methods'!$C:$C,$C918,'A-methods'!$A:$A,$D918)</f>
        <v>0</v>
      </c>
      <c r="Y918" s="243">
        <f>SUMIFS('A-methods'!AE:AE,'A-methods'!$AG:$AG,"absolute",'A-methods'!$AF:$AF,$B918,'A-methods'!$C:$C,$C918,'A-methods'!$A:$A,$D918)</f>
        <v>0</v>
      </c>
    </row>
    <row r="919" spans="1:25">
      <c r="A919" s="237" t="s">
        <v>370</v>
      </c>
      <c r="B919" s="221" t="s">
        <v>371</v>
      </c>
      <c r="C919" s="274" t="str">
        <f t="shared" si="83"/>
        <v>ACT</v>
      </c>
      <c r="D919" s="272" t="str">
        <f t="shared" si="85"/>
        <v>Low</v>
      </c>
      <c r="E919" s="195">
        <f>SUMIFS('A-methods'!K:K,'A-methods'!$AG:$AG,"absolute",'A-methods'!$AF:$AF,$B919,'A-methods'!$C:$C,$C919,'A-methods'!$A:$A,$D919)</f>
        <v>0</v>
      </c>
      <c r="F919" s="243">
        <f>SUMIFS('A-methods'!L:L,'A-methods'!$AG:$AG,"absolute",'A-methods'!$AF:$AF,$B919,'A-methods'!$C:$C,$C919,'A-methods'!$A:$A,$D919)</f>
        <v>0</v>
      </c>
      <c r="G919" s="243">
        <f>SUMIFS('A-methods'!M:M,'A-methods'!$AG:$AG,"absolute",'A-methods'!$AF:$AF,$B919,'A-methods'!$C:$C,$C919,'A-methods'!$A:$A,$D919)</f>
        <v>0</v>
      </c>
      <c r="H919" s="243">
        <f>SUMIFS('A-methods'!N:N,'A-methods'!$AG:$AG,"absolute",'A-methods'!$AF:$AF,$B919,'A-methods'!$C:$C,$C919,'A-methods'!$A:$A,$D919)</f>
        <v>0</v>
      </c>
      <c r="I919" s="243">
        <f>SUMIFS('A-methods'!O:O,'A-methods'!$AG:$AG,"absolute",'A-methods'!$AF:$AF,$B919,'A-methods'!$C:$C,$C919,'A-methods'!$A:$A,$D919)</f>
        <v>0</v>
      </c>
      <c r="J919" s="243">
        <f>SUMIFS('A-methods'!P:P,'A-methods'!$AG:$AG,"absolute",'A-methods'!$AF:$AF,$B919,'A-methods'!$C:$C,$C919,'A-methods'!$A:$A,$D919)</f>
        <v>0</v>
      </c>
      <c r="K919" s="243">
        <f>SUMIFS('A-methods'!Q:Q,'A-methods'!$AG:$AG,"absolute",'A-methods'!$AF:$AF,$B919,'A-methods'!$C:$C,$C919,'A-methods'!$A:$A,$D919)</f>
        <v>0</v>
      </c>
      <c r="L919" s="243">
        <f>SUMIFS('A-methods'!R:R,'A-methods'!$AG:$AG,"absolute",'A-methods'!$AF:$AF,$B919,'A-methods'!$C:$C,$C919,'A-methods'!$A:$A,$D919)</f>
        <v>0</v>
      </c>
      <c r="M919" s="243">
        <f>SUMIFS('A-methods'!S:S,'A-methods'!$AG:$AG,"absolute",'A-methods'!$AF:$AF,$B919,'A-methods'!$C:$C,$C919,'A-methods'!$A:$A,$D919)</f>
        <v>0</v>
      </c>
      <c r="N919" s="243">
        <f>SUMIFS('A-methods'!T:T,'A-methods'!$AG:$AG,"absolute",'A-methods'!$AF:$AF,$B919,'A-methods'!$C:$C,$C919,'A-methods'!$A:$A,$D919)</f>
        <v>0</v>
      </c>
      <c r="O919" s="243">
        <f>SUMIFS('A-methods'!U:U,'A-methods'!$AG:$AG,"absolute",'A-methods'!$AF:$AF,$B919,'A-methods'!$C:$C,$C919,'A-methods'!$A:$A,$D919)</f>
        <v>0</v>
      </c>
      <c r="P919" s="243">
        <f>SUMIFS('A-methods'!V:V,'A-methods'!$AG:$AG,"absolute",'A-methods'!$AF:$AF,$B919,'A-methods'!$C:$C,$C919,'A-methods'!$A:$A,$D919)</f>
        <v>0</v>
      </c>
      <c r="Q919" s="243">
        <f>SUMIFS('A-methods'!W:W,'A-methods'!$AG:$AG,"absolute",'A-methods'!$AF:$AF,$B919,'A-methods'!$C:$C,$C919,'A-methods'!$A:$A,$D919)</f>
        <v>0</v>
      </c>
      <c r="R919" s="243">
        <f>SUMIFS('A-methods'!X:X,'A-methods'!$AG:$AG,"absolute",'A-methods'!$AF:$AF,$B919,'A-methods'!$C:$C,$C919,'A-methods'!$A:$A,$D919)</f>
        <v>0</v>
      </c>
      <c r="S919" s="243">
        <f>SUMIFS('A-methods'!Y:Y,'A-methods'!$AG:$AG,"absolute",'A-methods'!$AF:$AF,$B919,'A-methods'!$C:$C,$C919,'A-methods'!$A:$A,$D919)</f>
        <v>0</v>
      </c>
      <c r="T919" s="243">
        <f>SUMIFS('A-methods'!Z:Z,'A-methods'!$AG:$AG,"absolute",'A-methods'!$AF:$AF,$B919,'A-methods'!$C:$C,$C919,'A-methods'!$A:$A,$D919)</f>
        <v>0</v>
      </c>
      <c r="U919" s="243">
        <f>SUMIFS('A-methods'!AA:AA,'A-methods'!$AG:$AG,"absolute",'A-methods'!$AF:$AF,$B919,'A-methods'!$C:$C,$C919,'A-methods'!$A:$A,$D919)</f>
        <v>0</v>
      </c>
      <c r="V919" s="243">
        <f>SUMIFS('A-methods'!AB:AB,'A-methods'!$AG:$AG,"absolute",'A-methods'!$AF:$AF,$B919,'A-methods'!$C:$C,$C919,'A-methods'!$A:$A,$D919)</f>
        <v>0</v>
      </c>
      <c r="W919" s="243">
        <f>SUMIFS('A-methods'!AC:AC,'A-methods'!$AG:$AG,"absolute",'A-methods'!$AF:$AF,$B919,'A-methods'!$C:$C,$C919,'A-methods'!$A:$A,$D919)</f>
        <v>0</v>
      </c>
      <c r="X919" s="243">
        <f>SUMIFS('A-methods'!AD:AD,'A-methods'!$AG:$AG,"absolute",'A-methods'!$AF:$AF,$B919,'A-methods'!$C:$C,$C919,'A-methods'!$A:$A,$D919)</f>
        <v>0</v>
      </c>
      <c r="Y919" s="243">
        <f>SUMIFS('A-methods'!AE:AE,'A-methods'!$AG:$AG,"absolute",'A-methods'!$AF:$AF,$B919,'A-methods'!$C:$C,$C919,'A-methods'!$A:$A,$D919)</f>
        <v>0</v>
      </c>
    </row>
    <row r="920" spans="1:25">
      <c r="A920" s="237" t="s">
        <v>381</v>
      </c>
      <c r="B920" s="221" t="s">
        <v>382</v>
      </c>
      <c r="C920" s="274" t="str">
        <f t="shared" si="83"/>
        <v>ACT</v>
      </c>
      <c r="D920" s="272" t="str">
        <f t="shared" si="85"/>
        <v>Low</v>
      </c>
      <c r="E920" s="195">
        <f>SUMIFS('A-methods'!K:K,'A-methods'!$AG:$AG,"absolute",'A-methods'!$AF:$AF,$B920,'A-methods'!$C:$C,$C920,'A-methods'!$A:$A,$D920)</f>
        <v>0</v>
      </c>
      <c r="F920" s="243">
        <f>SUMIFS('A-methods'!L:L,'A-methods'!$AG:$AG,"absolute",'A-methods'!$AF:$AF,$B920,'A-methods'!$C:$C,$C920,'A-methods'!$A:$A,$D920)</f>
        <v>0</v>
      </c>
      <c r="G920" s="243">
        <f>SUMIFS('A-methods'!M:M,'A-methods'!$AG:$AG,"absolute",'A-methods'!$AF:$AF,$B920,'A-methods'!$C:$C,$C920,'A-methods'!$A:$A,$D920)</f>
        <v>0</v>
      </c>
      <c r="H920" s="243">
        <f>SUMIFS('A-methods'!N:N,'A-methods'!$AG:$AG,"absolute",'A-methods'!$AF:$AF,$B920,'A-methods'!$C:$C,$C920,'A-methods'!$A:$A,$D920)</f>
        <v>0</v>
      </c>
      <c r="I920" s="243">
        <f>SUMIFS('A-methods'!O:O,'A-methods'!$AG:$AG,"absolute",'A-methods'!$AF:$AF,$B920,'A-methods'!$C:$C,$C920,'A-methods'!$A:$A,$D920)</f>
        <v>0</v>
      </c>
      <c r="J920" s="243">
        <f>SUMIFS('A-methods'!P:P,'A-methods'!$AG:$AG,"absolute",'A-methods'!$AF:$AF,$B920,'A-methods'!$C:$C,$C920,'A-methods'!$A:$A,$D920)</f>
        <v>0</v>
      </c>
      <c r="K920" s="243">
        <f>SUMIFS('A-methods'!Q:Q,'A-methods'!$AG:$AG,"absolute",'A-methods'!$AF:$AF,$B920,'A-methods'!$C:$C,$C920,'A-methods'!$A:$A,$D920)</f>
        <v>0</v>
      </c>
      <c r="L920" s="243">
        <f>SUMIFS('A-methods'!R:R,'A-methods'!$AG:$AG,"absolute",'A-methods'!$AF:$AF,$B920,'A-methods'!$C:$C,$C920,'A-methods'!$A:$A,$D920)</f>
        <v>0</v>
      </c>
      <c r="M920" s="243">
        <f>SUMIFS('A-methods'!S:S,'A-methods'!$AG:$AG,"absolute",'A-methods'!$AF:$AF,$B920,'A-methods'!$C:$C,$C920,'A-methods'!$A:$A,$D920)</f>
        <v>0</v>
      </c>
      <c r="N920" s="243">
        <f>SUMIFS('A-methods'!T:T,'A-methods'!$AG:$AG,"absolute",'A-methods'!$AF:$AF,$B920,'A-methods'!$C:$C,$C920,'A-methods'!$A:$A,$D920)</f>
        <v>0</v>
      </c>
      <c r="O920" s="243">
        <f>SUMIFS('A-methods'!U:U,'A-methods'!$AG:$AG,"absolute",'A-methods'!$AF:$AF,$B920,'A-methods'!$C:$C,$C920,'A-methods'!$A:$A,$D920)</f>
        <v>0</v>
      </c>
      <c r="P920" s="243">
        <f>SUMIFS('A-methods'!V:V,'A-methods'!$AG:$AG,"absolute",'A-methods'!$AF:$AF,$B920,'A-methods'!$C:$C,$C920,'A-methods'!$A:$A,$D920)</f>
        <v>0</v>
      </c>
      <c r="Q920" s="243">
        <f>SUMIFS('A-methods'!W:W,'A-methods'!$AG:$AG,"absolute",'A-methods'!$AF:$AF,$B920,'A-methods'!$C:$C,$C920,'A-methods'!$A:$A,$D920)</f>
        <v>0</v>
      </c>
      <c r="R920" s="243">
        <f>SUMIFS('A-methods'!X:X,'A-methods'!$AG:$AG,"absolute",'A-methods'!$AF:$AF,$B920,'A-methods'!$C:$C,$C920,'A-methods'!$A:$A,$D920)</f>
        <v>0</v>
      </c>
      <c r="S920" s="243">
        <f>SUMIFS('A-methods'!Y:Y,'A-methods'!$AG:$AG,"absolute",'A-methods'!$AF:$AF,$B920,'A-methods'!$C:$C,$C920,'A-methods'!$A:$A,$D920)</f>
        <v>0</v>
      </c>
      <c r="T920" s="243">
        <f>SUMIFS('A-methods'!Z:Z,'A-methods'!$AG:$AG,"absolute",'A-methods'!$AF:$AF,$B920,'A-methods'!$C:$C,$C920,'A-methods'!$A:$A,$D920)</f>
        <v>0</v>
      </c>
      <c r="U920" s="243">
        <f>SUMIFS('A-methods'!AA:AA,'A-methods'!$AG:$AG,"absolute",'A-methods'!$AF:$AF,$B920,'A-methods'!$C:$C,$C920,'A-methods'!$A:$A,$D920)</f>
        <v>0</v>
      </c>
      <c r="V920" s="243">
        <f>SUMIFS('A-methods'!AB:AB,'A-methods'!$AG:$AG,"absolute",'A-methods'!$AF:$AF,$B920,'A-methods'!$C:$C,$C920,'A-methods'!$A:$A,$D920)</f>
        <v>0</v>
      </c>
      <c r="W920" s="243">
        <f>SUMIFS('A-methods'!AC:AC,'A-methods'!$AG:$AG,"absolute",'A-methods'!$AF:$AF,$B920,'A-methods'!$C:$C,$C920,'A-methods'!$A:$A,$D920)</f>
        <v>0</v>
      </c>
      <c r="X920" s="243">
        <f>SUMIFS('A-methods'!AD:AD,'A-methods'!$AG:$AG,"absolute",'A-methods'!$AF:$AF,$B920,'A-methods'!$C:$C,$C920,'A-methods'!$A:$A,$D920)</f>
        <v>0</v>
      </c>
      <c r="Y920" s="243">
        <f>SUMIFS('A-methods'!AE:AE,'A-methods'!$AG:$AG,"absolute",'A-methods'!$AF:$AF,$B920,'A-methods'!$C:$C,$C920,'A-methods'!$A:$A,$D920)</f>
        <v>0</v>
      </c>
    </row>
    <row r="921" spans="1:25">
      <c r="A921" s="237" t="s">
        <v>257</v>
      </c>
      <c r="B921" s="221" t="s">
        <v>194</v>
      </c>
      <c r="C921" s="274" t="str">
        <f t="shared" si="83"/>
        <v>ACT</v>
      </c>
      <c r="D921" s="272" t="str">
        <f t="shared" si="85"/>
        <v>Low</v>
      </c>
      <c r="E921" s="195">
        <f>SUMIFS('A-methods'!K:K,'A-methods'!$AG:$AG,"absolute",'A-methods'!$AF:$AF,$B921,'A-methods'!$C:$C,$C921,'A-methods'!$A:$A,$D921)</f>
        <v>0</v>
      </c>
      <c r="F921" s="243">
        <f>SUMIFS('A-methods'!L:L,'A-methods'!$AG:$AG,"absolute",'A-methods'!$AF:$AF,$B921,'A-methods'!$C:$C,$C921,'A-methods'!$A:$A,$D921)</f>
        <v>0</v>
      </c>
      <c r="G921" s="243">
        <f>SUMIFS('A-methods'!M:M,'A-methods'!$AG:$AG,"absolute",'A-methods'!$AF:$AF,$B921,'A-methods'!$C:$C,$C921,'A-methods'!$A:$A,$D921)</f>
        <v>0</v>
      </c>
      <c r="H921" s="243">
        <f>SUMIFS('A-methods'!N:N,'A-methods'!$AG:$AG,"absolute",'A-methods'!$AF:$AF,$B921,'A-methods'!$C:$C,$C921,'A-methods'!$A:$A,$D921)</f>
        <v>0</v>
      </c>
      <c r="I921" s="243">
        <f>SUMIFS('A-methods'!O:O,'A-methods'!$AG:$AG,"absolute",'A-methods'!$AF:$AF,$B921,'A-methods'!$C:$C,$C921,'A-methods'!$A:$A,$D921)</f>
        <v>0</v>
      </c>
      <c r="J921" s="243">
        <f>SUMIFS('A-methods'!P:P,'A-methods'!$AG:$AG,"absolute",'A-methods'!$AF:$AF,$B921,'A-methods'!$C:$C,$C921,'A-methods'!$A:$A,$D921)</f>
        <v>0</v>
      </c>
      <c r="K921" s="243">
        <f>SUMIFS('A-methods'!Q:Q,'A-methods'!$AG:$AG,"absolute",'A-methods'!$AF:$AF,$B921,'A-methods'!$C:$C,$C921,'A-methods'!$A:$A,$D921)</f>
        <v>0</v>
      </c>
      <c r="L921" s="243">
        <f>SUMIFS('A-methods'!R:R,'A-methods'!$AG:$AG,"absolute",'A-methods'!$AF:$AF,$B921,'A-methods'!$C:$C,$C921,'A-methods'!$A:$A,$D921)</f>
        <v>0</v>
      </c>
      <c r="M921" s="243">
        <f>SUMIFS('A-methods'!S:S,'A-methods'!$AG:$AG,"absolute",'A-methods'!$AF:$AF,$B921,'A-methods'!$C:$C,$C921,'A-methods'!$A:$A,$D921)</f>
        <v>0</v>
      </c>
      <c r="N921" s="243">
        <f>SUMIFS('A-methods'!T:T,'A-methods'!$AG:$AG,"absolute",'A-methods'!$AF:$AF,$B921,'A-methods'!$C:$C,$C921,'A-methods'!$A:$A,$D921)</f>
        <v>0</v>
      </c>
      <c r="O921" s="243">
        <f>SUMIFS('A-methods'!U:U,'A-methods'!$AG:$AG,"absolute",'A-methods'!$AF:$AF,$B921,'A-methods'!$C:$C,$C921,'A-methods'!$A:$A,$D921)</f>
        <v>0</v>
      </c>
      <c r="P921" s="243">
        <f>SUMIFS('A-methods'!V:V,'A-methods'!$AG:$AG,"absolute",'A-methods'!$AF:$AF,$B921,'A-methods'!$C:$C,$C921,'A-methods'!$A:$A,$D921)</f>
        <v>0</v>
      </c>
      <c r="Q921" s="243">
        <f>SUMIFS('A-methods'!W:W,'A-methods'!$AG:$AG,"absolute",'A-methods'!$AF:$AF,$B921,'A-methods'!$C:$C,$C921,'A-methods'!$A:$A,$D921)</f>
        <v>0</v>
      </c>
      <c r="R921" s="243">
        <f>SUMIFS('A-methods'!X:X,'A-methods'!$AG:$AG,"absolute",'A-methods'!$AF:$AF,$B921,'A-methods'!$C:$C,$C921,'A-methods'!$A:$A,$D921)</f>
        <v>0</v>
      </c>
      <c r="S921" s="243">
        <f>SUMIFS('A-methods'!Y:Y,'A-methods'!$AG:$AG,"absolute",'A-methods'!$AF:$AF,$B921,'A-methods'!$C:$C,$C921,'A-methods'!$A:$A,$D921)</f>
        <v>0</v>
      </c>
      <c r="T921" s="243">
        <f>SUMIFS('A-methods'!Z:Z,'A-methods'!$AG:$AG,"absolute",'A-methods'!$AF:$AF,$B921,'A-methods'!$C:$C,$C921,'A-methods'!$A:$A,$D921)</f>
        <v>0</v>
      </c>
      <c r="U921" s="243">
        <f>SUMIFS('A-methods'!AA:AA,'A-methods'!$AG:$AG,"absolute",'A-methods'!$AF:$AF,$B921,'A-methods'!$C:$C,$C921,'A-methods'!$A:$A,$D921)</f>
        <v>0</v>
      </c>
      <c r="V921" s="243">
        <f>SUMIFS('A-methods'!AB:AB,'A-methods'!$AG:$AG,"absolute",'A-methods'!$AF:$AF,$B921,'A-methods'!$C:$C,$C921,'A-methods'!$A:$A,$D921)</f>
        <v>0</v>
      </c>
      <c r="W921" s="243">
        <f>SUMIFS('A-methods'!AC:AC,'A-methods'!$AG:$AG,"absolute",'A-methods'!$AF:$AF,$B921,'A-methods'!$C:$C,$C921,'A-methods'!$A:$A,$D921)</f>
        <v>0</v>
      </c>
      <c r="X921" s="243">
        <f>SUMIFS('A-methods'!AD:AD,'A-methods'!$AG:$AG,"absolute",'A-methods'!$AF:$AF,$B921,'A-methods'!$C:$C,$C921,'A-methods'!$A:$A,$D921)</f>
        <v>0</v>
      </c>
      <c r="Y921" s="243">
        <f>SUMIFS('A-methods'!AE:AE,'A-methods'!$AG:$AG,"absolute",'A-methods'!$AF:$AF,$B921,'A-methods'!$C:$C,$C921,'A-methods'!$A:$A,$D921)</f>
        <v>0</v>
      </c>
    </row>
    <row r="922" spans="1:25">
      <c r="A922" s="237" t="s">
        <v>159</v>
      </c>
      <c r="B922" s="221" t="s">
        <v>203</v>
      </c>
      <c r="C922" s="274" t="str">
        <f t="shared" si="83"/>
        <v>ACT</v>
      </c>
      <c r="D922" s="272" t="str">
        <f t="shared" si="85"/>
        <v>Low</v>
      </c>
      <c r="E922" s="195">
        <f>SUMIFS('A-methods'!K:K,'A-methods'!$AG:$AG,"absolute",'A-methods'!$AF:$AF,$B922,'A-methods'!$C:$C,$C922,'A-methods'!$A:$A,$D922)</f>
        <v>-976.71</v>
      </c>
      <c r="F922" s="243">
        <f>SUMIFS('A-methods'!L:L,'A-methods'!$AG:$AG,"absolute",'A-methods'!$AF:$AF,$B922,'A-methods'!$C:$C,$C922,'A-methods'!$A:$A,$D922)</f>
        <v>-976.71</v>
      </c>
      <c r="G922" s="243">
        <f>SUMIFS('A-methods'!M:M,'A-methods'!$AG:$AG,"absolute",'A-methods'!$AF:$AF,$B922,'A-methods'!$C:$C,$C922,'A-methods'!$A:$A,$D922)</f>
        <v>-976.71</v>
      </c>
      <c r="H922" s="243">
        <f>SUMIFS('A-methods'!N:N,'A-methods'!$AG:$AG,"absolute",'A-methods'!$AF:$AF,$B922,'A-methods'!$C:$C,$C922,'A-methods'!$A:$A,$D922)</f>
        <v>-976.71</v>
      </c>
      <c r="I922" s="243">
        <f>SUMIFS('A-methods'!O:O,'A-methods'!$AG:$AG,"absolute",'A-methods'!$AF:$AF,$B922,'A-methods'!$C:$C,$C922,'A-methods'!$A:$A,$D922)</f>
        <v>-976.71</v>
      </c>
      <c r="J922" s="243">
        <f>SUMIFS('A-methods'!P:P,'A-methods'!$AG:$AG,"absolute",'A-methods'!$AF:$AF,$B922,'A-methods'!$C:$C,$C922,'A-methods'!$A:$A,$D922)</f>
        <v>-976.71</v>
      </c>
      <c r="K922" s="243">
        <f>SUMIFS('A-methods'!Q:Q,'A-methods'!$AG:$AG,"absolute",'A-methods'!$AF:$AF,$B922,'A-methods'!$C:$C,$C922,'A-methods'!$A:$A,$D922)</f>
        <v>-976.71</v>
      </c>
      <c r="L922" s="243">
        <f>SUMIFS('A-methods'!R:R,'A-methods'!$AG:$AG,"absolute",'A-methods'!$AF:$AF,$B922,'A-methods'!$C:$C,$C922,'A-methods'!$A:$A,$D922)</f>
        <v>-976.71</v>
      </c>
      <c r="M922" s="243">
        <f>SUMIFS('A-methods'!S:S,'A-methods'!$AG:$AG,"absolute",'A-methods'!$AF:$AF,$B922,'A-methods'!$C:$C,$C922,'A-methods'!$A:$A,$D922)</f>
        <v>-976.71</v>
      </c>
      <c r="N922" s="243">
        <f>SUMIFS('A-methods'!T:T,'A-methods'!$AG:$AG,"absolute",'A-methods'!$AF:$AF,$B922,'A-methods'!$C:$C,$C922,'A-methods'!$A:$A,$D922)</f>
        <v>-976.71</v>
      </c>
      <c r="O922" s="243">
        <f>SUMIFS('A-methods'!U:U,'A-methods'!$AG:$AG,"absolute",'A-methods'!$AF:$AF,$B922,'A-methods'!$C:$C,$C922,'A-methods'!$A:$A,$D922)</f>
        <v>-976.71</v>
      </c>
      <c r="P922" s="243">
        <f>SUMIFS('A-methods'!V:V,'A-methods'!$AG:$AG,"absolute",'A-methods'!$AF:$AF,$B922,'A-methods'!$C:$C,$C922,'A-methods'!$A:$A,$D922)</f>
        <v>-976.71</v>
      </c>
      <c r="Q922" s="243">
        <f>SUMIFS('A-methods'!W:W,'A-methods'!$AG:$AG,"absolute",'A-methods'!$AF:$AF,$B922,'A-methods'!$C:$C,$C922,'A-methods'!$A:$A,$D922)</f>
        <v>-976.71</v>
      </c>
      <c r="R922" s="243">
        <f>SUMIFS('A-methods'!X:X,'A-methods'!$AG:$AG,"absolute",'A-methods'!$AF:$AF,$B922,'A-methods'!$C:$C,$C922,'A-methods'!$A:$A,$D922)</f>
        <v>-976.71</v>
      </c>
      <c r="S922" s="243">
        <f>SUMIFS('A-methods'!Y:Y,'A-methods'!$AG:$AG,"absolute",'A-methods'!$AF:$AF,$B922,'A-methods'!$C:$C,$C922,'A-methods'!$A:$A,$D922)</f>
        <v>-976.71</v>
      </c>
      <c r="T922" s="243">
        <f>SUMIFS('A-methods'!Z:Z,'A-methods'!$AG:$AG,"absolute",'A-methods'!$AF:$AF,$B922,'A-methods'!$C:$C,$C922,'A-methods'!$A:$A,$D922)</f>
        <v>-976.71</v>
      </c>
      <c r="U922" s="243">
        <f>SUMIFS('A-methods'!AA:AA,'A-methods'!$AG:$AG,"absolute",'A-methods'!$AF:$AF,$B922,'A-methods'!$C:$C,$C922,'A-methods'!$A:$A,$D922)</f>
        <v>-976.71</v>
      </c>
      <c r="V922" s="243">
        <f>SUMIFS('A-methods'!AB:AB,'A-methods'!$AG:$AG,"absolute",'A-methods'!$AF:$AF,$B922,'A-methods'!$C:$C,$C922,'A-methods'!$A:$A,$D922)</f>
        <v>-976.71</v>
      </c>
      <c r="W922" s="243">
        <f>SUMIFS('A-methods'!AC:AC,'A-methods'!$AG:$AG,"absolute",'A-methods'!$AF:$AF,$B922,'A-methods'!$C:$C,$C922,'A-methods'!$A:$A,$D922)</f>
        <v>-976.71</v>
      </c>
      <c r="X922" s="243">
        <f>SUMIFS('A-methods'!AD:AD,'A-methods'!$AG:$AG,"absolute",'A-methods'!$AF:$AF,$B922,'A-methods'!$C:$C,$C922,'A-methods'!$A:$A,$D922)</f>
        <v>-976.71</v>
      </c>
      <c r="Y922" s="243">
        <f>SUMIFS('A-methods'!AE:AE,'A-methods'!$AG:$AG,"absolute",'A-methods'!$AF:$AF,$B922,'A-methods'!$C:$C,$C922,'A-methods'!$A:$A,$D922)</f>
        <v>-976.71</v>
      </c>
    </row>
    <row r="923" spans="1:25">
      <c r="A923" s="237" t="s">
        <v>258</v>
      </c>
      <c r="B923" s="221" t="s">
        <v>766</v>
      </c>
      <c r="C923" s="274" t="str">
        <f t="shared" si="83"/>
        <v>ACT</v>
      </c>
      <c r="D923" s="272" t="str">
        <f t="shared" si="85"/>
        <v>Low</v>
      </c>
      <c r="E923" s="195">
        <f>SUMIFS('A-methods'!K:K,'A-methods'!$AG:$AG,"absolute",'A-methods'!$AF:$AF,$B923,'A-methods'!$C:$C,$C923,'A-methods'!$A:$A,$D923)</f>
        <v>1571.6081177140748</v>
      </c>
      <c r="F923" s="243">
        <f>SUMIFS('A-methods'!L:L,'A-methods'!$AG:$AG,"absolute",'A-methods'!$AF:$AF,$B923,'A-methods'!$C:$C,$C923,'A-methods'!$A:$A,$D923)</f>
        <v>1540.1759553597933</v>
      </c>
      <c r="G923" s="243">
        <f>SUMIFS('A-methods'!M:M,'A-methods'!$AG:$AG,"absolute",'A-methods'!$AF:$AF,$B923,'A-methods'!$C:$C,$C923,'A-methods'!$A:$A,$D923)</f>
        <v>1509.3724362525975</v>
      </c>
      <c r="H923" s="243">
        <f>SUMIFS('A-methods'!N:N,'A-methods'!$AG:$AG,"absolute",'A-methods'!$AF:$AF,$B923,'A-methods'!$C:$C,$C923,'A-methods'!$A:$A,$D923)</f>
        <v>1479.1849875275454</v>
      </c>
      <c r="I923" s="243">
        <f>SUMIFS('A-methods'!O:O,'A-methods'!$AG:$AG,"absolute",'A-methods'!$AF:$AF,$B923,'A-methods'!$C:$C,$C923,'A-methods'!$A:$A,$D923)</f>
        <v>1449.6012877769945</v>
      </c>
      <c r="J923" s="243">
        <f>SUMIFS('A-methods'!P:P,'A-methods'!$AG:$AG,"absolute",'A-methods'!$AF:$AF,$B923,'A-methods'!$C:$C,$C923,'A-methods'!$A:$A,$D923)</f>
        <v>1420.6092620214545</v>
      </c>
      <c r="K923" s="243">
        <f>SUMIFS('A-methods'!Q:Q,'A-methods'!$AG:$AG,"absolute",'A-methods'!$AF:$AF,$B923,'A-methods'!$C:$C,$C923,'A-methods'!$A:$A,$D923)</f>
        <v>1392.1970767810253</v>
      </c>
      <c r="L923" s="243">
        <f>SUMIFS('A-methods'!R:R,'A-methods'!$AG:$AG,"absolute",'A-methods'!$AF:$AF,$B923,'A-methods'!$C:$C,$C923,'A-methods'!$A:$A,$D923)</f>
        <v>1364.3531352454047</v>
      </c>
      <c r="M923" s="243">
        <f>SUMIFS('A-methods'!S:S,'A-methods'!$AG:$AG,"absolute",'A-methods'!$AF:$AF,$B923,'A-methods'!$C:$C,$C923,'A-methods'!$A:$A,$D923)</f>
        <v>1337.0660725404966</v>
      </c>
      <c r="N923" s="243">
        <f>SUMIFS('A-methods'!T:T,'A-methods'!$AG:$AG,"absolute",'A-methods'!$AF:$AF,$B923,'A-methods'!$C:$C,$C923,'A-methods'!$A:$A,$D923)</f>
        <v>1310.3247510896867</v>
      </c>
      <c r="O923" s="243">
        <f>SUMIFS('A-methods'!U:U,'A-methods'!$AG:$AG,"absolute",'A-methods'!$AF:$AF,$B923,'A-methods'!$C:$C,$C923,'A-methods'!$A:$A,$D923)</f>
        <v>1284.1182560678931</v>
      </c>
      <c r="P923" s="243">
        <f>SUMIFS('A-methods'!V:V,'A-methods'!$AG:$AG,"absolute",'A-methods'!$AF:$AF,$B923,'A-methods'!$C:$C,$C923,'A-methods'!$A:$A,$D923)</f>
        <v>1258.4358909465352</v>
      </c>
      <c r="Q923" s="243">
        <f>SUMIFS('A-methods'!W:W,'A-methods'!$AG:$AG,"absolute",'A-methods'!$AF:$AF,$B923,'A-methods'!$C:$C,$C923,'A-methods'!$A:$A,$D923)</f>
        <v>1233.2671731276046</v>
      </c>
      <c r="R923" s="243">
        <f>SUMIFS('A-methods'!X:X,'A-methods'!$AG:$AG,"absolute",'A-methods'!$AF:$AF,$B923,'A-methods'!$C:$C,$C923,'A-methods'!$A:$A,$D923)</f>
        <v>1208.6018296650525</v>
      </c>
      <c r="S923" s="243">
        <f>SUMIFS('A-methods'!Y:Y,'A-methods'!$AG:$AG,"absolute",'A-methods'!$AF:$AF,$B923,'A-methods'!$C:$C,$C923,'A-methods'!$A:$A,$D923)</f>
        <v>1184.4297930717514</v>
      </c>
      <c r="T923" s="243">
        <f>SUMIFS('A-methods'!Z:Z,'A-methods'!$AG:$AG,"absolute",'A-methods'!$AF:$AF,$B923,'A-methods'!$C:$C,$C923,'A-methods'!$A:$A,$D923)</f>
        <v>1160.7411972103164</v>
      </c>
      <c r="U923" s="243">
        <f>SUMIFS('A-methods'!AA:AA,'A-methods'!$AG:$AG,"absolute",'A-methods'!$AF:$AF,$B923,'A-methods'!$C:$C,$C923,'A-methods'!$A:$A,$D923)</f>
        <v>1137.5263732661101</v>
      </c>
      <c r="V923" s="243">
        <f>SUMIFS('A-methods'!AB:AB,'A-methods'!$AG:$AG,"absolute",'A-methods'!$AF:$AF,$B923,'A-methods'!$C:$C,$C923,'A-methods'!$A:$A,$D923)</f>
        <v>1114.7758458007879</v>
      </c>
      <c r="W923" s="243">
        <f>SUMIFS('A-methods'!AC:AC,'A-methods'!$AG:$AG,"absolute",'A-methods'!$AF:$AF,$B923,'A-methods'!$C:$C,$C923,'A-methods'!$A:$A,$D923)</f>
        <v>1092.4803288847722</v>
      </c>
      <c r="X923" s="243">
        <f>SUMIFS('A-methods'!AD:AD,'A-methods'!$AG:$AG,"absolute",'A-methods'!$AF:$AF,$B923,'A-methods'!$C:$C,$C923,'A-methods'!$A:$A,$D923)</f>
        <v>1070.6307223070767</v>
      </c>
      <c r="Y923" s="243">
        <f>SUMIFS('A-methods'!AE:AE,'A-methods'!$AG:$AG,"absolute",'A-methods'!$AF:$AF,$B923,'A-methods'!$C:$C,$C923,'A-methods'!$A:$A,$D923)</f>
        <v>1049.2181078609351</v>
      </c>
    </row>
    <row r="924" spans="1:25">
      <c r="A924" s="237" t="s">
        <v>259</v>
      </c>
      <c r="B924" s="221" t="s">
        <v>263</v>
      </c>
      <c r="C924" s="274" t="str">
        <f t="shared" si="83"/>
        <v>ACT</v>
      </c>
      <c r="D924" s="272" t="str">
        <f t="shared" si="85"/>
        <v>Low</v>
      </c>
      <c r="E924" s="195">
        <f>SUMIFS('A-methods'!K:K,'A-methods'!$AG:$AG,"absolute",'A-methods'!$AF:$AF,$B924,'A-methods'!$C:$C,$C924,'A-methods'!$A:$A,$D924)</f>
        <v>0</v>
      </c>
      <c r="F924" s="243">
        <f>SUMIFS('A-methods'!L:L,'A-methods'!$AG:$AG,"absolute",'A-methods'!$AF:$AF,$B924,'A-methods'!$C:$C,$C924,'A-methods'!$A:$A,$D924)</f>
        <v>0</v>
      </c>
      <c r="G924" s="243">
        <f>SUMIFS('A-methods'!M:M,'A-methods'!$AG:$AG,"absolute",'A-methods'!$AF:$AF,$B924,'A-methods'!$C:$C,$C924,'A-methods'!$A:$A,$D924)</f>
        <v>0</v>
      </c>
      <c r="H924" s="243">
        <f>SUMIFS('A-methods'!N:N,'A-methods'!$AG:$AG,"absolute",'A-methods'!$AF:$AF,$B924,'A-methods'!$C:$C,$C924,'A-methods'!$A:$A,$D924)</f>
        <v>0</v>
      </c>
      <c r="I924" s="243">
        <f>SUMIFS('A-methods'!O:O,'A-methods'!$AG:$AG,"absolute",'A-methods'!$AF:$AF,$B924,'A-methods'!$C:$C,$C924,'A-methods'!$A:$A,$D924)</f>
        <v>0</v>
      </c>
      <c r="J924" s="243">
        <f>SUMIFS('A-methods'!P:P,'A-methods'!$AG:$AG,"absolute",'A-methods'!$AF:$AF,$B924,'A-methods'!$C:$C,$C924,'A-methods'!$A:$A,$D924)</f>
        <v>0</v>
      </c>
      <c r="K924" s="243">
        <f>SUMIFS('A-methods'!Q:Q,'A-methods'!$AG:$AG,"absolute",'A-methods'!$AF:$AF,$B924,'A-methods'!$C:$C,$C924,'A-methods'!$A:$A,$D924)</f>
        <v>0</v>
      </c>
      <c r="L924" s="243">
        <f>SUMIFS('A-methods'!R:R,'A-methods'!$AG:$AG,"absolute",'A-methods'!$AF:$AF,$B924,'A-methods'!$C:$C,$C924,'A-methods'!$A:$A,$D924)</f>
        <v>0</v>
      </c>
      <c r="M924" s="243">
        <f>SUMIFS('A-methods'!S:S,'A-methods'!$AG:$AG,"absolute",'A-methods'!$AF:$AF,$B924,'A-methods'!$C:$C,$C924,'A-methods'!$A:$A,$D924)</f>
        <v>0</v>
      </c>
      <c r="N924" s="243">
        <f>SUMIFS('A-methods'!T:T,'A-methods'!$AG:$AG,"absolute",'A-methods'!$AF:$AF,$B924,'A-methods'!$C:$C,$C924,'A-methods'!$A:$A,$D924)</f>
        <v>0</v>
      </c>
      <c r="O924" s="243">
        <f>SUMIFS('A-methods'!U:U,'A-methods'!$AG:$AG,"absolute",'A-methods'!$AF:$AF,$B924,'A-methods'!$C:$C,$C924,'A-methods'!$A:$A,$D924)</f>
        <v>0</v>
      </c>
      <c r="P924" s="243">
        <f>SUMIFS('A-methods'!V:V,'A-methods'!$AG:$AG,"absolute",'A-methods'!$AF:$AF,$B924,'A-methods'!$C:$C,$C924,'A-methods'!$A:$A,$D924)</f>
        <v>0</v>
      </c>
      <c r="Q924" s="243">
        <f>SUMIFS('A-methods'!W:W,'A-methods'!$AG:$AG,"absolute",'A-methods'!$AF:$AF,$B924,'A-methods'!$C:$C,$C924,'A-methods'!$A:$A,$D924)</f>
        <v>0</v>
      </c>
      <c r="R924" s="243">
        <f>SUMIFS('A-methods'!X:X,'A-methods'!$AG:$AG,"absolute",'A-methods'!$AF:$AF,$B924,'A-methods'!$C:$C,$C924,'A-methods'!$A:$A,$D924)</f>
        <v>0</v>
      </c>
      <c r="S924" s="243">
        <f>SUMIFS('A-methods'!Y:Y,'A-methods'!$AG:$AG,"absolute",'A-methods'!$AF:$AF,$B924,'A-methods'!$C:$C,$C924,'A-methods'!$A:$A,$D924)</f>
        <v>0</v>
      </c>
      <c r="T924" s="243">
        <f>SUMIFS('A-methods'!Z:Z,'A-methods'!$AG:$AG,"absolute",'A-methods'!$AF:$AF,$B924,'A-methods'!$C:$C,$C924,'A-methods'!$A:$A,$D924)</f>
        <v>0</v>
      </c>
      <c r="U924" s="243">
        <f>SUMIFS('A-methods'!AA:AA,'A-methods'!$AG:$AG,"absolute",'A-methods'!$AF:$AF,$B924,'A-methods'!$C:$C,$C924,'A-methods'!$A:$A,$D924)</f>
        <v>0</v>
      </c>
      <c r="V924" s="243">
        <f>SUMIFS('A-methods'!AB:AB,'A-methods'!$AG:$AG,"absolute",'A-methods'!$AF:$AF,$B924,'A-methods'!$C:$C,$C924,'A-methods'!$A:$A,$D924)</f>
        <v>0</v>
      </c>
      <c r="W924" s="243">
        <f>SUMIFS('A-methods'!AC:AC,'A-methods'!$AG:$AG,"absolute",'A-methods'!$AF:$AF,$B924,'A-methods'!$C:$C,$C924,'A-methods'!$A:$A,$D924)</f>
        <v>0</v>
      </c>
      <c r="X924" s="243">
        <f>SUMIFS('A-methods'!AD:AD,'A-methods'!$AG:$AG,"absolute",'A-methods'!$AF:$AF,$B924,'A-methods'!$C:$C,$C924,'A-methods'!$A:$A,$D924)</f>
        <v>0</v>
      </c>
      <c r="Y924" s="243">
        <f>SUMIFS('A-methods'!AE:AE,'A-methods'!$AG:$AG,"absolute",'A-methods'!$AF:$AF,$B924,'A-methods'!$C:$C,$C924,'A-methods'!$A:$A,$D924)</f>
        <v>0</v>
      </c>
    </row>
    <row r="925" spans="1:25">
      <c r="A925" s="237" t="s">
        <v>171</v>
      </c>
      <c r="B925" s="221" t="s">
        <v>172</v>
      </c>
      <c r="C925" s="274" t="str">
        <f t="shared" si="83"/>
        <v>ACT</v>
      </c>
      <c r="D925" s="272" t="str">
        <f t="shared" si="85"/>
        <v>Low</v>
      </c>
      <c r="E925" s="195">
        <f>SUMIFS('A-methods'!K:K,'A-methods'!$AG:$AG,"absolute",'A-methods'!$AF:$AF,$B925,'A-methods'!$C:$C,$C925,'A-methods'!$A:$A,$D925)</f>
        <v>-9.76</v>
      </c>
      <c r="F925" s="243">
        <f>SUMIFS('A-methods'!L:L,'A-methods'!$AG:$AG,"absolute",'A-methods'!$AF:$AF,$B925,'A-methods'!$C:$C,$C925,'A-methods'!$A:$A,$D925)</f>
        <v>9990.24</v>
      </c>
      <c r="G925" s="243">
        <f>SUMIFS('A-methods'!M:M,'A-methods'!$AG:$AG,"absolute",'A-methods'!$AF:$AF,$B925,'A-methods'!$C:$C,$C925,'A-methods'!$A:$A,$D925)</f>
        <v>9990.24</v>
      </c>
      <c r="H925" s="243">
        <f>SUMIFS('A-methods'!N:N,'A-methods'!$AG:$AG,"absolute",'A-methods'!$AF:$AF,$B925,'A-methods'!$C:$C,$C925,'A-methods'!$A:$A,$D925)</f>
        <v>9990.24</v>
      </c>
      <c r="I925" s="243">
        <f>SUMIFS('A-methods'!O:O,'A-methods'!$AG:$AG,"absolute",'A-methods'!$AF:$AF,$B925,'A-methods'!$C:$C,$C925,'A-methods'!$A:$A,$D925)</f>
        <v>9990.24</v>
      </c>
      <c r="J925" s="243">
        <f>SUMIFS('A-methods'!P:P,'A-methods'!$AG:$AG,"absolute",'A-methods'!$AF:$AF,$B925,'A-methods'!$C:$C,$C925,'A-methods'!$A:$A,$D925)</f>
        <v>9990.24</v>
      </c>
      <c r="K925" s="243">
        <f>SUMIFS('A-methods'!Q:Q,'A-methods'!$AG:$AG,"absolute",'A-methods'!$AF:$AF,$B925,'A-methods'!$C:$C,$C925,'A-methods'!$A:$A,$D925)</f>
        <v>-9.76</v>
      </c>
      <c r="L925" s="243">
        <f>SUMIFS('A-methods'!R:R,'A-methods'!$AG:$AG,"absolute",'A-methods'!$AF:$AF,$B925,'A-methods'!$C:$C,$C925,'A-methods'!$A:$A,$D925)</f>
        <v>-9.76</v>
      </c>
      <c r="M925" s="243">
        <f>SUMIFS('A-methods'!S:S,'A-methods'!$AG:$AG,"absolute",'A-methods'!$AF:$AF,$B925,'A-methods'!$C:$C,$C925,'A-methods'!$A:$A,$D925)</f>
        <v>-9.76</v>
      </c>
      <c r="N925" s="243">
        <f>SUMIFS('A-methods'!T:T,'A-methods'!$AG:$AG,"absolute",'A-methods'!$AF:$AF,$B925,'A-methods'!$C:$C,$C925,'A-methods'!$A:$A,$D925)</f>
        <v>-9.76</v>
      </c>
      <c r="O925" s="243">
        <f>SUMIFS('A-methods'!U:U,'A-methods'!$AG:$AG,"absolute",'A-methods'!$AF:$AF,$B925,'A-methods'!$C:$C,$C925,'A-methods'!$A:$A,$D925)</f>
        <v>-9.76</v>
      </c>
      <c r="P925" s="243">
        <f>SUMIFS('A-methods'!V:V,'A-methods'!$AG:$AG,"absolute",'A-methods'!$AF:$AF,$B925,'A-methods'!$C:$C,$C925,'A-methods'!$A:$A,$D925)</f>
        <v>-9.76</v>
      </c>
      <c r="Q925" s="243">
        <f>SUMIFS('A-methods'!W:W,'A-methods'!$AG:$AG,"absolute",'A-methods'!$AF:$AF,$B925,'A-methods'!$C:$C,$C925,'A-methods'!$A:$A,$D925)</f>
        <v>-9.76</v>
      </c>
      <c r="R925" s="243">
        <f>SUMIFS('A-methods'!X:X,'A-methods'!$AG:$AG,"absolute",'A-methods'!$AF:$AF,$B925,'A-methods'!$C:$C,$C925,'A-methods'!$A:$A,$D925)</f>
        <v>-9.76</v>
      </c>
      <c r="S925" s="243">
        <f>SUMIFS('A-methods'!Y:Y,'A-methods'!$AG:$AG,"absolute",'A-methods'!$AF:$AF,$B925,'A-methods'!$C:$C,$C925,'A-methods'!$A:$A,$D925)</f>
        <v>-9.76</v>
      </c>
      <c r="T925" s="243">
        <f>SUMIFS('A-methods'!Z:Z,'A-methods'!$AG:$AG,"absolute",'A-methods'!$AF:$AF,$B925,'A-methods'!$C:$C,$C925,'A-methods'!$A:$A,$D925)</f>
        <v>-9.76</v>
      </c>
      <c r="U925" s="243">
        <f>SUMIFS('A-methods'!AA:AA,'A-methods'!$AG:$AG,"absolute",'A-methods'!$AF:$AF,$B925,'A-methods'!$C:$C,$C925,'A-methods'!$A:$A,$D925)</f>
        <v>-9.76</v>
      </c>
      <c r="V925" s="243">
        <f>SUMIFS('A-methods'!AB:AB,'A-methods'!$AG:$AG,"absolute",'A-methods'!$AF:$AF,$B925,'A-methods'!$C:$C,$C925,'A-methods'!$A:$A,$D925)</f>
        <v>-9.76</v>
      </c>
      <c r="W925" s="243">
        <f>SUMIFS('A-methods'!AC:AC,'A-methods'!$AG:$AG,"absolute",'A-methods'!$AF:$AF,$B925,'A-methods'!$C:$C,$C925,'A-methods'!$A:$A,$D925)</f>
        <v>-9.76</v>
      </c>
      <c r="X925" s="243">
        <f>SUMIFS('A-methods'!AD:AD,'A-methods'!$AG:$AG,"absolute",'A-methods'!$AF:$AF,$B925,'A-methods'!$C:$C,$C925,'A-methods'!$A:$A,$D925)</f>
        <v>-9.76</v>
      </c>
      <c r="Y925" s="243">
        <f>SUMIFS('A-methods'!AE:AE,'A-methods'!$AG:$AG,"absolute",'A-methods'!$AF:$AF,$B925,'A-methods'!$C:$C,$C925,'A-methods'!$A:$A,$D925)</f>
        <v>-9.76</v>
      </c>
    </row>
    <row r="926" spans="1:25">
      <c r="A926" s="237" t="s">
        <v>260</v>
      </c>
      <c r="B926" s="221" t="s">
        <v>264</v>
      </c>
      <c r="C926" s="274" t="str">
        <f t="shared" si="83"/>
        <v>ACT</v>
      </c>
      <c r="D926" s="272" t="str">
        <f t="shared" si="85"/>
        <v>Low</v>
      </c>
      <c r="E926" s="195">
        <f>SUMIFS('A-methods'!K:K,'A-methods'!$AG:$AG,"absolute",'A-methods'!$AF:$AF,$B926,'A-methods'!$C:$C,$C926,'A-methods'!$A:$A,$D926)</f>
        <v>0</v>
      </c>
      <c r="F926" s="243">
        <f>SUMIFS('A-methods'!L:L,'A-methods'!$AG:$AG,"absolute",'A-methods'!$AF:$AF,$B926,'A-methods'!$C:$C,$C926,'A-methods'!$A:$A,$D926)</f>
        <v>0</v>
      </c>
      <c r="G926" s="243">
        <f>SUMIFS('A-methods'!M:M,'A-methods'!$AG:$AG,"absolute",'A-methods'!$AF:$AF,$B926,'A-methods'!$C:$C,$C926,'A-methods'!$A:$A,$D926)</f>
        <v>0</v>
      </c>
      <c r="H926" s="243">
        <f>SUMIFS('A-methods'!N:N,'A-methods'!$AG:$AG,"absolute",'A-methods'!$AF:$AF,$B926,'A-methods'!$C:$C,$C926,'A-methods'!$A:$A,$D926)</f>
        <v>0</v>
      </c>
      <c r="I926" s="243">
        <f>SUMIFS('A-methods'!O:O,'A-methods'!$AG:$AG,"absolute",'A-methods'!$AF:$AF,$B926,'A-methods'!$C:$C,$C926,'A-methods'!$A:$A,$D926)</f>
        <v>0</v>
      </c>
      <c r="J926" s="243">
        <f>SUMIFS('A-methods'!P:P,'A-methods'!$AG:$AG,"absolute",'A-methods'!$AF:$AF,$B926,'A-methods'!$C:$C,$C926,'A-methods'!$A:$A,$D926)</f>
        <v>0</v>
      </c>
      <c r="K926" s="243">
        <f>SUMIFS('A-methods'!Q:Q,'A-methods'!$AG:$AG,"absolute",'A-methods'!$AF:$AF,$B926,'A-methods'!$C:$C,$C926,'A-methods'!$A:$A,$D926)</f>
        <v>0</v>
      </c>
      <c r="L926" s="243">
        <f>SUMIFS('A-methods'!R:R,'A-methods'!$AG:$AG,"absolute",'A-methods'!$AF:$AF,$B926,'A-methods'!$C:$C,$C926,'A-methods'!$A:$A,$D926)</f>
        <v>0</v>
      </c>
      <c r="M926" s="243">
        <f>SUMIFS('A-methods'!S:S,'A-methods'!$AG:$AG,"absolute",'A-methods'!$AF:$AF,$B926,'A-methods'!$C:$C,$C926,'A-methods'!$A:$A,$D926)</f>
        <v>0</v>
      </c>
      <c r="N926" s="243">
        <f>SUMIFS('A-methods'!T:T,'A-methods'!$AG:$AG,"absolute",'A-methods'!$AF:$AF,$B926,'A-methods'!$C:$C,$C926,'A-methods'!$A:$A,$D926)</f>
        <v>0</v>
      </c>
      <c r="O926" s="243">
        <f>SUMIFS('A-methods'!U:U,'A-methods'!$AG:$AG,"absolute",'A-methods'!$AF:$AF,$B926,'A-methods'!$C:$C,$C926,'A-methods'!$A:$A,$D926)</f>
        <v>0</v>
      </c>
      <c r="P926" s="243">
        <f>SUMIFS('A-methods'!V:V,'A-methods'!$AG:$AG,"absolute",'A-methods'!$AF:$AF,$B926,'A-methods'!$C:$C,$C926,'A-methods'!$A:$A,$D926)</f>
        <v>0</v>
      </c>
      <c r="Q926" s="243">
        <f>SUMIFS('A-methods'!W:W,'A-methods'!$AG:$AG,"absolute",'A-methods'!$AF:$AF,$B926,'A-methods'!$C:$C,$C926,'A-methods'!$A:$A,$D926)</f>
        <v>0</v>
      </c>
      <c r="R926" s="243">
        <f>SUMIFS('A-methods'!X:X,'A-methods'!$AG:$AG,"absolute",'A-methods'!$AF:$AF,$B926,'A-methods'!$C:$C,$C926,'A-methods'!$A:$A,$D926)</f>
        <v>0</v>
      </c>
      <c r="S926" s="243">
        <f>SUMIFS('A-methods'!Y:Y,'A-methods'!$AG:$AG,"absolute",'A-methods'!$AF:$AF,$B926,'A-methods'!$C:$C,$C926,'A-methods'!$A:$A,$D926)</f>
        <v>0</v>
      </c>
      <c r="T926" s="243">
        <f>SUMIFS('A-methods'!Z:Z,'A-methods'!$AG:$AG,"absolute",'A-methods'!$AF:$AF,$B926,'A-methods'!$C:$C,$C926,'A-methods'!$A:$A,$D926)</f>
        <v>0</v>
      </c>
      <c r="U926" s="243">
        <f>SUMIFS('A-methods'!AA:AA,'A-methods'!$AG:$AG,"absolute",'A-methods'!$AF:$AF,$B926,'A-methods'!$C:$C,$C926,'A-methods'!$A:$A,$D926)</f>
        <v>0</v>
      </c>
      <c r="V926" s="243">
        <f>SUMIFS('A-methods'!AB:AB,'A-methods'!$AG:$AG,"absolute",'A-methods'!$AF:$AF,$B926,'A-methods'!$C:$C,$C926,'A-methods'!$A:$A,$D926)</f>
        <v>0</v>
      </c>
      <c r="W926" s="243">
        <f>SUMIFS('A-methods'!AC:AC,'A-methods'!$AG:$AG,"absolute",'A-methods'!$AF:$AF,$B926,'A-methods'!$C:$C,$C926,'A-methods'!$A:$A,$D926)</f>
        <v>0</v>
      </c>
      <c r="X926" s="243">
        <f>SUMIFS('A-methods'!AD:AD,'A-methods'!$AG:$AG,"absolute",'A-methods'!$AF:$AF,$B926,'A-methods'!$C:$C,$C926,'A-methods'!$A:$A,$D926)</f>
        <v>0</v>
      </c>
      <c r="Y926" s="243">
        <f>SUMIFS('A-methods'!AE:AE,'A-methods'!$AG:$AG,"absolute",'A-methods'!$AF:$AF,$B926,'A-methods'!$C:$C,$C926,'A-methods'!$A:$A,$D926)</f>
        <v>0</v>
      </c>
    </row>
    <row r="927" spans="1:25">
      <c r="A927" s="237" t="s">
        <v>175</v>
      </c>
      <c r="B927" s="221" t="s">
        <v>373</v>
      </c>
      <c r="C927" s="274" t="str">
        <f t="shared" si="83"/>
        <v>ACT</v>
      </c>
      <c r="D927" s="272" t="str">
        <f t="shared" si="85"/>
        <v>Low</v>
      </c>
      <c r="E927" s="195">
        <f>SUMIFS('A-methods'!K:K,'A-methods'!$AG:$AG,"absolute",'A-methods'!$AF:$AF,$B927,'A-methods'!$C:$C,$C927,'A-methods'!$A:$A,$D927)</f>
        <v>0</v>
      </c>
      <c r="F927" s="243">
        <f>SUMIFS('A-methods'!L:L,'A-methods'!$AG:$AG,"absolute",'A-methods'!$AF:$AF,$B927,'A-methods'!$C:$C,$C927,'A-methods'!$A:$A,$D927)</f>
        <v>0</v>
      </c>
      <c r="G927" s="243">
        <f>SUMIFS('A-methods'!M:M,'A-methods'!$AG:$AG,"absolute",'A-methods'!$AF:$AF,$B927,'A-methods'!$C:$C,$C927,'A-methods'!$A:$A,$D927)</f>
        <v>0</v>
      </c>
      <c r="H927" s="243">
        <f>SUMIFS('A-methods'!N:N,'A-methods'!$AG:$AG,"absolute",'A-methods'!$AF:$AF,$B927,'A-methods'!$C:$C,$C927,'A-methods'!$A:$A,$D927)</f>
        <v>0</v>
      </c>
      <c r="I927" s="243">
        <f>SUMIFS('A-methods'!O:O,'A-methods'!$AG:$AG,"absolute",'A-methods'!$AF:$AF,$B927,'A-methods'!$C:$C,$C927,'A-methods'!$A:$A,$D927)</f>
        <v>0</v>
      </c>
      <c r="J927" s="243">
        <f>SUMIFS('A-methods'!P:P,'A-methods'!$AG:$AG,"absolute",'A-methods'!$AF:$AF,$B927,'A-methods'!$C:$C,$C927,'A-methods'!$A:$A,$D927)</f>
        <v>0</v>
      </c>
      <c r="K927" s="243">
        <f>SUMIFS('A-methods'!Q:Q,'A-methods'!$AG:$AG,"absolute",'A-methods'!$AF:$AF,$B927,'A-methods'!$C:$C,$C927,'A-methods'!$A:$A,$D927)</f>
        <v>0</v>
      </c>
      <c r="L927" s="243">
        <f>SUMIFS('A-methods'!R:R,'A-methods'!$AG:$AG,"absolute",'A-methods'!$AF:$AF,$B927,'A-methods'!$C:$C,$C927,'A-methods'!$A:$A,$D927)</f>
        <v>0</v>
      </c>
      <c r="M927" s="243">
        <f>SUMIFS('A-methods'!S:S,'A-methods'!$AG:$AG,"absolute",'A-methods'!$AF:$AF,$B927,'A-methods'!$C:$C,$C927,'A-methods'!$A:$A,$D927)</f>
        <v>0</v>
      </c>
      <c r="N927" s="243">
        <f>SUMIFS('A-methods'!T:T,'A-methods'!$AG:$AG,"absolute",'A-methods'!$AF:$AF,$B927,'A-methods'!$C:$C,$C927,'A-methods'!$A:$A,$D927)</f>
        <v>0</v>
      </c>
      <c r="O927" s="243">
        <f>SUMIFS('A-methods'!U:U,'A-methods'!$AG:$AG,"absolute",'A-methods'!$AF:$AF,$B927,'A-methods'!$C:$C,$C927,'A-methods'!$A:$A,$D927)</f>
        <v>0</v>
      </c>
      <c r="P927" s="243">
        <f>SUMIFS('A-methods'!V:V,'A-methods'!$AG:$AG,"absolute",'A-methods'!$AF:$AF,$B927,'A-methods'!$C:$C,$C927,'A-methods'!$A:$A,$D927)</f>
        <v>0</v>
      </c>
      <c r="Q927" s="243">
        <f>SUMIFS('A-methods'!W:W,'A-methods'!$AG:$AG,"absolute",'A-methods'!$AF:$AF,$B927,'A-methods'!$C:$C,$C927,'A-methods'!$A:$A,$D927)</f>
        <v>0</v>
      </c>
      <c r="R927" s="243">
        <f>SUMIFS('A-methods'!X:X,'A-methods'!$AG:$AG,"absolute",'A-methods'!$AF:$AF,$B927,'A-methods'!$C:$C,$C927,'A-methods'!$A:$A,$D927)</f>
        <v>0</v>
      </c>
      <c r="S927" s="243">
        <f>SUMIFS('A-methods'!Y:Y,'A-methods'!$AG:$AG,"absolute",'A-methods'!$AF:$AF,$B927,'A-methods'!$C:$C,$C927,'A-methods'!$A:$A,$D927)</f>
        <v>0</v>
      </c>
      <c r="T927" s="243">
        <f>SUMIFS('A-methods'!Z:Z,'A-methods'!$AG:$AG,"absolute",'A-methods'!$AF:$AF,$B927,'A-methods'!$C:$C,$C927,'A-methods'!$A:$A,$D927)</f>
        <v>0</v>
      </c>
      <c r="U927" s="243">
        <f>SUMIFS('A-methods'!AA:AA,'A-methods'!$AG:$AG,"absolute",'A-methods'!$AF:$AF,$B927,'A-methods'!$C:$C,$C927,'A-methods'!$A:$A,$D927)</f>
        <v>0</v>
      </c>
      <c r="V927" s="243">
        <f>SUMIFS('A-methods'!AB:AB,'A-methods'!$AG:$AG,"absolute",'A-methods'!$AF:$AF,$B927,'A-methods'!$C:$C,$C927,'A-methods'!$A:$A,$D927)</f>
        <v>0</v>
      </c>
      <c r="W927" s="243">
        <f>SUMIFS('A-methods'!AC:AC,'A-methods'!$AG:$AG,"absolute",'A-methods'!$AF:$AF,$B927,'A-methods'!$C:$C,$C927,'A-methods'!$A:$A,$D927)</f>
        <v>0</v>
      </c>
      <c r="X927" s="243">
        <f>SUMIFS('A-methods'!AD:AD,'A-methods'!$AG:$AG,"absolute",'A-methods'!$AF:$AF,$B927,'A-methods'!$C:$C,$C927,'A-methods'!$A:$A,$D927)</f>
        <v>0</v>
      </c>
      <c r="Y927" s="243">
        <f>SUMIFS('A-methods'!AE:AE,'A-methods'!$AG:$AG,"absolute",'A-methods'!$AF:$AF,$B927,'A-methods'!$C:$C,$C927,'A-methods'!$A:$A,$D927)</f>
        <v>0</v>
      </c>
    </row>
    <row r="928" spans="1:25">
      <c r="A928" s="237" t="s">
        <v>189</v>
      </c>
      <c r="B928" s="221" t="s">
        <v>190</v>
      </c>
      <c r="C928" s="274" t="str">
        <f t="shared" si="83"/>
        <v>ACT</v>
      </c>
      <c r="D928" s="272" t="str">
        <f t="shared" si="85"/>
        <v>Low</v>
      </c>
      <c r="E928" s="195">
        <f>SUMIFS('A-methods'!K:K,'A-methods'!$AG:$AG,"absolute",'A-methods'!$AF:$AF,$B928,'A-methods'!$C:$C,$C928,'A-methods'!$A:$A,$D928)</f>
        <v>0</v>
      </c>
      <c r="F928" s="243">
        <f>SUMIFS('A-methods'!L:L,'A-methods'!$AG:$AG,"absolute",'A-methods'!$AF:$AF,$B928,'A-methods'!$C:$C,$C928,'A-methods'!$A:$A,$D928)</f>
        <v>0</v>
      </c>
      <c r="G928" s="243">
        <f>SUMIFS('A-methods'!M:M,'A-methods'!$AG:$AG,"absolute",'A-methods'!$AF:$AF,$B928,'A-methods'!$C:$C,$C928,'A-methods'!$A:$A,$D928)</f>
        <v>0</v>
      </c>
      <c r="H928" s="243">
        <f>SUMIFS('A-methods'!N:N,'A-methods'!$AG:$AG,"absolute",'A-methods'!$AF:$AF,$B928,'A-methods'!$C:$C,$C928,'A-methods'!$A:$A,$D928)</f>
        <v>0</v>
      </c>
      <c r="I928" s="243">
        <f>SUMIFS('A-methods'!O:O,'A-methods'!$AG:$AG,"absolute",'A-methods'!$AF:$AF,$B928,'A-methods'!$C:$C,$C928,'A-methods'!$A:$A,$D928)</f>
        <v>0</v>
      </c>
      <c r="J928" s="243">
        <f>SUMIFS('A-methods'!P:P,'A-methods'!$AG:$AG,"absolute",'A-methods'!$AF:$AF,$B928,'A-methods'!$C:$C,$C928,'A-methods'!$A:$A,$D928)</f>
        <v>0</v>
      </c>
      <c r="K928" s="243">
        <f>SUMIFS('A-methods'!Q:Q,'A-methods'!$AG:$AG,"absolute",'A-methods'!$AF:$AF,$B928,'A-methods'!$C:$C,$C928,'A-methods'!$A:$A,$D928)</f>
        <v>0</v>
      </c>
      <c r="L928" s="243">
        <f>SUMIFS('A-methods'!R:R,'A-methods'!$AG:$AG,"absolute",'A-methods'!$AF:$AF,$B928,'A-methods'!$C:$C,$C928,'A-methods'!$A:$A,$D928)</f>
        <v>0</v>
      </c>
      <c r="M928" s="243">
        <f>SUMIFS('A-methods'!S:S,'A-methods'!$AG:$AG,"absolute",'A-methods'!$AF:$AF,$B928,'A-methods'!$C:$C,$C928,'A-methods'!$A:$A,$D928)</f>
        <v>0</v>
      </c>
      <c r="N928" s="243">
        <f>SUMIFS('A-methods'!T:T,'A-methods'!$AG:$AG,"absolute",'A-methods'!$AF:$AF,$B928,'A-methods'!$C:$C,$C928,'A-methods'!$A:$A,$D928)</f>
        <v>0</v>
      </c>
      <c r="O928" s="243">
        <f>SUMIFS('A-methods'!U:U,'A-methods'!$AG:$AG,"absolute",'A-methods'!$AF:$AF,$B928,'A-methods'!$C:$C,$C928,'A-methods'!$A:$A,$D928)</f>
        <v>0</v>
      </c>
      <c r="P928" s="243">
        <f>SUMIFS('A-methods'!V:V,'A-methods'!$AG:$AG,"absolute",'A-methods'!$AF:$AF,$B928,'A-methods'!$C:$C,$C928,'A-methods'!$A:$A,$D928)</f>
        <v>0</v>
      </c>
      <c r="Q928" s="243">
        <f>SUMIFS('A-methods'!W:W,'A-methods'!$AG:$AG,"absolute",'A-methods'!$AF:$AF,$B928,'A-methods'!$C:$C,$C928,'A-methods'!$A:$A,$D928)</f>
        <v>0</v>
      </c>
      <c r="R928" s="243">
        <f>SUMIFS('A-methods'!X:X,'A-methods'!$AG:$AG,"absolute",'A-methods'!$AF:$AF,$B928,'A-methods'!$C:$C,$C928,'A-methods'!$A:$A,$D928)</f>
        <v>0</v>
      </c>
      <c r="S928" s="243">
        <f>SUMIFS('A-methods'!Y:Y,'A-methods'!$AG:$AG,"absolute",'A-methods'!$AF:$AF,$B928,'A-methods'!$C:$C,$C928,'A-methods'!$A:$A,$D928)</f>
        <v>0</v>
      </c>
      <c r="T928" s="243">
        <f>SUMIFS('A-methods'!Z:Z,'A-methods'!$AG:$AG,"absolute",'A-methods'!$AF:$AF,$B928,'A-methods'!$C:$C,$C928,'A-methods'!$A:$A,$D928)</f>
        <v>0</v>
      </c>
      <c r="U928" s="243">
        <f>SUMIFS('A-methods'!AA:AA,'A-methods'!$AG:$AG,"absolute",'A-methods'!$AF:$AF,$B928,'A-methods'!$C:$C,$C928,'A-methods'!$A:$A,$D928)</f>
        <v>0</v>
      </c>
      <c r="V928" s="243">
        <f>SUMIFS('A-methods'!AB:AB,'A-methods'!$AG:$AG,"absolute",'A-methods'!$AF:$AF,$B928,'A-methods'!$C:$C,$C928,'A-methods'!$A:$A,$D928)</f>
        <v>0</v>
      </c>
      <c r="W928" s="243">
        <f>SUMIFS('A-methods'!AC:AC,'A-methods'!$AG:$AG,"absolute",'A-methods'!$AF:$AF,$B928,'A-methods'!$C:$C,$C928,'A-methods'!$A:$A,$D928)</f>
        <v>0</v>
      </c>
      <c r="X928" s="243">
        <f>SUMIFS('A-methods'!AD:AD,'A-methods'!$AG:$AG,"absolute",'A-methods'!$AF:$AF,$B928,'A-methods'!$C:$C,$C928,'A-methods'!$A:$A,$D928)</f>
        <v>0</v>
      </c>
      <c r="Y928" s="243">
        <f>SUMIFS('A-methods'!AE:AE,'A-methods'!$AG:$AG,"absolute",'A-methods'!$AF:$AF,$B928,'A-methods'!$C:$C,$C928,'A-methods'!$A:$A,$D928)</f>
        <v>0</v>
      </c>
    </row>
    <row r="929" spans="1:27">
      <c r="A929" s="244" t="s">
        <v>262</v>
      </c>
      <c r="B929" s="245" t="s">
        <v>265</v>
      </c>
      <c r="C929" s="188" t="str">
        <f t="shared" si="83"/>
        <v>ACT</v>
      </c>
      <c r="D929" s="275" t="str">
        <f t="shared" si="85"/>
        <v>Low</v>
      </c>
      <c r="E929" s="198">
        <f>SUMIFS('A-methods'!K:K,'A-methods'!$AG:$AG,"absolute",'A-methods'!$AF:$AF,$B929,'A-methods'!$C:$C,$C929,'A-methods'!$A:$A,$D929)</f>
        <v>0</v>
      </c>
      <c r="F929" s="196">
        <f>SUMIFS('A-methods'!L:L,'A-methods'!$AG:$AG,"absolute",'A-methods'!$AF:$AF,$B929,'A-methods'!$C:$C,$C929,'A-methods'!$A:$A,$D929)</f>
        <v>0</v>
      </c>
      <c r="G929" s="196">
        <f>SUMIFS('A-methods'!M:M,'A-methods'!$AG:$AG,"absolute",'A-methods'!$AF:$AF,$B929,'A-methods'!$C:$C,$C929,'A-methods'!$A:$A,$D929)</f>
        <v>0</v>
      </c>
      <c r="H929" s="196">
        <f>SUMIFS('A-methods'!N:N,'A-methods'!$AG:$AG,"absolute",'A-methods'!$AF:$AF,$B929,'A-methods'!$C:$C,$C929,'A-methods'!$A:$A,$D929)</f>
        <v>0</v>
      </c>
      <c r="I929" s="196">
        <f>SUMIFS('A-methods'!O:O,'A-methods'!$AG:$AG,"absolute",'A-methods'!$AF:$AF,$B929,'A-methods'!$C:$C,$C929,'A-methods'!$A:$A,$D929)</f>
        <v>0</v>
      </c>
      <c r="J929" s="196">
        <f>SUMIFS('A-methods'!P:P,'A-methods'!$AG:$AG,"absolute",'A-methods'!$AF:$AF,$B929,'A-methods'!$C:$C,$C929,'A-methods'!$A:$A,$D929)</f>
        <v>0</v>
      </c>
      <c r="K929" s="196">
        <f>SUMIFS('A-methods'!Q:Q,'A-methods'!$AG:$AG,"absolute",'A-methods'!$AF:$AF,$B929,'A-methods'!$C:$C,$C929,'A-methods'!$A:$A,$D929)</f>
        <v>0</v>
      </c>
      <c r="L929" s="196">
        <f>SUMIFS('A-methods'!R:R,'A-methods'!$AG:$AG,"absolute",'A-methods'!$AF:$AF,$B929,'A-methods'!$C:$C,$C929,'A-methods'!$A:$A,$D929)</f>
        <v>0</v>
      </c>
      <c r="M929" s="196">
        <f>SUMIFS('A-methods'!S:S,'A-methods'!$AG:$AG,"absolute",'A-methods'!$AF:$AF,$B929,'A-methods'!$C:$C,$C929,'A-methods'!$A:$A,$D929)</f>
        <v>0</v>
      </c>
      <c r="N929" s="196">
        <f>SUMIFS('A-methods'!T:T,'A-methods'!$AG:$AG,"absolute",'A-methods'!$AF:$AF,$B929,'A-methods'!$C:$C,$C929,'A-methods'!$A:$A,$D929)</f>
        <v>0</v>
      </c>
      <c r="O929" s="196">
        <f>SUMIFS('A-methods'!U:U,'A-methods'!$AG:$AG,"absolute",'A-methods'!$AF:$AF,$B929,'A-methods'!$C:$C,$C929,'A-methods'!$A:$A,$D929)</f>
        <v>0</v>
      </c>
      <c r="P929" s="196">
        <f>SUMIFS('A-methods'!V:V,'A-methods'!$AG:$AG,"absolute",'A-methods'!$AF:$AF,$B929,'A-methods'!$C:$C,$C929,'A-methods'!$A:$A,$D929)</f>
        <v>0</v>
      </c>
      <c r="Q929" s="196">
        <f>SUMIFS('A-methods'!W:W,'A-methods'!$AG:$AG,"absolute",'A-methods'!$AF:$AF,$B929,'A-methods'!$C:$C,$C929,'A-methods'!$A:$A,$D929)</f>
        <v>0</v>
      </c>
      <c r="R929" s="196">
        <f>SUMIFS('A-methods'!X:X,'A-methods'!$AG:$AG,"absolute",'A-methods'!$AF:$AF,$B929,'A-methods'!$C:$C,$C929,'A-methods'!$A:$A,$D929)</f>
        <v>0</v>
      </c>
      <c r="S929" s="196">
        <f>SUMIFS('A-methods'!Y:Y,'A-methods'!$AG:$AG,"absolute",'A-methods'!$AF:$AF,$B929,'A-methods'!$C:$C,$C929,'A-methods'!$A:$A,$D929)</f>
        <v>0</v>
      </c>
      <c r="T929" s="196">
        <f>SUMIFS('A-methods'!Z:Z,'A-methods'!$AG:$AG,"absolute",'A-methods'!$AF:$AF,$B929,'A-methods'!$C:$C,$C929,'A-methods'!$A:$A,$D929)</f>
        <v>0</v>
      </c>
      <c r="U929" s="196">
        <f>SUMIFS('A-methods'!AA:AA,'A-methods'!$AG:$AG,"absolute",'A-methods'!$AF:$AF,$B929,'A-methods'!$C:$C,$C929,'A-methods'!$A:$A,$D929)</f>
        <v>0</v>
      </c>
      <c r="V929" s="196">
        <f>SUMIFS('A-methods'!AB:AB,'A-methods'!$AG:$AG,"absolute",'A-methods'!$AF:$AF,$B929,'A-methods'!$C:$C,$C929,'A-methods'!$A:$A,$D929)</f>
        <v>0</v>
      </c>
      <c r="W929" s="196">
        <f>SUMIFS('A-methods'!AC:AC,'A-methods'!$AG:$AG,"absolute",'A-methods'!$AF:$AF,$B929,'A-methods'!$C:$C,$C929,'A-methods'!$A:$A,$D929)</f>
        <v>0</v>
      </c>
      <c r="X929" s="196">
        <f>SUMIFS('A-methods'!AD:AD,'A-methods'!$AG:$AG,"absolute",'A-methods'!$AF:$AF,$B929,'A-methods'!$C:$C,$C929,'A-methods'!$A:$A,$D929)</f>
        <v>0</v>
      </c>
      <c r="Y929" s="196">
        <f>SUMIFS('A-methods'!AE:AE,'A-methods'!$AG:$AG,"absolute",'A-methods'!$AF:$AF,$B929,'A-methods'!$C:$C,$C929,'A-methods'!$A:$A,$D929)</f>
        <v>0</v>
      </c>
    </row>
    <row r="930" spans="1:27">
      <c r="D930" s="305"/>
      <c r="E930" s="362">
        <f>SUM(E902:E929)</f>
        <v>585.13811771407472</v>
      </c>
      <c r="F930" s="324">
        <f t="shared" ref="F930:Y930" si="86">SUM(F902:F929)</f>
        <v>10553.705955359794</v>
      </c>
      <c r="G930" s="324">
        <f t="shared" si="86"/>
        <v>10522.902436252598</v>
      </c>
      <c r="H930" s="324">
        <f t="shared" si="86"/>
        <v>10492.714987527545</v>
      </c>
      <c r="I930" s="324">
        <f t="shared" si="86"/>
        <v>10463.131287776994</v>
      </c>
      <c r="J930" s="324">
        <f t="shared" si="86"/>
        <v>10434.139262021454</v>
      </c>
      <c r="K930" s="324">
        <f t="shared" si="86"/>
        <v>405.72707678102529</v>
      </c>
      <c r="L930" s="324">
        <f t="shared" si="86"/>
        <v>377.88313524540467</v>
      </c>
      <c r="M930" s="324">
        <f t="shared" si="86"/>
        <v>350.59607254049661</v>
      </c>
      <c r="N930" s="324">
        <f t="shared" si="86"/>
        <v>323.85475108968672</v>
      </c>
      <c r="O930" s="324">
        <f t="shared" si="86"/>
        <v>297.64825606789304</v>
      </c>
      <c r="P930" s="324">
        <f t="shared" si="86"/>
        <v>271.96589094653518</v>
      </c>
      <c r="Q930" s="324">
        <f t="shared" si="86"/>
        <v>246.79717312760454</v>
      </c>
      <c r="R930" s="324">
        <f t="shared" si="86"/>
        <v>222.13182966505246</v>
      </c>
      <c r="S930" s="324">
        <f t="shared" si="86"/>
        <v>197.95979307175139</v>
      </c>
      <c r="T930" s="324">
        <f t="shared" si="86"/>
        <v>174.27119721031636</v>
      </c>
      <c r="U930" s="324">
        <f t="shared" si="86"/>
        <v>151.05637326611009</v>
      </c>
      <c r="V930" s="324">
        <f t="shared" si="86"/>
        <v>128.30584580078789</v>
      </c>
      <c r="W930" s="324">
        <f t="shared" si="86"/>
        <v>106.01032888477219</v>
      </c>
      <c r="X930" s="324">
        <f t="shared" si="86"/>
        <v>84.160722307076625</v>
      </c>
      <c r="Y930" s="324">
        <f t="shared" si="86"/>
        <v>62.748107860935072</v>
      </c>
    </row>
    <row r="931" spans="1:27">
      <c r="D931" s="305"/>
      <c r="E931" s="358"/>
    </row>
    <row r="932" spans="1:27" s="349" customFormat="1" ht="21">
      <c r="A932" s="347" t="s">
        <v>505</v>
      </c>
      <c r="B932" s="348"/>
      <c r="C932" s="348"/>
      <c r="D932" s="348"/>
      <c r="E932" s="359"/>
      <c r="AA932" s="353"/>
    </row>
    <row r="933" spans="1:27" s="224" customFormat="1" ht="15.75">
      <c r="B933" s="242" t="s">
        <v>211</v>
      </c>
      <c r="C933" s="242"/>
      <c r="D933" s="304"/>
      <c r="E933" s="363"/>
      <c r="AA933" s="354"/>
    </row>
    <row r="934" spans="1:27">
      <c r="A934" s="246" t="s">
        <v>21</v>
      </c>
      <c r="B934" s="247" t="s">
        <v>198</v>
      </c>
      <c r="C934" s="273" t="str">
        <f>A932</f>
        <v>NSW</v>
      </c>
      <c r="D934" s="271" t="s">
        <v>214</v>
      </c>
      <c r="E934" s="357">
        <f>SUMIFS('A-methods'!K:K,'A-methods'!$AG:$AG,"absolute",'A-methods'!$AF:$AF,$B934,'A-methods'!$D:$D,$C934,'A-methods'!$A:$A,$D934)</f>
        <v>0</v>
      </c>
      <c r="F934" s="248">
        <f>SUMIFS('A-methods'!L:L,'A-methods'!$AG:$AG,"absolute",'A-methods'!$AF:$AF,$B934,'A-methods'!$D:$D,$C934,'A-methods'!$A:$A,$D934)</f>
        <v>0</v>
      </c>
      <c r="G934" s="248">
        <f>SUMIFS('A-methods'!M:M,'A-methods'!$AG:$AG,"absolute",'A-methods'!$AF:$AF,$B934,'A-methods'!$D:$D,$C934,'A-methods'!$A:$A,$D934)</f>
        <v>0</v>
      </c>
      <c r="H934" s="248">
        <f>SUMIFS('A-methods'!N:N,'A-methods'!$AG:$AG,"absolute",'A-methods'!$AF:$AF,$B934,'A-methods'!$D:$D,$C934,'A-methods'!$A:$A,$D934)</f>
        <v>0</v>
      </c>
      <c r="I934" s="248">
        <f>SUMIFS('A-methods'!O:O,'A-methods'!$AG:$AG,"absolute",'A-methods'!$AF:$AF,$B934,'A-methods'!$D:$D,$C934,'A-methods'!$A:$A,$D934)</f>
        <v>0</v>
      </c>
      <c r="J934" s="248">
        <f>SUMIFS('A-methods'!P:P,'A-methods'!$AG:$AG,"absolute",'A-methods'!$AF:$AF,$B934,'A-methods'!$D:$D,$C934,'A-methods'!$A:$A,$D934)</f>
        <v>0</v>
      </c>
      <c r="K934" s="248">
        <f>SUMIFS('A-methods'!Q:Q,'A-methods'!$AG:$AG,"absolute",'A-methods'!$AF:$AF,$B934,'A-methods'!$D:$D,$C934,'A-methods'!$A:$A,$D934)</f>
        <v>0</v>
      </c>
      <c r="L934" s="248">
        <f>SUMIFS('A-methods'!R:R,'A-methods'!$AG:$AG,"absolute",'A-methods'!$AF:$AF,$B934,'A-methods'!$D:$D,$C934,'A-methods'!$A:$A,$D934)</f>
        <v>0</v>
      </c>
      <c r="M934" s="248">
        <f>SUMIFS('A-methods'!S:S,'A-methods'!$AG:$AG,"absolute",'A-methods'!$AF:$AF,$B934,'A-methods'!$D:$D,$C934,'A-methods'!$A:$A,$D934)</f>
        <v>0</v>
      </c>
      <c r="N934" s="248">
        <f>SUMIFS('A-methods'!T:T,'A-methods'!$AG:$AG,"absolute",'A-methods'!$AF:$AF,$B934,'A-methods'!$D:$D,$C934,'A-methods'!$A:$A,$D934)</f>
        <v>0</v>
      </c>
      <c r="O934" s="248">
        <f>SUMIFS('A-methods'!U:U,'A-methods'!$AG:$AG,"absolute",'A-methods'!$AF:$AF,$B934,'A-methods'!$D:$D,$C934,'A-methods'!$A:$A,$D934)</f>
        <v>0</v>
      </c>
      <c r="P934" s="248">
        <f>SUMIFS('A-methods'!V:V,'A-methods'!$AG:$AG,"absolute",'A-methods'!$AF:$AF,$B934,'A-methods'!$D:$D,$C934,'A-methods'!$A:$A,$D934)</f>
        <v>0</v>
      </c>
      <c r="Q934" s="248">
        <f>SUMIFS('A-methods'!W:W,'A-methods'!$AG:$AG,"absolute",'A-methods'!$AF:$AF,$B934,'A-methods'!$D:$D,$C934,'A-methods'!$A:$A,$D934)</f>
        <v>0</v>
      </c>
      <c r="R934" s="248">
        <f>SUMIFS('A-methods'!X:X,'A-methods'!$AG:$AG,"absolute",'A-methods'!$AF:$AF,$B934,'A-methods'!$D:$D,$C934,'A-methods'!$A:$A,$D934)</f>
        <v>0</v>
      </c>
      <c r="S934" s="248">
        <f>SUMIFS('A-methods'!Y:Y,'A-methods'!$AG:$AG,"absolute",'A-methods'!$AF:$AF,$B934,'A-methods'!$D:$D,$C934,'A-methods'!$A:$A,$D934)</f>
        <v>0</v>
      </c>
      <c r="T934" s="248">
        <f>SUMIFS('A-methods'!Z:Z,'A-methods'!$AG:$AG,"absolute",'A-methods'!$AF:$AF,$B934,'A-methods'!$D:$D,$C934,'A-methods'!$A:$A,$D934)</f>
        <v>0</v>
      </c>
      <c r="U934" s="248">
        <f>SUMIFS('A-methods'!AA:AA,'A-methods'!$AG:$AG,"absolute",'A-methods'!$AF:$AF,$B934,'A-methods'!$D:$D,$C934,'A-methods'!$A:$A,$D934)</f>
        <v>0</v>
      </c>
      <c r="V934" s="248">
        <f>SUMIFS('A-methods'!AB:AB,'A-methods'!$AG:$AG,"absolute",'A-methods'!$AF:$AF,$B934,'A-methods'!$D:$D,$C934,'A-methods'!$A:$A,$D934)</f>
        <v>0</v>
      </c>
      <c r="W934" s="248">
        <f>SUMIFS('A-methods'!AC:AC,'A-methods'!$AG:$AG,"absolute",'A-methods'!$AF:$AF,$B934,'A-methods'!$D:$D,$C934,'A-methods'!$A:$A,$D934)</f>
        <v>0</v>
      </c>
      <c r="X934" s="248">
        <f>SUMIFS('A-methods'!AD:AD,'A-methods'!$AG:$AG,"absolute",'A-methods'!$AF:$AF,$B934,'A-methods'!$D:$D,$C934,'A-methods'!$A:$A,$D934)</f>
        <v>0</v>
      </c>
      <c r="Y934" s="248">
        <f>SUMIFS('A-methods'!AE:AE,'A-methods'!$AG:$AG,"absolute",'A-methods'!$AF:$AF,$B934,'A-methods'!$D:$D,$C934,'A-methods'!$A:$A,$D934)</f>
        <v>0</v>
      </c>
    </row>
    <row r="935" spans="1:27">
      <c r="A935" s="237" t="s">
        <v>29</v>
      </c>
      <c r="B935" s="221" t="s">
        <v>30</v>
      </c>
      <c r="C935" s="274" t="str">
        <f t="shared" ref="C935:C961" si="87">C934</f>
        <v>NSW</v>
      </c>
      <c r="D935" s="272" t="str">
        <f t="shared" ref="D935:D961" si="88">D934</f>
        <v>Best</v>
      </c>
      <c r="E935" s="195">
        <f>SUMIFS('A-methods'!K:K,'A-methods'!$AG:$AG,"absolute",'A-methods'!$AF:$AF,$B935,'A-methods'!$D:$D,$C935,'A-methods'!$A:$A,$D935)</f>
        <v>0</v>
      </c>
      <c r="F935" s="243">
        <f>SUMIFS('A-methods'!L:L,'A-methods'!$AG:$AG,"absolute",'A-methods'!$AF:$AF,$B935,'A-methods'!$D:$D,$C935,'A-methods'!$A:$A,$D935)</f>
        <v>0</v>
      </c>
      <c r="G935" s="243">
        <f>SUMIFS('A-methods'!M:M,'A-methods'!$AG:$AG,"absolute",'A-methods'!$AF:$AF,$B935,'A-methods'!$D:$D,$C935,'A-methods'!$A:$A,$D935)</f>
        <v>0</v>
      </c>
      <c r="H935" s="243">
        <f>SUMIFS('A-methods'!N:N,'A-methods'!$AG:$AG,"absolute",'A-methods'!$AF:$AF,$B935,'A-methods'!$D:$D,$C935,'A-methods'!$A:$A,$D935)</f>
        <v>0</v>
      </c>
      <c r="I935" s="243">
        <f>SUMIFS('A-methods'!O:O,'A-methods'!$AG:$AG,"absolute",'A-methods'!$AF:$AF,$B935,'A-methods'!$D:$D,$C935,'A-methods'!$A:$A,$D935)</f>
        <v>0</v>
      </c>
      <c r="J935" s="243">
        <f>SUMIFS('A-methods'!P:P,'A-methods'!$AG:$AG,"absolute",'A-methods'!$AF:$AF,$B935,'A-methods'!$D:$D,$C935,'A-methods'!$A:$A,$D935)</f>
        <v>0</v>
      </c>
      <c r="K935" s="243">
        <f>SUMIFS('A-methods'!Q:Q,'A-methods'!$AG:$AG,"absolute",'A-methods'!$AF:$AF,$B935,'A-methods'!$D:$D,$C935,'A-methods'!$A:$A,$D935)</f>
        <v>0</v>
      </c>
      <c r="L935" s="243">
        <f>SUMIFS('A-methods'!R:R,'A-methods'!$AG:$AG,"absolute",'A-methods'!$AF:$AF,$B935,'A-methods'!$D:$D,$C935,'A-methods'!$A:$A,$D935)</f>
        <v>0</v>
      </c>
      <c r="M935" s="243">
        <f>SUMIFS('A-methods'!S:S,'A-methods'!$AG:$AG,"absolute",'A-methods'!$AF:$AF,$B935,'A-methods'!$D:$D,$C935,'A-methods'!$A:$A,$D935)</f>
        <v>0</v>
      </c>
      <c r="N935" s="243">
        <f>SUMIFS('A-methods'!T:T,'A-methods'!$AG:$AG,"absolute",'A-methods'!$AF:$AF,$B935,'A-methods'!$D:$D,$C935,'A-methods'!$A:$A,$D935)</f>
        <v>0</v>
      </c>
      <c r="O935" s="243">
        <f>SUMIFS('A-methods'!U:U,'A-methods'!$AG:$AG,"absolute",'A-methods'!$AF:$AF,$B935,'A-methods'!$D:$D,$C935,'A-methods'!$A:$A,$D935)</f>
        <v>0</v>
      </c>
      <c r="P935" s="243">
        <f>SUMIFS('A-methods'!V:V,'A-methods'!$AG:$AG,"absolute",'A-methods'!$AF:$AF,$B935,'A-methods'!$D:$D,$C935,'A-methods'!$A:$A,$D935)</f>
        <v>0</v>
      </c>
      <c r="Q935" s="243">
        <f>SUMIFS('A-methods'!W:W,'A-methods'!$AG:$AG,"absolute",'A-methods'!$AF:$AF,$B935,'A-methods'!$D:$D,$C935,'A-methods'!$A:$A,$D935)</f>
        <v>0</v>
      </c>
      <c r="R935" s="243">
        <f>SUMIFS('A-methods'!X:X,'A-methods'!$AG:$AG,"absolute",'A-methods'!$AF:$AF,$B935,'A-methods'!$D:$D,$C935,'A-methods'!$A:$A,$D935)</f>
        <v>0</v>
      </c>
      <c r="S935" s="243">
        <f>SUMIFS('A-methods'!Y:Y,'A-methods'!$AG:$AG,"absolute",'A-methods'!$AF:$AF,$B935,'A-methods'!$D:$D,$C935,'A-methods'!$A:$A,$D935)</f>
        <v>0</v>
      </c>
      <c r="T935" s="243">
        <f>SUMIFS('A-methods'!Z:Z,'A-methods'!$AG:$AG,"absolute",'A-methods'!$AF:$AF,$B935,'A-methods'!$D:$D,$C935,'A-methods'!$A:$A,$D935)</f>
        <v>0</v>
      </c>
      <c r="U935" s="243">
        <f>SUMIFS('A-methods'!AA:AA,'A-methods'!$AG:$AG,"absolute",'A-methods'!$AF:$AF,$B935,'A-methods'!$D:$D,$C935,'A-methods'!$A:$A,$D935)</f>
        <v>0</v>
      </c>
      <c r="V935" s="243">
        <f>SUMIFS('A-methods'!AB:AB,'A-methods'!$AG:$AG,"absolute",'A-methods'!$AF:$AF,$B935,'A-methods'!$D:$D,$C935,'A-methods'!$A:$A,$D935)</f>
        <v>0</v>
      </c>
      <c r="W935" s="243">
        <f>SUMIFS('A-methods'!AC:AC,'A-methods'!$AG:$AG,"absolute",'A-methods'!$AF:$AF,$B935,'A-methods'!$D:$D,$C935,'A-methods'!$A:$A,$D935)</f>
        <v>0</v>
      </c>
      <c r="X935" s="243">
        <f>SUMIFS('A-methods'!AD:AD,'A-methods'!$AG:$AG,"absolute",'A-methods'!$AF:$AF,$B935,'A-methods'!$D:$D,$C935,'A-methods'!$A:$A,$D935)</f>
        <v>0</v>
      </c>
      <c r="Y935" s="243">
        <f>SUMIFS('A-methods'!AE:AE,'A-methods'!$AG:$AG,"absolute",'A-methods'!$AF:$AF,$B935,'A-methods'!$D:$D,$C935,'A-methods'!$A:$A,$D935)</f>
        <v>0</v>
      </c>
    </row>
    <row r="936" spans="1:27">
      <c r="A936" s="237" t="s">
        <v>33</v>
      </c>
      <c r="B936" s="221" t="s">
        <v>34</v>
      </c>
      <c r="C936" s="274" t="str">
        <f t="shared" si="87"/>
        <v>NSW</v>
      </c>
      <c r="D936" s="272" t="str">
        <f t="shared" si="88"/>
        <v>Best</v>
      </c>
      <c r="E936" s="195">
        <f>SUMIFS('A-methods'!K:K,'A-methods'!$AG:$AG,"absolute",'A-methods'!$AF:$AF,$B936,'A-methods'!$D:$D,$C936,'A-methods'!$A:$A,$D936)</f>
        <v>0</v>
      </c>
      <c r="F936" s="243">
        <f>SUMIFS('A-methods'!L:L,'A-methods'!$AG:$AG,"absolute",'A-methods'!$AF:$AF,$B936,'A-methods'!$D:$D,$C936,'A-methods'!$A:$A,$D936)</f>
        <v>0</v>
      </c>
      <c r="G936" s="243">
        <f>SUMIFS('A-methods'!M:M,'A-methods'!$AG:$AG,"absolute",'A-methods'!$AF:$AF,$B936,'A-methods'!$D:$D,$C936,'A-methods'!$A:$A,$D936)</f>
        <v>0</v>
      </c>
      <c r="H936" s="243">
        <f>SUMIFS('A-methods'!N:N,'A-methods'!$AG:$AG,"absolute",'A-methods'!$AF:$AF,$B936,'A-methods'!$D:$D,$C936,'A-methods'!$A:$A,$D936)</f>
        <v>0</v>
      </c>
      <c r="I936" s="243">
        <f>SUMIFS('A-methods'!O:O,'A-methods'!$AG:$AG,"absolute",'A-methods'!$AF:$AF,$B936,'A-methods'!$D:$D,$C936,'A-methods'!$A:$A,$D936)</f>
        <v>0</v>
      </c>
      <c r="J936" s="243">
        <f>SUMIFS('A-methods'!P:P,'A-methods'!$AG:$AG,"absolute",'A-methods'!$AF:$AF,$B936,'A-methods'!$D:$D,$C936,'A-methods'!$A:$A,$D936)</f>
        <v>0</v>
      </c>
      <c r="K936" s="243">
        <f>SUMIFS('A-methods'!Q:Q,'A-methods'!$AG:$AG,"absolute",'A-methods'!$AF:$AF,$B936,'A-methods'!$D:$D,$C936,'A-methods'!$A:$A,$D936)</f>
        <v>0</v>
      </c>
      <c r="L936" s="243">
        <f>SUMIFS('A-methods'!R:R,'A-methods'!$AG:$AG,"absolute",'A-methods'!$AF:$AF,$B936,'A-methods'!$D:$D,$C936,'A-methods'!$A:$A,$D936)</f>
        <v>0</v>
      </c>
      <c r="M936" s="243">
        <f>SUMIFS('A-methods'!S:S,'A-methods'!$AG:$AG,"absolute",'A-methods'!$AF:$AF,$B936,'A-methods'!$D:$D,$C936,'A-methods'!$A:$A,$D936)</f>
        <v>0</v>
      </c>
      <c r="N936" s="243">
        <f>SUMIFS('A-methods'!T:T,'A-methods'!$AG:$AG,"absolute",'A-methods'!$AF:$AF,$B936,'A-methods'!$D:$D,$C936,'A-methods'!$A:$A,$D936)</f>
        <v>0</v>
      </c>
      <c r="O936" s="243">
        <f>SUMIFS('A-methods'!U:U,'A-methods'!$AG:$AG,"absolute",'A-methods'!$AF:$AF,$B936,'A-methods'!$D:$D,$C936,'A-methods'!$A:$A,$D936)</f>
        <v>0</v>
      </c>
      <c r="P936" s="243">
        <f>SUMIFS('A-methods'!V:V,'A-methods'!$AG:$AG,"absolute",'A-methods'!$AF:$AF,$B936,'A-methods'!$D:$D,$C936,'A-methods'!$A:$A,$D936)</f>
        <v>0</v>
      </c>
      <c r="Q936" s="243">
        <f>SUMIFS('A-methods'!W:W,'A-methods'!$AG:$AG,"absolute",'A-methods'!$AF:$AF,$B936,'A-methods'!$D:$D,$C936,'A-methods'!$A:$A,$D936)</f>
        <v>0</v>
      </c>
      <c r="R936" s="243">
        <f>SUMIFS('A-methods'!X:X,'A-methods'!$AG:$AG,"absolute",'A-methods'!$AF:$AF,$B936,'A-methods'!$D:$D,$C936,'A-methods'!$A:$A,$D936)</f>
        <v>0</v>
      </c>
      <c r="S936" s="243">
        <f>SUMIFS('A-methods'!Y:Y,'A-methods'!$AG:$AG,"absolute",'A-methods'!$AF:$AF,$B936,'A-methods'!$D:$D,$C936,'A-methods'!$A:$A,$D936)</f>
        <v>0</v>
      </c>
      <c r="T936" s="243">
        <f>SUMIFS('A-methods'!Z:Z,'A-methods'!$AG:$AG,"absolute",'A-methods'!$AF:$AF,$B936,'A-methods'!$D:$D,$C936,'A-methods'!$A:$A,$D936)</f>
        <v>0</v>
      </c>
      <c r="U936" s="243">
        <f>SUMIFS('A-methods'!AA:AA,'A-methods'!$AG:$AG,"absolute",'A-methods'!$AF:$AF,$B936,'A-methods'!$D:$D,$C936,'A-methods'!$A:$A,$D936)</f>
        <v>0</v>
      </c>
      <c r="V936" s="243">
        <f>SUMIFS('A-methods'!AB:AB,'A-methods'!$AG:$AG,"absolute",'A-methods'!$AF:$AF,$B936,'A-methods'!$D:$D,$C936,'A-methods'!$A:$A,$D936)</f>
        <v>0</v>
      </c>
      <c r="W936" s="243">
        <f>SUMIFS('A-methods'!AC:AC,'A-methods'!$AG:$AG,"absolute",'A-methods'!$AF:$AF,$B936,'A-methods'!$D:$D,$C936,'A-methods'!$A:$A,$D936)</f>
        <v>0</v>
      </c>
      <c r="X936" s="243">
        <f>SUMIFS('A-methods'!AD:AD,'A-methods'!$AG:$AG,"absolute",'A-methods'!$AF:$AF,$B936,'A-methods'!$D:$D,$C936,'A-methods'!$A:$A,$D936)</f>
        <v>0</v>
      </c>
      <c r="Y936" s="243">
        <f>SUMIFS('A-methods'!AE:AE,'A-methods'!$AG:$AG,"absolute",'A-methods'!$AF:$AF,$B936,'A-methods'!$D:$D,$C936,'A-methods'!$A:$A,$D936)</f>
        <v>0</v>
      </c>
    </row>
    <row r="937" spans="1:27">
      <c r="A937" s="237" t="s">
        <v>43</v>
      </c>
      <c r="B937" s="221" t="s">
        <v>44</v>
      </c>
      <c r="C937" s="274" t="str">
        <f t="shared" si="87"/>
        <v>NSW</v>
      </c>
      <c r="D937" s="272" t="str">
        <f t="shared" si="88"/>
        <v>Best</v>
      </c>
      <c r="E937" s="195">
        <f>SUMIFS('A-methods'!K:K,'A-methods'!$AG:$AG,"absolute",'A-methods'!$AF:$AF,$B937,'A-methods'!$D:$D,$C937,'A-methods'!$A:$A,$D937)</f>
        <v>0</v>
      </c>
      <c r="F937" s="243">
        <f>SUMIFS('A-methods'!L:L,'A-methods'!$AG:$AG,"absolute",'A-methods'!$AF:$AF,$B937,'A-methods'!$D:$D,$C937,'A-methods'!$A:$A,$D937)</f>
        <v>0</v>
      </c>
      <c r="G937" s="243">
        <f>SUMIFS('A-methods'!M:M,'A-methods'!$AG:$AG,"absolute",'A-methods'!$AF:$AF,$B937,'A-methods'!$D:$D,$C937,'A-methods'!$A:$A,$D937)</f>
        <v>0</v>
      </c>
      <c r="H937" s="243">
        <f>SUMIFS('A-methods'!N:N,'A-methods'!$AG:$AG,"absolute",'A-methods'!$AF:$AF,$B937,'A-methods'!$D:$D,$C937,'A-methods'!$A:$A,$D937)</f>
        <v>0</v>
      </c>
      <c r="I937" s="243">
        <f>SUMIFS('A-methods'!O:O,'A-methods'!$AG:$AG,"absolute",'A-methods'!$AF:$AF,$B937,'A-methods'!$D:$D,$C937,'A-methods'!$A:$A,$D937)</f>
        <v>0</v>
      </c>
      <c r="J937" s="243">
        <f>SUMIFS('A-methods'!P:P,'A-methods'!$AG:$AG,"absolute",'A-methods'!$AF:$AF,$B937,'A-methods'!$D:$D,$C937,'A-methods'!$A:$A,$D937)</f>
        <v>0</v>
      </c>
      <c r="K937" s="243">
        <f>SUMIFS('A-methods'!Q:Q,'A-methods'!$AG:$AG,"absolute",'A-methods'!$AF:$AF,$B937,'A-methods'!$D:$D,$C937,'A-methods'!$A:$A,$D937)</f>
        <v>0</v>
      </c>
      <c r="L937" s="243">
        <f>SUMIFS('A-methods'!R:R,'A-methods'!$AG:$AG,"absolute",'A-methods'!$AF:$AF,$B937,'A-methods'!$D:$D,$C937,'A-methods'!$A:$A,$D937)</f>
        <v>0</v>
      </c>
      <c r="M937" s="243">
        <f>SUMIFS('A-methods'!S:S,'A-methods'!$AG:$AG,"absolute",'A-methods'!$AF:$AF,$B937,'A-methods'!$D:$D,$C937,'A-methods'!$A:$A,$D937)</f>
        <v>0</v>
      </c>
      <c r="N937" s="243">
        <f>SUMIFS('A-methods'!T:T,'A-methods'!$AG:$AG,"absolute",'A-methods'!$AF:$AF,$B937,'A-methods'!$D:$D,$C937,'A-methods'!$A:$A,$D937)</f>
        <v>0</v>
      </c>
      <c r="O937" s="243">
        <f>SUMIFS('A-methods'!U:U,'A-methods'!$AG:$AG,"absolute",'A-methods'!$AF:$AF,$B937,'A-methods'!$D:$D,$C937,'A-methods'!$A:$A,$D937)</f>
        <v>0</v>
      </c>
      <c r="P937" s="243">
        <f>SUMIFS('A-methods'!V:V,'A-methods'!$AG:$AG,"absolute",'A-methods'!$AF:$AF,$B937,'A-methods'!$D:$D,$C937,'A-methods'!$A:$A,$D937)</f>
        <v>0</v>
      </c>
      <c r="Q937" s="243">
        <f>SUMIFS('A-methods'!W:W,'A-methods'!$AG:$AG,"absolute",'A-methods'!$AF:$AF,$B937,'A-methods'!$D:$D,$C937,'A-methods'!$A:$A,$D937)</f>
        <v>0</v>
      </c>
      <c r="R937" s="243">
        <f>SUMIFS('A-methods'!X:X,'A-methods'!$AG:$AG,"absolute",'A-methods'!$AF:$AF,$B937,'A-methods'!$D:$D,$C937,'A-methods'!$A:$A,$D937)</f>
        <v>0</v>
      </c>
      <c r="S937" s="243">
        <f>SUMIFS('A-methods'!Y:Y,'A-methods'!$AG:$AG,"absolute",'A-methods'!$AF:$AF,$B937,'A-methods'!$D:$D,$C937,'A-methods'!$A:$A,$D937)</f>
        <v>0</v>
      </c>
      <c r="T937" s="243">
        <f>SUMIFS('A-methods'!Z:Z,'A-methods'!$AG:$AG,"absolute",'A-methods'!$AF:$AF,$B937,'A-methods'!$D:$D,$C937,'A-methods'!$A:$A,$D937)</f>
        <v>0</v>
      </c>
      <c r="U937" s="243">
        <f>SUMIFS('A-methods'!AA:AA,'A-methods'!$AG:$AG,"absolute",'A-methods'!$AF:$AF,$B937,'A-methods'!$D:$D,$C937,'A-methods'!$A:$A,$D937)</f>
        <v>0</v>
      </c>
      <c r="V937" s="243">
        <f>SUMIFS('A-methods'!AB:AB,'A-methods'!$AG:$AG,"absolute",'A-methods'!$AF:$AF,$B937,'A-methods'!$D:$D,$C937,'A-methods'!$A:$A,$D937)</f>
        <v>0</v>
      </c>
      <c r="W937" s="243">
        <f>SUMIFS('A-methods'!AC:AC,'A-methods'!$AG:$AG,"absolute",'A-methods'!$AF:$AF,$B937,'A-methods'!$D:$D,$C937,'A-methods'!$A:$A,$D937)</f>
        <v>0</v>
      </c>
      <c r="X937" s="243">
        <f>SUMIFS('A-methods'!AD:AD,'A-methods'!$AG:$AG,"absolute",'A-methods'!$AF:$AF,$B937,'A-methods'!$D:$D,$C937,'A-methods'!$A:$A,$D937)</f>
        <v>0</v>
      </c>
      <c r="Y937" s="243">
        <f>SUMIFS('A-methods'!AE:AE,'A-methods'!$AG:$AG,"absolute",'A-methods'!$AF:$AF,$B937,'A-methods'!$D:$D,$C937,'A-methods'!$A:$A,$D937)</f>
        <v>0</v>
      </c>
    </row>
    <row r="938" spans="1:27">
      <c r="A938" s="237" t="s">
        <v>63</v>
      </c>
      <c r="B938" s="221" t="s">
        <v>64</v>
      </c>
      <c r="C938" s="274" t="str">
        <f t="shared" si="87"/>
        <v>NSW</v>
      </c>
      <c r="D938" s="272" t="str">
        <f t="shared" si="88"/>
        <v>Best</v>
      </c>
      <c r="E938" s="195">
        <f>SUMIFS('A-methods'!K:K,'A-methods'!$AG:$AG,"absolute",'A-methods'!$AF:$AF,$B938,'A-methods'!$D:$D,$C938,'A-methods'!$A:$A,$D938)</f>
        <v>0</v>
      </c>
      <c r="F938" s="243">
        <f>SUMIFS('A-methods'!L:L,'A-methods'!$AG:$AG,"absolute",'A-methods'!$AF:$AF,$B938,'A-methods'!$D:$D,$C938,'A-methods'!$A:$A,$D938)</f>
        <v>0</v>
      </c>
      <c r="G938" s="243">
        <f>SUMIFS('A-methods'!M:M,'A-methods'!$AG:$AG,"absolute",'A-methods'!$AF:$AF,$B938,'A-methods'!$D:$D,$C938,'A-methods'!$A:$A,$D938)</f>
        <v>0</v>
      </c>
      <c r="H938" s="243">
        <f>SUMIFS('A-methods'!N:N,'A-methods'!$AG:$AG,"absolute",'A-methods'!$AF:$AF,$B938,'A-methods'!$D:$D,$C938,'A-methods'!$A:$A,$D938)</f>
        <v>0</v>
      </c>
      <c r="I938" s="243">
        <f>SUMIFS('A-methods'!O:O,'A-methods'!$AG:$AG,"absolute",'A-methods'!$AF:$AF,$B938,'A-methods'!$D:$D,$C938,'A-methods'!$A:$A,$D938)</f>
        <v>0</v>
      </c>
      <c r="J938" s="243">
        <f>SUMIFS('A-methods'!P:P,'A-methods'!$AG:$AG,"absolute",'A-methods'!$AF:$AF,$B938,'A-methods'!$D:$D,$C938,'A-methods'!$A:$A,$D938)</f>
        <v>0</v>
      </c>
      <c r="K938" s="243">
        <f>SUMIFS('A-methods'!Q:Q,'A-methods'!$AG:$AG,"absolute",'A-methods'!$AF:$AF,$B938,'A-methods'!$D:$D,$C938,'A-methods'!$A:$A,$D938)</f>
        <v>0</v>
      </c>
      <c r="L938" s="243">
        <f>SUMIFS('A-methods'!R:R,'A-methods'!$AG:$AG,"absolute",'A-methods'!$AF:$AF,$B938,'A-methods'!$D:$D,$C938,'A-methods'!$A:$A,$D938)</f>
        <v>0</v>
      </c>
      <c r="M938" s="243">
        <f>SUMIFS('A-methods'!S:S,'A-methods'!$AG:$AG,"absolute",'A-methods'!$AF:$AF,$B938,'A-methods'!$D:$D,$C938,'A-methods'!$A:$A,$D938)</f>
        <v>0</v>
      </c>
      <c r="N938" s="243">
        <f>SUMIFS('A-methods'!T:T,'A-methods'!$AG:$AG,"absolute",'A-methods'!$AF:$AF,$B938,'A-methods'!$D:$D,$C938,'A-methods'!$A:$A,$D938)</f>
        <v>0</v>
      </c>
      <c r="O938" s="243">
        <f>SUMIFS('A-methods'!U:U,'A-methods'!$AG:$AG,"absolute",'A-methods'!$AF:$AF,$B938,'A-methods'!$D:$D,$C938,'A-methods'!$A:$A,$D938)</f>
        <v>0</v>
      </c>
      <c r="P938" s="243">
        <f>SUMIFS('A-methods'!V:V,'A-methods'!$AG:$AG,"absolute",'A-methods'!$AF:$AF,$B938,'A-methods'!$D:$D,$C938,'A-methods'!$A:$A,$D938)</f>
        <v>0</v>
      </c>
      <c r="Q938" s="243">
        <f>SUMIFS('A-methods'!W:W,'A-methods'!$AG:$AG,"absolute",'A-methods'!$AF:$AF,$B938,'A-methods'!$D:$D,$C938,'A-methods'!$A:$A,$D938)</f>
        <v>0</v>
      </c>
      <c r="R938" s="243">
        <f>SUMIFS('A-methods'!X:X,'A-methods'!$AG:$AG,"absolute",'A-methods'!$AF:$AF,$B938,'A-methods'!$D:$D,$C938,'A-methods'!$A:$A,$D938)</f>
        <v>0</v>
      </c>
      <c r="S938" s="243">
        <f>SUMIFS('A-methods'!Y:Y,'A-methods'!$AG:$AG,"absolute",'A-methods'!$AF:$AF,$B938,'A-methods'!$D:$D,$C938,'A-methods'!$A:$A,$D938)</f>
        <v>0</v>
      </c>
      <c r="T938" s="243">
        <f>SUMIFS('A-methods'!Z:Z,'A-methods'!$AG:$AG,"absolute",'A-methods'!$AF:$AF,$B938,'A-methods'!$D:$D,$C938,'A-methods'!$A:$A,$D938)</f>
        <v>0</v>
      </c>
      <c r="U938" s="243">
        <f>SUMIFS('A-methods'!AA:AA,'A-methods'!$AG:$AG,"absolute",'A-methods'!$AF:$AF,$B938,'A-methods'!$D:$D,$C938,'A-methods'!$A:$A,$D938)</f>
        <v>0</v>
      </c>
      <c r="V938" s="243">
        <f>SUMIFS('A-methods'!AB:AB,'A-methods'!$AG:$AG,"absolute",'A-methods'!$AF:$AF,$B938,'A-methods'!$D:$D,$C938,'A-methods'!$A:$A,$D938)</f>
        <v>0</v>
      </c>
      <c r="W938" s="243">
        <f>SUMIFS('A-methods'!AC:AC,'A-methods'!$AG:$AG,"absolute",'A-methods'!$AF:$AF,$B938,'A-methods'!$D:$D,$C938,'A-methods'!$A:$A,$D938)</f>
        <v>0</v>
      </c>
      <c r="X938" s="243">
        <f>SUMIFS('A-methods'!AD:AD,'A-methods'!$AG:$AG,"absolute",'A-methods'!$AF:$AF,$B938,'A-methods'!$D:$D,$C938,'A-methods'!$A:$A,$D938)</f>
        <v>0</v>
      </c>
      <c r="Y938" s="243">
        <f>SUMIFS('A-methods'!AE:AE,'A-methods'!$AG:$AG,"absolute",'A-methods'!$AF:$AF,$B938,'A-methods'!$D:$D,$C938,'A-methods'!$A:$A,$D938)</f>
        <v>0</v>
      </c>
    </row>
    <row r="939" spans="1:27">
      <c r="A939" s="237" t="s">
        <v>75</v>
      </c>
      <c r="B939" s="221" t="s">
        <v>76</v>
      </c>
      <c r="C939" s="274" t="str">
        <f t="shared" si="87"/>
        <v>NSW</v>
      </c>
      <c r="D939" s="272" t="str">
        <f t="shared" si="88"/>
        <v>Best</v>
      </c>
      <c r="E939" s="195">
        <f>SUMIFS('A-methods'!K:K,'A-methods'!$AG:$AG,"absolute",'A-methods'!$AF:$AF,$B939,'A-methods'!$D:$D,$C939,'A-methods'!$A:$A,$D939)</f>
        <v>0</v>
      </c>
      <c r="F939" s="243">
        <f>SUMIFS('A-methods'!L:L,'A-methods'!$AG:$AG,"absolute",'A-methods'!$AF:$AF,$B939,'A-methods'!$D:$D,$C939,'A-methods'!$A:$A,$D939)</f>
        <v>0</v>
      </c>
      <c r="G939" s="243">
        <f>SUMIFS('A-methods'!M:M,'A-methods'!$AG:$AG,"absolute",'A-methods'!$AF:$AF,$B939,'A-methods'!$D:$D,$C939,'A-methods'!$A:$A,$D939)</f>
        <v>0</v>
      </c>
      <c r="H939" s="243">
        <f>SUMIFS('A-methods'!N:N,'A-methods'!$AG:$AG,"absolute",'A-methods'!$AF:$AF,$B939,'A-methods'!$D:$D,$C939,'A-methods'!$A:$A,$D939)</f>
        <v>0</v>
      </c>
      <c r="I939" s="243">
        <f>SUMIFS('A-methods'!O:O,'A-methods'!$AG:$AG,"absolute",'A-methods'!$AF:$AF,$B939,'A-methods'!$D:$D,$C939,'A-methods'!$A:$A,$D939)</f>
        <v>0</v>
      </c>
      <c r="J939" s="243">
        <f>SUMIFS('A-methods'!P:P,'A-methods'!$AG:$AG,"absolute",'A-methods'!$AF:$AF,$B939,'A-methods'!$D:$D,$C939,'A-methods'!$A:$A,$D939)</f>
        <v>0</v>
      </c>
      <c r="K939" s="243">
        <f>SUMIFS('A-methods'!Q:Q,'A-methods'!$AG:$AG,"absolute",'A-methods'!$AF:$AF,$B939,'A-methods'!$D:$D,$C939,'A-methods'!$A:$A,$D939)</f>
        <v>0</v>
      </c>
      <c r="L939" s="243">
        <f>SUMIFS('A-methods'!R:R,'A-methods'!$AG:$AG,"absolute",'A-methods'!$AF:$AF,$B939,'A-methods'!$D:$D,$C939,'A-methods'!$A:$A,$D939)</f>
        <v>0</v>
      </c>
      <c r="M939" s="243">
        <f>SUMIFS('A-methods'!S:S,'A-methods'!$AG:$AG,"absolute",'A-methods'!$AF:$AF,$B939,'A-methods'!$D:$D,$C939,'A-methods'!$A:$A,$D939)</f>
        <v>0</v>
      </c>
      <c r="N939" s="243">
        <f>SUMIFS('A-methods'!T:T,'A-methods'!$AG:$AG,"absolute",'A-methods'!$AF:$AF,$B939,'A-methods'!$D:$D,$C939,'A-methods'!$A:$A,$D939)</f>
        <v>0</v>
      </c>
      <c r="O939" s="243">
        <f>SUMIFS('A-methods'!U:U,'A-methods'!$AG:$AG,"absolute",'A-methods'!$AF:$AF,$B939,'A-methods'!$D:$D,$C939,'A-methods'!$A:$A,$D939)</f>
        <v>0</v>
      </c>
      <c r="P939" s="243">
        <f>SUMIFS('A-methods'!V:V,'A-methods'!$AG:$AG,"absolute",'A-methods'!$AF:$AF,$B939,'A-methods'!$D:$D,$C939,'A-methods'!$A:$A,$D939)</f>
        <v>0</v>
      </c>
      <c r="Q939" s="243">
        <f>SUMIFS('A-methods'!W:W,'A-methods'!$AG:$AG,"absolute",'A-methods'!$AF:$AF,$B939,'A-methods'!$D:$D,$C939,'A-methods'!$A:$A,$D939)</f>
        <v>0</v>
      </c>
      <c r="R939" s="243">
        <f>SUMIFS('A-methods'!X:X,'A-methods'!$AG:$AG,"absolute",'A-methods'!$AF:$AF,$B939,'A-methods'!$D:$D,$C939,'A-methods'!$A:$A,$D939)</f>
        <v>0</v>
      </c>
      <c r="S939" s="243">
        <f>SUMIFS('A-methods'!Y:Y,'A-methods'!$AG:$AG,"absolute",'A-methods'!$AF:$AF,$B939,'A-methods'!$D:$D,$C939,'A-methods'!$A:$A,$D939)</f>
        <v>0</v>
      </c>
      <c r="T939" s="243">
        <f>SUMIFS('A-methods'!Z:Z,'A-methods'!$AG:$AG,"absolute",'A-methods'!$AF:$AF,$B939,'A-methods'!$D:$D,$C939,'A-methods'!$A:$A,$D939)</f>
        <v>0</v>
      </c>
      <c r="U939" s="243">
        <f>SUMIFS('A-methods'!AA:AA,'A-methods'!$AG:$AG,"absolute",'A-methods'!$AF:$AF,$B939,'A-methods'!$D:$D,$C939,'A-methods'!$A:$A,$D939)</f>
        <v>0</v>
      </c>
      <c r="V939" s="243">
        <f>SUMIFS('A-methods'!AB:AB,'A-methods'!$AG:$AG,"absolute",'A-methods'!$AF:$AF,$B939,'A-methods'!$D:$D,$C939,'A-methods'!$A:$A,$D939)</f>
        <v>0</v>
      </c>
      <c r="W939" s="243">
        <f>SUMIFS('A-methods'!AC:AC,'A-methods'!$AG:$AG,"absolute",'A-methods'!$AF:$AF,$B939,'A-methods'!$D:$D,$C939,'A-methods'!$A:$A,$D939)</f>
        <v>0</v>
      </c>
      <c r="X939" s="243">
        <f>SUMIFS('A-methods'!AD:AD,'A-methods'!$AG:$AG,"absolute",'A-methods'!$AF:$AF,$B939,'A-methods'!$D:$D,$C939,'A-methods'!$A:$A,$D939)</f>
        <v>0</v>
      </c>
      <c r="Y939" s="243">
        <f>SUMIFS('A-methods'!AE:AE,'A-methods'!$AG:$AG,"absolute",'A-methods'!$AF:$AF,$B939,'A-methods'!$D:$D,$C939,'A-methods'!$A:$A,$D939)</f>
        <v>0</v>
      </c>
    </row>
    <row r="940" spans="1:27">
      <c r="A940" s="237" t="s">
        <v>253</v>
      </c>
      <c r="B940" s="221" t="s">
        <v>193</v>
      </c>
      <c r="C940" s="274" t="str">
        <f t="shared" si="87"/>
        <v>NSW</v>
      </c>
      <c r="D940" s="272" t="str">
        <f t="shared" si="88"/>
        <v>Best</v>
      </c>
      <c r="E940" s="195">
        <f>SUMIFS('A-methods'!K:K,'A-methods'!$AG:$AG,"absolute",'A-methods'!$AF:$AF,$B940,'A-methods'!$D:$D,$C940,'A-methods'!$A:$A,$D940)</f>
        <v>0</v>
      </c>
      <c r="F940" s="243">
        <f>SUMIFS('A-methods'!L:L,'A-methods'!$AG:$AG,"absolute",'A-methods'!$AF:$AF,$B940,'A-methods'!$D:$D,$C940,'A-methods'!$A:$A,$D940)</f>
        <v>0</v>
      </c>
      <c r="G940" s="243">
        <f>SUMIFS('A-methods'!M:M,'A-methods'!$AG:$AG,"absolute",'A-methods'!$AF:$AF,$B940,'A-methods'!$D:$D,$C940,'A-methods'!$A:$A,$D940)</f>
        <v>0</v>
      </c>
      <c r="H940" s="243">
        <f>SUMIFS('A-methods'!N:N,'A-methods'!$AG:$AG,"absolute",'A-methods'!$AF:$AF,$B940,'A-methods'!$D:$D,$C940,'A-methods'!$A:$A,$D940)</f>
        <v>0</v>
      </c>
      <c r="I940" s="243">
        <f>SUMIFS('A-methods'!O:O,'A-methods'!$AG:$AG,"absolute",'A-methods'!$AF:$AF,$B940,'A-methods'!$D:$D,$C940,'A-methods'!$A:$A,$D940)</f>
        <v>0</v>
      </c>
      <c r="J940" s="243">
        <f>SUMIFS('A-methods'!P:P,'A-methods'!$AG:$AG,"absolute",'A-methods'!$AF:$AF,$B940,'A-methods'!$D:$D,$C940,'A-methods'!$A:$A,$D940)</f>
        <v>0</v>
      </c>
      <c r="K940" s="243">
        <f>SUMIFS('A-methods'!Q:Q,'A-methods'!$AG:$AG,"absolute",'A-methods'!$AF:$AF,$B940,'A-methods'!$D:$D,$C940,'A-methods'!$A:$A,$D940)</f>
        <v>0</v>
      </c>
      <c r="L940" s="243">
        <f>SUMIFS('A-methods'!R:R,'A-methods'!$AG:$AG,"absolute",'A-methods'!$AF:$AF,$B940,'A-methods'!$D:$D,$C940,'A-methods'!$A:$A,$D940)</f>
        <v>0</v>
      </c>
      <c r="M940" s="243">
        <f>SUMIFS('A-methods'!S:S,'A-methods'!$AG:$AG,"absolute",'A-methods'!$AF:$AF,$B940,'A-methods'!$D:$D,$C940,'A-methods'!$A:$A,$D940)</f>
        <v>0</v>
      </c>
      <c r="N940" s="243">
        <f>SUMIFS('A-methods'!T:T,'A-methods'!$AG:$AG,"absolute",'A-methods'!$AF:$AF,$B940,'A-methods'!$D:$D,$C940,'A-methods'!$A:$A,$D940)</f>
        <v>0</v>
      </c>
      <c r="O940" s="243">
        <f>SUMIFS('A-methods'!U:U,'A-methods'!$AG:$AG,"absolute",'A-methods'!$AF:$AF,$B940,'A-methods'!$D:$D,$C940,'A-methods'!$A:$A,$D940)</f>
        <v>0</v>
      </c>
      <c r="P940" s="243">
        <f>SUMIFS('A-methods'!V:V,'A-methods'!$AG:$AG,"absolute",'A-methods'!$AF:$AF,$B940,'A-methods'!$D:$D,$C940,'A-methods'!$A:$A,$D940)</f>
        <v>0</v>
      </c>
      <c r="Q940" s="243">
        <f>SUMIFS('A-methods'!W:W,'A-methods'!$AG:$AG,"absolute",'A-methods'!$AF:$AF,$B940,'A-methods'!$D:$D,$C940,'A-methods'!$A:$A,$D940)</f>
        <v>0</v>
      </c>
      <c r="R940" s="243">
        <f>SUMIFS('A-methods'!X:X,'A-methods'!$AG:$AG,"absolute",'A-methods'!$AF:$AF,$B940,'A-methods'!$D:$D,$C940,'A-methods'!$A:$A,$D940)</f>
        <v>0</v>
      </c>
      <c r="S940" s="243">
        <f>SUMIFS('A-methods'!Y:Y,'A-methods'!$AG:$AG,"absolute",'A-methods'!$AF:$AF,$B940,'A-methods'!$D:$D,$C940,'A-methods'!$A:$A,$D940)</f>
        <v>0</v>
      </c>
      <c r="T940" s="243">
        <f>SUMIFS('A-methods'!Z:Z,'A-methods'!$AG:$AG,"absolute",'A-methods'!$AF:$AF,$B940,'A-methods'!$D:$D,$C940,'A-methods'!$A:$A,$D940)</f>
        <v>0</v>
      </c>
      <c r="U940" s="243">
        <f>SUMIFS('A-methods'!AA:AA,'A-methods'!$AG:$AG,"absolute",'A-methods'!$AF:$AF,$B940,'A-methods'!$D:$D,$C940,'A-methods'!$A:$A,$D940)</f>
        <v>0</v>
      </c>
      <c r="V940" s="243">
        <f>SUMIFS('A-methods'!AB:AB,'A-methods'!$AG:$AG,"absolute",'A-methods'!$AF:$AF,$B940,'A-methods'!$D:$D,$C940,'A-methods'!$A:$A,$D940)</f>
        <v>0</v>
      </c>
      <c r="W940" s="243">
        <f>SUMIFS('A-methods'!AC:AC,'A-methods'!$AG:$AG,"absolute",'A-methods'!$AF:$AF,$B940,'A-methods'!$D:$D,$C940,'A-methods'!$A:$A,$D940)</f>
        <v>0</v>
      </c>
      <c r="X940" s="243">
        <f>SUMIFS('A-methods'!AD:AD,'A-methods'!$AG:$AG,"absolute",'A-methods'!$AF:$AF,$B940,'A-methods'!$D:$D,$C940,'A-methods'!$A:$A,$D940)</f>
        <v>0</v>
      </c>
      <c r="Y940" s="243">
        <f>SUMIFS('A-methods'!AE:AE,'A-methods'!$AG:$AG,"absolute",'A-methods'!$AF:$AF,$B940,'A-methods'!$D:$D,$C940,'A-methods'!$A:$A,$D940)</f>
        <v>0</v>
      </c>
    </row>
    <row r="941" spans="1:27">
      <c r="A941" s="238" t="s">
        <v>87</v>
      </c>
      <c r="B941" s="221" t="s">
        <v>88</v>
      </c>
      <c r="C941" s="274" t="str">
        <f t="shared" si="87"/>
        <v>NSW</v>
      </c>
      <c r="D941" s="272" t="str">
        <f t="shared" si="88"/>
        <v>Best</v>
      </c>
      <c r="E941" s="195">
        <f>SUMIFS('A-methods'!K:K,'A-methods'!$AG:$AG,"absolute",'A-methods'!$AF:$AF,$B941,'A-methods'!$D:$D,$C941,'A-methods'!$A:$A,$D941)</f>
        <v>0</v>
      </c>
      <c r="F941" s="243">
        <f>SUMIFS('A-methods'!L:L,'A-methods'!$AG:$AG,"absolute",'A-methods'!$AF:$AF,$B941,'A-methods'!$D:$D,$C941,'A-methods'!$A:$A,$D941)</f>
        <v>0</v>
      </c>
      <c r="G941" s="243">
        <f>SUMIFS('A-methods'!M:M,'A-methods'!$AG:$AG,"absolute",'A-methods'!$AF:$AF,$B941,'A-methods'!$D:$D,$C941,'A-methods'!$A:$A,$D941)</f>
        <v>0</v>
      </c>
      <c r="H941" s="243">
        <f>SUMIFS('A-methods'!N:N,'A-methods'!$AG:$AG,"absolute",'A-methods'!$AF:$AF,$B941,'A-methods'!$D:$D,$C941,'A-methods'!$A:$A,$D941)</f>
        <v>0</v>
      </c>
      <c r="I941" s="243">
        <f>SUMIFS('A-methods'!O:O,'A-methods'!$AG:$AG,"absolute",'A-methods'!$AF:$AF,$B941,'A-methods'!$D:$D,$C941,'A-methods'!$A:$A,$D941)</f>
        <v>0</v>
      </c>
      <c r="J941" s="243">
        <f>SUMIFS('A-methods'!P:P,'A-methods'!$AG:$AG,"absolute",'A-methods'!$AF:$AF,$B941,'A-methods'!$D:$D,$C941,'A-methods'!$A:$A,$D941)</f>
        <v>0</v>
      </c>
      <c r="K941" s="243">
        <f>SUMIFS('A-methods'!Q:Q,'A-methods'!$AG:$AG,"absolute",'A-methods'!$AF:$AF,$B941,'A-methods'!$D:$D,$C941,'A-methods'!$A:$A,$D941)</f>
        <v>0</v>
      </c>
      <c r="L941" s="243">
        <f>SUMIFS('A-methods'!R:R,'A-methods'!$AG:$AG,"absolute",'A-methods'!$AF:$AF,$B941,'A-methods'!$D:$D,$C941,'A-methods'!$A:$A,$D941)</f>
        <v>0</v>
      </c>
      <c r="M941" s="243">
        <f>SUMIFS('A-methods'!S:S,'A-methods'!$AG:$AG,"absolute",'A-methods'!$AF:$AF,$B941,'A-methods'!$D:$D,$C941,'A-methods'!$A:$A,$D941)</f>
        <v>0</v>
      </c>
      <c r="N941" s="243">
        <f>SUMIFS('A-methods'!T:T,'A-methods'!$AG:$AG,"absolute",'A-methods'!$AF:$AF,$B941,'A-methods'!$D:$D,$C941,'A-methods'!$A:$A,$D941)</f>
        <v>0</v>
      </c>
      <c r="O941" s="243">
        <f>SUMIFS('A-methods'!U:U,'A-methods'!$AG:$AG,"absolute",'A-methods'!$AF:$AF,$B941,'A-methods'!$D:$D,$C941,'A-methods'!$A:$A,$D941)</f>
        <v>0</v>
      </c>
      <c r="P941" s="243">
        <f>SUMIFS('A-methods'!V:V,'A-methods'!$AG:$AG,"absolute",'A-methods'!$AF:$AF,$B941,'A-methods'!$D:$D,$C941,'A-methods'!$A:$A,$D941)</f>
        <v>0</v>
      </c>
      <c r="Q941" s="243">
        <f>SUMIFS('A-methods'!W:W,'A-methods'!$AG:$AG,"absolute",'A-methods'!$AF:$AF,$B941,'A-methods'!$D:$D,$C941,'A-methods'!$A:$A,$D941)</f>
        <v>0</v>
      </c>
      <c r="R941" s="243">
        <f>SUMIFS('A-methods'!X:X,'A-methods'!$AG:$AG,"absolute",'A-methods'!$AF:$AF,$B941,'A-methods'!$D:$D,$C941,'A-methods'!$A:$A,$D941)</f>
        <v>0</v>
      </c>
      <c r="S941" s="243">
        <f>SUMIFS('A-methods'!Y:Y,'A-methods'!$AG:$AG,"absolute",'A-methods'!$AF:$AF,$B941,'A-methods'!$D:$D,$C941,'A-methods'!$A:$A,$D941)</f>
        <v>0</v>
      </c>
      <c r="T941" s="243">
        <f>SUMIFS('A-methods'!Z:Z,'A-methods'!$AG:$AG,"absolute",'A-methods'!$AF:$AF,$B941,'A-methods'!$D:$D,$C941,'A-methods'!$A:$A,$D941)</f>
        <v>0</v>
      </c>
      <c r="U941" s="243">
        <f>SUMIFS('A-methods'!AA:AA,'A-methods'!$AG:$AG,"absolute",'A-methods'!$AF:$AF,$B941,'A-methods'!$D:$D,$C941,'A-methods'!$A:$A,$D941)</f>
        <v>0</v>
      </c>
      <c r="V941" s="243">
        <f>SUMIFS('A-methods'!AB:AB,'A-methods'!$AG:$AG,"absolute",'A-methods'!$AF:$AF,$B941,'A-methods'!$D:$D,$C941,'A-methods'!$A:$A,$D941)</f>
        <v>0</v>
      </c>
      <c r="W941" s="243">
        <f>SUMIFS('A-methods'!AC:AC,'A-methods'!$AG:$AG,"absolute",'A-methods'!$AF:$AF,$B941,'A-methods'!$D:$D,$C941,'A-methods'!$A:$A,$D941)</f>
        <v>0</v>
      </c>
      <c r="X941" s="243">
        <f>SUMIFS('A-methods'!AD:AD,'A-methods'!$AG:$AG,"absolute",'A-methods'!$AF:$AF,$B941,'A-methods'!$D:$D,$C941,'A-methods'!$A:$A,$D941)</f>
        <v>0</v>
      </c>
      <c r="Y941" s="243">
        <f>SUMIFS('A-methods'!AE:AE,'A-methods'!$AG:$AG,"absolute",'A-methods'!$AF:$AF,$B941,'A-methods'!$D:$D,$C941,'A-methods'!$A:$A,$D941)</f>
        <v>0</v>
      </c>
    </row>
    <row r="942" spans="1:27">
      <c r="A942" s="237" t="s">
        <v>91</v>
      </c>
      <c r="B942" s="221" t="s">
        <v>92</v>
      </c>
      <c r="C942" s="274" t="str">
        <f t="shared" si="87"/>
        <v>NSW</v>
      </c>
      <c r="D942" s="272" t="str">
        <f t="shared" si="88"/>
        <v>Best</v>
      </c>
      <c r="E942" s="195">
        <f>SUMIFS('A-methods'!K:K,'A-methods'!$AG:$AG,"absolute",'A-methods'!$AF:$AF,$B942,'A-methods'!$D:$D,$C942,'A-methods'!$A:$A,$D942)</f>
        <v>0</v>
      </c>
      <c r="F942" s="243">
        <f>SUMIFS('A-methods'!L:L,'A-methods'!$AG:$AG,"absolute",'A-methods'!$AF:$AF,$B942,'A-methods'!$D:$D,$C942,'A-methods'!$A:$A,$D942)</f>
        <v>0</v>
      </c>
      <c r="G942" s="243">
        <f>SUMIFS('A-methods'!M:M,'A-methods'!$AG:$AG,"absolute",'A-methods'!$AF:$AF,$B942,'A-methods'!$D:$D,$C942,'A-methods'!$A:$A,$D942)</f>
        <v>0</v>
      </c>
      <c r="H942" s="243">
        <f>SUMIFS('A-methods'!N:N,'A-methods'!$AG:$AG,"absolute",'A-methods'!$AF:$AF,$B942,'A-methods'!$D:$D,$C942,'A-methods'!$A:$A,$D942)</f>
        <v>0</v>
      </c>
      <c r="I942" s="243">
        <f>SUMIFS('A-methods'!O:O,'A-methods'!$AG:$AG,"absolute",'A-methods'!$AF:$AF,$B942,'A-methods'!$D:$D,$C942,'A-methods'!$A:$A,$D942)</f>
        <v>0</v>
      </c>
      <c r="J942" s="243">
        <f>SUMIFS('A-methods'!P:P,'A-methods'!$AG:$AG,"absolute",'A-methods'!$AF:$AF,$B942,'A-methods'!$D:$D,$C942,'A-methods'!$A:$A,$D942)</f>
        <v>0</v>
      </c>
      <c r="K942" s="243">
        <f>SUMIFS('A-methods'!Q:Q,'A-methods'!$AG:$AG,"absolute",'A-methods'!$AF:$AF,$B942,'A-methods'!$D:$D,$C942,'A-methods'!$A:$A,$D942)</f>
        <v>0</v>
      </c>
      <c r="L942" s="243">
        <f>SUMIFS('A-methods'!R:R,'A-methods'!$AG:$AG,"absolute",'A-methods'!$AF:$AF,$B942,'A-methods'!$D:$D,$C942,'A-methods'!$A:$A,$D942)</f>
        <v>0</v>
      </c>
      <c r="M942" s="243">
        <f>SUMIFS('A-methods'!S:S,'A-methods'!$AG:$AG,"absolute",'A-methods'!$AF:$AF,$B942,'A-methods'!$D:$D,$C942,'A-methods'!$A:$A,$D942)</f>
        <v>0</v>
      </c>
      <c r="N942" s="243">
        <f>SUMIFS('A-methods'!T:T,'A-methods'!$AG:$AG,"absolute",'A-methods'!$AF:$AF,$B942,'A-methods'!$D:$D,$C942,'A-methods'!$A:$A,$D942)</f>
        <v>0</v>
      </c>
      <c r="O942" s="243">
        <f>SUMIFS('A-methods'!U:U,'A-methods'!$AG:$AG,"absolute",'A-methods'!$AF:$AF,$B942,'A-methods'!$D:$D,$C942,'A-methods'!$A:$A,$D942)</f>
        <v>0</v>
      </c>
      <c r="P942" s="243">
        <f>SUMIFS('A-methods'!V:V,'A-methods'!$AG:$AG,"absolute",'A-methods'!$AF:$AF,$B942,'A-methods'!$D:$D,$C942,'A-methods'!$A:$A,$D942)</f>
        <v>0</v>
      </c>
      <c r="Q942" s="243">
        <f>SUMIFS('A-methods'!W:W,'A-methods'!$AG:$AG,"absolute",'A-methods'!$AF:$AF,$B942,'A-methods'!$D:$D,$C942,'A-methods'!$A:$A,$D942)</f>
        <v>0</v>
      </c>
      <c r="R942" s="243">
        <f>SUMIFS('A-methods'!X:X,'A-methods'!$AG:$AG,"absolute",'A-methods'!$AF:$AF,$B942,'A-methods'!$D:$D,$C942,'A-methods'!$A:$A,$D942)</f>
        <v>0</v>
      </c>
      <c r="S942" s="243">
        <f>SUMIFS('A-methods'!Y:Y,'A-methods'!$AG:$AG,"absolute",'A-methods'!$AF:$AF,$B942,'A-methods'!$D:$D,$C942,'A-methods'!$A:$A,$D942)</f>
        <v>0</v>
      </c>
      <c r="T942" s="243">
        <f>SUMIFS('A-methods'!Z:Z,'A-methods'!$AG:$AG,"absolute",'A-methods'!$AF:$AF,$B942,'A-methods'!$D:$D,$C942,'A-methods'!$A:$A,$D942)</f>
        <v>0</v>
      </c>
      <c r="U942" s="243">
        <f>SUMIFS('A-methods'!AA:AA,'A-methods'!$AG:$AG,"absolute",'A-methods'!$AF:$AF,$B942,'A-methods'!$D:$D,$C942,'A-methods'!$A:$A,$D942)</f>
        <v>0</v>
      </c>
      <c r="V942" s="243">
        <f>SUMIFS('A-methods'!AB:AB,'A-methods'!$AG:$AG,"absolute",'A-methods'!$AF:$AF,$B942,'A-methods'!$D:$D,$C942,'A-methods'!$A:$A,$D942)</f>
        <v>0</v>
      </c>
      <c r="W942" s="243">
        <f>SUMIFS('A-methods'!AC:AC,'A-methods'!$AG:$AG,"absolute",'A-methods'!$AF:$AF,$B942,'A-methods'!$D:$D,$C942,'A-methods'!$A:$A,$D942)</f>
        <v>0</v>
      </c>
      <c r="X942" s="243">
        <f>SUMIFS('A-methods'!AD:AD,'A-methods'!$AG:$AG,"absolute",'A-methods'!$AF:$AF,$B942,'A-methods'!$D:$D,$C942,'A-methods'!$A:$A,$D942)</f>
        <v>0</v>
      </c>
      <c r="Y942" s="243">
        <f>SUMIFS('A-methods'!AE:AE,'A-methods'!$AG:$AG,"absolute",'A-methods'!$AF:$AF,$B942,'A-methods'!$D:$D,$C942,'A-methods'!$A:$A,$D942)</f>
        <v>0</v>
      </c>
    </row>
    <row r="943" spans="1:27">
      <c r="A943" s="237" t="s">
        <v>97</v>
      </c>
      <c r="B943" s="221" t="s">
        <v>98</v>
      </c>
      <c r="C943" s="274" t="str">
        <f t="shared" si="87"/>
        <v>NSW</v>
      </c>
      <c r="D943" s="272" t="str">
        <f t="shared" si="88"/>
        <v>Best</v>
      </c>
      <c r="E943" s="195">
        <f>SUMIFS('A-methods'!K:K,'A-methods'!$AG:$AG,"absolute",'A-methods'!$AF:$AF,$B943,'A-methods'!$D:$D,$C943,'A-methods'!$A:$A,$D943)</f>
        <v>0</v>
      </c>
      <c r="F943" s="243">
        <f>SUMIFS('A-methods'!L:L,'A-methods'!$AG:$AG,"absolute",'A-methods'!$AF:$AF,$B943,'A-methods'!$D:$D,$C943,'A-methods'!$A:$A,$D943)</f>
        <v>0</v>
      </c>
      <c r="G943" s="243">
        <f>SUMIFS('A-methods'!M:M,'A-methods'!$AG:$AG,"absolute",'A-methods'!$AF:$AF,$B943,'A-methods'!$D:$D,$C943,'A-methods'!$A:$A,$D943)</f>
        <v>0</v>
      </c>
      <c r="H943" s="243">
        <f>SUMIFS('A-methods'!N:N,'A-methods'!$AG:$AG,"absolute",'A-methods'!$AF:$AF,$B943,'A-methods'!$D:$D,$C943,'A-methods'!$A:$A,$D943)</f>
        <v>0</v>
      </c>
      <c r="I943" s="243">
        <f>SUMIFS('A-methods'!O:O,'A-methods'!$AG:$AG,"absolute",'A-methods'!$AF:$AF,$B943,'A-methods'!$D:$D,$C943,'A-methods'!$A:$A,$D943)</f>
        <v>0</v>
      </c>
      <c r="J943" s="243">
        <f>SUMIFS('A-methods'!P:P,'A-methods'!$AG:$AG,"absolute",'A-methods'!$AF:$AF,$B943,'A-methods'!$D:$D,$C943,'A-methods'!$A:$A,$D943)</f>
        <v>0</v>
      </c>
      <c r="K943" s="243">
        <f>SUMIFS('A-methods'!Q:Q,'A-methods'!$AG:$AG,"absolute",'A-methods'!$AF:$AF,$B943,'A-methods'!$D:$D,$C943,'A-methods'!$A:$A,$D943)</f>
        <v>0</v>
      </c>
      <c r="L943" s="243">
        <f>SUMIFS('A-methods'!R:R,'A-methods'!$AG:$AG,"absolute",'A-methods'!$AF:$AF,$B943,'A-methods'!$D:$D,$C943,'A-methods'!$A:$A,$D943)</f>
        <v>0</v>
      </c>
      <c r="M943" s="243">
        <f>SUMIFS('A-methods'!S:S,'A-methods'!$AG:$AG,"absolute",'A-methods'!$AF:$AF,$B943,'A-methods'!$D:$D,$C943,'A-methods'!$A:$A,$D943)</f>
        <v>0</v>
      </c>
      <c r="N943" s="243">
        <f>SUMIFS('A-methods'!T:T,'A-methods'!$AG:$AG,"absolute",'A-methods'!$AF:$AF,$B943,'A-methods'!$D:$D,$C943,'A-methods'!$A:$A,$D943)</f>
        <v>0</v>
      </c>
      <c r="O943" s="243">
        <f>SUMIFS('A-methods'!U:U,'A-methods'!$AG:$AG,"absolute",'A-methods'!$AF:$AF,$B943,'A-methods'!$D:$D,$C943,'A-methods'!$A:$A,$D943)</f>
        <v>0</v>
      </c>
      <c r="P943" s="243">
        <f>SUMIFS('A-methods'!V:V,'A-methods'!$AG:$AG,"absolute",'A-methods'!$AF:$AF,$B943,'A-methods'!$D:$D,$C943,'A-methods'!$A:$A,$D943)</f>
        <v>0</v>
      </c>
      <c r="Q943" s="243">
        <f>SUMIFS('A-methods'!W:W,'A-methods'!$AG:$AG,"absolute",'A-methods'!$AF:$AF,$B943,'A-methods'!$D:$D,$C943,'A-methods'!$A:$A,$D943)</f>
        <v>0</v>
      </c>
      <c r="R943" s="243">
        <f>SUMIFS('A-methods'!X:X,'A-methods'!$AG:$AG,"absolute",'A-methods'!$AF:$AF,$B943,'A-methods'!$D:$D,$C943,'A-methods'!$A:$A,$D943)</f>
        <v>0</v>
      </c>
      <c r="S943" s="243">
        <f>SUMIFS('A-methods'!Y:Y,'A-methods'!$AG:$AG,"absolute",'A-methods'!$AF:$AF,$B943,'A-methods'!$D:$D,$C943,'A-methods'!$A:$A,$D943)</f>
        <v>0</v>
      </c>
      <c r="T943" s="243">
        <f>SUMIFS('A-methods'!Z:Z,'A-methods'!$AG:$AG,"absolute",'A-methods'!$AF:$AF,$B943,'A-methods'!$D:$D,$C943,'A-methods'!$A:$A,$D943)</f>
        <v>0</v>
      </c>
      <c r="U943" s="243">
        <f>SUMIFS('A-methods'!AA:AA,'A-methods'!$AG:$AG,"absolute",'A-methods'!$AF:$AF,$B943,'A-methods'!$D:$D,$C943,'A-methods'!$A:$A,$D943)</f>
        <v>0</v>
      </c>
      <c r="V943" s="243">
        <f>SUMIFS('A-methods'!AB:AB,'A-methods'!$AG:$AG,"absolute",'A-methods'!$AF:$AF,$B943,'A-methods'!$D:$D,$C943,'A-methods'!$A:$A,$D943)</f>
        <v>0</v>
      </c>
      <c r="W943" s="243">
        <f>SUMIFS('A-methods'!AC:AC,'A-methods'!$AG:$AG,"absolute",'A-methods'!$AF:$AF,$B943,'A-methods'!$D:$D,$C943,'A-methods'!$A:$A,$D943)</f>
        <v>0</v>
      </c>
      <c r="X943" s="243">
        <f>SUMIFS('A-methods'!AD:AD,'A-methods'!$AG:$AG,"absolute",'A-methods'!$AF:$AF,$B943,'A-methods'!$D:$D,$C943,'A-methods'!$A:$A,$D943)</f>
        <v>0</v>
      </c>
      <c r="Y943" s="243">
        <f>SUMIFS('A-methods'!AE:AE,'A-methods'!$AG:$AG,"absolute",'A-methods'!$AF:$AF,$B943,'A-methods'!$D:$D,$C943,'A-methods'!$A:$A,$D943)</f>
        <v>0</v>
      </c>
    </row>
    <row r="944" spans="1:27">
      <c r="A944" s="237" t="s">
        <v>107</v>
      </c>
      <c r="B944" s="221" t="s">
        <v>108</v>
      </c>
      <c r="C944" s="274" t="str">
        <f t="shared" si="87"/>
        <v>NSW</v>
      </c>
      <c r="D944" s="272" t="str">
        <f t="shared" si="88"/>
        <v>Best</v>
      </c>
      <c r="E944" s="195">
        <f>SUMIFS('A-methods'!K:K,'A-methods'!$AG:$AG,"absolute",'A-methods'!$AF:$AF,$B944,'A-methods'!$D:$D,$C944,'A-methods'!$A:$A,$D944)</f>
        <v>0</v>
      </c>
      <c r="F944" s="243">
        <f>SUMIFS('A-methods'!L:L,'A-methods'!$AG:$AG,"absolute",'A-methods'!$AF:$AF,$B944,'A-methods'!$D:$D,$C944,'A-methods'!$A:$A,$D944)</f>
        <v>0</v>
      </c>
      <c r="G944" s="243">
        <f>SUMIFS('A-methods'!M:M,'A-methods'!$AG:$AG,"absolute",'A-methods'!$AF:$AF,$B944,'A-methods'!$D:$D,$C944,'A-methods'!$A:$A,$D944)</f>
        <v>0</v>
      </c>
      <c r="H944" s="243">
        <f>SUMIFS('A-methods'!N:N,'A-methods'!$AG:$AG,"absolute",'A-methods'!$AF:$AF,$B944,'A-methods'!$D:$D,$C944,'A-methods'!$A:$A,$D944)</f>
        <v>0</v>
      </c>
      <c r="I944" s="243">
        <f>SUMIFS('A-methods'!O:O,'A-methods'!$AG:$AG,"absolute",'A-methods'!$AF:$AF,$B944,'A-methods'!$D:$D,$C944,'A-methods'!$A:$A,$D944)</f>
        <v>0</v>
      </c>
      <c r="J944" s="243">
        <f>SUMIFS('A-methods'!P:P,'A-methods'!$AG:$AG,"absolute",'A-methods'!$AF:$AF,$B944,'A-methods'!$D:$D,$C944,'A-methods'!$A:$A,$D944)</f>
        <v>0</v>
      </c>
      <c r="K944" s="243">
        <f>SUMIFS('A-methods'!Q:Q,'A-methods'!$AG:$AG,"absolute",'A-methods'!$AF:$AF,$B944,'A-methods'!$D:$D,$C944,'A-methods'!$A:$A,$D944)</f>
        <v>0</v>
      </c>
      <c r="L944" s="243">
        <f>SUMIFS('A-methods'!R:R,'A-methods'!$AG:$AG,"absolute",'A-methods'!$AF:$AF,$B944,'A-methods'!$D:$D,$C944,'A-methods'!$A:$A,$D944)</f>
        <v>0</v>
      </c>
      <c r="M944" s="243">
        <f>SUMIFS('A-methods'!S:S,'A-methods'!$AG:$AG,"absolute",'A-methods'!$AF:$AF,$B944,'A-methods'!$D:$D,$C944,'A-methods'!$A:$A,$D944)</f>
        <v>0</v>
      </c>
      <c r="N944" s="243">
        <f>SUMIFS('A-methods'!T:T,'A-methods'!$AG:$AG,"absolute",'A-methods'!$AF:$AF,$B944,'A-methods'!$D:$D,$C944,'A-methods'!$A:$A,$D944)</f>
        <v>0</v>
      </c>
      <c r="O944" s="243">
        <f>SUMIFS('A-methods'!U:U,'A-methods'!$AG:$AG,"absolute",'A-methods'!$AF:$AF,$B944,'A-methods'!$D:$D,$C944,'A-methods'!$A:$A,$D944)</f>
        <v>0</v>
      </c>
      <c r="P944" s="243">
        <f>SUMIFS('A-methods'!V:V,'A-methods'!$AG:$AG,"absolute",'A-methods'!$AF:$AF,$B944,'A-methods'!$D:$D,$C944,'A-methods'!$A:$A,$D944)</f>
        <v>0</v>
      </c>
      <c r="Q944" s="243">
        <f>SUMIFS('A-methods'!W:W,'A-methods'!$AG:$AG,"absolute",'A-methods'!$AF:$AF,$B944,'A-methods'!$D:$D,$C944,'A-methods'!$A:$A,$D944)</f>
        <v>0</v>
      </c>
      <c r="R944" s="243">
        <f>SUMIFS('A-methods'!X:X,'A-methods'!$AG:$AG,"absolute",'A-methods'!$AF:$AF,$B944,'A-methods'!$D:$D,$C944,'A-methods'!$A:$A,$D944)</f>
        <v>0</v>
      </c>
      <c r="S944" s="243">
        <f>SUMIFS('A-methods'!Y:Y,'A-methods'!$AG:$AG,"absolute",'A-methods'!$AF:$AF,$B944,'A-methods'!$D:$D,$C944,'A-methods'!$A:$A,$D944)</f>
        <v>0</v>
      </c>
      <c r="T944" s="243">
        <f>SUMIFS('A-methods'!Z:Z,'A-methods'!$AG:$AG,"absolute",'A-methods'!$AF:$AF,$B944,'A-methods'!$D:$D,$C944,'A-methods'!$A:$A,$D944)</f>
        <v>0</v>
      </c>
      <c r="U944" s="243">
        <f>SUMIFS('A-methods'!AA:AA,'A-methods'!$AG:$AG,"absolute",'A-methods'!$AF:$AF,$B944,'A-methods'!$D:$D,$C944,'A-methods'!$A:$A,$D944)</f>
        <v>0</v>
      </c>
      <c r="V944" s="243">
        <f>SUMIFS('A-methods'!AB:AB,'A-methods'!$AG:$AG,"absolute",'A-methods'!$AF:$AF,$B944,'A-methods'!$D:$D,$C944,'A-methods'!$A:$A,$D944)</f>
        <v>0</v>
      </c>
      <c r="W944" s="243">
        <f>SUMIFS('A-methods'!AC:AC,'A-methods'!$AG:$AG,"absolute",'A-methods'!$AF:$AF,$B944,'A-methods'!$D:$D,$C944,'A-methods'!$A:$A,$D944)</f>
        <v>0</v>
      </c>
      <c r="X944" s="243">
        <f>SUMIFS('A-methods'!AD:AD,'A-methods'!$AG:$AG,"absolute",'A-methods'!$AF:$AF,$B944,'A-methods'!$D:$D,$C944,'A-methods'!$A:$A,$D944)</f>
        <v>0</v>
      </c>
      <c r="Y944" s="243">
        <f>SUMIFS('A-methods'!AE:AE,'A-methods'!$AG:$AG,"absolute",'A-methods'!$AF:$AF,$B944,'A-methods'!$D:$D,$C944,'A-methods'!$A:$A,$D944)</f>
        <v>0</v>
      </c>
    </row>
    <row r="945" spans="1:32">
      <c r="A945" s="237" t="s">
        <v>115</v>
      </c>
      <c r="B945" s="221" t="s">
        <v>116</v>
      </c>
      <c r="C945" s="274" t="str">
        <f t="shared" si="87"/>
        <v>NSW</v>
      </c>
      <c r="D945" s="272" t="str">
        <f t="shared" si="88"/>
        <v>Best</v>
      </c>
      <c r="E945" s="195">
        <f>SUMIFS('A-methods'!K:K,'A-methods'!$AG:$AG,"absolute",'A-methods'!$AF:$AF,$B945,'A-methods'!$D:$D,$C945,'A-methods'!$A:$A,$D945)</f>
        <v>0</v>
      </c>
      <c r="F945" s="243">
        <f>SUMIFS('A-methods'!L:L,'A-methods'!$AG:$AG,"absolute",'A-methods'!$AF:$AF,$B945,'A-methods'!$D:$D,$C945,'A-methods'!$A:$A,$D945)</f>
        <v>0</v>
      </c>
      <c r="G945" s="243">
        <f>SUMIFS('A-methods'!M:M,'A-methods'!$AG:$AG,"absolute",'A-methods'!$AF:$AF,$B945,'A-methods'!$D:$D,$C945,'A-methods'!$A:$A,$D945)</f>
        <v>0</v>
      </c>
      <c r="H945" s="243">
        <f>SUMIFS('A-methods'!N:N,'A-methods'!$AG:$AG,"absolute",'A-methods'!$AF:$AF,$B945,'A-methods'!$D:$D,$C945,'A-methods'!$A:$A,$D945)</f>
        <v>0</v>
      </c>
      <c r="I945" s="243">
        <f>SUMIFS('A-methods'!O:O,'A-methods'!$AG:$AG,"absolute",'A-methods'!$AF:$AF,$B945,'A-methods'!$D:$D,$C945,'A-methods'!$A:$A,$D945)</f>
        <v>0</v>
      </c>
      <c r="J945" s="243">
        <f>SUMIFS('A-methods'!P:P,'A-methods'!$AG:$AG,"absolute",'A-methods'!$AF:$AF,$B945,'A-methods'!$D:$D,$C945,'A-methods'!$A:$A,$D945)</f>
        <v>0</v>
      </c>
      <c r="K945" s="243">
        <f>SUMIFS('A-methods'!Q:Q,'A-methods'!$AG:$AG,"absolute",'A-methods'!$AF:$AF,$B945,'A-methods'!$D:$D,$C945,'A-methods'!$A:$A,$D945)</f>
        <v>0</v>
      </c>
      <c r="L945" s="243">
        <f>SUMIFS('A-methods'!R:R,'A-methods'!$AG:$AG,"absolute",'A-methods'!$AF:$AF,$B945,'A-methods'!$D:$D,$C945,'A-methods'!$A:$A,$D945)</f>
        <v>0</v>
      </c>
      <c r="M945" s="243">
        <f>SUMIFS('A-methods'!S:S,'A-methods'!$AG:$AG,"absolute",'A-methods'!$AF:$AF,$B945,'A-methods'!$D:$D,$C945,'A-methods'!$A:$A,$D945)</f>
        <v>0</v>
      </c>
      <c r="N945" s="243">
        <f>SUMIFS('A-methods'!T:T,'A-methods'!$AG:$AG,"absolute",'A-methods'!$AF:$AF,$B945,'A-methods'!$D:$D,$C945,'A-methods'!$A:$A,$D945)</f>
        <v>0</v>
      </c>
      <c r="O945" s="243">
        <f>SUMIFS('A-methods'!U:U,'A-methods'!$AG:$AG,"absolute",'A-methods'!$AF:$AF,$B945,'A-methods'!$D:$D,$C945,'A-methods'!$A:$A,$D945)</f>
        <v>0</v>
      </c>
      <c r="P945" s="243">
        <f>SUMIFS('A-methods'!V:V,'A-methods'!$AG:$AG,"absolute",'A-methods'!$AF:$AF,$B945,'A-methods'!$D:$D,$C945,'A-methods'!$A:$A,$D945)</f>
        <v>0</v>
      </c>
      <c r="Q945" s="243">
        <f>SUMIFS('A-methods'!W:W,'A-methods'!$AG:$AG,"absolute",'A-methods'!$AF:$AF,$B945,'A-methods'!$D:$D,$C945,'A-methods'!$A:$A,$D945)</f>
        <v>0</v>
      </c>
      <c r="R945" s="243">
        <f>SUMIFS('A-methods'!X:X,'A-methods'!$AG:$AG,"absolute",'A-methods'!$AF:$AF,$B945,'A-methods'!$D:$D,$C945,'A-methods'!$A:$A,$D945)</f>
        <v>0</v>
      </c>
      <c r="S945" s="243">
        <f>SUMIFS('A-methods'!Y:Y,'A-methods'!$AG:$AG,"absolute",'A-methods'!$AF:$AF,$B945,'A-methods'!$D:$D,$C945,'A-methods'!$A:$A,$D945)</f>
        <v>0</v>
      </c>
      <c r="T945" s="243">
        <f>SUMIFS('A-methods'!Z:Z,'A-methods'!$AG:$AG,"absolute",'A-methods'!$AF:$AF,$B945,'A-methods'!$D:$D,$C945,'A-methods'!$A:$A,$D945)</f>
        <v>0</v>
      </c>
      <c r="U945" s="243">
        <f>SUMIFS('A-methods'!AA:AA,'A-methods'!$AG:$AG,"absolute",'A-methods'!$AF:$AF,$B945,'A-methods'!$D:$D,$C945,'A-methods'!$A:$A,$D945)</f>
        <v>0</v>
      </c>
      <c r="V945" s="243">
        <f>SUMIFS('A-methods'!AB:AB,'A-methods'!$AG:$AG,"absolute",'A-methods'!$AF:$AF,$B945,'A-methods'!$D:$D,$C945,'A-methods'!$A:$A,$D945)</f>
        <v>0</v>
      </c>
      <c r="W945" s="243">
        <f>SUMIFS('A-methods'!AC:AC,'A-methods'!$AG:$AG,"absolute",'A-methods'!$AF:$AF,$B945,'A-methods'!$D:$D,$C945,'A-methods'!$A:$A,$D945)</f>
        <v>0</v>
      </c>
      <c r="X945" s="243">
        <f>SUMIFS('A-methods'!AD:AD,'A-methods'!$AG:$AG,"absolute",'A-methods'!$AF:$AF,$B945,'A-methods'!$D:$D,$C945,'A-methods'!$A:$A,$D945)</f>
        <v>0</v>
      </c>
      <c r="Y945" s="243">
        <f>SUMIFS('A-methods'!AE:AE,'A-methods'!$AG:$AG,"absolute",'A-methods'!$AF:$AF,$B945,'A-methods'!$D:$D,$C945,'A-methods'!$A:$A,$D945)</f>
        <v>0</v>
      </c>
    </row>
    <row r="946" spans="1:32">
      <c r="A946" s="237" t="s">
        <v>125</v>
      </c>
      <c r="B946" s="221" t="s">
        <v>1208</v>
      </c>
      <c r="C946" s="274" t="str">
        <f t="shared" si="87"/>
        <v>NSW</v>
      </c>
      <c r="D946" s="272" t="str">
        <f t="shared" si="88"/>
        <v>Best</v>
      </c>
      <c r="E946" s="195">
        <f>SUMIFS('A-methods'!K:K,'A-methods'!$AG:$AG,"absolute",'A-methods'!$AF:$AF,$B946,'A-methods'!$D:$D,$C946,'A-methods'!$A:$A,$D946)</f>
        <v>0</v>
      </c>
      <c r="F946" s="243">
        <f>SUMIFS('A-methods'!L:L,'A-methods'!$AG:$AG,"absolute",'A-methods'!$AF:$AF,$B946,'A-methods'!$D:$D,$C946,'A-methods'!$A:$A,$D946)</f>
        <v>0</v>
      </c>
      <c r="G946" s="243">
        <f>SUMIFS('A-methods'!M:M,'A-methods'!$AG:$AG,"absolute",'A-methods'!$AF:$AF,$B946,'A-methods'!$D:$D,$C946,'A-methods'!$A:$A,$D946)</f>
        <v>0</v>
      </c>
      <c r="H946" s="243">
        <f>SUMIFS('A-methods'!N:N,'A-methods'!$AG:$AG,"absolute",'A-methods'!$AF:$AF,$B946,'A-methods'!$D:$D,$C946,'A-methods'!$A:$A,$D946)</f>
        <v>0</v>
      </c>
      <c r="I946" s="243">
        <f>SUMIFS('A-methods'!O:O,'A-methods'!$AG:$AG,"absolute",'A-methods'!$AF:$AF,$B946,'A-methods'!$D:$D,$C946,'A-methods'!$A:$A,$D946)</f>
        <v>0</v>
      </c>
      <c r="J946" s="243">
        <f>SUMIFS('A-methods'!P:P,'A-methods'!$AG:$AG,"absolute",'A-methods'!$AF:$AF,$B946,'A-methods'!$D:$D,$C946,'A-methods'!$A:$A,$D946)</f>
        <v>0</v>
      </c>
      <c r="K946" s="243">
        <f>SUMIFS('A-methods'!Q:Q,'A-methods'!$AG:$AG,"absolute",'A-methods'!$AF:$AF,$B946,'A-methods'!$D:$D,$C946,'A-methods'!$A:$A,$D946)</f>
        <v>0</v>
      </c>
      <c r="L946" s="243">
        <f>SUMIFS('A-methods'!R:R,'A-methods'!$AG:$AG,"absolute",'A-methods'!$AF:$AF,$B946,'A-methods'!$D:$D,$C946,'A-methods'!$A:$A,$D946)</f>
        <v>0</v>
      </c>
      <c r="M946" s="243">
        <f>SUMIFS('A-methods'!S:S,'A-methods'!$AG:$AG,"absolute",'A-methods'!$AF:$AF,$B946,'A-methods'!$D:$D,$C946,'A-methods'!$A:$A,$D946)</f>
        <v>0</v>
      </c>
      <c r="N946" s="243">
        <f>SUMIFS('A-methods'!T:T,'A-methods'!$AG:$AG,"absolute",'A-methods'!$AF:$AF,$B946,'A-methods'!$D:$D,$C946,'A-methods'!$A:$A,$D946)</f>
        <v>0</v>
      </c>
      <c r="O946" s="243">
        <f>SUMIFS('A-methods'!U:U,'A-methods'!$AG:$AG,"absolute",'A-methods'!$AF:$AF,$B946,'A-methods'!$D:$D,$C946,'A-methods'!$A:$A,$D946)</f>
        <v>0</v>
      </c>
      <c r="P946" s="243">
        <f>SUMIFS('A-methods'!V:V,'A-methods'!$AG:$AG,"absolute",'A-methods'!$AF:$AF,$B946,'A-methods'!$D:$D,$C946,'A-methods'!$A:$A,$D946)</f>
        <v>0</v>
      </c>
      <c r="Q946" s="243">
        <f>SUMIFS('A-methods'!W:W,'A-methods'!$AG:$AG,"absolute",'A-methods'!$AF:$AF,$B946,'A-methods'!$D:$D,$C946,'A-methods'!$A:$A,$D946)</f>
        <v>0</v>
      </c>
      <c r="R946" s="243">
        <f>SUMIFS('A-methods'!X:X,'A-methods'!$AG:$AG,"absolute",'A-methods'!$AF:$AF,$B946,'A-methods'!$D:$D,$C946,'A-methods'!$A:$A,$D946)</f>
        <v>0</v>
      </c>
      <c r="S946" s="243">
        <f>SUMIFS('A-methods'!Y:Y,'A-methods'!$AG:$AG,"absolute",'A-methods'!$AF:$AF,$B946,'A-methods'!$D:$D,$C946,'A-methods'!$A:$A,$D946)</f>
        <v>0</v>
      </c>
      <c r="T946" s="243">
        <f>SUMIFS('A-methods'!Z:Z,'A-methods'!$AG:$AG,"absolute",'A-methods'!$AF:$AF,$B946,'A-methods'!$D:$D,$C946,'A-methods'!$A:$A,$D946)</f>
        <v>0</v>
      </c>
      <c r="U946" s="243">
        <f>SUMIFS('A-methods'!AA:AA,'A-methods'!$AG:$AG,"absolute",'A-methods'!$AF:$AF,$B946,'A-methods'!$D:$D,$C946,'A-methods'!$A:$A,$D946)</f>
        <v>0</v>
      </c>
      <c r="V946" s="243">
        <f>SUMIFS('A-methods'!AB:AB,'A-methods'!$AG:$AG,"absolute",'A-methods'!$AF:$AF,$B946,'A-methods'!$D:$D,$C946,'A-methods'!$A:$A,$D946)</f>
        <v>0</v>
      </c>
      <c r="W946" s="243">
        <f>SUMIFS('A-methods'!AC:AC,'A-methods'!$AG:$AG,"absolute",'A-methods'!$AF:$AF,$B946,'A-methods'!$D:$D,$C946,'A-methods'!$A:$A,$D946)</f>
        <v>0</v>
      </c>
      <c r="X946" s="243">
        <f>SUMIFS('A-methods'!AD:AD,'A-methods'!$AG:$AG,"absolute",'A-methods'!$AF:$AF,$B946,'A-methods'!$D:$D,$C946,'A-methods'!$A:$A,$D946)</f>
        <v>0</v>
      </c>
      <c r="Y946" s="243">
        <f>SUMIFS('A-methods'!AE:AE,'A-methods'!$AG:$AG,"absolute",'A-methods'!$AF:$AF,$B946,'A-methods'!$D:$D,$C946,'A-methods'!$A:$A,$D946)</f>
        <v>0</v>
      </c>
    </row>
    <row r="947" spans="1:32">
      <c r="A947" s="237" t="s">
        <v>127</v>
      </c>
      <c r="B947" s="221" t="s">
        <v>128</v>
      </c>
      <c r="C947" s="274" t="str">
        <f t="shared" si="87"/>
        <v>NSW</v>
      </c>
      <c r="D947" s="272" t="str">
        <f t="shared" si="88"/>
        <v>Best</v>
      </c>
      <c r="E947" s="195">
        <f>SUMIFS('A-methods'!K:K,'A-methods'!$AG:$AG,"absolute",'A-methods'!$AF:$AF,$B947,'A-methods'!$D:$D,$C947,'A-methods'!$A:$A,$D947)</f>
        <v>0</v>
      </c>
      <c r="F947" s="243">
        <f>SUMIFS('A-methods'!L:L,'A-methods'!$AG:$AG,"absolute",'A-methods'!$AF:$AF,$B947,'A-methods'!$D:$D,$C947,'A-methods'!$A:$A,$D947)</f>
        <v>0</v>
      </c>
      <c r="G947" s="243">
        <f>SUMIFS('A-methods'!M:M,'A-methods'!$AG:$AG,"absolute",'A-methods'!$AF:$AF,$B947,'A-methods'!$D:$D,$C947,'A-methods'!$A:$A,$D947)</f>
        <v>0</v>
      </c>
      <c r="H947" s="243">
        <f>SUMIFS('A-methods'!N:N,'A-methods'!$AG:$AG,"absolute",'A-methods'!$AF:$AF,$B947,'A-methods'!$D:$D,$C947,'A-methods'!$A:$A,$D947)</f>
        <v>0</v>
      </c>
      <c r="I947" s="243">
        <f>SUMIFS('A-methods'!O:O,'A-methods'!$AG:$AG,"absolute",'A-methods'!$AF:$AF,$B947,'A-methods'!$D:$D,$C947,'A-methods'!$A:$A,$D947)</f>
        <v>0</v>
      </c>
      <c r="J947" s="243">
        <f>SUMIFS('A-methods'!P:P,'A-methods'!$AG:$AG,"absolute",'A-methods'!$AF:$AF,$B947,'A-methods'!$D:$D,$C947,'A-methods'!$A:$A,$D947)</f>
        <v>0</v>
      </c>
      <c r="K947" s="243">
        <f>SUMIFS('A-methods'!Q:Q,'A-methods'!$AG:$AG,"absolute",'A-methods'!$AF:$AF,$B947,'A-methods'!$D:$D,$C947,'A-methods'!$A:$A,$D947)</f>
        <v>0</v>
      </c>
      <c r="L947" s="243">
        <f>SUMIFS('A-methods'!R:R,'A-methods'!$AG:$AG,"absolute",'A-methods'!$AF:$AF,$B947,'A-methods'!$D:$D,$C947,'A-methods'!$A:$A,$D947)</f>
        <v>0</v>
      </c>
      <c r="M947" s="243">
        <f>SUMIFS('A-methods'!S:S,'A-methods'!$AG:$AG,"absolute",'A-methods'!$AF:$AF,$B947,'A-methods'!$D:$D,$C947,'A-methods'!$A:$A,$D947)</f>
        <v>0</v>
      </c>
      <c r="N947" s="243">
        <f>SUMIFS('A-methods'!T:T,'A-methods'!$AG:$AG,"absolute",'A-methods'!$AF:$AF,$B947,'A-methods'!$D:$D,$C947,'A-methods'!$A:$A,$D947)</f>
        <v>0</v>
      </c>
      <c r="O947" s="243">
        <f>SUMIFS('A-methods'!U:U,'A-methods'!$AG:$AG,"absolute",'A-methods'!$AF:$AF,$B947,'A-methods'!$D:$D,$C947,'A-methods'!$A:$A,$D947)</f>
        <v>0</v>
      </c>
      <c r="P947" s="243">
        <f>SUMIFS('A-methods'!V:V,'A-methods'!$AG:$AG,"absolute",'A-methods'!$AF:$AF,$B947,'A-methods'!$D:$D,$C947,'A-methods'!$A:$A,$D947)</f>
        <v>0</v>
      </c>
      <c r="Q947" s="243">
        <f>SUMIFS('A-methods'!W:W,'A-methods'!$AG:$AG,"absolute",'A-methods'!$AF:$AF,$B947,'A-methods'!$D:$D,$C947,'A-methods'!$A:$A,$D947)</f>
        <v>0</v>
      </c>
      <c r="R947" s="243">
        <f>SUMIFS('A-methods'!X:X,'A-methods'!$AG:$AG,"absolute",'A-methods'!$AF:$AF,$B947,'A-methods'!$D:$D,$C947,'A-methods'!$A:$A,$D947)</f>
        <v>0</v>
      </c>
      <c r="S947" s="243">
        <f>SUMIFS('A-methods'!Y:Y,'A-methods'!$AG:$AG,"absolute",'A-methods'!$AF:$AF,$B947,'A-methods'!$D:$D,$C947,'A-methods'!$A:$A,$D947)</f>
        <v>0</v>
      </c>
      <c r="T947" s="243">
        <f>SUMIFS('A-methods'!Z:Z,'A-methods'!$AG:$AG,"absolute",'A-methods'!$AF:$AF,$B947,'A-methods'!$D:$D,$C947,'A-methods'!$A:$A,$D947)</f>
        <v>0</v>
      </c>
      <c r="U947" s="243">
        <f>SUMIFS('A-methods'!AA:AA,'A-methods'!$AG:$AG,"absolute",'A-methods'!$AF:$AF,$B947,'A-methods'!$D:$D,$C947,'A-methods'!$A:$A,$D947)</f>
        <v>0</v>
      </c>
      <c r="V947" s="243">
        <f>SUMIFS('A-methods'!AB:AB,'A-methods'!$AG:$AG,"absolute",'A-methods'!$AF:$AF,$B947,'A-methods'!$D:$D,$C947,'A-methods'!$A:$A,$D947)</f>
        <v>0</v>
      </c>
      <c r="W947" s="243">
        <f>SUMIFS('A-methods'!AC:AC,'A-methods'!$AG:$AG,"absolute",'A-methods'!$AF:$AF,$B947,'A-methods'!$D:$D,$C947,'A-methods'!$A:$A,$D947)</f>
        <v>0</v>
      </c>
      <c r="X947" s="243">
        <f>SUMIFS('A-methods'!AD:AD,'A-methods'!$AG:$AG,"absolute",'A-methods'!$AF:$AF,$B947,'A-methods'!$D:$D,$C947,'A-methods'!$A:$A,$D947)</f>
        <v>0</v>
      </c>
      <c r="Y947" s="243">
        <f>SUMIFS('A-methods'!AE:AE,'A-methods'!$AG:$AG,"absolute",'A-methods'!$AF:$AF,$B947,'A-methods'!$D:$D,$C947,'A-methods'!$A:$A,$D947)</f>
        <v>0</v>
      </c>
    </row>
    <row r="948" spans="1:32">
      <c r="A948" s="237" t="s">
        <v>254</v>
      </c>
      <c r="B948" s="221" t="s">
        <v>202</v>
      </c>
      <c r="C948" s="274" t="str">
        <f t="shared" si="87"/>
        <v>NSW</v>
      </c>
      <c r="D948" s="272" t="str">
        <f t="shared" si="88"/>
        <v>Best</v>
      </c>
      <c r="E948" s="195">
        <f>SUMIFS('A-methods'!K:K,'A-methods'!$AG:$AG,"absolute",'A-methods'!$AF:$AF,$B948,'A-methods'!$D:$D,$C948,'A-methods'!$A:$A,$D948)</f>
        <v>0</v>
      </c>
      <c r="F948" s="243">
        <f>SUMIFS('A-methods'!L:L,'A-methods'!$AG:$AG,"absolute",'A-methods'!$AF:$AF,$B948,'A-methods'!$D:$D,$C948,'A-methods'!$A:$A,$D948)</f>
        <v>0</v>
      </c>
      <c r="G948" s="243">
        <f>SUMIFS('A-methods'!M:M,'A-methods'!$AG:$AG,"absolute",'A-methods'!$AF:$AF,$B948,'A-methods'!$D:$D,$C948,'A-methods'!$A:$A,$D948)</f>
        <v>0</v>
      </c>
      <c r="H948" s="243">
        <f>SUMIFS('A-methods'!N:N,'A-methods'!$AG:$AG,"absolute",'A-methods'!$AF:$AF,$B948,'A-methods'!$D:$D,$C948,'A-methods'!$A:$A,$D948)</f>
        <v>0</v>
      </c>
      <c r="I948" s="243">
        <f>SUMIFS('A-methods'!O:O,'A-methods'!$AG:$AG,"absolute",'A-methods'!$AF:$AF,$B948,'A-methods'!$D:$D,$C948,'A-methods'!$A:$A,$D948)</f>
        <v>0</v>
      </c>
      <c r="J948" s="243">
        <f>SUMIFS('A-methods'!P:P,'A-methods'!$AG:$AG,"absolute",'A-methods'!$AF:$AF,$B948,'A-methods'!$D:$D,$C948,'A-methods'!$A:$A,$D948)</f>
        <v>0</v>
      </c>
      <c r="K948" s="243">
        <f>SUMIFS('A-methods'!Q:Q,'A-methods'!$AG:$AG,"absolute",'A-methods'!$AF:$AF,$B948,'A-methods'!$D:$D,$C948,'A-methods'!$A:$A,$D948)</f>
        <v>0</v>
      </c>
      <c r="L948" s="243">
        <f>SUMIFS('A-methods'!R:R,'A-methods'!$AG:$AG,"absolute",'A-methods'!$AF:$AF,$B948,'A-methods'!$D:$D,$C948,'A-methods'!$A:$A,$D948)</f>
        <v>0</v>
      </c>
      <c r="M948" s="243">
        <f>SUMIFS('A-methods'!S:S,'A-methods'!$AG:$AG,"absolute",'A-methods'!$AF:$AF,$B948,'A-methods'!$D:$D,$C948,'A-methods'!$A:$A,$D948)</f>
        <v>0</v>
      </c>
      <c r="N948" s="243">
        <f>SUMIFS('A-methods'!T:T,'A-methods'!$AG:$AG,"absolute",'A-methods'!$AF:$AF,$B948,'A-methods'!$D:$D,$C948,'A-methods'!$A:$A,$D948)</f>
        <v>0</v>
      </c>
      <c r="O948" s="243">
        <f>SUMIFS('A-methods'!U:U,'A-methods'!$AG:$AG,"absolute",'A-methods'!$AF:$AF,$B948,'A-methods'!$D:$D,$C948,'A-methods'!$A:$A,$D948)</f>
        <v>0</v>
      </c>
      <c r="P948" s="243">
        <f>SUMIFS('A-methods'!V:V,'A-methods'!$AG:$AG,"absolute",'A-methods'!$AF:$AF,$B948,'A-methods'!$D:$D,$C948,'A-methods'!$A:$A,$D948)</f>
        <v>0</v>
      </c>
      <c r="Q948" s="243">
        <f>SUMIFS('A-methods'!W:W,'A-methods'!$AG:$AG,"absolute",'A-methods'!$AF:$AF,$B948,'A-methods'!$D:$D,$C948,'A-methods'!$A:$A,$D948)</f>
        <v>0</v>
      </c>
      <c r="R948" s="243">
        <f>SUMIFS('A-methods'!X:X,'A-methods'!$AG:$AG,"absolute",'A-methods'!$AF:$AF,$B948,'A-methods'!$D:$D,$C948,'A-methods'!$A:$A,$D948)</f>
        <v>0</v>
      </c>
      <c r="S948" s="243">
        <f>SUMIFS('A-methods'!Y:Y,'A-methods'!$AG:$AG,"absolute",'A-methods'!$AF:$AF,$B948,'A-methods'!$D:$D,$C948,'A-methods'!$A:$A,$D948)</f>
        <v>0</v>
      </c>
      <c r="T948" s="243">
        <f>SUMIFS('A-methods'!Z:Z,'A-methods'!$AG:$AG,"absolute",'A-methods'!$AF:$AF,$B948,'A-methods'!$D:$D,$C948,'A-methods'!$A:$A,$D948)</f>
        <v>0</v>
      </c>
      <c r="U948" s="243">
        <f>SUMIFS('A-methods'!AA:AA,'A-methods'!$AG:$AG,"absolute",'A-methods'!$AF:$AF,$B948,'A-methods'!$D:$D,$C948,'A-methods'!$A:$A,$D948)</f>
        <v>0</v>
      </c>
      <c r="V948" s="243">
        <f>SUMIFS('A-methods'!AB:AB,'A-methods'!$AG:$AG,"absolute",'A-methods'!$AF:$AF,$B948,'A-methods'!$D:$D,$C948,'A-methods'!$A:$A,$D948)</f>
        <v>0</v>
      </c>
      <c r="W948" s="243">
        <f>SUMIFS('A-methods'!AC:AC,'A-methods'!$AG:$AG,"absolute",'A-methods'!$AF:$AF,$B948,'A-methods'!$D:$D,$C948,'A-methods'!$A:$A,$D948)</f>
        <v>0</v>
      </c>
      <c r="X948" s="243">
        <f>SUMIFS('A-methods'!AD:AD,'A-methods'!$AG:$AG,"absolute",'A-methods'!$AF:$AF,$B948,'A-methods'!$D:$D,$C948,'A-methods'!$A:$A,$D948)</f>
        <v>0</v>
      </c>
      <c r="Y948" s="243">
        <f>SUMIFS('A-methods'!AE:AE,'A-methods'!$AG:$AG,"absolute",'A-methods'!$AF:$AF,$B948,'A-methods'!$D:$D,$C948,'A-methods'!$A:$A,$D948)</f>
        <v>0</v>
      </c>
    </row>
    <row r="949" spans="1:32">
      <c r="A949" s="237" t="s">
        <v>255</v>
      </c>
      <c r="B949" s="221" t="s">
        <v>227</v>
      </c>
      <c r="C949" s="274" t="str">
        <f t="shared" si="87"/>
        <v>NSW</v>
      </c>
      <c r="D949" s="272" t="str">
        <f t="shared" si="88"/>
        <v>Best</v>
      </c>
      <c r="E949" s="195">
        <f>SUMIFS('A-methods'!K:K,'A-methods'!$AG:$AG,"absolute",'A-methods'!$AF:$AF,$B949,'A-methods'!$D:$D,$C949,'A-methods'!$A:$A,$D949)</f>
        <v>0</v>
      </c>
      <c r="F949" s="243">
        <f>SUMIFS('A-methods'!L:L,'A-methods'!$AG:$AG,"absolute",'A-methods'!$AF:$AF,$B949,'A-methods'!$D:$D,$C949,'A-methods'!$A:$A,$D949)</f>
        <v>0</v>
      </c>
      <c r="G949" s="243">
        <f>SUMIFS('A-methods'!M:M,'A-methods'!$AG:$AG,"absolute",'A-methods'!$AF:$AF,$B949,'A-methods'!$D:$D,$C949,'A-methods'!$A:$A,$D949)</f>
        <v>0</v>
      </c>
      <c r="H949" s="243">
        <f>SUMIFS('A-methods'!N:N,'A-methods'!$AG:$AG,"absolute",'A-methods'!$AF:$AF,$B949,'A-methods'!$D:$D,$C949,'A-methods'!$A:$A,$D949)</f>
        <v>0</v>
      </c>
      <c r="I949" s="243">
        <f>SUMIFS('A-methods'!O:O,'A-methods'!$AG:$AG,"absolute",'A-methods'!$AF:$AF,$B949,'A-methods'!$D:$D,$C949,'A-methods'!$A:$A,$D949)</f>
        <v>0</v>
      </c>
      <c r="J949" s="243">
        <f>SUMIFS('A-methods'!P:P,'A-methods'!$AG:$AG,"absolute",'A-methods'!$AF:$AF,$B949,'A-methods'!$D:$D,$C949,'A-methods'!$A:$A,$D949)</f>
        <v>0</v>
      </c>
      <c r="K949" s="243">
        <f>SUMIFS('A-methods'!Q:Q,'A-methods'!$AG:$AG,"absolute",'A-methods'!$AF:$AF,$B949,'A-methods'!$D:$D,$C949,'A-methods'!$A:$A,$D949)</f>
        <v>0</v>
      </c>
      <c r="L949" s="243">
        <f>SUMIFS('A-methods'!R:R,'A-methods'!$AG:$AG,"absolute",'A-methods'!$AF:$AF,$B949,'A-methods'!$D:$D,$C949,'A-methods'!$A:$A,$D949)</f>
        <v>0</v>
      </c>
      <c r="M949" s="243">
        <f>SUMIFS('A-methods'!S:S,'A-methods'!$AG:$AG,"absolute",'A-methods'!$AF:$AF,$B949,'A-methods'!$D:$D,$C949,'A-methods'!$A:$A,$D949)</f>
        <v>0</v>
      </c>
      <c r="N949" s="243">
        <f>SUMIFS('A-methods'!T:T,'A-methods'!$AG:$AG,"absolute",'A-methods'!$AF:$AF,$B949,'A-methods'!$D:$D,$C949,'A-methods'!$A:$A,$D949)</f>
        <v>0</v>
      </c>
      <c r="O949" s="243">
        <f>SUMIFS('A-methods'!U:U,'A-methods'!$AG:$AG,"absolute",'A-methods'!$AF:$AF,$B949,'A-methods'!$D:$D,$C949,'A-methods'!$A:$A,$D949)</f>
        <v>0</v>
      </c>
      <c r="P949" s="243">
        <f>SUMIFS('A-methods'!V:V,'A-methods'!$AG:$AG,"absolute",'A-methods'!$AF:$AF,$B949,'A-methods'!$D:$D,$C949,'A-methods'!$A:$A,$D949)</f>
        <v>0</v>
      </c>
      <c r="Q949" s="243">
        <f>SUMIFS('A-methods'!W:W,'A-methods'!$AG:$AG,"absolute",'A-methods'!$AF:$AF,$B949,'A-methods'!$D:$D,$C949,'A-methods'!$A:$A,$D949)</f>
        <v>0</v>
      </c>
      <c r="R949" s="243">
        <f>SUMIFS('A-methods'!X:X,'A-methods'!$AG:$AG,"absolute",'A-methods'!$AF:$AF,$B949,'A-methods'!$D:$D,$C949,'A-methods'!$A:$A,$D949)</f>
        <v>0</v>
      </c>
      <c r="S949" s="243">
        <f>SUMIFS('A-methods'!Y:Y,'A-methods'!$AG:$AG,"absolute",'A-methods'!$AF:$AF,$B949,'A-methods'!$D:$D,$C949,'A-methods'!$A:$A,$D949)</f>
        <v>0</v>
      </c>
      <c r="T949" s="243">
        <f>SUMIFS('A-methods'!Z:Z,'A-methods'!$AG:$AG,"absolute",'A-methods'!$AF:$AF,$B949,'A-methods'!$D:$D,$C949,'A-methods'!$A:$A,$D949)</f>
        <v>0</v>
      </c>
      <c r="U949" s="243">
        <f>SUMIFS('A-methods'!AA:AA,'A-methods'!$AG:$AG,"absolute",'A-methods'!$AF:$AF,$B949,'A-methods'!$D:$D,$C949,'A-methods'!$A:$A,$D949)</f>
        <v>0</v>
      </c>
      <c r="V949" s="243">
        <f>SUMIFS('A-methods'!AB:AB,'A-methods'!$AG:$AG,"absolute",'A-methods'!$AF:$AF,$B949,'A-methods'!$D:$D,$C949,'A-methods'!$A:$A,$D949)</f>
        <v>0</v>
      </c>
      <c r="W949" s="243">
        <f>SUMIFS('A-methods'!AC:AC,'A-methods'!$AG:$AG,"absolute",'A-methods'!$AF:$AF,$B949,'A-methods'!$D:$D,$C949,'A-methods'!$A:$A,$D949)</f>
        <v>0</v>
      </c>
      <c r="X949" s="243">
        <f>SUMIFS('A-methods'!AD:AD,'A-methods'!$AG:$AG,"absolute",'A-methods'!$AF:$AF,$B949,'A-methods'!$D:$D,$C949,'A-methods'!$A:$A,$D949)</f>
        <v>0</v>
      </c>
      <c r="Y949" s="243">
        <f>SUMIFS('A-methods'!AE:AE,'A-methods'!$AG:$AG,"absolute",'A-methods'!$AF:$AF,$B949,'A-methods'!$D:$D,$C949,'A-methods'!$A:$A,$D949)</f>
        <v>0</v>
      </c>
    </row>
    <row r="950" spans="1:32">
      <c r="A950" s="237" t="s">
        <v>256</v>
      </c>
      <c r="B950" s="221" t="s">
        <v>372</v>
      </c>
      <c r="C950" s="274" t="str">
        <f t="shared" si="87"/>
        <v>NSW</v>
      </c>
      <c r="D950" s="272" t="str">
        <f t="shared" si="88"/>
        <v>Best</v>
      </c>
      <c r="E950" s="195">
        <f>SUMIFS('A-methods'!K:K,'A-methods'!$AG:$AG,"absolute",'A-methods'!$AF:$AF,$B950,'A-methods'!$D:$D,$C950,'A-methods'!$A:$A,$D950)</f>
        <v>0</v>
      </c>
      <c r="F950" s="243">
        <f>SUMIFS('A-methods'!L:L,'A-methods'!$AG:$AG,"absolute",'A-methods'!$AF:$AF,$B950,'A-methods'!$D:$D,$C950,'A-methods'!$A:$A,$D950)</f>
        <v>0</v>
      </c>
      <c r="G950" s="243">
        <f>SUMIFS('A-methods'!M:M,'A-methods'!$AG:$AG,"absolute",'A-methods'!$AF:$AF,$B950,'A-methods'!$D:$D,$C950,'A-methods'!$A:$A,$D950)</f>
        <v>0</v>
      </c>
      <c r="H950" s="243">
        <f>SUMIFS('A-methods'!N:N,'A-methods'!$AG:$AG,"absolute",'A-methods'!$AF:$AF,$B950,'A-methods'!$D:$D,$C950,'A-methods'!$A:$A,$D950)</f>
        <v>0</v>
      </c>
      <c r="I950" s="243">
        <f>SUMIFS('A-methods'!O:O,'A-methods'!$AG:$AG,"absolute",'A-methods'!$AF:$AF,$B950,'A-methods'!$D:$D,$C950,'A-methods'!$A:$A,$D950)</f>
        <v>0</v>
      </c>
      <c r="J950" s="243">
        <f>SUMIFS('A-methods'!P:P,'A-methods'!$AG:$AG,"absolute",'A-methods'!$AF:$AF,$B950,'A-methods'!$D:$D,$C950,'A-methods'!$A:$A,$D950)</f>
        <v>0</v>
      </c>
      <c r="K950" s="243">
        <f>SUMIFS('A-methods'!Q:Q,'A-methods'!$AG:$AG,"absolute",'A-methods'!$AF:$AF,$B950,'A-methods'!$D:$D,$C950,'A-methods'!$A:$A,$D950)</f>
        <v>0</v>
      </c>
      <c r="L950" s="243">
        <f>SUMIFS('A-methods'!R:R,'A-methods'!$AG:$AG,"absolute",'A-methods'!$AF:$AF,$B950,'A-methods'!$D:$D,$C950,'A-methods'!$A:$A,$D950)</f>
        <v>0</v>
      </c>
      <c r="M950" s="243">
        <f>SUMIFS('A-methods'!S:S,'A-methods'!$AG:$AG,"absolute",'A-methods'!$AF:$AF,$B950,'A-methods'!$D:$D,$C950,'A-methods'!$A:$A,$D950)</f>
        <v>0</v>
      </c>
      <c r="N950" s="243">
        <f>SUMIFS('A-methods'!T:T,'A-methods'!$AG:$AG,"absolute",'A-methods'!$AF:$AF,$B950,'A-methods'!$D:$D,$C950,'A-methods'!$A:$A,$D950)</f>
        <v>0</v>
      </c>
      <c r="O950" s="243">
        <f>SUMIFS('A-methods'!U:U,'A-methods'!$AG:$AG,"absolute",'A-methods'!$AF:$AF,$B950,'A-methods'!$D:$D,$C950,'A-methods'!$A:$A,$D950)</f>
        <v>0</v>
      </c>
      <c r="P950" s="243">
        <f>SUMIFS('A-methods'!V:V,'A-methods'!$AG:$AG,"absolute",'A-methods'!$AF:$AF,$B950,'A-methods'!$D:$D,$C950,'A-methods'!$A:$A,$D950)</f>
        <v>0</v>
      </c>
      <c r="Q950" s="243">
        <f>SUMIFS('A-methods'!W:W,'A-methods'!$AG:$AG,"absolute",'A-methods'!$AF:$AF,$B950,'A-methods'!$D:$D,$C950,'A-methods'!$A:$A,$D950)</f>
        <v>0</v>
      </c>
      <c r="R950" s="243">
        <f>SUMIFS('A-methods'!X:X,'A-methods'!$AG:$AG,"absolute",'A-methods'!$AF:$AF,$B950,'A-methods'!$D:$D,$C950,'A-methods'!$A:$A,$D950)</f>
        <v>0</v>
      </c>
      <c r="S950" s="243">
        <f>SUMIFS('A-methods'!Y:Y,'A-methods'!$AG:$AG,"absolute",'A-methods'!$AF:$AF,$B950,'A-methods'!$D:$D,$C950,'A-methods'!$A:$A,$D950)</f>
        <v>0</v>
      </c>
      <c r="T950" s="243">
        <f>SUMIFS('A-methods'!Z:Z,'A-methods'!$AG:$AG,"absolute",'A-methods'!$AF:$AF,$B950,'A-methods'!$D:$D,$C950,'A-methods'!$A:$A,$D950)</f>
        <v>0</v>
      </c>
      <c r="U950" s="243">
        <f>SUMIFS('A-methods'!AA:AA,'A-methods'!$AG:$AG,"absolute",'A-methods'!$AF:$AF,$B950,'A-methods'!$D:$D,$C950,'A-methods'!$A:$A,$D950)</f>
        <v>0</v>
      </c>
      <c r="V950" s="243">
        <f>SUMIFS('A-methods'!AB:AB,'A-methods'!$AG:$AG,"absolute",'A-methods'!$AF:$AF,$B950,'A-methods'!$D:$D,$C950,'A-methods'!$A:$A,$D950)</f>
        <v>0</v>
      </c>
      <c r="W950" s="243">
        <f>SUMIFS('A-methods'!AC:AC,'A-methods'!$AG:$AG,"absolute",'A-methods'!$AF:$AF,$B950,'A-methods'!$D:$D,$C950,'A-methods'!$A:$A,$D950)</f>
        <v>0</v>
      </c>
      <c r="X950" s="243">
        <f>SUMIFS('A-methods'!AD:AD,'A-methods'!$AG:$AG,"absolute",'A-methods'!$AF:$AF,$B950,'A-methods'!$D:$D,$C950,'A-methods'!$A:$A,$D950)</f>
        <v>0</v>
      </c>
      <c r="Y950" s="243">
        <f>SUMIFS('A-methods'!AE:AE,'A-methods'!$AG:$AG,"absolute",'A-methods'!$AF:$AF,$B950,'A-methods'!$D:$D,$C950,'A-methods'!$A:$A,$D950)</f>
        <v>0</v>
      </c>
    </row>
    <row r="951" spans="1:32">
      <c r="A951" s="237" t="s">
        <v>370</v>
      </c>
      <c r="B951" s="221" t="s">
        <v>371</v>
      </c>
      <c r="C951" s="274" t="str">
        <f t="shared" si="87"/>
        <v>NSW</v>
      </c>
      <c r="D951" s="272" t="str">
        <f t="shared" si="88"/>
        <v>Best</v>
      </c>
      <c r="E951" s="195">
        <f>SUMIFS('A-methods'!K:K,'A-methods'!$AG:$AG,"absolute",'A-methods'!$AF:$AF,$B951,'A-methods'!$D:$D,$C951,'A-methods'!$A:$A,$D951)</f>
        <v>0</v>
      </c>
      <c r="F951" s="243">
        <f>SUMIFS('A-methods'!L:L,'A-methods'!$AG:$AG,"absolute",'A-methods'!$AF:$AF,$B951,'A-methods'!$D:$D,$C951,'A-methods'!$A:$A,$D951)</f>
        <v>0</v>
      </c>
      <c r="G951" s="243">
        <f>SUMIFS('A-methods'!M:M,'A-methods'!$AG:$AG,"absolute",'A-methods'!$AF:$AF,$B951,'A-methods'!$D:$D,$C951,'A-methods'!$A:$A,$D951)</f>
        <v>0</v>
      </c>
      <c r="H951" s="243">
        <f>SUMIFS('A-methods'!N:N,'A-methods'!$AG:$AG,"absolute",'A-methods'!$AF:$AF,$B951,'A-methods'!$D:$D,$C951,'A-methods'!$A:$A,$D951)</f>
        <v>0</v>
      </c>
      <c r="I951" s="243">
        <f>SUMIFS('A-methods'!O:O,'A-methods'!$AG:$AG,"absolute",'A-methods'!$AF:$AF,$B951,'A-methods'!$D:$D,$C951,'A-methods'!$A:$A,$D951)</f>
        <v>0</v>
      </c>
      <c r="J951" s="243">
        <f>SUMIFS('A-methods'!P:P,'A-methods'!$AG:$AG,"absolute",'A-methods'!$AF:$AF,$B951,'A-methods'!$D:$D,$C951,'A-methods'!$A:$A,$D951)</f>
        <v>0</v>
      </c>
      <c r="K951" s="243">
        <f>SUMIFS('A-methods'!Q:Q,'A-methods'!$AG:$AG,"absolute",'A-methods'!$AF:$AF,$B951,'A-methods'!$D:$D,$C951,'A-methods'!$A:$A,$D951)</f>
        <v>0</v>
      </c>
      <c r="L951" s="243">
        <f>SUMIFS('A-methods'!R:R,'A-methods'!$AG:$AG,"absolute",'A-methods'!$AF:$AF,$B951,'A-methods'!$D:$D,$C951,'A-methods'!$A:$A,$D951)</f>
        <v>0</v>
      </c>
      <c r="M951" s="243">
        <f>SUMIFS('A-methods'!S:S,'A-methods'!$AG:$AG,"absolute",'A-methods'!$AF:$AF,$B951,'A-methods'!$D:$D,$C951,'A-methods'!$A:$A,$D951)</f>
        <v>0</v>
      </c>
      <c r="N951" s="243">
        <f>SUMIFS('A-methods'!T:T,'A-methods'!$AG:$AG,"absolute",'A-methods'!$AF:$AF,$B951,'A-methods'!$D:$D,$C951,'A-methods'!$A:$A,$D951)</f>
        <v>0</v>
      </c>
      <c r="O951" s="243">
        <f>SUMIFS('A-methods'!U:U,'A-methods'!$AG:$AG,"absolute",'A-methods'!$AF:$AF,$B951,'A-methods'!$D:$D,$C951,'A-methods'!$A:$A,$D951)</f>
        <v>0</v>
      </c>
      <c r="P951" s="243">
        <f>SUMIFS('A-methods'!V:V,'A-methods'!$AG:$AG,"absolute",'A-methods'!$AF:$AF,$B951,'A-methods'!$D:$D,$C951,'A-methods'!$A:$A,$D951)</f>
        <v>0</v>
      </c>
      <c r="Q951" s="243">
        <f>SUMIFS('A-methods'!W:W,'A-methods'!$AG:$AG,"absolute",'A-methods'!$AF:$AF,$B951,'A-methods'!$D:$D,$C951,'A-methods'!$A:$A,$D951)</f>
        <v>0</v>
      </c>
      <c r="R951" s="243">
        <f>SUMIFS('A-methods'!X:X,'A-methods'!$AG:$AG,"absolute",'A-methods'!$AF:$AF,$B951,'A-methods'!$D:$D,$C951,'A-methods'!$A:$A,$D951)</f>
        <v>0</v>
      </c>
      <c r="S951" s="243">
        <f>SUMIFS('A-methods'!Y:Y,'A-methods'!$AG:$AG,"absolute",'A-methods'!$AF:$AF,$B951,'A-methods'!$D:$D,$C951,'A-methods'!$A:$A,$D951)</f>
        <v>0</v>
      </c>
      <c r="T951" s="243">
        <f>SUMIFS('A-methods'!Z:Z,'A-methods'!$AG:$AG,"absolute",'A-methods'!$AF:$AF,$B951,'A-methods'!$D:$D,$C951,'A-methods'!$A:$A,$D951)</f>
        <v>0</v>
      </c>
      <c r="U951" s="243">
        <f>SUMIFS('A-methods'!AA:AA,'A-methods'!$AG:$AG,"absolute",'A-methods'!$AF:$AF,$B951,'A-methods'!$D:$D,$C951,'A-methods'!$A:$A,$D951)</f>
        <v>0</v>
      </c>
      <c r="V951" s="243">
        <f>SUMIFS('A-methods'!AB:AB,'A-methods'!$AG:$AG,"absolute",'A-methods'!$AF:$AF,$B951,'A-methods'!$D:$D,$C951,'A-methods'!$A:$A,$D951)</f>
        <v>0</v>
      </c>
      <c r="W951" s="243">
        <f>SUMIFS('A-methods'!AC:AC,'A-methods'!$AG:$AG,"absolute",'A-methods'!$AF:$AF,$B951,'A-methods'!$D:$D,$C951,'A-methods'!$A:$A,$D951)</f>
        <v>0</v>
      </c>
      <c r="X951" s="243">
        <f>SUMIFS('A-methods'!AD:AD,'A-methods'!$AG:$AG,"absolute",'A-methods'!$AF:$AF,$B951,'A-methods'!$D:$D,$C951,'A-methods'!$A:$A,$D951)</f>
        <v>0</v>
      </c>
      <c r="Y951" s="243">
        <f>SUMIFS('A-methods'!AE:AE,'A-methods'!$AG:$AG,"absolute",'A-methods'!$AF:$AF,$B951,'A-methods'!$D:$D,$C951,'A-methods'!$A:$A,$D951)</f>
        <v>0</v>
      </c>
    </row>
    <row r="952" spans="1:32">
      <c r="A952" s="237" t="s">
        <v>381</v>
      </c>
      <c r="B952" s="221" t="s">
        <v>382</v>
      </c>
      <c r="C952" s="274" t="str">
        <f t="shared" si="87"/>
        <v>NSW</v>
      </c>
      <c r="D952" s="272" t="str">
        <f t="shared" si="88"/>
        <v>Best</v>
      </c>
      <c r="E952" s="195">
        <f>SUMIFS('A-methods'!K:K,'A-methods'!$AG:$AG,"absolute",'A-methods'!$AF:$AF,$B952,'A-methods'!$D:$D,$C952,'A-methods'!$A:$A,$D952)</f>
        <v>0</v>
      </c>
      <c r="F952" s="243">
        <f>SUMIFS('A-methods'!L:L,'A-methods'!$AG:$AG,"absolute",'A-methods'!$AF:$AF,$B952,'A-methods'!$D:$D,$C952,'A-methods'!$A:$A,$D952)</f>
        <v>0</v>
      </c>
      <c r="G952" s="243">
        <f>SUMIFS('A-methods'!M:M,'A-methods'!$AG:$AG,"absolute",'A-methods'!$AF:$AF,$B952,'A-methods'!$D:$D,$C952,'A-methods'!$A:$A,$D952)</f>
        <v>0</v>
      </c>
      <c r="H952" s="243">
        <f>SUMIFS('A-methods'!N:N,'A-methods'!$AG:$AG,"absolute",'A-methods'!$AF:$AF,$B952,'A-methods'!$D:$D,$C952,'A-methods'!$A:$A,$D952)</f>
        <v>0</v>
      </c>
      <c r="I952" s="243">
        <f>SUMIFS('A-methods'!O:O,'A-methods'!$AG:$AG,"absolute",'A-methods'!$AF:$AF,$B952,'A-methods'!$D:$D,$C952,'A-methods'!$A:$A,$D952)</f>
        <v>0</v>
      </c>
      <c r="J952" s="243">
        <f>SUMIFS('A-methods'!P:P,'A-methods'!$AG:$AG,"absolute",'A-methods'!$AF:$AF,$B952,'A-methods'!$D:$D,$C952,'A-methods'!$A:$A,$D952)</f>
        <v>0</v>
      </c>
      <c r="K952" s="243">
        <f>SUMIFS('A-methods'!Q:Q,'A-methods'!$AG:$AG,"absolute",'A-methods'!$AF:$AF,$B952,'A-methods'!$D:$D,$C952,'A-methods'!$A:$A,$D952)</f>
        <v>0</v>
      </c>
      <c r="L952" s="243">
        <f>SUMIFS('A-methods'!R:R,'A-methods'!$AG:$AG,"absolute",'A-methods'!$AF:$AF,$B952,'A-methods'!$D:$D,$C952,'A-methods'!$A:$A,$D952)</f>
        <v>0</v>
      </c>
      <c r="M952" s="243">
        <f>SUMIFS('A-methods'!S:S,'A-methods'!$AG:$AG,"absolute",'A-methods'!$AF:$AF,$B952,'A-methods'!$D:$D,$C952,'A-methods'!$A:$A,$D952)</f>
        <v>0</v>
      </c>
      <c r="N952" s="243">
        <f>SUMIFS('A-methods'!T:T,'A-methods'!$AG:$AG,"absolute",'A-methods'!$AF:$AF,$B952,'A-methods'!$D:$D,$C952,'A-methods'!$A:$A,$D952)</f>
        <v>0</v>
      </c>
      <c r="O952" s="243">
        <f>SUMIFS('A-methods'!U:U,'A-methods'!$AG:$AG,"absolute",'A-methods'!$AF:$AF,$B952,'A-methods'!$D:$D,$C952,'A-methods'!$A:$A,$D952)</f>
        <v>0</v>
      </c>
      <c r="P952" s="243">
        <f>SUMIFS('A-methods'!V:V,'A-methods'!$AG:$AG,"absolute",'A-methods'!$AF:$AF,$B952,'A-methods'!$D:$D,$C952,'A-methods'!$A:$A,$D952)</f>
        <v>0</v>
      </c>
      <c r="Q952" s="243">
        <f>SUMIFS('A-methods'!W:W,'A-methods'!$AG:$AG,"absolute",'A-methods'!$AF:$AF,$B952,'A-methods'!$D:$D,$C952,'A-methods'!$A:$A,$D952)</f>
        <v>0</v>
      </c>
      <c r="R952" s="243">
        <f>SUMIFS('A-methods'!X:X,'A-methods'!$AG:$AG,"absolute",'A-methods'!$AF:$AF,$B952,'A-methods'!$D:$D,$C952,'A-methods'!$A:$A,$D952)</f>
        <v>0</v>
      </c>
      <c r="S952" s="243">
        <f>SUMIFS('A-methods'!Y:Y,'A-methods'!$AG:$AG,"absolute",'A-methods'!$AF:$AF,$B952,'A-methods'!$D:$D,$C952,'A-methods'!$A:$A,$D952)</f>
        <v>0</v>
      </c>
      <c r="T952" s="243">
        <f>SUMIFS('A-methods'!Z:Z,'A-methods'!$AG:$AG,"absolute",'A-methods'!$AF:$AF,$B952,'A-methods'!$D:$D,$C952,'A-methods'!$A:$A,$D952)</f>
        <v>0</v>
      </c>
      <c r="U952" s="243">
        <f>SUMIFS('A-methods'!AA:AA,'A-methods'!$AG:$AG,"absolute",'A-methods'!$AF:$AF,$B952,'A-methods'!$D:$D,$C952,'A-methods'!$A:$A,$D952)</f>
        <v>0</v>
      </c>
      <c r="V952" s="243">
        <f>SUMIFS('A-methods'!AB:AB,'A-methods'!$AG:$AG,"absolute",'A-methods'!$AF:$AF,$B952,'A-methods'!$D:$D,$C952,'A-methods'!$A:$A,$D952)</f>
        <v>0</v>
      </c>
      <c r="W952" s="243">
        <f>SUMIFS('A-methods'!AC:AC,'A-methods'!$AG:$AG,"absolute",'A-methods'!$AF:$AF,$B952,'A-methods'!$D:$D,$C952,'A-methods'!$A:$A,$D952)</f>
        <v>0</v>
      </c>
      <c r="X952" s="243">
        <f>SUMIFS('A-methods'!AD:AD,'A-methods'!$AG:$AG,"absolute",'A-methods'!$AF:$AF,$B952,'A-methods'!$D:$D,$C952,'A-methods'!$A:$A,$D952)</f>
        <v>0</v>
      </c>
      <c r="Y952" s="243">
        <f>SUMIFS('A-methods'!AE:AE,'A-methods'!$AG:$AG,"absolute",'A-methods'!$AF:$AF,$B952,'A-methods'!$D:$D,$C952,'A-methods'!$A:$A,$D952)</f>
        <v>0</v>
      </c>
    </row>
    <row r="953" spans="1:32">
      <c r="A953" s="237" t="s">
        <v>257</v>
      </c>
      <c r="B953" s="221" t="s">
        <v>194</v>
      </c>
      <c r="C953" s="274" t="str">
        <f t="shared" si="87"/>
        <v>NSW</v>
      </c>
      <c r="D953" s="272" t="str">
        <f t="shared" si="88"/>
        <v>Best</v>
      </c>
      <c r="E953" s="195">
        <f>SUMIFS('A-methods'!K:K,'A-methods'!$AG:$AG,"absolute",'A-methods'!$AF:$AF,$B953,'A-methods'!$D:$D,$C953,'A-methods'!$A:$A,$D953)</f>
        <v>0</v>
      </c>
      <c r="F953" s="243">
        <f>SUMIFS('A-methods'!L:L,'A-methods'!$AG:$AG,"absolute",'A-methods'!$AF:$AF,$B953,'A-methods'!$D:$D,$C953,'A-methods'!$A:$A,$D953)</f>
        <v>0</v>
      </c>
      <c r="G953" s="243">
        <f>SUMIFS('A-methods'!M:M,'A-methods'!$AG:$AG,"absolute",'A-methods'!$AF:$AF,$B953,'A-methods'!$D:$D,$C953,'A-methods'!$A:$A,$D953)</f>
        <v>0</v>
      </c>
      <c r="H953" s="243">
        <f>SUMIFS('A-methods'!N:N,'A-methods'!$AG:$AG,"absolute",'A-methods'!$AF:$AF,$B953,'A-methods'!$D:$D,$C953,'A-methods'!$A:$A,$D953)</f>
        <v>0</v>
      </c>
      <c r="I953" s="243">
        <f>SUMIFS('A-methods'!O:O,'A-methods'!$AG:$AG,"absolute",'A-methods'!$AF:$AF,$B953,'A-methods'!$D:$D,$C953,'A-methods'!$A:$A,$D953)</f>
        <v>0</v>
      </c>
      <c r="J953" s="243">
        <f>SUMIFS('A-methods'!P:P,'A-methods'!$AG:$AG,"absolute",'A-methods'!$AF:$AF,$B953,'A-methods'!$D:$D,$C953,'A-methods'!$A:$A,$D953)</f>
        <v>0</v>
      </c>
      <c r="K953" s="243">
        <f>SUMIFS('A-methods'!Q:Q,'A-methods'!$AG:$AG,"absolute",'A-methods'!$AF:$AF,$B953,'A-methods'!$D:$D,$C953,'A-methods'!$A:$A,$D953)</f>
        <v>0</v>
      </c>
      <c r="L953" s="243">
        <f>SUMIFS('A-methods'!R:R,'A-methods'!$AG:$AG,"absolute",'A-methods'!$AF:$AF,$B953,'A-methods'!$D:$D,$C953,'A-methods'!$A:$A,$D953)</f>
        <v>0</v>
      </c>
      <c r="M953" s="243">
        <f>SUMIFS('A-methods'!S:S,'A-methods'!$AG:$AG,"absolute",'A-methods'!$AF:$AF,$B953,'A-methods'!$D:$D,$C953,'A-methods'!$A:$A,$D953)</f>
        <v>0</v>
      </c>
      <c r="N953" s="243">
        <f>SUMIFS('A-methods'!T:T,'A-methods'!$AG:$AG,"absolute",'A-methods'!$AF:$AF,$B953,'A-methods'!$D:$D,$C953,'A-methods'!$A:$A,$D953)</f>
        <v>0</v>
      </c>
      <c r="O953" s="243">
        <f>SUMIFS('A-methods'!U:U,'A-methods'!$AG:$AG,"absolute",'A-methods'!$AF:$AF,$B953,'A-methods'!$D:$D,$C953,'A-methods'!$A:$A,$D953)</f>
        <v>0</v>
      </c>
      <c r="P953" s="243">
        <f>SUMIFS('A-methods'!V:V,'A-methods'!$AG:$AG,"absolute",'A-methods'!$AF:$AF,$B953,'A-methods'!$D:$D,$C953,'A-methods'!$A:$A,$D953)</f>
        <v>0</v>
      </c>
      <c r="Q953" s="243">
        <f>SUMIFS('A-methods'!W:W,'A-methods'!$AG:$AG,"absolute",'A-methods'!$AF:$AF,$B953,'A-methods'!$D:$D,$C953,'A-methods'!$A:$A,$D953)</f>
        <v>0</v>
      </c>
      <c r="R953" s="243">
        <f>SUMIFS('A-methods'!X:X,'A-methods'!$AG:$AG,"absolute",'A-methods'!$AF:$AF,$B953,'A-methods'!$D:$D,$C953,'A-methods'!$A:$A,$D953)</f>
        <v>0</v>
      </c>
      <c r="S953" s="243">
        <f>SUMIFS('A-methods'!Y:Y,'A-methods'!$AG:$AG,"absolute",'A-methods'!$AF:$AF,$B953,'A-methods'!$D:$D,$C953,'A-methods'!$A:$A,$D953)</f>
        <v>0</v>
      </c>
      <c r="T953" s="243">
        <f>SUMIFS('A-methods'!Z:Z,'A-methods'!$AG:$AG,"absolute",'A-methods'!$AF:$AF,$B953,'A-methods'!$D:$D,$C953,'A-methods'!$A:$A,$D953)</f>
        <v>0</v>
      </c>
      <c r="U953" s="243">
        <f>SUMIFS('A-methods'!AA:AA,'A-methods'!$AG:$AG,"absolute",'A-methods'!$AF:$AF,$B953,'A-methods'!$D:$D,$C953,'A-methods'!$A:$A,$D953)</f>
        <v>0</v>
      </c>
      <c r="V953" s="243">
        <f>SUMIFS('A-methods'!AB:AB,'A-methods'!$AG:$AG,"absolute",'A-methods'!$AF:$AF,$B953,'A-methods'!$D:$D,$C953,'A-methods'!$A:$A,$D953)</f>
        <v>0</v>
      </c>
      <c r="W953" s="243">
        <f>SUMIFS('A-methods'!AC:AC,'A-methods'!$AG:$AG,"absolute",'A-methods'!$AF:$AF,$B953,'A-methods'!$D:$D,$C953,'A-methods'!$A:$A,$D953)</f>
        <v>0</v>
      </c>
      <c r="X953" s="243">
        <f>SUMIFS('A-methods'!AD:AD,'A-methods'!$AG:$AG,"absolute",'A-methods'!$AF:$AF,$B953,'A-methods'!$D:$D,$C953,'A-methods'!$A:$A,$D953)</f>
        <v>0</v>
      </c>
      <c r="Y953" s="243">
        <f>SUMIFS('A-methods'!AE:AE,'A-methods'!$AG:$AG,"absolute",'A-methods'!$AF:$AF,$B953,'A-methods'!$D:$D,$C953,'A-methods'!$A:$A,$D953)</f>
        <v>0</v>
      </c>
      <c r="Z953" s="217" t="str">
        <f>""</f>
        <v/>
      </c>
      <c r="AA953" s="355" t="str">
        <f>""</f>
        <v/>
      </c>
      <c r="AB953" s="217" t="str">
        <f>""</f>
        <v/>
      </c>
      <c r="AC953" s="217" t="str">
        <f>""</f>
        <v/>
      </c>
      <c r="AD953" s="217" t="str">
        <f>""</f>
        <v/>
      </c>
      <c r="AE953" s="217" t="str">
        <f>""</f>
        <v/>
      </c>
      <c r="AF953" s="217" t="str">
        <f>""</f>
        <v/>
      </c>
    </row>
    <row r="954" spans="1:32">
      <c r="A954" s="237" t="s">
        <v>159</v>
      </c>
      <c r="B954" s="221" t="s">
        <v>203</v>
      </c>
      <c r="C954" s="274" t="str">
        <f t="shared" si="87"/>
        <v>NSW</v>
      </c>
      <c r="D954" s="272" t="str">
        <f t="shared" si="88"/>
        <v>Best</v>
      </c>
      <c r="E954" s="195">
        <f>SUMIFS('A-methods'!K:K,'A-methods'!$AG:$AG,"absolute",'A-methods'!$AF:$AF,$B954,'A-methods'!$D:$D,$C954,'A-methods'!$A:$A,$D954)</f>
        <v>0</v>
      </c>
      <c r="F954" s="243">
        <f>SUMIFS('A-methods'!L:L,'A-methods'!$AG:$AG,"absolute",'A-methods'!$AF:$AF,$B954,'A-methods'!$D:$D,$C954,'A-methods'!$A:$A,$D954)</f>
        <v>0</v>
      </c>
      <c r="G954" s="243">
        <f>SUMIFS('A-methods'!M:M,'A-methods'!$AG:$AG,"absolute",'A-methods'!$AF:$AF,$B954,'A-methods'!$D:$D,$C954,'A-methods'!$A:$A,$D954)</f>
        <v>0</v>
      </c>
      <c r="H954" s="243">
        <f>SUMIFS('A-methods'!N:N,'A-methods'!$AG:$AG,"absolute",'A-methods'!$AF:$AF,$B954,'A-methods'!$D:$D,$C954,'A-methods'!$A:$A,$D954)</f>
        <v>0</v>
      </c>
      <c r="I954" s="243">
        <f>SUMIFS('A-methods'!O:O,'A-methods'!$AG:$AG,"absolute",'A-methods'!$AF:$AF,$B954,'A-methods'!$D:$D,$C954,'A-methods'!$A:$A,$D954)</f>
        <v>0</v>
      </c>
      <c r="J954" s="243">
        <f>SUMIFS('A-methods'!P:P,'A-methods'!$AG:$AG,"absolute",'A-methods'!$AF:$AF,$B954,'A-methods'!$D:$D,$C954,'A-methods'!$A:$A,$D954)</f>
        <v>0</v>
      </c>
      <c r="K954" s="243">
        <f>SUMIFS('A-methods'!Q:Q,'A-methods'!$AG:$AG,"absolute",'A-methods'!$AF:$AF,$B954,'A-methods'!$D:$D,$C954,'A-methods'!$A:$A,$D954)</f>
        <v>0</v>
      </c>
      <c r="L954" s="243">
        <f>SUMIFS('A-methods'!R:R,'A-methods'!$AG:$AG,"absolute",'A-methods'!$AF:$AF,$B954,'A-methods'!$D:$D,$C954,'A-methods'!$A:$A,$D954)</f>
        <v>0</v>
      </c>
      <c r="M954" s="243">
        <f>SUMIFS('A-methods'!S:S,'A-methods'!$AG:$AG,"absolute",'A-methods'!$AF:$AF,$B954,'A-methods'!$D:$D,$C954,'A-methods'!$A:$A,$D954)</f>
        <v>0</v>
      </c>
      <c r="N954" s="243">
        <f>SUMIFS('A-methods'!T:T,'A-methods'!$AG:$AG,"absolute",'A-methods'!$AF:$AF,$B954,'A-methods'!$D:$D,$C954,'A-methods'!$A:$A,$D954)</f>
        <v>0</v>
      </c>
      <c r="O954" s="243">
        <f>SUMIFS('A-methods'!U:U,'A-methods'!$AG:$AG,"absolute",'A-methods'!$AF:$AF,$B954,'A-methods'!$D:$D,$C954,'A-methods'!$A:$A,$D954)</f>
        <v>0</v>
      </c>
      <c r="P954" s="243">
        <f>SUMIFS('A-methods'!V:V,'A-methods'!$AG:$AG,"absolute",'A-methods'!$AF:$AF,$B954,'A-methods'!$D:$D,$C954,'A-methods'!$A:$A,$D954)</f>
        <v>0</v>
      </c>
      <c r="Q954" s="243">
        <f>SUMIFS('A-methods'!W:W,'A-methods'!$AG:$AG,"absolute",'A-methods'!$AF:$AF,$B954,'A-methods'!$D:$D,$C954,'A-methods'!$A:$A,$D954)</f>
        <v>0</v>
      </c>
      <c r="R954" s="243">
        <f>SUMIFS('A-methods'!X:X,'A-methods'!$AG:$AG,"absolute",'A-methods'!$AF:$AF,$B954,'A-methods'!$D:$D,$C954,'A-methods'!$A:$A,$D954)</f>
        <v>0</v>
      </c>
      <c r="S954" s="243">
        <f>SUMIFS('A-methods'!Y:Y,'A-methods'!$AG:$AG,"absolute",'A-methods'!$AF:$AF,$B954,'A-methods'!$D:$D,$C954,'A-methods'!$A:$A,$D954)</f>
        <v>0</v>
      </c>
      <c r="T954" s="243">
        <f>SUMIFS('A-methods'!Z:Z,'A-methods'!$AG:$AG,"absolute",'A-methods'!$AF:$AF,$B954,'A-methods'!$D:$D,$C954,'A-methods'!$A:$A,$D954)</f>
        <v>0</v>
      </c>
      <c r="U954" s="243">
        <f>SUMIFS('A-methods'!AA:AA,'A-methods'!$AG:$AG,"absolute",'A-methods'!$AF:$AF,$B954,'A-methods'!$D:$D,$C954,'A-methods'!$A:$A,$D954)</f>
        <v>0</v>
      </c>
      <c r="V954" s="243">
        <f>SUMIFS('A-methods'!AB:AB,'A-methods'!$AG:$AG,"absolute",'A-methods'!$AF:$AF,$B954,'A-methods'!$D:$D,$C954,'A-methods'!$A:$A,$D954)</f>
        <v>0</v>
      </c>
      <c r="W954" s="243">
        <f>SUMIFS('A-methods'!AC:AC,'A-methods'!$AG:$AG,"absolute",'A-methods'!$AF:$AF,$B954,'A-methods'!$D:$D,$C954,'A-methods'!$A:$A,$D954)</f>
        <v>0</v>
      </c>
      <c r="X954" s="243">
        <f>SUMIFS('A-methods'!AD:AD,'A-methods'!$AG:$AG,"absolute",'A-methods'!$AF:$AF,$B954,'A-methods'!$D:$D,$C954,'A-methods'!$A:$A,$D954)</f>
        <v>0</v>
      </c>
      <c r="Y954" s="243">
        <f>SUMIFS('A-methods'!AE:AE,'A-methods'!$AG:$AG,"absolute",'A-methods'!$AF:$AF,$B954,'A-methods'!$D:$D,$C954,'A-methods'!$A:$A,$D954)</f>
        <v>0</v>
      </c>
    </row>
    <row r="955" spans="1:32">
      <c r="A955" s="237" t="s">
        <v>258</v>
      </c>
      <c r="B955" s="221" t="s">
        <v>766</v>
      </c>
      <c r="C955" s="274" t="str">
        <f t="shared" si="87"/>
        <v>NSW</v>
      </c>
      <c r="D955" s="272" t="str">
        <f t="shared" si="88"/>
        <v>Best</v>
      </c>
      <c r="E955" s="195">
        <f>SUMIFS('A-methods'!K:K,'A-methods'!$AG:$AG,"absolute",'A-methods'!$AF:$AF,$B955,'A-methods'!$D:$D,$C955,'A-methods'!$A:$A,$D955)</f>
        <v>96208.720826308316</v>
      </c>
      <c r="F955" s="243">
        <f>SUMIFS('A-methods'!L:L,'A-methods'!$AG:$AG,"absolute",'A-methods'!$AF:$AF,$B955,'A-methods'!$D:$D,$C955,'A-methods'!$A:$A,$D955)</f>
        <v>97170.808034571397</v>
      </c>
      <c r="G955" s="243">
        <f>SUMIFS('A-methods'!M:M,'A-methods'!$AG:$AG,"absolute",'A-methods'!$AF:$AF,$B955,'A-methods'!$D:$D,$C955,'A-methods'!$A:$A,$D955)</f>
        <v>98142.516114917118</v>
      </c>
      <c r="H955" s="243">
        <f>SUMIFS('A-methods'!N:N,'A-methods'!$AG:$AG,"absolute",'A-methods'!$AF:$AF,$B955,'A-methods'!$D:$D,$C955,'A-methods'!$A:$A,$D955)</f>
        <v>99123.941276066296</v>
      </c>
      <c r="I955" s="243">
        <f>SUMIFS('A-methods'!O:O,'A-methods'!$AG:$AG,"absolute",'A-methods'!$AF:$AF,$B955,'A-methods'!$D:$D,$C955,'A-methods'!$A:$A,$D955)</f>
        <v>100115.18068882696</v>
      </c>
      <c r="J955" s="243">
        <f>SUMIFS('A-methods'!P:P,'A-methods'!$AG:$AG,"absolute",'A-methods'!$AF:$AF,$B955,'A-methods'!$D:$D,$C955,'A-methods'!$A:$A,$D955)</f>
        <v>101116.33249571524</v>
      </c>
      <c r="K955" s="243">
        <f>SUMIFS('A-methods'!Q:Q,'A-methods'!$AG:$AG,"absolute",'A-methods'!$AF:$AF,$B955,'A-methods'!$D:$D,$C955,'A-methods'!$A:$A,$D955)</f>
        <v>102127.4958206724</v>
      </c>
      <c r="L955" s="243">
        <f>SUMIFS('A-methods'!R:R,'A-methods'!$AG:$AG,"absolute",'A-methods'!$AF:$AF,$B955,'A-methods'!$D:$D,$C955,'A-methods'!$A:$A,$D955)</f>
        <v>103148.77077887912</v>
      </c>
      <c r="M955" s="243">
        <f>SUMIFS('A-methods'!S:S,'A-methods'!$AG:$AG,"absolute",'A-methods'!$AF:$AF,$B955,'A-methods'!$D:$D,$C955,'A-methods'!$A:$A,$D955)</f>
        <v>104180.25848666791</v>
      </c>
      <c r="N955" s="243">
        <f>SUMIFS('A-methods'!T:T,'A-methods'!$AG:$AG,"absolute",'A-methods'!$AF:$AF,$B955,'A-methods'!$D:$D,$C955,'A-methods'!$A:$A,$D955)</f>
        <v>105222.06107153458</v>
      </c>
      <c r="O955" s="243">
        <f>SUMIFS('A-methods'!U:U,'A-methods'!$AG:$AG,"absolute",'A-methods'!$AF:$AF,$B955,'A-methods'!$D:$D,$C955,'A-methods'!$A:$A,$D955)</f>
        <v>104169.84046081924</v>
      </c>
      <c r="P955" s="243">
        <f>SUMIFS('A-methods'!V:V,'A-methods'!$AG:$AG,"absolute",'A-methods'!$AF:$AF,$B955,'A-methods'!$D:$D,$C955,'A-methods'!$A:$A,$D955)</f>
        <v>103128.14205621104</v>
      </c>
      <c r="Q955" s="243">
        <f>SUMIFS('A-methods'!W:W,'A-methods'!$AG:$AG,"absolute",'A-methods'!$AF:$AF,$B955,'A-methods'!$D:$D,$C955,'A-methods'!$A:$A,$D955)</f>
        <v>102096.86063564893</v>
      </c>
      <c r="R955" s="243">
        <f>SUMIFS('A-methods'!X:X,'A-methods'!$AG:$AG,"absolute",'A-methods'!$AF:$AF,$B955,'A-methods'!$D:$D,$C955,'A-methods'!$A:$A,$D955)</f>
        <v>101075.89202929244</v>
      </c>
      <c r="S955" s="243">
        <f>SUMIFS('A-methods'!Y:Y,'A-methods'!$AG:$AG,"absolute",'A-methods'!$AF:$AF,$B955,'A-methods'!$D:$D,$C955,'A-methods'!$A:$A,$D955)</f>
        <v>100065.13310899952</v>
      </c>
      <c r="T955" s="243">
        <f>SUMIFS('A-methods'!Z:Z,'A-methods'!$AG:$AG,"absolute",'A-methods'!$AF:$AF,$B955,'A-methods'!$D:$D,$C955,'A-methods'!$A:$A,$D955)</f>
        <v>99064.481777909532</v>
      </c>
      <c r="U955" s="243">
        <f>SUMIFS('A-methods'!AA:AA,'A-methods'!$AG:$AG,"absolute",'A-methods'!$AF:$AF,$B955,'A-methods'!$D:$D,$C955,'A-methods'!$A:$A,$D955)</f>
        <v>98073.836960130429</v>
      </c>
      <c r="V955" s="243">
        <f>SUMIFS('A-methods'!AB:AB,'A-methods'!$AG:$AG,"absolute",'A-methods'!$AF:$AF,$B955,'A-methods'!$D:$D,$C955,'A-methods'!$A:$A,$D955)</f>
        <v>97093.098590529131</v>
      </c>
      <c r="W955" s="243">
        <f>SUMIFS('A-methods'!AC:AC,'A-methods'!$AG:$AG,"absolute",'A-methods'!$AF:$AF,$B955,'A-methods'!$D:$D,$C955,'A-methods'!$A:$A,$D955)</f>
        <v>96122.167604623843</v>
      </c>
      <c r="X955" s="243">
        <f>SUMIFS('A-methods'!AD:AD,'A-methods'!$AG:$AG,"absolute",'A-methods'!$AF:$AF,$B955,'A-methods'!$D:$D,$C955,'A-methods'!$A:$A,$D955)</f>
        <v>95160.94592857761</v>
      </c>
      <c r="Y955" s="243">
        <f>SUMIFS('A-methods'!AE:AE,'A-methods'!$AG:$AG,"absolute",'A-methods'!$AF:$AF,$B955,'A-methods'!$D:$D,$C955,'A-methods'!$A:$A,$D955)</f>
        <v>94209.33646929184</v>
      </c>
    </row>
    <row r="956" spans="1:32">
      <c r="A956" s="237" t="s">
        <v>259</v>
      </c>
      <c r="B956" s="221" t="s">
        <v>263</v>
      </c>
      <c r="C956" s="274" t="str">
        <f t="shared" si="87"/>
        <v>NSW</v>
      </c>
      <c r="D956" s="272" t="str">
        <f t="shared" si="88"/>
        <v>Best</v>
      </c>
      <c r="E956" s="195">
        <f>SUMIFS('A-methods'!K:K,'A-methods'!$AG:$AG,"absolute",'A-methods'!$AF:$AF,$B956,'A-methods'!$D:$D,$C956,'A-methods'!$A:$A,$D956)</f>
        <v>0</v>
      </c>
      <c r="F956" s="243">
        <f>SUMIFS('A-methods'!L:L,'A-methods'!$AG:$AG,"absolute",'A-methods'!$AF:$AF,$B956,'A-methods'!$D:$D,$C956,'A-methods'!$A:$A,$D956)</f>
        <v>0</v>
      </c>
      <c r="G956" s="243">
        <f>SUMIFS('A-methods'!M:M,'A-methods'!$AG:$AG,"absolute",'A-methods'!$AF:$AF,$B956,'A-methods'!$D:$D,$C956,'A-methods'!$A:$A,$D956)</f>
        <v>0</v>
      </c>
      <c r="H956" s="243">
        <f>SUMIFS('A-methods'!N:N,'A-methods'!$AG:$AG,"absolute",'A-methods'!$AF:$AF,$B956,'A-methods'!$D:$D,$C956,'A-methods'!$A:$A,$D956)</f>
        <v>0</v>
      </c>
      <c r="I956" s="243">
        <f>SUMIFS('A-methods'!O:O,'A-methods'!$AG:$AG,"absolute",'A-methods'!$AF:$AF,$B956,'A-methods'!$D:$D,$C956,'A-methods'!$A:$A,$D956)</f>
        <v>0</v>
      </c>
      <c r="J956" s="243">
        <f>SUMIFS('A-methods'!P:P,'A-methods'!$AG:$AG,"absolute",'A-methods'!$AF:$AF,$B956,'A-methods'!$D:$D,$C956,'A-methods'!$A:$A,$D956)</f>
        <v>0</v>
      </c>
      <c r="K956" s="243">
        <f>SUMIFS('A-methods'!Q:Q,'A-methods'!$AG:$AG,"absolute",'A-methods'!$AF:$AF,$B956,'A-methods'!$D:$D,$C956,'A-methods'!$A:$A,$D956)</f>
        <v>0</v>
      </c>
      <c r="L956" s="243">
        <f>SUMIFS('A-methods'!R:R,'A-methods'!$AG:$AG,"absolute",'A-methods'!$AF:$AF,$B956,'A-methods'!$D:$D,$C956,'A-methods'!$A:$A,$D956)</f>
        <v>0</v>
      </c>
      <c r="M956" s="243">
        <f>SUMIFS('A-methods'!S:S,'A-methods'!$AG:$AG,"absolute",'A-methods'!$AF:$AF,$B956,'A-methods'!$D:$D,$C956,'A-methods'!$A:$A,$D956)</f>
        <v>0</v>
      </c>
      <c r="N956" s="243">
        <f>SUMIFS('A-methods'!T:T,'A-methods'!$AG:$AG,"absolute",'A-methods'!$AF:$AF,$B956,'A-methods'!$D:$D,$C956,'A-methods'!$A:$A,$D956)</f>
        <v>0</v>
      </c>
      <c r="O956" s="243">
        <f>SUMIFS('A-methods'!U:U,'A-methods'!$AG:$AG,"absolute",'A-methods'!$AF:$AF,$B956,'A-methods'!$D:$D,$C956,'A-methods'!$A:$A,$D956)</f>
        <v>0</v>
      </c>
      <c r="P956" s="243">
        <f>SUMIFS('A-methods'!V:V,'A-methods'!$AG:$AG,"absolute",'A-methods'!$AF:$AF,$B956,'A-methods'!$D:$D,$C956,'A-methods'!$A:$A,$D956)</f>
        <v>0</v>
      </c>
      <c r="Q956" s="243">
        <f>SUMIFS('A-methods'!W:W,'A-methods'!$AG:$AG,"absolute",'A-methods'!$AF:$AF,$B956,'A-methods'!$D:$D,$C956,'A-methods'!$A:$A,$D956)</f>
        <v>0</v>
      </c>
      <c r="R956" s="243">
        <f>SUMIFS('A-methods'!X:X,'A-methods'!$AG:$AG,"absolute",'A-methods'!$AF:$AF,$B956,'A-methods'!$D:$D,$C956,'A-methods'!$A:$A,$D956)</f>
        <v>0</v>
      </c>
      <c r="S956" s="243">
        <f>SUMIFS('A-methods'!Y:Y,'A-methods'!$AG:$AG,"absolute",'A-methods'!$AF:$AF,$B956,'A-methods'!$D:$D,$C956,'A-methods'!$A:$A,$D956)</f>
        <v>0</v>
      </c>
      <c r="T956" s="243">
        <f>SUMIFS('A-methods'!Z:Z,'A-methods'!$AG:$AG,"absolute",'A-methods'!$AF:$AF,$B956,'A-methods'!$D:$D,$C956,'A-methods'!$A:$A,$D956)</f>
        <v>0</v>
      </c>
      <c r="U956" s="243">
        <f>SUMIFS('A-methods'!AA:AA,'A-methods'!$AG:$AG,"absolute",'A-methods'!$AF:$AF,$B956,'A-methods'!$D:$D,$C956,'A-methods'!$A:$A,$D956)</f>
        <v>0</v>
      </c>
      <c r="V956" s="243">
        <f>SUMIFS('A-methods'!AB:AB,'A-methods'!$AG:$AG,"absolute",'A-methods'!$AF:$AF,$B956,'A-methods'!$D:$D,$C956,'A-methods'!$A:$A,$D956)</f>
        <v>0</v>
      </c>
      <c r="W956" s="243">
        <f>SUMIFS('A-methods'!AC:AC,'A-methods'!$AG:$AG,"absolute",'A-methods'!$AF:$AF,$B956,'A-methods'!$D:$D,$C956,'A-methods'!$A:$A,$D956)</f>
        <v>0</v>
      </c>
      <c r="X956" s="243">
        <f>SUMIFS('A-methods'!AD:AD,'A-methods'!$AG:$AG,"absolute",'A-methods'!$AF:$AF,$B956,'A-methods'!$D:$D,$C956,'A-methods'!$A:$A,$D956)</f>
        <v>0</v>
      </c>
      <c r="Y956" s="243">
        <f>SUMIFS('A-methods'!AE:AE,'A-methods'!$AG:$AG,"absolute",'A-methods'!$AF:$AF,$B956,'A-methods'!$D:$D,$C956,'A-methods'!$A:$A,$D956)</f>
        <v>0</v>
      </c>
    </row>
    <row r="957" spans="1:32">
      <c r="A957" s="237" t="s">
        <v>171</v>
      </c>
      <c r="B957" s="221" t="s">
        <v>172</v>
      </c>
      <c r="C957" s="274" t="str">
        <f t="shared" si="87"/>
        <v>NSW</v>
      </c>
      <c r="D957" s="272" t="str">
        <f t="shared" si="88"/>
        <v>Best</v>
      </c>
      <c r="E957" s="195">
        <f>SUMIFS('A-methods'!K:K,'A-methods'!$AG:$AG,"absolute",'A-methods'!$AF:$AF,$B957,'A-methods'!$D:$D,$C957,'A-methods'!$A:$A,$D957)</f>
        <v>0</v>
      </c>
      <c r="F957" s="243">
        <f>SUMIFS('A-methods'!L:L,'A-methods'!$AG:$AG,"absolute",'A-methods'!$AF:$AF,$B957,'A-methods'!$D:$D,$C957,'A-methods'!$A:$A,$D957)</f>
        <v>0</v>
      </c>
      <c r="G957" s="243">
        <f>SUMIFS('A-methods'!M:M,'A-methods'!$AG:$AG,"absolute",'A-methods'!$AF:$AF,$B957,'A-methods'!$D:$D,$C957,'A-methods'!$A:$A,$D957)</f>
        <v>0</v>
      </c>
      <c r="H957" s="243">
        <f>SUMIFS('A-methods'!N:N,'A-methods'!$AG:$AG,"absolute",'A-methods'!$AF:$AF,$B957,'A-methods'!$D:$D,$C957,'A-methods'!$A:$A,$D957)</f>
        <v>0</v>
      </c>
      <c r="I957" s="243">
        <f>SUMIFS('A-methods'!O:O,'A-methods'!$AG:$AG,"absolute",'A-methods'!$AF:$AF,$B957,'A-methods'!$D:$D,$C957,'A-methods'!$A:$A,$D957)</f>
        <v>0</v>
      </c>
      <c r="J957" s="243">
        <f>SUMIFS('A-methods'!P:P,'A-methods'!$AG:$AG,"absolute",'A-methods'!$AF:$AF,$B957,'A-methods'!$D:$D,$C957,'A-methods'!$A:$A,$D957)</f>
        <v>0</v>
      </c>
      <c r="K957" s="243">
        <f>SUMIFS('A-methods'!Q:Q,'A-methods'!$AG:$AG,"absolute",'A-methods'!$AF:$AF,$B957,'A-methods'!$D:$D,$C957,'A-methods'!$A:$A,$D957)</f>
        <v>0</v>
      </c>
      <c r="L957" s="243">
        <f>SUMIFS('A-methods'!R:R,'A-methods'!$AG:$AG,"absolute",'A-methods'!$AF:$AF,$B957,'A-methods'!$D:$D,$C957,'A-methods'!$A:$A,$D957)</f>
        <v>0</v>
      </c>
      <c r="M957" s="243">
        <f>SUMIFS('A-methods'!S:S,'A-methods'!$AG:$AG,"absolute",'A-methods'!$AF:$AF,$B957,'A-methods'!$D:$D,$C957,'A-methods'!$A:$A,$D957)</f>
        <v>0</v>
      </c>
      <c r="N957" s="243">
        <f>SUMIFS('A-methods'!T:T,'A-methods'!$AG:$AG,"absolute",'A-methods'!$AF:$AF,$B957,'A-methods'!$D:$D,$C957,'A-methods'!$A:$A,$D957)</f>
        <v>0</v>
      </c>
      <c r="O957" s="243">
        <f>SUMIFS('A-methods'!U:U,'A-methods'!$AG:$AG,"absolute",'A-methods'!$AF:$AF,$B957,'A-methods'!$D:$D,$C957,'A-methods'!$A:$A,$D957)</f>
        <v>0</v>
      </c>
      <c r="P957" s="243">
        <f>SUMIFS('A-methods'!V:V,'A-methods'!$AG:$AG,"absolute",'A-methods'!$AF:$AF,$B957,'A-methods'!$D:$D,$C957,'A-methods'!$A:$A,$D957)</f>
        <v>0</v>
      </c>
      <c r="Q957" s="243">
        <f>SUMIFS('A-methods'!W:W,'A-methods'!$AG:$AG,"absolute",'A-methods'!$AF:$AF,$B957,'A-methods'!$D:$D,$C957,'A-methods'!$A:$A,$D957)</f>
        <v>0</v>
      </c>
      <c r="R957" s="243">
        <f>SUMIFS('A-methods'!X:X,'A-methods'!$AG:$AG,"absolute",'A-methods'!$AF:$AF,$B957,'A-methods'!$D:$D,$C957,'A-methods'!$A:$A,$D957)</f>
        <v>0</v>
      </c>
      <c r="S957" s="243">
        <f>SUMIFS('A-methods'!Y:Y,'A-methods'!$AG:$AG,"absolute",'A-methods'!$AF:$AF,$B957,'A-methods'!$D:$D,$C957,'A-methods'!$A:$A,$D957)</f>
        <v>0</v>
      </c>
      <c r="T957" s="243">
        <f>SUMIFS('A-methods'!Z:Z,'A-methods'!$AG:$AG,"absolute",'A-methods'!$AF:$AF,$B957,'A-methods'!$D:$D,$C957,'A-methods'!$A:$A,$D957)</f>
        <v>0</v>
      </c>
      <c r="U957" s="243">
        <f>SUMIFS('A-methods'!AA:AA,'A-methods'!$AG:$AG,"absolute",'A-methods'!$AF:$AF,$B957,'A-methods'!$D:$D,$C957,'A-methods'!$A:$A,$D957)</f>
        <v>0</v>
      </c>
      <c r="V957" s="243">
        <f>SUMIFS('A-methods'!AB:AB,'A-methods'!$AG:$AG,"absolute",'A-methods'!$AF:$AF,$B957,'A-methods'!$D:$D,$C957,'A-methods'!$A:$A,$D957)</f>
        <v>0</v>
      </c>
      <c r="W957" s="243">
        <f>SUMIFS('A-methods'!AC:AC,'A-methods'!$AG:$AG,"absolute",'A-methods'!$AF:$AF,$B957,'A-methods'!$D:$D,$C957,'A-methods'!$A:$A,$D957)</f>
        <v>0</v>
      </c>
      <c r="X957" s="243">
        <f>SUMIFS('A-methods'!AD:AD,'A-methods'!$AG:$AG,"absolute",'A-methods'!$AF:$AF,$B957,'A-methods'!$D:$D,$C957,'A-methods'!$A:$A,$D957)</f>
        <v>0</v>
      </c>
      <c r="Y957" s="243">
        <f>SUMIFS('A-methods'!AE:AE,'A-methods'!$AG:$AG,"absolute",'A-methods'!$AF:$AF,$B957,'A-methods'!$D:$D,$C957,'A-methods'!$A:$A,$D957)</f>
        <v>0</v>
      </c>
    </row>
    <row r="958" spans="1:32">
      <c r="A958" s="237" t="s">
        <v>260</v>
      </c>
      <c r="B958" s="221" t="s">
        <v>264</v>
      </c>
      <c r="C958" s="274" t="str">
        <f t="shared" si="87"/>
        <v>NSW</v>
      </c>
      <c r="D958" s="272" t="str">
        <f t="shared" si="88"/>
        <v>Best</v>
      </c>
      <c r="E958" s="195">
        <f>SUMIFS('A-methods'!K:K,'A-methods'!$AG:$AG,"absolute",'A-methods'!$AF:$AF,$B958,'A-methods'!$D:$D,$C958,'A-methods'!$A:$A,$D958)</f>
        <v>0</v>
      </c>
      <c r="F958" s="243">
        <f>SUMIFS('A-methods'!L:L,'A-methods'!$AG:$AG,"absolute",'A-methods'!$AF:$AF,$B958,'A-methods'!$D:$D,$C958,'A-methods'!$A:$A,$D958)</f>
        <v>0</v>
      </c>
      <c r="G958" s="243">
        <f>SUMIFS('A-methods'!M:M,'A-methods'!$AG:$AG,"absolute",'A-methods'!$AF:$AF,$B958,'A-methods'!$D:$D,$C958,'A-methods'!$A:$A,$D958)</f>
        <v>0</v>
      </c>
      <c r="H958" s="243">
        <f>SUMIFS('A-methods'!N:N,'A-methods'!$AG:$AG,"absolute",'A-methods'!$AF:$AF,$B958,'A-methods'!$D:$D,$C958,'A-methods'!$A:$A,$D958)</f>
        <v>0</v>
      </c>
      <c r="I958" s="243">
        <f>SUMIFS('A-methods'!O:O,'A-methods'!$AG:$AG,"absolute",'A-methods'!$AF:$AF,$B958,'A-methods'!$D:$D,$C958,'A-methods'!$A:$A,$D958)</f>
        <v>0</v>
      </c>
      <c r="J958" s="243">
        <f>SUMIFS('A-methods'!P:P,'A-methods'!$AG:$AG,"absolute",'A-methods'!$AF:$AF,$B958,'A-methods'!$D:$D,$C958,'A-methods'!$A:$A,$D958)</f>
        <v>0</v>
      </c>
      <c r="K958" s="243">
        <f>SUMIFS('A-methods'!Q:Q,'A-methods'!$AG:$AG,"absolute",'A-methods'!$AF:$AF,$B958,'A-methods'!$D:$D,$C958,'A-methods'!$A:$A,$D958)</f>
        <v>0</v>
      </c>
      <c r="L958" s="243">
        <f>SUMIFS('A-methods'!R:R,'A-methods'!$AG:$AG,"absolute",'A-methods'!$AF:$AF,$B958,'A-methods'!$D:$D,$C958,'A-methods'!$A:$A,$D958)</f>
        <v>0</v>
      </c>
      <c r="M958" s="243">
        <f>SUMIFS('A-methods'!S:S,'A-methods'!$AG:$AG,"absolute",'A-methods'!$AF:$AF,$B958,'A-methods'!$D:$D,$C958,'A-methods'!$A:$A,$D958)</f>
        <v>0</v>
      </c>
      <c r="N958" s="243">
        <f>SUMIFS('A-methods'!T:T,'A-methods'!$AG:$AG,"absolute",'A-methods'!$AF:$AF,$B958,'A-methods'!$D:$D,$C958,'A-methods'!$A:$A,$D958)</f>
        <v>0</v>
      </c>
      <c r="O958" s="243">
        <f>SUMIFS('A-methods'!U:U,'A-methods'!$AG:$AG,"absolute",'A-methods'!$AF:$AF,$B958,'A-methods'!$D:$D,$C958,'A-methods'!$A:$A,$D958)</f>
        <v>0</v>
      </c>
      <c r="P958" s="243">
        <f>SUMIFS('A-methods'!V:V,'A-methods'!$AG:$AG,"absolute",'A-methods'!$AF:$AF,$B958,'A-methods'!$D:$D,$C958,'A-methods'!$A:$A,$D958)</f>
        <v>0</v>
      </c>
      <c r="Q958" s="243">
        <f>SUMIFS('A-methods'!W:W,'A-methods'!$AG:$AG,"absolute",'A-methods'!$AF:$AF,$B958,'A-methods'!$D:$D,$C958,'A-methods'!$A:$A,$D958)</f>
        <v>0</v>
      </c>
      <c r="R958" s="243">
        <f>SUMIFS('A-methods'!X:X,'A-methods'!$AG:$AG,"absolute",'A-methods'!$AF:$AF,$B958,'A-methods'!$D:$D,$C958,'A-methods'!$A:$A,$D958)</f>
        <v>0</v>
      </c>
      <c r="S958" s="243">
        <f>SUMIFS('A-methods'!Y:Y,'A-methods'!$AG:$AG,"absolute",'A-methods'!$AF:$AF,$B958,'A-methods'!$D:$D,$C958,'A-methods'!$A:$A,$D958)</f>
        <v>0</v>
      </c>
      <c r="T958" s="243">
        <f>SUMIFS('A-methods'!Z:Z,'A-methods'!$AG:$AG,"absolute",'A-methods'!$AF:$AF,$B958,'A-methods'!$D:$D,$C958,'A-methods'!$A:$A,$D958)</f>
        <v>0</v>
      </c>
      <c r="U958" s="243">
        <f>SUMIFS('A-methods'!AA:AA,'A-methods'!$AG:$AG,"absolute",'A-methods'!$AF:$AF,$B958,'A-methods'!$D:$D,$C958,'A-methods'!$A:$A,$D958)</f>
        <v>0</v>
      </c>
      <c r="V958" s="243">
        <f>SUMIFS('A-methods'!AB:AB,'A-methods'!$AG:$AG,"absolute",'A-methods'!$AF:$AF,$B958,'A-methods'!$D:$D,$C958,'A-methods'!$A:$A,$D958)</f>
        <v>0</v>
      </c>
      <c r="W958" s="243">
        <f>SUMIFS('A-methods'!AC:AC,'A-methods'!$AG:$AG,"absolute",'A-methods'!$AF:$AF,$B958,'A-methods'!$D:$D,$C958,'A-methods'!$A:$A,$D958)</f>
        <v>0</v>
      </c>
      <c r="X958" s="243">
        <f>SUMIFS('A-methods'!AD:AD,'A-methods'!$AG:$AG,"absolute",'A-methods'!$AF:$AF,$B958,'A-methods'!$D:$D,$C958,'A-methods'!$A:$A,$D958)</f>
        <v>0</v>
      </c>
      <c r="Y958" s="243">
        <f>SUMIFS('A-methods'!AE:AE,'A-methods'!$AG:$AG,"absolute",'A-methods'!$AF:$AF,$B958,'A-methods'!$D:$D,$C958,'A-methods'!$A:$A,$D958)</f>
        <v>0</v>
      </c>
    </row>
    <row r="959" spans="1:32">
      <c r="A959" s="237" t="s">
        <v>175</v>
      </c>
      <c r="B959" s="221" t="s">
        <v>373</v>
      </c>
      <c r="C959" s="274" t="str">
        <f t="shared" si="87"/>
        <v>NSW</v>
      </c>
      <c r="D959" s="272" t="str">
        <f t="shared" si="88"/>
        <v>Best</v>
      </c>
      <c r="E959" s="195">
        <f>SUMIFS('A-methods'!K:K,'A-methods'!$AG:$AG,"absolute",'A-methods'!$AF:$AF,$B959,'A-methods'!$D:$D,$C959,'A-methods'!$A:$A,$D959)</f>
        <v>0</v>
      </c>
      <c r="F959" s="243">
        <f>SUMIFS('A-methods'!L:L,'A-methods'!$AG:$AG,"absolute",'A-methods'!$AF:$AF,$B959,'A-methods'!$D:$D,$C959,'A-methods'!$A:$A,$D959)</f>
        <v>0</v>
      </c>
      <c r="G959" s="243">
        <f>SUMIFS('A-methods'!M:M,'A-methods'!$AG:$AG,"absolute",'A-methods'!$AF:$AF,$B959,'A-methods'!$D:$D,$C959,'A-methods'!$A:$A,$D959)</f>
        <v>0</v>
      </c>
      <c r="H959" s="243">
        <f>SUMIFS('A-methods'!N:N,'A-methods'!$AG:$AG,"absolute",'A-methods'!$AF:$AF,$B959,'A-methods'!$D:$D,$C959,'A-methods'!$A:$A,$D959)</f>
        <v>0</v>
      </c>
      <c r="I959" s="243">
        <f>SUMIFS('A-methods'!O:O,'A-methods'!$AG:$AG,"absolute",'A-methods'!$AF:$AF,$B959,'A-methods'!$D:$D,$C959,'A-methods'!$A:$A,$D959)</f>
        <v>0</v>
      </c>
      <c r="J959" s="243">
        <f>SUMIFS('A-methods'!P:P,'A-methods'!$AG:$AG,"absolute",'A-methods'!$AF:$AF,$B959,'A-methods'!$D:$D,$C959,'A-methods'!$A:$A,$D959)</f>
        <v>0</v>
      </c>
      <c r="K959" s="243">
        <f>SUMIFS('A-methods'!Q:Q,'A-methods'!$AG:$AG,"absolute",'A-methods'!$AF:$AF,$B959,'A-methods'!$D:$D,$C959,'A-methods'!$A:$A,$D959)</f>
        <v>0</v>
      </c>
      <c r="L959" s="243">
        <f>SUMIFS('A-methods'!R:R,'A-methods'!$AG:$AG,"absolute",'A-methods'!$AF:$AF,$B959,'A-methods'!$D:$D,$C959,'A-methods'!$A:$A,$D959)</f>
        <v>0</v>
      </c>
      <c r="M959" s="243">
        <f>SUMIFS('A-methods'!S:S,'A-methods'!$AG:$AG,"absolute",'A-methods'!$AF:$AF,$B959,'A-methods'!$D:$D,$C959,'A-methods'!$A:$A,$D959)</f>
        <v>0</v>
      </c>
      <c r="N959" s="243">
        <f>SUMIFS('A-methods'!T:T,'A-methods'!$AG:$AG,"absolute",'A-methods'!$AF:$AF,$B959,'A-methods'!$D:$D,$C959,'A-methods'!$A:$A,$D959)</f>
        <v>0</v>
      </c>
      <c r="O959" s="243">
        <f>SUMIFS('A-methods'!U:U,'A-methods'!$AG:$AG,"absolute",'A-methods'!$AF:$AF,$B959,'A-methods'!$D:$D,$C959,'A-methods'!$A:$A,$D959)</f>
        <v>0</v>
      </c>
      <c r="P959" s="243">
        <f>SUMIFS('A-methods'!V:V,'A-methods'!$AG:$AG,"absolute",'A-methods'!$AF:$AF,$B959,'A-methods'!$D:$D,$C959,'A-methods'!$A:$A,$D959)</f>
        <v>0</v>
      </c>
      <c r="Q959" s="243">
        <f>SUMIFS('A-methods'!W:W,'A-methods'!$AG:$AG,"absolute",'A-methods'!$AF:$AF,$B959,'A-methods'!$D:$D,$C959,'A-methods'!$A:$A,$D959)</f>
        <v>0</v>
      </c>
      <c r="R959" s="243">
        <f>SUMIFS('A-methods'!X:X,'A-methods'!$AG:$AG,"absolute",'A-methods'!$AF:$AF,$B959,'A-methods'!$D:$D,$C959,'A-methods'!$A:$A,$D959)</f>
        <v>0</v>
      </c>
      <c r="S959" s="243">
        <f>SUMIFS('A-methods'!Y:Y,'A-methods'!$AG:$AG,"absolute",'A-methods'!$AF:$AF,$B959,'A-methods'!$D:$D,$C959,'A-methods'!$A:$A,$D959)</f>
        <v>0</v>
      </c>
      <c r="T959" s="243">
        <f>SUMIFS('A-methods'!Z:Z,'A-methods'!$AG:$AG,"absolute",'A-methods'!$AF:$AF,$B959,'A-methods'!$D:$D,$C959,'A-methods'!$A:$A,$D959)</f>
        <v>0</v>
      </c>
      <c r="U959" s="243">
        <f>SUMIFS('A-methods'!AA:AA,'A-methods'!$AG:$AG,"absolute",'A-methods'!$AF:$AF,$B959,'A-methods'!$D:$D,$C959,'A-methods'!$A:$A,$D959)</f>
        <v>0</v>
      </c>
      <c r="V959" s="243">
        <f>SUMIFS('A-methods'!AB:AB,'A-methods'!$AG:$AG,"absolute",'A-methods'!$AF:$AF,$B959,'A-methods'!$D:$D,$C959,'A-methods'!$A:$A,$D959)</f>
        <v>0</v>
      </c>
      <c r="W959" s="243">
        <f>SUMIFS('A-methods'!AC:AC,'A-methods'!$AG:$AG,"absolute",'A-methods'!$AF:$AF,$B959,'A-methods'!$D:$D,$C959,'A-methods'!$A:$A,$D959)</f>
        <v>0</v>
      </c>
      <c r="X959" s="243">
        <f>SUMIFS('A-methods'!AD:AD,'A-methods'!$AG:$AG,"absolute",'A-methods'!$AF:$AF,$B959,'A-methods'!$D:$D,$C959,'A-methods'!$A:$A,$D959)</f>
        <v>0</v>
      </c>
      <c r="Y959" s="243">
        <f>SUMIFS('A-methods'!AE:AE,'A-methods'!$AG:$AG,"absolute",'A-methods'!$AF:$AF,$B959,'A-methods'!$D:$D,$C959,'A-methods'!$A:$A,$D959)</f>
        <v>0</v>
      </c>
    </row>
    <row r="960" spans="1:32">
      <c r="A960" s="237" t="s">
        <v>189</v>
      </c>
      <c r="B960" s="221" t="s">
        <v>190</v>
      </c>
      <c r="C960" s="274" t="str">
        <f t="shared" si="87"/>
        <v>NSW</v>
      </c>
      <c r="D960" s="272" t="str">
        <f t="shared" si="88"/>
        <v>Best</v>
      </c>
      <c r="E960" s="195">
        <f>SUMIFS('A-methods'!K:K,'A-methods'!$AG:$AG,"absolute",'A-methods'!$AF:$AF,$B960,'A-methods'!$D:$D,$C960,'A-methods'!$A:$A,$D960)</f>
        <v>0</v>
      </c>
      <c r="F960" s="243">
        <f>SUMIFS('A-methods'!L:L,'A-methods'!$AG:$AG,"absolute",'A-methods'!$AF:$AF,$B960,'A-methods'!$D:$D,$C960,'A-methods'!$A:$A,$D960)</f>
        <v>0</v>
      </c>
      <c r="G960" s="243">
        <f>SUMIFS('A-methods'!M:M,'A-methods'!$AG:$AG,"absolute",'A-methods'!$AF:$AF,$B960,'A-methods'!$D:$D,$C960,'A-methods'!$A:$A,$D960)</f>
        <v>0</v>
      </c>
      <c r="H960" s="243">
        <f>SUMIFS('A-methods'!N:N,'A-methods'!$AG:$AG,"absolute",'A-methods'!$AF:$AF,$B960,'A-methods'!$D:$D,$C960,'A-methods'!$A:$A,$D960)</f>
        <v>0</v>
      </c>
      <c r="I960" s="243">
        <f>SUMIFS('A-methods'!O:O,'A-methods'!$AG:$AG,"absolute",'A-methods'!$AF:$AF,$B960,'A-methods'!$D:$D,$C960,'A-methods'!$A:$A,$D960)</f>
        <v>0</v>
      </c>
      <c r="J960" s="243">
        <f>SUMIFS('A-methods'!P:P,'A-methods'!$AG:$AG,"absolute",'A-methods'!$AF:$AF,$B960,'A-methods'!$D:$D,$C960,'A-methods'!$A:$A,$D960)</f>
        <v>0</v>
      </c>
      <c r="K960" s="243">
        <f>SUMIFS('A-methods'!Q:Q,'A-methods'!$AG:$AG,"absolute",'A-methods'!$AF:$AF,$B960,'A-methods'!$D:$D,$C960,'A-methods'!$A:$A,$D960)</f>
        <v>0</v>
      </c>
      <c r="L960" s="243">
        <f>SUMIFS('A-methods'!R:R,'A-methods'!$AG:$AG,"absolute",'A-methods'!$AF:$AF,$B960,'A-methods'!$D:$D,$C960,'A-methods'!$A:$A,$D960)</f>
        <v>0</v>
      </c>
      <c r="M960" s="243">
        <f>SUMIFS('A-methods'!S:S,'A-methods'!$AG:$AG,"absolute",'A-methods'!$AF:$AF,$B960,'A-methods'!$D:$D,$C960,'A-methods'!$A:$A,$D960)</f>
        <v>0</v>
      </c>
      <c r="N960" s="243">
        <f>SUMIFS('A-methods'!T:T,'A-methods'!$AG:$AG,"absolute",'A-methods'!$AF:$AF,$B960,'A-methods'!$D:$D,$C960,'A-methods'!$A:$A,$D960)</f>
        <v>0</v>
      </c>
      <c r="O960" s="243">
        <f>SUMIFS('A-methods'!U:U,'A-methods'!$AG:$AG,"absolute",'A-methods'!$AF:$AF,$B960,'A-methods'!$D:$D,$C960,'A-methods'!$A:$A,$D960)</f>
        <v>0</v>
      </c>
      <c r="P960" s="243">
        <f>SUMIFS('A-methods'!V:V,'A-methods'!$AG:$AG,"absolute",'A-methods'!$AF:$AF,$B960,'A-methods'!$D:$D,$C960,'A-methods'!$A:$A,$D960)</f>
        <v>0</v>
      </c>
      <c r="Q960" s="243">
        <f>SUMIFS('A-methods'!W:W,'A-methods'!$AG:$AG,"absolute",'A-methods'!$AF:$AF,$B960,'A-methods'!$D:$D,$C960,'A-methods'!$A:$A,$D960)</f>
        <v>0</v>
      </c>
      <c r="R960" s="243">
        <f>SUMIFS('A-methods'!X:X,'A-methods'!$AG:$AG,"absolute",'A-methods'!$AF:$AF,$B960,'A-methods'!$D:$D,$C960,'A-methods'!$A:$A,$D960)</f>
        <v>0</v>
      </c>
      <c r="S960" s="243">
        <f>SUMIFS('A-methods'!Y:Y,'A-methods'!$AG:$AG,"absolute",'A-methods'!$AF:$AF,$B960,'A-methods'!$D:$D,$C960,'A-methods'!$A:$A,$D960)</f>
        <v>0</v>
      </c>
      <c r="T960" s="243">
        <f>SUMIFS('A-methods'!Z:Z,'A-methods'!$AG:$AG,"absolute",'A-methods'!$AF:$AF,$B960,'A-methods'!$D:$D,$C960,'A-methods'!$A:$A,$D960)</f>
        <v>0</v>
      </c>
      <c r="U960" s="243">
        <f>SUMIFS('A-methods'!AA:AA,'A-methods'!$AG:$AG,"absolute",'A-methods'!$AF:$AF,$B960,'A-methods'!$D:$D,$C960,'A-methods'!$A:$A,$D960)</f>
        <v>0</v>
      </c>
      <c r="V960" s="243">
        <f>SUMIFS('A-methods'!AB:AB,'A-methods'!$AG:$AG,"absolute",'A-methods'!$AF:$AF,$B960,'A-methods'!$D:$D,$C960,'A-methods'!$A:$A,$D960)</f>
        <v>0</v>
      </c>
      <c r="W960" s="243">
        <f>SUMIFS('A-methods'!AC:AC,'A-methods'!$AG:$AG,"absolute",'A-methods'!$AF:$AF,$B960,'A-methods'!$D:$D,$C960,'A-methods'!$A:$A,$D960)</f>
        <v>0</v>
      </c>
      <c r="X960" s="243">
        <f>SUMIFS('A-methods'!AD:AD,'A-methods'!$AG:$AG,"absolute",'A-methods'!$AF:$AF,$B960,'A-methods'!$D:$D,$C960,'A-methods'!$A:$A,$D960)</f>
        <v>0</v>
      </c>
      <c r="Y960" s="243">
        <f>SUMIFS('A-methods'!AE:AE,'A-methods'!$AG:$AG,"absolute",'A-methods'!$AF:$AF,$B960,'A-methods'!$D:$D,$C960,'A-methods'!$A:$A,$D960)</f>
        <v>0</v>
      </c>
    </row>
    <row r="961" spans="1:27">
      <c r="A961" s="244" t="s">
        <v>262</v>
      </c>
      <c r="B961" s="245" t="s">
        <v>265</v>
      </c>
      <c r="C961" s="188" t="str">
        <f t="shared" si="87"/>
        <v>NSW</v>
      </c>
      <c r="D961" s="275" t="str">
        <f t="shared" si="88"/>
        <v>Best</v>
      </c>
      <c r="E961" s="198">
        <f>SUMIFS('A-methods'!K:K,'A-methods'!$AG:$AG,"absolute",'A-methods'!$AF:$AF,$B961,'A-methods'!$D:$D,$C961,'A-methods'!$A:$A,$D961)</f>
        <v>0</v>
      </c>
      <c r="F961" s="196">
        <f>SUMIFS('A-methods'!L:L,'A-methods'!$AG:$AG,"absolute",'A-methods'!$AF:$AF,$B961,'A-methods'!$D:$D,$C961,'A-methods'!$A:$A,$D961)</f>
        <v>0</v>
      </c>
      <c r="G961" s="196">
        <f>SUMIFS('A-methods'!M:M,'A-methods'!$AG:$AG,"absolute",'A-methods'!$AF:$AF,$B961,'A-methods'!$D:$D,$C961,'A-methods'!$A:$A,$D961)</f>
        <v>0</v>
      </c>
      <c r="H961" s="196">
        <f>SUMIFS('A-methods'!N:N,'A-methods'!$AG:$AG,"absolute",'A-methods'!$AF:$AF,$B961,'A-methods'!$D:$D,$C961,'A-methods'!$A:$A,$D961)</f>
        <v>0</v>
      </c>
      <c r="I961" s="196">
        <f>SUMIFS('A-methods'!O:O,'A-methods'!$AG:$AG,"absolute",'A-methods'!$AF:$AF,$B961,'A-methods'!$D:$D,$C961,'A-methods'!$A:$A,$D961)</f>
        <v>0</v>
      </c>
      <c r="J961" s="196">
        <f>SUMIFS('A-methods'!P:P,'A-methods'!$AG:$AG,"absolute",'A-methods'!$AF:$AF,$B961,'A-methods'!$D:$D,$C961,'A-methods'!$A:$A,$D961)</f>
        <v>0</v>
      </c>
      <c r="K961" s="196">
        <f>SUMIFS('A-methods'!Q:Q,'A-methods'!$AG:$AG,"absolute",'A-methods'!$AF:$AF,$B961,'A-methods'!$D:$D,$C961,'A-methods'!$A:$A,$D961)</f>
        <v>0</v>
      </c>
      <c r="L961" s="196">
        <f>SUMIFS('A-methods'!R:R,'A-methods'!$AG:$AG,"absolute",'A-methods'!$AF:$AF,$B961,'A-methods'!$D:$D,$C961,'A-methods'!$A:$A,$D961)</f>
        <v>0</v>
      </c>
      <c r="M961" s="196">
        <f>SUMIFS('A-methods'!S:S,'A-methods'!$AG:$AG,"absolute",'A-methods'!$AF:$AF,$B961,'A-methods'!$D:$D,$C961,'A-methods'!$A:$A,$D961)</f>
        <v>0</v>
      </c>
      <c r="N961" s="196">
        <f>SUMIFS('A-methods'!T:T,'A-methods'!$AG:$AG,"absolute",'A-methods'!$AF:$AF,$B961,'A-methods'!$D:$D,$C961,'A-methods'!$A:$A,$D961)</f>
        <v>0</v>
      </c>
      <c r="O961" s="196">
        <f>SUMIFS('A-methods'!U:U,'A-methods'!$AG:$AG,"absolute",'A-methods'!$AF:$AF,$B961,'A-methods'!$D:$D,$C961,'A-methods'!$A:$A,$D961)</f>
        <v>0</v>
      </c>
      <c r="P961" s="196">
        <f>SUMIFS('A-methods'!V:V,'A-methods'!$AG:$AG,"absolute",'A-methods'!$AF:$AF,$B961,'A-methods'!$D:$D,$C961,'A-methods'!$A:$A,$D961)</f>
        <v>0</v>
      </c>
      <c r="Q961" s="196">
        <f>SUMIFS('A-methods'!W:W,'A-methods'!$AG:$AG,"absolute",'A-methods'!$AF:$AF,$B961,'A-methods'!$D:$D,$C961,'A-methods'!$A:$A,$D961)</f>
        <v>0</v>
      </c>
      <c r="R961" s="196">
        <f>SUMIFS('A-methods'!X:X,'A-methods'!$AG:$AG,"absolute",'A-methods'!$AF:$AF,$B961,'A-methods'!$D:$D,$C961,'A-methods'!$A:$A,$D961)</f>
        <v>0</v>
      </c>
      <c r="S961" s="196">
        <f>SUMIFS('A-methods'!Y:Y,'A-methods'!$AG:$AG,"absolute",'A-methods'!$AF:$AF,$B961,'A-methods'!$D:$D,$C961,'A-methods'!$A:$A,$D961)</f>
        <v>0</v>
      </c>
      <c r="T961" s="196">
        <f>SUMIFS('A-methods'!Z:Z,'A-methods'!$AG:$AG,"absolute",'A-methods'!$AF:$AF,$B961,'A-methods'!$D:$D,$C961,'A-methods'!$A:$A,$D961)</f>
        <v>0</v>
      </c>
      <c r="U961" s="196">
        <f>SUMIFS('A-methods'!AA:AA,'A-methods'!$AG:$AG,"absolute",'A-methods'!$AF:$AF,$B961,'A-methods'!$D:$D,$C961,'A-methods'!$A:$A,$D961)</f>
        <v>0</v>
      </c>
      <c r="V961" s="196">
        <f>SUMIFS('A-methods'!AB:AB,'A-methods'!$AG:$AG,"absolute",'A-methods'!$AF:$AF,$B961,'A-methods'!$D:$D,$C961,'A-methods'!$A:$A,$D961)</f>
        <v>0</v>
      </c>
      <c r="W961" s="196">
        <f>SUMIFS('A-methods'!AC:AC,'A-methods'!$AG:$AG,"absolute",'A-methods'!$AF:$AF,$B961,'A-methods'!$D:$D,$C961,'A-methods'!$A:$A,$D961)</f>
        <v>0</v>
      </c>
      <c r="X961" s="196">
        <f>SUMIFS('A-methods'!AD:AD,'A-methods'!$AG:$AG,"absolute",'A-methods'!$AF:$AF,$B961,'A-methods'!$D:$D,$C961,'A-methods'!$A:$A,$D961)</f>
        <v>0</v>
      </c>
      <c r="Y961" s="196">
        <f>SUMIFS('A-methods'!AE:AE,'A-methods'!$AG:$AG,"absolute",'A-methods'!$AF:$AF,$B961,'A-methods'!$D:$D,$C961,'A-methods'!$A:$A,$D961)</f>
        <v>0</v>
      </c>
    </row>
    <row r="962" spans="1:27">
      <c r="A962" s="222"/>
      <c r="B962" s="213"/>
      <c r="C962" s="250" t="str">
        <f t="shared" ref="C962:C993" si="89">C961</f>
        <v>NSW</v>
      </c>
      <c r="D962" s="250"/>
      <c r="E962" s="325">
        <f>SUM(E934:E961)</f>
        <v>96208.720826308316</v>
      </c>
      <c r="F962" s="324">
        <f t="shared" ref="F962:Y962" si="90">SUM(F934:F961)</f>
        <v>97170.808034571397</v>
      </c>
      <c r="G962" s="324">
        <f t="shared" si="90"/>
        <v>98142.516114917118</v>
      </c>
      <c r="H962" s="324">
        <f t="shared" si="90"/>
        <v>99123.941276066296</v>
      </c>
      <c r="I962" s="324">
        <f t="shared" si="90"/>
        <v>100115.18068882696</v>
      </c>
      <c r="J962" s="324">
        <f t="shared" si="90"/>
        <v>101116.33249571524</v>
      </c>
      <c r="K962" s="324">
        <f t="shared" si="90"/>
        <v>102127.4958206724</v>
      </c>
      <c r="L962" s="324">
        <f t="shared" si="90"/>
        <v>103148.77077887912</v>
      </c>
      <c r="M962" s="324">
        <f t="shared" si="90"/>
        <v>104180.25848666791</v>
      </c>
      <c r="N962" s="324">
        <f t="shared" si="90"/>
        <v>105222.06107153458</v>
      </c>
      <c r="O962" s="324">
        <f t="shared" si="90"/>
        <v>104169.84046081924</v>
      </c>
      <c r="P962" s="324">
        <f t="shared" si="90"/>
        <v>103128.14205621104</v>
      </c>
      <c r="Q962" s="324">
        <f t="shared" si="90"/>
        <v>102096.86063564893</v>
      </c>
      <c r="R962" s="324">
        <f t="shared" si="90"/>
        <v>101075.89202929244</v>
      </c>
      <c r="S962" s="324">
        <f t="shared" si="90"/>
        <v>100065.13310899952</v>
      </c>
      <c r="T962" s="324">
        <f t="shared" si="90"/>
        <v>99064.481777909532</v>
      </c>
      <c r="U962" s="324">
        <f t="shared" si="90"/>
        <v>98073.836960130429</v>
      </c>
      <c r="V962" s="324">
        <f t="shared" si="90"/>
        <v>97093.098590529131</v>
      </c>
      <c r="W962" s="324">
        <f t="shared" si="90"/>
        <v>96122.167604623843</v>
      </c>
      <c r="X962" s="324">
        <f t="shared" si="90"/>
        <v>95160.94592857761</v>
      </c>
      <c r="Y962" s="324">
        <f t="shared" si="90"/>
        <v>94209.33646929184</v>
      </c>
    </row>
    <row r="963" spans="1:27" s="224" customFormat="1" ht="15.75">
      <c r="A963" s="242" t="str">
        <f>A932</f>
        <v>NSW</v>
      </c>
      <c r="B963" s="242" t="s">
        <v>213</v>
      </c>
      <c r="C963" s="250" t="str">
        <f t="shared" si="89"/>
        <v>NSW</v>
      </c>
      <c r="D963" s="250"/>
      <c r="E963" s="361"/>
      <c r="AA963" s="354"/>
    </row>
    <row r="964" spans="1:27" ht="12.75" customHeight="1">
      <c r="A964" s="246" t="s">
        <v>21</v>
      </c>
      <c r="B964" s="247" t="s">
        <v>198</v>
      </c>
      <c r="C964" s="273" t="str">
        <f t="shared" si="89"/>
        <v>NSW</v>
      </c>
      <c r="D964" s="271" t="s">
        <v>209</v>
      </c>
      <c r="E964" s="357">
        <f>SUMIFS('A-methods'!K:K,'A-methods'!$AG:$AG,"absolute",'A-methods'!$AF:$AF,$B964,'A-methods'!$D:$D,$C964,'A-methods'!$A:$A,$D964)</f>
        <v>0</v>
      </c>
      <c r="F964" s="248">
        <f>SUMIFS('A-methods'!L:L,'A-methods'!$AG:$AG,"absolute",'A-methods'!$AF:$AF,$B964,'A-methods'!$D:$D,$C964,'A-methods'!$A:$A,$D964)</f>
        <v>0</v>
      </c>
      <c r="G964" s="248">
        <f>SUMIFS('A-methods'!M:M,'A-methods'!$AG:$AG,"absolute",'A-methods'!$AF:$AF,$B964,'A-methods'!$D:$D,$C964,'A-methods'!$A:$A,$D964)</f>
        <v>0</v>
      </c>
      <c r="H964" s="248">
        <f>SUMIFS('A-methods'!N:N,'A-methods'!$AG:$AG,"absolute",'A-methods'!$AF:$AF,$B964,'A-methods'!$D:$D,$C964,'A-methods'!$A:$A,$D964)</f>
        <v>0</v>
      </c>
      <c r="I964" s="248">
        <f>SUMIFS('A-methods'!O:O,'A-methods'!$AG:$AG,"absolute",'A-methods'!$AF:$AF,$B964,'A-methods'!$D:$D,$C964,'A-methods'!$A:$A,$D964)</f>
        <v>0</v>
      </c>
      <c r="J964" s="248">
        <f>SUMIFS('A-methods'!P:P,'A-methods'!$AG:$AG,"absolute",'A-methods'!$AF:$AF,$B964,'A-methods'!$D:$D,$C964,'A-methods'!$A:$A,$D964)</f>
        <v>0</v>
      </c>
      <c r="K964" s="248">
        <f>SUMIFS('A-methods'!Q:Q,'A-methods'!$AG:$AG,"absolute",'A-methods'!$AF:$AF,$B964,'A-methods'!$D:$D,$C964,'A-methods'!$A:$A,$D964)</f>
        <v>0</v>
      </c>
      <c r="L964" s="248">
        <f>SUMIFS('A-methods'!R:R,'A-methods'!$AG:$AG,"absolute",'A-methods'!$AF:$AF,$B964,'A-methods'!$D:$D,$C964,'A-methods'!$A:$A,$D964)</f>
        <v>0</v>
      </c>
      <c r="M964" s="248">
        <f>SUMIFS('A-methods'!S:S,'A-methods'!$AG:$AG,"absolute",'A-methods'!$AF:$AF,$B964,'A-methods'!$D:$D,$C964,'A-methods'!$A:$A,$D964)</f>
        <v>0</v>
      </c>
      <c r="N964" s="248">
        <f>SUMIFS('A-methods'!T:T,'A-methods'!$AG:$AG,"absolute",'A-methods'!$AF:$AF,$B964,'A-methods'!$D:$D,$C964,'A-methods'!$A:$A,$D964)</f>
        <v>0</v>
      </c>
      <c r="O964" s="248">
        <f>SUMIFS('A-methods'!U:U,'A-methods'!$AG:$AG,"absolute",'A-methods'!$AF:$AF,$B964,'A-methods'!$D:$D,$C964,'A-methods'!$A:$A,$D964)</f>
        <v>0</v>
      </c>
      <c r="P964" s="248">
        <f>SUMIFS('A-methods'!V:V,'A-methods'!$AG:$AG,"absolute",'A-methods'!$AF:$AF,$B964,'A-methods'!$D:$D,$C964,'A-methods'!$A:$A,$D964)</f>
        <v>0</v>
      </c>
      <c r="Q964" s="248">
        <f>SUMIFS('A-methods'!W:W,'A-methods'!$AG:$AG,"absolute",'A-methods'!$AF:$AF,$B964,'A-methods'!$D:$D,$C964,'A-methods'!$A:$A,$D964)</f>
        <v>0</v>
      </c>
      <c r="R964" s="248">
        <f>SUMIFS('A-methods'!X:X,'A-methods'!$AG:$AG,"absolute",'A-methods'!$AF:$AF,$B964,'A-methods'!$D:$D,$C964,'A-methods'!$A:$A,$D964)</f>
        <v>0</v>
      </c>
      <c r="S964" s="248">
        <f>SUMIFS('A-methods'!Y:Y,'A-methods'!$AG:$AG,"absolute",'A-methods'!$AF:$AF,$B964,'A-methods'!$D:$D,$C964,'A-methods'!$A:$A,$D964)</f>
        <v>0</v>
      </c>
      <c r="T964" s="248">
        <f>SUMIFS('A-methods'!Z:Z,'A-methods'!$AG:$AG,"absolute",'A-methods'!$AF:$AF,$B964,'A-methods'!$D:$D,$C964,'A-methods'!$A:$A,$D964)</f>
        <v>0</v>
      </c>
      <c r="U964" s="248">
        <f>SUMIFS('A-methods'!AA:AA,'A-methods'!$AG:$AG,"absolute",'A-methods'!$AF:$AF,$B964,'A-methods'!$D:$D,$C964,'A-methods'!$A:$A,$D964)</f>
        <v>0</v>
      </c>
      <c r="V964" s="248">
        <f>SUMIFS('A-methods'!AB:AB,'A-methods'!$AG:$AG,"absolute",'A-methods'!$AF:$AF,$B964,'A-methods'!$D:$D,$C964,'A-methods'!$A:$A,$D964)</f>
        <v>0</v>
      </c>
      <c r="W964" s="248">
        <f>SUMIFS('A-methods'!AC:AC,'A-methods'!$AG:$AG,"absolute",'A-methods'!$AF:$AF,$B964,'A-methods'!$D:$D,$C964,'A-methods'!$A:$A,$D964)</f>
        <v>0</v>
      </c>
      <c r="X964" s="248">
        <f>SUMIFS('A-methods'!AD:AD,'A-methods'!$AG:$AG,"absolute",'A-methods'!$AF:$AF,$B964,'A-methods'!$D:$D,$C964,'A-methods'!$A:$A,$D964)</f>
        <v>0</v>
      </c>
      <c r="Y964" s="248">
        <f>SUMIFS('A-methods'!AE:AE,'A-methods'!$AG:$AG,"absolute",'A-methods'!$AF:$AF,$B964,'A-methods'!$D:$D,$C964,'A-methods'!$A:$A,$D964)</f>
        <v>0</v>
      </c>
    </row>
    <row r="965" spans="1:27">
      <c r="A965" s="237" t="s">
        <v>29</v>
      </c>
      <c r="B965" s="221" t="s">
        <v>30</v>
      </c>
      <c r="C965" s="274" t="str">
        <f t="shared" si="89"/>
        <v>NSW</v>
      </c>
      <c r="D965" s="272" t="str">
        <f t="shared" ref="D965:D991" si="91">D964</f>
        <v>High</v>
      </c>
      <c r="E965" s="195">
        <f>SUMIFS('A-methods'!K:K,'A-methods'!$AG:$AG,"absolute",'A-methods'!$AF:$AF,$B965,'A-methods'!$D:$D,$C965,'A-methods'!$A:$A,$D965)</f>
        <v>0</v>
      </c>
      <c r="F965" s="243">
        <f>SUMIFS('A-methods'!L:L,'A-methods'!$AG:$AG,"absolute",'A-methods'!$AF:$AF,$B965,'A-methods'!$D:$D,$C965,'A-methods'!$A:$A,$D965)</f>
        <v>0</v>
      </c>
      <c r="G965" s="243">
        <f>SUMIFS('A-methods'!M:M,'A-methods'!$AG:$AG,"absolute",'A-methods'!$AF:$AF,$B965,'A-methods'!$D:$D,$C965,'A-methods'!$A:$A,$D965)</f>
        <v>0</v>
      </c>
      <c r="H965" s="243">
        <f>SUMIFS('A-methods'!N:N,'A-methods'!$AG:$AG,"absolute",'A-methods'!$AF:$AF,$B965,'A-methods'!$D:$D,$C965,'A-methods'!$A:$A,$D965)</f>
        <v>0</v>
      </c>
      <c r="I965" s="243">
        <f>SUMIFS('A-methods'!O:O,'A-methods'!$AG:$AG,"absolute",'A-methods'!$AF:$AF,$B965,'A-methods'!$D:$D,$C965,'A-methods'!$A:$A,$D965)</f>
        <v>0</v>
      </c>
      <c r="J965" s="243">
        <f>SUMIFS('A-methods'!P:P,'A-methods'!$AG:$AG,"absolute",'A-methods'!$AF:$AF,$B965,'A-methods'!$D:$D,$C965,'A-methods'!$A:$A,$D965)</f>
        <v>0</v>
      </c>
      <c r="K965" s="243">
        <f>SUMIFS('A-methods'!Q:Q,'A-methods'!$AG:$AG,"absolute",'A-methods'!$AF:$AF,$B965,'A-methods'!$D:$D,$C965,'A-methods'!$A:$A,$D965)</f>
        <v>0</v>
      </c>
      <c r="L965" s="243">
        <f>SUMIFS('A-methods'!R:R,'A-methods'!$AG:$AG,"absolute",'A-methods'!$AF:$AF,$B965,'A-methods'!$D:$D,$C965,'A-methods'!$A:$A,$D965)</f>
        <v>0</v>
      </c>
      <c r="M965" s="243">
        <f>SUMIFS('A-methods'!S:S,'A-methods'!$AG:$AG,"absolute",'A-methods'!$AF:$AF,$B965,'A-methods'!$D:$D,$C965,'A-methods'!$A:$A,$D965)</f>
        <v>0</v>
      </c>
      <c r="N965" s="243">
        <f>SUMIFS('A-methods'!T:T,'A-methods'!$AG:$AG,"absolute",'A-methods'!$AF:$AF,$B965,'A-methods'!$D:$D,$C965,'A-methods'!$A:$A,$D965)</f>
        <v>0</v>
      </c>
      <c r="O965" s="243">
        <f>SUMIFS('A-methods'!U:U,'A-methods'!$AG:$AG,"absolute",'A-methods'!$AF:$AF,$B965,'A-methods'!$D:$D,$C965,'A-methods'!$A:$A,$D965)</f>
        <v>0</v>
      </c>
      <c r="P965" s="243">
        <f>SUMIFS('A-methods'!V:V,'A-methods'!$AG:$AG,"absolute",'A-methods'!$AF:$AF,$B965,'A-methods'!$D:$D,$C965,'A-methods'!$A:$A,$D965)</f>
        <v>0</v>
      </c>
      <c r="Q965" s="243">
        <f>SUMIFS('A-methods'!W:W,'A-methods'!$AG:$AG,"absolute",'A-methods'!$AF:$AF,$B965,'A-methods'!$D:$D,$C965,'A-methods'!$A:$A,$D965)</f>
        <v>0</v>
      </c>
      <c r="R965" s="243">
        <f>SUMIFS('A-methods'!X:X,'A-methods'!$AG:$AG,"absolute",'A-methods'!$AF:$AF,$B965,'A-methods'!$D:$D,$C965,'A-methods'!$A:$A,$D965)</f>
        <v>0</v>
      </c>
      <c r="S965" s="243">
        <f>SUMIFS('A-methods'!Y:Y,'A-methods'!$AG:$AG,"absolute",'A-methods'!$AF:$AF,$B965,'A-methods'!$D:$D,$C965,'A-methods'!$A:$A,$D965)</f>
        <v>0</v>
      </c>
      <c r="T965" s="243">
        <f>SUMIFS('A-methods'!Z:Z,'A-methods'!$AG:$AG,"absolute",'A-methods'!$AF:$AF,$B965,'A-methods'!$D:$D,$C965,'A-methods'!$A:$A,$D965)</f>
        <v>0</v>
      </c>
      <c r="U965" s="243">
        <f>SUMIFS('A-methods'!AA:AA,'A-methods'!$AG:$AG,"absolute",'A-methods'!$AF:$AF,$B965,'A-methods'!$D:$D,$C965,'A-methods'!$A:$A,$D965)</f>
        <v>0</v>
      </c>
      <c r="V965" s="243">
        <f>SUMIFS('A-methods'!AB:AB,'A-methods'!$AG:$AG,"absolute",'A-methods'!$AF:$AF,$B965,'A-methods'!$D:$D,$C965,'A-methods'!$A:$A,$D965)</f>
        <v>0</v>
      </c>
      <c r="W965" s="243">
        <f>SUMIFS('A-methods'!AC:AC,'A-methods'!$AG:$AG,"absolute",'A-methods'!$AF:$AF,$B965,'A-methods'!$D:$D,$C965,'A-methods'!$A:$A,$D965)</f>
        <v>0</v>
      </c>
      <c r="X965" s="243">
        <f>SUMIFS('A-methods'!AD:AD,'A-methods'!$AG:$AG,"absolute",'A-methods'!$AF:$AF,$B965,'A-methods'!$D:$D,$C965,'A-methods'!$A:$A,$D965)</f>
        <v>0</v>
      </c>
      <c r="Y965" s="243">
        <f>SUMIFS('A-methods'!AE:AE,'A-methods'!$AG:$AG,"absolute",'A-methods'!$AF:$AF,$B965,'A-methods'!$D:$D,$C965,'A-methods'!$A:$A,$D965)</f>
        <v>0</v>
      </c>
    </row>
    <row r="966" spans="1:27">
      <c r="A966" s="237" t="s">
        <v>33</v>
      </c>
      <c r="B966" s="221" t="s">
        <v>34</v>
      </c>
      <c r="C966" s="274" t="str">
        <f t="shared" si="89"/>
        <v>NSW</v>
      </c>
      <c r="D966" s="272" t="str">
        <f t="shared" si="91"/>
        <v>High</v>
      </c>
      <c r="E966" s="195">
        <f>SUMIFS('A-methods'!K:K,'A-methods'!$AG:$AG,"absolute",'A-methods'!$AF:$AF,$B966,'A-methods'!$D:$D,$C966,'A-methods'!$A:$A,$D966)</f>
        <v>0</v>
      </c>
      <c r="F966" s="243">
        <f>SUMIFS('A-methods'!L:L,'A-methods'!$AG:$AG,"absolute",'A-methods'!$AF:$AF,$B966,'A-methods'!$D:$D,$C966,'A-methods'!$A:$A,$D966)</f>
        <v>0</v>
      </c>
      <c r="G966" s="243">
        <f>SUMIFS('A-methods'!M:M,'A-methods'!$AG:$AG,"absolute",'A-methods'!$AF:$AF,$B966,'A-methods'!$D:$D,$C966,'A-methods'!$A:$A,$D966)</f>
        <v>0</v>
      </c>
      <c r="H966" s="243">
        <f>SUMIFS('A-methods'!N:N,'A-methods'!$AG:$AG,"absolute",'A-methods'!$AF:$AF,$B966,'A-methods'!$D:$D,$C966,'A-methods'!$A:$A,$D966)</f>
        <v>0</v>
      </c>
      <c r="I966" s="243">
        <f>SUMIFS('A-methods'!O:O,'A-methods'!$AG:$AG,"absolute",'A-methods'!$AF:$AF,$B966,'A-methods'!$D:$D,$C966,'A-methods'!$A:$A,$D966)</f>
        <v>0</v>
      </c>
      <c r="J966" s="243">
        <f>SUMIFS('A-methods'!P:P,'A-methods'!$AG:$AG,"absolute",'A-methods'!$AF:$AF,$B966,'A-methods'!$D:$D,$C966,'A-methods'!$A:$A,$D966)</f>
        <v>0</v>
      </c>
      <c r="K966" s="243">
        <f>SUMIFS('A-methods'!Q:Q,'A-methods'!$AG:$AG,"absolute",'A-methods'!$AF:$AF,$B966,'A-methods'!$D:$D,$C966,'A-methods'!$A:$A,$D966)</f>
        <v>0</v>
      </c>
      <c r="L966" s="243">
        <f>SUMIFS('A-methods'!R:R,'A-methods'!$AG:$AG,"absolute",'A-methods'!$AF:$AF,$B966,'A-methods'!$D:$D,$C966,'A-methods'!$A:$A,$D966)</f>
        <v>0</v>
      </c>
      <c r="M966" s="243">
        <f>SUMIFS('A-methods'!S:S,'A-methods'!$AG:$AG,"absolute",'A-methods'!$AF:$AF,$B966,'A-methods'!$D:$D,$C966,'A-methods'!$A:$A,$D966)</f>
        <v>0</v>
      </c>
      <c r="N966" s="243">
        <f>SUMIFS('A-methods'!T:T,'A-methods'!$AG:$AG,"absolute",'A-methods'!$AF:$AF,$B966,'A-methods'!$D:$D,$C966,'A-methods'!$A:$A,$D966)</f>
        <v>0</v>
      </c>
      <c r="O966" s="243">
        <f>SUMIFS('A-methods'!U:U,'A-methods'!$AG:$AG,"absolute",'A-methods'!$AF:$AF,$B966,'A-methods'!$D:$D,$C966,'A-methods'!$A:$A,$D966)</f>
        <v>0</v>
      </c>
      <c r="P966" s="243">
        <f>SUMIFS('A-methods'!V:V,'A-methods'!$AG:$AG,"absolute",'A-methods'!$AF:$AF,$B966,'A-methods'!$D:$D,$C966,'A-methods'!$A:$A,$D966)</f>
        <v>0</v>
      </c>
      <c r="Q966" s="243">
        <f>SUMIFS('A-methods'!W:W,'A-methods'!$AG:$AG,"absolute",'A-methods'!$AF:$AF,$B966,'A-methods'!$D:$D,$C966,'A-methods'!$A:$A,$D966)</f>
        <v>0</v>
      </c>
      <c r="R966" s="243">
        <f>SUMIFS('A-methods'!X:X,'A-methods'!$AG:$AG,"absolute",'A-methods'!$AF:$AF,$B966,'A-methods'!$D:$D,$C966,'A-methods'!$A:$A,$D966)</f>
        <v>0</v>
      </c>
      <c r="S966" s="243">
        <f>SUMIFS('A-methods'!Y:Y,'A-methods'!$AG:$AG,"absolute",'A-methods'!$AF:$AF,$B966,'A-methods'!$D:$D,$C966,'A-methods'!$A:$A,$D966)</f>
        <v>0</v>
      </c>
      <c r="T966" s="243">
        <f>SUMIFS('A-methods'!Z:Z,'A-methods'!$AG:$AG,"absolute",'A-methods'!$AF:$AF,$B966,'A-methods'!$D:$D,$C966,'A-methods'!$A:$A,$D966)</f>
        <v>0</v>
      </c>
      <c r="U966" s="243">
        <f>SUMIFS('A-methods'!AA:AA,'A-methods'!$AG:$AG,"absolute",'A-methods'!$AF:$AF,$B966,'A-methods'!$D:$D,$C966,'A-methods'!$A:$A,$D966)</f>
        <v>0</v>
      </c>
      <c r="V966" s="243">
        <f>SUMIFS('A-methods'!AB:AB,'A-methods'!$AG:$AG,"absolute",'A-methods'!$AF:$AF,$B966,'A-methods'!$D:$D,$C966,'A-methods'!$A:$A,$D966)</f>
        <v>0</v>
      </c>
      <c r="W966" s="243">
        <f>SUMIFS('A-methods'!AC:AC,'A-methods'!$AG:$AG,"absolute",'A-methods'!$AF:$AF,$B966,'A-methods'!$D:$D,$C966,'A-methods'!$A:$A,$D966)</f>
        <v>0</v>
      </c>
      <c r="X966" s="243">
        <f>SUMIFS('A-methods'!AD:AD,'A-methods'!$AG:$AG,"absolute",'A-methods'!$AF:$AF,$B966,'A-methods'!$D:$D,$C966,'A-methods'!$A:$A,$D966)</f>
        <v>0</v>
      </c>
      <c r="Y966" s="243">
        <f>SUMIFS('A-methods'!AE:AE,'A-methods'!$AG:$AG,"absolute",'A-methods'!$AF:$AF,$B966,'A-methods'!$D:$D,$C966,'A-methods'!$A:$A,$D966)</f>
        <v>0</v>
      </c>
    </row>
    <row r="967" spans="1:27">
      <c r="A967" s="237" t="s">
        <v>43</v>
      </c>
      <c r="B967" s="221" t="s">
        <v>44</v>
      </c>
      <c r="C967" s="274" t="str">
        <f t="shared" si="89"/>
        <v>NSW</v>
      </c>
      <c r="D967" s="272" t="str">
        <f t="shared" si="91"/>
        <v>High</v>
      </c>
      <c r="E967" s="195">
        <f>SUMIFS('A-methods'!K:K,'A-methods'!$AG:$AG,"absolute",'A-methods'!$AF:$AF,$B967,'A-methods'!$D:$D,$C967,'A-methods'!$A:$A,$D967)</f>
        <v>0</v>
      </c>
      <c r="F967" s="243">
        <f>SUMIFS('A-methods'!L:L,'A-methods'!$AG:$AG,"absolute",'A-methods'!$AF:$AF,$B967,'A-methods'!$D:$D,$C967,'A-methods'!$A:$A,$D967)</f>
        <v>0</v>
      </c>
      <c r="G967" s="243">
        <f>SUMIFS('A-methods'!M:M,'A-methods'!$AG:$AG,"absolute",'A-methods'!$AF:$AF,$B967,'A-methods'!$D:$D,$C967,'A-methods'!$A:$A,$D967)</f>
        <v>0</v>
      </c>
      <c r="H967" s="243">
        <f>SUMIFS('A-methods'!N:N,'A-methods'!$AG:$AG,"absolute",'A-methods'!$AF:$AF,$B967,'A-methods'!$D:$D,$C967,'A-methods'!$A:$A,$D967)</f>
        <v>0</v>
      </c>
      <c r="I967" s="243">
        <f>SUMIFS('A-methods'!O:O,'A-methods'!$AG:$AG,"absolute",'A-methods'!$AF:$AF,$B967,'A-methods'!$D:$D,$C967,'A-methods'!$A:$A,$D967)</f>
        <v>0</v>
      </c>
      <c r="J967" s="243">
        <f>SUMIFS('A-methods'!P:P,'A-methods'!$AG:$AG,"absolute",'A-methods'!$AF:$AF,$B967,'A-methods'!$D:$D,$C967,'A-methods'!$A:$A,$D967)</f>
        <v>0</v>
      </c>
      <c r="K967" s="243">
        <f>SUMIFS('A-methods'!Q:Q,'A-methods'!$AG:$AG,"absolute",'A-methods'!$AF:$AF,$B967,'A-methods'!$D:$D,$C967,'A-methods'!$A:$A,$D967)</f>
        <v>0</v>
      </c>
      <c r="L967" s="243">
        <f>SUMIFS('A-methods'!R:R,'A-methods'!$AG:$AG,"absolute",'A-methods'!$AF:$AF,$B967,'A-methods'!$D:$D,$C967,'A-methods'!$A:$A,$D967)</f>
        <v>0</v>
      </c>
      <c r="M967" s="243">
        <f>SUMIFS('A-methods'!S:S,'A-methods'!$AG:$AG,"absolute",'A-methods'!$AF:$AF,$B967,'A-methods'!$D:$D,$C967,'A-methods'!$A:$A,$D967)</f>
        <v>0</v>
      </c>
      <c r="N967" s="243">
        <f>SUMIFS('A-methods'!T:T,'A-methods'!$AG:$AG,"absolute",'A-methods'!$AF:$AF,$B967,'A-methods'!$D:$D,$C967,'A-methods'!$A:$A,$D967)</f>
        <v>0</v>
      </c>
      <c r="O967" s="243">
        <f>SUMIFS('A-methods'!U:U,'A-methods'!$AG:$AG,"absolute",'A-methods'!$AF:$AF,$B967,'A-methods'!$D:$D,$C967,'A-methods'!$A:$A,$D967)</f>
        <v>0</v>
      </c>
      <c r="P967" s="243">
        <f>SUMIFS('A-methods'!V:V,'A-methods'!$AG:$AG,"absolute",'A-methods'!$AF:$AF,$B967,'A-methods'!$D:$D,$C967,'A-methods'!$A:$A,$D967)</f>
        <v>0</v>
      </c>
      <c r="Q967" s="243">
        <f>SUMIFS('A-methods'!W:W,'A-methods'!$AG:$AG,"absolute",'A-methods'!$AF:$AF,$B967,'A-methods'!$D:$D,$C967,'A-methods'!$A:$A,$D967)</f>
        <v>0</v>
      </c>
      <c r="R967" s="243">
        <f>SUMIFS('A-methods'!X:X,'A-methods'!$AG:$AG,"absolute",'A-methods'!$AF:$AF,$B967,'A-methods'!$D:$D,$C967,'A-methods'!$A:$A,$D967)</f>
        <v>0</v>
      </c>
      <c r="S967" s="243">
        <f>SUMIFS('A-methods'!Y:Y,'A-methods'!$AG:$AG,"absolute",'A-methods'!$AF:$AF,$B967,'A-methods'!$D:$D,$C967,'A-methods'!$A:$A,$D967)</f>
        <v>0</v>
      </c>
      <c r="T967" s="243">
        <f>SUMIFS('A-methods'!Z:Z,'A-methods'!$AG:$AG,"absolute",'A-methods'!$AF:$AF,$B967,'A-methods'!$D:$D,$C967,'A-methods'!$A:$A,$D967)</f>
        <v>0</v>
      </c>
      <c r="U967" s="243">
        <f>SUMIFS('A-methods'!AA:AA,'A-methods'!$AG:$AG,"absolute",'A-methods'!$AF:$AF,$B967,'A-methods'!$D:$D,$C967,'A-methods'!$A:$A,$D967)</f>
        <v>0</v>
      </c>
      <c r="V967" s="243">
        <f>SUMIFS('A-methods'!AB:AB,'A-methods'!$AG:$AG,"absolute",'A-methods'!$AF:$AF,$B967,'A-methods'!$D:$D,$C967,'A-methods'!$A:$A,$D967)</f>
        <v>0</v>
      </c>
      <c r="W967" s="243">
        <f>SUMIFS('A-methods'!AC:AC,'A-methods'!$AG:$AG,"absolute",'A-methods'!$AF:$AF,$B967,'A-methods'!$D:$D,$C967,'A-methods'!$A:$A,$D967)</f>
        <v>0</v>
      </c>
      <c r="X967" s="243">
        <f>SUMIFS('A-methods'!AD:AD,'A-methods'!$AG:$AG,"absolute",'A-methods'!$AF:$AF,$B967,'A-methods'!$D:$D,$C967,'A-methods'!$A:$A,$D967)</f>
        <v>0</v>
      </c>
      <c r="Y967" s="243">
        <f>SUMIFS('A-methods'!AE:AE,'A-methods'!$AG:$AG,"absolute",'A-methods'!$AF:$AF,$B967,'A-methods'!$D:$D,$C967,'A-methods'!$A:$A,$D967)</f>
        <v>0</v>
      </c>
    </row>
    <row r="968" spans="1:27">
      <c r="A968" s="237" t="s">
        <v>63</v>
      </c>
      <c r="B968" s="221" t="s">
        <v>64</v>
      </c>
      <c r="C968" s="274" t="str">
        <f t="shared" si="89"/>
        <v>NSW</v>
      </c>
      <c r="D968" s="272" t="str">
        <f t="shared" si="91"/>
        <v>High</v>
      </c>
      <c r="E968" s="195">
        <f>SUMIFS('A-methods'!K:K,'A-methods'!$AG:$AG,"absolute",'A-methods'!$AF:$AF,$B968,'A-methods'!$D:$D,$C968,'A-methods'!$A:$A,$D968)</f>
        <v>0</v>
      </c>
      <c r="F968" s="243">
        <f>SUMIFS('A-methods'!L:L,'A-methods'!$AG:$AG,"absolute",'A-methods'!$AF:$AF,$B968,'A-methods'!$D:$D,$C968,'A-methods'!$A:$A,$D968)</f>
        <v>0</v>
      </c>
      <c r="G968" s="243">
        <f>SUMIFS('A-methods'!M:M,'A-methods'!$AG:$AG,"absolute",'A-methods'!$AF:$AF,$B968,'A-methods'!$D:$D,$C968,'A-methods'!$A:$A,$D968)</f>
        <v>0</v>
      </c>
      <c r="H968" s="243">
        <f>SUMIFS('A-methods'!N:N,'A-methods'!$AG:$AG,"absolute",'A-methods'!$AF:$AF,$B968,'A-methods'!$D:$D,$C968,'A-methods'!$A:$A,$D968)</f>
        <v>0</v>
      </c>
      <c r="I968" s="243">
        <f>SUMIFS('A-methods'!O:O,'A-methods'!$AG:$AG,"absolute",'A-methods'!$AF:$AF,$B968,'A-methods'!$D:$D,$C968,'A-methods'!$A:$A,$D968)</f>
        <v>0</v>
      </c>
      <c r="J968" s="243">
        <f>SUMIFS('A-methods'!P:P,'A-methods'!$AG:$AG,"absolute",'A-methods'!$AF:$AF,$B968,'A-methods'!$D:$D,$C968,'A-methods'!$A:$A,$D968)</f>
        <v>0</v>
      </c>
      <c r="K968" s="243">
        <f>SUMIFS('A-methods'!Q:Q,'A-methods'!$AG:$AG,"absolute",'A-methods'!$AF:$AF,$B968,'A-methods'!$D:$D,$C968,'A-methods'!$A:$A,$D968)</f>
        <v>0</v>
      </c>
      <c r="L968" s="243">
        <f>SUMIFS('A-methods'!R:R,'A-methods'!$AG:$AG,"absolute",'A-methods'!$AF:$AF,$B968,'A-methods'!$D:$D,$C968,'A-methods'!$A:$A,$D968)</f>
        <v>0</v>
      </c>
      <c r="M968" s="243">
        <f>SUMIFS('A-methods'!S:S,'A-methods'!$AG:$AG,"absolute",'A-methods'!$AF:$AF,$B968,'A-methods'!$D:$D,$C968,'A-methods'!$A:$A,$D968)</f>
        <v>0</v>
      </c>
      <c r="N968" s="243">
        <f>SUMIFS('A-methods'!T:T,'A-methods'!$AG:$AG,"absolute",'A-methods'!$AF:$AF,$B968,'A-methods'!$D:$D,$C968,'A-methods'!$A:$A,$D968)</f>
        <v>0</v>
      </c>
      <c r="O968" s="243">
        <f>SUMIFS('A-methods'!U:U,'A-methods'!$AG:$AG,"absolute",'A-methods'!$AF:$AF,$B968,'A-methods'!$D:$D,$C968,'A-methods'!$A:$A,$D968)</f>
        <v>0</v>
      </c>
      <c r="P968" s="243">
        <f>SUMIFS('A-methods'!V:V,'A-methods'!$AG:$AG,"absolute",'A-methods'!$AF:$AF,$B968,'A-methods'!$D:$D,$C968,'A-methods'!$A:$A,$D968)</f>
        <v>0</v>
      </c>
      <c r="Q968" s="243">
        <f>SUMIFS('A-methods'!W:W,'A-methods'!$AG:$AG,"absolute",'A-methods'!$AF:$AF,$B968,'A-methods'!$D:$D,$C968,'A-methods'!$A:$A,$D968)</f>
        <v>0</v>
      </c>
      <c r="R968" s="243">
        <f>SUMIFS('A-methods'!X:X,'A-methods'!$AG:$AG,"absolute",'A-methods'!$AF:$AF,$B968,'A-methods'!$D:$D,$C968,'A-methods'!$A:$A,$D968)</f>
        <v>0</v>
      </c>
      <c r="S968" s="243">
        <f>SUMIFS('A-methods'!Y:Y,'A-methods'!$AG:$AG,"absolute",'A-methods'!$AF:$AF,$B968,'A-methods'!$D:$D,$C968,'A-methods'!$A:$A,$D968)</f>
        <v>0</v>
      </c>
      <c r="T968" s="243">
        <f>SUMIFS('A-methods'!Z:Z,'A-methods'!$AG:$AG,"absolute",'A-methods'!$AF:$AF,$B968,'A-methods'!$D:$D,$C968,'A-methods'!$A:$A,$D968)</f>
        <v>0</v>
      </c>
      <c r="U968" s="243">
        <f>SUMIFS('A-methods'!AA:AA,'A-methods'!$AG:$AG,"absolute",'A-methods'!$AF:$AF,$B968,'A-methods'!$D:$D,$C968,'A-methods'!$A:$A,$D968)</f>
        <v>0</v>
      </c>
      <c r="V968" s="243">
        <f>SUMIFS('A-methods'!AB:AB,'A-methods'!$AG:$AG,"absolute",'A-methods'!$AF:$AF,$B968,'A-methods'!$D:$D,$C968,'A-methods'!$A:$A,$D968)</f>
        <v>0</v>
      </c>
      <c r="W968" s="243">
        <f>SUMIFS('A-methods'!AC:AC,'A-methods'!$AG:$AG,"absolute",'A-methods'!$AF:$AF,$B968,'A-methods'!$D:$D,$C968,'A-methods'!$A:$A,$D968)</f>
        <v>0</v>
      </c>
      <c r="X968" s="243">
        <f>SUMIFS('A-methods'!AD:AD,'A-methods'!$AG:$AG,"absolute",'A-methods'!$AF:$AF,$B968,'A-methods'!$D:$D,$C968,'A-methods'!$A:$A,$D968)</f>
        <v>0</v>
      </c>
      <c r="Y968" s="243">
        <f>SUMIFS('A-methods'!AE:AE,'A-methods'!$AG:$AG,"absolute",'A-methods'!$AF:$AF,$B968,'A-methods'!$D:$D,$C968,'A-methods'!$A:$A,$D968)</f>
        <v>0</v>
      </c>
    </row>
    <row r="969" spans="1:27">
      <c r="A969" s="237" t="s">
        <v>75</v>
      </c>
      <c r="B969" s="221" t="s">
        <v>76</v>
      </c>
      <c r="C969" s="274" t="str">
        <f t="shared" si="89"/>
        <v>NSW</v>
      </c>
      <c r="D969" s="272" t="str">
        <f t="shared" si="91"/>
        <v>High</v>
      </c>
      <c r="E969" s="195">
        <f>SUMIFS('A-methods'!K:K,'A-methods'!$AG:$AG,"absolute",'A-methods'!$AF:$AF,$B969,'A-methods'!$D:$D,$C969,'A-methods'!$A:$A,$D969)</f>
        <v>0</v>
      </c>
      <c r="F969" s="243">
        <f>SUMIFS('A-methods'!L:L,'A-methods'!$AG:$AG,"absolute",'A-methods'!$AF:$AF,$B969,'A-methods'!$D:$D,$C969,'A-methods'!$A:$A,$D969)</f>
        <v>0</v>
      </c>
      <c r="G969" s="243">
        <f>SUMIFS('A-methods'!M:M,'A-methods'!$AG:$AG,"absolute",'A-methods'!$AF:$AF,$B969,'A-methods'!$D:$D,$C969,'A-methods'!$A:$A,$D969)</f>
        <v>0</v>
      </c>
      <c r="H969" s="243">
        <f>SUMIFS('A-methods'!N:N,'A-methods'!$AG:$AG,"absolute",'A-methods'!$AF:$AF,$B969,'A-methods'!$D:$D,$C969,'A-methods'!$A:$A,$D969)</f>
        <v>0</v>
      </c>
      <c r="I969" s="243">
        <f>SUMIFS('A-methods'!O:O,'A-methods'!$AG:$AG,"absolute",'A-methods'!$AF:$AF,$B969,'A-methods'!$D:$D,$C969,'A-methods'!$A:$A,$D969)</f>
        <v>0</v>
      </c>
      <c r="J969" s="243">
        <f>SUMIFS('A-methods'!P:P,'A-methods'!$AG:$AG,"absolute",'A-methods'!$AF:$AF,$B969,'A-methods'!$D:$D,$C969,'A-methods'!$A:$A,$D969)</f>
        <v>0</v>
      </c>
      <c r="K969" s="243">
        <f>SUMIFS('A-methods'!Q:Q,'A-methods'!$AG:$AG,"absolute",'A-methods'!$AF:$AF,$B969,'A-methods'!$D:$D,$C969,'A-methods'!$A:$A,$D969)</f>
        <v>0</v>
      </c>
      <c r="L969" s="243">
        <f>SUMIFS('A-methods'!R:R,'A-methods'!$AG:$AG,"absolute",'A-methods'!$AF:$AF,$B969,'A-methods'!$D:$D,$C969,'A-methods'!$A:$A,$D969)</f>
        <v>0</v>
      </c>
      <c r="M969" s="243">
        <f>SUMIFS('A-methods'!S:S,'A-methods'!$AG:$AG,"absolute",'A-methods'!$AF:$AF,$B969,'A-methods'!$D:$D,$C969,'A-methods'!$A:$A,$D969)</f>
        <v>0</v>
      </c>
      <c r="N969" s="243">
        <f>SUMIFS('A-methods'!T:T,'A-methods'!$AG:$AG,"absolute",'A-methods'!$AF:$AF,$B969,'A-methods'!$D:$D,$C969,'A-methods'!$A:$A,$D969)</f>
        <v>0</v>
      </c>
      <c r="O969" s="243">
        <f>SUMIFS('A-methods'!U:U,'A-methods'!$AG:$AG,"absolute",'A-methods'!$AF:$AF,$B969,'A-methods'!$D:$D,$C969,'A-methods'!$A:$A,$D969)</f>
        <v>0</v>
      </c>
      <c r="P969" s="243">
        <f>SUMIFS('A-methods'!V:V,'A-methods'!$AG:$AG,"absolute",'A-methods'!$AF:$AF,$B969,'A-methods'!$D:$D,$C969,'A-methods'!$A:$A,$D969)</f>
        <v>0</v>
      </c>
      <c r="Q969" s="243">
        <f>SUMIFS('A-methods'!W:W,'A-methods'!$AG:$AG,"absolute",'A-methods'!$AF:$AF,$B969,'A-methods'!$D:$D,$C969,'A-methods'!$A:$A,$D969)</f>
        <v>0</v>
      </c>
      <c r="R969" s="243">
        <f>SUMIFS('A-methods'!X:X,'A-methods'!$AG:$AG,"absolute",'A-methods'!$AF:$AF,$B969,'A-methods'!$D:$D,$C969,'A-methods'!$A:$A,$D969)</f>
        <v>0</v>
      </c>
      <c r="S969" s="243">
        <f>SUMIFS('A-methods'!Y:Y,'A-methods'!$AG:$AG,"absolute",'A-methods'!$AF:$AF,$B969,'A-methods'!$D:$D,$C969,'A-methods'!$A:$A,$D969)</f>
        <v>0</v>
      </c>
      <c r="T969" s="243">
        <f>SUMIFS('A-methods'!Z:Z,'A-methods'!$AG:$AG,"absolute",'A-methods'!$AF:$AF,$B969,'A-methods'!$D:$D,$C969,'A-methods'!$A:$A,$D969)</f>
        <v>0</v>
      </c>
      <c r="U969" s="243">
        <f>SUMIFS('A-methods'!AA:AA,'A-methods'!$AG:$AG,"absolute",'A-methods'!$AF:$AF,$B969,'A-methods'!$D:$D,$C969,'A-methods'!$A:$A,$D969)</f>
        <v>0</v>
      </c>
      <c r="V969" s="243">
        <f>SUMIFS('A-methods'!AB:AB,'A-methods'!$AG:$AG,"absolute",'A-methods'!$AF:$AF,$B969,'A-methods'!$D:$D,$C969,'A-methods'!$A:$A,$D969)</f>
        <v>0</v>
      </c>
      <c r="W969" s="243">
        <f>SUMIFS('A-methods'!AC:AC,'A-methods'!$AG:$AG,"absolute",'A-methods'!$AF:$AF,$B969,'A-methods'!$D:$D,$C969,'A-methods'!$A:$A,$D969)</f>
        <v>0</v>
      </c>
      <c r="X969" s="243">
        <f>SUMIFS('A-methods'!AD:AD,'A-methods'!$AG:$AG,"absolute",'A-methods'!$AF:$AF,$B969,'A-methods'!$D:$D,$C969,'A-methods'!$A:$A,$D969)</f>
        <v>0</v>
      </c>
      <c r="Y969" s="243">
        <f>SUMIFS('A-methods'!AE:AE,'A-methods'!$AG:$AG,"absolute",'A-methods'!$AF:$AF,$B969,'A-methods'!$D:$D,$C969,'A-methods'!$A:$A,$D969)</f>
        <v>0</v>
      </c>
    </row>
    <row r="970" spans="1:27">
      <c r="A970" s="237" t="s">
        <v>253</v>
      </c>
      <c r="B970" s="221" t="s">
        <v>193</v>
      </c>
      <c r="C970" s="274" t="str">
        <f t="shared" si="89"/>
        <v>NSW</v>
      </c>
      <c r="D970" s="272" t="str">
        <f t="shared" si="91"/>
        <v>High</v>
      </c>
      <c r="E970" s="195">
        <f>SUMIFS('A-methods'!K:K,'A-methods'!$AG:$AG,"absolute",'A-methods'!$AF:$AF,$B970,'A-methods'!$D:$D,$C970,'A-methods'!$A:$A,$D970)</f>
        <v>0</v>
      </c>
      <c r="F970" s="243">
        <f>SUMIFS('A-methods'!L:L,'A-methods'!$AG:$AG,"absolute",'A-methods'!$AF:$AF,$B970,'A-methods'!$D:$D,$C970,'A-methods'!$A:$A,$D970)</f>
        <v>0</v>
      </c>
      <c r="G970" s="243">
        <f>SUMIFS('A-methods'!M:M,'A-methods'!$AG:$AG,"absolute",'A-methods'!$AF:$AF,$B970,'A-methods'!$D:$D,$C970,'A-methods'!$A:$A,$D970)</f>
        <v>0</v>
      </c>
      <c r="H970" s="243">
        <f>SUMIFS('A-methods'!N:N,'A-methods'!$AG:$AG,"absolute",'A-methods'!$AF:$AF,$B970,'A-methods'!$D:$D,$C970,'A-methods'!$A:$A,$D970)</f>
        <v>22500</v>
      </c>
      <c r="I970" s="243">
        <f>SUMIFS('A-methods'!O:O,'A-methods'!$AG:$AG,"absolute",'A-methods'!$AF:$AF,$B970,'A-methods'!$D:$D,$C970,'A-methods'!$A:$A,$D970)</f>
        <v>22500</v>
      </c>
      <c r="J970" s="243">
        <f>SUMIFS('A-methods'!P:P,'A-methods'!$AG:$AG,"absolute",'A-methods'!$AF:$AF,$B970,'A-methods'!$D:$D,$C970,'A-methods'!$A:$A,$D970)</f>
        <v>22500</v>
      </c>
      <c r="K970" s="243">
        <f>SUMIFS('A-methods'!Q:Q,'A-methods'!$AG:$AG,"absolute",'A-methods'!$AF:$AF,$B970,'A-methods'!$D:$D,$C970,'A-methods'!$A:$A,$D970)</f>
        <v>22500</v>
      </c>
      <c r="L970" s="243">
        <f>SUMIFS('A-methods'!R:R,'A-methods'!$AG:$AG,"absolute",'A-methods'!$AF:$AF,$B970,'A-methods'!$D:$D,$C970,'A-methods'!$A:$A,$D970)</f>
        <v>22500</v>
      </c>
      <c r="M970" s="243">
        <f>SUMIFS('A-methods'!S:S,'A-methods'!$AG:$AG,"absolute",'A-methods'!$AF:$AF,$B970,'A-methods'!$D:$D,$C970,'A-methods'!$A:$A,$D970)</f>
        <v>22500</v>
      </c>
      <c r="N970" s="243">
        <f>SUMIFS('A-methods'!T:T,'A-methods'!$AG:$AG,"absolute",'A-methods'!$AF:$AF,$B970,'A-methods'!$D:$D,$C970,'A-methods'!$A:$A,$D970)</f>
        <v>22500</v>
      </c>
      <c r="O970" s="243">
        <f>SUMIFS('A-methods'!U:U,'A-methods'!$AG:$AG,"absolute",'A-methods'!$AF:$AF,$B970,'A-methods'!$D:$D,$C970,'A-methods'!$A:$A,$D970)</f>
        <v>22500</v>
      </c>
      <c r="P970" s="243">
        <f>SUMIFS('A-methods'!V:V,'A-methods'!$AG:$AG,"absolute",'A-methods'!$AF:$AF,$B970,'A-methods'!$D:$D,$C970,'A-methods'!$A:$A,$D970)</f>
        <v>22500</v>
      </c>
      <c r="Q970" s="243">
        <f>SUMIFS('A-methods'!W:W,'A-methods'!$AG:$AG,"absolute",'A-methods'!$AF:$AF,$B970,'A-methods'!$D:$D,$C970,'A-methods'!$A:$A,$D970)</f>
        <v>22500</v>
      </c>
      <c r="R970" s="243">
        <f>SUMIFS('A-methods'!X:X,'A-methods'!$AG:$AG,"absolute",'A-methods'!$AF:$AF,$B970,'A-methods'!$D:$D,$C970,'A-methods'!$A:$A,$D970)</f>
        <v>0</v>
      </c>
      <c r="S970" s="243">
        <f>SUMIFS('A-methods'!Y:Y,'A-methods'!$AG:$AG,"absolute",'A-methods'!$AF:$AF,$B970,'A-methods'!$D:$D,$C970,'A-methods'!$A:$A,$D970)</f>
        <v>0</v>
      </c>
      <c r="T970" s="243">
        <f>SUMIFS('A-methods'!Z:Z,'A-methods'!$AG:$AG,"absolute",'A-methods'!$AF:$AF,$B970,'A-methods'!$D:$D,$C970,'A-methods'!$A:$A,$D970)</f>
        <v>0</v>
      </c>
      <c r="U970" s="243">
        <f>SUMIFS('A-methods'!AA:AA,'A-methods'!$AG:$AG,"absolute",'A-methods'!$AF:$AF,$B970,'A-methods'!$D:$D,$C970,'A-methods'!$A:$A,$D970)</f>
        <v>0</v>
      </c>
      <c r="V970" s="243">
        <f>SUMIFS('A-methods'!AB:AB,'A-methods'!$AG:$AG,"absolute",'A-methods'!$AF:$AF,$B970,'A-methods'!$D:$D,$C970,'A-methods'!$A:$A,$D970)</f>
        <v>0</v>
      </c>
      <c r="W970" s="243">
        <f>SUMIFS('A-methods'!AC:AC,'A-methods'!$AG:$AG,"absolute",'A-methods'!$AF:$AF,$B970,'A-methods'!$D:$D,$C970,'A-methods'!$A:$A,$D970)</f>
        <v>0</v>
      </c>
      <c r="X970" s="243">
        <f>SUMIFS('A-methods'!AD:AD,'A-methods'!$AG:$AG,"absolute",'A-methods'!$AF:$AF,$B970,'A-methods'!$D:$D,$C970,'A-methods'!$A:$A,$D970)</f>
        <v>0</v>
      </c>
      <c r="Y970" s="243">
        <f>SUMIFS('A-methods'!AE:AE,'A-methods'!$AG:$AG,"absolute",'A-methods'!$AF:$AF,$B970,'A-methods'!$D:$D,$C970,'A-methods'!$A:$A,$D970)</f>
        <v>0</v>
      </c>
    </row>
    <row r="971" spans="1:27">
      <c r="A971" s="238" t="s">
        <v>87</v>
      </c>
      <c r="B971" s="221" t="s">
        <v>88</v>
      </c>
      <c r="C971" s="274" t="str">
        <f t="shared" si="89"/>
        <v>NSW</v>
      </c>
      <c r="D971" s="272" t="str">
        <f t="shared" si="91"/>
        <v>High</v>
      </c>
      <c r="E971" s="195">
        <f>SUMIFS('A-methods'!K:K,'A-methods'!$AG:$AG,"absolute",'A-methods'!$AF:$AF,$B971,'A-methods'!$D:$D,$C971,'A-methods'!$A:$A,$D971)</f>
        <v>0</v>
      </c>
      <c r="F971" s="243">
        <f>SUMIFS('A-methods'!L:L,'A-methods'!$AG:$AG,"absolute",'A-methods'!$AF:$AF,$B971,'A-methods'!$D:$D,$C971,'A-methods'!$A:$A,$D971)</f>
        <v>0</v>
      </c>
      <c r="G971" s="243">
        <f>SUMIFS('A-methods'!M:M,'A-methods'!$AG:$AG,"absolute",'A-methods'!$AF:$AF,$B971,'A-methods'!$D:$D,$C971,'A-methods'!$A:$A,$D971)</f>
        <v>0</v>
      </c>
      <c r="H971" s="243">
        <f>SUMIFS('A-methods'!N:N,'A-methods'!$AG:$AG,"absolute",'A-methods'!$AF:$AF,$B971,'A-methods'!$D:$D,$C971,'A-methods'!$A:$A,$D971)</f>
        <v>0</v>
      </c>
      <c r="I971" s="243">
        <f>SUMIFS('A-methods'!O:O,'A-methods'!$AG:$AG,"absolute",'A-methods'!$AF:$AF,$B971,'A-methods'!$D:$D,$C971,'A-methods'!$A:$A,$D971)</f>
        <v>0</v>
      </c>
      <c r="J971" s="243">
        <f>SUMIFS('A-methods'!P:P,'A-methods'!$AG:$AG,"absolute",'A-methods'!$AF:$AF,$B971,'A-methods'!$D:$D,$C971,'A-methods'!$A:$A,$D971)</f>
        <v>0</v>
      </c>
      <c r="K971" s="243">
        <f>SUMIFS('A-methods'!Q:Q,'A-methods'!$AG:$AG,"absolute",'A-methods'!$AF:$AF,$B971,'A-methods'!$D:$D,$C971,'A-methods'!$A:$A,$D971)</f>
        <v>0</v>
      </c>
      <c r="L971" s="243">
        <f>SUMIFS('A-methods'!R:R,'A-methods'!$AG:$AG,"absolute",'A-methods'!$AF:$AF,$B971,'A-methods'!$D:$D,$C971,'A-methods'!$A:$A,$D971)</f>
        <v>0</v>
      </c>
      <c r="M971" s="243">
        <f>SUMIFS('A-methods'!S:S,'A-methods'!$AG:$AG,"absolute",'A-methods'!$AF:$AF,$B971,'A-methods'!$D:$D,$C971,'A-methods'!$A:$A,$D971)</f>
        <v>0</v>
      </c>
      <c r="N971" s="243">
        <f>SUMIFS('A-methods'!T:T,'A-methods'!$AG:$AG,"absolute",'A-methods'!$AF:$AF,$B971,'A-methods'!$D:$D,$C971,'A-methods'!$A:$A,$D971)</f>
        <v>0</v>
      </c>
      <c r="O971" s="243">
        <f>SUMIFS('A-methods'!U:U,'A-methods'!$AG:$AG,"absolute",'A-methods'!$AF:$AF,$B971,'A-methods'!$D:$D,$C971,'A-methods'!$A:$A,$D971)</f>
        <v>0</v>
      </c>
      <c r="P971" s="243">
        <f>SUMIFS('A-methods'!V:V,'A-methods'!$AG:$AG,"absolute",'A-methods'!$AF:$AF,$B971,'A-methods'!$D:$D,$C971,'A-methods'!$A:$A,$D971)</f>
        <v>0</v>
      </c>
      <c r="Q971" s="243">
        <f>SUMIFS('A-methods'!W:W,'A-methods'!$AG:$AG,"absolute",'A-methods'!$AF:$AF,$B971,'A-methods'!$D:$D,$C971,'A-methods'!$A:$A,$D971)</f>
        <v>0</v>
      </c>
      <c r="R971" s="243">
        <f>SUMIFS('A-methods'!X:X,'A-methods'!$AG:$AG,"absolute",'A-methods'!$AF:$AF,$B971,'A-methods'!$D:$D,$C971,'A-methods'!$A:$A,$D971)</f>
        <v>0</v>
      </c>
      <c r="S971" s="243">
        <f>SUMIFS('A-methods'!Y:Y,'A-methods'!$AG:$AG,"absolute",'A-methods'!$AF:$AF,$B971,'A-methods'!$D:$D,$C971,'A-methods'!$A:$A,$D971)</f>
        <v>0</v>
      </c>
      <c r="T971" s="243">
        <f>SUMIFS('A-methods'!Z:Z,'A-methods'!$AG:$AG,"absolute",'A-methods'!$AF:$AF,$B971,'A-methods'!$D:$D,$C971,'A-methods'!$A:$A,$D971)</f>
        <v>0</v>
      </c>
      <c r="U971" s="243">
        <f>SUMIFS('A-methods'!AA:AA,'A-methods'!$AG:$AG,"absolute",'A-methods'!$AF:$AF,$B971,'A-methods'!$D:$D,$C971,'A-methods'!$A:$A,$D971)</f>
        <v>0</v>
      </c>
      <c r="V971" s="243">
        <f>SUMIFS('A-methods'!AB:AB,'A-methods'!$AG:$AG,"absolute",'A-methods'!$AF:$AF,$B971,'A-methods'!$D:$D,$C971,'A-methods'!$A:$A,$D971)</f>
        <v>0</v>
      </c>
      <c r="W971" s="243">
        <f>SUMIFS('A-methods'!AC:AC,'A-methods'!$AG:$AG,"absolute",'A-methods'!$AF:$AF,$B971,'A-methods'!$D:$D,$C971,'A-methods'!$A:$A,$D971)</f>
        <v>0</v>
      </c>
      <c r="X971" s="243">
        <f>SUMIFS('A-methods'!AD:AD,'A-methods'!$AG:$AG,"absolute",'A-methods'!$AF:$AF,$B971,'A-methods'!$D:$D,$C971,'A-methods'!$A:$A,$D971)</f>
        <v>0</v>
      </c>
      <c r="Y971" s="243">
        <f>SUMIFS('A-methods'!AE:AE,'A-methods'!$AG:$AG,"absolute",'A-methods'!$AF:$AF,$B971,'A-methods'!$D:$D,$C971,'A-methods'!$A:$A,$D971)</f>
        <v>0</v>
      </c>
    </row>
    <row r="972" spans="1:27">
      <c r="A972" s="237" t="s">
        <v>91</v>
      </c>
      <c r="B972" s="221" t="s">
        <v>92</v>
      </c>
      <c r="C972" s="274" t="str">
        <f t="shared" si="89"/>
        <v>NSW</v>
      </c>
      <c r="D972" s="272" t="str">
        <f t="shared" si="91"/>
        <v>High</v>
      </c>
      <c r="E972" s="195">
        <f>SUMIFS('A-methods'!K:K,'A-methods'!$AG:$AG,"absolute",'A-methods'!$AF:$AF,$B972,'A-methods'!$D:$D,$C972,'A-methods'!$A:$A,$D972)</f>
        <v>0</v>
      </c>
      <c r="F972" s="243">
        <f>SUMIFS('A-methods'!L:L,'A-methods'!$AG:$AG,"absolute",'A-methods'!$AF:$AF,$B972,'A-methods'!$D:$D,$C972,'A-methods'!$A:$A,$D972)</f>
        <v>0</v>
      </c>
      <c r="G972" s="243">
        <f>SUMIFS('A-methods'!M:M,'A-methods'!$AG:$AG,"absolute",'A-methods'!$AF:$AF,$B972,'A-methods'!$D:$D,$C972,'A-methods'!$A:$A,$D972)</f>
        <v>0</v>
      </c>
      <c r="H972" s="243">
        <f>SUMIFS('A-methods'!N:N,'A-methods'!$AG:$AG,"absolute",'A-methods'!$AF:$AF,$B972,'A-methods'!$D:$D,$C972,'A-methods'!$A:$A,$D972)</f>
        <v>0</v>
      </c>
      <c r="I972" s="243">
        <f>SUMIFS('A-methods'!O:O,'A-methods'!$AG:$AG,"absolute",'A-methods'!$AF:$AF,$B972,'A-methods'!$D:$D,$C972,'A-methods'!$A:$A,$D972)</f>
        <v>0</v>
      </c>
      <c r="J972" s="243">
        <f>SUMIFS('A-methods'!P:P,'A-methods'!$AG:$AG,"absolute",'A-methods'!$AF:$AF,$B972,'A-methods'!$D:$D,$C972,'A-methods'!$A:$A,$D972)</f>
        <v>0</v>
      </c>
      <c r="K972" s="243">
        <f>SUMIFS('A-methods'!Q:Q,'A-methods'!$AG:$AG,"absolute",'A-methods'!$AF:$AF,$B972,'A-methods'!$D:$D,$C972,'A-methods'!$A:$A,$D972)</f>
        <v>0</v>
      </c>
      <c r="L972" s="243">
        <f>SUMIFS('A-methods'!R:R,'A-methods'!$AG:$AG,"absolute",'A-methods'!$AF:$AF,$B972,'A-methods'!$D:$D,$C972,'A-methods'!$A:$A,$D972)</f>
        <v>0</v>
      </c>
      <c r="M972" s="243">
        <f>SUMIFS('A-methods'!S:S,'A-methods'!$AG:$AG,"absolute",'A-methods'!$AF:$AF,$B972,'A-methods'!$D:$D,$C972,'A-methods'!$A:$A,$D972)</f>
        <v>0</v>
      </c>
      <c r="N972" s="243">
        <f>SUMIFS('A-methods'!T:T,'A-methods'!$AG:$AG,"absolute",'A-methods'!$AF:$AF,$B972,'A-methods'!$D:$D,$C972,'A-methods'!$A:$A,$D972)</f>
        <v>0</v>
      </c>
      <c r="O972" s="243">
        <f>SUMIFS('A-methods'!U:U,'A-methods'!$AG:$AG,"absolute",'A-methods'!$AF:$AF,$B972,'A-methods'!$D:$D,$C972,'A-methods'!$A:$A,$D972)</f>
        <v>0</v>
      </c>
      <c r="P972" s="243">
        <f>SUMIFS('A-methods'!V:V,'A-methods'!$AG:$AG,"absolute",'A-methods'!$AF:$AF,$B972,'A-methods'!$D:$D,$C972,'A-methods'!$A:$A,$D972)</f>
        <v>0</v>
      </c>
      <c r="Q972" s="243">
        <f>SUMIFS('A-methods'!W:W,'A-methods'!$AG:$AG,"absolute",'A-methods'!$AF:$AF,$B972,'A-methods'!$D:$D,$C972,'A-methods'!$A:$A,$D972)</f>
        <v>0</v>
      </c>
      <c r="R972" s="243">
        <f>SUMIFS('A-methods'!X:X,'A-methods'!$AG:$AG,"absolute",'A-methods'!$AF:$AF,$B972,'A-methods'!$D:$D,$C972,'A-methods'!$A:$A,$D972)</f>
        <v>0</v>
      </c>
      <c r="S972" s="243">
        <f>SUMIFS('A-methods'!Y:Y,'A-methods'!$AG:$AG,"absolute",'A-methods'!$AF:$AF,$B972,'A-methods'!$D:$D,$C972,'A-methods'!$A:$A,$D972)</f>
        <v>0</v>
      </c>
      <c r="T972" s="243">
        <f>SUMIFS('A-methods'!Z:Z,'A-methods'!$AG:$AG,"absolute",'A-methods'!$AF:$AF,$B972,'A-methods'!$D:$D,$C972,'A-methods'!$A:$A,$D972)</f>
        <v>0</v>
      </c>
      <c r="U972" s="243">
        <f>SUMIFS('A-methods'!AA:AA,'A-methods'!$AG:$AG,"absolute",'A-methods'!$AF:$AF,$B972,'A-methods'!$D:$D,$C972,'A-methods'!$A:$A,$D972)</f>
        <v>0</v>
      </c>
      <c r="V972" s="243">
        <f>SUMIFS('A-methods'!AB:AB,'A-methods'!$AG:$AG,"absolute",'A-methods'!$AF:$AF,$B972,'A-methods'!$D:$D,$C972,'A-methods'!$A:$A,$D972)</f>
        <v>0</v>
      </c>
      <c r="W972" s="243">
        <f>SUMIFS('A-methods'!AC:AC,'A-methods'!$AG:$AG,"absolute",'A-methods'!$AF:$AF,$B972,'A-methods'!$D:$D,$C972,'A-methods'!$A:$A,$D972)</f>
        <v>0</v>
      </c>
      <c r="X972" s="243">
        <f>SUMIFS('A-methods'!AD:AD,'A-methods'!$AG:$AG,"absolute",'A-methods'!$AF:$AF,$B972,'A-methods'!$D:$D,$C972,'A-methods'!$A:$A,$D972)</f>
        <v>0</v>
      </c>
      <c r="Y972" s="243">
        <f>SUMIFS('A-methods'!AE:AE,'A-methods'!$AG:$AG,"absolute",'A-methods'!$AF:$AF,$B972,'A-methods'!$D:$D,$C972,'A-methods'!$A:$A,$D972)</f>
        <v>0</v>
      </c>
    </row>
    <row r="973" spans="1:27">
      <c r="A973" s="237" t="s">
        <v>97</v>
      </c>
      <c r="B973" s="221" t="s">
        <v>98</v>
      </c>
      <c r="C973" s="274" t="str">
        <f t="shared" si="89"/>
        <v>NSW</v>
      </c>
      <c r="D973" s="272" t="str">
        <f t="shared" si="91"/>
        <v>High</v>
      </c>
      <c r="E973" s="195">
        <f>SUMIFS('A-methods'!K:K,'A-methods'!$AG:$AG,"absolute",'A-methods'!$AF:$AF,$B973,'A-methods'!$D:$D,$C973,'A-methods'!$A:$A,$D973)</f>
        <v>0</v>
      </c>
      <c r="F973" s="243">
        <f>SUMIFS('A-methods'!L:L,'A-methods'!$AG:$AG,"absolute",'A-methods'!$AF:$AF,$B973,'A-methods'!$D:$D,$C973,'A-methods'!$A:$A,$D973)</f>
        <v>0</v>
      </c>
      <c r="G973" s="243">
        <f>SUMIFS('A-methods'!M:M,'A-methods'!$AG:$AG,"absolute",'A-methods'!$AF:$AF,$B973,'A-methods'!$D:$D,$C973,'A-methods'!$A:$A,$D973)</f>
        <v>0</v>
      </c>
      <c r="H973" s="243">
        <f>SUMIFS('A-methods'!N:N,'A-methods'!$AG:$AG,"absolute",'A-methods'!$AF:$AF,$B973,'A-methods'!$D:$D,$C973,'A-methods'!$A:$A,$D973)</f>
        <v>0</v>
      </c>
      <c r="I973" s="243">
        <f>SUMIFS('A-methods'!O:O,'A-methods'!$AG:$AG,"absolute",'A-methods'!$AF:$AF,$B973,'A-methods'!$D:$D,$C973,'A-methods'!$A:$A,$D973)</f>
        <v>0</v>
      </c>
      <c r="J973" s="243">
        <f>SUMIFS('A-methods'!P:P,'A-methods'!$AG:$AG,"absolute",'A-methods'!$AF:$AF,$B973,'A-methods'!$D:$D,$C973,'A-methods'!$A:$A,$D973)</f>
        <v>0</v>
      </c>
      <c r="K973" s="243">
        <f>SUMIFS('A-methods'!Q:Q,'A-methods'!$AG:$AG,"absolute",'A-methods'!$AF:$AF,$B973,'A-methods'!$D:$D,$C973,'A-methods'!$A:$A,$D973)</f>
        <v>0</v>
      </c>
      <c r="L973" s="243">
        <f>SUMIFS('A-methods'!R:R,'A-methods'!$AG:$AG,"absolute",'A-methods'!$AF:$AF,$B973,'A-methods'!$D:$D,$C973,'A-methods'!$A:$A,$D973)</f>
        <v>0</v>
      </c>
      <c r="M973" s="243">
        <f>SUMIFS('A-methods'!S:S,'A-methods'!$AG:$AG,"absolute",'A-methods'!$AF:$AF,$B973,'A-methods'!$D:$D,$C973,'A-methods'!$A:$A,$D973)</f>
        <v>0</v>
      </c>
      <c r="N973" s="243">
        <f>SUMIFS('A-methods'!T:T,'A-methods'!$AG:$AG,"absolute",'A-methods'!$AF:$AF,$B973,'A-methods'!$D:$D,$C973,'A-methods'!$A:$A,$D973)</f>
        <v>0</v>
      </c>
      <c r="O973" s="243">
        <f>SUMIFS('A-methods'!U:U,'A-methods'!$AG:$AG,"absolute",'A-methods'!$AF:$AF,$B973,'A-methods'!$D:$D,$C973,'A-methods'!$A:$A,$D973)</f>
        <v>0</v>
      </c>
      <c r="P973" s="243">
        <f>SUMIFS('A-methods'!V:V,'A-methods'!$AG:$AG,"absolute",'A-methods'!$AF:$AF,$B973,'A-methods'!$D:$D,$C973,'A-methods'!$A:$A,$D973)</f>
        <v>0</v>
      </c>
      <c r="Q973" s="243">
        <f>SUMIFS('A-methods'!W:W,'A-methods'!$AG:$AG,"absolute",'A-methods'!$AF:$AF,$B973,'A-methods'!$D:$D,$C973,'A-methods'!$A:$A,$D973)</f>
        <v>0</v>
      </c>
      <c r="R973" s="243">
        <f>SUMIFS('A-methods'!X:X,'A-methods'!$AG:$AG,"absolute",'A-methods'!$AF:$AF,$B973,'A-methods'!$D:$D,$C973,'A-methods'!$A:$A,$D973)</f>
        <v>0</v>
      </c>
      <c r="S973" s="243">
        <f>SUMIFS('A-methods'!Y:Y,'A-methods'!$AG:$AG,"absolute",'A-methods'!$AF:$AF,$B973,'A-methods'!$D:$D,$C973,'A-methods'!$A:$A,$D973)</f>
        <v>0</v>
      </c>
      <c r="T973" s="243">
        <f>SUMIFS('A-methods'!Z:Z,'A-methods'!$AG:$AG,"absolute",'A-methods'!$AF:$AF,$B973,'A-methods'!$D:$D,$C973,'A-methods'!$A:$A,$D973)</f>
        <v>0</v>
      </c>
      <c r="U973" s="243">
        <f>SUMIFS('A-methods'!AA:AA,'A-methods'!$AG:$AG,"absolute",'A-methods'!$AF:$AF,$B973,'A-methods'!$D:$D,$C973,'A-methods'!$A:$A,$D973)</f>
        <v>0</v>
      </c>
      <c r="V973" s="243">
        <f>SUMIFS('A-methods'!AB:AB,'A-methods'!$AG:$AG,"absolute",'A-methods'!$AF:$AF,$B973,'A-methods'!$D:$D,$C973,'A-methods'!$A:$A,$D973)</f>
        <v>0</v>
      </c>
      <c r="W973" s="243">
        <f>SUMIFS('A-methods'!AC:AC,'A-methods'!$AG:$AG,"absolute",'A-methods'!$AF:$AF,$B973,'A-methods'!$D:$D,$C973,'A-methods'!$A:$A,$D973)</f>
        <v>0</v>
      </c>
      <c r="X973" s="243">
        <f>SUMIFS('A-methods'!AD:AD,'A-methods'!$AG:$AG,"absolute",'A-methods'!$AF:$AF,$B973,'A-methods'!$D:$D,$C973,'A-methods'!$A:$A,$D973)</f>
        <v>0</v>
      </c>
      <c r="Y973" s="243">
        <f>SUMIFS('A-methods'!AE:AE,'A-methods'!$AG:$AG,"absolute",'A-methods'!$AF:$AF,$B973,'A-methods'!$D:$D,$C973,'A-methods'!$A:$A,$D973)</f>
        <v>0</v>
      </c>
    </row>
    <row r="974" spans="1:27">
      <c r="A974" s="237" t="s">
        <v>107</v>
      </c>
      <c r="B974" s="221" t="s">
        <v>108</v>
      </c>
      <c r="C974" s="274" t="str">
        <f t="shared" si="89"/>
        <v>NSW</v>
      </c>
      <c r="D974" s="272" t="str">
        <f t="shared" si="91"/>
        <v>High</v>
      </c>
      <c r="E974" s="195">
        <f>SUMIFS('A-methods'!K:K,'A-methods'!$AG:$AG,"absolute",'A-methods'!$AF:$AF,$B974,'A-methods'!$D:$D,$C974,'A-methods'!$A:$A,$D974)</f>
        <v>0</v>
      </c>
      <c r="F974" s="243">
        <f>SUMIFS('A-methods'!L:L,'A-methods'!$AG:$AG,"absolute",'A-methods'!$AF:$AF,$B974,'A-methods'!$D:$D,$C974,'A-methods'!$A:$A,$D974)</f>
        <v>0</v>
      </c>
      <c r="G974" s="243">
        <f>SUMIFS('A-methods'!M:M,'A-methods'!$AG:$AG,"absolute",'A-methods'!$AF:$AF,$B974,'A-methods'!$D:$D,$C974,'A-methods'!$A:$A,$D974)</f>
        <v>0</v>
      </c>
      <c r="H974" s="243">
        <f>SUMIFS('A-methods'!N:N,'A-methods'!$AG:$AG,"absolute",'A-methods'!$AF:$AF,$B974,'A-methods'!$D:$D,$C974,'A-methods'!$A:$A,$D974)</f>
        <v>0</v>
      </c>
      <c r="I974" s="243">
        <f>SUMIFS('A-methods'!O:O,'A-methods'!$AG:$AG,"absolute",'A-methods'!$AF:$AF,$B974,'A-methods'!$D:$D,$C974,'A-methods'!$A:$A,$D974)</f>
        <v>0</v>
      </c>
      <c r="J974" s="243">
        <f>SUMIFS('A-methods'!P:P,'A-methods'!$AG:$AG,"absolute",'A-methods'!$AF:$AF,$B974,'A-methods'!$D:$D,$C974,'A-methods'!$A:$A,$D974)</f>
        <v>0</v>
      </c>
      <c r="K974" s="243">
        <f>SUMIFS('A-methods'!Q:Q,'A-methods'!$AG:$AG,"absolute",'A-methods'!$AF:$AF,$B974,'A-methods'!$D:$D,$C974,'A-methods'!$A:$A,$D974)</f>
        <v>0</v>
      </c>
      <c r="L974" s="243">
        <f>SUMIFS('A-methods'!R:R,'A-methods'!$AG:$AG,"absolute",'A-methods'!$AF:$AF,$B974,'A-methods'!$D:$D,$C974,'A-methods'!$A:$A,$D974)</f>
        <v>0</v>
      </c>
      <c r="M974" s="243">
        <f>SUMIFS('A-methods'!S:S,'A-methods'!$AG:$AG,"absolute",'A-methods'!$AF:$AF,$B974,'A-methods'!$D:$D,$C974,'A-methods'!$A:$A,$D974)</f>
        <v>0</v>
      </c>
      <c r="N974" s="243">
        <f>SUMIFS('A-methods'!T:T,'A-methods'!$AG:$AG,"absolute",'A-methods'!$AF:$AF,$B974,'A-methods'!$D:$D,$C974,'A-methods'!$A:$A,$D974)</f>
        <v>0</v>
      </c>
      <c r="O974" s="243">
        <f>SUMIFS('A-methods'!U:U,'A-methods'!$AG:$AG,"absolute",'A-methods'!$AF:$AF,$B974,'A-methods'!$D:$D,$C974,'A-methods'!$A:$A,$D974)</f>
        <v>0</v>
      </c>
      <c r="P974" s="243">
        <f>SUMIFS('A-methods'!V:V,'A-methods'!$AG:$AG,"absolute",'A-methods'!$AF:$AF,$B974,'A-methods'!$D:$D,$C974,'A-methods'!$A:$A,$D974)</f>
        <v>0</v>
      </c>
      <c r="Q974" s="243">
        <f>SUMIFS('A-methods'!W:W,'A-methods'!$AG:$AG,"absolute",'A-methods'!$AF:$AF,$B974,'A-methods'!$D:$D,$C974,'A-methods'!$A:$A,$D974)</f>
        <v>0</v>
      </c>
      <c r="R974" s="243">
        <f>SUMIFS('A-methods'!X:X,'A-methods'!$AG:$AG,"absolute",'A-methods'!$AF:$AF,$B974,'A-methods'!$D:$D,$C974,'A-methods'!$A:$A,$D974)</f>
        <v>0</v>
      </c>
      <c r="S974" s="243">
        <f>SUMIFS('A-methods'!Y:Y,'A-methods'!$AG:$AG,"absolute",'A-methods'!$AF:$AF,$B974,'A-methods'!$D:$D,$C974,'A-methods'!$A:$A,$D974)</f>
        <v>0</v>
      </c>
      <c r="T974" s="243">
        <f>SUMIFS('A-methods'!Z:Z,'A-methods'!$AG:$AG,"absolute",'A-methods'!$AF:$AF,$B974,'A-methods'!$D:$D,$C974,'A-methods'!$A:$A,$D974)</f>
        <v>0</v>
      </c>
      <c r="U974" s="243">
        <f>SUMIFS('A-methods'!AA:AA,'A-methods'!$AG:$AG,"absolute",'A-methods'!$AF:$AF,$B974,'A-methods'!$D:$D,$C974,'A-methods'!$A:$A,$D974)</f>
        <v>0</v>
      </c>
      <c r="V974" s="243">
        <f>SUMIFS('A-methods'!AB:AB,'A-methods'!$AG:$AG,"absolute",'A-methods'!$AF:$AF,$B974,'A-methods'!$D:$D,$C974,'A-methods'!$A:$A,$D974)</f>
        <v>0</v>
      </c>
      <c r="W974" s="243">
        <f>SUMIFS('A-methods'!AC:AC,'A-methods'!$AG:$AG,"absolute",'A-methods'!$AF:$AF,$B974,'A-methods'!$D:$D,$C974,'A-methods'!$A:$A,$D974)</f>
        <v>0</v>
      </c>
      <c r="X974" s="243">
        <f>SUMIFS('A-methods'!AD:AD,'A-methods'!$AG:$AG,"absolute",'A-methods'!$AF:$AF,$B974,'A-methods'!$D:$D,$C974,'A-methods'!$A:$A,$D974)</f>
        <v>0</v>
      </c>
      <c r="Y974" s="243">
        <f>SUMIFS('A-methods'!AE:AE,'A-methods'!$AG:$AG,"absolute",'A-methods'!$AF:$AF,$B974,'A-methods'!$D:$D,$C974,'A-methods'!$A:$A,$D974)</f>
        <v>0</v>
      </c>
    </row>
    <row r="975" spans="1:27">
      <c r="A975" s="237" t="s">
        <v>115</v>
      </c>
      <c r="B975" s="221" t="s">
        <v>116</v>
      </c>
      <c r="C975" s="274" t="str">
        <f t="shared" si="89"/>
        <v>NSW</v>
      </c>
      <c r="D975" s="272" t="str">
        <f t="shared" si="91"/>
        <v>High</v>
      </c>
      <c r="E975" s="195">
        <f>SUMIFS('A-methods'!K:K,'A-methods'!$AG:$AG,"absolute",'A-methods'!$AF:$AF,$B975,'A-methods'!$D:$D,$C975,'A-methods'!$A:$A,$D975)</f>
        <v>0</v>
      </c>
      <c r="F975" s="243">
        <f>SUMIFS('A-methods'!L:L,'A-methods'!$AG:$AG,"absolute",'A-methods'!$AF:$AF,$B975,'A-methods'!$D:$D,$C975,'A-methods'!$A:$A,$D975)</f>
        <v>0</v>
      </c>
      <c r="G975" s="243">
        <f>SUMIFS('A-methods'!M:M,'A-methods'!$AG:$AG,"absolute",'A-methods'!$AF:$AF,$B975,'A-methods'!$D:$D,$C975,'A-methods'!$A:$A,$D975)</f>
        <v>0</v>
      </c>
      <c r="H975" s="243">
        <f>SUMIFS('A-methods'!N:N,'A-methods'!$AG:$AG,"absolute",'A-methods'!$AF:$AF,$B975,'A-methods'!$D:$D,$C975,'A-methods'!$A:$A,$D975)</f>
        <v>0</v>
      </c>
      <c r="I975" s="243">
        <f>SUMIFS('A-methods'!O:O,'A-methods'!$AG:$AG,"absolute",'A-methods'!$AF:$AF,$B975,'A-methods'!$D:$D,$C975,'A-methods'!$A:$A,$D975)</f>
        <v>0</v>
      </c>
      <c r="J975" s="243">
        <f>SUMIFS('A-methods'!P:P,'A-methods'!$AG:$AG,"absolute",'A-methods'!$AF:$AF,$B975,'A-methods'!$D:$D,$C975,'A-methods'!$A:$A,$D975)</f>
        <v>0</v>
      </c>
      <c r="K975" s="243">
        <f>SUMIFS('A-methods'!Q:Q,'A-methods'!$AG:$AG,"absolute",'A-methods'!$AF:$AF,$B975,'A-methods'!$D:$D,$C975,'A-methods'!$A:$A,$D975)</f>
        <v>0</v>
      </c>
      <c r="L975" s="243">
        <f>SUMIFS('A-methods'!R:R,'A-methods'!$AG:$AG,"absolute",'A-methods'!$AF:$AF,$B975,'A-methods'!$D:$D,$C975,'A-methods'!$A:$A,$D975)</f>
        <v>0</v>
      </c>
      <c r="M975" s="243">
        <f>SUMIFS('A-methods'!S:S,'A-methods'!$AG:$AG,"absolute",'A-methods'!$AF:$AF,$B975,'A-methods'!$D:$D,$C975,'A-methods'!$A:$A,$D975)</f>
        <v>0</v>
      </c>
      <c r="N975" s="243">
        <f>SUMIFS('A-methods'!T:T,'A-methods'!$AG:$AG,"absolute",'A-methods'!$AF:$AF,$B975,'A-methods'!$D:$D,$C975,'A-methods'!$A:$A,$D975)</f>
        <v>0</v>
      </c>
      <c r="O975" s="243">
        <f>SUMIFS('A-methods'!U:U,'A-methods'!$AG:$AG,"absolute",'A-methods'!$AF:$AF,$B975,'A-methods'!$D:$D,$C975,'A-methods'!$A:$A,$D975)</f>
        <v>0</v>
      </c>
      <c r="P975" s="243">
        <f>SUMIFS('A-methods'!V:V,'A-methods'!$AG:$AG,"absolute",'A-methods'!$AF:$AF,$B975,'A-methods'!$D:$D,$C975,'A-methods'!$A:$A,$D975)</f>
        <v>0</v>
      </c>
      <c r="Q975" s="243">
        <f>SUMIFS('A-methods'!W:W,'A-methods'!$AG:$AG,"absolute",'A-methods'!$AF:$AF,$B975,'A-methods'!$D:$D,$C975,'A-methods'!$A:$A,$D975)</f>
        <v>0</v>
      </c>
      <c r="R975" s="243">
        <f>SUMIFS('A-methods'!X:X,'A-methods'!$AG:$AG,"absolute",'A-methods'!$AF:$AF,$B975,'A-methods'!$D:$D,$C975,'A-methods'!$A:$A,$D975)</f>
        <v>0</v>
      </c>
      <c r="S975" s="243">
        <f>SUMIFS('A-methods'!Y:Y,'A-methods'!$AG:$AG,"absolute",'A-methods'!$AF:$AF,$B975,'A-methods'!$D:$D,$C975,'A-methods'!$A:$A,$D975)</f>
        <v>0</v>
      </c>
      <c r="T975" s="243">
        <f>SUMIFS('A-methods'!Z:Z,'A-methods'!$AG:$AG,"absolute",'A-methods'!$AF:$AF,$B975,'A-methods'!$D:$D,$C975,'A-methods'!$A:$A,$D975)</f>
        <v>0</v>
      </c>
      <c r="U975" s="243">
        <f>SUMIFS('A-methods'!AA:AA,'A-methods'!$AG:$AG,"absolute",'A-methods'!$AF:$AF,$B975,'A-methods'!$D:$D,$C975,'A-methods'!$A:$A,$D975)</f>
        <v>0</v>
      </c>
      <c r="V975" s="243">
        <f>SUMIFS('A-methods'!AB:AB,'A-methods'!$AG:$AG,"absolute",'A-methods'!$AF:$AF,$B975,'A-methods'!$D:$D,$C975,'A-methods'!$A:$A,$D975)</f>
        <v>0</v>
      </c>
      <c r="W975" s="243">
        <f>SUMIFS('A-methods'!AC:AC,'A-methods'!$AG:$AG,"absolute",'A-methods'!$AF:$AF,$B975,'A-methods'!$D:$D,$C975,'A-methods'!$A:$A,$D975)</f>
        <v>0</v>
      </c>
      <c r="X975" s="243">
        <f>SUMIFS('A-methods'!AD:AD,'A-methods'!$AG:$AG,"absolute",'A-methods'!$AF:$AF,$B975,'A-methods'!$D:$D,$C975,'A-methods'!$A:$A,$D975)</f>
        <v>0</v>
      </c>
      <c r="Y975" s="243">
        <f>SUMIFS('A-methods'!AE:AE,'A-methods'!$AG:$AG,"absolute",'A-methods'!$AF:$AF,$B975,'A-methods'!$D:$D,$C975,'A-methods'!$A:$A,$D975)</f>
        <v>0</v>
      </c>
    </row>
    <row r="976" spans="1:27">
      <c r="A976" s="237" t="s">
        <v>125</v>
      </c>
      <c r="B976" s="221" t="s">
        <v>1208</v>
      </c>
      <c r="C976" s="274" t="str">
        <f t="shared" si="89"/>
        <v>NSW</v>
      </c>
      <c r="D976" s="272" t="str">
        <f t="shared" si="91"/>
        <v>High</v>
      </c>
      <c r="E976" s="195">
        <f>SUMIFS('A-methods'!K:K,'A-methods'!$AG:$AG,"absolute",'A-methods'!$AF:$AF,$B976,'A-methods'!$D:$D,$C976,'A-methods'!$A:$A,$D976)</f>
        <v>0</v>
      </c>
      <c r="F976" s="243">
        <f>SUMIFS('A-methods'!L:L,'A-methods'!$AG:$AG,"absolute",'A-methods'!$AF:$AF,$B976,'A-methods'!$D:$D,$C976,'A-methods'!$A:$A,$D976)</f>
        <v>0</v>
      </c>
      <c r="G976" s="243">
        <f>SUMIFS('A-methods'!M:M,'A-methods'!$AG:$AG,"absolute",'A-methods'!$AF:$AF,$B976,'A-methods'!$D:$D,$C976,'A-methods'!$A:$A,$D976)</f>
        <v>0</v>
      </c>
      <c r="H976" s="243">
        <f>SUMIFS('A-methods'!N:N,'A-methods'!$AG:$AG,"absolute",'A-methods'!$AF:$AF,$B976,'A-methods'!$D:$D,$C976,'A-methods'!$A:$A,$D976)</f>
        <v>0</v>
      </c>
      <c r="I976" s="243">
        <f>SUMIFS('A-methods'!O:O,'A-methods'!$AG:$AG,"absolute",'A-methods'!$AF:$AF,$B976,'A-methods'!$D:$D,$C976,'A-methods'!$A:$A,$D976)</f>
        <v>0</v>
      </c>
      <c r="J976" s="243">
        <f>SUMIFS('A-methods'!P:P,'A-methods'!$AG:$AG,"absolute",'A-methods'!$AF:$AF,$B976,'A-methods'!$D:$D,$C976,'A-methods'!$A:$A,$D976)</f>
        <v>0</v>
      </c>
      <c r="K976" s="243">
        <f>SUMIFS('A-methods'!Q:Q,'A-methods'!$AG:$AG,"absolute",'A-methods'!$AF:$AF,$B976,'A-methods'!$D:$D,$C976,'A-methods'!$A:$A,$D976)</f>
        <v>0</v>
      </c>
      <c r="L976" s="243">
        <f>SUMIFS('A-methods'!R:R,'A-methods'!$AG:$AG,"absolute",'A-methods'!$AF:$AF,$B976,'A-methods'!$D:$D,$C976,'A-methods'!$A:$A,$D976)</f>
        <v>0</v>
      </c>
      <c r="M976" s="243">
        <f>SUMIFS('A-methods'!S:S,'A-methods'!$AG:$AG,"absolute",'A-methods'!$AF:$AF,$B976,'A-methods'!$D:$D,$C976,'A-methods'!$A:$A,$D976)</f>
        <v>0</v>
      </c>
      <c r="N976" s="243">
        <f>SUMIFS('A-methods'!T:T,'A-methods'!$AG:$AG,"absolute",'A-methods'!$AF:$AF,$B976,'A-methods'!$D:$D,$C976,'A-methods'!$A:$A,$D976)</f>
        <v>0</v>
      </c>
      <c r="O976" s="243">
        <f>SUMIFS('A-methods'!U:U,'A-methods'!$AG:$AG,"absolute",'A-methods'!$AF:$AF,$B976,'A-methods'!$D:$D,$C976,'A-methods'!$A:$A,$D976)</f>
        <v>0</v>
      </c>
      <c r="P976" s="243">
        <f>SUMIFS('A-methods'!V:V,'A-methods'!$AG:$AG,"absolute",'A-methods'!$AF:$AF,$B976,'A-methods'!$D:$D,$C976,'A-methods'!$A:$A,$D976)</f>
        <v>0</v>
      </c>
      <c r="Q976" s="243">
        <f>SUMIFS('A-methods'!W:W,'A-methods'!$AG:$AG,"absolute",'A-methods'!$AF:$AF,$B976,'A-methods'!$D:$D,$C976,'A-methods'!$A:$A,$D976)</f>
        <v>0</v>
      </c>
      <c r="R976" s="243">
        <f>SUMIFS('A-methods'!X:X,'A-methods'!$AG:$AG,"absolute",'A-methods'!$AF:$AF,$B976,'A-methods'!$D:$D,$C976,'A-methods'!$A:$A,$D976)</f>
        <v>0</v>
      </c>
      <c r="S976" s="243">
        <f>SUMIFS('A-methods'!Y:Y,'A-methods'!$AG:$AG,"absolute",'A-methods'!$AF:$AF,$B976,'A-methods'!$D:$D,$C976,'A-methods'!$A:$A,$D976)</f>
        <v>0</v>
      </c>
      <c r="T976" s="243">
        <f>SUMIFS('A-methods'!Z:Z,'A-methods'!$AG:$AG,"absolute",'A-methods'!$AF:$AF,$B976,'A-methods'!$D:$D,$C976,'A-methods'!$A:$A,$D976)</f>
        <v>0</v>
      </c>
      <c r="U976" s="243">
        <f>SUMIFS('A-methods'!AA:AA,'A-methods'!$AG:$AG,"absolute",'A-methods'!$AF:$AF,$B976,'A-methods'!$D:$D,$C976,'A-methods'!$A:$A,$D976)</f>
        <v>0</v>
      </c>
      <c r="V976" s="243">
        <f>SUMIFS('A-methods'!AB:AB,'A-methods'!$AG:$AG,"absolute",'A-methods'!$AF:$AF,$B976,'A-methods'!$D:$D,$C976,'A-methods'!$A:$A,$D976)</f>
        <v>0</v>
      </c>
      <c r="W976" s="243">
        <f>SUMIFS('A-methods'!AC:AC,'A-methods'!$AG:$AG,"absolute",'A-methods'!$AF:$AF,$B976,'A-methods'!$D:$D,$C976,'A-methods'!$A:$A,$D976)</f>
        <v>0</v>
      </c>
      <c r="X976" s="243">
        <f>SUMIFS('A-methods'!AD:AD,'A-methods'!$AG:$AG,"absolute",'A-methods'!$AF:$AF,$B976,'A-methods'!$D:$D,$C976,'A-methods'!$A:$A,$D976)</f>
        <v>0</v>
      </c>
      <c r="Y976" s="243">
        <f>SUMIFS('A-methods'!AE:AE,'A-methods'!$AG:$AG,"absolute",'A-methods'!$AF:$AF,$B976,'A-methods'!$D:$D,$C976,'A-methods'!$A:$A,$D976)</f>
        <v>0</v>
      </c>
    </row>
    <row r="977" spans="1:27">
      <c r="A977" s="237" t="s">
        <v>127</v>
      </c>
      <c r="B977" s="221" t="s">
        <v>128</v>
      </c>
      <c r="C977" s="274" t="str">
        <f t="shared" si="89"/>
        <v>NSW</v>
      </c>
      <c r="D977" s="272" t="str">
        <f t="shared" si="91"/>
        <v>High</v>
      </c>
      <c r="E977" s="195">
        <f>SUMIFS('A-methods'!K:K,'A-methods'!$AG:$AG,"absolute",'A-methods'!$AF:$AF,$B977,'A-methods'!$D:$D,$C977,'A-methods'!$A:$A,$D977)</f>
        <v>0</v>
      </c>
      <c r="F977" s="243">
        <f>SUMIFS('A-methods'!L:L,'A-methods'!$AG:$AG,"absolute",'A-methods'!$AF:$AF,$B977,'A-methods'!$D:$D,$C977,'A-methods'!$A:$A,$D977)</f>
        <v>0</v>
      </c>
      <c r="G977" s="243">
        <f>SUMIFS('A-methods'!M:M,'A-methods'!$AG:$AG,"absolute",'A-methods'!$AF:$AF,$B977,'A-methods'!$D:$D,$C977,'A-methods'!$A:$A,$D977)</f>
        <v>0</v>
      </c>
      <c r="H977" s="243">
        <f>SUMIFS('A-methods'!N:N,'A-methods'!$AG:$AG,"absolute",'A-methods'!$AF:$AF,$B977,'A-methods'!$D:$D,$C977,'A-methods'!$A:$A,$D977)</f>
        <v>0</v>
      </c>
      <c r="I977" s="243">
        <f>SUMIFS('A-methods'!O:O,'A-methods'!$AG:$AG,"absolute",'A-methods'!$AF:$AF,$B977,'A-methods'!$D:$D,$C977,'A-methods'!$A:$A,$D977)</f>
        <v>0</v>
      </c>
      <c r="J977" s="243">
        <f>SUMIFS('A-methods'!P:P,'A-methods'!$AG:$AG,"absolute",'A-methods'!$AF:$AF,$B977,'A-methods'!$D:$D,$C977,'A-methods'!$A:$A,$D977)</f>
        <v>0</v>
      </c>
      <c r="K977" s="243">
        <f>SUMIFS('A-methods'!Q:Q,'A-methods'!$AG:$AG,"absolute",'A-methods'!$AF:$AF,$B977,'A-methods'!$D:$D,$C977,'A-methods'!$A:$A,$D977)</f>
        <v>0</v>
      </c>
      <c r="L977" s="243">
        <f>SUMIFS('A-methods'!R:R,'A-methods'!$AG:$AG,"absolute",'A-methods'!$AF:$AF,$B977,'A-methods'!$D:$D,$C977,'A-methods'!$A:$A,$D977)</f>
        <v>0</v>
      </c>
      <c r="M977" s="243">
        <f>SUMIFS('A-methods'!S:S,'A-methods'!$AG:$AG,"absolute",'A-methods'!$AF:$AF,$B977,'A-methods'!$D:$D,$C977,'A-methods'!$A:$A,$D977)</f>
        <v>0</v>
      </c>
      <c r="N977" s="243">
        <f>SUMIFS('A-methods'!T:T,'A-methods'!$AG:$AG,"absolute",'A-methods'!$AF:$AF,$B977,'A-methods'!$D:$D,$C977,'A-methods'!$A:$A,$D977)</f>
        <v>0</v>
      </c>
      <c r="O977" s="243">
        <f>SUMIFS('A-methods'!U:U,'A-methods'!$AG:$AG,"absolute",'A-methods'!$AF:$AF,$B977,'A-methods'!$D:$D,$C977,'A-methods'!$A:$A,$D977)</f>
        <v>0</v>
      </c>
      <c r="P977" s="243">
        <f>SUMIFS('A-methods'!V:V,'A-methods'!$AG:$AG,"absolute",'A-methods'!$AF:$AF,$B977,'A-methods'!$D:$D,$C977,'A-methods'!$A:$A,$D977)</f>
        <v>0</v>
      </c>
      <c r="Q977" s="243">
        <f>SUMIFS('A-methods'!W:W,'A-methods'!$AG:$AG,"absolute",'A-methods'!$AF:$AF,$B977,'A-methods'!$D:$D,$C977,'A-methods'!$A:$A,$D977)</f>
        <v>0</v>
      </c>
      <c r="R977" s="243">
        <f>SUMIFS('A-methods'!X:X,'A-methods'!$AG:$AG,"absolute",'A-methods'!$AF:$AF,$B977,'A-methods'!$D:$D,$C977,'A-methods'!$A:$A,$D977)</f>
        <v>0</v>
      </c>
      <c r="S977" s="243">
        <f>SUMIFS('A-methods'!Y:Y,'A-methods'!$AG:$AG,"absolute",'A-methods'!$AF:$AF,$B977,'A-methods'!$D:$D,$C977,'A-methods'!$A:$A,$D977)</f>
        <v>0</v>
      </c>
      <c r="T977" s="243">
        <f>SUMIFS('A-methods'!Z:Z,'A-methods'!$AG:$AG,"absolute",'A-methods'!$AF:$AF,$B977,'A-methods'!$D:$D,$C977,'A-methods'!$A:$A,$D977)</f>
        <v>0</v>
      </c>
      <c r="U977" s="243">
        <f>SUMIFS('A-methods'!AA:AA,'A-methods'!$AG:$AG,"absolute",'A-methods'!$AF:$AF,$B977,'A-methods'!$D:$D,$C977,'A-methods'!$A:$A,$D977)</f>
        <v>0</v>
      </c>
      <c r="V977" s="243">
        <f>SUMIFS('A-methods'!AB:AB,'A-methods'!$AG:$AG,"absolute",'A-methods'!$AF:$AF,$B977,'A-methods'!$D:$D,$C977,'A-methods'!$A:$A,$D977)</f>
        <v>0</v>
      </c>
      <c r="W977" s="243">
        <f>SUMIFS('A-methods'!AC:AC,'A-methods'!$AG:$AG,"absolute",'A-methods'!$AF:$AF,$B977,'A-methods'!$D:$D,$C977,'A-methods'!$A:$A,$D977)</f>
        <v>0</v>
      </c>
      <c r="X977" s="243">
        <f>SUMIFS('A-methods'!AD:AD,'A-methods'!$AG:$AG,"absolute",'A-methods'!$AF:$AF,$B977,'A-methods'!$D:$D,$C977,'A-methods'!$A:$A,$D977)</f>
        <v>0</v>
      </c>
      <c r="Y977" s="243">
        <f>SUMIFS('A-methods'!AE:AE,'A-methods'!$AG:$AG,"absolute",'A-methods'!$AF:$AF,$B977,'A-methods'!$D:$D,$C977,'A-methods'!$A:$A,$D977)</f>
        <v>0</v>
      </c>
    </row>
    <row r="978" spans="1:27">
      <c r="A978" s="237" t="s">
        <v>254</v>
      </c>
      <c r="B978" s="221" t="s">
        <v>202</v>
      </c>
      <c r="C978" s="274" t="str">
        <f t="shared" si="89"/>
        <v>NSW</v>
      </c>
      <c r="D978" s="272" t="str">
        <f t="shared" si="91"/>
        <v>High</v>
      </c>
      <c r="E978" s="195">
        <f>SUMIFS('A-methods'!K:K,'A-methods'!$AG:$AG,"absolute",'A-methods'!$AF:$AF,$B978,'A-methods'!$D:$D,$C978,'A-methods'!$A:$A,$D978)</f>
        <v>0</v>
      </c>
      <c r="F978" s="243">
        <f>SUMIFS('A-methods'!L:L,'A-methods'!$AG:$AG,"absolute",'A-methods'!$AF:$AF,$B978,'A-methods'!$D:$D,$C978,'A-methods'!$A:$A,$D978)</f>
        <v>0</v>
      </c>
      <c r="G978" s="243">
        <f>SUMIFS('A-methods'!M:M,'A-methods'!$AG:$AG,"absolute",'A-methods'!$AF:$AF,$B978,'A-methods'!$D:$D,$C978,'A-methods'!$A:$A,$D978)</f>
        <v>0</v>
      </c>
      <c r="H978" s="243">
        <f>SUMIFS('A-methods'!N:N,'A-methods'!$AG:$AG,"absolute",'A-methods'!$AF:$AF,$B978,'A-methods'!$D:$D,$C978,'A-methods'!$A:$A,$D978)</f>
        <v>0</v>
      </c>
      <c r="I978" s="243">
        <f>SUMIFS('A-methods'!O:O,'A-methods'!$AG:$AG,"absolute",'A-methods'!$AF:$AF,$B978,'A-methods'!$D:$D,$C978,'A-methods'!$A:$A,$D978)</f>
        <v>0</v>
      </c>
      <c r="J978" s="243">
        <f>SUMIFS('A-methods'!P:P,'A-methods'!$AG:$AG,"absolute",'A-methods'!$AF:$AF,$B978,'A-methods'!$D:$D,$C978,'A-methods'!$A:$A,$D978)</f>
        <v>0</v>
      </c>
      <c r="K978" s="243">
        <f>SUMIFS('A-methods'!Q:Q,'A-methods'!$AG:$AG,"absolute",'A-methods'!$AF:$AF,$B978,'A-methods'!$D:$D,$C978,'A-methods'!$A:$A,$D978)</f>
        <v>0</v>
      </c>
      <c r="L978" s="243">
        <f>SUMIFS('A-methods'!R:R,'A-methods'!$AG:$AG,"absolute",'A-methods'!$AF:$AF,$B978,'A-methods'!$D:$D,$C978,'A-methods'!$A:$A,$D978)</f>
        <v>0</v>
      </c>
      <c r="M978" s="243">
        <f>SUMIFS('A-methods'!S:S,'A-methods'!$AG:$AG,"absolute",'A-methods'!$AF:$AF,$B978,'A-methods'!$D:$D,$C978,'A-methods'!$A:$A,$D978)</f>
        <v>0</v>
      </c>
      <c r="N978" s="243">
        <f>SUMIFS('A-methods'!T:T,'A-methods'!$AG:$AG,"absolute",'A-methods'!$AF:$AF,$B978,'A-methods'!$D:$D,$C978,'A-methods'!$A:$A,$D978)</f>
        <v>0</v>
      </c>
      <c r="O978" s="243">
        <f>SUMIFS('A-methods'!U:U,'A-methods'!$AG:$AG,"absolute",'A-methods'!$AF:$AF,$B978,'A-methods'!$D:$D,$C978,'A-methods'!$A:$A,$D978)</f>
        <v>0</v>
      </c>
      <c r="P978" s="243">
        <f>SUMIFS('A-methods'!V:V,'A-methods'!$AG:$AG,"absolute",'A-methods'!$AF:$AF,$B978,'A-methods'!$D:$D,$C978,'A-methods'!$A:$A,$D978)</f>
        <v>0</v>
      </c>
      <c r="Q978" s="243">
        <f>SUMIFS('A-methods'!W:W,'A-methods'!$AG:$AG,"absolute",'A-methods'!$AF:$AF,$B978,'A-methods'!$D:$D,$C978,'A-methods'!$A:$A,$D978)</f>
        <v>0</v>
      </c>
      <c r="R978" s="243">
        <f>SUMIFS('A-methods'!X:X,'A-methods'!$AG:$AG,"absolute",'A-methods'!$AF:$AF,$B978,'A-methods'!$D:$D,$C978,'A-methods'!$A:$A,$D978)</f>
        <v>0</v>
      </c>
      <c r="S978" s="243">
        <f>SUMIFS('A-methods'!Y:Y,'A-methods'!$AG:$AG,"absolute",'A-methods'!$AF:$AF,$B978,'A-methods'!$D:$D,$C978,'A-methods'!$A:$A,$D978)</f>
        <v>0</v>
      </c>
      <c r="T978" s="243">
        <f>SUMIFS('A-methods'!Z:Z,'A-methods'!$AG:$AG,"absolute",'A-methods'!$AF:$AF,$B978,'A-methods'!$D:$D,$C978,'A-methods'!$A:$A,$D978)</f>
        <v>0</v>
      </c>
      <c r="U978" s="243">
        <f>SUMIFS('A-methods'!AA:AA,'A-methods'!$AG:$AG,"absolute",'A-methods'!$AF:$AF,$B978,'A-methods'!$D:$D,$C978,'A-methods'!$A:$A,$D978)</f>
        <v>0</v>
      </c>
      <c r="V978" s="243">
        <f>SUMIFS('A-methods'!AB:AB,'A-methods'!$AG:$AG,"absolute",'A-methods'!$AF:$AF,$B978,'A-methods'!$D:$D,$C978,'A-methods'!$A:$A,$D978)</f>
        <v>0</v>
      </c>
      <c r="W978" s="243">
        <f>SUMIFS('A-methods'!AC:AC,'A-methods'!$AG:$AG,"absolute",'A-methods'!$AF:$AF,$B978,'A-methods'!$D:$D,$C978,'A-methods'!$A:$A,$D978)</f>
        <v>0</v>
      </c>
      <c r="X978" s="243">
        <f>SUMIFS('A-methods'!AD:AD,'A-methods'!$AG:$AG,"absolute",'A-methods'!$AF:$AF,$B978,'A-methods'!$D:$D,$C978,'A-methods'!$A:$A,$D978)</f>
        <v>0</v>
      </c>
      <c r="Y978" s="243">
        <f>SUMIFS('A-methods'!AE:AE,'A-methods'!$AG:$AG,"absolute",'A-methods'!$AF:$AF,$B978,'A-methods'!$D:$D,$C978,'A-methods'!$A:$A,$D978)</f>
        <v>0</v>
      </c>
    </row>
    <row r="979" spans="1:27">
      <c r="A979" s="237" t="s">
        <v>255</v>
      </c>
      <c r="B979" s="221" t="s">
        <v>227</v>
      </c>
      <c r="C979" s="274" t="str">
        <f t="shared" si="89"/>
        <v>NSW</v>
      </c>
      <c r="D979" s="272" t="str">
        <f t="shared" si="91"/>
        <v>High</v>
      </c>
      <c r="E979" s="195">
        <f>SUMIFS('A-methods'!K:K,'A-methods'!$AG:$AG,"absolute",'A-methods'!$AF:$AF,$B979,'A-methods'!$D:$D,$C979,'A-methods'!$A:$A,$D979)</f>
        <v>0</v>
      </c>
      <c r="F979" s="243">
        <f>SUMIFS('A-methods'!L:L,'A-methods'!$AG:$AG,"absolute",'A-methods'!$AF:$AF,$B979,'A-methods'!$D:$D,$C979,'A-methods'!$A:$A,$D979)</f>
        <v>0</v>
      </c>
      <c r="G979" s="243">
        <f>SUMIFS('A-methods'!M:M,'A-methods'!$AG:$AG,"absolute",'A-methods'!$AF:$AF,$B979,'A-methods'!$D:$D,$C979,'A-methods'!$A:$A,$D979)</f>
        <v>0</v>
      </c>
      <c r="H979" s="243">
        <f>SUMIFS('A-methods'!N:N,'A-methods'!$AG:$AG,"absolute",'A-methods'!$AF:$AF,$B979,'A-methods'!$D:$D,$C979,'A-methods'!$A:$A,$D979)</f>
        <v>0</v>
      </c>
      <c r="I979" s="243">
        <f>SUMIFS('A-methods'!O:O,'A-methods'!$AG:$AG,"absolute",'A-methods'!$AF:$AF,$B979,'A-methods'!$D:$D,$C979,'A-methods'!$A:$A,$D979)</f>
        <v>0</v>
      </c>
      <c r="J979" s="243">
        <f>SUMIFS('A-methods'!P:P,'A-methods'!$AG:$AG,"absolute",'A-methods'!$AF:$AF,$B979,'A-methods'!$D:$D,$C979,'A-methods'!$A:$A,$D979)</f>
        <v>0</v>
      </c>
      <c r="K979" s="243">
        <f>SUMIFS('A-methods'!Q:Q,'A-methods'!$AG:$AG,"absolute",'A-methods'!$AF:$AF,$B979,'A-methods'!$D:$D,$C979,'A-methods'!$A:$A,$D979)</f>
        <v>0</v>
      </c>
      <c r="L979" s="243">
        <f>SUMIFS('A-methods'!R:R,'A-methods'!$AG:$AG,"absolute",'A-methods'!$AF:$AF,$B979,'A-methods'!$D:$D,$C979,'A-methods'!$A:$A,$D979)</f>
        <v>0</v>
      </c>
      <c r="M979" s="243">
        <f>SUMIFS('A-methods'!S:S,'A-methods'!$AG:$AG,"absolute",'A-methods'!$AF:$AF,$B979,'A-methods'!$D:$D,$C979,'A-methods'!$A:$A,$D979)</f>
        <v>0</v>
      </c>
      <c r="N979" s="243">
        <f>SUMIFS('A-methods'!T:T,'A-methods'!$AG:$AG,"absolute",'A-methods'!$AF:$AF,$B979,'A-methods'!$D:$D,$C979,'A-methods'!$A:$A,$D979)</f>
        <v>0</v>
      </c>
      <c r="O979" s="243">
        <f>SUMIFS('A-methods'!U:U,'A-methods'!$AG:$AG,"absolute",'A-methods'!$AF:$AF,$B979,'A-methods'!$D:$D,$C979,'A-methods'!$A:$A,$D979)</f>
        <v>0</v>
      </c>
      <c r="P979" s="243">
        <f>SUMIFS('A-methods'!V:V,'A-methods'!$AG:$AG,"absolute",'A-methods'!$AF:$AF,$B979,'A-methods'!$D:$D,$C979,'A-methods'!$A:$A,$D979)</f>
        <v>0</v>
      </c>
      <c r="Q979" s="243">
        <f>SUMIFS('A-methods'!W:W,'A-methods'!$AG:$AG,"absolute",'A-methods'!$AF:$AF,$B979,'A-methods'!$D:$D,$C979,'A-methods'!$A:$A,$D979)</f>
        <v>0</v>
      </c>
      <c r="R979" s="243">
        <f>SUMIFS('A-methods'!X:X,'A-methods'!$AG:$AG,"absolute",'A-methods'!$AF:$AF,$B979,'A-methods'!$D:$D,$C979,'A-methods'!$A:$A,$D979)</f>
        <v>0</v>
      </c>
      <c r="S979" s="243">
        <f>SUMIFS('A-methods'!Y:Y,'A-methods'!$AG:$AG,"absolute",'A-methods'!$AF:$AF,$B979,'A-methods'!$D:$D,$C979,'A-methods'!$A:$A,$D979)</f>
        <v>0</v>
      </c>
      <c r="T979" s="243">
        <f>SUMIFS('A-methods'!Z:Z,'A-methods'!$AG:$AG,"absolute",'A-methods'!$AF:$AF,$B979,'A-methods'!$D:$D,$C979,'A-methods'!$A:$A,$D979)</f>
        <v>0</v>
      </c>
      <c r="U979" s="243">
        <f>SUMIFS('A-methods'!AA:AA,'A-methods'!$AG:$AG,"absolute",'A-methods'!$AF:$AF,$B979,'A-methods'!$D:$D,$C979,'A-methods'!$A:$A,$D979)</f>
        <v>0</v>
      </c>
      <c r="V979" s="243">
        <f>SUMIFS('A-methods'!AB:AB,'A-methods'!$AG:$AG,"absolute",'A-methods'!$AF:$AF,$B979,'A-methods'!$D:$D,$C979,'A-methods'!$A:$A,$D979)</f>
        <v>0</v>
      </c>
      <c r="W979" s="243">
        <f>SUMIFS('A-methods'!AC:AC,'A-methods'!$AG:$AG,"absolute",'A-methods'!$AF:$AF,$B979,'A-methods'!$D:$D,$C979,'A-methods'!$A:$A,$D979)</f>
        <v>0</v>
      </c>
      <c r="X979" s="243">
        <f>SUMIFS('A-methods'!AD:AD,'A-methods'!$AG:$AG,"absolute",'A-methods'!$AF:$AF,$B979,'A-methods'!$D:$D,$C979,'A-methods'!$A:$A,$D979)</f>
        <v>0</v>
      </c>
      <c r="Y979" s="243">
        <f>SUMIFS('A-methods'!AE:AE,'A-methods'!$AG:$AG,"absolute",'A-methods'!$AF:$AF,$B979,'A-methods'!$D:$D,$C979,'A-methods'!$A:$A,$D979)</f>
        <v>0</v>
      </c>
    </row>
    <row r="980" spans="1:27">
      <c r="A980" s="237" t="s">
        <v>256</v>
      </c>
      <c r="B980" s="221" t="s">
        <v>372</v>
      </c>
      <c r="C980" s="274" t="str">
        <f t="shared" si="89"/>
        <v>NSW</v>
      </c>
      <c r="D980" s="272" t="str">
        <f t="shared" si="91"/>
        <v>High</v>
      </c>
      <c r="E980" s="195">
        <f>SUMIFS('A-methods'!K:K,'A-methods'!$AG:$AG,"absolute",'A-methods'!$AF:$AF,$B980,'A-methods'!$D:$D,$C980,'A-methods'!$A:$A,$D980)</f>
        <v>0</v>
      </c>
      <c r="F980" s="243">
        <f>SUMIFS('A-methods'!L:L,'A-methods'!$AG:$AG,"absolute",'A-methods'!$AF:$AF,$B980,'A-methods'!$D:$D,$C980,'A-methods'!$A:$A,$D980)</f>
        <v>0</v>
      </c>
      <c r="G980" s="243">
        <f>SUMIFS('A-methods'!M:M,'A-methods'!$AG:$AG,"absolute",'A-methods'!$AF:$AF,$B980,'A-methods'!$D:$D,$C980,'A-methods'!$A:$A,$D980)</f>
        <v>0</v>
      </c>
      <c r="H980" s="243">
        <f>SUMIFS('A-methods'!N:N,'A-methods'!$AG:$AG,"absolute",'A-methods'!$AF:$AF,$B980,'A-methods'!$D:$D,$C980,'A-methods'!$A:$A,$D980)</f>
        <v>0</v>
      </c>
      <c r="I980" s="243">
        <f>SUMIFS('A-methods'!O:O,'A-methods'!$AG:$AG,"absolute",'A-methods'!$AF:$AF,$B980,'A-methods'!$D:$D,$C980,'A-methods'!$A:$A,$D980)</f>
        <v>0</v>
      </c>
      <c r="J980" s="243">
        <f>SUMIFS('A-methods'!P:P,'A-methods'!$AG:$AG,"absolute",'A-methods'!$AF:$AF,$B980,'A-methods'!$D:$D,$C980,'A-methods'!$A:$A,$D980)</f>
        <v>0</v>
      </c>
      <c r="K980" s="243">
        <f>SUMIFS('A-methods'!Q:Q,'A-methods'!$AG:$AG,"absolute",'A-methods'!$AF:$AF,$B980,'A-methods'!$D:$D,$C980,'A-methods'!$A:$A,$D980)</f>
        <v>0</v>
      </c>
      <c r="L980" s="243">
        <f>SUMIFS('A-methods'!R:R,'A-methods'!$AG:$AG,"absolute",'A-methods'!$AF:$AF,$B980,'A-methods'!$D:$D,$C980,'A-methods'!$A:$A,$D980)</f>
        <v>0</v>
      </c>
      <c r="M980" s="243">
        <f>SUMIFS('A-methods'!S:S,'A-methods'!$AG:$AG,"absolute",'A-methods'!$AF:$AF,$B980,'A-methods'!$D:$D,$C980,'A-methods'!$A:$A,$D980)</f>
        <v>0</v>
      </c>
      <c r="N980" s="243">
        <f>SUMIFS('A-methods'!T:T,'A-methods'!$AG:$AG,"absolute",'A-methods'!$AF:$AF,$B980,'A-methods'!$D:$D,$C980,'A-methods'!$A:$A,$D980)</f>
        <v>0</v>
      </c>
      <c r="O980" s="243">
        <f>SUMIFS('A-methods'!U:U,'A-methods'!$AG:$AG,"absolute",'A-methods'!$AF:$AF,$B980,'A-methods'!$D:$D,$C980,'A-methods'!$A:$A,$D980)</f>
        <v>0</v>
      </c>
      <c r="P980" s="243">
        <f>SUMIFS('A-methods'!V:V,'A-methods'!$AG:$AG,"absolute",'A-methods'!$AF:$AF,$B980,'A-methods'!$D:$D,$C980,'A-methods'!$A:$A,$D980)</f>
        <v>0</v>
      </c>
      <c r="Q980" s="243">
        <f>SUMIFS('A-methods'!W:W,'A-methods'!$AG:$AG,"absolute",'A-methods'!$AF:$AF,$B980,'A-methods'!$D:$D,$C980,'A-methods'!$A:$A,$D980)</f>
        <v>0</v>
      </c>
      <c r="R980" s="243">
        <f>SUMIFS('A-methods'!X:X,'A-methods'!$AG:$AG,"absolute",'A-methods'!$AF:$AF,$B980,'A-methods'!$D:$D,$C980,'A-methods'!$A:$A,$D980)</f>
        <v>0</v>
      </c>
      <c r="S980" s="243">
        <f>SUMIFS('A-methods'!Y:Y,'A-methods'!$AG:$AG,"absolute",'A-methods'!$AF:$AF,$B980,'A-methods'!$D:$D,$C980,'A-methods'!$A:$A,$D980)</f>
        <v>0</v>
      </c>
      <c r="T980" s="243">
        <f>SUMIFS('A-methods'!Z:Z,'A-methods'!$AG:$AG,"absolute",'A-methods'!$AF:$AF,$B980,'A-methods'!$D:$D,$C980,'A-methods'!$A:$A,$D980)</f>
        <v>0</v>
      </c>
      <c r="U980" s="243">
        <f>SUMIFS('A-methods'!AA:AA,'A-methods'!$AG:$AG,"absolute",'A-methods'!$AF:$AF,$B980,'A-methods'!$D:$D,$C980,'A-methods'!$A:$A,$D980)</f>
        <v>0</v>
      </c>
      <c r="V980" s="243">
        <f>SUMIFS('A-methods'!AB:AB,'A-methods'!$AG:$AG,"absolute",'A-methods'!$AF:$AF,$B980,'A-methods'!$D:$D,$C980,'A-methods'!$A:$A,$D980)</f>
        <v>0</v>
      </c>
      <c r="W980" s="243">
        <f>SUMIFS('A-methods'!AC:AC,'A-methods'!$AG:$AG,"absolute",'A-methods'!$AF:$AF,$B980,'A-methods'!$D:$D,$C980,'A-methods'!$A:$A,$D980)</f>
        <v>0</v>
      </c>
      <c r="X980" s="243">
        <f>SUMIFS('A-methods'!AD:AD,'A-methods'!$AG:$AG,"absolute",'A-methods'!$AF:$AF,$B980,'A-methods'!$D:$D,$C980,'A-methods'!$A:$A,$D980)</f>
        <v>0</v>
      </c>
      <c r="Y980" s="243">
        <f>SUMIFS('A-methods'!AE:AE,'A-methods'!$AG:$AG,"absolute",'A-methods'!$AF:$AF,$B980,'A-methods'!$D:$D,$C980,'A-methods'!$A:$A,$D980)</f>
        <v>0</v>
      </c>
    </row>
    <row r="981" spans="1:27">
      <c r="A981" s="237" t="s">
        <v>370</v>
      </c>
      <c r="B981" s="221" t="s">
        <v>371</v>
      </c>
      <c r="C981" s="274" t="str">
        <f t="shared" si="89"/>
        <v>NSW</v>
      </c>
      <c r="D981" s="272" t="str">
        <f t="shared" si="91"/>
        <v>High</v>
      </c>
      <c r="E981" s="195">
        <f>SUMIFS('A-methods'!K:K,'A-methods'!$AG:$AG,"absolute",'A-methods'!$AF:$AF,$B981,'A-methods'!$D:$D,$C981,'A-methods'!$A:$A,$D981)</f>
        <v>0</v>
      </c>
      <c r="F981" s="243">
        <f>SUMIFS('A-methods'!L:L,'A-methods'!$AG:$AG,"absolute",'A-methods'!$AF:$AF,$B981,'A-methods'!$D:$D,$C981,'A-methods'!$A:$A,$D981)</f>
        <v>0</v>
      </c>
      <c r="G981" s="243">
        <f>SUMIFS('A-methods'!M:M,'A-methods'!$AG:$AG,"absolute",'A-methods'!$AF:$AF,$B981,'A-methods'!$D:$D,$C981,'A-methods'!$A:$A,$D981)</f>
        <v>0</v>
      </c>
      <c r="H981" s="243">
        <f>SUMIFS('A-methods'!N:N,'A-methods'!$AG:$AG,"absolute",'A-methods'!$AF:$AF,$B981,'A-methods'!$D:$D,$C981,'A-methods'!$A:$A,$D981)</f>
        <v>0</v>
      </c>
      <c r="I981" s="243">
        <f>SUMIFS('A-methods'!O:O,'A-methods'!$AG:$AG,"absolute",'A-methods'!$AF:$AF,$B981,'A-methods'!$D:$D,$C981,'A-methods'!$A:$A,$D981)</f>
        <v>0</v>
      </c>
      <c r="J981" s="243">
        <f>SUMIFS('A-methods'!P:P,'A-methods'!$AG:$AG,"absolute",'A-methods'!$AF:$AF,$B981,'A-methods'!$D:$D,$C981,'A-methods'!$A:$A,$D981)</f>
        <v>0</v>
      </c>
      <c r="K981" s="243">
        <f>SUMIFS('A-methods'!Q:Q,'A-methods'!$AG:$AG,"absolute",'A-methods'!$AF:$AF,$B981,'A-methods'!$D:$D,$C981,'A-methods'!$A:$A,$D981)</f>
        <v>0</v>
      </c>
      <c r="L981" s="243">
        <f>SUMIFS('A-methods'!R:R,'A-methods'!$AG:$AG,"absolute",'A-methods'!$AF:$AF,$B981,'A-methods'!$D:$D,$C981,'A-methods'!$A:$A,$D981)</f>
        <v>0</v>
      </c>
      <c r="M981" s="243">
        <f>SUMIFS('A-methods'!S:S,'A-methods'!$AG:$AG,"absolute",'A-methods'!$AF:$AF,$B981,'A-methods'!$D:$D,$C981,'A-methods'!$A:$A,$D981)</f>
        <v>0</v>
      </c>
      <c r="N981" s="243">
        <f>SUMIFS('A-methods'!T:T,'A-methods'!$AG:$AG,"absolute",'A-methods'!$AF:$AF,$B981,'A-methods'!$D:$D,$C981,'A-methods'!$A:$A,$D981)</f>
        <v>0</v>
      </c>
      <c r="O981" s="243">
        <f>SUMIFS('A-methods'!U:U,'A-methods'!$AG:$AG,"absolute",'A-methods'!$AF:$AF,$B981,'A-methods'!$D:$D,$C981,'A-methods'!$A:$A,$D981)</f>
        <v>0</v>
      </c>
      <c r="P981" s="243">
        <f>SUMIFS('A-methods'!V:V,'A-methods'!$AG:$AG,"absolute",'A-methods'!$AF:$AF,$B981,'A-methods'!$D:$D,$C981,'A-methods'!$A:$A,$D981)</f>
        <v>0</v>
      </c>
      <c r="Q981" s="243">
        <f>SUMIFS('A-methods'!W:W,'A-methods'!$AG:$AG,"absolute",'A-methods'!$AF:$AF,$B981,'A-methods'!$D:$D,$C981,'A-methods'!$A:$A,$D981)</f>
        <v>0</v>
      </c>
      <c r="R981" s="243">
        <f>SUMIFS('A-methods'!X:X,'A-methods'!$AG:$AG,"absolute",'A-methods'!$AF:$AF,$B981,'A-methods'!$D:$D,$C981,'A-methods'!$A:$A,$D981)</f>
        <v>0</v>
      </c>
      <c r="S981" s="243">
        <f>SUMIFS('A-methods'!Y:Y,'A-methods'!$AG:$AG,"absolute",'A-methods'!$AF:$AF,$B981,'A-methods'!$D:$D,$C981,'A-methods'!$A:$A,$D981)</f>
        <v>0</v>
      </c>
      <c r="T981" s="243">
        <f>SUMIFS('A-methods'!Z:Z,'A-methods'!$AG:$AG,"absolute",'A-methods'!$AF:$AF,$B981,'A-methods'!$D:$D,$C981,'A-methods'!$A:$A,$D981)</f>
        <v>0</v>
      </c>
      <c r="U981" s="243">
        <f>SUMIFS('A-methods'!AA:AA,'A-methods'!$AG:$AG,"absolute",'A-methods'!$AF:$AF,$B981,'A-methods'!$D:$D,$C981,'A-methods'!$A:$A,$D981)</f>
        <v>0</v>
      </c>
      <c r="V981" s="243">
        <f>SUMIFS('A-methods'!AB:AB,'A-methods'!$AG:$AG,"absolute",'A-methods'!$AF:$AF,$B981,'A-methods'!$D:$D,$C981,'A-methods'!$A:$A,$D981)</f>
        <v>0</v>
      </c>
      <c r="W981" s="243">
        <f>SUMIFS('A-methods'!AC:AC,'A-methods'!$AG:$AG,"absolute",'A-methods'!$AF:$AF,$B981,'A-methods'!$D:$D,$C981,'A-methods'!$A:$A,$D981)</f>
        <v>0</v>
      </c>
      <c r="X981" s="243">
        <f>SUMIFS('A-methods'!AD:AD,'A-methods'!$AG:$AG,"absolute",'A-methods'!$AF:$AF,$B981,'A-methods'!$D:$D,$C981,'A-methods'!$A:$A,$D981)</f>
        <v>0</v>
      </c>
      <c r="Y981" s="243">
        <f>SUMIFS('A-methods'!AE:AE,'A-methods'!$AG:$AG,"absolute",'A-methods'!$AF:$AF,$B981,'A-methods'!$D:$D,$C981,'A-methods'!$A:$A,$D981)</f>
        <v>0</v>
      </c>
    </row>
    <row r="982" spans="1:27">
      <c r="A982" s="237" t="s">
        <v>381</v>
      </c>
      <c r="B982" s="221" t="s">
        <v>382</v>
      </c>
      <c r="C982" s="274" t="str">
        <f t="shared" si="89"/>
        <v>NSW</v>
      </c>
      <c r="D982" s="272" t="str">
        <f t="shared" si="91"/>
        <v>High</v>
      </c>
      <c r="E982" s="195">
        <f>SUMIFS('A-methods'!K:K,'A-methods'!$AG:$AG,"absolute",'A-methods'!$AF:$AF,$B982,'A-methods'!$D:$D,$C982,'A-methods'!$A:$A,$D982)</f>
        <v>0</v>
      </c>
      <c r="F982" s="243">
        <f>SUMIFS('A-methods'!L:L,'A-methods'!$AG:$AG,"absolute",'A-methods'!$AF:$AF,$B982,'A-methods'!$D:$D,$C982,'A-methods'!$A:$A,$D982)</f>
        <v>0</v>
      </c>
      <c r="G982" s="243">
        <f>SUMIFS('A-methods'!M:M,'A-methods'!$AG:$AG,"absolute",'A-methods'!$AF:$AF,$B982,'A-methods'!$D:$D,$C982,'A-methods'!$A:$A,$D982)</f>
        <v>0</v>
      </c>
      <c r="H982" s="243">
        <f>SUMIFS('A-methods'!N:N,'A-methods'!$AG:$AG,"absolute",'A-methods'!$AF:$AF,$B982,'A-methods'!$D:$D,$C982,'A-methods'!$A:$A,$D982)</f>
        <v>1996.5000000000007</v>
      </c>
      <c r="I982" s="243">
        <f>SUMIFS('A-methods'!O:O,'A-methods'!$AG:$AG,"absolute",'A-methods'!$AF:$AF,$B982,'A-methods'!$D:$D,$C982,'A-methods'!$A:$A,$D982)</f>
        <v>3593.7000000000016</v>
      </c>
      <c r="J982" s="243">
        <f>SUMIFS('A-methods'!P:P,'A-methods'!$AG:$AG,"absolute",'A-methods'!$AF:$AF,$B982,'A-methods'!$D:$D,$C982,'A-methods'!$A:$A,$D982)</f>
        <v>3394.0500000000011</v>
      </c>
      <c r="K982" s="243">
        <f>SUMIFS('A-methods'!Q:Q,'A-methods'!$AG:$AG,"absolute",'A-methods'!$AF:$AF,$B982,'A-methods'!$D:$D,$C982,'A-methods'!$A:$A,$D982)</f>
        <v>3194.400000000001</v>
      </c>
      <c r="L982" s="243">
        <f>SUMIFS('A-methods'!R:R,'A-methods'!$AG:$AG,"absolute",'A-methods'!$AF:$AF,$B982,'A-methods'!$D:$D,$C982,'A-methods'!$A:$A,$D982)</f>
        <v>2994.7500000000009</v>
      </c>
      <c r="M982" s="243">
        <f>SUMIFS('A-methods'!S:S,'A-methods'!$AG:$AG,"absolute",'A-methods'!$AF:$AF,$B982,'A-methods'!$D:$D,$C982,'A-methods'!$A:$A,$D982)</f>
        <v>2795.1000000000013</v>
      </c>
      <c r="N982" s="243">
        <f>SUMIFS('A-methods'!T:T,'A-methods'!$AG:$AG,"absolute",'A-methods'!$AF:$AF,$B982,'A-methods'!$D:$D,$C982,'A-methods'!$A:$A,$D982)</f>
        <v>2595.4500000000007</v>
      </c>
      <c r="O982" s="243">
        <f>SUMIFS('A-methods'!U:U,'A-methods'!$AG:$AG,"absolute",'A-methods'!$AF:$AF,$B982,'A-methods'!$D:$D,$C982,'A-methods'!$A:$A,$D982)</f>
        <v>2395.8000000000011</v>
      </c>
      <c r="P982" s="243">
        <f>SUMIFS('A-methods'!V:V,'A-methods'!$AG:$AG,"absolute",'A-methods'!$AF:$AF,$B982,'A-methods'!$D:$D,$C982,'A-methods'!$A:$A,$D982)</f>
        <v>2196.1500000000005</v>
      </c>
      <c r="Q982" s="243">
        <f>SUMIFS('A-methods'!W:W,'A-methods'!$AG:$AG,"absolute",'A-methods'!$AF:$AF,$B982,'A-methods'!$D:$D,$C982,'A-methods'!$A:$A,$D982)</f>
        <v>1996.5000000000007</v>
      </c>
      <c r="R982" s="243">
        <f>SUMIFS('A-methods'!X:X,'A-methods'!$AG:$AG,"absolute",'A-methods'!$AF:$AF,$B982,'A-methods'!$D:$D,$C982,'A-methods'!$A:$A,$D982)</f>
        <v>0</v>
      </c>
      <c r="S982" s="243">
        <f>SUMIFS('A-methods'!Y:Y,'A-methods'!$AG:$AG,"absolute",'A-methods'!$AF:$AF,$B982,'A-methods'!$D:$D,$C982,'A-methods'!$A:$A,$D982)</f>
        <v>0</v>
      </c>
      <c r="T982" s="243">
        <f>SUMIFS('A-methods'!Z:Z,'A-methods'!$AG:$AG,"absolute",'A-methods'!$AF:$AF,$B982,'A-methods'!$D:$D,$C982,'A-methods'!$A:$A,$D982)</f>
        <v>0</v>
      </c>
      <c r="U982" s="243">
        <f>SUMIFS('A-methods'!AA:AA,'A-methods'!$AG:$AG,"absolute",'A-methods'!$AF:$AF,$B982,'A-methods'!$D:$D,$C982,'A-methods'!$A:$A,$D982)</f>
        <v>0</v>
      </c>
      <c r="V982" s="243">
        <f>SUMIFS('A-methods'!AB:AB,'A-methods'!$AG:$AG,"absolute",'A-methods'!$AF:$AF,$B982,'A-methods'!$D:$D,$C982,'A-methods'!$A:$A,$D982)</f>
        <v>0</v>
      </c>
      <c r="W982" s="243">
        <f>SUMIFS('A-methods'!AC:AC,'A-methods'!$AG:$AG,"absolute",'A-methods'!$AF:$AF,$B982,'A-methods'!$D:$D,$C982,'A-methods'!$A:$A,$D982)</f>
        <v>0</v>
      </c>
      <c r="X982" s="243">
        <f>SUMIFS('A-methods'!AD:AD,'A-methods'!$AG:$AG,"absolute",'A-methods'!$AF:$AF,$B982,'A-methods'!$D:$D,$C982,'A-methods'!$A:$A,$D982)</f>
        <v>0</v>
      </c>
      <c r="Y982" s="243">
        <f>SUMIFS('A-methods'!AE:AE,'A-methods'!$AG:$AG,"absolute",'A-methods'!$AF:$AF,$B982,'A-methods'!$D:$D,$C982,'A-methods'!$A:$A,$D982)</f>
        <v>0</v>
      </c>
    </row>
    <row r="983" spans="1:27">
      <c r="A983" s="237" t="s">
        <v>257</v>
      </c>
      <c r="B983" s="221" t="s">
        <v>194</v>
      </c>
      <c r="C983" s="274" t="str">
        <f t="shared" si="89"/>
        <v>NSW</v>
      </c>
      <c r="D983" s="272" t="str">
        <f t="shared" si="91"/>
        <v>High</v>
      </c>
      <c r="E983" s="195">
        <f>SUMIFS('A-methods'!K:K,'A-methods'!$AG:$AG,"absolute",'A-methods'!$AF:$AF,$B983,'A-methods'!$D:$D,$C983,'A-methods'!$A:$A,$D983)</f>
        <v>0</v>
      </c>
      <c r="F983" s="243">
        <f>SUMIFS('A-methods'!L:L,'A-methods'!$AG:$AG,"absolute",'A-methods'!$AF:$AF,$B983,'A-methods'!$D:$D,$C983,'A-methods'!$A:$A,$D983)</f>
        <v>0</v>
      </c>
      <c r="G983" s="243">
        <f>SUMIFS('A-methods'!M:M,'A-methods'!$AG:$AG,"absolute",'A-methods'!$AF:$AF,$B983,'A-methods'!$D:$D,$C983,'A-methods'!$A:$A,$D983)</f>
        <v>0</v>
      </c>
      <c r="H983" s="243">
        <f>SUMIFS('A-methods'!N:N,'A-methods'!$AG:$AG,"absolute",'A-methods'!$AF:$AF,$B983,'A-methods'!$D:$D,$C983,'A-methods'!$A:$A,$D983)</f>
        <v>0</v>
      </c>
      <c r="I983" s="243">
        <f>SUMIFS('A-methods'!O:O,'A-methods'!$AG:$AG,"absolute",'A-methods'!$AF:$AF,$B983,'A-methods'!$D:$D,$C983,'A-methods'!$A:$A,$D983)</f>
        <v>0</v>
      </c>
      <c r="J983" s="243">
        <f>SUMIFS('A-methods'!P:P,'A-methods'!$AG:$AG,"absolute",'A-methods'!$AF:$AF,$B983,'A-methods'!$D:$D,$C983,'A-methods'!$A:$A,$D983)</f>
        <v>0</v>
      </c>
      <c r="K983" s="243">
        <f>SUMIFS('A-methods'!Q:Q,'A-methods'!$AG:$AG,"absolute",'A-methods'!$AF:$AF,$B983,'A-methods'!$D:$D,$C983,'A-methods'!$A:$A,$D983)</f>
        <v>0</v>
      </c>
      <c r="L983" s="243">
        <f>SUMIFS('A-methods'!R:R,'A-methods'!$AG:$AG,"absolute",'A-methods'!$AF:$AF,$B983,'A-methods'!$D:$D,$C983,'A-methods'!$A:$A,$D983)</f>
        <v>0</v>
      </c>
      <c r="M983" s="243">
        <f>SUMIFS('A-methods'!S:S,'A-methods'!$AG:$AG,"absolute",'A-methods'!$AF:$AF,$B983,'A-methods'!$D:$D,$C983,'A-methods'!$A:$A,$D983)</f>
        <v>0</v>
      </c>
      <c r="N983" s="243">
        <f>SUMIFS('A-methods'!T:T,'A-methods'!$AG:$AG,"absolute",'A-methods'!$AF:$AF,$B983,'A-methods'!$D:$D,$C983,'A-methods'!$A:$A,$D983)</f>
        <v>0</v>
      </c>
      <c r="O983" s="243">
        <f>SUMIFS('A-methods'!U:U,'A-methods'!$AG:$AG,"absolute",'A-methods'!$AF:$AF,$B983,'A-methods'!$D:$D,$C983,'A-methods'!$A:$A,$D983)</f>
        <v>0</v>
      </c>
      <c r="P983" s="243">
        <f>SUMIFS('A-methods'!V:V,'A-methods'!$AG:$AG,"absolute",'A-methods'!$AF:$AF,$B983,'A-methods'!$D:$D,$C983,'A-methods'!$A:$A,$D983)</f>
        <v>0</v>
      </c>
      <c r="Q983" s="243">
        <f>SUMIFS('A-methods'!W:W,'A-methods'!$AG:$AG,"absolute",'A-methods'!$AF:$AF,$B983,'A-methods'!$D:$D,$C983,'A-methods'!$A:$A,$D983)</f>
        <v>0</v>
      </c>
      <c r="R983" s="243">
        <f>SUMIFS('A-methods'!X:X,'A-methods'!$AG:$AG,"absolute",'A-methods'!$AF:$AF,$B983,'A-methods'!$D:$D,$C983,'A-methods'!$A:$A,$D983)</f>
        <v>0</v>
      </c>
      <c r="S983" s="243">
        <f>SUMIFS('A-methods'!Y:Y,'A-methods'!$AG:$AG,"absolute",'A-methods'!$AF:$AF,$B983,'A-methods'!$D:$D,$C983,'A-methods'!$A:$A,$D983)</f>
        <v>0</v>
      </c>
      <c r="T983" s="243">
        <f>SUMIFS('A-methods'!Z:Z,'A-methods'!$AG:$AG,"absolute",'A-methods'!$AF:$AF,$B983,'A-methods'!$D:$D,$C983,'A-methods'!$A:$A,$D983)</f>
        <v>0</v>
      </c>
      <c r="U983" s="243">
        <f>SUMIFS('A-methods'!AA:AA,'A-methods'!$AG:$AG,"absolute",'A-methods'!$AF:$AF,$B983,'A-methods'!$D:$D,$C983,'A-methods'!$A:$A,$D983)</f>
        <v>0</v>
      </c>
      <c r="V983" s="243">
        <f>SUMIFS('A-methods'!AB:AB,'A-methods'!$AG:$AG,"absolute",'A-methods'!$AF:$AF,$B983,'A-methods'!$D:$D,$C983,'A-methods'!$A:$A,$D983)</f>
        <v>0</v>
      </c>
      <c r="W983" s="243">
        <f>SUMIFS('A-methods'!AC:AC,'A-methods'!$AG:$AG,"absolute",'A-methods'!$AF:$AF,$B983,'A-methods'!$D:$D,$C983,'A-methods'!$A:$A,$D983)</f>
        <v>0</v>
      </c>
      <c r="X983" s="243">
        <f>SUMIFS('A-methods'!AD:AD,'A-methods'!$AG:$AG,"absolute",'A-methods'!$AF:$AF,$B983,'A-methods'!$D:$D,$C983,'A-methods'!$A:$A,$D983)</f>
        <v>0</v>
      </c>
      <c r="Y983" s="243">
        <f>SUMIFS('A-methods'!AE:AE,'A-methods'!$AG:$AG,"absolute",'A-methods'!$AF:$AF,$B983,'A-methods'!$D:$D,$C983,'A-methods'!$A:$A,$D983)</f>
        <v>0</v>
      </c>
    </row>
    <row r="984" spans="1:27">
      <c r="A984" s="237" t="s">
        <v>159</v>
      </c>
      <c r="B984" s="221" t="s">
        <v>203</v>
      </c>
      <c r="C984" s="274" t="str">
        <f t="shared" si="89"/>
        <v>NSW</v>
      </c>
      <c r="D984" s="272" t="str">
        <f t="shared" si="91"/>
        <v>High</v>
      </c>
      <c r="E984" s="195">
        <f>SUMIFS('A-methods'!K:K,'A-methods'!$AG:$AG,"absolute",'A-methods'!$AF:$AF,$B984,'A-methods'!$D:$D,$C984,'A-methods'!$A:$A,$D984)</f>
        <v>277650</v>
      </c>
      <c r="F984" s="243">
        <f>SUMIFS('A-methods'!L:L,'A-methods'!$AG:$AG,"absolute",'A-methods'!$AF:$AF,$B984,'A-methods'!$D:$D,$C984,'A-methods'!$A:$A,$D984)</f>
        <v>277650</v>
      </c>
      <c r="G984" s="243">
        <f>SUMIFS('A-methods'!M:M,'A-methods'!$AG:$AG,"absolute",'A-methods'!$AF:$AF,$B984,'A-methods'!$D:$D,$C984,'A-methods'!$A:$A,$D984)</f>
        <v>277650</v>
      </c>
      <c r="H984" s="243">
        <f>SUMIFS('A-methods'!N:N,'A-methods'!$AG:$AG,"absolute",'A-methods'!$AF:$AF,$B984,'A-methods'!$D:$D,$C984,'A-methods'!$A:$A,$D984)</f>
        <v>277650</v>
      </c>
      <c r="I984" s="243">
        <f>SUMIFS('A-methods'!O:O,'A-methods'!$AG:$AG,"absolute",'A-methods'!$AF:$AF,$B984,'A-methods'!$D:$D,$C984,'A-methods'!$A:$A,$D984)</f>
        <v>277650</v>
      </c>
      <c r="J984" s="243">
        <f>SUMIFS('A-methods'!P:P,'A-methods'!$AG:$AG,"absolute",'A-methods'!$AF:$AF,$B984,'A-methods'!$D:$D,$C984,'A-methods'!$A:$A,$D984)</f>
        <v>277650</v>
      </c>
      <c r="K984" s="243">
        <f>SUMIFS('A-methods'!Q:Q,'A-methods'!$AG:$AG,"absolute",'A-methods'!$AF:$AF,$B984,'A-methods'!$D:$D,$C984,'A-methods'!$A:$A,$D984)</f>
        <v>277650</v>
      </c>
      <c r="L984" s="243">
        <f>SUMIFS('A-methods'!R:R,'A-methods'!$AG:$AG,"absolute",'A-methods'!$AF:$AF,$B984,'A-methods'!$D:$D,$C984,'A-methods'!$A:$A,$D984)</f>
        <v>277650</v>
      </c>
      <c r="M984" s="243">
        <f>SUMIFS('A-methods'!S:S,'A-methods'!$AG:$AG,"absolute",'A-methods'!$AF:$AF,$B984,'A-methods'!$D:$D,$C984,'A-methods'!$A:$A,$D984)</f>
        <v>277650</v>
      </c>
      <c r="N984" s="243">
        <f>SUMIFS('A-methods'!T:T,'A-methods'!$AG:$AG,"absolute",'A-methods'!$AF:$AF,$B984,'A-methods'!$D:$D,$C984,'A-methods'!$A:$A,$D984)</f>
        <v>277650</v>
      </c>
      <c r="O984" s="243">
        <f>SUMIFS('A-methods'!U:U,'A-methods'!$AG:$AG,"absolute",'A-methods'!$AF:$AF,$B984,'A-methods'!$D:$D,$C984,'A-methods'!$A:$A,$D984)</f>
        <v>277650</v>
      </c>
      <c r="P984" s="243">
        <f>SUMIFS('A-methods'!V:V,'A-methods'!$AG:$AG,"absolute",'A-methods'!$AF:$AF,$B984,'A-methods'!$D:$D,$C984,'A-methods'!$A:$A,$D984)</f>
        <v>277650</v>
      </c>
      <c r="Q984" s="243">
        <f>SUMIFS('A-methods'!W:W,'A-methods'!$AG:$AG,"absolute",'A-methods'!$AF:$AF,$B984,'A-methods'!$D:$D,$C984,'A-methods'!$A:$A,$D984)</f>
        <v>277650</v>
      </c>
      <c r="R984" s="243">
        <f>SUMIFS('A-methods'!X:X,'A-methods'!$AG:$AG,"absolute",'A-methods'!$AF:$AF,$B984,'A-methods'!$D:$D,$C984,'A-methods'!$A:$A,$D984)</f>
        <v>277650</v>
      </c>
      <c r="S984" s="243">
        <f>SUMIFS('A-methods'!Y:Y,'A-methods'!$AG:$AG,"absolute",'A-methods'!$AF:$AF,$B984,'A-methods'!$D:$D,$C984,'A-methods'!$A:$A,$D984)</f>
        <v>277650</v>
      </c>
      <c r="T984" s="243">
        <f>SUMIFS('A-methods'!Z:Z,'A-methods'!$AG:$AG,"absolute",'A-methods'!$AF:$AF,$B984,'A-methods'!$D:$D,$C984,'A-methods'!$A:$A,$D984)</f>
        <v>277650</v>
      </c>
      <c r="U984" s="243">
        <f>SUMIFS('A-methods'!AA:AA,'A-methods'!$AG:$AG,"absolute",'A-methods'!$AF:$AF,$B984,'A-methods'!$D:$D,$C984,'A-methods'!$A:$A,$D984)</f>
        <v>277650</v>
      </c>
      <c r="V984" s="243">
        <f>SUMIFS('A-methods'!AB:AB,'A-methods'!$AG:$AG,"absolute",'A-methods'!$AF:$AF,$B984,'A-methods'!$D:$D,$C984,'A-methods'!$A:$A,$D984)</f>
        <v>277650</v>
      </c>
      <c r="W984" s="243">
        <f>SUMIFS('A-methods'!AC:AC,'A-methods'!$AG:$AG,"absolute",'A-methods'!$AF:$AF,$B984,'A-methods'!$D:$D,$C984,'A-methods'!$A:$A,$D984)</f>
        <v>277650</v>
      </c>
      <c r="X984" s="243">
        <f>SUMIFS('A-methods'!AD:AD,'A-methods'!$AG:$AG,"absolute",'A-methods'!$AF:$AF,$B984,'A-methods'!$D:$D,$C984,'A-methods'!$A:$A,$D984)</f>
        <v>277650</v>
      </c>
      <c r="Y984" s="243">
        <f>SUMIFS('A-methods'!AE:AE,'A-methods'!$AG:$AG,"absolute",'A-methods'!$AF:$AF,$B984,'A-methods'!$D:$D,$C984,'A-methods'!$A:$A,$D984)</f>
        <v>277650</v>
      </c>
    </row>
    <row r="985" spans="1:27">
      <c r="A985" s="237" t="s">
        <v>258</v>
      </c>
      <c r="B985" s="221" t="s">
        <v>766</v>
      </c>
      <c r="C985" s="274" t="str">
        <f t="shared" si="89"/>
        <v>NSW</v>
      </c>
      <c r="D985" s="272" t="str">
        <f t="shared" si="91"/>
        <v>High</v>
      </c>
      <c r="E985" s="195">
        <f>SUMIFS('A-methods'!K:K,'A-methods'!$AG:$AG,"absolute",'A-methods'!$AF:$AF,$B985,'A-methods'!$D:$D,$C985,'A-methods'!$A:$A,$D985)</f>
        <v>98185.693140114556</v>
      </c>
      <c r="F985" s="243">
        <f>SUMIFS('A-methods'!L:L,'A-methods'!$AG:$AG,"absolute",'A-methods'!$AF:$AF,$B985,'A-methods'!$D:$D,$C985,'A-methods'!$A:$A,$D985)</f>
        <v>99658.478537216259</v>
      </c>
      <c r="G985" s="243">
        <f>SUMIFS('A-methods'!M:M,'A-methods'!$AG:$AG,"absolute",'A-methods'!$AF:$AF,$B985,'A-methods'!$D:$D,$C985,'A-methods'!$A:$A,$D985)</f>
        <v>101153.35571527449</v>
      </c>
      <c r="H985" s="243">
        <f>SUMIFS('A-methods'!N:N,'A-methods'!$AG:$AG,"absolute",'A-methods'!$AF:$AF,$B985,'A-methods'!$D:$D,$C985,'A-methods'!$A:$A,$D985)</f>
        <v>102670.65605100359</v>
      </c>
      <c r="I985" s="243">
        <f>SUMIFS('A-methods'!O:O,'A-methods'!$AG:$AG,"absolute",'A-methods'!$AF:$AF,$B985,'A-methods'!$D:$D,$C985,'A-methods'!$A:$A,$D985)</f>
        <v>104210.71589176863</v>
      </c>
      <c r="J985" s="243">
        <f>SUMIFS('A-methods'!P:P,'A-methods'!$AG:$AG,"absolute",'A-methods'!$AF:$AF,$B985,'A-methods'!$D:$D,$C985,'A-methods'!$A:$A,$D985)</f>
        <v>105773.87663014515</v>
      </c>
      <c r="K985" s="243">
        <f>SUMIFS('A-methods'!Q:Q,'A-methods'!$AG:$AG,"absolute",'A-methods'!$AF:$AF,$B985,'A-methods'!$D:$D,$C985,'A-methods'!$A:$A,$D985)</f>
        <v>107360.48477959732</v>
      </c>
      <c r="L985" s="243">
        <f>SUMIFS('A-methods'!R:R,'A-methods'!$AG:$AG,"absolute",'A-methods'!$AF:$AF,$B985,'A-methods'!$D:$D,$C985,'A-methods'!$A:$A,$D985)</f>
        <v>108970.89205129127</v>
      </c>
      <c r="M985" s="243">
        <f>SUMIFS('A-methods'!S:S,'A-methods'!$AG:$AG,"absolute",'A-methods'!$AF:$AF,$B985,'A-methods'!$D:$D,$C985,'A-methods'!$A:$A,$D985)</f>
        <v>110605.45543206063</v>
      </c>
      <c r="N985" s="243">
        <f>SUMIFS('A-methods'!T:T,'A-methods'!$AG:$AG,"absolute",'A-methods'!$AF:$AF,$B985,'A-methods'!$D:$D,$C985,'A-methods'!$A:$A,$D985)</f>
        <v>112264.53726354153</v>
      </c>
      <c r="O985" s="243">
        <f>SUMIFS('A-methods'!U:U,'A-methods'!$AG:$AG,"absolute",'A-methods'!$AF:$AF,$B985,'A-methods'!$D:$D,$C985,'A-methods'!$A:$A,$D985)</f>
        <v>113948.50532249463</v>
      </c>
      <c r="P985" s="243">
        <f>SUMIFS('A-methods'!V:V,'A-methods'!$AG:$AG,"absolute",'A-methods'!$AF:$AF,$B985,'A-methods'!$D:$D,$C985,'A-methods'!$A:$A,$D985)</f>
        <v>115657.73290233203</v>
      </c>
      <c r="Q985" s="243">
        <f>SUMIFS('A-methods'!W:W,'A-methods'!$AG:$AG,"absolute",'A-methods'!$AF:$AF,$B985,'A-methods'!$D:$D,$C985,'A-methods'!$A:$A,$D985)</f>
        <v>117392.59889586701</v>
      </c>
      <c r="R985" s="243">
        <f>SUMIFS('A-methods'!X:X,'A-methods'!$AG:$AG,"absolute",'A-methods'!$AF:$AF,$B985,'A-methods'!$D:$D,$C985,'A-methods'!$A:$A,$D985)</f>
        <v>119153.487879305</v>
      </c>
      <c r="S985" s="243">
        <f>SUMIFS('A-methods'!Y:Y,'A-methods'!$AG:$AG,"absolute",'A-methods'!$AF:$AF,$B985,'A-methods'!$D:$D,$C985,'A-methods'!$A:$A,$D985)</f>
        <v>120940.79019749457</v>
      </c>
      <c r="T985" s="243">
        <f>SUMIFS('A-methods'!Z:Z,'A-methods'!$AG:$AG,"absolute",'A-methods'!$AF:$AF,$B985,'A-methods'!$D:$D,$C985,'A-methods'!$A:$A,$D985)</f>
        <v>122754.90205045698</v>
      </c>
      <c r="U985" s="243">
        <f>SUMIFS('A-methods'!AA:AA,'A-methods'!$AG:$AG,"absolute",'A-methods'!$AF:$AF,$B985,'A-methods'!$D:$D,$C985,'A-methods'!$A:$A,$D985)</f>
        <v>124596.22558121382</v>
      </c>
      <c r="V985" s="243">
        <f>SUMIFS('A-methods'!AB:AB,'A-methods'!$AG:$AG,"absolute",'A-methods'!$AF:$AF,$B985,'A-methods'!$D:$D,$C985,'A-methods'!$A:$A,$D985)</f>
        <v>126465.16896493202</v>
      </c>
      <c r="W985" s="243">
        <f>SUMIFS('A-methods'!AC:AC,'A-methods'!$AG:$AG,"absolute",'A-methods'!$AF:$AF,$B985,'A-methods'!$D:$D,$C985,'A-methods'!$A:$A,$D985)</f>
        <v>128362.14649940598</v>
      </c>
      <c r="X985" s="243">
        <f>SUMIFS('A-methods'!AD:AD,'A-methods'!$AG:$AG,"absolute",'A-methods'!$AF:$AF,$B985,'A-methods'!$D:$D,$C985,'A-methods'!$A:$A,$D985)</f>
        <v>130287.57869689705</v>
      </c>
      <c r="Y985" s="243">
        <f>SUMIFS('A-methods'!AE:AE,'A-methods'!$AG:$AG,"absolute",'A-methods'!$AF:$AF,$B985,'A-methods'!$D:$D,$C985,'A-methods'!$A:$A,$D985)</f>
        <v>132241.89237735048</v>
      </c>
    </row>
    <row r="986" spans="1:27">
      <c r="A986" s="237" t="s">
        <v>259</v>
      </c>
      <c r="B986" s="221" t="s">
        <v>263</v>
      </c>
      <c r="C986" s="274" t="str">
        <f t="shared" si="89"/>
        <v>NSW</v>
      </c>
      <c r="D986" s="272" t="str">
        <f t="shared" si="91"/>
        <v>High</v>
      </c>
      <c r="E986" s="195">
        <f>SUMIFS('A-methods'!K:K,'A-methods'!$AG:$AG,"absolute",'A-methods'!$AF:$AF,$B986,'A-methods'!$D:$D,$C986,'A-methods'!$A:$A,$D986)</f>
        <v>0</v>
      </c>
      <c r="F986" s="243">
        <f>SUMIFS('A-methods'!L:L,'A-methods'!$AG:$AG,"absolute",'A-methods'!$AF:$AF,$B986,'A-methods'!$D:$D,$C986,'A-methods'!$A:$A,$D986)</f>
        <v>0</v>
      </c>
      <c r="G986" s="243">
        <f>SUMIFS('A-methods'!M:M,'A-methods'!$AG:$AG,"absolute",'A-methods'!$AF:$AF,$B986,'A-methods'!$D:$D,$C986,'A-methods'!$A:$A,$D986)</f>
        <v>0</v>
      </c>
      <c r="H986" s="243">
        <f>SUMIFS('A-methods'!N:N,'A-methods'!$AG:$AG,"absolute",'A-methods'!$AF:$AF,$B986,'A-methods'!$D:$D,$C986,'A-methods'!$A:$A,$D986)</f>
        <v>0</v>
      </c>
      <c r="I986" s="243">
        <f>SUMIFS('A-methods'!O:O,'A-methods'!$AG:$AG,"absolute",'A-methods'!$AF:$AF,$B986,'A-methods'!$D:$D,$C986,'A-methods'!$A:$A,$D986)</f>
        <v>0</v>
      </c>
      <c r="J986" s="243">
        <f>SUMIFS('A-methods'!P:P,'A-methods'!$AG:$AG,"absolute",'A-methods'!$AF:$AF,$B986,'A-methods'!$D:$D,$C986,'A-methods'!$A:$A,$D986)</f>
        <v>0</v>
      </c>
      <c r="K986" s="243">
        <f>SUMIFS('A-methods'!Q:Q,'A-methods'!$AG:$AG,"absolute",'A-methods'!$AF:$AF,$B986,'A-methods'!$D:$D,$C986,'A-methods'!$A:$A,$D986)</f>
        <v>0</v>
      </c>
      <c r="L986" s="243">
        <f>SUMIFS('A-methods'!R:R,'A-methods'!$AG:$AG,"absolute",'A-methods'!$AF:$AF,$B986,'A-methods'!$D:$D,$C986,'A-methods'!$A:$A,$D986)</f>
        <v>0</v>
      </c>
      <c r="M986" s="243">
        <f>SUMIFS('A-methods'!S:S,'A-methods'!$AG:$AG,"absolute",'A-methods'!$AF:$AF,$B986,'A-methods'!$D:$D,$C986,'A-methods'!$A:$A,$D986)</f>
        <v>0</v>
      </c>
      <c r="N986" s="243">
        <f>SUMIFS('A-methods'!T:T,'A-methods'!$AG:$AG,"absolute",'A-methods'!$AF:$AF,$B986,'A-methods'!$D:$D,$C986,'A-methods'!$A:$A,$D986)</f>
        <v>0</v>
      </c>
      <c r="O986" s="243">
        <f>SUMIFS('A-methods'!U:U,'A-methods'!$AG:$AG,"absolute",'A-methods'!$AF:$AF,$B986,'A-methods'!$D:$D,$C986,'A-methods'!$A:$A,$D986)</f>
        <v>0</v>
      </c>
      <c r="P986" s="243">
        <f>SUMIFS('A-methods'!V:V,'A-methods'!$AG:$AG,"absolute",'A-methods'!$AF:$AF,$B986,'A-methods'!$D:$D,$C986,'A-methods'!$A:$A,$D986)</f>
        <v>0</v>
      </c>
      <c r="Q986" s="243">
        <f>SUMIFS('A-methods'!W:W,'A-methods'!$AG:$AG,"absolute",'A-methods'!$AF:$AF,$B986,'A-methods'!$D:$D,$C986,'A-methods'!$A:$A,$D986)</f>
        <v>0</v>
      </c>
      <c r="R986" s="243">
        <f>SUMIFS('A-methods'!X:X,'A-methods'!$AG:$AG,"absolute",'A-methods'!$AF:$AF,$B986,'A-methods'!$D:$D,$C986,'A-methods'!$A:$A,$D986)</f>
        <v>0</v>
      </c>
      <c r="S986" s="243">
        <f>SUMIFS('A-methods'!Y:Y,'A-methods'!$AG:$AG,"absolute",'A-methods'!$AF:$AF,$B986,'A-methods'!$D:$D,$C986,'A-methods'!$A:$A,$D986)</f>
        <v>0</v>
      </c>
      <c r="T986" s="243">
        <f>SUMIFS('A-methods'!Z:Z,'A-methods'!$AG:$AG,"absolute",'A-methods'!$AF:$AF,$B986,'A-methods'!$D:$D,$C986,'A-methods'!$A:$A,$D986)</f>
        <v>0</v>
      </c>
      <c r="U986" s="243">
        <f>SUMIFS('A-methods'!AA:AA,'A-methods'!$AG:$AG,"absolute",'A-methods'!$AF:$AF,$B986,'A-methods'!$D:$D,$C986,'A-methods'!$A:$A,$D986)</f>
        <v>0</v>
      </c>
      <c r="V986" s="243">
        <f>SUMIFS('A-methods'!AB:AB,'A-methods'!$AG:$AG,"absolute",'A-methods'!$AF:$AF,$B986,'A-methods'!$D:$D,$C986,'A-methods'!$A:$A,$D986)</f>
        <v>0</v>
      </c>
      <c r="W986" s="243">
        <f>SUMIFS('A-methods'!AC:AC,'A-methods'!$AG:$AG,"absolute",'A-methods'!$AF:$AF,$B986,'A-methods'!$D:$D,$C986,'A-methods'!$A:$A,$D986)</f>
        <v>0</v>
      </c>
      <c r="X986" s="243">
        <f>SUMIFS('A-methods'!AD:AD,'A-methods'!$AG:$AG,"absolute",'A-methods'!$AF:$AF,$B986,'A-methods'!$D:$D,$C986,'A-methods'!$A:$A,$D986)</f>
        <v>0</v>
      </c>
      <c r="Y986" s="243">
        <f>SUMIFS('A-methods'!AE:AE,'A-methods'!$AG:$AG,"absolute",'A-methods'!$AF:$AF,$B986,'A-methods'!$D:$D,$C986,'A-methods'!$A:$A,$D986)</f>
        <v>0</v>
      </c>
    </row>
    <row r="987" spans="1:27">
      <c r="A987" s="237" t="s">
        <v>171</v>
      </c>
      <c r="B987" s="221" t="s">
        <v>172</v>
      </c>
      <c r="C987" s="274" t="str">
        <f t="shared" si="89"/>
        <v>NSW</v>
      </c>
      <c r="D987" s="272" t="str">
        <f t="shared" si="91"/>
        <v>High</v>
      </c>
      <c r="E987" s="195">
        <f>SUMIFS('A-methods'!K:K,'A-methods'!$AG:$AG,"absolute",'A-methods'!$AF:$AF,$B987,'A-methods'!$D:$D,$C987,'A-methods'!$A:$A,$D987)</f>
        <v>265550</v>
      </c>
      <c r="F987" s="243">
        <f>SUMIFS('A-methods'!L:L,'A-methods'!$AG:$AG,"absolute",'A-methods'!$AF:$AF,$B987,'A-methods'!$D:$D,$C987,'A-methods'!$A:$A,$D987)</f>
        <v>265550</v>
      </c>
      <c r="G987" s="243">
        <f>SUMIFS('A-methods'!M:M,'A-methods'!$AG:$AG,"absolute",'A-methods'!$AF:$AF,$B987,'A-methods'!$D:$D,$C987,'A-methods'!$A:$A,$D987)</f>
        <v>265550</v>
      </c>
      <c r="H987" s="243">
        <f>SUMIFS('A-methods'!N:N,'A-methods'!$AG:$AG,"absolute",'A-methods'!$AF:$AF,$B987,'A-methods'!$D:$D,$C987,'A-methods'!$A:$A,$D987)</f>
        <v>265550</v>
      </c>
      <c r="I987" s="243">
        <f>SUMIFS('A-methods'!O:O,'A-methods'!$AG:$AG,"absolute",'A-methods'!$AF:$AF,$B987,'A-methods'!$D:$D,$C987,'A-methods'!$A:$A,$D987)</f>
        <v>265550</v>
      </c>
      <c r="J987" s="243">
        <f>SUMIFS('A-methods'!P:P,'A-methods'!$AG:$AG,"absolute",'A-methods'!$AF:$AF,$B987,'A-methods'!$D:$D,$C987,'A-methods'!$A:$A,$D987)</f>
        <v>265550</v>
      </c>
      <c r="K987" s="243">
        <f>SUMIFS('A-methods'!Q:Q,'A-methods'!$AG:$AG,"absolute",'A-methods'!$AF:$AF,$B987,'A-methods'!$D:$D,$C987,'A-methods'!$A:$A,$D987)</f>
        <v>265550</v>
      </c>
      <c r="L987" s="243">
        <f>SUMIFS('A-methods'!R:R,'A-methods'!$AG:$AG,"absolute",'A-methods'!$AF:$AF,$B987,'A-methods'!$D:$D,$C987,'A-methods'!$A:$A,$D987)</f>
        <v>265550</v>
      </c>
      <c r="M987" s="243">
        <f>SUMIFS('A-methods'!S:S,'A-methods'!$AG:$AG,"absolute",'A-methods'!$AF:$AF,$B987,'A-methods'!$D:$D,$C987,'A-methods'!$A:$A,$D987)</f>
        <v>265550</v>
      </c>
      <c r="N987" s="243">
        <f>SUMIFS('A-methods'!T:T,'A-methods'!$AG:$AG,"absolute",'A-methods'!$AF:$AF,$B987,'A-methods'!$D:$D,$C987,'A-methods'!$A:$A,$D987)</f>
        <v>265550</v>
      </c>
      <c r="O987" s="243">
        <f>SUMIFS('A-methods'!U:U,'A-methods'!$AG:$AG,"absolute",'A-methods'!$AF:$AF,$B987,'A-methods'!$D:$D,$C987,'A-methods'!$A:$A,$D987)</f>
        <v>265550</v>
      </c>
      <c r="P987" s="243">
        <f>SUMIFS('A-methods'!V:V,'A-methods'!$AG:$AG,"absolute",'A-methods'!$AF:$AF,$B987,'A-methods'!$D:$D,$C987,'A-methods'!$A:$A,$D987)</f>
        <v>265550</v>
      </c>
      <c r="Q987" s="243">
        <f>SUMIFS('A-methods'!W:W,'A-methods'!$AG:$AG,"absolute",'A-methods'!$AF:$AF,$B987,'A-methods'!$D:$D,$C987,'A-methods'!$A:$A,$D987)</f>
        <v>265550</v>
      </c>
      <c r="R987" s="243">
        <f>SUMIFS('A-methods'!X:X,'A-methods'!$AG:$AG,"absolute",'A-methods'!$AF:$AF,$B987,'A-methods'!$D:$D,$C987,'A-methods'!$A:$A,$D987)</f>
        <v>265550</v>
      </c>
      <c r="S987" s="243">
        <f>SUMIFS('A-methods'!Y:Y,'A-methods'!$AG:$AG,"absolute",'A-methods'!$AF:$AF,$B987,'A-methods'!$D:$D,$C987,'A-methods'!$A:$A,$D987)</f>
        <v>265550</v>
      </c>
      <c r="T987" s="243">
        <f>SUMIFS('A-methods'!Z:Z,'A-methods'!$AG:$AG,"absolute",'A-methods'!$AF:$AF,$B987,'A-methods'!$D:$D,$C987,'A-methods'!$A:$A,$D987)</f>
        <v>265550</v>
      </c>
      <c r="U987" s="243">
        <f>SUMIFS('A-methods'!AA:AA,'A-methods'!$AG:$AG,"absolute",'A-methods'!$AF:$AF,$B987,'A-methods'!$D:$D,$C987,'A-methods'!$A:$A,$D987)</f>
        <v>265550</v>
      </c>
      <c r="V987" s="243">
        <f>SUMIFS('A-methods'!AB:AB,'A-methods'!$AG:$AG,"absolute",'A-methods'!$AF:$AF,$B987,'A-methods'!$D:$D,$C987,'A-methods'!$A:$A,$D987)</f>
        <v>265550</v>
      </c>
      <c r="W987" s="243">
        <f>SUMIFS('A-methods'!AC:AC,'A-methods'!$AG:$AG,"absolute",'A-methods'!$AF:$AF,$B987,'A-methods'!$D:$D,$C987,'A-methods'!$A:$A,$D987)</f>
        <v>265550</v>
      </c>
      <c r="X987" s="243">
        <f>SUMIFS('A-methods'!AD:AD,'A-methods'!$AG:$AG,"absolute",'A-methods'!$AF:$AF,$B987,'A-methods'!$D:$D,$C987,'A-methods'!$A:$A,$D987)</f>
        <v>265550</v>
      </c>
      <c r="Y987" s="243">
        <f>SUMIFS('A-methods'!AE:AE,'A-methods'!$AG:$AG,"absolute",'A-methods'!$AF:$AF,$B987,'A-methods'!$D:$D,$C987,'A-methods'!$A:$A,$D987)</f>
        <v>265550</v>
      </c>
    </row>
    <row r="988" spans="1:27">
      <c r="A988" s="237" t="s">
        <v>260</v>
      </c>
      <c r="B988" s="221" t="s">
        <v>264</v>
      </c>
      <c r="C988" s="274" t="str">
        <f t="shared" si="89"/>
        <v>NSW</v>
      </c>
      <c r="D988" s="272" t="str">
        <f t="shared" si="91"/>
        <v>High</v>
      </c>
      <c r="E988" s="195">
        <f>SUMIFS('A-methods'!K:K,'A-methods'!$AG:$AG,"absolute",'A-methods'!$AF:$AF,$B988,'A-methods'!$D:$D,$C988,'A-methods'!$A:$A,$D988)</f>
        <v>0</v>
      </c>
      <c r="F988" s="243">
        <f>SUMIFS('A-methods'!L:L,'A-methods'!$AG:$AG,"absolute",'A-methods'!$AF:$AF,$B988,'A-methods'!$D:$D,$C988,'A-methods'!$A:$A,$D988)</f>
        <v>0</v>
      </c>
      <c r="G988" s="243">
        <f>SUMIFS('A-methods'!M:M,'A-methods'!$AG:$AG,"absolute",'A-methods'!$AF:$AF,$B988,'A-methods'!$D:$D,$C988,'A-methods'!$A:$A,$D988)</f>
        <v>0</v>
      </c>
      <c r="H988" s="243">
        <f>SUMIFS('A-methods'!N:N,'A-methods'!$AG:$AG,"absolute",'A-methods'!$AF:$AF,$B988,'A-methods'!$D:$D,$C988,'A-methods'!$A:$A,$D988)</f>
        <v>0</v>
      </c>
      <c r="I988" s="243">
        <f>SUMIFS('A-methods'!O:O,'A-methods'!$AG:$AG,"absolute",'A-methods'!$AF:$AF,$B988,'A-methods'!$D:$D,$C988,'A-methods'!$A:$A,$D988)</f>
        <v>0</v>
      </c>
      <c r="J988" s="243">
        <f>SUMIFS('A-methods'!P:P,'A-methods'!$AG:$AG,"absolute",'A-methods'!$AF:$AF,$B988,'A-methods'!$D:$D,$C988,'A-methods'!$A:$A,$D988)</f>
        <v>36000</v>
      </c>
      <c r="K988" s="243">
        <f>SUMIFS('A-methods'!Q:Q,'A-methods'!$AG:$AG,"absolute",'A-methods'!$AF:$AF,$B988,'A-methods'!$D:$D,$C988,'A-methods'!$A:$A,$D988)</f>
        <v>36000</v>
      </c>
      <c r="L988" s="243">
        <f>SUMIFS('A-methods'!R:R,'A-methods'!$AG:$AG,"absolute",'A-methods'!$AF:$AF,$B988,'A-methods'!$D:$D,$C988,'A-methods'!$A:$A,$D988)</f>
        <v>36000</v>
      </c>
      <c r="M988" s="243">
        <f>SUMIFS('A-methods'!S:S,'A-methods'!$AG:$AG,"absolute",'A-methods'!$AF:$AF,$B988,'A-methods'!$D:$D,$C988,'A-methods'!$A:$A,$D988)</f>
        <v>36000</v>
      </c>
      <c r="N988" s="243">
        <f>SUMIFS('A-methods'!T:T,'A-methods'!$AG:$AG,"absolute",'A-methods'!$AF:$AF,$B988,'A-methods'!$D:$D,$C988,'A-methods'!$A:$A,$D988)</f>
        <v>36000</v>
      </c>
      <c r="O988" s="243">
        <f>SUMIFS('A-methods'!U:U,'A-methods'!$AG:$AG,"absolute",'A-methods'!$AF:$AF,$B988,'A-methods'!$D:$D,$C988,'A-methods'!$A:$A,$D988)</f>
        <v>36000</v>
      </c>
      <c r="P988" s="243">
        <f>SUMIFS('A-methods'!V:V,'A-methods'!$AG:$AG,"absolute",'A-methods'!$AF:$AF,$B988,'A-methods'!$D:$D,$C988,'A-methods'!$A:$A,$D988)</f>
        <v>36000</v>
      </c>
      <c r="Q988" s="243">
        <f>SUMIFS('A-methods'!W:W,'A-methods'!$AG:$AG,"absolute",'A-methods'!$AF:$AF,$B988,'A-methods'!$D:$D,$C988,'A-methods'!$A:$A,$D988)</f>
        <v>36000</v>
      </c>
      <c r="R988" s="243">
        <f>SUMIFS('A-methods'!X:X,'A-methods'!$AG:$AG,"absolute",'A-methods'!$AF:$AF,$B988,'A-methods'!$D:$D,$C988,'A-methods'!$A:$A,$D988)</f>
        <v>36000</v>
      </c>
      <c r="S988" s="243">
        <f>SUMIFS('A-methods'!Y:Y,'A-methods'!$AG:$AG,"absolute",'A-methods'!$AF:$AF,$B988,'A-methods'!$D:$D,$C988,'A-methods'!$A:$A,$D988)</f>
        <v>36000</v>
      </c>
      <c r="T988" s="243">
        <f>SUMIFS('A-methods'!Z:Z,'A-methods'!$AG:$AG,"absolute",'A-methods'!$AF:$AF,$B988,'A-methods'!$D:$D,$C988,'A-methods'!$A:$A,$D988)</f>
        <v>36000</v>
      </c>
      <c r="U988" s="243">
        <f>SUMIFS('A-methods'!AA:AA,'A-methods'!$AG:$AG,"absolute",'A-methods'!$AF:$AF,$B988,'A-methods'!$D:$D,$C988,'A-methods'!$A:$A,$D988)</f>
        <v>36000</v>
      </c>
      <c r="V988" s="243">
        <f>SUMIFS('A-methods'!AB:AB,'A-methods'!$AG:$AG,"absolute",'A-methods'!$AF:$AF,$B988,'A-methods'!$D:$D,$C988,'A-methods'!$A:$A,$D988)</f>
        <v>36000</v>
      </c>
      <c r="W988" s="243">
        <f>SUMIFS('A-methods'!AC:AC,'A-methods'!$AG:$AG,"absolute",'A-methods'!$AF:$AF,$B988,'A-methods'!$D:$D,$C988,'A-methods'!$A:$A,$D988)</f>
        <v>36000</v>
      </c>
      <c r="X988" s="243">
        <f>SUMIFS('A-methods'!AD:AD,'A-methods'!$AG:$AG,"absolute",'A-methods'!$AF:$AF,$B988,'A-methods'!$D:$D,$C988,'A-methods'!$A:$A,$D988)</f>
        <v>36000</v>
      </c>
      <c r="Y988" s="243">
        <f>SUMIFS('A-methods'!AE:AE,'A-methods'!$AG:$AG,"absolute",'A-methods'!$AF:$AF,$B988,'A-methods'!$D:$D,$C988,'A-methods'!$A:$A,$D988)</f>
        <v>36000</v>
      </c>
    </row>
    <row r="989" spans="1:27">
      <c r="A989" s="237" t="s">
        <v>175</v>
      </c>
      <c r="B989" s="221" t="s">
        <v>373</v>
      </c>
      <c r="C989" s="274" t="str">
        <f t="shared" si="89"/>
        <v>NSW</v>
      </c>
      <c r="D989" s="272" t="str">
        <f t="shared" si="91"/>
        <v>High</v>
      </c>
      <c r="E989" s="195">
        <f>SUMIFS('A-methods'!K:K,'A-methods'!$AG:$AG,"absolute",'A-methods'!$AF:$AF,$B989,'A-methods'!$D:$D,$C989,'A-methods'!$A:$A,$D989)</f>
        <v>0</v>
      </c>
      <c r="F989" s="243">
        <f>SUMIFS('A-methods'!L:L,'A-methods'!$AG:$AG,"absolute",'A-methods'!$AF:$AF,$B989,'A-methods'!$D:$D,$C989,'A-methods'!$A:$A,$D989)</f>
        <v>0</v>
      </c>
      <c r="G989" s="243">
        <f>SUMIFS('A-methods'!M:M,'A-methods'!$AG:$AG,"absolute",'A-methods'!$AF:$AF,$B989,'A-methods'!$D:$D,$C989,'A-methods'!$A:$A,$D989)</f>
        <v>0</v>
      </c>
      <c r="H989" s="243">
        <f>SUMIFS('A-methods'!N:N,'A-methods'!$AG:$AG,"absolute",'A-methods'!$AF:$AF,$B989,'A-methods'!$D:$D,$C989,'A-methods'!$A:$A,$D989)</f>
        <v>0</v>
      </c>
      <c r="I989" s="243">
        <f>SUMIFS('A-methods'!O:O,'A-methods'!$AG:$AG,"absolute",'A-methods'!$AF:$AF,$B989,'A-methods'!$D:$D,$C989,'A-methods'!$A:$A,$D989)</f>
        <v>0</v>
      </c>
      <c r="J989" s="243">
        <f>SUMIFS('A-methods'!P:P,'A-methods'!$AG:$AG,"absolute",'A-methods'!$AF:$AF,$B989,'A-methods'!$D:$D,$C989,'A-methods'!$A:$A,$D989)</f>
        <v>0</v>
      </c>
      <c r="K989" s="243">
        <f>SUMIFS('A-methods'!Q:Q,'A-methods'!$AG:$AG,"absolute",'A-methods'!$AF:$AF,$B989,'A-methods'!$D:$D,$C989,'A-methods'!$A:$A,$D989)</f>
        <v>0</v>
      </c>
      <c r="L989" s="243">
        <f>SUMIFS('A-methods'!R:R,'A-methods'!$AG:$AG,"absolute",'A-methods'!$AF:$AF,$B989,'A-methods'!$D:$D,$C989,'A-methods'!$A:$A,$D989)</f>
        <v>0</v>
      </c>
      <c r="M989" s="243">
        <f>SUMIFS('A-methods'!S:S,'A-methods'!$AG:$AG,"absolute",'A-methods'!$AF:$AF,$B989,'A-methods'!$D:$D,$C989,'A-methods'!$A:$A,$D989)</f>
        <v>0</v>
      </c>
      <c r="N989" s="243">
        <f>SUMIFS('A-methods'!T:T,'A-methods'!$AG:$AG,"absolute",'A-methods'!$AF:$AF,$B989,'A-methods'!$D:$D,$C989,'A-methods'!$A:$A,$D989)</f>
        <v>0</v>
      </c>
      <c r="O989" s="243">
        <f>SUMIFS('A-methods'!U:U,'A-methods'!$AG:$AG,"absolute",'A-methods'!$AF:$AF,$B989,'A-methods'!$D:$D,$C989,'A-methods'!$A:$A,$D989)</f>
        <v>0</v>
      </c>
      <c r="P989" s="243">
        <f>SUMIFS('A-methods'!V:V,'A-methods'!$AG:$AG,"absolute",'A-methods'!$AF:$AF,$B989,'A-methods'!$D:$D,$C989,'A-methods'!$A:$A,$D989)</f>
        <v>0</v>
      </c>
      <c r="Q989" s="243">
        <f>SUMIFS('A-methods'!W:W,'A-methods'!$AG:$AG,"absolute",'A-methods'!$AF:$AF,$B989,'A-methods'!$D:$D,$C989,'A-methods'!$A:$A,$D989)</f>
        <v>0</v>
      </c>
      <c r="R989" s="243">
        <f>SUMIFS('A-methods'!X:X,'A-methods'!$AG:$AG,"absolute",'A-methods'!$AF:$AF,$B989,'A-methods'!$D:$D,$C989,'A-methods'!$A:$A,$D989)</f>
        <v>0</v>
      </c>
      <c r="S989" s="243">
        <f>SUMIFS('A-methods'!Y:Y,'A-methods'!$AG:$AG,"absolute",'A-methods'!$AF:$AF,$B989,'A-methods'!$D:$D,$C989,'A-methods'!$A:$A,$D989)</f>
        <v>0</v>
      </c>
      <c r="T989" s="243">
        <f>SUMIFS('A-methods'!Z:Z,'A-methods'!$AG:$AG,"absolute",'A-methods'!$AF:$AF,$B989,'A-methods'!$D:$D,$C989,'A-methods'!$A:$A,$D989)</f>
        <v>0</v>
      </c>
      <c r="U989" s="243">
        <f>SUMIFS('A-methods'!AA:AA,'A-methods'!$AG:$AG,"absolute",'A-methods'!$AF:$AF,$B989,'A-methods'!$D:$D,$C989,'A-methods'!$A:$A,$D989)</f>
        <v>0</v>
      </c>
      <c r="V989" s="243">
        <f>SUMIFS('A-methods'!AB:AB,'A-methods'!$AG:$AG,"absolute",'A-methods'!$AF:$AF,$B989,'A-methods'!$D:$D,$C989,'A-methods'!$A:$A,$D989)</f>
        <v>0</v>
      </c>
      <c r="W989" s="243">
        <f>SUMIFS('A-methods'!AC:AC,'A-methods'!$AG:$AG,"absolute",'A-methods'!$AF:$AF,$B989,'A-methods'!$D:$D,$C989,'A-methods'!$A:$A,$D989)</f>
        <v>0</v>
      </c>
      <c r="X989" s="243">
        <f>SUMIFS('A-methods'!AD:AD,'A-methods'!$AG:$AG,"absolute",'A-methods'!$AF:$AF,$B989,'A-methods'!$D:$D,$C989,'A-methods'!$A:$A,$D989)</f>
        <v>0</v>
      </c>
      <c r="Y989" s="243">
        <f>SUMIFS('A-methods'!AE:AE,'A-methods'!$AG:$AG,"absolute",'A-methods'!$AF:$AF,$B989,'A-methods'!$D:$D,$C989,'A-methods'!$A:$A,$D989)</f>
        <v>0</v>
      </c>
    </row>
    <row r="990" spans="1:27" s="241" customFormat="1" ht="15">
      <c r="A990" s="237" t="s">
        <v>189</v>
      </c>
      <c r="B990" s="221" t="s">
        <v>190</v>
      </c>
      <c r="C990" s="274" t="str">
        <f t="shared" si="89"/>
        <v>NSW</v>
      </c>
      <c r="D990" s="272" t="str">
        <f t="shared" si="91"/>
        <v>High</v>
      </c>
      <c r="E990" s="195">
        <f>SUMIFS('A-methods'!K:K,'A-methods'!$AG:$AG,"absolute",'A-methods'!$AF:$AF,$B990,'A-methods'!$D:$D,$C990,'A-methods'!$A:$A,$D990)</f>
        <v>0</v>
      </c>
      <c r="F990" s="243">
        <f>SUMIFS('A-methods'!L:L,'A-methods'!$AG:$AG,"absolute",'A-methods'!$AF:$AF,$B990,'A-methods'!$D:$D,$C990,'A-methods'!$A:$A,$D990)</f>
        <v>0</v>
      </c>
      <c r="G990" s="243">
        <f>SUMIFS('A-methods'!M:M,'A-methods'!$AG:$AG,"absolute",'A-methods'!$AF:$AF,$B990,'A-methods'!$D:$D,$C990,'A-methods'!$A:$A,$D990)</f>
        <v>0</v>
      </c>
      <c r="H990" s="243">
        <f>SUMIFS('A-methods'!N:N,'A-methods'!$AG:$AG,"absolute",'A-methods'!$AF:$AF,$B990,'A-methods'!$D:$D,$C990,'A-methods'!$A:$A,$D990)</f>
        <v>0</v>
      </c>
      <c r="I990" s="243">
        <f>SUMIFS('A-methods'!O:O,'A-methods'!$AG:$AG,"absolute",'A-methods'!$AF:$AF,$B990,'A-methods'!$D:$D,$C990,'A-methods'!$A:$A,$D990)</f>
        <v>0</v>
      </c>
      <c r="J990" s="243">
        <f>SUMIFS('A-methods'!P:P,'A-methods'!$AG:$AG,"absolute",'A-methods'!$AF:$AF,$B990,'A-methods'!$D:$D,$C990,'A-methods'!$A:$A,$D990)</f>
        <v>0</v>
      </c>
      <c r="K990" s="243">
        <f>SUMIFS('A-methods'!Q:Q,'A-methods'!$AG:$AG,"absolute",'A-methods'!$AF:$AF,$B990,'A-methods'!$D:$D,$C990,'A-methods'!$A:$A,$D990)</f>
        <v>0</v>
      </c>
      <c r="L990" s="243">
        <f>SUMIFS('A-methods'!R:R,'A-methods'!$AG:$AG,"absolute",'A-methods'!$AF:$AF,$B990,'A-methods'!$D:$D,$C990,'A-methods'!$A:$A,$D990)</f>
        <v>0</v>
      </c>
      <c r="M990" s="243">
        <f>SUMIFS('A-methods'!S:S,'A-methods'!$AG:$AG,"absolute",'A-methods'!$AF:$AF,$B990,'A-methods'!$D:$D,$C990,'A-methods'!$A:$A,$D990)</f>
        <v>0</v>
      </c>
      <c r="N990" s="243">
        <f>SUMIFS('A-methods'!T:T,'A-methods'!$AG:$AG,"absolute",'A-methods'!$AF:$AF,$B990,'A-methods'!$D:$D,$C990,'A-methods'!$A:$A,$D990)</f>
        <v>0</v>
      </c>
      <c r="O990" s="243">
        <f>SUMIFS('A-methods'!U:U,'A-methods'!$AG:$AG,"absolute",'A-methods'!$AF:$AF,$B990,'A-methods'!$D:$D,$C990,'A-methods'!$A:$A,$D990)</f>
        <v>0</v>
      </c>
      <c r="P990" s="243">
        <f>SUMIFS('A-methods'!V:V,'A-methods'!$AG:$AG,"absolute",'A-methods'!$AF:$AF,$B990,'A-methods'!$D:$D,$C990,'A-methods'!$A:$A,$D990)</f>
        <v>0</v>
      </c>
      <c r="Q990" s="243">
        <f>SUMIFS('A-methods'!W:W,'A-methods'!$AG:$AG,"absolute",'A-methods'!$AF:$AF,$B990,'A-methods'!$D:$D,$C990,'A-methods'!$A:$A,$D990)</f>
        <v>0</v>
      </c>
      <c r="R990" s="243">
        <f>SUMIFS('A-methods'!X:X,'A-methods'!$AG:$AG,"absolute",'A-methods'!$AF:$AF,$B990,'A-methods'!$D:$D,$C990,'A-methods'!$A:$A,$D990)</f>
        <v>0</v>
      </c>
      <c r="S990" s="243">
        <f>SUMIFS('A-methods'!Y:Y,'A-methods'!$AG:$AG,"absolute",'A-methods'!$AF:$AF,$B990,'A-methods'!$D:$D,$C990,'A-methods'!$A:$A,$D990)</f>
        <v>0</v>
      </c>
      <c r="T990" s="243">
        <f>SUMIFS('A-methods'!Z:Z,'A-methods'!$AG:$AG,"absolute",'A-methods'!$AF:$AF,$B990,'A-methods'!$D:$D,$C990,'A-methods'!$A:$A,$D990)</f>
        <v>0</v>
      </c>
      <c r="U990" s="243">
        <f>SUMIFS('A-methods'!AA:AA,'A-methods'!$AG:$AG,"absolute",'A-methods'!$AF:$AF,$B990,'A-methods'!$D:$D,$C990,'A-methods'!$A:$A,$D990)</f>
        <v>0</v>
      </c>
      <c r="V990" s="243">
        <f>SUMIFS('A-methods'!AB:AB,'A-methods'!$AG:$AG,"absolute",'A-methods'!$AF:$AF,$B990,'A-methods'!$D:$D,$C990,'A-methods'!$A:$A,$D990)</f>
        <v>0</v>
      </c>
      <c r="W990" s="243">
        <f>SUMIFS('A-methods'!AC:AC,'A-methods'!$AG:$AG,"absolute",'A-methods'!$AF:$AF,$B990,'A-methods'!$D:$D,$C990,'A-methods'!$A:$A,$D990)</f>
        <v>0</v>
      </c>
      <c r="X990" s="243">
        <f>SUMIFS('A-methods'!AD:AD,'A-methods'!$AG:$AG,"absolute",'A-methods'!$AF:$AF,$B990,'A-methods'!$D:$D,$C990,'A-methods'!$A:$A,$D990)</f>
        <v>0</v>
      </c>
      <c r="Y990" s="243">
        <f>SUMIFS('A-methods'!AE:AE,'A-methods'!$AG:$AG,"absolute",'A-methods'!$AF:$AF,$B990,'A-methods'!$D:$D,$C990,'A-methods'!$A:$A,$D990)</f>
        <v>0</v>
      </c>
      <c r="AA990" s="356"/>
    </row>
    <row r="991" spans="1:27" ht="12.75" customHeight="1">
      <c r="A991" s="244" t="s">
        <v>262</v>
      </c>
      <c r="B991" s="245" t="s">
        <v>265</v>
      </c>
      <c r="C991" s="188" t="str">
        <f t="shared" si="89"/>
        <v>NSW</v>
      </c>
      <c r="D991" s="275" t="str">
        <f t="shared" si="91"/>
        <v>High</v>
      </c>
      <c r="E991" s="198">
        <f>SUMIFS('A-methods'!K:K,'A-methods'!$AG:$AG,"absolute",'A-methods'!$AF:$AF,$B991,'A-methods'!$D:$D,$C991,'A-methods'!$A:$A,$D991)</f>
        <v>0</v>
      </c>
      <c r="F991" s="196">
        <f>SUMIFS('A-methods'!L:L,'A-methods'!$AG:$AG,"absolute",'A-methods'!$AF:$AF,$B991,'A-methods'!$D:$D,$C991,'A-methods'!$A:$A,$D991)</f>
        <v>0</v>
      </c>
      <c r="G991" s="196">
        <f>SUMIFS('A-methods'!M:M,'A-methods'!$AG:$AG,"absolute",'A-methods'!$AF:$AF,$B991,'A-methods'!$D:$D,$C991,'A-methods'!$A:$A,$D991)</f>
        <v>0</v>
      </c>
      <c r="H991" s="196">
        <f>SUMIFS('A-methods'!N:N,'A-methods'!$AG:$AG,"absolute",'A-methods'!$AF:$AF,$B991,'A-methods'!$D:$D,$C991,'A-methods'!$A:$A,$D991)</f>
        <v>0</v>
      </c>
      <c r="I991" s="196">
        <f>SUMIFS('A-methods'!O:O,'A-methods'!$AG:$AG,"absolute",'A-methods'!$AF:$AF,$B991,'A-methods'!$D:$D,$C991,'A-methods'!$A:$A,$D991)</f>
        <v>0</v>
      </c>
      <c r="J991" s="196">
        <f>SUMIFS('A-methods'!P:P,'A-methods'!$AG:$AG,"absolute",'A-methods'!$AF:$AF,$B991,'A-methods'!$D:$D,$C991,'A-methods'!$A:$A,$D991)</f>
        <v>0</v>
      </c>
      <c r="K991" s="196">
        <f>SUMIFS('A-methods'!Q:Q,'A-methods'!$AG:$AG,"absolute",'A-methods'!$AF:$AF,$B991,'A-methods'!$D:$D,$C991,'A-methods'!$A:$A,$D991)</f>
        <v>0</v>
      </c>
      <c r="L991" s="196">
        <f>SUMIFS('A-methods'!R:R,'A-methods'!$AG:$AG,"absolute",'A-methods'!$AF:$AF,$B991,'A-methods'!$D:$D,$C991,'A-methods'!$A:$A,$D991)</f>
        <v>0</v>
      </c>
      <c r="M991" s="196">
        <f>SUMIFS('A-methods'!S:S,'A-methods'!$AG:$AG,"absolute",'A-methods'!$AF:$AF,$B991,'A-methods'!$D:$D,$C991,'A-methods'!$A:$A,$D991)</f>
        <v>0</v>
      </c>
      <c r="N991" s="196">
        <f>SUMIFS('A-methods'!T:T,'A-methods'!$AG:$AG,"absolute",'A-methods'!$AF:$AF,$B991,'A-methods'!$D:$D,$C991,'A-methods'!$A:$A,$D991)</f>
        <v>0</v>
      </c>
      <c r="O991" s="196">
        <f>SUMIFS('A-methods'!U:U,'A-methods'!$AG:$AG,"absolute",'A-methods'!$AF:$AF,$B991,'A-methods'!$D:$D,$C991,'A-methods'!$A:$A,$D991)</f>
        <v>0</v>
      </c>
      <c r="P991" s="196">
        <f>SUMIFS('A-methods'!V:V,'A-methods'!$AG:$AG,"absolute",'A-methods'!$AF:$AF,$B991,'A-methods'!$D:$D,$C991,'A-methods'!$A:$A,$D991)</f>
        <v>0</v>
      </c>
      <c r="Q991" s="196">
        <f>SUMIFS('A-methods'!W:W,'A-methods'!$AG:$AG,"absolute",'A-methods'!$AF:$AF,$B991,'A-methods'!$D:$D,$C991,'A-methods'!$A:$A,$D991)</f>
        <v>0</v>
      </c>
      <c r="R991" s="196">
        <f>SUMIFS('A-methods'!X:X,'A-methods'!$AG:$AG,"absolute",'A-methods'!$AF:$AF,$B991,'A-methods'!$D:$D,$C991,'A-methods'!$A:$A,$D991)</f>
        <v>0</v>
      </c>
      <c r="S991" s="196">
        <f>SUMIFS('A-methods'!Y:Y,'A-methods'!$AG:$AG,"absolute",'A-methods'!$AF:$AF,$B991,'A-methods'!$D:$D,$C991,'A-methods'!$A:$A,$D991)</f>
        <v>0</v>
      </c>
      <c r="T991" s="196">
        <f>SUMIFS('A-methods'!Z:Z,'A-methods'!$AG:$AG,"absolute",'A-methods'!$AF:$AF,$B991,'A-methods'!$D:$D,$C991,'A-methods'!$A:$A,$D991)</f>
        <v>0</v>
      </c>
      <c r="U991" s="196">
        <f>SUMIFS('A-methods'!AA:AA,'A-methods'!$AG:$AG,"absolute",'A-methods'!$AF:$AF,$B991,'A-methods'!$D:$D,$C991,'A-methods'!$A:$A,$D991)</f>
        <v>0</v>
      </c>
      <c r="V991" s="196">
        <f>SUMIFS('A-methods'!AB:AB,'A-methods'!$AG:$AG,"absolute",'A-methods'!$AF:$AF,$B991,'A-methods'!$D:$D,$C991,'A-methods'!$A:$A,$D991)</f>
        <v>0</v>
      </c>
      <c r="W991" s="196">
        <f>SUMIFS('A-methods'!AC:AC,'A-methods'!$AG:$AG,"absolute",'A-methods'!$AF:$AF,$B991,'A-methods'!$D:$D,$C991,'A-methods'!$A:$A,$D991)</f>
        <v>0</v>
      </c>
      <c r="X991" s="196">
        <f>SUMIFS('A-methods'!AD:AD,'A-methods'!$AG:$AG,"absolute",'A-methods'!$AF:$AF,$B991,'A-methods'!$D:$D,$C991,'A-methods'!$A:$A,$D991)</f>
        <v>0</v>
      </c>
      <c r="Y991" s="196">
        <f>SUMIFS('A-methods'!AE:AE,'A-methods'!$AG:$AG,"absolute",'A-methods'!$AF:$AF,$B991,'A-methods'!$D:$D,$C991,'A-methods'!$A:$A,$D991)</f>
        <v>0</v>
      </c>
    </row>
    <row r="992" spans="1:27">
      <c r="A992" s="222"/>
      <c r="B992" s="213"/>
      <c r="C992" s="250" t="str">
        <f t="shared" si="89"/>
        <v>NSW</v>
      </c>
      <c r="D992" s="250"/>
      <c r="E992" s="324">
        <f>SUM(E964:E991)</f>
        <v>641385.69314011454</v>
      </c>
      <c r="F992" s="324">
        <f>SUM(F964:F991)</f>
        <v>642858.47853721632</v>
      </c>
      <c r="G992" s="324">
        <f t="shared" ref="G992:Y992" si="92">SUM(G964:G991)</f>
        <v>644353.35571527446</v>
      </c>
      <c r="H992" s="324">
        <f t="shared" si="92"/>
        <v>670367.15605100361</v>
      </c>
      <c r="I992" s="324">
        <f t="shared" si="92"/>
        <v>673504.41589176864</v>
      </c>
      <c r="J992" s="324">
        <f t="shared" si="92"/>
        <v>710867.92663014517</v>
      </c>
      <c r="K992" s="324">
        <f t="shared" si="92"/>
        <v>712254.8847795974</v>
      </c>
      <c r="L992" s="324">
        <f t="shared" si="92"/>
        <v>713665.6420512913</v>
      </c>
      <c r="M992" s="324">
        <f t="shared" si="92"/>
        <v>715100.55543206062</v>
      </c>
      <c r="N992" s="324">
        <f t="shared" si="92"/>
        <v>716559.98726354155</v>
      </c>
      <c r="O992" s="324">
        <f t="shared" si="92"/>
        <v>718044.30532249459</v>
      </c>
      <c r="P992" s="324">
        <f t="shared" si="92"/>
        <v>719553.88290233212</v>
      </c>
      <c r="Q992" s="324">
        <f t="shared" si="92"/>
        <v>721089.09889586701</v>
      </c>
      <c r="R992" s="324">
        <f t="shared" si="92"/>
        <v>698353.48787930503</v>
      </c>
      <c r="S992" s="324">
        <f t="shared" si="92"/>
        <v>700140.79019749456</v>
      </c>
      <c r="T992" s="324">
        <f t="shared" si="92"/>
        <v>701954.90205045696</v>
      </c>
      <c r="U992" s="324">
        <f t="shared" si="92"/>
        <v>703796.22558121383</v>
      </c>
      <c r="V992" s="324">
        <f t="shared" si="92"/>
        <v>705665.16896493197</v>
      </c>
      <c r="W992" s="324">
        <f t="shared" si="92"/>
        <v>707562.14649940596</v>
      </c>
      <c r="X992" s="324">
        <f t="shared" si="92"/>
        <v>709487.57869689702</v>
      </c>
      <c r="Y992" s="324">
        <f t="shared" si="92"/>
        <v>711441.89237735048</v>
      </c>
      <c r="Z992" s="324"/>
    </row>
    <row r="993" spans="1:25" ht="15.75">
      <c r="A993" s="242" t="str">
        <f>A932</f>
        <v>NSW</v>
      </c>
      <c r="B993" s="242" t="s">
        <v>212</v>
      </c>
      <c r="C993" s="250" t="str">
        <f t="shared" si="89"/>
        <v>NSW</v>
      </c>
      <c r="D993" s="250"/>
      <c r="E993" s="361" t="str">
        <f>""</f>
        <v/>
      </c>
      <c r="F993" s="217" t="str">
        <f>""</f>
        <v/>
      </c>
      <c r="G993" s="217" t="str">
        <f>""</f>
        <v/>
      </c>
      <c r="H993" s="217" t="str">
        <f>""</f>
        <v/>
      </c>
      <c r="I993" s="217" t="str">
        <f>""</f>
        <v/>
      </c>
      <c r="J993" s="217" t="str">
        <f>""</f>
        <v/>
      </c>
      <c r="K993" s="217" t="str">
        <f>""</f>
        <v/>
      </c>
      <c r="L993" s="217" t="str">
        <f>""</f>
        <v/>
      </c>
      <c r="M993" s="217" t="str">
        <f>""</f>
        <v/>
      </c>
      <c r="N993" s="217" t="str">
        <f>""</f>
        <v/>
      </c>
      <c r="O993" s="217" t="str">
        <f>""</f>
        <v/>
      </c>
      <c r="P993" s="217" t="str">
        <f>""</f>
        <v/>
      </c>
      <c r="Q993" s="217" t="str">
        <f>""</f>
        <v/>
      </c>
      <c r="R993" s="217" t="str">
        <f>""</f>
        <v/>
      </c>
      <c r="S993" s="217" t="str">
        <f>""</f>
        <v/>
      </c>
      <c r="T993" s="217" t="str">
        <f>""</f>
        <v/>
      </c>
      <c r="U993" s="217" t="str">
        <f>""</f>
        <v/>
      </c>
      <c r="V993" s="217" t="str">
        <f>""</f>
        <v/>
      </c>
      <c r="W993" s="217" t="str">
        <f>""</f>
        <v/>
      </c>
      <c r="X993" s="217" t="str">
        <f>""</f>
        <v/>
      </c>
      <c r="Y993" s="217" t="str">
        <f>""</f>
        <v/>
      </c>
    </row>
    <row r="994" spans="1:25">
      <c r="A994" s="246" t="s">
        <v>21</v>
      </c>
      <c r="B994" s="247" t="s">
        <v>198</v>
      </c>
      <c r="C994" s="273" t="str">
        <f t="shared" ref="C994:C1021" si="93">C993</f>
        <v>NSW</v>
      </c>
      <c r="D994" s="271" t="s">
        <v>216</v>
      </c>
      <c r="E994" s="357">
        <f>SUMIFS('A-methods'!K:K,'A-methods'!$AG:$AG,"absolute",'A-methods'!$AF:$AF,$B994,'A-methods'!$D:$D,$C994,'A-methods'!$A:$A,$D994)</f>
        <v>0</v>
      </c>
      <c r="F994" s="248">
        <f>SUMIFS('A-methods'!L:L,'A-methods'!$AG:$AG,"absolute",'A-methods'!$AF:$AF,$B994,'A-methods'!$D:$D,$C994,'A-methods'!$A:$A,$D994)</f>
        <v>0</v>
      </c>
      <c r="G994" s="248">
        <f>SUMIFS('A-methods'!M:M,'A-methods'!$AG:$AG,"absolute",'A-methods'!$AF:$AF,$B994,'A-methods'!$D:$D,$C994,'A-methods'!$A:$A,$D994)</f>
        <v>0</v>
      </c>
      <c r="H994" s="248">
        <f>SUMIFS('A-methods'!N:N,'A-methods'!$AG:$AG,"absolute",'A-methods'!$AF:$AF,$B994,'A-methods'!$D:$D,$C994,'A-methods'!$A:$A,$D994)</f>
        <v>0</v>
      </c>
      <c r="I994" s="248">
        <f>SUMIFS('A-methods'!O:O,'A-methods'!$AG:$AG,"absolute",'A-methods'!$AF:$AF,$B994,'A-methods'!$D:$D,$C994,'A-methods'!$A:$A,$D994)</f>
        <v>0</v>
      </c>
      <c r="J994" s="248">
        <f>SUMIFS('A-methods'!P:P,'A-methods'!$AG:$AG,"absolute",'A-methods'!$AF:$AF,$B994,'A-methods'!$D:$D,$C994,'A-methods'!$A:$A,$D994)</f>
        <v>0</v>
      </c>
      <c r="K994" s="248">
        <f>SUMIFS('A-methods'!Q:Q,'A-methods'!$AG:$AG,"absolute",'A-methods'!$AF:$AF,$B994,'A-methods'!$D:$D,$C994,'A-methods'!$A:$A,$D994)</f>
        <v>0</v>
      </c>
      <c r="L994" s="248">
        <f>SUMIFS('A-methods'!R:R,'A-methods'!$AG:$AG,"absolute",'A-methods'!$AF:$AF,$B994,'A-methods'!$D:$D,$C994,'A-methods'!$A:$A,$D994)</f>
        <v>0</v>
      </c>
      <c r="M994" s="248">
        <f>SUMIFS('A-methods'!S:S,'A-methods'!$AG:$AG,"absolute",'A-methods'!$AF:$AF,$B994,'A-methods'!$D:$D,$C994,'A-methods'!$A:$A,$D994)</f>
        <v>0</v>
      </c>
      <c r="N994" s="248">
        <f>SUMIFS('A-methods'!T:T,'A-methods'!$AG:$AG,"absolute",'A-methods'!$AF:$AF,$B994,'A-methods'!$D:$D,$C994,'A-methods'!$A:$A,$D994)</f>
        <v>0</v>
      </c>
      <c r="O994" s="248">
        <f>SUMIFS('A-methods'!U:U,'A-methods'!$AG:$AG,"absolute",'A-methods'!$AF:$AF,$B994,'A-methods'!$D:$D,$C994,'A-methods'!$A:$A,$D994)</f>
        <v>0</v>
      </c>
      <c r="P994" s="248">
        <f>SUMIFS('A-methods'!V:V,'A-methods'!$AG:$AG,"absolute",'A-methods'!$AF:$AF,$B994,'A-methods'!$D:$D,$C994,'A-methods'!$A:$A,$D994)</f>
        <v>0</v>
      </c>
      <c r="Q994" s="248">
        <f>SUMIFS('A-methods'!W:W,'A-methods'!$AG:$AG,"absolute",'A-methods'!$AF:$AF,$B994,'A-methods'!$D:$D,$C994,'A-methods'!$A:$A,$D994)</f>
        <v>0</v>
      </c>
      <c r="R994" s="248">
        <f>SUMIFS('A-methods'!X:X,'A-methods'!$AG:$AG,"absolute",'A-methods'!$AF:$AF,$B994,'A-methods'!$D:$D,$C994,'A-methods'!$A:$A,$D994)</f>
        <v>0</v>
      </c>
      <c r="S994" s="248">
        <f>SUMIFS('A-methods'!Y:Y,'A-methods'!$AG:$AG,"absolute",'A-methods'!$AF:$AF,$B994,'A-methods'!$D:$D,$C994,'A-methods'!$A:$A,$D994)</f>
        <v>0</v>
      </c>
      <c r="T994" s="248">
        <f>SUMIFS('A-methods'!Z:Z,'A-methods'!$AG:$AG,"absolute",'A-methods'!$AF:$AF,$B994,'A-methods'!$D:$D,$C994,'A-methods'!$A:$A,$D994)</f>
        <v>0</v>
      </c>
      <c r="U994" s="248">
        <f>SUMIFS('A-methods'!AA:AA,'A-methods'!$AG:$AG,"absolute",'A-methods'!$AF:$AF,$B994,'A-methods'!$D:$D,$C994,'A-methods'!$A:$A,$D994)</f>
        <v>0</v>
      </c>
      <c r="V994" s="248">
        <f>SUMIFS('A-methods'!AB:AB,'A-methods'!$AG:$AG,"absolute",'A-methods'!$AF:$AF,$B994,'A-methods'!$D:$D,$C994,'A-methods'!$A:$A,$D994)</f>
        <v>0</v>
      </c>
      <c r="W994" s="248">
        <f>SUMIFS('A-methods'!AC:AC,'A-methods'!$AG:$AG,"absolute",'A-methods'!$AF:$AF,$B994,'A-methods'!$D:$D,$C994,'A-methods'!$A:$A,$D994)</f>
        <v>0</v>
      </c>
      <c r="X994" s="248">
        <f>SUMIFS('A-methods'!AD:AD,'A-methods'!$AG:$AG,"absolute",'A-methods'!$AF:$AF,$B994,'A-methods'!$D:$D,$C994,'A-methods'!$A:$A,$D994)</f>
        <v>0</v>
      </c>
      <c r="Y994" s="248">
        <f>SUMIFS('A-methods'!AE:AE,'A-methods'!$AG:$AG,"absolute",'A-methods'!$AF:$AF,$B994,'A-methods'!$D:$D,$C994,'A-methods'!$A:$A,$D994)</f>
        <v>0</v>
      </c>
    </row>
    <row r="995" spans="1:25">
      <c r="A995" s="237" t="s">
        <v>29</v>
      </c>
      <c r="B995" s="221" t="s">
        <v>30</v>
      </c>
      <c r="C995" s="274" t="str">
        <f t="shared" si="93"/>
        <v>NSW</v>
      </c>
      <c r="D995" s="272" t="str">
        <f t="shared" ref="D995:D1021" si="94">D994</f>
        <v>Low</v>
      </c>
      <c r="E995" s="195">
        <f>SUMIFS('A-methods'!K:K,'A-methods'!$AG:$AG,"absolute",'A-methods'!$AF:$AF,$B995,'A-methods'!$D:$D,$C995,'A-methods'!$A:$A,$D995)</f>
        <v>0</v>
      </c>
      <c r="F995" s="243">
        <f>SUMIFS('A-methods'!L:L,'A-methods'!$AG:$AG,"absolute",'A-methods'!$AF:$AF,$B995,'A-methods'!$D:$D,$C995,'A-methods'!$A:$A,$D995)</f>
        <v>0</v>
      </c>
      <c r="G995" s="243">
        <f>SUMIFS('A-methods'!M:M,'A-methods'!$AG:$AG,"absolute",'A-methods'!$AF:$AF,$B995,'A-methods'!$D:$D,$C995,'A-methods'!$A:$A,$D995)</f>
        <v>0</v>
      </c>
      <c r="H995" s="243">
        <f>SUMIFS('A-methods'!N:N,'A-methods'!$AG:$AG,"absolute",'A-methods'!$AF:$AF,$B995,'A-methods'!$D:$D,$C995,'A-methods'!$A:$A,$D995)</f>
        <v>0</v>
      </c>
      <c r="I995" s="243">
        <f>SUMIFS('A-methods'!O:O,'A-methods'!$AG:$AG,"absolute",'A-methods'!$AF:$AF,$B995,'A-methods'!$D:$D,$C995,'A-methods'!$A:$A,$D995)</f>
        <v>0</v>
      </c>
      <c r="J995" s="243">
        <f>SUMIFS('A-methods'!P:P,'A-methods'!$AG:$AG,"absolute",'A-methods'!$AF:$AF,$B995,'A-methods'!$D:$D,$C995,'A-methods'!$A:$A,$D995)</f>
        <v>0</v>
      </c>
      <c r="K995" s="243">
        <f>SUMIFS('A-methods'!Q:Q,'A-methods'!$AG:$AG,"absolute",'A-methods'!$AF:$AF,$B995,'A-methods'!$D:$D,$C995,'A-methods'!$A:$A,$D995)</f>
        <v>0</v>
      </c>
      <c r="L995" s="243">
        <f>SUMIFS('A-methods'!R:R,'A-methods'!$AG:$AG,"absolute",'A-methods'!$AF:$AF,$B995,'A-methods'!$D:$D,$C995,'A-methods'!$A:$A,$D995)</f>
        <v>0</v>
      </c>
      <c r="M995" s="243">
        <f>SUMIFS('A-methods'!S:S,'A-methods'!$AG:$AG,"absolute",'A-methods'!$AF:$AF,$B995,'A-methods'!$D:$D,$C995,'A-methods'!$A:$A,$D995)</f>
        <v>0</v>
      </c>
      <c r="N995" s="243">
        <f>SUMIFS('A-methods'!T:T,'A-methods'!$AG:$AG,"absolute",'A-methods'!$AF:$AF,$B995,'A-methods'!$D:$D,$C995,'A-methods'!$A:$A,$D995)</f>
        <v>0</v>
      </c>
      <c r="O995" s="243">
        <f>SUMIFS('A-methods'!U:U,'A-methods'!$AG:$AG,"absolute",'A-methods'!$AF:$AF,$B995,'A-methods'!$D:$D,$C995,'A-methods'!$A:$A,$D995)</f>
        <v>0</v>
      </c>
      <c r="P995" s="243">
        <f>SUMIFS('A-methods'!V:V,'A-methods'!$AG:$AG,"absolute",'A-methods'!$AF:$AF,$B995,'A-methods'!$D:$D,$C995,'A-methods'!$A:$A,$D995)</f>
        <v>0</v>
      </c>
      <c r="Q995" s="243">
        <f>SUMIFS('A-methods'!W:W,'A-methods'!$AG:$AG,"absolute",'A-methods'!$AF:$AF,$B995,'A-methods'!$D:$D,$C995,'A-methods'!$A:$A,$D995)</f>
        <v>0</v>
      </c>
      <c r="R995" s="243">
        <f>SUMIFS('A-methods'!X:X,'A-methods'!$AG:$AG,"absolute",'A-methods'!$AF:$AF,$B995,'A-methods'!$D:$D,$C995,'A-methods'!$A:$A,$D995)</f>
        <v>0</v>
      </c>
      <c r="S995" s="243">
        <f>SUMIFS('A-methods'!Y:Y,'A-methods'!$AG:$AG,"absolute",'A-methods'!$AF:$AF,$B995,'A-methods'!$D:$D,$C995,'A-methods'!$A:$A,$D995)</f>
        <v>0</v>
      </c>
      <c r="T995" s="243">
        <f>SUMIFS('A-methods'!Z:Z,'A-methods'!$AG:$AG,"absolute",'A-methods'!$AF:$AF,$B995,'A-methods'!$D:$D,$C995,'A-methods'!$A:$A,$D995)</f>
        <v>0</v>
      </c>
      <c r="U995" s="243">
        <f>SUMIFS('A-methods'!AA:AA,'A-methods'!$AG:$AG,"absolute",'A-methods'!$AF:$AF,$B995,'A-methods'!$D:$D,$C995,'A-methods'!$A:$A,$D995)</f>
        <v>0</v>
      </c>
      <c r="V995" s="243">
        <f>SUMIFS('A-methods'!AB:AB,'A-methods'!$AG:$AG,"absolute",'A-methods'!$AF:$AF,$B995,'A-methods'!$D:$D,$C995,'A-methods'!$A:$A,$D995)</f>
        <v>0</v>
      </c>
      <c r="W995" s="243">
        <f>SUMIFS('A-methods'!AC:AC,'A-methods'!$AG:$AG,"absolute",'A-methods'!$AF:$AF,$B995,'A-methods'!$D:$D,$C995,'A-methods'!$A:$A,$D995)</f>
        <v>0</v>
      </c>
      <c r="X995" s="243">
        <f>SUMIFS('A-methods'!AD:AD,'A-methods'!$AG:$AG,"absolute",'A-methods'!$AF:$AF,$B995,'A-methods'!$D:$D,$C995,'A-methods'!$A:$A,$D995)</f>
        <v>0</v>
      </c>
      <c r="Y995" s="243">
        <f>SUMIFS('A-methods'!AE:AE,'A-methods'!$AG:$AG,"absolute",'A-methods'!$AF:$AF,$B995,'A-methods'!$D:$D,$C995,'A-methods'!$A:$A,$D995)</f>
        <v>0</v>
      </c>
    </row>
    <row r="996" spans="1:25">
      <c r="A996" s="237" t="s">
        <v>33</v>
      </c>
      <c r="B996" s="221" t="s">
        <v>34</v>
      </c>
      <c r="C996" s="274" t="str">
        <f t="shared" si="93"/>
        <v>NSW</v>
      </c>
      <c r="D996" s="272" t="str">
        <f t="shared" si="94"/>
        <v>Low</v>
      </c>
      <c r="E996" s="195">
        <f>SUMIFS('A-methods'!K:K,'A-methods'!$AG:$AG,"absolute",'A-methods'!$AF:$AF,$B996,'A-methods'!$D:$D,$C996,'A-methods'!$A:$A,$D996)</f>
        <v>0</v>
      </c>
      <c r="F996" s="243">
        <f>SUMIFS('A-methods'!L:L,'A-methods'!$AG:$AG,"absolute",'A-methods'!$AF:$AF,$B996,'A-methods'!$D:$D,$C996,'A-methods'!$A:$A,$D996)</f>
        <v>0</v>
      </c>
      <c r="G996" s="243">
        <f>SUMIFS('A-methods'!M:M,'A-methods'!$AG:$AG,"absolute",'A-methods'!$AF:$AF,$B996,'A-methods'!$D:$D,$C996,'A-methods'!$A:$A,$D996)</f>
        <v>0</v>
      </c>
      <c r="H996" s="243">
        <f>SUMIFS('A-methods'!N:N,'A-methods'!$AG:$AG,"absolute",'A-methods'!$AF:$AF,$B996,'A-methods'!$D:$D,$C996,'A-methods'!$A:$A,$D996)</f>
        <v>0</v>
      </c>
      <c r="I996" s="243">
        <f>SUMIFS('A-methods'!O:O,'A-methods'!$AG:$AG,"absolute",'A-methods'!$AF:$AF,$B996,'A-methods'!$D:$D,$C996,'A-methods'!$A:$A,$D996)</f>
        <v>0</v>
      </c>
      <c r="J996" s="243">
        <f>SUMIFS('A-methods'!P:P,'A-methods'!$AG:$AG,"absolute",'A-methods'!$AF:$AF,$B996,'A-methods'!$D:$D,$C996,'A-methods'!$A:$A,$D996)</f>
        <v>0</v>
      </c>
      <c r="K996" s="243">
        <f>SUMIFS('A-methods'!Q:Q,'A-methods'!$AG:$AG,"absolute",'A-methods'!$AF:$AF,$B996,'A-methods'!$D:$D,$C996,'A-methods'!$A:$A,$D996)</f>
        <v>0</v>
      </c>
      <c r="L996" s="243">
        <f>SUMIFS('A-methods'!R:R,'A-methods'!$AG:$AG,"absolute",'A-methods'!$AF:$AF,$B996,'A-methods'!$D:$D,$C996,'A-methods'!$A:$A,$D996)</f>
        <v>0</v>
      </c>
      <c r="M996" s="243">
        <f>SUMIFS('A-methods'!S:S,'A-methods'!$AG:$AG,"absolute",'A-methods'!$AF:$AF,$B996,'A-methods'!$D:$D,$C996,'A-methods'!$A:$A,$D996)</f>
        <v>0</v>
      </c>
      <c r="N996" s="243">
        <f>SUMIFS('A-methods'!T:T,'A-methods'!$AG:$AG,"absolute",'A-methods'!$AF:$AF,$B996,'A-methods'!$D:$D,$C996,'A-methods'!$A:$A,$D996)</f>
        <v>0</v>
      </c>
      <c r="O996" s="243">
        <f>SUMIFS('A-methods'!U:U,'A-methods'!$AG:$AG,"absolute",'A-methods'!$AF:$AF,$B996,'A-methods'!$D:$D,$C996,'A-methods'!$A:$A,$D996)</f>
        <v>0</v>
      </c>
      <c r="P996" s="243">
        <f>SUMIFS('A-methods'!V:V,'A-methods'!$AG:$AG,"absolute",'A-methods'!$AF:$AF,$B996,'A-methods'!$D:$D,$C996,'A-methods'!$A:$A,$D996)</f>
        <v>0</v>
      </c>
      <c r="Q996" s="243">
        <f>SUMIFS('A-methods'!W:W,'A-methods'!$AG:$AG,"absolute",'A-methods'!$AF:$AF,$B996,'A-methods'!$D:$D,$C996,'A-methods'!$A:$A,$D996)</f>
        <v>0</v>
      </c>
      <c r="R996" s="243">
        <f>SUMIFS('A-methods'!X:X,'A-methods'!$AG:$AG,"absolute",'A-methods'!$AF:$AF,$B996,'A-methods'!$D:$D,$C996,'A-methods'!$A:$A,$D996)</f>
        <v>0</v>
      </c>
      <c r="S996" s="243">
        <f>SUMIFS('A-methods'!Y:Y,'A-methods'!$AG:$AG,"absolute",'A-methods'!$AF:$AF,$B996,'A-methods'!$D:$D,$C996,'A-methods'!$A:$A,$D996)</f>
        <v>0</v>
      </c>
      <c r="T996" s="243">
        <f>SUMIFS('A-methods'!Z:Z,'A-methods'!$AG:$AG,"absolute",'A-methods'!$AF:$AF,$B996,'A-methods'!$D:$D,$C996,'A-methods'!$A:$A,$D996)</f>
        <v>0</v>
      </c>
      <c r="U996" s="243">
        <f>SUMIFS('A-methods'!AA:AA,'A-methods'!$AG:$AG,"absolute",'A-methods'!$AF:$AF,$B996,'A-methods'!$D:$D,$C996,'A-methods'!$A:$A,$D996)</f>
        <v>0</v>
      </c>
      <c r="V996" s="243">
        <f>SUMIFS('A-methods'!AB:AB,'A-methods'!$AG:$AG,"absolute",'A-methods'!$AF:$AF,$B996,'A-methods'!$D:$D,$C996,'A-methods'!$A:$A,$D996)</f>
        <v>0</v>
      </c>
      <c r="W996" s="243">
        <f>SUMIFS('A-methods'!AC:AC,'A-methods'!$AG:$AG,"absolute",'A-methods'!$AF:$AF,$B996,'A-methods'!$D:$D,$C996,'A-methods'!$A:$A,$D996)</f>
        <v>0</v>
      </c>
      <c r="X996" s="243">
        <f>SUMIFS('A-methods'!AD:AD,'A-methods'!$AG:$AG,"absolute",'A-methods'!$AF:$AF,$B996,'A-methods'!$D:$D,$C996,'A-methods'!$A:$A,$D996)</f>
        <v>0</v>
      </c>
      <c r="Y996" s="243">
        <f>SUMIFS('A-methods'!AE:AE,'A-methods'!$AG:$AG,"absolute",'A-methods'!$AF:$AF,$B996,'A-methods'!$D:$D,$C996,'A-methods'!$A:$A,$D996)</f>
        <v>0</v>
      </c>
    </row>
    <row r="997" spans="1:25">
      <c r="A997" s="237" t="s">
        <v>43</v>
      </c>
      <c r="B997" s="221" t="s">
        <v>44</v>
      </c>
      <c r="C997" s="274" t="str">
        <f t="shared" si="93"/>
        <v>NSW</v>
      </c>
      <c r="D997" s="272" t="str">
        <f t="shared" si="94"/>
        <v>Low</v>
      </c>
      <c r="E997" s="195">
        <f>SUMIFS('A-methods'!K:K,'A-methods'!$AG:$AG,"absolute",'A-methods'!$AF:$AF,$B997,'A-methods'!$D:$D,$C997,'A-methods'!$A:$A,$D997)</f>
        <v>0</v>
      </c>
      <c r="F997" s="243">
        <f>SUMIFS('A-methods'!L:L,'A-methods'!$AG:$AG,"absolute",'A-methods'!$AF:$AF,$B997,'A-methods'!$D:$D,$C997,'A-methods'!$A:$A,$D997)</f>
        <v>0</v>
      </c>
      <c r="G997" s="243">
        <f>SUMIFS('A-methods'!M:M,'A-methods'!$AG:$AG,"absolute",'A-methods'!$AF:$AF,$B997,'A-methods'!$D:$D,$C997,'A-methods'!$A:$A,$D997)</f>
        <v>0</v>
      </c>
      <c r="H997" s="243">
        <f>SUMIFS('A-methods'!N:N,'A-methods'!$AG:$AG,"absolute",'A-methods'!$AF:$AF,$B997,'A-methods'!$D:$D,$C997,'A-methods'!$A:$A,$D997)</f>
        <v>0</v>
      </c>
      <c r="I997" s="243">
        <f>SUMIFS('A-methods'!O:O,'A-methods'!$AG:$AG,"absolute",'A-methods'!$AF:$AF,$B997,'A-methods'!$D:$D,$C997,'A-methods'!$A:$A,$D997)</f>
        <v>0</v>
      </c>
      <c r="J997" s="243">
        <f>SUMIFS('A-methods'!P:P,'A-methods'!$AG:$AG,"absolute",'A-methods'!$AF:$AF,$B997,'A-methods'!$D:$D,$C997,'A-methods'!$A:$A,$D997)</f>
        <v>0</v>
      </c>
      <c r="K997" s="243">
        <f>SUMIFS('A-methods'!Q:Q,'A-methods'!$AG:$AG,"absolute",'A-methods'!$AF:$AF,$B997,'A-methods'!$D:$D,$C997,'A-methods'!$A:$A,$D997)</f>
        <v>0</v>
      </c>
      <c r="L997" s="243">
        <f>SUMIFS('A-methods'!R:R,'A-methods'!$AG:$AG,"absolute",'A-methods'!$AF:$AF,$B997,'A-methods'!$D:$D,$C997,'A-methods'!$A:$A,$D997)</f>
        <v>0</v>
      </c>
      <c r="M997" s="243">
        <f>SUMIFS('A-methods'!S:S,'A-methods'!$AG:$AG,"absolute",'A-methods'!$AF:$AF,$B997,'A-methods'!$D:$D,$C997,'A-methods'!$A:$A,$D997)</f>
        <v>0</v>
      </c>
      <c r="N997" s="243">
        <f>SUMIFS('A-methods'!T:T,'A-methods'!$AG:$AG,"absolute",'A-methods'!$AF:$AF,$B997,'A-methods'!$D:$D,$C997,'A-methods'!$A:$A,$D997)</f>
        <v>0</v>
      </c>
      <c r="O997" s="243">
        <f>SUMIFS('A-methods'!U:U,'A-methods'!$AG:$AG,"absolute",'A-methods'!$AF:$AF,$B997,'A-methods'!$D:$D,$C997,'A-methods'!$A:$A,$D997)</f>
        <v>0</v>
      </c>
      <c r="P997" s="243">
        <f>SUMIFS('A-methods'!V:V,'A-methods'!$AG:$AG,"absolute",'A-methods'!$AF:$AF,$B997,'A-methods'!$D:$D,$C997,'A-methods'!$A:$A,$D997)</f>
        <v>0</v>
      </c>
      <c r="Q997" s="243">
        <f>SUMIFS('A-methods'!W:W,'A-methods'!$AG:$AG,"absolute",'A-methods'!$AF:$AF,$B997,'A-methods'!$D:$D,$C997,'A-methods'!$A:$A,$D997)</f>
        <v>0</v>
      </c>
      <c r="R997" s="243">
        <f>SUMIFS('A-methods'!X:X,'A-methods'!$AG:$AG,"absolute",'A-methods'!$AF:$AF,$B997,'A-methods'!$D:$D,$C997,'A-methods'!$A:$A,$D997)</f>
        <v>0</v>
      </c>
      <c r="S997" s="243">
        <f>SUMIFS('A-methods'!Y:Y,'A-methods'!$AG:$AG,"absolute",'A-methods'!$AF:$AF,$B997,'A-methods'!$D:$D,$C997,'A-methods'!$A:$A,$D997)</f>
        <v>0</v>
      </c>
      <c r="T997" s="243">
        <f>SUMIFS('A-methods'!Z:Z,'A-methods'!$AG:$AG,"absolute",'A-methods'!$AF:$AF,$B997,'A-methods'!$D:$D,$C997,'A-methods'!$A:$A,$D997)</f>
        <v>0</v>
      </c>
      <c r="U997" s="243">
        <f>SUMIFS('A-methods'!AA:AA,'A-methods'!$AG:$AG,"absolute",'A-methods'!$AF:$AF,$B997,'A-methods'!$D:$D,$C997,'A-methods'!$A:$A,$D997)</f>
        <v>0</v>
      </c>
      <c r="V997" s="243">
        <f>SUMIFS('A-methods'!AB:AB,'A-methods'!$AG:$AG,"absolute",'A-methods'!$AF:$AF,$B997,'A-methods'!$D:$D,$C997,'A-methods'!$A:$A,$D997)</f>
        <v>0</v>
      </c>
      <c r="W997" s="243">
        <f>SUMIFS('A-methods'!AC:AC,'A-methods'!$AG:$AG,"absolute",'A-methods'!$AF:$AF,$B997,'A-methods'!$D:$D,$C997,'A-methods'!$A:$A,$D997)</f>
        <v>0</v>
      </c>
      <c r="X997" s="243">
        <f>SUMIFS('A-methods'!AD:AD,'A-methods'!$AG:$AG,"absolute",'A-methods'!$AF:$AF,$B997,'A-methods'!$D:$D,$C997,'A-methods'!$A:$A,$D997)</f>
        <v>0</v>
      </c>
      <c r="Y997" s="243">
        <f>SUMIFS('A-methods'!AE:AE,'A-methods'!$AG:$AG,"absolute",'A-methods'!$AF:$AF,$B997,'A-methods'!$D:$D,$C997,'A-methods'!$A:$A,$D997)</f>
        <v>0</v>
      </c>
    </row>
    <row r="998" spans="1:25">
      <c r="A998" s="237" t="s">
        <v>63</v>
      </c>
      <c r="B998" s="221" t="s">
        <v>64</v>
      </c>
      <c r="C998" s="274" t="str">
        <f t="shared" si="93"/>
        <v>NSW</v>
      </c>
      <c r="D998" s="272" t="str">
        <f t="shared" si="94"/>
        <v>Low</v>
      </c>
      <c r="E998" s="195">
        <f>SUMIFS('A-methods'!K:K,'A-methods'!$AG:$AG,"absolute",'A-methods'!$AF:$AF,$B998,'A-methods'!$D:$D,$C998,'A-methods'!$A:$A,$D998)</f>
        <v>0</v>
      </c>
      <c r="F998" s="243">
        <f>SUMIFS('A-methods'!L:L,'A-methods'!$AG:$AG,"absolute",'A-methods'!$AF:$AF,$B998,'A-methods'!$D:$D,$C998,'A-methods'!$A:$A,$D998)</f>
        <v>0</v>
      </c>
      <c r="G998" s="243">
        <f>SUMIFS('A-methods'!M:M,'A-methods'!$AG:$AG,"absolute",'A-methods'!$AF:$AF,$B998,'A-methods'!$D:$D,$C998,'A-methods'!$A:$A,$D998)</f>
        <v>0</v>
      </c>
      <c r="H998" s="243">
        <f>SUMIFS('A-methods'!N:N,'A-methods'!$AG:$AG,"absolute",'A-methods'!$AF:$AF,$B998,'A-methods'!$D:$D,$C998,'A-methods'!$A:$A,$D998)</f>
        <v>0</v>
      </c>
      <c r="I998" s="243">
        <f>SUMIFS('A-methods'!O:O,'A-methods'!$AG:$AG,"absolute",'A-methods'!$AF:$AF,$B998,'A-methods'!$D:$D,$C998,'A-methods'!$A:$A,$D998)</f>
        <v>0</v>
      </c>
      <c r="J998" s="243">
        <f>SUMIFS('A-methods'!P:P,'A-methods'!$AG:$AG,"absolute",'A-methods'!$AF:$AF,$B998,'A-methods'!$D:$D,$C998,'A-methods'!$A:$A,$D998)</f>
        <v>0</v>
      </c>
      <c r="K998" s="243">
        <f>SUMIFS('A-methods'!Q:Q,'A-methods'!$AG:$AG,"absolute",'A-methods'!$AF:$AF,$B998,'A-methods'!$D:$D,$C998,'A-methods'!$A:$A,$D998)</f>
        <v>0</v>
      </c>
      <c r="L998" s="243">
        <f>SUMIFS('A-methods'!R:R,'A-methods'!$AG:$AG,"absolute",'A-methods'!$AF:$AF,$B998,'A-methods'!$D:$D,$C998,'A-methods'!$A:$A,$D998)</f>
        <v>0</v>
      </c>
      <c r="M998" s="243">
        <f>SUMIFS('A-methods'!S:S,'A-methods'!$AG:$AG,"absolute",'A-methods'!$AF:$AF,$B998,'A-methods'!$D:$D,$C998,'A-methods'!$A:$A,$D998)</f>
        <v>0</v>
      </c>
      <c r="N998" s="243">
        <f>SUMIFS('A-methods'!T:T,'A-methods'!$AG:$AG,"absolute",'A-methods'!$AF:$AF,$B998,'A-methods'!$D:$D,$C998,'A-methods'!$A:$A,$D998)</f>
        <v>0</v>
      </c>
      <c r="O998" s="243">
        <f>SUMIFS('A-methods'!U:U,'A-methods'!$AG:$AG,"absolute",'A-methods'!$AF:$AF,$B998,'A-methods'!$D:$D,$C998,'A-methods'!$A:$A,$D998)</f>
        <v>0</v>
      </c>
      <c r="P998" s="243">
        <f>SUMIFS('A-methods'!V:V,'A-methods'!$AG:$AG,"absolute",'A-methods'!$AF:$AF,$B998,'A-methods'!$D:$D,$C998,'A-methods'!$A:$A,$D998)</f>
        <v>0</v>
      </c>
      <c r="Q998" s="243">
        <f>SUMIFS('A-methods'!W:W,'A-methods'!$AG:$AG,"absolute",'A-methods'!$AF:$AF,$B998,'A-methods'!$D:$D,$C998,'A-methods'!$A:$A,$D998)</f>
        <v>0</v>
      </c>
      <c r="R998" s="243">
        <f>SUMIFS('A-methods'!X:X,'A-methods'!$AG:$AG,"absolute",'A-methods'!$AF:$AF,$B998,'A-methods'!$D:$D,$C998,'A-methods'!$A:$A,$D998)</f>
        <v>0</v>
      </c>
      <c r="S998" s="243">
        <f>SUMIFS('A-methods'!Y:Y,'A-methods'!$AG:$AG,"absolute",'A-methods'!$AF:$AF,$B998,'A-methods'!$D:$D,$C998,'A-methods'!$A:$A,$D998)</f>
        <v>0</v>
      </c>
      <c r="T998" s="243">
        <f>SUMIFS('A-methods'!Z:Z,'A-methods'!$AG:$AG,"absolute",'A-methods'!$AF:$AF,$B998,'A-methods'!$D:$D,$C998,'A-methods'!$A:$A,$D998)</f>
        <v>0</v>
      </c>
      <c r="U998" s="243">
        <f>SUMIFS('A-methods'!AA:AA,'A-methods'!$AG:$AG,"absolute",'A-methods'!$AF:$AF,$B998,'A-methods'!$D:$D,$C998,'A-methods'!$A:$A,$D998)</f>
        <v>0</v>
      </c>
      <c r="V998" s="243">
        <f>SUMIFS('A-methods'!AB:AB,'A-methods'!$AG:$AG,"absolute",'A-methods'!$AF:$AF,$B998,'A-methods'!$D:$D,$C998,'A-methods'!$A:$A,$D998)</f>
        <v>0</v>
      </c>
      <c r="W998" s="243">
        <f>SUMIFS('A-methods'!AC:AC,'A-methods'!$AG:$AG,"absolute",'A-methods'!$AF:$AF,$B998,'A-methods'!$D:$D,$C998,'A-methods'!$A:$A,$D998)</f>
        <v>0</v>
      </c>
      <c r="X998" s="243">
        <f>SUMIFS('A-methods'!AD:AD,'A-methods'!$AG:$AG,"absolute",'A-methods'!$AF:$AF,$B998,'A-methods'!$D:$D,$C998,'A-methods'!$A:$A,$D998)</f>
        <v>0</v>
      </c>
      <c r="Y998" s="243">
        <f>SUMIFS('A-methods'!AE:AE,'A-methods'!$AG:$AG,"absolute",'A-methods'!$AF:$AF,$B998,'A-methods'!$D:$D,$C998,'A-methods'!$A:$A,$D998)</f>
        <v>0</v>
      </c>
    </row>
    <row r="999" spans="1:25">
      <c r="A999" s="237" t="s">
        <v>75</v>
      </c>
      <c r="B999" s="221" t="s">
        <v>76</v>
      </c>
      <c r="C999" s="274" t="str">
        <f t="shared" si="93"/>
        <v>NSW</v>
      </c>
      <c r="D999" s="272" t="str">
        <f t="shared" si="94"/>
        <v>Low</v>
      </c>
      <c r="E999" s="195">
        <f>SUMIFS('A-methods'!K:K,'A-methods'!$AG:$AG,"absolute",'A-methods'!$AF:$AF,$B999,'A-methods'!$D:$D,$C999,'A-methods'!$A:$A,$D999)</f>
        <v>0</v>
      </c>
      <c r="F999" s="243">
        <f>SUMIFS('A-methods'!L:L,'A-methods'!$AG:$AG,"absolute",'A-methods'!$AF:$AF,$B999,'A-methods'!$D:$D,$C999,'A-methods'!$A:$A,$D999)</f>
        <v>0</v>
      </c>
      <c r="G999" s="243">
        <f>SUMIFS('A-methods'!M:M,'A-methods'!$AG:$AG,"absolute",'A-methods'!$AF:$AF,$B999,'A-methods'!$D:$D,$C999,'A-methods'!$A:$A,$D999)</f>
        <v>0</v>
      </c>
      <c r="H999" s="243">
        <f>SUMIFS('A-methods'!N:N,'A-methods'!$AG:$AG,"absolute",'A-methods'!$AF:$AF,$B999,'A-methods'!$D:$D,$C999,'A-methods'!$A:$A,$D999)</f>
        <v>0</v>
      </c>
      <c r="I999" s="243">
        <f>SUMIFS('A-methods'!O:O,'A-methods'!$AG:$AG,"absolute",'A-methods'!$AF:$AF,$B999,'A-methods'!$D:$D,$C999,'A-methods'!$A:$A,$D999)</f>
        <v>0</v>
      </c>
      <c r="J999" s="243">
        <f>SUMIFS('A-methods'!P:P,'A-methods'!$AG:$AG,"absolute",'A-methods'!$AF:$AF,$B999,'A-methods'!$D:$D,$C999,'A-methods'!$A:$A,$D999)</f>
        <v>0</v>
      </c>
      <c r="K999" s="243">
        <f>SUMIFS('A-methods'!Q:Q,'A-methods'!$AG:$AG,"absolute",'A-methods'!$AF:$AF,$B999,'A-methods'!$D:$D,$C999,'A-methods'!$A:$A,$D999)</f>
        <v>0</v>
      </c>
      <c r="L999" s="243">
        <f>SUMIFS('A-methods'!R:R,'A-methods'!$AG:$AG,"absolute",'A-methods'!$AF:$AF,$B999,'A-methods'!$D:$D,$C999,'A-methods'!$A:$A,$D999)</f>
        <v>0</v>
      </c>
      <c r="M999" s="243">
        <f>SUMIFS('A-methods'!S:S,'A-methods'!$AG:$AG,"absolute",'A-methods'!$AF:$AF,$B999,'A-methods'!$D:$D,$C999,'A-methods'!$A:$A,$D999)</f>
        <v>0</v>
      </c>
      <c r="N999" s="243">
        <f>SUMIFS('A-methods'!T:T,'A-methods'!$AG:$AG,"absolute",'A-methods'!$AF:$AF,$B999,'A-methods'!$D:$D,$C999,'A-methods'!$A:$A,$D999)</f>
        <v>0</v>
      </c>
      <c r="O999" s="243">
        <f>SUMIFS('A-methods'!U:U,'A-methods'!$AG:$AG,"absolute",'A-methods'!$AF:$AF,$B999,'A-methods'!$D:$D,$C999,'A-methods'!$A:$A,$D999)</f>
        <v>0</v>
      </c>
      <c r="P999" s="243">
        <f>SUMIFS('A-methods'!V:V,'A-methods'!$AG:$AG,"absolute",'A-methods'!$AF:$AF,$B999,'A-methods'!$D:$D,$C999,'A-methods'!$A:$A,$D999)</f>
        <v>0</v>
      </c>
      <c r="Q999" s="243">
        <f>SUMIFS('A-methods'!W:W,'A-methods'!$AG:$AG,"absolute",'A-methods'!$AF:$AF,$B999,'A-methods'!$D:$D,$C999,'A-methods'!$A:$A,$D999)</f>
        <v>0</v>
      </c>
      <c r="R999" s="243">
        <f>SUMIFS('A-methods'!X:X,'A-methods'!$AG:$AG,"absolute",'A-methods'!$AF:$AF,$B999,'A-methods'!$D:$D,$C999,'A-methods'!$A:$A,$D999)</f>
        <v>0</v>
      </c>
      <c r="S999" s="243">
        <f>SUMIFS('A-methods'!Y:Y,'A-methods'!$AG:$AG,"absolute",'A-methods'!$AF:$AF,$B999,'A-methods'!$D:$D,$C999,'A-methods'!$A:$A,$D999)</f>
        <v>0</v>
      </c>
      <c r="T999" s="243">
        <f>SUMIFS('A-methods'!Z:Z,'A-methods'!$AG:$AG,"absolute",'A-methods'!$AF:$AF,$B999,'A-methods'!$D:$D,$C999,'A-methods'!$A:$A,$D999)</f>
        <v>0</v>
      </c>
      <c r="U999" s="243">
        <f>SUMIFS('A-methods'!AA:AA,'A-methods'!$AG:$AG,"absolute",'A-methods'!$AF:$AF,$B999,'A-methods'!$D:$D,$C999,'A-methods'!$A:$A,$D999)</f>
        <v>0</v>
      </c>
      <c r="V999" s="243">
        <f>SUMIFS('A-methods'!AB:AB,'A-methods'!$AG:$AG,"absolute",'A-methods'!$AF:$AF,$B999,'A-methods'!$D:$D,$C999,'A-methods'!$A:$A,$D999)</f>
        <v>0</v>
      </c>
      <c r="W999" s="243">
        <f>SUMIFS('A-methods'!AC:AC,'A-methods'!$AG:$AG,"absolute",'A-methods'!$AF:$AF,$B999,'A-methods'!$D:$D,$C999,'A-methods'!$A:$A,$D999)</f>
        <v>0</v>
      </c>
      <c r="X999" s="243">
        <f>SUMIFS('A-methods'!AD:AD,'A-methods'!$AG:$AG,"absolute",'A-methods'!$AF:$AF,$B999,'A-methods'!$D:$D,$C999,'A-methods'!$A:$A,$D999)</f>
        <v>0</v>
      </c>
      <c r="Y999" s="243">
        <f>SUMIFS('A-methods'!AE:AE,'A-methods'!$AG:$AG,"absolute",'A-methods'!$AF:$AF,$B999,'A-methods'!$D:$D,$C999,'A-methods'!$A:$A,$D999)</f>
        <v>0</v>
      </c>
    </row>
    <row r="1000" spans="1:25">
      <c r="A1000" s="237" t="s">
        <v>253</v>
      </c>
      <c r="B1000" s="221" t="s">
        <v>193</v>
      </c>
      <c r="C1000" s="274" t="str">
        <f t="shared" si="93"/>
        <v>NSW</v>
      </c>
      <c r="D1000" s="272" t="str">
        <f t="shared" si="94"/>
        <v>Low</v>
      </c>
      <c r="E1000" s="195">
        <f>SUMIFS('A-methods'!K:K,'A-methods'!$AG:$AG,"absolute",'A-methods'!$AF:$AF,$B1000,'A-methods'!$D:$D,$C1000,'A-methods'!$A:$A,$D1000)</f>
        <v>0</v>
      </c>
      <c r="F1000" s="243">
        <f>SUMIFS('A-methods'!L:L,'A-methods'!$AG:$AG,"absolute",'A-methods'!$AF:$AF,$B1000,'A-methods'!$D:$D,$C1000,'A-methods'!$A:$A,$D1000)</f>
        <v>0</v>
      </c>
      <c r="G1000" s="243">
        <f>SUMIFS('A-methods'!M:M,'A-methods'!$AG:$AG,"absolute",'A-methods'!$AF:$AF,$B1000,'A-methods'!$D:$D,$C1000,'A-methods'!$A:$A,$D1000)</f>
        <v>0</v>
      </c>
      <c r="H1000" s="243">
        <f>SUMIFS('A-methods'!N:N,'A-methods'!$AG:$AG,"absolute",'A-methods'!$AF:$AF,$B1000,'A-methods'!$D:$D,$C1000,'A-methods'!$A:$A,$D1000)</f>
        <v>0</v>
      </c>
      <c r="I1000" s="243">
        <f>SUMIFS('A-methods'!O:O,'A-methods'!$AG:$AG,"absolute",'A-methods'!$AF:$AF,$B1000,'A-methods'!$D:$D,$C1000,'A-methods'!$A:$A,$D1000)</f>
        <v>0</v>
      </c>
      <c r="J1000" s="243">
        <f>SUMIFS('A-methods'!P:P,'A-methods'!$AG:$AG,"absolute",'A-methods'!$AF:$AF,$B1000,'A-methods'!$D:$D,$C1000,'A-methods'!$A:$A,$D1000)</f>
        <v>0</v>
      </c>
      <c r="K1000" s="243">
        <f>SUMIFS('A-methods'!Q:Q,'A-methods'!$AG:$AG,"absolute",'A-methods'!$AF:$AF,$B1000,'A-methods'!$D:$D,$C1000,'A-methods'!$A:$A,$D1000)</f>
        <v>0</v>
      </c>
      <c r="L1000" s="243">
        <f>SUMIFS('A-methods'!R:R,'A-methods'!$AG:$AG,"absolute",'A-methods'!$AF:$AF,$B1000,'A-methods'!$D:$D,$C1000,'A-methods'!$A:$A,$D1000)</f>
        <v>0</v>
      </c>
      <c r="M1000" s="243">
        <f>SUMIFS('A-methods'!S:S,'A-methods'!$AG:$AG,"absolute",'A-methods'!$AF:$AF,$B1000,'A-methods'!$D:$D,$C1000,'A-methods'!$A:$A,$D1000)</f>
        <v>0</v>
      </c>
      <c r="N1000" s="243">
        <f>SUMIFS('A-methods'!T:T,'A-methods'!$AG:$AG,"absolute",'A-methods'!$AF:$AF,$B1000,'A-methods'!$D:$D,$C1000,'A-methods'!$A:$A,$D1000)</f>
        <v>0</v>
      </c>
      <c r="O1000" s="243">
        <f>SUMIFS('A-methods'!U:U,'A-methods'!$AG:$AG,"absolute",'A-methods'!$AF:$AF,$B1000,'A-methods'!$D:$D,$C1000,'A-methods'!$A:$A,$D1000)</f>
        <v>0</v>
      </c>
      <c r="P1000" s="243">
        <f>SUMIFS('A-methods'!V:V,'A-methods'!$AG:$AG,"absolute",'A-methods'!$AF:$AF,$B1000,'A-methods'!$D:$D,$C1000,'A-methods'!$A:$A,$D1000)</f>
        <v>0</v>
      </c>
      <c r="Q1000" s="243">
        <f>SUMIFS('A-methods'!W:W,'A-methods'!$AG:$AG,"absolute",'A-methods'!$AF:$AF,$B1000,'A-methods'!$D:$D,$C1000,'A-methods'!$A:$A,$D1000)</f>
        <v>0</v>
      </c>
      <c r="R1000" s="243">
        <f>SUMIFS('A-methods'!X:X,'A-methods'!$AG:$AG,"absolute",'A-methods'!$AF:$AF,$B1000,'A-methods'!$D:$D,$C1000,'A-methods'!$A:$A,$D1000)</f>
        <v>0</v>
      </c>
      <c r="S1000" s="243">
        <f>SUMIFS('A-methods'!Y:Y,'A-methods'!$AG:$AG,"absolute",'A-methods'!$AF:$AF,$B1000,'A-methods'!$D:$D,$C1000,'A-methods'!$A:$A,$D1000)</f>
        <v>0</v>
      </c>
      <c r="T1000" s="243">
        <f>SUMIFS('A-methods'!Z:Z,'A-methods'!$AG:$AG,"absolute",'A-methods'!$AF:$AF,$B1000,'A-methods'!$D:$D,$C1000,'A-methods'!$A:$A,$D1000)</f>
        <v>0</v>
      </c>
      <c r="U1000" s="243">
        <f>SUMIFS('A-methods'!AA:AA,'A-methods'!$AG:$AG,"absolute",'A-methods'!$AF:$AF,$B1000,'A-methods'!$D:$D,$C1000,'A-methods'!$A:$A,$D1000)</f>
        <v>0</v>
      </c>
      <c r="V1000" s="243">
        <f>SUMIFS('A-methods'!AB:AB,'A-methods'!$AG:$AG,"absolute",'A-methods'!$AF:$AF,$B1000,'A-methods'!$D:$D,$C1000,'A-methods'!$A:$A,$D1000)</f>
        <v>0</v>
      </c>
      <c r="W1000" s="243">
        <f>SUMIFS('A-methods'!AC:AC,'A-methods'!$AG:$AG,"absolute",'A-methods'!$AF:$AF,$B1000,'A-methods'!$D:$D,$C1000,'A-methods'!$A:$A,$D1000)</f>
        <v>0</v>
      </c>
      <c r="X1000" s="243">
        <f>SUMIFS('A-methods'!AD:AD,'A-methods'!$AG:$AG,"absolute",'A-methods'!$AF:$AF,$B1000,'A-methods'!$D:$D,$C1000,'A-methods'!$A:$A,$D1000)</f>
        <v>0</v>
      </c>
      <c r="Y1000" s="243">
        <f>SUMIFS('A-methods'!AE:AE,'A-methods'!$AG:$AG,"absolute",'A-methods'!$AF:$AF,$B1000,'A-methods'!$D:$D,$C1000,'A-methods'!$A:$A,$D1000)</f>
        <v>0</v>
      </c>
    </row>
    <row r="1001" spans="1:25">
      <c r="A1001" s="238" t="s">
        <v>87</v>
      </c>
      <c r="B1001" s="221" t="s">
        <v>88</v>
      </c>
      <c r="C1001" s="274" t="str">
        <f t="shared" si="93"/>
        <v>NSW</v>
      </c>
      <c r="D1001" s="272" t="str">
        <f t="shared" si="94"/>
        <v>Low</v>
      </c>
      <c r="E1001" s="195">
        <f>SUMIFS('A-methods'!K:K,'A-methods'!$AG:$AG,"absolute",'A-methods'!$AF:$AF,$B1001,'A-methods'!$D:$D,$C1001,'A-methods'!$A:$A,$D1001)</f>
        <v>0</v>
      </c>
      <c r="F1001" s="243">
        <f>SUMIFS('A-methods'!L:L,'A-methods'!$AG:$AG,"absolute",'A-methods'!$AF:$AF,$B1001,'A-methods'!$D:$D,$C1001,'A-methods'!$A:$A,$D1001)</f>
        <v>0</v>
      </c>
      <c r="G1001" s="243">
        <f>SUMIFS('A-methods'!M:M,'A-methods'!$AG:$AG,"absolute",'A-methods'!$AF:$AF,$B1001,'A-methods'!$D:$D,$C1001,'A-methods'!$A:$A,$D1001)</f>
        <v>0</v>
      </c>
      <c r="H1001" s="243">
        <f>SUMIFS('A-methods'!N:N,'A-methods'!$AG:$AG,"absolute",'A-methods'!$AF:$AF,$B1001,'A-methods'!$D:$D,$C1001,'A-methods'!$A:$A,$D1001)</f>
        <v>0</v>
      </c>
      <c r="I1001" s="243">
        <f>SUMIFS('A-methods'!O:O,'A-methods'!$AG:$AG,"absolute",'A-methods'!$AF:$AF,$B1001,'A-methods'!$D:$D,$C1001,'A-methods'!$A:$A,$D1001)</f>
        <v>0</v>
      </c>
      <c r="J1001" s="243">
        <f>SUMIFS('A-methods'!P:P,'A-methods'!$AG:$AG,"absolute",'A-methods'!$AF:$AF,$B1001,'A-methods'!$D:$D,$C1001,'A-methods'!$A:$A,$D1001)</f>
        <v>0</v>
      </c>
      <c r="K1001" s="243">
        <f>SUMIFS('A-methods'!Q:Q,'A-methods'!$AG:$AG,"absolute",'A-methods'!$AF:$AF,$B1001,'A-methods'!$D:$D,$C1001,'A-methods'!$A:$A,$D1001)</f>
        <v>0</v>
      </c>
      <c r="L1001" s="243">
        <f>SUMIFS('A-methods'!R:R,'A-methods'!$AG:$AG,"absolute",'A-methods'!$AF:$AF,$B1001,'A-methods'!$D:$D,$C1001,'A-methods'!$A:$A,$D1001)</f>
        <v>0</v>
      </c>
      <c r="M1001" s="243">
        <f>SUMIFS('A-methods'!S:S,'A-methods'!$AG:$AG,"absolute",'A-methods'!$AF:$AF,$B1001,'A-methods'!$D:$D,$C1001,'A-methods'!$A:$A,$D1001)</f>
        <v>0</v>
      </c>
      <c r="N1001" s="243">
        <f>SUMIFS('A-methods'!T:T,'A-methods'!$AG:$AG,"absolute",'A-methods'!$AF:$AF,$B1001,'A-methods'!$D:$D,$C1001,'A-methods'!$A:$A,$D1001)</f>
        <v>0</v>
      </c>
      <c r="O1001" s="243">
        <f>SUMIFS('A-methods'!U:U,'A-methods'!$AG:$AG,"absolute",'A-methods'!$AF:$AF,$B1001,'A-methods'!$D:$D,$C1001,'A-methods'!$A:$A,$D1001)</f>
        <v>0</v>
      </c>
      <c r="P1001" s="243">
        <f>SUMIFS('A-methods'!V:V,'A-methods'!$AG:$AG,"absolute",'A-methods'!$AF:$AF,$B1001,'A-methods'!$D:$D,$C1001,'A-methods'!$A:$A,$D1001)</f>
        <v>0</v>
      </c>
      <c r="Q1001" s="243">
        <f>SUMIFS('A-methods'!W:W,'A-methods'!$AG:$AG,"absolute",'A-methods'!$AF:$AF,$B1001,'A-methods'!$D:$D,$C1001,'A-methods'!$A:$A,$D1001)</f>
        <v>0</v>
      </c>
      <c r="R1001" s="243">
        <f>SUMIFS('A-methods'!X:X,'A-methods'!$AG:$AG,"absolute",'A-methods'!$AF:$AF,$B1001,'A-methods'!$D:$D,$C1001,'A-methods'!$A:$A,$D1001)</f>
        <v>0</v>
      </c>
      <c r="S1001" s="243">
        <f>SUMIFS('A-methods'!Y:Y,'A-methods'!$AG:$AG,"absolute",'A-methods'!$AF:$AF,$B1001,'A-methods'!$D:$D,$C1001,'A-methods'!$A:$A,$D1001)</f>
        <v>0</v>
      </c>
      <c r="T1001" s="243">
        <f>SUMIFS('A-methods'!Z:Z,'A-methods'!$AG:$AG,"absolute",'A-methods'!$AF:$AF,$B1001,'A-methods'!$D:$D,$C1001,'A-methods'!$A:$A,$D1001)</f>
        <v>0</v>
      </c>
      <c r="U1001" s="243">
        <f>SUMIFS('A-methods'!AA:AA,'A-methods'!$AG:$AG,"absolute",'A-methods'!$AF:$AF,$B1001,'A-methods'!$D:$D,$C1001,'A-methods'!$A:$A,$D1001)</f>
        <v>0</v>
      </c>
      <c r="V1001" s="243">
        <f>SUMIFS('A-methods'!AB:AB,'A-methods'!$AG:$AG,"absolute",'A-methods'!$AF:$AF,$B1001,'A-methods'!$D:$D,$C1001,'A-methods'!$A:$A,$D1001)</f>
        <v>0</v>
      </c>
      <c r="W1001" s="243">
        <f>SUMIFS('A-methods'!AC:AC,'A-methods'!$AG:$AG,"absolute",'A-methods'!$AF:$AF,$B1001,'A-methods'!$D:$D,$C1001,'A-methods'!$A:$A,$D1001)</f>
        <v>0</v>
      </c>
      <c r="X1001" s="243">
        <f>SUMIFS('A-methods'!AD:AD,'A-methods'!$AG:$AG,"absolute",'A-methods'!$AF:$AF,$B1001,'A-methods'!$D:$D,$C1001,'A-methods'!$A:$A,$D1001)</f>
        <v>0</v>
      </c>
      <c r="Y1001" s="243">
        <f>SUMIFS('A-methods'!AE:AE,'A-methods'!$AG:$AG,"absolute",'A-methods'!$AF:$AF,$B1001,'A-methods'!$D:$D,$C1001,'A-methods'!$A:$A,$D1001)</f>
        <v>0</v>
      </c>
    </row>
    <row r="1002" spans="1:25">
      <c r="A1002" s="237" t="s">
        <v>91</v>
      </c>
      <c r="B1002" s="221" t="s">
        <v>92</v>
      </c>
      <c r="C1002" s="274" t="str">
        <f t="shared" si="93"/>
        <v>NSW</v>
      </c>
      <c r="D1002" s="272" t="str">
        <f t="shared" si="94"/>
        <v>Low</v>
      </c>
      <c r="E1002" s="195">
        <f>SUMIFS('A-methods'!K:K,'A-methods'!$AG:$AG,"absolute",'A-methods'!$AF:$AF,$B1002,'A-methods'!$D:$D,$C1002,'A-methods'!$A:$A,$D1002)</f>
        <v>0</v>
      </c>
      <c r="F1002" s="243">
        <f>SUMIFS('A-methods'!L:L,'A-methods'!$AG:$AG,"absolute",'A-methods'!$AF:$AF,$B1002,'A-methods'!$D:$D,$C1002,'A-methods'!$A:$A,$D1002)</f>
        <v>0</v>
      </c>
      <c r="G1002" s="243">
        <f>SUMIFS('A-methods'!M:M,'A-methods'!$AG:$AG,"absolute",'A-methods'!$AF:$AF,$B1002,'A-methods'!$D:$D,$C1002,'A-methods'!$A:$A,$D1002)</f>
        <v>0</v>
      </c>
      <c r="H1002" s="243">
        <f>SUMIFS('A-methods'!N:N,'A-methods'!$AG:$AG,"absolute",'A-methods'!$AF:$AF,$B1002,'A-methods'!$D:$D,$C1002,'A-methods'!$A:$A,$D1002)</f>
        <v>0</v>
      </c>
      <c r="I1002" s="243">
        <f>SUMIFS('A-methods'!O:O,'A-methods'!$AG:$AG,"absolute",'A-methods'!$AF:$AF,$B1002,'A-methods'!$D:$D,$C1002,'A-methods'!$A:$A,$D1002)</f>
        <v>0</v>
      </c>
      <c r="J1002" s="243">
        <f>SUMIFS('A-methods'!P:P,'A-methods'!$AG:$AG,"absolute",'A-methods'!$AF:$AF,$B1002,'A-methods'!$D:$D,$C1002,'A-methods'!$A:$A,$D1002)</f>
        <v>0</v>
      </c>
      <c r="K1002" s="243">
        <f>SUMIFS('A-methods'!Q:Q,'A-methods'!$AG:$AG,"absolute",'A-methods'!$AF:$AF,$B1002,'A-methods'!$D:$D,$C1002,'A-methods'!$A:$A,$D1002)</f>
        <v>0</v>
      </c>
      <c r="L1002" s="243">
        <f>SUMIFS('A-methods'!R:R,'A-methods'!$AG:$AG,"absolute",'A-methods'!$AF:$AF,$B1002,'A-methods'!$D:$D,$C1002,'A-methods'!$A:$A,$D1002)</f>
        <v>0</v>
      </c>
      <c r="M1002" s="243">
        <f>SUMIFS('A-methods'!S:S,'A-methods'!$AG:$AG,"absolute",'A-methods'!$AF:$AF,$B1002,'A-methods'!$D:$D,$C1002,'A-methods'!$A:$A,$D1002)</f>
        <v>0</v>
      </c>
      <c r="N1002" s="243">
        <f>SUMIFS('A-methods'!T:T,'A-methods'!$AG:$AG,"absolute",'A-methods'!$AF:$AF,$B1002,'A-methods'!$D:$D,$C1002,'A-methods'!$A:$A,$D1002)</f>
        <v>0</v>
      </c>
      <c r="O1002" s="243">
        <f>SUMIFS('A-methods'!U:U,'A-methods'!$AG:$AG,"absolute",'A-methods'!$AF:$AF,$B1002,'A-methods'!$D:$D,$C1002,'A-methods'!$A:$A,$D1002)</f>
        <v>0</v>
      </c>
      <c r="P1002" s="243">
        <f>SUMIFS('A-methods'!V:V,'A-methods'!$AG:$AG,"absolute",'A-methods'!$AF:$AF,$B1002,'A-methods'!$D:$D,$C1002,'A-methods'!$A:$A,$D1002)</f>
        <v>0</v>
      </c>
      <c r="Q1002" s="243">
        <f>SUMIFS('A-methods'!W:W,'A-methods'!$AG:$AG,"absolute",'A-methods'!$AF:$AF,$B1002,'A-methods'!$D:$D,$C1002,'A-methods'!$A:$A,$D1002)</f>
        <v>0</v>
      </c>
      <c r="R1002" s="243">
        <f>SUMIFS('A-methods'!X:X,'A-methods'!$AG:$AG,"absolute",'A-methods'!$AF:$AF,$B1002,'A-methods'!$D:$D,$C1002,'A-methods'!$A:$A,$D1002)</f>
        <v>0</v>
      </c>
      <c r="S1002" s="243">
        <f>SUMIFS('A-methods'!Y:Y,'A-methods'!$AG:$AG,"absolute",'A-methods'!$AF:$AF,$B1002,'A-methods'!$D:$D,$C1002,'A-methods'!$A:$A,$D1002)</f>
        <v>0</v>
      </c>
      <c r="T1002" s="243">
        <f>SUMIFS('A-methods'!Z:Z,'A-methods'!$AG:$AG,"absolute",'A-methods'!$AF:$AF,$B1002,'A-methods'!$D:$D,$C1002,'A-methods'!$A:$A,$D1002)</f>
        <v>0</v>
      </c>
      <c r="U1002" s="243">
        <f>SUMIFS('A-methods'!AA:AA,'A-methods'!$AG:$AG,"absolute",'A-methods'!$AF:$AF,$B1002,'A-methods'!$D:$D,$C1002,'A-methods'!$A:$A,$D1002)</f>
        <v>0</v>
      </c>
      <c r="V1002" s="243">
        <f>SUMIFS('A-methods'!AB:AB,'A-methods'!$AG:$AG,"absolute",'A-methods'!$AF:$AF,$B1002,'A-methods'!$D:$D,$C1002,'A-methods'!$A:$A,$D1002)</f>
        <v>0</v>
      </c>
      <c r="W1002" s="243">
        <f>SUMIFS('A-methods'!AC:AC,'A-methods'!$AG:$AG,"absolute",'A-methods'!$AF:$AF,$B1002,'A-methods'!$D:$D,$C1002,'A-methods'!$A:$A,$D1002)</f>
        <v>0</v>
      </c>
      <c r="X1002" s="243">
        <f>SUMIFS('A-methods'!AD:AD,'A-methods'!$AG:$AG,"absolute",'A-methods'!$AF:$AF,$B1002,'A-methods'!$D:$D,$C1002,'A-methods'!$A:$A,$D1002)</f>
        <v>0</v>
      </c>
      <c r="Y1002" s="243">
        <f>SUMIFS('A-methods'!AE:AE,'A-methods'!$AG:$AG,"absolute",'A-methods'!$AF:$AF,$B1002,'A-methods'!$D:$D,$C1002,'A-methods'!$A:$A,$D1002)</f>
        <v>0</v>
      </c>
    </row>
    <row r="1003" spans="1:25">
      <c r="A1003" s="237" t="s">
        <v>97</v>
      </c>
      <c r="B1003" s="221" t="s">
        <v>98</v>
      </c>
      <c r="C1003" s="274" t="str">
        <f t="shared" si="93"/>
        <v>NSW</v>
      </c>
      <c r="D1003" s="272" t="str">
        <f t="shared" si="94"/>
        <v>Low</v>
      </c>
      <c r="E1003" s="195">
        <f>SUMIFS('A-methods'!K:K,'A-methods'!$AG:$AG,"absolute",'A-methods'!$AF:$AF,$B1003,'A-methods'!$D:$D,$C1003,'A-methods'!$A:$A,$D1003)</f>
        <v>0</v>
      </c>
      <c r="F1003" s="243">
        <f>SUMIFS('A-methods'!L:L,'A-methods'!$AG:$AG,"absolute",'A-methods'!$AF:$AF,$B1003,'A-methods'!$D:$D,$C1003,'A-methods'!$A:$A,$D1003)</f>
        <v>0</v>
      </c>
      <c r="G1003" s="243">
        <f>SUMIFS('A-methods'!M:M,'A-methods'!$AG:$AG,"absolute",'A-methods'!$AF:$AF,$B1003,'A-methods'!$D:$D,$C1003,'A-methods'!$A:$A,$D1003)</f>
        <v>0</v>
      </c>
      <c r="H1003" s="243">
        <f>SUMIFS('A-methods'!N:N,'A-methods'!$AG:$AG,"absolute",'A-methods'!$AF:$AF,$B1003,'A-methods'!$D:$D,$C1003,'A-methods'!$A:$A,$D1003)</f>
        <v>0</v>
      </c>
      <c r="I1003" s="243">
        <f>SUMIFS('A-methods'!O:O,'A-methods'!$AG:$AG,"absolute",'A-methods'!$AF:$AF,$B1003,'A-methods'!$D:$D,$C1003,'A-methods'!$A:$A,$D1003)</f>
        <v>0</v>
      </c>
      <c r="J1003" s="243">
        <f>SUMIFS('A-methods'!P:P,'A-methods'!$AG:$AG,"absolute",'A-methods'!$AF:$AF,$B1003,'A-methods'!$D:$D,$C1003,'A-methods'!$A:$A,$D1003)</f>
        <v>0</v>
      </c>
      <c r="K1003" s="243">
        <f>SUMIFS('A-methods'!Q:Q,'A-methods'!$AG:$AG,"absolute",'A-methods'!$AF:$AF,$B1003,'A-methods'!$D:$D,$C1003,'A-methods'!$A:$A,$D1003)</f>
        <v>0</v>
      </c>
      <c r="L1003" s="243">
        <f>SUMIFS('A-methods'!R:R,'A-methods'!$AG:$AG,"absolute",'A-methods'!$AF:$AF,$B1003,'A-methods'!$D:$D,$C1003,'A-methods'!$A:$A,$D1003)</f>
        <v>0</v>
      </c>
      <c r="M1003" s="243">
        <f>SUMIFS('A-methods'!S:S,'A-methods'!$AG:$AG,"absolute",'A-methods'!$AF:$AF,$B1003,'A-methods'!$D:$D,$C1003,'A-methods'!$A:$A,$D1003)</f>
        <v>0</v>
      </c>
      <c r="N1003" s="243">
        <f>SUMIFS('A-methods'!T:T,'A-methods'!$AG:$AG,"absolute",'A-methods'!$AF:$AF,$B1003,'A-methods'!$D:$D,$C1003,'A-methods'!$A:$A,$D1003)</f>
        <v>0</v>
      </c>
      <c r="O1003" s="243">
        <f>SUMIFS('A-methods'!U:U,'A-methods'!$AG:$AG,"absolute",'A-methods'!$AF:$AF,$B1003,'A-methods'!$D:$D,$C1003,'A-methods'!$A:$A,$D1003)</f>
        <v>0</v>
      </c>
      <c r="P1003" s="243">
        <f>SUMIFS('A-methods'!V:V,'A-methods'!$AG:$AG,"absolute",'A-methods'!$AF:$AF,$B1003,'A-methods'!$D:$D,$C1003,'A-methods'!$A:$A,$D1003)</f>
        <v>0</v>
      </c>
      <c r="Q1003" s="243">
        <f>SUMIFS('A-methods'!W:W,'A-methods'!$AG:$AG,"absolute",'A-methods'!$AF:$AF,$B1003,'A-methods'!$D:$D,$C1003,'A-methods'!$A:$A,$D1003)</f>
        <v>0</v>
      </c>
      <c r="R1003" s="243">
        <f>SUMIFS('A-methods'!X:X,'A-methods'!$AG:$AG,"absolute",'A-methods'!$AF:$AF,$B1003,'A-methods'!$D:$D,$C1003,'A-methods'!$A:$A,$D1003)</f>
        <v>0</v>
      </c>
      <c r="S1003" s="243">
        <f>SUMIFS('A-methods'!Y:Y,'A-methods'!$AG:$AG,"absolute",'A-methods'!$AF:$AF,$B1003,'A-methods'!$D:$D,$C1003,'A-methods'!$A:$A,$D1003)</f>
        <v>0</v>
      </c>
      <c r="T1003" s="243">
        <f>SUMIFS('A-methods'!Z:Z,'A-methods'!$AG:$AG,"absolute",'A-methods'!$AF:$AF,$B1003,'A-methods'!$D:$D,$C1003,'A-methods'!$A:$A,$D1003)</f>
        <v>0</v>
      </c>
      <c r="U1003" s="243">
        <f>SUMIFS('A-methods'!AA:AA,'A-methods'!$AG:$AG,"absolute",'A-methods'!$AF:$AF,$B1003,'A-methods'!$D:$D,$C1003,'A-methods'!$A:$A,$D1003)</f>
        <v>0</v>
      </c>
      <c r="V1003" s="243">
        <f>SUMIFS('A-methods'!AB:AB,'A-methods'!$AG:$AG,"absolute",'A-methods'!$AF:$AF,$B1003,'A-methods'!$D:$D,$C1003,'A-methods'!$A:$A,$D1003)</f>
        <v>0</v>
      </c>
      <c r="W1003" s="243">
        <f>SUMIFS('A-methods'!AC:AC,'A-methods'!$AG:$AG,"absolute",'A-methods'!$AF:$AF,$B1003,'A-methods'!$D:$D,$C1003,'A-methods'!$A:$A,$D1003)</f>
        <v>0</v>
      </c>
      <c r="X1003" s="243">
        <f>SUMIFS('A-methods'!AD:AD,'A-methods'!$AG:$AG,"absolute",'A-methods'!$AF:$AF,$B1003,'A-methods'!$D:$D,$C1003,'A-methods'!$A:$A,$D1003)</f>
        <v>0</v>
      </c>
      <c r="Y1003" s="243">
        <f>SUMIFS('A-methods'!AE:AE,'A-methods'!$AG:$AG,"absolute",'A-methods'!$AF:$AF,$B1003,'A-methods'!$D:$D,$C1003,'A-methods'!$A:$A,$D1003)</f>
        <v>0</v>
      </c>
    </row>
    <row r="1004" spans="1:25">
      <c r="A1004" s="237" t="s">
        <v>107</v>
      </c>
      <c r="B1004" s="221" t="s">
        <v>108</v>
      </c>
      <c r="C1004" s="274" t="str">
        <f t="shared" si="93"/>
        <v>NSW</v>
      </c>
      <c r="D1004" s="272" t="str">
        <f t="shared" si="94"/>
        <v>Low</v>
      </c>
      <c r="E1004" s="195">
        <f>SUMIFS('A-methods'!K:K,'A-methods'!$AG:$AG,"absolute",'A-methods'!$AF:$AF,$B1004,'A-methods'!$D:$D,$C1004,'A-methods'!$A:$A,$D1004)</f>
        <v>0</v>
      </c>
      <c r="F1004" s="243">
        <f>SUMIFS('A-methods'!L:L,'A-methods'!$AG:$AG,"absolute",'A-methods'!$AF:$AF,$B1004,'A-methods'!$D:$D,$C1004,'A-methods'!$A:$A,$D1004)</f>
        <v>0</v>
      </c>
      <c r="G1004" s="243">
        <f>SUMIFS('A-methods'!M:M,'A-methods'!$AG:$AG,"absolute",'A-methods'!$AF:$AF,$B1004,'A-methods'!$D:$D,$C1004,'A-methods'!$A:$A,$D1004)</f>
        <v>0</v>
      </c>
      <c r="H1004" s="243">
        <f>SUMIFS('A-methods'!N:N,'A-methods'!$AG:$AG,"absolute",'A-methods'!$AF:$AF,$B1004,'A-methods'!$D:$D,$C1004,'A-methods'!$A:$A,$D1004)</f>
        <v>0</v>
      </c>
      <c r="I1004" s="243">
        <f>SUMIFS('A-methods'!O:O,'A-methods'!$AG:$AG,"absolute",'A-methods'!$AF:$AF,$B1004,'A-methods'!$D:$D,$C1004,'A-methods'!$A:$A,$D1004)</f>
        <v>0</v>
      </c>
      <c r="J1004" s="243">
        <f>SUMIFS('A-methods'!P:P,'A-methods'!$AG:$AG,"absolute",'A-methods'!$AF:$AF,$B1004,'A-methods'!$D:$D,$C1004,'A-methods'!$A:$A,$D1004)</f>
        <v>0</v>
      </c>
      <c r="K1004" s="243">
        <f>SUMIFS('A-methods'!Q:Q,'A-methods'!$AG:$AG,"absolute",'A-methods'!$AF:$AF,$B1004,'A-methods'!$D:$D,$C1004,'A-methods'!$A:$A,$D1004)</f>
        <v>0</v>
      </c>
      <c r="L1004" s="243">
        <f>SUMIFS('A-methods'!R:R,'A-methods'!$AG:$AG,"absolute",'A-methods'!$AF:$AF,$B1004,'A-methods'!$D:$D,$C1004,'A-methods'!$A:$A,$D1004)</f>
        <v>0</v>
      </c>
      <c r="M1004" s="243">
        <f>SUMIFS('A-methods'!S:S,'A-methods'!$AG:$AG,"absolute",'A-methods'!$AF:$AF,$B1004,'A-methods'!$D:$D,$C1004,'A-methods'!$A:$A,$D1004)</f>
        <v>0</v>
      </c>
      <c r="N1004" s="243">
        <f>SUMIFS('A-methods'!T:T,'A-methods'!$AG:$AG,"absolute",'A-methods'!$AF:$AF,$B1004,'A-methods'!$D:$D,$C1004,'A-methods'!$A:$A,$D1004)</f>
        <v>0</v>
      </c>
      <c r="O1004" s="243">
        <f>SUMIFS('A-methods'!U:U,'A-methods'!$AG:$AG,"absolute",'A-methods'!$AF:$AF,$B1004,'A-methods'!$D:$D,$C1004,'A-methods'!$A:$A,$D1004)</f>
        <v>0</v>
      </c>
      <c r="P1004" s="243">
        <f>SUMIFS('A-methods'!V:V,'A-methods'!$AG:$AG,"absolute",'A-methods'!$AF:$AF,$B1004,'A-methods'!$D:$D,$C1004,'A-methods'!$A:$A,$D1004)</f>
        <v>0</v>
      </c>
      <c r="Q1004" s="243">
        <f>SUMIFS('A-methods'!W:W,'A-methods'!$AG:$AG,"absolute",'A-methods'!$AF:$AF,$B1004,'A-methods'!$D:$D,$C1004,'A-methods'!$A:$A,$D1004)</f>
        <v>0</v>
      </c>
      <c r="R1004" s="243">
        <f>SUMIFS('A-methods'!X:X,'A-methods'!$AG:$AG,"absolute",'A-methods'!$AF:$AF,$B1004,'A-methods'!$D:$D,$C1004,'A-methods'!$A:$A,$D1004)</f>
        <v>0</v>
      </c>
      <c r="S1004" s="243">
        <f>SUMIFS('A-methods'!Y:Y,'A-methods'!$AG:$AG,"absolute",'A-methods'!$AF:$AF,$B1004,'A-methods'!$D:$D,$C1004,'A-methods'!$A:$A,$D1004)</f>
        <v>0</v>
      </c>
      <c r="T1004" s="243">
        <f>SUMIFS('A-methods'!Z:Z,'A-methods'!$AG:$AG,"absolute",'A-methods'!$AF:$AF,$B1004,'A-methods'!$D:$D,$C1004,'A-methods'!$A:$A,$D1004)</f>
        <v>0</v>
      </c>
      <c r="U1004" s="243">
        <f>SUMIFS('A-methods'!AA:AA,'A-methods'!$AG:$AG,"absolute",'A-methods'!$AF:$AF,$B1004,'A-methods'!$D:$D,$C1004,'A-methods'!$A:$A,$D1004)</f>
        <v>0</v>
      </c>
      <c r="V1004" s="243">
        <f>SUMIFS('A-methods'!AB:AB,'A-methods'!$AG:$AG,"absolute",'A-methods'!$AF:$AF,$B1004,'A-methods'!$D:$D,$C1004,'A-methods'!$A:$A,$D1004)</f>
        <v>0</v>
      </c>
      <c r="W1004" s="243">
        <f>SUMIFS('A-methods'!AC:AC,'A-methods'!$AG:$AG,"absolute",'A-methods'!$AF:$AF,$B1004,'A-methods'!$D:$D,$C1004,'A-methods'!$A:$A,$D1004)</f>
        <v>0</v>
      </c>
      <c r="X1004" s="243">
        <f>SUMIFS('A-methods'!AD:AD,'A-methods'!$AG:$AG,"absolute",'A-methods'!$AF:$AF,$B1004,'A-methods'!$D:$D,$C1004,'A-methods'!$A:$A,$D1004)</f>
        <v>0</v>
      </c>
      <c r="Y1004" s="243">
        <f>SUMIFS('A-methods'!AE:AE,'A-methods'!$AG:$AG,"absolute",'A-methods'!$AF:$AF,$B1004,'A-methods'!$D:$D,$C1004,'A-methods'!$A:$A,$D1004)</f>
        <v>0</v>
      </c>
    </row>
    <row r="1005" spans="1:25">
      <c r="A1005" s="237" t="s">
        <v>115</v>
      </c>
      <c r="B1005" s="221" t="s">
        <v>116</v>
      </c>
      <c r="C1005" s="274" t="str">
        <f t="shared" si="93"/>
        <v>NSW</v>
      </c>
      <c r="D1005" s="272" t="str">
        <f t="shared" si="94"/>
        <v>Low</v>
      </c>
      <c r="E1005" s="195">
        <f>SUMIFS('A-methods'!K:K,'A-methods'!$AG:$AG,"absolute",'A-methods'!$AF:$AF,$B1005,'A-methods'!$D:$D,$C1005,'A-methods'!$A:$A,$D1005)</f>
        <v>0</v>
      </c>
      <c r="F1005" s="243">
        <f>SUMIFS('A-methods'!L:L,'A-methods'!$AG:$AG,"absolute",'A-methods'!$AF:$AF,$B1005,'A-methods'!$D:$D,$C1005,'A-methods'!$A:$A,$D1005)</f>
        <v>0</v>
      </c>
      <c r="G1005" s="243">
        <f>SUMIFS('A-methods'!M:M,'A-methods'!$AG:$AG,"absolute",'A-methods'!$AF:$AF,$B1005,'A-methods'!$D:$D,$C1005,'A-methods'!$A:$A,$D1005)</f>
        <v>0</v>
      </c>
      <c r="H1005" s="243">
        <f>SUMIFS('A-methods'!N:N,'A-methods'!$AG:$AG,"absolute",'A-methods'!$AF:$AF,$B1005,'A-methods'!$D:$D,$C1005,'A-methods'!$A:$A,$D1005)</f>
        <v>0</v>
      </c>
      <c r="I1005" s="243">
        <f>SUMIFS('A-methods'!O:O,'A-methods'!$AG:$AG,"absolute",'A-methods'!$AF:$AF,$B1005,'A-methods'!$D:$D,$C1005,'A-methods'!$A:$A,$D1005)</f>
        <v>0</v>
      </c>
      <c r="J1005" s="243">
        <f>SUMIFS('A-methods'!P:P,'A-methods'!$AG:$AG,"absolute",'A-methods'!$AF:$AF,$B1005,'A-methods'!$D:$D,$C1005,'A-methods'!$A:$A,$D1005)</f>
        <v>0</v>
      </c>
      <c r="K1005" s="243">
        <f>SUMIFS('A-methods'!Q:Q,'A-methods'!$AG:$AG,"absolute",'A-methods'!$AF:$AF,$B1005,'A-methods'!$D:$D,$C1005,'A-methods'!$A:$A,$D1005)</f>
        <v>0</v>
      </c>
      <c r="L1005" s="243">
        <f>SUMIFS('A-methods'!R:R,'A-methods'!$AG:$AG,"absolute",'A-methods'!$AF:$AF,$B1005,'A-methods'!$D:$D,$C1005,'A-methods'!$A:$A,$D1005)</f>
        <v>0</v>
      </c>
      <c r="M1005" s="243">
        <f>SUMIFS('A-methods'!S:S,'A-methods'!$AG:$AG,"absolute",'A-methods'!$AF:$AF,$B1005,'A-methods'!$D:$D,$C1005,'A-methods'!$A:$A,$D1005)</f>
        <v>0</v>
      </c>
      <c r="N1005" s="243">
        <f>SUMIFS('A-methods'!T:T,'A-methods'!$AG:$AG,"absolute",'A-methods'!$AF:$AF,$B1005,'A-methods'!$D:$D,$C1005,'A-methods'!$A:$A,$D1005)</f>
        <v>0</v>
      </c>
      <c r="O1005" s="243">
        <f>SUMIFS('A-methods'!U:U,'A-methods'!$AG:$AG,"absolute",'A-methods'!$AF:$AF,$B1005,'A-methods'!$D:$D,$C1005,'A-methods'!$A:$A,$D1005)</f>
        <v>0</v>
      </c>
      <c r="P1005" s="243">
        <f>SUMIFS('A-methods'!V:V,'A-methods'!$AG:$AG,"absolute",'A-methods'!$AF:$AF,$B1005,'A-methods'!$D:$D,$C1005,'A-methods'!$A:$A,$D1005)</f>
        <v>0</v>
      </c>
      <c r="Q1005" s="243">
        <f>SUMIFS('A-methods'!W:W,'A-methods'!$AG:$AG,"absolute",'A-methods'!$AF:$AF,$B1005,'A-methods'!$D:$D,$C1005,'A-methods'!$A:$A,$D1005)</f>
        <v>0</v>
      </c>
      <c r="R1005" s="243">
        <f>SUMIFS('A-methods'!X:X,'A-methods'!$AG:$AG,"absolute",'A-methods'!$AF:$AF,$B1005,'A-methods'!$D:$D,$C1005,'A-methods'!$A:$A,$D1005)</f>
        <v>0</v>
      </c>
      <c r="S1005" s="243">
        <f>SUMIFS('A-methods'!Y:Y,'A-methods'!$AG:$AG,"absolute",'A-methods'!$AF:$AF,$B1005,'A-methods'!$D:$D,$C1005,'A-methods'!$A:$A,$D1005)</f>
        <v>0</v>
      </c>
      <c r="T1005" s="243">
        <f>SUMIFS('A-methods'!Z:Z,'A-methods'!$AG:$AG,"absolute",'A-methods'!$AF:$AF,$B1005,'A-methods'!$D:$D,$C1005,'A-methods'!$A:$A,$D1005)</f>
        <v>0</v>
      </c>
      <c r="U1005" s="243">
        <f>SUMIFS('A-methods'!AA:AA,'A-methods'!$AG:$AG,"absolute",'A-methods'!$AF:$AF,$B1005,'A-methods'!$D:$D,$C1005,'A-methods'!$A:$A,$D1005)</f>
        <v>0</v>
      </c>
      <c r="V1005" s="243">
        <f>SUMIFS('A-methods'!AB:AB,'A-methods'!$AG:$AG,"absolute",'A-methods'!$AF:$AF,$B1005,'A-methods'!$D:$D,$C1005,'A-methods'!$A:$A,$D1005)</f>
        <v>0</v>
      </c>
      <c r="W1005" s="243">
        <f>SUMIFS('A-methods'!AC:AC,'A-methods'!$AG:$AG,"absolute",'A-methods'!$AF:$AF,$B1005,'A-methods'!$D:$D,$C1005,'A-methods'!$A:$A,$D1005)</f>
        <v>0</v>
      </c>
      <c r="X1005" s="243">
        <f>SUMIFS('A-methods'!AD:AD,'A-methods'!$AG:$AG,"absolute",'A-methods'!$AF:$AF,$B1005,'A-methods'!$D:$D,$C1005,'A-methods'!$A:$A,$D1005)</f>
        <v>0</v>
      </c>
      <c r="Y1005" s="243">
        <f>SUMIFS('A-methods'!AE:AE,'A-methods'!$AG:$AG,"absolute",'A-methods'!$AF:$AF,$B1005,'A-methods'!$D:$D,$C1005,'A-methods'!$A:$A,$D1005)</f>
        <v>0</v>
      </c>
    </row>
    <row r="1006" spans="1:25">
      <c r="A1006" s="237" t="s">
        <v>125</v>
      </c>
      <c r="B1006" s="221" t="s">
        <v>1208</v>
      </c>
      <c r="C1006" s="274" t="str">
        <f t="shared" si="93"/>
        <v>NSW</v>
      </c>
      <c r="D1006" s="272" t="str">
        <f t="shared" si="94"/>
        <v>Low</v>
      </c>
      <c r="E1006" s="195">
        <f>SUMIFS('A-methods'!K:K,'A-methods'!$AG:$AG,"absolute",'A-methods'!$AF:$AF,$B1006,'A-methods'!$D:$D,$C1006,'A-methods'!$A:$A,$D1006)</f>
        <v>0</v>
      </c>
      <c r="F1006" s="243">
        <f>SUMIFS('A-methods'!L:L,'A-methods'!$AG:$AG,"absolute",'A-methods'!$AF:$AF,$B1006,'A-methods'!$D:$D,$C1006,'A-methods'!$A:$A,$D1006)</f>
        <v>0</v>
      </c>
      <c r="G1006" s="243">
        <f>SUMIFS('A-methods'!M:M,'A-methods'!$AG:$AG,"absolute",'A-methods'!$AF:$AF,$B1006,'A-methods'!$D:$D,$C1006,'A-methods'!$A:$A,$D1006)</f>
        <v>0</v>
      </c>
      <c r="H1006" s="243">
        <f>SUMIFS('A-methods'!N:N,'A-methods'!$AG:$AG,"absolute",'A-methods'!$AF:$AF,$B1006,'A-methods'!$D:$D,$C1006,'A-methods'!$A:$A,$D1006)</f>
        <v>0</v>
      </c>
      <c r="I1006" s="243">
        <f>SUMIFS('A-methods'!O:O,'A-methods'!$AG:$AG,"absolute",'A-methods'!$AF:$AF,$B1006,'A-methods'!$D:$D,$C1006,'A-methods'!$A:$A,$D1006)</f>
        <v>0</v>
      </c>
      <c r="J1006" s="243">
        <f>SUMIFS('A-methods'!P:P,'A-methods'!$AG:$AG,"absolute",'A-methods'!$AF:$AF,$B1006,'A-methods'!$D:$D,$C1006,'A-methods'!$A:$A,$D1006)</f>
        <v>0</v>
      </c>
      <c r="K1006" s="243">
        <f>SUMIFS('A-methods'!Q:Q,'A-methods'!$AG:$AG,"absolute",'A-methods'!$AF:$AF,$B1006,'A-methods'!$D:$D,$C1006,'A-methods'!$A:$A,$D1006)</f>
        <v>0</v>
      </c>
      <c r="L1006" s="243">
        <f>SUMIFS('A-methods'!R:R,'A-methods'!$AG:$AG,"absolute",'A-methods'!$AF:$AF,$B1006,'A-methods'!$D:$D,$C1006,'A-methods'!$A:$A,$D1006)</f>
        <v>0</v>
      </c>
      <c r="M1006" s="243">
        <f>SUMIFS('A-methods'!S:S,'A-methods'!$AG:$AG,"absolute",'A-methods'!$AF:$AF,$B1006,'A-methods'!$D:$D,$C1006,'A-methods'!$A:$A,$D1006)</f>
        <v>0</v>
      </c>
      <c r="N1006" s="243">
        <f>SUMIFS('A-methods'!T:T,'A-methods'!$AG:$AG,"absolute",'A-methods'!$AF:$AF,$B1006,'A-methods'!$D:$D,$C1006,'A-methods'!$A:$A,$D1006)</f>
        <v>0</v>
      </c>
      <c r="O1006" s="243">
        <f>SUMIFS('A-methods'!U:U,'A-methods'!$AG:$AG,"absolute",'A-methods'!$AF:$AF,$B1006,'A-methods'!$D:$D,$C1006,'A-methods'!$A:$A,$D1006)</f>
        <v>0</v>
      </c>
      <c r="P1006" s="243">
        <f>SUMIFS('A-methods'!V:V,'A-methods'!$AG:$AG,"absolute",'A-methods'!$AF:$AF,$B1006,'A-methods'!$D:$D,$C1006,'A-methods'!$A:$A,$D1006)</f>
        <v>0</v>
      </c>
      <c r="Q1006" s="243">
        <f>SUMIFS('A-methods'!W:W,'A-methods'!$AG:$AG,"absolute",'A-methods'!$AF:$AF,$B1006,'A-methods'!$D:$D,$C1006,'A-methods'!$A:$A,$D1006)</f>
        <v>0</v>
      </c>
      <c r="R1006" s="243">
        <f>SUMIFS('A-methods'!X:X,'A-methods'!$AG:$AG,"absolute",'A-methods'!$AF:$AF,$B1006,'A-methods'!$D:$D,$C1006,'A-methods'!$A:$A,$D1006)</f>
        <v>0</v>
      </c>
      <c r="S1006" s="243">
        <f>SUMIFS('A-methods'!Y:Y,'A-methods'!$AG:$AG,"absolute",'A-methods'!$AF:$AF,$B1006,'A-methods'!$D:$D,$C1006,'A-methods'!$A:$A,$D1006)</f>
        <v>0</v>
      </c>
      <c r="T1006" s="243">
        <f>SUMIFS('A-methods'!Z:Z,'A-methods'!$AG:$AG,"absolute",'A-methods'!$AF:$AF,$B1006,'A-methods'!$D:$D,$C1006,'A-methods'!$A:$A,$D1006)</f>
        <v>0</v>
      </c>
      <c r="U1006" s="243">
        <f>SUMIFS('A-methods'!AA:AA,'A-methods'!$AG:$AG,"absolute",'A-methods'!$AF:$AF,$B1006,'A-methods'!$D:$D,$C1006,'A-methods'!$A:$A,$D1006)</f>
        <v>0</v>
      </c>
      <c r="V1006" s="243">
        <f>SUMIFS('A-methods'!AB:AB,'A-methods'!$AG:$AG,"absolute",'A-methods'!$AF:$AF,$B1006,'A-methods'!$D:$D,$C1006,'A-methods'!$A:$A,$D1006)</f>
        <v>0</v>
      </c>
      <c r="W1006" s="243">
        <f>SUMIFS('A-methods'!AC:AC,'A-methods'!$AG:$AG,"absolute",'A-methods'!$AF:$AF,$B1006,'A-methods'!$D:$D,$C1006,'A-methods'!$A:$A,$D1006)</f>
        <v>0</v>
      </c>
      <c r="X1006" s="243">
        <f>SUMIFS('A-methods'!AD:AD,'A-methods'!$AG:$AG,"absolute",'A-methods'!$AF:$AF,$B1006,'A-methods'!$D:$D,$C1006,'A-methods'!$A:$A,$D1006)</f>
        <v>0</v>
      </c>
      <c r="Y1006" s="243">
        <f>SUMIFS('A-methods'!AE:AE,'A-methods'!$AG:$AG,"absolute",'A-methods'!$AF:$AF,$B1006,'A-methods'!$D:$D,$C1006,'A-methods'!$A:$A,$D1006)</f>
        <v>0</v>
      </c>
    </row>
    <row r="1007" spans="1:25">
      <c r="A1007" s="237" t="s">
        <v>127</v>
      </c>
      <c r="B1007" s="221" t="s">
        <v>128</v>
      </c>
      <c r="C1007" s="274" t="str">
        <f t="shared" si="93"/>
        <v>NSW</v>
      </c>
      <c r="D1007" s="272" t="str">
        <f t="shared" si="94"/>
        <v>Low</v>
      </c>
      <c r="E1007" s="195">
        <f>SUMIFS('A-methods'!K:K,'A-methods'!$AG:$AG,"absolute",'A-methods'!$AF:$AF,$B1007,'A-methods'!$D:$D,$C1007,'A-methods'!$A:$A,$D1007)</f>
        <v>0</v>
      </c>
      <c r="F1007" s="243">
        <f>SUMIFS('A-methods'!L:L,'A-methods'!$AG:$AG,"absolute",'A-methods'!$AF:$AF,$B1007,'A-methods'!$D:$D,$C1007,'A-methods'!$A:$A,$D1007)</f>
        <v>0</v>
      </c>
      <c r="G1007" s="243">
        <f>SUMIFS('A-methods'!M:M,'A-methods'!$AG:$AG,"absolute",'A-methods'!$AF:$AF,$B1007,'A-methods'!$D:$D,$C1007,'A-methods'!$A:$A,$D1007)</f>
        <v>0</v>
      </c>
      <c r="H1007" s="243">
        <f>SUMIFS('A-methods'!N:N,'A-methods'!$AG:$AG,"absolute",'A-methods'!$AF:$AF,$B1007,'A-methods'!$D:$D,$C1007,'A-methods'!$A:$A,$D1007)</f>
        <v>0</v>
      </c>
      <c r="I1007" s="243">
        <f>SUMIFS('A-methods'!O:O,'A-methods'!$AG:$AG,"absolute",'A-methods'!$AF:$AF,$B1007,'A-methods'!$D:$D,$C1007,'A-methods'!$A:$A,$D1007)</f>
        <v>0</v>
      </c>
      <c r="J1007" s="243">
        <f>SUMIFS('A-methods'!P:P,'A-methods'!$AG:$AG,"absolute",'A-methods'!$AF:$AF,$B1007,'A-methods'!$D:$D,$C1007,'A-methods'!$A:$A,$D1007)</f>
        <v>0</v>
      </c>
      <c r="K1007" s="243">
        <f>SUMIFS('A-methods'!Q:Q,'A-methods'!$AG:$AG,"absolute",'A-methods'!$AF:$AF,$B1007,'A-methods'!$D:$D,$C1007,'A-methods'!$A:$A,$D1007)</f>
        <v>0</v>
      </c>
      <c r="L1007" s="243">
        <f>SUMIFS('A-methods'!R:R,'A-methods'!$AG:$AG,"absolute",'A-methods'!$AF:$AF,$B1007,'A-methods'!$D:$D,$C1007,'A-methods'!$A:$A,$D1007)</f>
        <v>0</v>
      </c>
      <c r="M1007" s="243">
        <f>SUMIFS('A-methods'!S:S,'A-methods'!$AG:$AG,"absolute",'A-methods'!$AF:$AF,$B1007,'A-methods'!$D:$D,$C1007,'A-methods'!$A:$A,$D1007)</f>
        <v>0</v>
      </c>
      <c r="N1007" s="243">
        <f>SUMIFS('A-methods'!T:T,'A-methods'!$AG:$AG,"absolute",'A-methods'!$AF:$AF,$B1007,'A-methods'!$D:$D,$C1007,'A-methods'!$A:$A,$D1007)</f>
        <v>0</v>
      </c>
      <c r="O1007" s="243">
        <f>SUMIFS('A-methods'!U:U,'A-methods'!$AG:$AG,"absolute",'A-methods'!$AF:$AF,$B1007,'A-methods'!$D:$D,$C1007,'A-methods'!$A:$A,$D1007)</f>
        <v>0</v>
      </c>
      <c r="P1007" s="243">
        <f>SUMIFS('A-methods'!V:V,'A-methods'!$AG:$AG,"absolute",'A-methods'!$AF:$AF,$B1007,'A-methods'!$D:$D,$C1007,'A-methods'!$A:$A,$D1007)</f>
        <v>0</v>
      </c>
      <c r="Q1007" s="243">
        <f>SUMIFS('A-methods'!W:W,'A-methods'!$AG:$AG,"absolute",'A-methods'!$AF:$AF,$B1007,'A-methods'!$D:$D,$C1007,'A-methods'!$A:$A,$D1007)</f>
        <v>0</v>
      </c>
      <c r="R1007" s="243">
        <f>SUMIFS('A-methods'!X:X,'A-methods'!$AG:$AG,"absolute",'A-methods'!$AF:$AF,$B1007,'A-methods'!$D:$D,$C1007,'A-methods'!$A:$A,$D1007)</f>
        <v>0</v>
      </c>
      <c r="S1007" s="243">
        <f>SUMIFS('A-methods'!Y:Y,'A-methods'!$AG:$AG,"absolute",'A-methods'!$AF:$AF,$B1007,'A-methods'!$D:$D,$C1007,'A-methods'!$A:$A,$D1007)</f>
        <v>0</v>
      </c>
      <c r="T1007" s="243">
        <f>SUMIFS('A-methods'!Z:Z,'A-methods'!$AG:$AG,"absolute",'A-methods'!$AF:$AF,$B1007,'A-methods'!$D:$D,$C1007,'A-methods'!$A:$A,$D1007)</f>
        <v>0</v>
      </c>
      <c r="U1007" s="243">
        <f>SUMIFS('A-methods'!AA:AA,'A-methods'!$AG:$AG,"absolute",'A-methods'!$AF:$AF,$B1007,'A-methods'!$D:$D,$C1007,'A-methods'!$A:$A,$D1007)</f>
        <v>0</v>
      </c>
      <c r="V1007" s="243">
        <f>SUMIFS('A-methods'!AB:AB,'A-methods'!$AG:$AG,"absolute",'A-methods'!$AF:$AF,$B1007,'A-methods'!$D:$D,$C1007,'A-methods'!$A:$A,$D1007)</f>
        <v>0</v>
      </c>
      <c r="W1007" s="243">
        <f>SUMIFS('A-methods'!AC:AC,'A-methods'!$AG:$AG,"absolute",'A-methods'!$AF:$AF,$B1007,'A-methods'!$D:$D,$C1007,'A-methods'!$A:$A,$D1007)</f>
        <v>0</v>
      </c>
      <c r="X1007" s="243">
        <f>SUMIFS('A-methods'!AD:AD,'A-methods'!$AG:$AG,"absolute",'A-methods'!$AF:$AF,$B1007,'A-methods'!$D:$D,$C1007,'A-methods'!$A:$A,$D1007)</f>
        <v>0</v>
      </c>
      <c r="Y1007" s="243">
        <f>SUMIFS('A-methods'!AE:AE,'A-methods'!$AG:$AG,"absolute",'A-methods'!$AF:$AF,$B1007,'A-methods'!$D:$D,$C1007,'A-methods'!$A:$A,$D1007)</f>
        <v>0</v>
      </c>
    </row>
    <row r="1008" spans="1:25">
      <c r="A1008" s="237" t="s">
        <v>254</v>
      </c>
      <c r="B1008" s="221" t="s">
        <v>202</v>
      </c>
      <c r="C1008" s="274" t="str">
        <f t="shared" si="93"/>
        <v>NSW</v>
      </c>
      <c r="D1008" s="272" t="str">
        <f t="shared" si="94"/>
        <v>Low</v>
      </c>
      <c r="E1008" s="195">
        <f>SUMIFS('A-methods'!K:K,'A-methods'!$AG:$AG,"absolute",'A-methods'!$AF:$AF,$B1008,'A-methods'!$D:$D,$C1008,'A-methods'!$A:$A,$D1008)</f>
        <v>0</v>
      </c>
      <c r="F1008" s="243">
        <f>SUMIFS('A-methods'!L:L,'A-methods'!$AG:$AG,"absolute",'A-methods'!$AF:$AF,$B1008,'A-methods'!$D:$D,$C1008,'A-methods'!$A:$A,$D1008)</f>
        <v>0</v>
      </c>
      <c r="G1008" s="243">
        <f>SUMIFS('A-methods'!M:M,'A-methods'!$AG:$AG,"absolute",'A-methods'!$AF:$AF,$B1008,'A-methods'!$D:$D,$C1008,'A-methods'!$A:$A,$D1008)</f>
        <v>0</v>
      </c>
      <c r="H1008" s="243">
        <f>SUMIFS('A-methods'!N:N,'A-methods'!$AG:$AG,"absolute",'A-methods'!$AF:$AF,$B1008,'A-methods'!$D:$D,$C1008,'A-methods'!$A:$A,$D1008)</f>
        <v>0</v>
      </c>
      <c r="I1008" s="243">
        <f>SUMIFS('A-methods'!O:O,'A-methods'!$AG:$AG,"absolute",'A-methods'!$AF:$AF,$B1008,'A-methods'!$D:$D,$C1008,'A-methods'!$A:$A,$D1008)</f>
        <v>0</v>
      </c>
      <c r="J1008" s="243">
        <f>SUMIFS('A-methods'!P:P,'A-methods'!$AG:$AG,"absolute",'A-methods'!$AF:$AF,$B1008,'A-methods'!$D:$D,$C1008,'A-methods'!$A:$A,$D1008)</f>
        <v>0</v>
      </c>
      <c r="K1008" s="243">
        <f>SUMIFS('A-methods'!Q:Q,'A-methods'!$AG:$AG,"absolute",'A-methods'!$AF:$AF,$B1008,'A-methods'!$D:$D,$C1008,'A-methods'!$A:$A,$D1008)</f>
        <v>0</v>
      </c>
      <c r="L1008" s="243">
        <f>SUMIFS('A-methods'!R:R,'A-methods'!$AG:$AG,"absolute",'A-methods'!$AF:$AF,$B1008,'A-methods'!$D:$D,$C1008,'A-methods'!$A:$A,$D1008)</f>
        <v>0</v>
      </c>
      <c r="M1008" s="243">
        <f>SUMIFS('A-methods'!S:S,'A-methods'!$AG:$AG,"absolute",'A-methods'!$AF:$AF,$B1008,'A-methods'!$D:$D,$C1008,'A-methods'!$A:$A,$D1008)</f>
        <v>0</v>
      </c>
      <c r="N1008" s="243">
        <f>SUMIFS('A-methods'!T:T,'A-methods'!$AG:$AG,"absolute",'A-methods'!$AF:$AF,$B1008,'A-methods'!$D:$D,$C1008,'A-methods'!$A:$A,$D1008)</f>
        <v>0</v>
      </c>
      <c r="O1008" s="243">
        <f>SUMIFS('A-methods'!U:U,'A-methods'!$AG:$AG,"absolute",'A-methods'!$AF:$AF,$B1008,'A-methods'!$D:$D,$C1008,'A-methods'!$A:$A,$D1008)</f>
        <v>0</v>
      </c>
      <c r="P1008" s="243">
        <f>SUMIFS('A-methods'!V:V,'A-methods'!$AG:$AG,"absolute",'A-methods'!$AF:$AF,$B1008,'A-methods'!$D:$D,$C1008,'A-methods'!$A:$A,$D1008)</f>
        <v>0</v>
      </c>
      <c r="Q1008" s="243">
        <f>SUMIFS('A-methods'!W:W,'A-methods'!$AG:$AG,"absolute",'A-methods'!$AF:$AF,$B1008,'A-methods'!$D:$D,$C1008,'A-methods'!$A:$A,$D1008)</f>
        <v>0</v>
      </c>
      <c r="R1008" s="243">
        <f>SUMIFS('A-methods'!X:X,'A-methods'!$AG:$AG,"absolute",'A-methods'!$AF:$AF,$B1008,'A-methods'!$D:$D,$C1008,'A-methods'!$A:$A,$D1008)</f>
        <v>0</v>
      </c>
      <c r="S1008" s="243">
        <f>SUMIFS('A-methods'!Y:Y,'A-methods'!$AG:$AG,"absolute",'A-methods'!$AF:$AF,$B1008,'A-methods'!$D:$D,$C1008,'A-methods'!$A:$A,$D1008)</f>
        <v>0</v>
      </c>
      <c r="T1008" s="243">
        <f>SUMIFS('A-methods'!Z:Z,'A-methods'!$AG:$AG,"absolute",'A-methods'!$AF:$AF,$B1008,'A-methods'!$D:$D,$C1008,'A-methods'!$A:$A,$D1008)</f>
        <v>0</v>
      </c>
      <c r="U1008" s="243">
        <f>SUMIFS('A-methods'!AA:AA,'A-methods'!$AG:$AG,"absolute",'A-methods'!$AF:$AF,$B1008,'A-methods'!$D:$D,$C1008,'A-methods'!$A:$A,$D1008)</f>
        <v>0</v>
      </c>
      <c r="V1008" s="243">
        <f>SUMIFS('A-methods'!AB:AB,'A-methods'!$AG:$AG,"absolute",'A-methods'!$AF:$AF,$B1008,'A-methods'!$D:$D,$C1008,'A-methods'!$A:$A,$D1008)</f>
        <v>0</v>
      </c>
      <c r="W1008" s="243">
        <f>SUMIFS('A-methods'!AC:AC,'A-methods'!$AG:$AG,"absolute",'A-methods'!$AF:$AF,$B1008,'A-methods'!$D:$D,$C1008,'A-methods'!$A:$A,$D1008)</f>
        <v>0</v>
      </c>
      <c r="X1008" s="243">
        <f>SUMIFS('A-methods'!AD:AD,'A-methods'!$AG:$AG,"absolute",'A-methods'!$AF:$AF,$B1008,'A-methods'!$D:$D,$C1008,'A-methods'!$A:$A,$D1008)</f>
        <v>0</v>
      </c>
      <c r="Y1008" s="243">
        <f>SUMIFS('A-methods'!AE:AE,'A-methods'!$AG:$AG,"absolute",'A-methods'!$AF:$AF,$B1008,'A-methods'!$D:$D,$C1008,'A-methods'!$A:$A,$D1008)</f>
        <v>0</v>
      </c>
    </row>
    <row r="1009" spans="1:27">
      <c r="A1009" s="237" t="s">
        <v>255</v>
      </c>
      <c r="B1009" s="221" t="s">
        <v>227</v>
      </c>
      <c r="C1009" s="274" t="str">
        <f t="shared" si="93"/>
        <v>NSW</v>
      </c>
      <c r="D1009" s="272" t="str">
        <f t="shared" si="94"/>
        <v>Low</v>
      </c>
      <c r="E1009" s="195">
        <f>SUMIFS('A-methods'!K:K,'A-methods'!$AG:$AG,"absolute",'A-methods'!$AF:$AF,$B1009,'A-methods'!$D:$D,$C1009,'A-methods'!$A:$A,$D1009)</f>
        <v>0</v>
      </c>
      <c r="F1009" s="243">
        <f>SUMIFS('A-methods'!L:L,'A-methods'!$AG:$AG,"absolute",'A-methods'!$AF:$AF,$B1009,'A-methods'!$D:$D,$C1009,'A-methods'!$A:$A,$D1009)</f>
        <v>0</v>
      </c>
      <c r="G1009" s="243">
        <f>SUMIFS('A-methods'!M:M,'A-methods'!$AG:$AG,"absolute",'A-methods'!$AF:$AF,$B1009,'A-methods'!$D:$D,$C1009,'A-methods'!$A:$A,$D1009)</f>
        <v>0</v>
      </c>
      <c r="H1009" s="243">
        <f>SUMIFS('A-methods'!N:N,'A-methods'!$AG:$AG,"absolute",'A-methods'!$AF:$AF,$B1009,'A-methods'!$D:$D,$C1009,'A-methods'!$A:$A,$D1009)</f>
        <v>0</v>
      </c>
      <c r="I1009" s="243">
        <f>SUMIFS('A-methods'!O:O,'A-methods'!$AG:$AG,"absolute",'A-methods'!$AF:$AF,$B1009,'A-methods'!$D:$D,$C1009,'A-methods'!$A:$A,$D1009)</f>
        <v>0</v>
      </c>
      <c r="J1009" s="243">
        <f>SUMIFS('A-methods'!P:P,'A-methods'!$AG:$AG,"absolute",'A-methods'!$AF:$AF,$B1009,'A-methods'!$D:$D,$C1009,'A-methods'!$A:$A,$D1009)</f>
        <v>0</v>
      </c>
      <c r="K1009" s="243">
        <f>SUMIFS('A-methods'!Q:Q,'A-methods'!$AG:$AG,"absolute",'A-methods'!$AF:$AF,$B1009,'A-methods'!$D:$D,$C1009,'A-methods'!$A:$A,$D1009)</f>
        <v>0</v>
      </c>
      <c r="L1009" s="243">
        <f>SUMIFS('A-methods'!R:R,'A-methods'!$AG:$AG,"absolute",'A-methods'!$AF:$AF,$B1009,'A-methods'!$D:$D,$C1009,'A-methods'!$A:$A,$D1009)</f>
        <v>0</v>
      </c>
      <c r="M1009" s="243">
        <f>SUMIFS('A-methods'!S:S,'A-methods'!$AG:$AG,"absolute",'A-methods'!$AF:$AF,$B1009,'A-methods'!$D:$D,$C1009,'A-methods'!$A:$A,$D1009)</f>
        <v>0</v>
      </c>
      <c r="N1009" s="243">
        <f>SUMIFS('A-methods'!T:T,'A-methods'!$AG:$AG,"absolute",'A-methods'!$AF:$AF,$B1009,'A-methods'!$D:$D,$C1009,'A-methods'!$A:$A,$D1009)</f>
        <v>0</v>
      </c>
      <c r="O1009" s="243">
        <f>SUMIFS('A-methods'!U:U,'A-methods'!$AG:$AG,"absolute",'A-methods'!$AF:$AF,$B1009,'A-methods'!$D:$D,$C1009,'A-methods'!$A:$A,$D1009)</f>
        <v>0</v>
      </c>
      <c r="P1009" s="243">
        <f>SUMIFS('A-methods'!V:V,'A-methods'!$AG:$AG,"absolute",'A-methods'!$AF:$AF,$B1009,'A-methods'!$D:$D,$C1009,'A-methods'!$A:$A,$D1009)</f>
        <v>0</v>
      </c>
      <c r="Q1009" s="243">
        <f>SUMIFS('A-methods'!W:W,'A-methods'!$AG:$AG,"absolute",'A-methods'!$AF:$AF,$B1009,'A-methods'!$D:$D,$C1009,'A-methods'!$A:$A,$D1009)</f>
        <v>0</v>
      </c>
      <c r="R1009" s="243">
        <f>SUMIFS('A-methods'!X:X,'A-methods'!$AG:$AG,"absolute",'A-methods'!$AF:$AF,$B1009,'A-methods'!$D:$D,$C1009,'A-methods'!$A:$A,$D1009)</f>
        <v>0</v>
      </c>
      <c r="S1009" s="243">
        <f>SUMIFS('A-methods'!Y:Y,'A-methods'!$AG:$AG,"absolute",'A-methods'!$AF:$AF,$B1009,'A-methods'!$D:$D,$C1009,'A-methods'!$A:$A,$D1009)</f>
        <v>0</v>
      </c>
      <c r="T1009" s="243">
        <f>SUMIFS('A-methods'!Z:Z,'A-methods'!$AG:$AG,"absolute",'A-methods'!$AF:$AF,$B1009,'A-methods'!$D:$D,$C1009,'A-methods'!$A:$A,$D1009)</f>
        <v>0</v>
      </c>
      <c r="U1009" s="243">
        <f>SUMIFS('A-methods'!AA:AA,'A-methods'!$AG:$AG,"absolute",'A-methods'!$AF:$AF,$B1009,'A-methods'!$D:$D,$C1009,'A-methods'!$A:$A,$D1009)</f>
        <v>0</v>
      </c>
      <c r="V1009" s="243">
        <f>SUMIFS('A-methods'!AB:AB,'A-methods'!$AG:$AG,"absolute",'A-methods'!$AF:$AF,$B1009,'A-methods'!$D:$D,$C1009,'A-methods'!$A:$A,$D1009)</f>
        <v>0</v>
      </c>
      <c r="W1009" s="243">
        <f>SUMIFS('A-methods'!AC:AC,'A-methods'!$AG:$AG,"absolute",'A-methods'!$AF:$AF,$B1009,'A-methods'!$D:$D,$C1009,'A-methods'!$A:$A,$D1009)</f>
        <v>0</v>
      </c>
      <c r="X1009" s="243">
        <f>SUMIFS('A-methods'!AD:AD,'A-methods'!$AG:$AG,"absolute",'A-methods'!$AF:$AF,$B1009,'A-methods'!$D:$D,$C1009,'A-methods'!$A:$A,$D1009)</f>
        <v>0</v>
      </c>
      <c r="Y1009" s="243">
        <f>SUMIFS('A-methods'!AE:AE,'A-methods'!$AG:$AG,"absolute",'A-methods'!$AF:$AF,$B1009,'A-methods'!$D:$D,$C1009,'A-methods'!$A:$A,$D1009)</f>
        <v>0</v>
      </c>
    </row>
    <row r="1010" spans="1:27">
      <c r="A1010" s="237" t="s">
        <v>256</v>
      </c>
      <c r="B1010" s="221" t="s">
        <v>372</v>
      </c>
      <c r="C1010" s="274" t="str">
        <f t="shared" si="93"/>
        <v>NSW</v>
      </c>
      <c r="D1010" s="272" t="str">
        <f t="shared" si="94"/>
        <v>Low</v>
      </c>
      <c r="E1010" s="195">
        <f>SUMIFS('A-methods'!K:K,'A-methods'!$AG:$AG,"absolute",'A-methods'!$AF:$AF,$B1010,'A-methods'!$D:$D,$C1010,'A-methods'!$A:$A,$D1010)</f>
        <v>0</v>
      </c>
      <c r="F1010" s="243">
        <f>SUMIFS('A-methods'!L:L,'A-methods'!$AG:$AG,"absolute",'A-methods'!$AF:$AF,$B1010,'A-methods'!$D:$D,$C1010,'A-methods'!$A:$A,$D1010)</f>
        <v>0</v>
      </c>
      <c r="G1010" s="243">
        <f>SUMIFS('A-methods'!M:M,'A-methods'!$AG:$AG,"absolute",'A-methods'!$AF:$AF,$B1010,'A-methods'!$D:$D,$C1010,'A-methods'!$A:$A,$D1010)</f>
        <v>0</v>
      </c>
      <c r="H1010" s="243">
        <f>SUMIFS('A-methods'!N:N,'A-methods'!$AG:$AG,"absolute",'A-methods'!$AF:$AF,$B1010,'A-methods'!$D:$D,$C1010,'A-methods'!$A:$A,$D1010)</f>
        <v>0</v>
      </c>
      <c r="I1010" s="243">
        <f>SUMIFS('A-methods'!O:O,'A-methods'!$AG:$AG,"absolute",'A-methods'!$AF:$AF,$B1010,'A-methods'!$D:$D,$C1010,'A-methods'!$A:$A,$D1010)</f>
        <v>0</v>
      </c>
      <c r="J1010" s="243">
        <f>SUMIFS('A-methods'!P:P,'A-methods'!$AG:$AG,"absolute",'A-methods'!$AF:$AF,$B1010,'A-methods'!$D:$D,$C1010,'A-methods'!$A:$A,$D1010)</f>
        <v>0</v>
      </c>
      <c r="K1010" s="243">
        <f>SUMIFS('A-methods'!Q:Q,'A-methods'!$AG:$AG,"absolute",'A-methods'!$AF:$AF,$B1010,'A-methods'!$D:$D,$C1010,'A-methods'!$A:$A,$D1010)</f>
        <v>0</v>
      </c>
      <c r="L1010" s="243">
        <f>SUMIFS('A-methods'!R:R,'A-methods'!$AG:$AG,"absolute",'A-methods'!$AF:$AF,$B1010,'A-methods'!$D:$D,$C1010,'A-methods'!$A:$A,$D1010)</f>
        <v>0</v>
      </c>
      <c r="M1010" s="243">
        <f>SUMIFS('A-methods'!S:S,'A-methods'!$AG:$AG,"absolute",'A-methods'!$AF:$AF,$B1010,'A-methods'!$D:$D,$C1010,'A-methods'!$A:$A,$D1010)</f>
        <v>0</v>
      </c>
      <c r="N1010" s="243">
        <f>SUMIFS('A-methods'!T:T,'A-methods'!$AG:$AG,"absolute",'A-methods'!$AF:$AF,$B1010,'A-methods'!$D:$D,$C1010,'A-methods'!$A:$A,$D1010)</f>
        <v>0</v>
      </c>
      <c r="O1010" s="243">
        <f>SUMIFS('A-methods'!U:U,'A-methods'!$AG:$AG,"absolute",'A-methods'!$AF:$AF,$B1010,'A-methods'!$D:$D,$C1010,'A-methods'!$A:$A,$D1010)</f>
        <v>0</v>
      </c>
      <c r="P1010" s="243">
        <f>SUMIFS('A-methods'!V:V,'A-methods'!$AG:$AG,"absolute",'A-methods'!$AF:$AF,$B1010,'A-methods'!$D:$D,$C1010,'A-methods'!$A:$A,$D1010)</f>
        <v>0</v>
      </c>
      <c r="Q1010" s="243">
        <f>SUMIFS('A-methods'!W:W,'A-methods'!$AG:$AG,"absolute",'A-methods'!$AF:$AF,$B1010,'A-methods'!$D:$D,$C1010,'A-methods'!$A:$A,$D1010)</f>
        <v>0</v>
      </c>
      <c r="R1010" s="243">
        <f>SUMIFS('A-methods'!X:X,'A-methods'!$AG:$AG,"absolute",'A-methods'!$AF:$AF,$B1010,'A-methods'!$D:$D,$C1010,'A-methods'!$A:$A,$D1010)</f>
        <v>0</v>
      </c>
      <c r="S1010" s="243">
        <f>SUMIFS('A-methods'!Y:Y,'A-methods'!$AG:$AG,"absolute",'A-methods'!$AF:$AF,$B1010,'A-methods'!$D:$D,$C1010,'A-methods'!$A:$A,$D1010)</f>
        <v>0</v>
      </c>
      <c r="T1010" s="243">
        <f>SUMIFS('A-methods'!Z:Z,'A-methods'!$AG:$AG,"absolute",'A-methods'!$AF:$AF,$B1010,'A-methods'!$D:$D,$C1010,'A-methods'!$A:$A,$D1010)</f>
        <v>0</v>
      </c>
      <c r="U1010" s="243">
        <f>SUMIFS('A-methods'!AA:AA,'A-methods'!$AG:$AG,"absolute",'A-methods'!$AF:$AF,$B1010,'A-methods'!$D:$D,$C1010,'A-methods'!$A:$A,$D1010)</f>
        <v>0</v>
      </c>
      <c r="V1010" s="243">
        <f>SUMIFS('A-methods'!AB:AB,'A-methods'!$AG:$AG,"absolute",'A-methods'!$AF:$AF,$B1010,'A-methods'!$D:$D,$C1010,'A-methods'!$A:$A,$D1010)</f>
        <v>0</v>
      </c>
      <c r="W1010" s="243">
        <f>SUMIFS('A-methods'!AC:AC,'A-methods'!$AG:$AG,"absolute",'A-methods'!$AF:$AF,$B1010,'A-methods'!$D:$D,$C1010,'A-methods'!$A:$A,$D1010)</f>
        <v>0</v>
      </c>
      <c r="X1010" s="243">
        <f>SUMIFS('A-methods'!AD:AD,'A-methods'!$AG:$AG,"absolute",'A-methods'!$AF:$AF,$B1010,'A-methods'!$D:$D,$C1010,'A-methods'!$A:$A,$D1010)</f>
        <v>0</v>
      </c>
      <c r="Y1010" s="243">
        <f>SUMIFS('A-methods'!AE:AE,'A-methods'!$AG:$AG,"absolute",'A-methods'!$AF:$AF,$B1010,'A-methods'!$D:$D,$C1010,'A-methods'!$A:$A,$D1010)</f>
        <v>0</v>
      </c>
    </row>
    <row r="1011" spans="1:27">
      <c r="A1011" s="237" t="s">
        <v>370</v>
      </c>
      <c r="B1011" s="221" t="s">
        <v>371</v>
      </c>
      <c r="C1011" s="274" t="str">
        <f t="shared" si="93"/>
        <v>NSW</v>
      </c>
      <c r="D1011" s="272" t="str">
        <f t="shared" si="94"/>
        <v>Low</v>
      </c>
      <c r="E1011" s="195">
        <f>SUMIFS('A-methods'!K:K,'A-methods'!$AG:$AG,"absolute",'A-methods'!$AF:$AF,$B1011,'A-methods'!$D:$D,$C1011,'A-methods'!$A:$A,$D1011)</f>
        <v>0</v>
      </c>
      <c r="F1011" s="243">
        <f>SUMIFS('A-methods'!L:L,'A-methods'!$AG:$AG,"absolute",'A-methods'!$AF:$AF,$B1011,'A-methods'!$D:$D,$C1011,'A-methods'!$A:$A,$D1011)</f>
        <v>0</v>
      </c>
      <c r="G1011" s="243">
        <f>SUMIFS('A-methods'!M:M,'A-methods'!$AG:$AG,"absolute",'A-methods'!$AF:$AF,$B1011,'A-methods'!$D:$D,$C1011,'A-methods'!$A:$A,$D1011)</f>
        <v>0</v>
      </c>
      <c r="H1011" s="243">
        <f>SUMIFS('A-methods'!N:N,'A-methods'!$AG:$AG,"absolute",'A-methods'!$AF:$AF,$B1011,'A-methods'!$D:$D,$C1011,'A-methods'!$A:$A,$D1011)</f>
        <v>0</v>
      </c>
      <c r="I1011" s="243">
        <f>SUMIFS('A-methods'!O:O,'A-methods'!$AG:$AG,"absolute",'A-methods'!$AF:$AF,$B1011,'A-methods'!$D:$D,$C1011,'A-methods'!$A:$A,$D1011)</f>
        <v>0</v>
      </c>
      <c r="J1011" s="243">
        <f>SUMIFS('A-methods'!P:P,'A-methods'!$AG:$AG,"absolute",'A-methods'!$AF:$AF,$B1011,'A-methods'!$D:$D,$C1011,'A-methods'!$A:$A,$D1011)</f>
        <v>0</v>
      </c>
      <c r="K1011" s="243">
        <f>SUMIFS('A-methods'!Q:Q,'A-methods'!$AG:$AG,"absolute",'A-methods'!$AF:$AF,$B1011,'A-methods'!$D:$D,$C1011,'A-methods'!$A:$A,$D1011)</f>
        <v>0</v>
      </c>
      <c r="L1011" s="243">
        <f>SUMIFS('A-methods'!R:R,'A-methods'!$AG:$AG,"absolute",'A-methods'!$AF:$AF,$B1011,'A-methods'!$D:$D,$C1011,'A-methods'!$A:$A,$D1011)</f>
        <v>0</v>
      </c>
      <c r="M1011" s="243">
        <f>SUMIFS('A-methods'!S:S,'A-methods'!$AG:$AG,"absolute",'A-methods'!$AF:$AF,$B1011,'A-methods'!$D:$D,$C1011,'A-methods'!$A:$A,$D1011)</f>
        <v>0</v>
      </c>
      <c r="N1011" s="243">
        <f>SUMIFS('A-methods'!T:T,'A-methods'!$AG:$AG,"absolute",'A-methods'!$AF:$AF,$B1011,'A-methods'!$D:$D,$C1011,'A-methods'!$A:$A,$D1011)</f>
        <v>0</v>
      </c>
      <c r="O1011" s="243">
        <f>SUMIFS('A-methods'!U:U,'A-methods'!$AG:$AG,"absolute",'A-methods'!$AF:$AF,$B1011,'A-methods'!$D:$D,$C1011,'A-methods'!$A:$A,$D1011)</f>
        <v>0</v>
      </c>
      <c r="P1011" s="243">
        <f>SUMIFS('A-methods'!V:V,'A-methods'!$AG:$AG,"absolute",'A-methods'!$AF:$AF,$B1011,'A-methods'!$D:$D,$C1011,'A-methods'!$A:$A,$D1011)</f>
        <v>0</v>
      </c>
      <c r="Q1011" s="243">
        <f>SUMIFS('A-methods'!W:W,'A-methods'!$AG:$AG,"absolute",'A-methods'!$AF:$AF,$B1011,'A-methods'!$D:$D,$C1011,'A-methods'!$A:$A,$D1011)</f>
        <v>0</v>
      </c>
      <c r="R1011" s="243">
        <f>SUMIFS('A-methods'!X:X,'A-methods'!$AG:$AG,"absolute",'A-methods'!$AF:$AF,$B1011,'A-methods'!$D:$D,$C1011,'A-methods'!$A:$A,$D1011)</f>
        <v>0</v>
      </c>
      <c r="S1011" s="243">
        <f>SUMIFS('A-methods'!Y:Y,'A-methods'!$AG:$AG,"absolute",'A-methods'!$AF:$AF,$B1011,'A-methods'!$D:$D,$C1011,'A-methods'!$A:$A,$D1011)</f>
        <v>0</v>
      </c>
      <c r="T1011" s="243">
        <f>SUMIFS('A-methods'!Z:Z,'A-methods'!$AG:$AG,"absolute",'A-methods'!$AF:$AF,$B1011,'A-methods'!$D:$D,$C1011,'A-methods'!$A:$A,$D1011)</f>
        <v>0</v>
      </c>
      <c r="U1011" s="243">
        <f>SUMIFS('A-methods'!AA:AA,'A-methods'!$AG:$AG,"absolute",'A-methods'!$AF:$AF,$B1011,'A-methods'!$D:$D,$C1011,'A-methods'!$A:$A,$D1011)</f>
        <v>0</v>
      </c>
      <c r="V1011" s="243">
        <f>SUMIFS('A-methods'!AB:AB,'A-methods'!$AG:$AG,"absolute",'A-methods'!$AF:$AF,$B1011,'A-methods'!$D:$D,$C1011,'A-methods'!$A:$A,$D1011)</f>
        <v>0</v>
      </c>
      <c r="W1011" s="243">
        <f>SUMIFS('A-methods'!AC:AC,'A-methods'!$AG:$AG,"absolute",'A-methods'!$AF:$AF,$B1011,'A-methods'!$D:$D,$C1011,'A-methods'!$A:$A,$D1011)</f>
        <v>0</v>
      </c>
      <c r="X1011" s="243">
        <f>SUMIFS('A-methods'!AD:AD,'A-methods'!$AG:$AG,"absolute",'A-methods'!$AF:$AF,$B1011,'A-methods'!$D:$D,$C1011,'A-methods'!$A:$A,$D1011)</f>
        <v>0</v>
      </c>
      <c r="Y1011" s="243">
        <f>SUMIFS('A-methods'!AE:AE,'A-methods'!$AG:$AG,"absolute",'A-methods'!$AF:$AF,$B1011,'A-methods'!$D:$D,$C1011,'A-methods'!$A:$A,$D1011)</f>
        <v>0</v>
      </c>
    </row>
    <row r="1012" spans="1:27">
      <c r="A1012" s="237" t="s">
        <v>381</v>
      </c>
      <c r="B1012" s="221" t="s">
        <v>382</v>
      </c>
      <c r="C1012" s="274" t="str">
        <f t="shared" si="93"/>
        <v>NSW</v>
      </c>
      <c r="D1012" s="272" t="str">
        <f t="shared" si="94"/>
        <v>Low</v>
      </c>
      <c r="E1012" s="195">
        <f>SUMIFS('A-methods'!K:K,'A-methods'!$AG:$AG,"absolute",'A-methods'!$AF:$AF,$B1012,'A-methods'!$D:$D,$C1012,'A-methods'!$A:$A,$D1012)</f>
        <v>0</v>
      </c>
      <c r="F1012" s="243">
        <f>SUMIFS('A-methods'!L:L,'A-methods'!$AG:$AG,"absolute",'A-methods'!$AF:$AF,$B1012,'A-methods'!$D:$D,$C1012,'A-methods'!$A:$A,$D1012)</f>
        <v>0</v>
      </c>
      <c r="G1012" s="243">
        <f>SUMIFS('A-methods'!M:M,'A-methods'!$AG:$AG,"absolute",'A-methods'!$AF:$AF,$B1012,'A-methods'!$D:$D,$C1012,'A-methods'!$A:$A,$D1012)</f>
        <v>0</v>
      </c>
      <c r="H1012" s="243">
        <f>SUMIFS('A-methods'!N:N,'A-methods'!$AG:$AG,"absolute",'A-methods'!$AF:$AF,$B1012,'A-methods'!$D:$D,$C1012,'A-methods'!$A:$A,$D1012)</f>
        <v>0</v>
      </c>
      <c r="I1012" s="243">
        <f>SUMIFS('A-methods'!O:O,'A-methods'!$AG:$AG,"absolute",'A-methods'!$AF:$AF,$B1012,'A-methods'!$D:$D,$C1012,'A-methods'!$A:$A,$D1012)</f>
        <v>0</v>
      </c>
      <c r="J1012" s="243">
        <f>SUMIFS('A-methods'!P:P,'A-methods'!$AG:$AG,"absolute",'A-methods'!$AF:$AF,$B1012,'A-methods'!$D:$D,$C1012,'A-methods'!$A:$A,$D1012)</f>
        <v>0</v>
      </c>
      <c r="K1012" s="243">
        <f>SUMIFS('A-methods'!Q:Q,'A-methods'!$AG:$AG,"absolute",'A-methods'!$AF:$AF,$B1012,'A-methods'!$D:$D,$C1012,'A-methods'!$A:$A,$D1012)</f>
        <v>0</v>
      </c>
      <c r="L1012" s="243">
        <f>SUMIFS('A-methods'!R:R,'A-methods'!$AG:$AG,"absolute",'A-methods'!$AF:$AF,$B1012,'A-methods'!$D:$D,$C1012,'A-methods'!$A:$A,$D1012)</f>
        <v>0</v>
      </c>
      <c r="M1012" s="243">
        <f>SUMIFS('A-methods'!S:S,'A-methods'!$AG:$AG,"absolute",'A-methods'!$AF:$AF,$B1012,'A-methods'!$D:$D,$C1012,'A-methods'!$A:$A,$D1012)</f>
        <v>0</v>
      </c>
      <c r="N1012" s="243">
        <f>SUMIFS('A-methods'!T:T,'A-methods'!$AG:$AG,"absolute",'A-methods'!$AF:$AF,$B1012,'A-methods'!$D:$D,$C1012,'A-methods'!$A:$A,$D1012)</f>
        <v>0</v>
      </c>
      <c r="O1012" s="243">
        <f>SUMIFS('A-methods'!U:U,'A-methods'!$AG:$AG,"absolute",'A-methods'!$AF:$AF,$B1012,'A-methods'!$D:$D,$C1012,'A-methods'!$A:$A,$D1012)</f>
        <v>0</v>
      </c>
      <c r="P1012" s="243">
        <f>SUMIFS('A-methods'!V:V,'A-methods'!$AG:$AG,"absolute",'A-methods'!$AF:$AF,$B1012,'A-methods'!$D:$D,$C1012,'A-methods'!$A:$A,$D1012)</f>
        <v>0</v>
      </c>
      <c r="Q1012" s="243">
        <f>SUMIFS('A-methods'!W:W,'A-methods'!$AG:$AG,"absolute",'A-methods'!$AF:$AF,$B1012,'A-methods'!$D:$D,$C1012,'A-methods'!$A:$A,$D1012)</f>
        <v>0</v>
      </c>
      <c r="R1012" s="243">
        <f>SUMIFS('A-methods'!X:X,'A-methods'!$AG:$AG,"absolute",'A-methods'!$AF:$AF,$B1012,'A-methods'!$D:$D,$C1012,'A-methods'!$A:$A,$D1012)</f>
        <v>0</v>
      </c>
      <c r="S1012" s="243">
        <f>SUMIFS('A-methods'!Y:Y,'A-methods'!$AG:$AG,"absolute",'A-methods'!$AF:$AF,$B1012,'A-methods'!$D:$D,$C1012,'A-methods'!$A:$A,$D1012)</f>
        <v>0</v>
      </c>
      <c r="T1012" s="243">
        <f>SUMIFS('A-methods'!Z:Z,'A-methods'!$AG:$AG,"absolute",'A-methods'!$AF:$AF,$B1012,'A-methods'!$D:$D,$C1012,'A-methods'!$A:$A,$D1012)</f>
        <v>0</v>
      </c>
      <c r="U1012" s="243">
        <f>SUMIFS('A-methods'!AA:AA,'A-methods'!$AG:$AG,"absolute",'A-methods'!$AF:$AF,$B1012,'A-methods'!$D:$D,$C1012,'A-methods'!$A:$A,$D1012)</f>
        <v>0</v>
      </c>
      <c r="V1012" s="243">
        <f>SUMIFS('A-methods'!AB:AB,'A-methods'!$AG:$AG,"absolute",'A-methods'!$AF:$AF,$B1012,'A-methods'!$D:$D,$C1012,'A-methods'!$A:$A,$D1012)</f>
        <v>0</v>
      </c>
      <c r="W1012" s="243">
        <f>SUMIFS('A-methods'!AC:AC,'A-methods'!$AG:$AG,"absolute",'A-methods'!$AF:$AF,$B1012,'A-methods'!$D:$D,$C1012,'A-methods'!$A:$A,$D1012)</f>
        <v>0</v>
      </c>
      <c r="X1012" s="243">
        <f>SUMIFS('A-methods'!AD:AD,'A-methods'!$AG:$AG,"absolute",'A-methods'!$AF:$AF,$B1012,'A-methods'!$D:$D,$C1012,'A-methods'!$A:$A,$D1012)</f>
        <v>0</v>
      </c>
      <c r="Y1012" s="243">
        <f>SUMIFS('A-methods'!AE:AE,'A-methods'!$AG:$AG,"absolute",'A-methods'!$AF:$AF,$B1012,'A-methods'!$D:$D,$C1012,'A-methods'!$A:$A,$D1012)</f>
        <v>0</v>
      </c>
    </row>
    <row r="1013" spans="1:27">
      <c r="A1013" s="237" t="s">
        <v>257</v>
      </c>
      <c r="B1013" s="221" t="s">
        <v>194</v>
      </c>
      <c r="C1013" s="274" t="str">
        <f t="shared" si="93"/>
        <v>NSW</v>
      </c>
      <c r="D1013" s="272" t="str">
        <f t="shared" si="94"/>
        <v>Low</v>
      </c>
      <c r="E1013" s="195">
        <f>SUMIFS('A-methods'!K:K,'A-methods'!$AG:$AG,"absolute",'A-methods'!$AF:$AF,$B1013,'A-methods'!$D:$D,$C1013,'A-methods'!$A:$A,$D1013)</f>
        <v>0</v>
      </c>
      <c r="F1013" s="243">
        <f>SUMIFS('A-methods'!L:L,'A-methods'!$AG:$AG,"absolute",'A-methods'!$AF:$AF,$B1013,'A-methods'!$D:$D,$C1013,'A-methods'!$A:$A,$D1013)</f>
        <v>0</v>
      </c>
      <c r="G1013" s="243">
        <f>SUMIFS('A-methods'!M:M,'A-methods'!$AG:$AG,"absolute",'A-methods'!$AF:$AF,$B1013,'A-methods'!$D:$D,$C1013,'A-methods'!$A:$A,$D1013)</f>
        <v>0</v>
      </c>
      <c r="H1013" s="243">
        <f>SUMIFS('A-methods'!N:N,'A-methods'!$AG:$AG,"absolute",'A-methods'!$AF:$AF,$B1013,'A-methods'!$D:$D,$C1013,'A-methods'!$A:$A,$D1013)</f>
        <v>0</v>
      </c>
      <c r="I1013" s="243">
        <f>SUMIFS('A-methods'!O:O,'A-methods'!$AG:$AG,"absolute",'A-methods'!$AF:$AF,$B1013,'A-methods'!$D:$D,$C1013,'A-methods'!$A:$A,$D1013)</f>
        <v>0</v>
      </c>
      <c r="J1013" s="243">
        <f>SUMIFS('A-methods'!P:P,'A-methods'!$AG:$AG,"absolute",'A-methods'!$AF:$AF,$B1013,'A-methods'!$D:$D,$C1013,'A-methods'!$A:$A,$D1013)</f>
        <v>0</v>
      </c>
      <c r="K1013" s="243">
        <f>SUMIFS('A-methods'!Q:Q,'A-methods'!$AG:$AG,"absolute",'A-methods'!$AF:$AF,$B1013,'A-methods'!$D:$D,$C1013,'A-methods'!$A:$A,$D1013)</f>
        <v>0</v>
      </c>
      <c r="L1013" s="243">
        <f>SUMIFS('A-methods'!R:R,'A-methods'!$AG:$AG,"absolute",'A-methods'!$AF:$AF,$B1013,'A-methods'!$D:$D,$C1013,'A-methods'!$A:$A,$D1013)</f>
        <v>0</v>
      </c>
      <c r="M1013" s="243">
        <f>SUMIFS('A-methods'!S:S,'A-methods'!$AG:$AG,"absolute",'A-methods'!$AF:$AF,$B1013,'A-methods'!$D:$D,$C1013,'A-methods'!$A:$A,$D1013)</f>
        <v>0</v>
      </c>
      <c r="N1013" s="243">
        <f>SUMIFS('A-methods'!T:T,'A-methods'!$AG:$AG,"absolute",'A-methods'!$AF:$AF,$B1013,'A-methods'!$D:$D,$C1013,'A-methods'!$A:$A,$D1013)</f>
        <v>0</v>
      </c>
      <c r="O1013" s="243">
        <f>SUMIFS('A-methods'!U:U,'A-methods'!$AG:$AG,"absolute",'A-methods'!$AF:$AF,$B1013,'A-methods'!$D:$D,$C1013,'A-methods'!$A:$A,$D1013)</f>
        <v>0</v>
      </c>
      <c r="P1013" s="243">
        <f>SUMIFS('A-methods'!V:V,'A-methods'!$AG:$AG,"absolute",'A-methods'!$AF:$AF,$B1013,'A-methods'!$D:$D,$C1013,'A-methods'!$A:$A,$D1013)</f>
        <v>0</v>
      </c>
      <c r="Q1013" s="243">
        <f>SUMIFS('A-methods'!W:W,'A-methods'!$AG:$AG,"absolute",'A-methods'!$AF:$AF,$B1013,'A-methods'!$D:$D,$C1013,'A-methods'!$A:$A,$D1013)</f>
        <v>0</v>
      </c>
      <c r="R1013" s="243">
        <f>SUMIFS('A-methods'!X:X,'A-methods'!$AG:$AG,"absolute",'A-methods'!$AF:$AF,$B1013,'A-methods'!$D:$D,$C1013,'A-methods'!$A:$A,$D1013)</f>
        <v>0</v>
      </c>
      <c r="S1013" s="243">
        <f>SUMIFS('A-methods'!Y:Y,'A-methods'!$AG:$AG,"absolute",'A-methods'!$AF:$AF,$B1013,'A-methods'!$D:$D,$C1013,'A-methods'!$A:$A,$D1013)</f>
        <v>0</v>
      </c>
      <c r="T1013" s="243">
        <f>SUMIFS('A-methods'!Z:Z,'A-methods'!$AG:$AG,"absolute",'A-methods'!$AF:$AF,$B1013,'A-methods'!$D:$D,$C1013,'A-methods'!$A:$A,$D1013)</f>
        <v>0</v>
      </c>
      <c r="U1013" s="243">
        <f>SUMIFS('A-methods'!AA:AA,'A-methods'!$AG:$AG,"absolute",'A-methods'!$AF:$AF,$B1013,'A-methods'!$D:$D,$C1013,'A-methods'!$A:$A,$D1013)</f>
        <v>0</v>
      </c>
      <c r="V1013" s="243">
        <f>SUMIFS('A-methods'!AB:AB,'A-methods'!$AG:$AG,"absolute",'A-methods'!$AF:$AF,$B1013,'A-methods'!$D:$D,$C1013,'A-methods'!$A:$A,$D1013)</f>
        <v>0</v>
      </c>
      <c r="W1013" s="243">
        <f>SUMIFS('A-methods'!AC:AC,'A-methods'!$AG:$AG,"absolute",'A-methods'!$AF:$AF,$B1013,'A-methods'!$D:$D,$C1013,'A-methods'!$A:$A,$D1013)</f>
        <v>0</v>
      </c>
      <c r="X1013" s="243">
        <f>SUMIFS('A-methods'!AD:AD,'A-methods'!$AG:$AG,"absolute",'A-methods'!$AF:$AF,$B1013,'A-methods'!$D:$D,$C1013,'A-methods'!$A:$A,$D1013)</f>
        <v>0</v>
      </c>
      <c r="Y1013" s="243">
        <f>SUMIFS('A-methods'!AE:AE,'A-methods'!$AG:$AG,"absolute",'A-methods'!$AF:$AF,$B1013,'A-methods'!$D:$D,$C1013,'A-methods'!$A:$A,$D1013)</f>
        <v>0</v>
      </c>
    </row>
    <row r="1014" spans="1:27">
      <c r="A1014" s="237" t="s">
        <v>159</v>
      </c>
      <c r="B1014" s="221" t="s">
        <v>203</v>
      </c>
      <c r="C1014" s="274" t="str">
        <f t="shared" si="93"/>
        <v>NSW</v>
      </c>
      <c r="D1014" s="272" t="str">
        <f t="shared" si="94"/>
        <v>Low</v>
      </c>
      <c r="E1014" s="195">
        <f>SUMIFS('A-methods'!K:K,'A-methods'!$AG:$AG,"absolute",'A-methods'!$AF:$AF,$B1014,'A-methods'!$D:$D,$C1014,'A-methods'!$A:$A,$D1014)</f>
        <v>-277650</v>
      </c>
      <c r="F1014" s="243">
        <f>SUMIFS('A-methods'!L:L,'A-methods'!$AG:$AG,"absolute",'A-methods'!$AF:$AF,$B1014,'A-methods'!$D:$D,$C1014,'A-methods'!$A:$A,$D1014)</f>
        <v>-277650</v>
      </c>
      <c r="G1014" s="243">
        <f>SUMIFS('A-methods'!M:M,'A-methods'!$AG:$AG,"absolute",'A-methods'!$AF:$AF,$B1014,'A-methods'!$D:$D,$C1014,'A-methods'!$A:$A,$D1014)</f>
        <v>-277650</v>
      </c>
      <c r="H1014" s="243">
        <f>SUMIFS('A-methods'!N:N,'A-methods'!$AG:$AG,"absolute",'A-methods'!$AF:$AF,$B1014,'A-methods'!$D:$D,$C1014,'A-methods'!$A:$A,$D1014)</f>
        <v>-277650</v>
      </c>
      <c r="I1014" s="243">
        <f>SUMIFS('A-methods'!O:O,'A-methods'!$AG:$AG,"absolute",'A-methods'!$AF:$AF,$B1014,'A-methods'!$D:$D,$C1014,'A-methods'!$A:$A,$D1014)</f>
        <v>-277650</v>
      </c>
      <c r="J1014" s="243">
        <f>SUMIFS('A-methods'!P:P,'A-methods'!$AG:$AG,"absolute",'A-methods'!$AF:$AF,$B1014,'A-methods'!$D:$D,$C1014,'A-methods'!$A:$A,$D1014)</f>
        <v>-277650</v>
      </c>
      <c r="K1014" s="243">
        <f>SUMIFS('A-methods'!Q:Q,'A-methods'!$AG:$AG,"absolute",'A-methods'!$AF:$AF,$B1014,'A-methods'!$D:$D,$C1014,'A-methods'!$A:$A,$D1014)</f>
        <v>-277650</v>
      </c>
      <c r="L1014" s="243">
        <f>SUMIFS('A-methods'!R:R,'A-methods'!$AG:$AG,"absolute",'A-methods'!$AF:$AF,$B1014,'A-methods'!$D:$D,$C1014,'A-methods'!$A:$A,$D1014)</f>
        <v>-277650</v>
      </c>
      <c r="M1014" s="243">
        <f>SUMIFS('A-methods'!S:S,'A-methods'!$AG:$AG,"absolute",'A-methods'!$AF:$AF,$B1014,'A-methods'!$D:$D,$C1014,'A-methods'!$A:$A,$D1014)</f>
        <v>-277650</v>
      </c>
      <c r="N1014" s="243">
        <f>SUMIFS('A-methods'!T:T,'A-methods'!$AG:$AG,"absolute",'A-methods'!$AF:$AF,$B1014,'A-methods'!$D:$D,$C1014,'A-methods'!$A:$A,$D1014)</f>
        <v>-277650</v>
      </c>
      <c r="O1014" s="243">
        <f>SUMIFS('A-methods'!U:U,'A-methods'!$AG:$AG,"absolute",'A-methods'!$AF:$AF,$B1014,'A-methods'!$D:$D,$C1014,'A-methods'!$A:$A,$D1014)</f>
        <v>-277650</v>
      </c>
      <c r="P1014" s="243">
        <f>SUMIFS('A-methods'!V:V,'A-methods'!$AG:$AG,"absolute",'A-methods'!$AF:$AF,$B1014,'A-methods'!$D:$D,$C1014,'A-methods'!$A:$A,$D1014)</f>
        <v>-277650</v>
      </c>
      <c r="Q1014" s="243">
        <f>SUMIFS('A-methods'!W:W,'A-methods'!$AG:$AG,"absolute",'A-methods'!$AF:$AF,$B1014,'A-methods'!$D:$D,$C1014,'A-methods'!$A:$A,$D1014)</f>
        <v>-277650</v>
      </c>
      <c r="R1014" s="243">
        <f>SUMIFS('A-methods'!X:X,'A-methods'!$AG:$AG,"absolute",'A-methods'!$AF:$AF,$B1014,'A-methods'!$D:$D,$C1014,'A-methods'!$A:$A,$D1014)</f>
        <v>-277650</v>
      </c>
      <c r="S1014" s="243">
        <f>SUMIFS('A-methods'!Y:Y,'A-methods'!$AG:$AG,"absolute",'A-methods'!$AF:$AF,$B1014,'A-methods'!$D:$D,$C1014,'A-methods'!$A:$A,$D1014)</f>
        <v>-277650</v>
      </c>
      <c r="T1014" s="243">
        <f>SUMIFS('A-methods'!Z:Z,'A-methods'!$AG:$AG,"absolute",'A-methods'!$AF:$AF,$B1014,'A-methods'!$D:$D,$C1014,'A-methods'!$A:$A,$D1014)</f>
        <v>-277650</v>
      </c>
      <c r="U1014" s="243">
        <f>SUMIFS('A-methods'!AA:AA,'A-methods'!$AG:$AG,"absolute",'A-methods'!$AF:$AF,$B1014,'A-methods'!$D:$D,$C1014,'A-methods'!$A:$A,$D1014)</f>
        <v>-277650</v>
      </c>
      <c r="V1014" s="243">
        <f>SUMIFS('A-methods'!AB:AB,'A-methods'!$AG:$AG,"absolute",'A-methods'!$AF:$AF,$B1014,'A-methods'!$D:$D,$C1014,'A-methods'!$A:$A,$D1014)</f>
        <v>-277650</v>
      </c>
      <c r="W1014" s="243">
        <f>SUMIFS('A-methods'!AC:AC,'A-methods'!$AG:$AG,"absolute",'A-methods'!$AF:$AF,$B1014,'A-methods'!$D:$D,$C1014,'A-methods'!$A:$A,$D1014)</f>
        <v>-277650</v>
      </c>
      <c r="X1014" s="243">
        <f>SUMIFS('A-methods'!AD:AD,'A-methods'!$AG:$AG,"absolute",'A-methods'!$AF:$AF,$B1014,'A-methods'!$D:$D,$C1014,'A-methods'!$A:$A,$D1014)</f>
        <v>-277650</v>
      </c>
      <c r="Y1014" s="243">
        <f>SUMIFS('A-methods'!AE:AE,'A-methods'!$AG:$AG,"absolute",'A-methods'!$AF:$AF,$B1014,'A-methods'!$D:$D,$C1014,'A-methods'!$A:$A,$D1014)</f>
        <v>-277650</v>
      </c>
    </row>
    <row r="1015" spans="1:27">
      <c r="A1015" s="237" t="s">
        <v>258</v>
      </c>
      <c r="B1015" s="221" t="s">
        <v>766</v>
      </c>
      <c r="C1015" s="274" t="str">
        <f t="shared" si="93"/>
        <v>NSW</v>
      </c>
      <c r="D1015" s="272" t="str">
        <f t="shared" si="94"/>
        <v>Low</v>
      </c>
      <c r="E1015" s="195">
        <f>SUMIFS('A-methods'!K:K,'A-methods'!$AG:$AG,"absolute",'A-methods'!$AF:$AF,$B1015,'A-methods'!$D:$D,$C1015,'A-methods'!$A:$A,$D1015)</f>
        <v>46675.518024644633</v>
      </c>
      <c r="F1015" s="243">
        <f>SUMIFS('A-methods'!L:L,'A-methods'!$AG:$AG,"absolute",'A-methods'!$AF:$AF,$B1015,'A-methods'!$D:$D,$C1015,'A-methods'!$A:$A,$D1015)</f>
        <v>45742.007664151737</v>
      </c>
      <c r="G1015" s="243">
        <f>SUMIFS('A-methods'!M:M,'A-methods'!$AG:$AG,"absolute",'A-methods'!$AF:$AF,$B1015,'A-methods'!$D:$D,$C1015,'A-methods'!$A:$A,$D1015)</f>
        <v>44827.167510868705</v>
      </c>
      <c r="H1015" s="243">
        <f>SUMIFS('A-methods'!N:N,'A-methods'!$AG:$AG,"absolute",'A-methods'!$AF:$AF,$B1015,'A-methods'!$D:$D,$C1015,'A-methods'!$A:$A,$D1015)</f>
        <v>43930.624160651329</v>
      </c>
      <c r="I1015" s="243">
        <f>SUMIFS('A-methods'!O:O,'A-methods'!$AG:$AG,"absolute",'A-methods'!$AF:$AF,$B1015,'A-methods'!$D:$D,$C1015,'A-methods'!$A:$A,$D1015)</f>
        <v>43052.011677438299</v>
      </c>
      <c r="J1015" s="243">
        <f>SUMIFS('A-methods'!P:P,'A-methods'!$AG:$AG,"absolute",'A-methods'!$AF:$AF,$B1015,'A-methods'!$D:$D,$C1015,'A-methods'!$A:$A,$D1015)</f>
        <v>42190.971443889532</v>
      </c>
      <c r="K1015" s="243">
        <f>SUMIFS('A-methods'!Q:Q,'A-methods'!$AG:$AG,"absolute",'A-methods'!$AF:$AF,$B1015,'A-methods'!$D:$D,$C1015,'A-methods'!$A:$A,$D1015)</f>
        <v>41347.152015011743</v>
      </c>
      <c r="L1015" s="243">
        <f>SUMIFS('A-methods'!R:R,'A-methods'!$AG:$AG,"absolute",'A-methods'!$AF:$AF,$B1015,'A-methods'!$D:$D,$C1015,'A-methods'!$A:$A,$D1015)</f>
        <v>40520.20897471151</v>
      </c>
      <c r="M1015" s="243">
        <f>SUMIFS('A-methods'!S:S,'A-methods'!$AG:$AG,"absolute",'A-methods'!$AF:$AF,$B1015,'A-methods'!$D:$D,$C1015,'A-methods'!$A:$A,$D1015)</f>
        <v>39709.804795217278</v>
      </c>
      <c r="N1015" s="243">
        <f>SUMIFS('A-methods'!T:T,'A-methods'!$AG:$AG,"absolute",'A-methods'!$AF:$AF,$B1015,'A-methods'!$D:$D,$C1015,'A-methods'!$A:$A,$D1015)</f>
        <v>38915.608699312936</v>
      </c>
      <c r="O1015" s="243">
        <f>SUMIFS('A-methods'!U:U,'A-methods'!$AG:$AG,"absolute",'A-methods'!$AF:$AF,$B1015,'A-methods'!$D:$D,$C1015,'A-methods'!$A:$A,$D1015)</f>
        <v>38137.296525326674</v>
      </c>
      <c r="P1015" s="243">
        <f>SUMIFS('A-methods'!V:V,'A-methods'!$AG:$AG,"absolute",'A-methods'!$AF:$AF,$B1015,'A-methods'!$D:$D,$C1015,'A-methods'!$A:$A,$D1015)</f>
        <v>37374.550594820139</v>
      </c>
      <c r="Q1015" s="243">
        <f>SUMIFS('A-methods'!W:W,'A-methods'!$AG:$AG,"absolute",'A-methods'!$AF:$AF,$B1015,'A-methods'!$D:$D,$C1015,'A-methods'!$A:$A,$D1015)</f>
        <v>36627.059582923735</v>
      </c>
      <c r="R1015" s="243">
        <f>SUMIFS('A-methods'!X:X,'A-methods'!$AG:$AG,"absolute",'A-methods'!$AF:$AF,$B1015,'A-methods'!$D:$D,$C1015,'A-methods'!$A:$A,$D1015)</f>
        <v>35894.518391265257</v>
      </c>
      <c r="S1015" s="243">
        <f>SUMIFS('A-methods'!Y:Y,'A-methods'!$AG:$AG,"absolute",'A-methods'!$AF:$AF,$B1015,'A-methods'!$D:$D,$C1015,'A-methods'!$A:$A,$D1015)</f>
        <v>35176.628023439953</v>
      </c>
      <c r="T1015" s="243">
        <f>SUMIFS('A-methods'!Z:Z,'A-methods'!$AG:$AG,"absolute",'A-methods'!$AF:$AF,$B1015,'A-methods'!$D:$D,$C1015,'A-methods'!$A:$A,$D1015)</f>
        <v>34473.095462971156</v>
      </c>
      <c r="U1015" s="243">
        <f>SUMIFS('A-methods'!AA:AA,'A-methods'!$AG:$AG,"absolute",'A-methods'!$AF:$AF,$B1015,'A-methods'!$D:$D,$C1015,'A-methods'!$A:$A,$D1015)</f>
        <v>33783.633553711734</v>
      </c>
      <c r="V1015" s="243">
        <f>SUMIFS('A-methods'!AB:AB,'A-methods'!$AG:$AG,"absolute",'A-methods'!$AF:$AF,$B1015,'A-methods'!$D:$D,$C1015,'A-methods'!$A:$A,$D1015)</f>
        <v>33107.960882637497</v>
      </c>
      <c r="W1015" s="243">
        <f>SUMIFS('A-methods'!AC:AC,'A-methods'!$AG:$AG,"absolute",'A-methods'!$AF:$AF,$B1015,'A-methods'!$D:$D,$C1015,'A-methods'!$A:$A,$D1015)</f>
        <v>32445.801664984745</v>
      </c>
      <c r="X1015" s="243">
        <f>SUMIFS('A-methods'!AD:AD,'A-methods'!$AG:$AG,"absolute",'A-methods'!$AF:$AF,$B1015,'A-methods'!$D:$D,$C1015,'A-methods'!$A:$A,$D1015)</f>
        <v>31796.885631685051</v>
      </c>
      <c r="Y1015" s="243">
        <f>SUMIFS('A-methods'!AE:AE,'A-methods'!$AG:$AG,"absolute",'A-methods'!$AF:$AF,$B1015,'A-methods'!$D:$D,$C1015,'A-methods'!$A:$A,$D1015)</f>
        <v>31160.947919051348</v>
      </c>
    </row>
    <row r="1016" spans="1:27">
      <c r="A1016" s="237" t="s">
        <v>259</v>
      </c>
      <c r="B1016" s="221" t="s">
        <v>263</v>
      </c>
      <c r="C1016" s="274" t="str">
        <f t="shared" si="93"/>
        <v>NSW</v>
      </c>
      <c r="D1016" s="272" t="str">
        <f t="shared" si="94"/>
        <v>Low</v>
      </c>
      <c r="E1016" s="195">
        <f>SUMIFS('A-methods'!K:K,'A-methods'!$AG:$AG,"absolute",'A-methods'!$AF:$AF,$B1016,'A-methods'!$D:$D,$C1016,'A-methods'!$A:$A,$D1016)</f>
        <v>0</v>
      </c>
      <c r="F1016" s="243">
        <f>SUMIFS('A-methods'!L:L,'A-methods'!$AG:$AG,"absolute",'A-methods'!$AF:$AF,$B1016,'A-methods'!$D:$D,$C1016,'A-methods'!$A:$A,$D1016)</f>
        <v>0</v>
      </c>
      <c r="G1016" s="243">
        <f>SUMIFS('A-methods'!M:M,'A-methods'!$AG:$AG,"absolute",'A-methods'!$AF:$AF,$B1016,'A-methods'!$D:$D,$C1016,'A-methods'!$A:$A,$D1016)</f>
        <v>0</v>
      </c>
      <c r="H1016" s="243">
        <f>SUMIFS('A-methods'!N:N,'A-methods'!$AG:$AG,"absolute",'A-methods'!$AF:$AF,$B1016,'A-methods'!$D:$D,$C1016,'A-methods'!$A:$A,$D1016)</f>
        <v>0</v>
      </c>
      <c r="I1016" s="243">
        <f>SUMIFS('A-methods'!O:O,'A-methods'!$AG:$AG,"absolute",'A-methods'!$AF:$AF,$B1016,'A-methods'!$D:$D,$C1016,'A-methods'!$A:$A,$D1016)</f>
        <v>0</v>
      </c>
      <c r="J1016" s="243">
        <f>SUMIFS('A-methods'!P:P,'A-methods'!$AG:$AG,"absolute",'A-methods'!$AF:$AF,$B1016,'A-methods'!$D:$D,$C1016,'A-methods'!$A:$A,$D1016)</f>
        <v>0</v>
      </c>
      <c r="K1016" s="243">
        <f>SUMIFS('A-methods'!Q:Q,'A-methods'!$AG:$AG,"absolute",'A-methods'!$AF:$AF,$B1016,'A-methods'!$D:$D,$C1016,'A-methods'!$A:$A,$D1016)</f>
        <v>0</v>
      </c>
      <c r="L1016" s="243">
        <f>SUMIFS('A-methods'!R:R,'A-methods'!$AG:$AG,"absolute",'A-methods'!$AF:$AF,$B1016,'A-methods'!$D:$D,$C1016,'A-methods'!$A:$A,$D1016)</f>
        <v>0</v>
      </c>
      <c r="M1016" s="243">
        <f>SUMIFS('A-methods'!S:S,'A-methods'!$AG:$AG,"absolute",'A-methods'!$AF:$AF,$B1016,'A-methods'!$D:$D,$C1016,'A-methods'!$A:$A,$D1016)</f>
        <v>0</v>
      </c>
      <c r="N1016" s="243">
        <f>SUMIFS('A-methods'!T:T,'A-methods'!$AG:$AG,"absolute",'A-methods'!$AF:$AF,$B1016,'A-methods'!$D:$D,$C1016,'A-methods'!$A:$A,$D1016)</f>
        <v>0</v>
      </c>
      <c r="O1016" s="243">
        <f>SUMIFS('A-methods'!U:U,'A-methods'!$AG:$AG,"absolute",'A-methods'!$AF:$AF,$B1016,'A-methods'!$D:$D,$C1016,'A-methods'!$A:$A,$D1016)</f>
        <v>0</v>
      </c>
      <c r="P1016" s="243">
        <f>SUMIFS('A-methods'!V:V,'A-methods'!$AG:$AG,"absolute",'A-methods'!$AF:$AF,$B1016,'A-methods'!$D:$D,$C1016,'A-methods'!$A:$A,$D1016)</f>
        <v>0</v>
      </c>
      <c r="Q1016" s="243">
        <f>SUMIFS('A-methods'!W:W,'A-methods'!$AG:$AG,"absolute",'A-methods'!$AF:$AF,$B1016,'A-methods'!$D:$D,$C1016,'A-methods'!$A:$A,$D1016)</f>
        <v>0</v>
      </c>
      <c r="R1016" s="243">
        <f>SUMIFS('A-methods'!X:X,'A-methods'!$AG:$AG,"absolute",'A-methods'!$AF:$AF,$B1016,'A-methods'!$D:$D,$C1016,'A-methods'!$A:$A,$D1016)</f>
        <v>0</v>
      </c>
      <c r="S1016" s="243">
        <f>SUMIFS('A-methods'!Y:Y,'A-methods'!$AG:$AG,"absolute",'A-methods'!$AF:$AF,$B1016,'A-methods'!$D:$D,$C1016,'A-methods'!$A:$A,$D1016)</f>
        <v>0</v>
      </c>
      <c r="T1016" s="243">
        <f>SUMIFS('A-methods'!Z:Z,'A-methods'!$AG:$AG,"absolute",'A-methods'!$AF:$AF,$B1016,'A-methods'!$D:$D,$C1016,'A-methods'!$A:$A,$D1016)</f>
        <v>0</v>
      </c>
      <c r="U1016" s="243">
        <f>SUMIFS('A-methods'!AA:AA,'A-methods'!$AG:$AG,"absolute",'A-methods'!$AF:$AF,$B1016,'A-methods'!$D:$D,$C1016,'A-methods'!$A:$A,$D1016)</f>
        <v>0</v>
      </c>
      <c r="V1016" s="243">
        <f>SUMIFS('A-methods'!AB:AB,'A-methods'!$AG:$AG,"absolute",'A-methods'!$AF:$AF,$B1016,'A-methods'!$D:$D,$C1016,'A-methods'!$A:$A,$D1016)</f>
        <v>0</v>
      </c>
      <c r="W1016" s="243">
        <f>SUMIFS('A-methods'!AC:AC,'A-methods'!$AG:$AG,"absolute",'A-methods'!$AF:$AF,$B1016,'A-methods'!$D:$D,$C1016,'A-methods'!$A:$A,$D1016)</f>
        <v>0</v>
      </c>
      <c r="X1016" s="243">
        <f>SUMIFS('A-methods'!AD:AD,'A-methods'!$AG:$AG,"absolute",'A-methods'!$AF:$AF,$B1016,'A-methods'!$D:$D,$C1016,'A-methods'!$A:$A,$D1016)</f>
        <v>0</v>
      </c>
      <c r="Y1016" s="243">
        <f>SUMIFS('A-methods'!AE:AE,'A-methods'!$AG:$AG,"absolute",'A-methods'!$AF:$AF,$B1016,'A-methods'!$D:$D,$C1016,'A-methods'!$A:$A,$D1016)</f>
        <v>0</v>
      </c>
    </row>
    <row r="1017" spans="1:27">
      <c r="A1017" s="237" t="s">
        <v>171</v>
      </c>
      <c r="B1017" s="221" t="s">
        <v>172</v>
      </c>
      <c r="C1017" s="274" t="str">
        <f t="shared" si="93"/>
        <v>NSW</v>
      </c>
      <c r="D1017" s="272" t="str">
        <f t="shared" si="94"/>
        <v>Low</v>
      </c>
      <c r="E1017" s="195">
        <f>SUMIFS('A-methods'!K:K,'A-methods'!$AG:$AG,"absolute",'A-methods'!$AF:$AF,$B1017,'A-methods'!$D:$D,$C1017,'A-methods'!$A:$A,$D1017)</f>
        <v>-265550</v>
      </c>
      <c r="F1017" s="243">
        <f>SUMIFS('A-methods'!L:L,'A-methods'!$AG:$AG,"absolute",'A-methods'!$AF:$AF,$B1017,'A-methods'!$D:$D,$C1017,'A-methods'!$A:$A,$D1017)</f>
        <v>-265550</v>
      </c>
      <c r="G1017" s="243">
        <f>SUMIFS('A-methods'!M:M,'A-methods'!$AG:$AG,"absolute",'A-methods'!$AF:$AF,$B1017,'A-methods'!$D:$D,$C1017,'A-methods'!$A:$A,$D1017)</f>
        <v>-265550</v>
      </c>
      <c r="H1017" s="243">
        <f>SUMIFS('A-methods'!N:N,'A-methods'!$AG:$AG,"absolute",'A-methods'!$AF:$AF,$B1017,'A-methods'!$D:$D,$C1017,'A-methods'!$A:$A,$D1017)</f>
        <v>-265550</v>
      </c>
      <c r="I1017" s="243">
        <f>SUMIFS('A-methods'!O:O,'A-methods'!$AG:$AG,"absolute",'A-methods'!$AF:$AF,$B1017,'A-methods'!$D:$D,$C1017,'A-methods'!$A:$A,$D1017)</f>
        <v>-265550</v>
      </c>
      <c r="J1017" s="243">
        <f>SUMIFS('A-methods'!P:P,'A-methods'!$AG:$AG,"absolute",'A-methods'!$AF:$AF,$B1017,'A-methods'!$D:$D,$C1017,'A-methods'!$A:$A,$D1017)</f>
        <v>-265550</v>
      </c>
      <c r="K1017" s="243">
        <f>SUMIFS('A-methods'!Q:Q,'A-methods'!$AG:$AG,"absolute",'A-methods'!$AF:$AF,$B1017,'A-methods'!$D:$D,$C1017,'A-methods'!$A:$A,$D1017)</f>
        <v>-265550</v>
      </c>
      <c r="L1017" s="243">
        <f>SUMIFS('A-methods'!R:R,'A-methods'!$AG:$AG,"absolute",'A-methods'!$AF:$AF,$B1017,'A-methods'!$D:$D,$C1017,'A-methods'!$A:$A,$D1017)</f>
        <v>-265550</v>
      </c>
      <c r="M1017" s="243">
        <f>SUMIFS('A-methods'!S:S,'A-methods'!$AG:$AG,"absolute",'A-methods'!$AF:$AF,$B1017,'A-methods'!$D:$D,$C1017,'A-methods'!$A:$A,$D1017)</f>
        <v>-265550</v>
      </c>
      <c r="N1017" s="243">
        <f>SUMIFS('A-methods'!T:T,'A-methods'!$AG:$AG,"absolute",'A-methods'!$AF:$AF,$B1017,'A-methods'!$D:$D,$C1017,'A-methods'!$A:$A,$D1017)</f>
        <v>-265550</v>
      </c>
      <c r="O1017" s="243">
        <f>SUMIFS('A-methods'!U:U,'A-methods'!$AG:$AG,"absolute",'A-methods'!$AF:$AF,$B1017,'A-methods'!$D:$D,$C1017,'A-methods'!$A:$A,$D1017)</f>
        <v>-265550</v>
      </c>
      <c r="P1017" s="243">
        <f>SUMIFS('A-methods'!V:V,'A-methods'!$AG:$AG,"absolute",'A-methods'!$AF:$AF,$B1017,'A-methods'!$D:$D,$C1017,'A-methods'!$A:$A,$D1017)</f>
        <v>-265550</v>
      </c>
      <c r="Q1017" s="243">
        <f>SUMIFS('A-methods'!W:W,'A-methods'!$AG:$AG,"absolute",'A-methods'!$AF:$AF,$B1017,'A-methods'!$D:$D,$C1017,'A-methods'!$A:$A,$D1017)</f>
        <v>-265550</v>
      </c>
      <c r="R1017" s="243">
        <f>SUMIFS('A-methods'!X:X,'A-methods'!$AG:$AG,"absolute",'A-methods'!$AF:$AF,$B1017,'A-methods'!$D:$D,$C1017,'A-methods'!$A:$A,$D1017)</f>
        <v>-265550</v>
      </c>
      <c r="S1017" s="243">
        <f>SUMIFS('A-methods'!Y:Y,'A-methods'!$AG:$AG,"absolute",'A-methods'!$AF:$AF,$B1017,'A-methods'!$D:$D,$C1017,'A-methods'!$A:$A,$D1017)</f>
        <v>-265550</v>
      </c>
      <c r="T1017" s="243">
        <f>SUMIFS('A-methods'!Z:Z,'A-methods'!$AG:$AG,"absolute",'A-methods'!$AF:$AF,$B1017,'A-methods'!$D:$D,$C1017,'A-methods'!$A:$A,$D1017)</f>
        <v>-265550</v>
      </c>
      <c r="U1017" s="243">
        <f>SUMIFS('A-methods'!AA:AA,'A-methods'!$AG:$AG,"absolute",'A-methods'!$AF:$AF,$B1017,'A-methods'!$D:$D,$C1017,'A-methods'!$A:$A,$D1017)</f>
        <v>-265550</v>
      </c>
      <c r="V1017" s="243">
        <f>SUMIFS('A-methods'!AB:AB,'A-methods'!$AG:$AG,"absolute",'A-methods'!$AF:$AF,$B1017,'A-methods'!$D:$D,$C1017,'A-methods'!$A:$A,$D1017)</f>
        <v>-265550</v>
      </c>
      <c r="W1017" s="243">
        <f>SUMIFS('A-methods'!AC:AC,'A-methods'!$AG:$AG,"absolute",'A-methods'!$AF:$AF,$B1017,'A-methods'!$D:$D,$C1017,'A-methods'!$A:$A,$D1017)</f>
        <v>-265550</v>
      </c>
      <c r="X1017" s="243">
        <f>SUMIFS('A-methods'!AD:AD,'A-methods'!$AG:$AG,"absolute",'A-methods'!$AF:$AF,$B1017,'A-methods'!$D:$D,$C1017,'A-methods'!$A:$A,$D1017)</f>
        <v>-265550</v>
      </c>
      <c r="Y1017" s="243">
        <f>SUMIFS('A-methods'!AE:AE,'A-methods'!$AG:$AG,"absolute",'A-methods'!$AF:$AF,$B1017,'A-methods'!$D:$D,$C1017,'A-methods'!$A:$A,$D1017)</f>
        <v>-265550</v>
      </c>
    </row>
    <row r="1018" spans="1:27">
      <c r="A1018" s="237" t="s">
        <v>260</v>
      </c>
      <c r="B1018" s="221" t="s">
        <v>264</v>
      </c>
      <c r="C1018" s="274" t="str">
        <f t="shared" si="93"/>
        <v>NSW</v>
      </c>
      <c r="D1018" s="272" t="str">
        <f t="shared" si="94"/>
        <v>Low</v>
      </c>
      <c r="E1018" s="195">
        <f>SUMIFS('A-methods'!K:K,'A-methods'!$AG:$AG,"absolute",'A-methods'!$AF:$AF,$B1018,'A-methods'!$D:$D,$C1018,'A-methods'!$A:$A,$D1018)</f>
        <v>0</v>
      </c>
      <c r="F1018" s="243">
        <f>SUMIFS('A-methods'!L:L,'A-methods'!$AG:$AG,"absolute",'A-methods'!$AF:$AF,$B1018,'A-methods'!$D:$D,$C1018,'A-methods'!$A:$A,$D1018)</f>
        <v>0</v>
      </c>
      <c r="G1018" s="243">
        <f>SUMIFS('A-methods'!M:M,'A-methods'!$AG:$AG,"absolute",'A-methods'!$AF:$AF,$B1018,'A-methods'!$D:$D,$C1018,'A-methods'!$A:$A,$D1018)</f>
        <v>0</v>
      </c>
      <c r="H1018" s="243">
        <f>SUMIFS('A-methods'!N:N,'A-methods'!$AG:$AG,"absolute",'A-methods'!$AF:$AF,$B1018,'A-methods'!$D:$D,$C1018,'A-methods'!$A:$A,$D1018)</f>
        <v>0</v>
      </c>
      <c r="I1018" s="243">
        <f>SUMIFS('A-methods'!O:O,'A-methods'!$AG:$AG,"absolute",'A-methods'!$AF:$AF,$B1018,'A-methods'!$D:$D,$C1018,'A-methods'!$A:$A,$D1018)</f>
        <v>0</v>
      </c>
      <c r="J1018" s="243">
        <f>SUMIFS('A-methods'!P:P,'A-methods'!$AG:$AG,"absolute",'A-methods'!$AF:$AF,$B1018,'A-methods'!$D:$D,$C1018,'A-methods'!$A:$A,$D1018)</f>
        <v>0</v>
      </c>
      <c r="K1018" s="243">
        <f>SUMIFS('A-methods'!Q:Q,'A-methods'!$AG:$AG,"absolute",'A-methods'!$AF:$AF,$B1018,'A-methods'!$D:$D,$C1018,'A-methods'!$A:$A,$D1018)</f>
        <v>0</v>
      </c>
      <c r="L1018" s="243">
        <f>SUMIFS('A-methods'!R:R,'A-methods'!$AG:$AG,"absolute",'A-methods'!$AF:$AF,$B1018,'A-methods'!$D:$D,$C1018,'A-methods'!$A:$A,$D1018)</f>
        <v>0</v>
      </c>
      <c r="M1018" s="243">
        <f>SUMIFS('A-methods'!S:S,'A-methods'!$AG:$AG,"absolute",'A-methods'!$AF:$AF,$B1018,'A-methods'!$D:$D,$C1018,'A-methods'!$A:$A,$D1018)</f>
        <v>0</v>
      </c>
      <c r="N1018" s="243">
        <f>SUMIFS('A-methods'!T:T,'A-methods'!$AG:$AG,"absolute",'A-methods'!$AF:$AF,$B1018,'A-methods'!$D:$D,$C1018,'A-methods'!$A:$A,$D1018)</f>
        <v>0</v>
      </c>
      <c r="O1018" s="243">
        <f>SUMIFS('A-methods'!U:U,'A-methods'!$AG:$AG,"absolute",'A-methods'!$AF:$AF,$B1018,'A-methods'!$D:$D,$C1018,'A-methods'!$A:$A,$D1018)</f>
        <v>0</v>
      </c>
      <c r="P1018" s="243">
        <f>SUMIFS('A-methods'!V:V,'A-methods'!$AG:$AG,"absolute",'A-methods'!$AF:$AF,$B1018,'A-methods'!$D:$D,$C1018,'A-methods'!$A:$A,$D1018)</f>
        <v>0</v>
      </c>
      <c r="Q1018" s="243">
        <f>SUMIFS('A-methods'!W:W,'A-methods'!$AG:$AG,"absolute",'A-methods'!$AF:$AF,$B1018,'A-methods'!$D:$D,$C1018,'A-methods'!$A:$A,$D1018)</f>
        <v>0</v>
      </c>
      <c r="R1018" s="243">
        <f>SUMIFS('A-methods'!X:X,'A-methods'!$AG:$AG,"absolute",'A-methods'!$AF:$AF,$B1018,'A-methods'!$D:$D,$C1018,'A-methods'!$A:$A,$D1018)</f>
        <v>0</v>
      </c>
      <c r="S1018" s="243">
        <f>SUMIFS('A-methods'!Y:Y,'A-methods'!$AG:$AG,"absolute",'A-methods'!$AF:$AF,$B1018,'A-methods'!$D:$D,$C1018,'A-methods'!$A:$A,$D1018)</f>
        <v>0</v>
      </c>
      <c r="T1018" s="243">
        <f>SUMIFS('A-methods'!Z:Z,'A-methods'!$AG:$AG,"absolute",'A-methods'!$AF:$AF,$B1018,'A-methods'!$D:$D,$C1018,'A-methods'!$A:$A,$D1018)</f>
        <v>0</v>
      </c>
      <c r="U1018" s="243">
        <f>SUMIFS('A-methods'!AA:AA,'A-methods'!$AG:$AG,"absolute",'A-methods'!$AF:$AF,$B1018,'A-methods'!$D:$D,$C1018,'A-methods'!$A:$A,$D1018)</f>
        <v>0</v>
      </c>
      <c r="V1018" s="243">
        <f>SUMIFS('A-methods'!AB:AB,'A-methods'!$AG:$AG,"absolute",'A-methods'!$AF:$AF,$B1018,'A-methods'!$D:$D,$C1018,'A-methods'!$A:$A,$D1018)</f>
        <v>0</v>
      </c>
      <c r="W1018" s="243">
        <f>SUMIFS('A-methods'!AC:AC,'A-methods'!$AG:$AG,"absolute",'A-methods'!$AF:$AF,$B1018,'A-methods'!$D:$D,$C1018,'A-methods'!$A:$A,$D1018)</f>
        <v>0</v>
      </c>
      <c r="X1018" s="243">
        <f>SUMIFS('A-methods'!AD:AD,'A-methods'!$AG:$AG,"absolute",'A-methods'!$AF:$AF,$B1018,'A-methods'!$D:$D,$C1018,'A-methods'!$A:$A,$D1018)</f>
        <v>0</v>
      </c>
      <c r="Y1018" s="243">
        <f>SUMIFS('A-methods'!AE:AE,'A-methods'!$AG:$AG,"absolute",'A-methods'!$AF:$AF,$B1018,'A-methods'!$D:$D,$C1018,'A-methods'!$A:$A,$D1018)</f>
        <v>0</v>
      </c>
    </row>
    <row r="1019" spans="1:27">
      <c r="A1019" s="237" t="s">
        <v>175</v>
      </c>
      <c r="B1019" s="221" t="s">
        <v>373</v>
      </c>
      <c r="C1019" s="274" t="str">
        <f t="shared" si="93"/>
        <v>NSW</v>
      </c>
      <c r="D1019" s="272" t="str">
        <f t="shared" si="94"/>
        <v>Low</v>
      </c>
      <c r="E1019" s="195">
        <f>SUMIFS('A-methods'!K:K,'A-methods'!$AG:$AG,"absolute",'A-methods'!$AF:$AF,$B1019,'A-methods'!$D:$D,$C1019,'A-methods'!$A:$A,$D1019)</f>
        <v>0</v>
      </c>
      <c r="F1019" s="243">
        <f>SUMIFS('A-methods'!L:L,'A-methods'!$AG:$AG,"absolute",'A-methods'!$AF:$AF,$B1019,'A-methods'!$D:$D,$C1019,'A-methods'!$A:$A,$D1019)</f>
        <v>0</v>
      </c>
      <c r="G1019" s="243">
        <f>SUMIFS('A-methods'!M:M,'A-methods'!$AG:$AG,"absolute",'A-methods'!$AF:$AF,$B1019,'A-methods'!$D:$D,$C1019,'A-methods'!$A:$A,$D1019)</f>
        <v>0</v>
      </c>
      <c r="H1019" s="243">
        <f>SUMIFS('A-methods'!N:N,'A-methods'!$AG:$AG,"absolute",'A-methods'!$AF:$AF,$B1019,'A-methods'!$D:$D,$C1019,'A-methods'!$A:$A,$D1019)</f>
        <v>0</v>
      </c>
      <c r="I1019" s="243">
        <f>SUMIFS('A-methods'!O:O,'A-methods'!$AG:$AG,"absolute",'A-methods'!$AF:$AF,$B1019,'A-methods'!$D:$D,$C1019,'A-methods'!$A:$A,$D1019)</f>
        <v>0</v>
      </c>
      <c r="J1019" s="243">
        <f>SUMIFS('A-methods'!P:P,'A-methods'!$AG:$AG,"absolute",'A-methods'!$AF:$AF,$B1019,'A-methods'!$D:$D,$C1019,'A-methods'!$A:$A,$D1019)</f>
        <v>0</v>
      </c>
      <c r="K1019" s="243">
        <f>SUMIFS('A-methods'!Q:Q,'A-methods'!$AG:$AG,"absolute",'A-methods'!$AF:$AF,$B1019,'A-methods'!$D:$D,$C1019,'A-methods'!$A:$A,$D1019)</f>
        <v>0</v>
      </c>
      <c r="L1019" s="243">
        <f>SUMIFS('A-methods'!R:R,'A-methods'!$AG:$AG,"absolute",'A-methods'!$AF:$AF,$B1019,'A-methods'!$D:$D,$C1019,'A-methods'!$A:$A,$D1019)</f>
        <v>0</v>
      </c>
      <c r="M1019" s="243">
        <f>SUMIFS('A-methods'!S:S,'A-methods'!$AG:$AG,"absolute",'A-methods'!$AF:$AF,$B1019,'A-methods'!$D:$D,$C1019,'A-methods'!$A:$A,$D1019)</f>
        <v>0</v>
      </c>
      <c r="N1019" s="243">
        <f>SUMIFS('A-methods'!T:T,'A-methods'!$AG:$AG,"absolute",'A-methods'!$AF:$AF,$B1019,'A-methods'!$D:$D,$C1019,'A-methods'!$A:$A,$D1019)</f>
        <v>0</v>
      </c>
      <c r="O1019" s="243">
        <f>SUMIFS('A-methods'!U:U,'A-methods'!$AG:$AG,"absolute",'A-methods'!$AF:$AF,$B1019,'A-methods'!$D:$D,$C1019,'A-methods'!$A:$A,$D1019)</f>
        <v>0</v>
      </c>
      <c r="P1019" s="243">
        <f>SUMIFS('A-methods'!V:V,'A-methods'!$AG:$AG,"absolute",'A-methods'!$AF:$AF,$B1019,'A-methods'!$D:$D,$C1019,'A-methods'!$A:$A,$D1019)</f>
        <v>0</v>
      </c>
      <c r="Q1019" s="243">
        <f>SUMIFS('A-methods'!W:W,'A-methods'!$AG:$AG,"absolute",'A-methods'!$AF:$AF,$B1019,'A-methods'!$D:$D,$C1019,'A-methods'!$A:$A,$D1019)</f>
        <v>0</v>
      </c>
      <c r="R1019" s="243">
        <f>SUMIFS('A-methods'!X:X,'A-methods'!$AG:$AG,"absolute",'A-methods'!$AF:$AF,$B1019,'A-methods'!$D:$D,$C1019,'A-methods'!$A:$A,$D1019)</f>
        <v>0</v>
      </c>
      <c r="S1019" s="243">
        <f>SUMIFS('A-methods'!Y:Y,'A-methods'!$AG:$AG,"absolute",'A-methods'!$AF:$AF,$B1019,'A-methods'!$D:$D,$C1019,'A-methods'!$A:$A,$D1019)</f>
        <v>0</v>
      </c>
      <c r="T1019" s="243">
        <f>SUMIFS('A-methods'!Z:Z,'A-methods'!$AG:$AG,"absolute",'A-methods'!$AF:$AF,$B1019,'A-methods'!$D:$D,$C1019,'A-methods'!$A:$A,$D1019)</f>
        <v>0</v>
      </c>
      <c r="U1019" s="243">
        <f>SUMIFS('A-methods'!AA:AA,'A-methods'!$AG:$AG,"absolute",'A-methods'!$AF:$AF,$B1019,'A-methods'!$D:$D,$C1019,'A-methods'!$A:$A,$D1019)</f>
        <v>0</v>
      </c>
      <c r="V1019" s="243">
        <f>SUMIFS('A-methods'!AB:AB,'A-methods'!$AG:$AG,"absolute",'A-methods'!$AF:$AF,$B1019,'A-methods'!$D:$D,$C1019,'A-methods'!$A:$A,$D1019)</f>
        <v>0</v>
      </c>
      <c r="W1019" s="243">
        <f>SUMIFS('A-methods'!AC:AC,'A-methods'!$AG:$AG,"absolute",'A-methods'!$AF:$AF,$B1019,'A-methods'!$D:$D,$C1019,'A-methods'!$A:$A,$D1019)</f>
        <v>0</v>
      </c>
      <c r="X1019" s="243">
        <f>SUMIFS('A-methods'!AD:AD,'A-methods'!$AG:$AG,"absolute",'A-methods'!$AF:$AF,$B1019,'A-methods'!$D:$D,$C1019,'A-methods'!$A:$A,$D1019)</f>
        <v>0</v>
      </c>
      <c r="Y1019" s="243">
        <f>SUMIFS('A-methods'!AE:AE,'A-methods'!$AG:$AG,"absolute",'A-methods'!$AF:$AF,$B1019,'A-methods'!$D:$D,$C1019,'A-methods'!$A:$A,$D1019)</f>
        <v>0</v>
      </c>
    </row>
    <row r="1020" spans="1:27">
      <c r="A1020" s="237" t="s">
        <v>189</v>
      </c>
      <c r="B1020" s="221" t="s">
        <v>190</v>
      </c>
      <c r="C1020" s="274" t="str">
        <f t="shared" si="93"/>
        <v>NSW</v>
      </c>
      <c r="D1020" s="272" t="str">
        <f t="shared" si="94"/>
        <v>Low</v>
      </c>
      <c r="E1020" s="195">
        <f>SUMIFS('A-methods'!K:K,'A-methods'!$AG:$AG,"absolute",'A-methods'!$AF:$AF,$B1020,'A-methods'!$D:$D,$C1020,'A-methods'!$A:$A,$D1020)</f>
        <v>0</v>
      </c>
      <c r="F1020" s="243">
        <f>SUMIFS('A-methods'!L:L,'A-methods'!$AG:$AG,"absolute",'A-methods'!$AF:$AF,$B1020,'A-methods'!$D:$D,$C1020,'A-methods'!$A:$A,$D1020)</f>
        <v>0</v>
      </c>
      <c r="G1020" s="243">
        <f>SUMIFS('A-methods'!M:M,'A-methods'!$AG:$AG,"absolute",'A-methods'!$AF:$AF,$B1020,'A-methods'!$D:$D,$C1020,'A-methods'!$A:$A,$D1020)</f>
        <v>0</v>
      </c>
      <c r="H1020" s="243">
        <f>SUMIFS('A-methods'!N:N,'A-methods'!$AG:$AG,"absolute",'A-methods'!$AF:$AF,$B1020,'A-methods'!$D:$D,$C1020,'A-methods'!$A:$A,$D1020)</f>
        <v>0</v>
      </c>
      <c r="I1020" s="243">
        <f>SUMIFS('A-methods'!O:O,'A-methods'!$AG:$AG,"absolute",'A-methods'!$AF:$AF,$B1020,'A-methods'!$D:$D,$C1020,'A-methods'!$A:$A,$D1020)</f>
        <v>0</v>
      </c>
      <c r="J1020" s="243">
        <f>SUMIFS('A-methods'!P:P,'A-methods'!$AG:$AG,"absolute",'A-methods'!$AF:$AF,$B1020,'A-methods'!$D:$D,$C1020,'A-methods'!$A:$A,$D1020)</f>
        <v>0</v>
      </c>
      <c r="K1020" s="243">
        <f>SUMIFS('A-methods'!Q:Q,'A-methods'!$AG:$AG,"absolute",'A-methods'!$AF:$AF,$B1020,'A-methods'!$D:$D,$C1020,'A-methods'!$A:$A,$D1020)</f>
        <v>0</v>
      </c>
      <c r="L1020" s="243">
        <f>SUMIFS('A-methods'!R:R,'A-methods'!$AG:$AG,"absolute",'A-methods'!$AF:$AF,$B1020,'A-methods'!$D:$D,$C1020,'A-methods'!$A:$A,$D1020)</f>
        <v>0</v>
      </c>
      <c r="M1020" s="243">
        <f>SUMIFS('A-methods'!S:S,'A-methods'!$AG:$AG,"absolute",'A-methods'!$AF:$AF,$B1020,'A-methods'!$D:$D,$C1020,'A-methods'!$A:$A,$D1020)</f>
        <v>0</v>
      </c>
      <c r="N1020" s="243">
        <f>SUMIFS('A-methods'!T:T,'A-methods'!$AG:$AG,"absolute",'A-methods'!$AF:$AF,$B1020,'A-methods'!$D:$D,$C1020,'A-methods'!$A:$A,$D1020)</f>
        <v>0</v>
      </c>
      <c r="O1020" s="243">
        <f>SUMIFS('A-methods'!U:U,'A-methods'!$AG:$AG,"absolute",'A-methods'!$AF:$AF,$B1020,'A-methods'!$D:$D,$C1020,'A-methods'!$A:$A,$D1020)</f>
        <v>0</v>
      </c>
      <c r="P1020" s="243">
        <f>SUMIFS('A-methods'!V:V,'A-methods'!$AG:$AG,"absolute",'A-methods'!$AF:$AF,$B1020,'A-methods'!$D:$D,$C1020,'A-methods'!$A:$A,$D1020)</f>
        <v>0</v>
      </c>
      <c r="Q1020" s="243">
        <f>SUMIFS('A-methods'!W:W,'A-methods'!$AG:$AG,"absolute",'A-methods'!$AF:$AF,$B1020,'A-methods'!$D:$D,$C1020,'A-methods'!$A:$A,$D1020)</f>
        <v>0</v>
      </c>
      <c r="R1020" s="243">
        <f>SUMIFS('A-methods'!X:X,'A-methods'!$AG:$AG,"absolute",'A-methods'!$AF:$AF,$B1020,'A-methods'!$D:$D,$C1020,'A-methods'!$A:$A,$D1020)</f>
        <v>0</v>
      </c>
      <c r="S1020" s="243">
        <f>SUMIFS('A-methods'!Y:Y,'A-methods'!$AG:$AG,"absolute",'A-methods'!$AF:$AF,$B1020,'A-methods'!$D:$D,$C1020,'A-methods'!$A:$A,$D1020)</f>
        <v>0</v>
      </c>
      <c r="T1020" s="243">
        <f>SUMIFS('A-methods'!Z:Z,'A-methods'!$AG:$AG,"absolute",'A-methods'!$AF:$AF,$B1020,'A-methods'!$D:$D,$C1020,'A-methods'!$A:$A,$D1020)</f>
        <v>0</v>
      </c>
      <c r="U1020" s="243">
        <f>SUMIFS('A-methods'!AA:AA,'A-methods'!$AG:$AG,"absolute",'A-methods'!$AF:$AF,$B1020,'A-methods'!$D:$D,$C1020,'A-methods'!$A:$A,$D1020)</f>
        <v>0</v>
      </c>
      <c r="V1020" s="243">
        <f>SUMIFS('A-methods'!AB:AB,'A-methods'!$AG:$AG,"absolute",'A-methods'!$AF:$AF,$B1020,'A-methods'!$D:$D,$C1020,'A-methods'!$A:$A,$D1020)</f>
        <v>0</v>
      </c>
      <c r="W1020" s="243">
        <f>SUMIFS('A-methods'!AC:AC,'A-methods'!$AG:$AG,"absolute",'A-methods'!$AF:$AF,$B1020,'A-methods'!$D:$D,$C1020,'A-methods'!$A:$A,$D1020)</f>
        <v>0</v>
      </c>
      <c r="X1020" s="243">
        <f>SUMIFS('A-methods'!AD:AD,'A-methods'!$AG:$AG,"absolute",'A-methods'!$AF:$AF,$B1020,'A-methods'!$D:$D,$C1020,'A-methods'!$A:$A,$D1020)</f>
        <v>0</v>
      </c>
      <c r="Y1020" s="243">
        <f>SUMIFS('A-methods'!AE:AE,'A-methods'!$AG:$AG,"absolute",'A-methods'!$AF:$AF,$B1020,'A-methods'!$D:$D,$C1020,'A-methods'!$A:$A,$D1020)</f>
        <v>0</v>
      </c>
    </row>
    <row r="1021" spans="1:27">
      <c r="A1021" s="244" t="s">
        <v>262</v>
      </c>
      <c r="B1021" s="245" t="s">
        <v>265</v>
      </c>
      <c r="C1021" s="188" t="str">
        <f t="shared" si="93"/>
        <v>NSW</v>
      </c>
      <c r="D1021" s="275" t="str">
        <f t="shared" si="94"/>
        <v>Low</v>
      </c>
      <c r="E1021" s="198">
        <f>SUMIFS('A-methods'!K:K,'A-methods'!$AG:$AG,"absolute",'A-methods'!$AF:$AF,$B1021,'A-methods'!$D:$D,$C1021,'A-methods'!$A:$A,$D1021)</f>
        <v>0</v>
      </c>
      <c r="F1021" s="196">
        <f>SUMIFS('A-methods'!L:L,'A-methods'!$AG:$AG,"absolute",'A-methods'!$AF:$AF,$B1021,'A-methods'!$D:$D,$C1021,'A-methods'!$A:$A,$D1021)</f>
        <v>0</v>
      </c>
      <c r="G1021" s="196">
        <f>SUMIFS('A-methods'!M:M,'A-methods'!$AG:$AG,"absolute",'A-methods'!$AF:$AF,$B1021,'A-methods'!$D:$D,$C1021,'A-methods'!$A:$A,$D1021)</f>
        <v>0</v>
      </c>
      <c r="H1021" s="196">
        <f>SUMIFS('A-methods'!N:N,'A-methods'!$AG:$AG,"absolute",'A-methods'!$AF:$AF,$B1021,'A-methods'!$D:$D,$C1021,'A-methods'!$A:$A,$D1021)</f>
        <v>0</v>
      </c>
      <c r="I1021" s="196">
        <f>SUMIFS('A-methods'!O:O,'A-methods'!$AG:$AG,"absolute",'A-methods'!$AF:$AF,$B1021,'A-methods'!$D:$D,$C1021,'A-methods'!$A:$A,$D1021)</f>
        <v>0</v>
      </c>
      <c r="J1021" s="196">
        <f>SUMIFS('A-methods'!P:P,'A-methods'!$AG:$AG,"absolute",'A-methods'!$AF:$AF,$B1021,'A-methods'!$D:$D,$C1021,'A-methods'!$A:$A,$D1021)</f>
        <v>0</v>
      </c>
      <c r="K1021" s="196">
        <f>SUMIFS('A-methods'!Q:Q,'A-methods'!$AG:$AG,"absolute",'A-methods'!$AF:$AF,$B1021,'A-methods'!$D:$D,$C1021,'A-methods'!$A:$A,$D1021)</f>
        <v>0</v>
      </c>
      <c r="L1021" s="196">
        <f>SUMIFS('A-methods'!R:R,'A-methods'!$AG:$AG,"absolute",'A-methods'!$AF:$AF,$B1021,'A-methods'!$D:$D,$C1021,'A-methods'!$A:$A,$D1021)</f>
        <v>0</v>
      </c>
      <c r="M1021" s="196">
        <f>SUMIFS('A-methods'!S:S,'A-methods'!$AG:$AG,"absolute",'A-methods'!$AF:$AF,$B1021,'A-methods'!$D:$D,$C1021,'A-methods'!$A:$A,$D1021)</f>
        <v>0</v>
      </c>
      <c r="N1021" s="196">
        <f>SUMIFS('A-methods'!T:T,'A-methods'!$AG:$AG,"absolute",'A-methods'!$AF:$AF,$B1021,'A-methods'!$D:$D,$C1021,'A-methods'!$A:$A,$D1021)</f>
        <v>0</v>
      </c>
      <c r="O1021" s="196">
        <f>SUMIFS('A-methods'!U:U,'A-methods'!$AG:$AG,"absolute",'A-methods'!$AF:$AF,$B1021,'A-methods'!$D:$D,$C1021,'A-methods'!$A:$A,$D1021)</f>
        <v>0</v>
      </c>
      <c r="P1021" s="196">
        <f>SUMIFS('A-methods'!V:V,'A-methods'!$AG:$AG,"absolute",'A-methods'!$AF:$AF,$B1021,'A-methods'!$D:$D,$C1021,'A-methods'!$A:$A,$D1021)</f>
        <v>0</v>
      </c>
      <c r="Q1021" s="196">
        <f>SUMIFS('A-methods'!W:W,'A-methods'!$AG:$AG,"absolute",'A-methods'!$AF:$AF,$B1021,'A-methods'!$D:$D,$C1021,'A-methods'!$A:$A,$D1021)</f>
        <v>0</v>
      </c>
      <c r="R1021" s="196">
        <f>SUMIFS('A-methods'!X:X,'A-methods'!$AG:$AG,"absolute",'A-methods'!$AF:$AF,$B1021,'A-methods'!$D:$D,$C1021,'A-methods'!$A:$A,$D1021)</f>
        <v>0</v>
      </c>
      <c r="S1021" s="196">
        <f>SUMIFS('A-methods'!Y:Y,'A-methods'!$AG:$AG,"absolute",'A-methods'!$AF:$AF,$B1021,'A-methods'!$D:$D,$C1021,'A-methods'!$A:$A,$D1021)</f>
        <v>0</v>
      </c>
      <c r="T1021" s="196">
        <f>SUMIFS('A-methods'!Z:Z,'A-methods'!$AG:$AG,"absolute",'A-methods'!$AF:$AF,$B1021,'A-methods'!$D:$D,$C1021,'A-methods'!$A:$A,$D1021)</f>
        <v>0</v>
      </c>
      <c r="U1021" s="196">
        <f>SUMIFS('A-methods'!AA:AA,'A-methods'!$AG:$AG,"absolute",'A-methods'!$AF:$AF,$B1021,'A-methods'!$D:$D,$C1021,'A-methods'!$A:$A,$D1021)</f>
        <v>0</v>
      </c>
      <c r="V1021" s="196">
        <f>SUMIFS('A-methods'!AB:AB,'A-methods'!$AG:$AG,"absolute",'A-methods'!$AF:$AF,$B1021,'A-methods'!$D:$D,$C1021,'A-methods'!$A:$A,$D1021)</f>
        <v>0</v>
      </c>
      <c r="W1021" s="196">
        <f>SUMIFS('A-methods'!AC:AC,'A-methods'!$AG:$AG,"absolute",'A-methods'!$AF:$AF,$B1021,'A-methods'!$D:$D,$C1021,'A-methods'!$A:$A,$D1021)</f>
        <v>0</v>
      </c>
      <c r="X1021" s="196">
        <f>SUMIFS('A-methods'!AD:AD,'A-methods'!$AG:$AG,"absolute",'A-methods'!$AF:$AF,$B1021,'A-methods'!$D:$D,$C1021,'A-methods'!$A:$A,$D1021)</f>
        <v>0</v>
      </c>
      <c r="Y1021" s="196">
        <f>SUMIFS('A-methods'!AE:AE,'A-methods'!$AG:$AG,"absolute",'A-methods'!$AF:$AF,$B1021,'A-methods'!$D:$D,$C1021,'A-methods'!$A:$A,$D1021)</f>
        <v>0</v>
      </c>
    </row>
    <row r="1022" spans="1:27">
      <c r="C1022" s="274"/>
      <c r="D1022" s="250"/>
      <c r="E1022" s="324">
        <f>SUM(E994:E1021)</f>
        <v>-496524.48197535536</v>
      </c>
      <c r="F1022" s="324">
        <f>SUM(F994:F1021)</f>
        <v>-497457.99233584828</v>
      </c>
      <c r="G1022" s="324">
        <f t="shared" ref="G1022:Y1022" si="95">SUM(G994:G1021)</f>
        <v>-498372.83248913131</v>
      </c>
      <c r="H1022" s="324">
        <f t="shared" si="95"/>
        <v>-499269.37583934865</v>
      </c>
      <c r="I1022" s="324">
        <f t="shared" si="95"/>
        <v>-500147.98832256172</v>
      </c>
      <c r="J1022" s="324">
        <f t="shared" si="95"/>
        <v>-501009.02855611045</v>
      </c>
      <c r="K1022" s="324">
        <f t="shared" si="95"/>
        <v>-501852.84798498824</v>
      </c>
      <c r="L1022" s="324">
        <f t="shared" si="95"/>
        <v>-502679.79102528852</v>
      </c>
      <c r="M1022" s="324">
        <f t="shared" si="95"/>
        <v>-503490.19520478271</v>
      </c>
      <c r="N1022" s="324">
        <f t="shared" si="95"/>
        <v>-504284.3913006871</v>
      </c>
      <c r="O1022" s="324">
        <f t="shared" si="95"/>
        <v>-505062.70347467333</v>
      </c>
      <c r="P1022" s="324">
        <f t="shared" si="95"/>
        <v>-505825.44940517982</v>
      </c>
      <c r="Q1022" s="324">
        <f t="shared" si="95"/>
        <v>-506572.94041707623</v>
      </c>
      <c r="R1022" s="324">
        <f t="shared" si="95"/>
        <v>-507305.48160873476</v>
      </c>
      <c r="S1022" s="324">
        <f t="shared" si="95"/>
        <v>-508023.37197656004</v>
      </c>
      <c r="T1022" s="324">
        <f t="shared" si="95"/>
        <v>-508726.90453702887</v>
      </c>
      <c r="U1022" s="324">
        <f t="shared" si="95"/>
        <v>-509416.3664462883</v>
      </c>
      <c r="V1022" s="324">
        <f t="shared" si="95"/>
        <v>-510092.03911736247</v>
      </c>
      <c r="W1022" s="324">
        <f t="shared" si="95"/>
        <v>-510754.19833501521</v>
      </c>
      <c r="X1022" s="324">
        <f t="shared" si="95"/>
        <v>-511403.11436831497</v>
      </c>
      <c r="Y1022" s="324">
        <f t="shared" si="95"/>
        <v>-512039.05208094866</v>
      </c>
      <c r="Z1022" s="324"/>
    </row>
    <row r="1023" spans="1:27">
      <c r="C1023" s="250"/>
      <c r="D1023" s="250"/>
      <c r="E1023" s="36"/>
    </row>
    <row r="1024" spans="1:27" s="349" customFormat="1" ht="21">
      <c r="A1024" s="347" t="s">
        <v>507</v>
      </c>
      <c r="B1024" s="348"/>
      <c r="C1024" s="348"/>
      <c r="D1024" s="348"/>
      <c r="E1024" s="364"/>
      <c r="AA1024" s="353"/>
    </row>
    <row r="1025" spans="1:27" s="224" customFormat="1" ht="15.75">
      <c r="B1025" s="242" t="s">
        <v>211</v>
      </c>
      <c r="C1025" s="274"/>
      <c r="D1025" s="250"/>
      <c r="E1025" s="361"/>
      <c r="AA1025" s="354"/>
    </row>
    <row r="1026" spans="1:27">
      <c r="A1026" s="246" t="s">
        <v>21</v>
      </c>
      <c r="B1026" s="247" t="s">
        <v>198</v>
      </c>
      <c r="C1026" s="273" t="str">
        <f>A1024</f>
        <v>NT</v>
      </c>
      <c r="D1026" s="271" t="s">
        <v>214</v>
      </c>
      <c r="E1026" s="357">
        <f>SUMIFS('A-methods'!K:K,'A-methods'!$AG:$AG,"absolute",'A-methods'!$AF:$AF,$B1026,'A-methods'!$E:$E,$C1026,'A-methods'!$A:$A,$D1026)</f>
        <v>0</v>
      </c>
      <c r="F1026" s="248">
        <f>SUMIFS('A-methods'!L:L,'A-methods'!$AG:$AG,"absolute",'A-methods'!$AF:$AF,$B1026,'A-methods'!$E:$E,$C1026,'A-methods'!$A:$A,$D1026)</f>
        <v>0</v>
      </c>
      <c r="G1026" s="248">
        <f>SUMIFS('A-methods'!M:M,'A-methods'!$AG:$AG,"absolute",'A-methods'!$AF:$AF,$B1026,'A-methods'!$E:$E,$C1026,'A-methods'!$A:$A,$D1026)</f>
        <v>0</v>
      </c>
      <c r="H1026" s="248">
        <f>SUMIFS('A-methods'!N:N,'A-methods'!$AG:$AG,"absolute",'A-methods'!$AF:$AF,$B1026,'A-methods'!$E:$E,$C1026,'A-methods'!$A:$A,$D1026)</f>
        <v>0</v>
      </c>
      <c r="I1026" s="248">
        <f>SUMIFS('A-methods'!O:O,'A-methods'!$AG:$AG,"absolute",'A-methods'!$AF:$AF,$B1026,'A-methods'!$E:$E,$C1026,'A-methods'!$A:$A,$D1026)</f>
        <v>0</v>
      </c>
      <c r="J1026" s="248">
        <f>SUMIFS('A-methods'!P:P,'A-methods'!$AG:$AG,"absolute",'A-methods'!$AF:$AF,$B1026,'A-methods'!$E:$E,$C1026,'A-methods'!$A:$A,$D1026)</f>
        <v>0</v>
      </c>
      <c r="K1026" s="248">
        <f>SUMIFS('A-methods'!Q:Q,'A-methods'!$AG:$AG,"absolute",'A-methods'!$AF:$AF,$B1026,'A-methods'!$E:$E,$C1026,'A-methods'!$A:$A,$D1026)</f>
        <v>0</v>
      </c>
      <c r="L1026" s="248">
        <f>SUMIFS('A-methods'!R:R,'A-methods'!$AG:$AG,"absolute",'A-methods'!$AF:$AF,$B1026,'A-methods'!$E:$E,$C1026,'A-methods'!$A:$A,$D1026)</f>
        <v>0</v>
      </c>
      <c r="M1026" s="248">
        <f>SUMIFS('A-methods'!S:S,'A-methods'!$AG:$AG,"absolute",'A-methods'!$AF:$AF,$B1026,'A-methods'!$E:$E,$C1026,'A-methods'!$A:$A,$D1026)</f>
        <v>0</v>
      </c>
      <c r="N1026" s="248">
        <f>SUMIFS('A-methods'!T:T,'A-methods'!$AG:$AG,"absolute",'A-methods'!$AF:$AF,$B1026,'A-methods'!$E:$E,$C1026,'A-methods'!$A:$A,$D1026)</f>
        <v>0</v>
      </c>
      <c r="O1026" s="248">
        <f>SUMIFS('A-methods'!U:U,'A-methods'!$AG:$AG,"absolute",'A-methods'!$AF:$AF,$B1026,'A-methods'!$E:$E,$C1026,'A-methods'!$A:$A,$D1026)</f>
        <v>0</v>
      </c>
      <c r="P1026" s="248">
        <f>SUMIFS('A-methods'!V:V,'A-methods'!$AG:$AG,"absolute",'A-methods'!$AF:$AF,$B1026,'A-methods'!$E:$E,$C1026,'A-methods'!$A:$A,$D1026)</f>
        <v>0</v>
      </c>
      <c r="Q1026" s="248">
        <f>SUMIFS('A-methods'!W:W,'A-methods'!$AG:$AG,"absolute",'A-methods'!$AF:$AF,$B1026,'A-methods'!$E:$E,$C1026,'A-methods'!$A:$A,$D1026)</f>
        <v>0</v>
      </c>
      <c r="R1026" s="248">
        <f>SUMIFS('A-methods'!X:X,'A-methods'!$AG:$AG,"absolute",'A-methods'!$AF:$AF,$B1026,'A-methods'!$E:$E,$C1026,'A-methods'!$A:$A,$D1026)</f>
        <v>0</v>
      </c>
      <c r="S1026" s="248">
        <f>SUMIFS('A-methods'!Y:Y,'A-methods'!$AG:$AG,"absolute",'A-methods'!$AF:$AF,$B1026,'A-methods'!$E:$E,$C1026,'A-methods'!$A:$A,$D1026)</f>
        <v>0</v>
      </c>
      <c r="T1026" s="248">
        <f>SUMIFS('A-methods'!Z:Z,'A-methods'!$AG:$AG,"absolute",'A-methods'!$AF:$AF,$B1026,'A-methods'!$E:$E,$C1026,'A-methods'!$A:$A,$D1026)</f>
        <v>0</v>
      </c>
      <c r="U1026" s="248">
        <f>SUMIFS('A-methods'!AA:AA,'A-methods'!$AG:$AG,"absolute",'A-methods'!$AF:$AF,$B1026,'A-methods'!$E:$E,$C1026,'A-methods'!$A:$A,$D1026)</f>
        <v>0</v>
      </c>
      <c r="V1026" s="248">
        <f>SUMIFS('A-methods'!AB:AB,'A-methods'!$AG:$AG,"absolute",'A-methods'!$AF:$AF,$B1026,'A-methods'!$E:$E,$C1026,'A-methods'!$A:$A,$D1026)</f>
        <v>0</v>
      </c>
      <c r="W1026" s="248">
        <f>SUMIFS('A-methods'!AC:AC,'A-methods'!$AG:$AG,"absolute",'A-methods'!$AF:$AF,$B1026,'A-methods'!$E:$E,$C1026,'A-methods'!$A:$A,$D1026)</f>
        <v>0</v>
      </c>
      <c r="X1026" s="248">
        <f>SUMIFS('A-methods'!AD:AD,'A-methods'!$AG:$AG,"absolute",'A-methods'!$AF:$AF,$B1026,'A-methods'!$E:$E,$C1026,'A-methods'!$A:$A,$D1026)</f>
        <v>0</v>
      </c>
      <c r="Y1026" s="248">
        <f>SUMIFS('A-methods'!AE:AE,'A-methods'!$AG:$AG,"absolute",'A-methods'!$AF:$AF,$B1026,'A-methods'!$E:$E,$C1026,'A-methods'!$A:$A,$D1026)</f>
        <v>0</v>
      </c>
    </row>
    <row r="1027" spans="1:27">
      <c r="A1027" s="237" t="s">
        <v>29</v>
      </c>
      <c r="B1027" s="221" t="s">
        <v>30</v>
      </c>
      <c r="C1027" s="274" t="str">
        <f t="shared" ref="C1027:C1052" si="96">C1026</f>
        <v>NT</v>
      </c>
      <c r="D1027" s="272" t="str">
        <f t="shared" ref="D1027:D1052" si="97">D1026</f>
        <v>Best</v>
      </c>
      <c r="E1027" s="195">
        <f>SUMIFS('A-methods'!K:K,'A-methods'!$AG:$AG,"absolute",'A-methods'!$AF:$AF,$B1027,'A-methods'!$E:$E,$C1027,'A-methods'!$A:$A,$D1027)</f>
        <v>0</v>
      </c>
      <c r="F1027" s="243">
        <f>SUMIFS('A-methods'!L:L,'A-methods'!$AG:$AG,"absolute",'A-methods'!$AF:$AF,$B1027,'A-methods'!$E:$E,$C1027,'A-methods'!$A:$A,$D1027)</f>
        <v>0</v>
      </c>
      <c r="G1027" s="243">
        <f>SUMIFS('A-methods'!M:M,'A-methods'!$AG:$AG,"absolute",'A-methods'!$AF:$AF,$B1027,'A-methods'!$E:$E,$C1027,'A-methods'!$A:$A,$D1027)</f>
        <v>0</v>
      </c>
      <c r="H1027" s="243">
        <f>SUMIFS('A-methods'!N:N,'A-methods'!$AG:$AG,"absolute",'A-methods'!$AF:$AF,$B1027,'A-methods'!$E:$E,$C1027,'A-methods'!$A:$A,$D1027)</f>
        <v>0</v>
      </c>
      <c r="I1027" s="243">
        <f>SUMIFS('A-methods'!O:O,'A-methods'!$AG:$AG,"absolute",'A-methods'!$AF:$AF,$B1027,'A-methods'!$E:$E,$C1027,'A-methods'!$A:$A,$D1027)</f>
        <v>0</v>
      </c>
      <c r="J1027" s="243">
        <f>SUMIFS('A-methods'!P:P,'A-methods'!$AG:$AG,"absolute",'A-methods'!$AF:$AF,$B1027,'A-methods'!$E:$E,$C1027,'A-methods'!$A:$A,$D1027)</f>
        <v>0</v>
      </c>
      <c r="K1027" s="243">
        <f>SUMIFS('A-methods'!Q:Q,'A-methods'!$AG:$AG,"absolute",'A-methods'!$AF:$AF,$B1027,'A-methods'!$E:$E,$C1027,'A-methods'!$A:$A,$D1027)</f>
        <v>0</v>
      </c>
      <c r="L1027" s="243">
        <f>SUMIFS('A-methods'!R:R,'A-methods'!$AG:$AG,"absolute",'A-methods'!$AF:$AF,$B1027,'A-methods'!$E:$E,$C1027,'A-methods'!$A:$A,$D1027)</f>
        <v>0</v>
      </c>
      <c r="M1027" s="243">
        <f>SUMIFS('A-methods'!S:S,'A-methods'!$AG:$AG,"absolute",'A-methods'!$AF:$AF,$B1027,'A-methods'!$E:$E,$C1027,'A-methods'!$A:$A,$D1027)</f>
        <v>0</v>
      </c>
      <c r="N1027" s="243">
        <f>SUMIFS('A-methods'!T:T,'A-methods'!$AG:$AG,"absolute",'A-methods'!$AF:$AF,$B1027,'A-methods'!$E:$E,$C1027,'A-methods'!$A:$A,$D1027)</f>
        <v>0</v>
      </c>
      <c r="O1027" s="243">
        <f>SUMIFS('A-methods'!U:U,'A-methods'!$AG:$AG,"absolute",'A-methods'!$AF:$AF,$B1027,'A-methods'!$E:$E,$C1027,'A-methods'!$A:$A,$D1027)</f>
        <v>0</v>
      </c>
      <c r="P1027" s="243">
        <f>SUMIFS('A-methods'!V:V,'A-methods'!$AG:$AG,"absolute",'A-methods'!$AF:$AF,$B1027,'A-methods'!$E:$E,$C1027,'A-methods'!$A:$A,$D1027)</f>
        <v>0</v>
      </c>
      <c r="Q1027" s="243">
        <f>SUMIFS('A-methods'!W:W,'A-methods'!$AG:$AG,"absolute",'A-methods'!$AF:$AF,$B1027,'A-methods'!$E:$E,$C1027,'A-methods'!$A:$A,$D1027)</f>
        <v>0</v>
      </c>
      <c r="R1027" s="243">
        <f>SUMIFS('A-methods'!X:X,'A-methods'!$AG:$AG,"absolute",'A-methods'!$AF:$AF,$B1027,'A-methods'!$E:$E,$C1027,'A-methods'!$A:$A,$D1027)</f>
        <v>0</v>
      </c>
      <c r="S1027" s="243">
        <f>SUMIFS('A-methods'!Y:Y,'A-methods'!$AG:$AG,"absolute",'A-methods'!$AF:$AF,$B1027,'A-methods'!$E:$E,$C1027,'A-methods'!$A:$A,$D1027)</f>
        <v>0</v>
      </c>
      <c r="T1027" s="243">
        <f>SUMIFS('A-methods'!Z:Z,'A-methods'!$AG:$AG,"absolute",'A-methods'!$AF:$AF,$B1027,'A-methods'!$E:$E,$C1027,'A-methods'!$A:$A,$D1027)</f>
        <v>0</v>
      </c>
      <c r="U1027" s="243">
        <f>SUMIFS('A-methods'!AA:AA,'A-methods'!$AG:$AG,"absolute",'A-methods'!$AF:$AF,$B1027,'A-methods'!$E:$E,$C1027,'A-methods'!$A:$A,$D1027)</f>
        <v>0</v>
      </c>
      <c r="V1027" s="243">
        <f>SUMIFS('A-methods'!AB:AB,'A-methods'!$AG:$AG,"absolute",'A-methods'!$AF:$AF,$B1027,'A-methods'!$E:$E,$C1027,'A-methods'!$A:$A,$D1027)</f>
        <v>0</v>
      </c>
      <c r="W1027" s="243">
        <f>SUMIFS('A-methods'!AC:AC,'A-methods'!$AG:$AG,"absolute",'A-methods'!$AF:$AF,$B1027,'A-methods'!$E:$E,$C1027,'A-methods'!$A:$A,$D1027)</f>
        <v>0</v>
      </c>
      <c r="X1027" s="243">
        <f>SUMIFS('A-methods'!AD:AD,'A-methods'!$AG:$AG,"absolute",'A-methods'!$AF:$AF,$B1027,'A-methods'!$E:$E,$C1027,'A-methods'!$A:$A,$D1027)</f>
        <v>0</v>
      </c>
      <c r="Y1027" s="243">
        <f>SUMIFS('A-methods'!AE:AE,'A-methods'!$AG:$AG,"absolute",'A-methods'!$AF:$AF,$B1027,'A-methods'!$E:$E,$C1027,'A-methods'!$A:$A,$D1027)</f>
        <v>0</v>
      </c>
    </row>
    <row r="1028" spans="1:27">
      <c r="A1028" s="237" t="s">
        <v>33</v>
      </c>
      <c r="B1028" s="221" t="s">
        <v>34</v>
      </c>
      <c r="C1028" s="274" t="str">
        <f t="shared" si="96"/>
        <v>NT</v>
      </c>
      <c r="D1028" s="272" t="str">
        <f t="shared" si="97"/>
        <v>Best</v>
      </c>
      <c r="E1028" s="195">
        <f>SUMIFS('A-methods'!K:K,'A-methods'!$AG:$AG,"absolute",'A-methods'!$AF:$AF,$B1028,'A-methods'!$E:$E,$C1028,'A-methods'!$A:$A,$D1028)</f>
        <v>0</v>
      </c>
      <c r="F1028" s="243">
        <f>SUMIFS('A-methods'!L:L,'A-methods'!$AG:$AG,"absolute",'A-methods'!$AF:$AF,$B1028,'A-methods'!$E:$E,$C1028,'A-methods'!$A:$A,$D1028)</f>
        <v>0</v>
      </c>
      <c r="G1028" s="243">
        <f>SUMIFS('A-methods'!M:M,'A-methods'!$AG:$AG,"absolute",'A-methods'!$AF:$AF,$B1028,'A-methods'!$E:$E,$C1028,'A-methods'!$A:$A,$D1028)</f>
        <v>0</v>
      </c>
      <c r="H1028" s="243">
        <f>SUMIFS('A-methods'!N:N,'A-methods'!$AG:$AG,"absolute",'A-methods'!$AF:$AF,$B1028,'A-methods'!$E:$E,$C1028,'A-methods'!$A:$A,$D1028)</f>
        <v>0</v>
      </c>
      <c r="I1028" s="243">
        <f>SUMIFS('A-methods'!O:O,'A-methods'!$AG:$AG,"absolute",'A-methods'!$AF:$AF,$B1028,'A-methods'!$E:$E,$C1028,'A-methods'!$A:$A,$D1028)</f>
        <v>0</v>
      </c>
      <c r="J1028" s="243">
        <f>SUMIFS('A-methods'!P:P,'A-methods'!$AG:$AG,"absolute",'A-methods'!$AF:$AF,$B1028,'A-methods'!$E:$E,$C1028,'A-methods'!$A:$A,$D1028)</f>
        <v>0</v>
      </c>
      <c r="K1028" s="243">
        <f>SUMIFS('A-methods'!Q:Q,'A-methods'!$AG:$AG,"absolute",'A-methods'!$AF:$AF,$B1028,'A-methods'!$E:$E,$C1028,'A-methods'!$A:$A,$D1028)</f>
        <v>0</v>
      </c>
      <c r="L1028" s="243">
        <f>SUMIFS('A-methods'!R:R,'A-methods'!$AG:$AG,"absolute",'A-methods'!$AF:$AF,$B1028,'A-methods'!$E:$E,$C1028,'A-methods'!$A:$A,$D1028)</f>
        <v>0</v>
      </c>
      <c r="M1028" s="243">
        <f>SUMIFS('A-methods'!S:S,'A-methods'!$AG:$AG,"absolute",'A-methods'!$AF:$AF,$B1028,'A-methods'!$E:$E,$C1028,'A-methods'!$A:$A,$D1028)</f>
        <v>0</v>
      </c>
      <c r="N1028" s="243">
        <f>SUMIFS('A-methods'!T:T,'A-methods'!$AG:$AG,"absolute",'A-methods'!$AF:$AF,$B1028,'A-methods'!$E:$E,$C1028,'A-methods'!$A:$A,$D1028)</f>
        <v>0</v>
      </c>
      <c r="O1028" s="243">
        <f>SUMIFS('A-methods'!U:U,'A-methods'!$AG:$AG,"absolute",'A-methods'!$AF:$AF,$B1028,'A-methods'!$E:$E,$C1028,'A-methods'!$A:$A,$D1028)</f>
        <v>0</v>
      </c>
      <c r="P1028" s="243">
        <f>SUMIFS('A-methods'!V:V,'A-methods'!$AG:$AG,"absolute",'A-methods'!$AF:$AF,$B1028,'A-methods'!$E:$E,$C1028,'A-methods'!$A:$A,$D1028)</f>
        <v>0</v>
      </c>
      <c r="Q1028" s="243">
        <f>SUMIFS('A-methods'!W:W,'A-methods'!$AG:$AG,"absolute",'A-methods'!$AF:$AF,$B1028,'A-methods'!$E:$E,$C1028,'A-methods'!$A:$A,$D1028)</f>
        <v>0</v>
      </c>
      <c r="R1028" s="243">
        <f>SUMIFS('A-methods'!X:X,'A-methods'!$AG:$AG,"absolute",'A-methods'!$AF:$AF,$B1028,'A-methods'!$E:$E,$C1028,'A-methods'!$A:$A,$D1028)</f>
        <v>0</v>
      </c>
      <c r="S1028" s="243">
        <f>SUMIFS('A-methods'!Y:Y,'A-methods'!$AG:$AG,"absolute",'A-methods'!$AF:$AF,$B1028,'A-methods'!$E:$E,$C1028,'A-methods'!$A:$A,$D1028)</f>
        <v>0</v>
      </c>
      <c r="T1028" s="243">
        <f>SUMIFS('A-methods'!Z:Z,'A-methods'!$AG:$AG,"absolute",'A-methods'!$AF:$AF,$B1028,'A-methods'!$E:$E,$C1028,'A-methods'!$A:$A,$D1028)</f>
        <v>0</v>
      </c>
      <c r="U1028" s="243">
        <f>SUMIFS('A-methods'!AA:AA,'A-methods'!$AG:$AG,"absolute",'A-methods'!$AF:$AF,$B1028,'A-methods'!$E:$E,$C1028,'A-methods'!$A:$A,$D1028)</f>
        <v>0</v>
      </c>
      <c r="V1028" s="243">
        <f>SUMIFS('A-methods'!AB:AB,'A-methods'!$AG:$AG,"absolute",'A-methods'!$AF:$AF,$B1028,'A-methods'!$E:$E,$C1028,'A-methods'!$A:$A,$D1028)</f>
        <v>0</v>
      </c>
      <c r="W1028" s="243">
        <f>SUMIFS('A-methods'!AC:AC,'A-methods'!$AG:$AG,"absolute",'A-methods'!$AF:$AF,$B1028,'A-methods'!$E:$E,$C1028,'A-methods'!$A:$A,$D1028)</f>
        <v>0</v>
      </c>
      <c r="X1028" s="243">
        <f>SUMIFS('A-methods'!AD:AD,'A-methods'!$AG:$AG,"absolute",'A-methods'!$AF:$AF,$B1028,'A-methods'!$E:$E,$C1028,'A-methods'!$A:$A,$D1028)</f>
        <v>0</v>
      </c>
      <c r="Y1028" s="243">
        <f>SUMIFS('A-methods'!AE:AE,'A-methods'!$AG:$AG,"absolute",'A-methods'!$AF:$AF,$B1028,'A-methods'!$E:$E,$C1028,'A-methods'!$A:$A,$D1028)</f>
        <v>0</v>
      </c>
    </row>
    <row r="1029" spans="1:27">
      <c r="A1029" s="237" t="s">
        <v>43</v>
      </c>
      <c r="B1029" s="221" t="s">
        <v>44</v>
      </c>
      <c r="C1029" s="274" t="str">
        <f t="shared" si="96"/>
        <v>NT</v>
      </c>
      <c r="D1029" s="272" t="str">
        <f t="shared" si="97"/>
        <v>Best</v>
      </c>
      <c r="E1029" s="195">
        <f>SUMIFS('A-methods'!K:K,'A-methods'!$AG:$AG,"absolute",'A-methods'!$AF:$AF,$B1029,'A-methods'!$E:$E,$C1029,'A-methods'!$A:$A,$D1029)</f>
        <v>0</v>
      </c>
      <c r="F1029" s="243">
        <f>SUMIFS('A-methods'!L:L,'A-methods'!$AG:$AG,"absolute",'A-methods'!$AF:$AF,$B1029,'A-methods'!$E:$E,$C1029,'A-methods'!$A:$A,$D1029)</f>
        <v>0</v>
      </c>
      <c r="G1029" s="243">
        <f>SUMIFS('A-methods'!M:M,'A-methods'!$AG:$AG,"absolute",'A-methods'!$AF:$AF,$B1029,'A-methods'!$E:$E,$C1029,'A-methods'!$A:$A,$D1029)</f>
        <v>0</v>
      </c>
      <c r="H1029" s="243">
        <f>SUMIFS('A-methods'!N:N,'A-methods'!$AG:$AG,"absolute",'A-methods'!$AF:$AF,$B1029,'A-methods'!$E:$E,$C1029,'A-methods'!$A:$A,$D1029)</f>
        <v>0</v>
      </c>
      <c r="I1029" s="243">
        <f>SUMIFS('A-methods'!O:O,'A-methods'!$AG:$AG,"absolute",'A-methods'!$AF:$AF,$B1029,'A-methods'!$E:$E,$C1029,'A-methods'!$A:$A,$D1029)</f>
        <v>0</v>
      </c>
      <c r="J1029" s="243">
        <f>SUMIFS('A-methods'!P:P,'A-methods'!$AG:$AG,"absolute",'A-methods'!$AF:$AF,$B1029,'A-methods'!$E:$E,$C1029,'A-methods'!$A:$A,$D1029)</f>
        <v>0</v>
      </c>
      <c r="K1029" s="243">
        <f>SUMIFS('A-methods'!Q:Q,'A-methods'!$AG:$AG,"absolute",'A-methods'!$AF:$AF,$B1029,'A-methods'!$E:$E,$C1029,'A-methods'!$A:$A,$D1029)</f>
        <v>0</v>
      </c>
      <c r="L1029" s="243">
        <f>SUMIFS('A-methods'!R:R,'A-methods'!$AG:$AG,"absolute",'A-methods'!$AF:$AF,$B1029,'A-methods'!$E:$E,$C1029,'A-methods'!$A:$A,$D1029)</f>
        <v>0</v>
      </c>
      <c r="M1029" s="243">
        <f>SUMIFS('A-methods'!S:S,'A-methods'!$AG:$AG,"absolute",'A-methods'!$AF:$AF,$B1029,'A-methods'!$E:$E,$C1029,'A-methods'!$A:$A,$D1029)</f>
        <v>0</v>
      </c>
      <c r="N1029" s="243">
        <f>SUMIFS('A-methods'!T:T,'A-methods'!$AG:$AG,"absolute",'A-methods'!$AF:$AF,$B1029,'A-methods'!$E:$E,$C1029,'A-methods'!$A:$A,$D1029)</f>
        <v>0</v>
      </c>
      <c r="O1029" s="243">
        <f>SUMIFS('A-methods'!U:U,'A-methods'!$AG:$AG,"absolute",'A-methods'!$AF:$AF,$B1029,'A-methods'!$E:$E,$C1029,'A-methods'!$A:$A,$D1029)</f>
        <v>0</v>
      </c>
      <c r="P1029" s="243">
        <f>SUMIFS('A-methods'!V:V,'A-methods'!$AG:$AG,"absolute",'A-methods'!$AF:$AF,$B1029,'A-methods'!$E:$E,$C1029,'A-methods'!$A:$A,$D1029)</f>
        <v>0</v>
      </c>
      <c r="Q1029" s="243">
        <f>SUMIFS('A-methods'!W:W,'A-methods'!$AG:$AG,"absolute",'A-methods'!$AF:$AF,$B1029,'A-methods'!$E:$E,$C1029,'A-methods'!$A:$A,$D1029)</f>
        <v>0</v>
      </c>
      <c r="R1029" s="243">
        <f>SUMIFS('A-methods'!X:X,'A-methods'!$AG:$AG,"absolute",'A-methods'!$AF:$AF,$B1029,'A-methods'!$E:$E,$C1029,'A-methods'!$A:$A,$D1029)</f>
        <v>0</v>
      </c>
      <c r="S1029" s="243">
        <f>SUMIFS('A-methods'!Y:Y,'A-methods'!$AG:$AG,"absolute",'A-methods'!$AF:$AF,$B1029,'A-methods'!$E:$E,$C1029,'A-methods'!$A:$A,$D1029)</f>
        <v>0</v>
      </c>
      <c r="T1029" s="243">
        <f>SUMIFS('A-methods'!Z:Z,'A-methods'!$AG:$AG,"absolute",'A-methods'!$AF:$AF,$B1029,'A-methods'!$E:$E,$C1029,'A-methods'!$A:$A,$D1029)</f>
        <v>0</v>
      </c>
      <c r="U1029" s="243">
        <f>SUMIFS('A-methods'!AA:AA,'A-methods'!$AG:$AG,"absolute",'A-methods'!$AF:$AF,$B1029,'A-methods'!$E:$E,$C1029,'A-methods'!$A:$A,$D1029)</f>
        <v>0</v>
      </c>
      <c r="V1029" s="243">
        <f>SUMIFS('A-methods'!AB:AB,'A-methods'!$AG:$AG,"absolute",'A-methods'!$AF:$AF,$B1029,'A-methods'!$E:$E,$C1029,'A-methods'!$A:$A,$D1029)</f>
        <v>0</v>
      </c>
      <c r="W1029" s="243">
        <f>SUMIFS('A-methods'!AC:AC,'A-methods'!$AG:$AG,"absolute",'A-methods'!$AF:$AF,$B1029,'A-methods'!$E:$E,$C1029,'A-methods'!$A:$A,$D1029)</f>
        <v>0</v>
      </c>
      <c r="X1029" s="243">
        <f>SUMIFS('A-methods'!AD:AD,'A-methods'!$AG:$AG,"absolute",'A-methods'!$AF:$AF,$B1029,'A-methods'!$E:$E,$C1029,'A-methods'!$A:$A,$D1029)</f>
        <v>0</v>
      </c>
      <c r="Y1029" s="243">
        <f>SUMIFS('A-methods'!AE:AE,'A-methods'!$AG:$AG,"absolute",'A-methods'!$AF:$AF,$B1029,'A-methods'!$E:$E,$C1029,'A-methods'!$A:$A,$D1029)</f>
        <v>0</v>
      </c>
    </row>
    <row r="1030" spans="1:27">
      <c r="A1030" s="237" t="s">
        <v>63</v>
      </c>
      <c r="B1030" s="221" t="s">
        <v>64</v>
      </c>
      <c r="C1030" s="274" t="str">
        <f t="shared" si="96"/>
        <v>NT</v>
      </c>
      <c r="D1030" s="272" t="str">
        <f t="shared" si="97"/>
        <v>Best</v>
      </c>
      <c r="E1030" s="195">
        <f>SUMIFS('A-methods'!K:K,'A-methods'!$AG:$AG,"absolute",'A-methods'!$AF:$AF,$B1030,'A-methods'!$E:$E,$C1030,'A-methods'!$A:$A,$D1030)</f>
        <v>0</v>
      </c>
      <c r="F1030" s="243">
        <f>SUMIFS('A-methods'!L:L,'A-methods'!$AG:$AG,"absolute",'A-methods'!$AF:$AF,$B1030,'A-methods'!$E:$E,$C1030,'A-methods'!$A:$A,$D1030)</f>
        <v>0</v>
      </c>
      <c r="G1030" s="243">
        <f>SUMIFS('A-methods'!M:M,'A-methods'!$AG:$AG,"absolute",'A-methods'!$AF:$AF,$B1030,'A-methods'!$E:$E,$C1030,'A-methods'!$A:$A,$D1030)</f>
        <v>0</v>
      </c>
      <c r="H1030" s="243">
        <f>SUMIFS('A-methods'!N:N,'A-methods'!$AG:$AG,"absolute",'A-methods'!$AF:$AF,$B1030,'A-methods'!$E:$E,$C1030,'A-methods'!$A:$A,$D1030)</f>
        <v>0</v>
      </c>
      <c r="I1030" s="243">
        <f>SUMIFS('A-methods'!O:O,'A-methods'!$AG:$AG,"absolute",'A-methods'!$AF:$AF,$B1030,'A-methods'!$E:$E,$C1030,'A-methods'!$A:$A,$D1030)</f>
        <v>0</v>
      </c>
      <c r="J1030" s="243">
        <f>SUMIFS('A-methods'!P:P,'A-methods'!$AG:$AG,"absolute",'A-methods'!$AF:$AF,$B1030,'A-methods'!$E:$E,$C1030,'A-methods'!$A:$A,$D1030)</f>
        <v>0</v>
      </c>
      <c r="K1030" s="243">
        <f>SUMIFS('A-methods'!Q:Q,'A-methods'!$AG:$AG,"absolute",'A-methods'!$AF:$AF,$B1030,'A-methods'!$E:$E,$C1030,'A-methods'!$A:$A,$D1030)</f>
        <v>0</v>
      </c>
      <c r="L1030" s="243">
        <f>SUMIFS('A-methods'!R:R,'A-methods'!$AG:$AG,"absolute",'A-methods'!$AF:$AF,$B1030,'A-methods'!$E:$E,$C1030,'A-methods'!$A:$A,$D1030)</f>
        <v>0</v>
      </c>
      <c r="M1030" s="243">
        <f>SUMIFS('A-methods'!S:S,'A-methods'!$AG:$AG,"absolute",'A-methods'!$AF:$AF,$B1030,'A-methods'!$E:$E,$C1030,'A-methods'!$A:$A,$D1030)</f>
        <v>0</v>
      </c>
      <c r="N1030" s="243">
        <f>SUMIFS('A-methods'!T:T,'A-methods'!$AG:$AG,"absolute",'A-methods'!$AF:$AF,$B1030,'A-methods'!$E:$E,$C1030,'A-methods'!$A:$A,$D1030)</f>
        <v>0</v>
      </c>
      <c r="O1030" s="243">
        <f>SUMIFS('A-methods'!U:U,'A-methods'!$AG:$AG,"absolute",'A-methods'!$AF:$AF,$B1030,'A-methods'!$E:$E,$C1030,'A-methods'!$A:$A,$D1030)</f>
        <v>0</v>
      </c>
      <c r="P1030" s="243">
        <f>SUMIFS('A-methods'!V:V,'A-methods'!$AG:$AG,"absolute",'A-methods'!$AF:$AF,$B1030,'A-methods'!$E:$E,$C1030,'A-methods'!$A:$A,$D1030)</f>
        <v>0</v>
      </c>
      <c r="Q1030" s="243">
        <f>SUMIFS('A-methods'!W:W,'A-methods'!$AG:$AG,"absolute",'A-methods'!$AF:$AF,$B1030,'A-methods'!$E:$E,$C1030,'A-methods'!$A:$A,$D1030)</f>
        <v>0</v>
      </c>
      <c r="R1030" s="243">
        <f>SUMIFS('A-methods'!X:X,'A-methods'!$AG:$AG,"absolute",'A-methods'!$AF:$AF,$B1030,'A-methods'!$E:$E,$C1030,'A-methods'!$A:$A,$D1030)</f>
        <v>0</v>
      </c>
      <c r="S1030" s="243">
        <f>SUMIFS('A-methods'!Y:Y,'A-methods'!$AG:$AG,"absolute",'A-methods'!$AF:$AF,$B1030,'A-methods'!$E:$E,$C1030,'A-methods'!$A:$A,$D1030)</f>
        <v>0</v>
      </c>
      <c r="T1030" s="243">
        <f>SUMIFS('A-methods'!Z:Z,'A-methods'!$AG:$AG,"absolute",'A-methods'!$AF:$AF,$B1030,'A-methods'!$E:$E,$C1030,'A-methods'!$A:$A,$D1030)</f>
        <v>0</v>
      </c>
      <c r="U1030" s="243">
        <f>SUMIFS('A-methods'!AA:AA,'A-methods'!$AG:$AG,"absolute",'A-methods'!$AF:$AF,$B1030,'A-methods'!$E:$E,$C1030,'A-methods'!$A:$A,$D1030)</f>
        <v>0</v>
      </c>
      <c r="V1030" s="243">
        <f>SUMIFS('A-methods'!AB:AB,'A-methods'!$AG:$AG,"absolute",'A-methods'!$AF:$AF,$B1030,'A-methods'!$E:$E,$C1030,'A-methods'!$A:$A,$D1030)</f>
        <v>0</v>
      </c>
      <c r="W1030" s="243">
        <f>SUMIFS('A-methods'!AC:AC,'A-methods'!$AG:$AG,"absolute",'A-methods'!$AF:$AF,$B1030,'A-methods'!$E:$E,$C1030,'A-methods'!$A:$A,$D1030)</f>
        <v>0</v>
      </c>
      <c r="X1030" s="243">
        <f>SUMIFS('A-methods'!AD:AD,'A-methods'!$AG:$AG,"absolute",'A-methods'!$AF:$AF,$B1030,'A-methods'!$E:$E,$C1030,'A-methods'!$A:$A,$D1030)</f>
        <v>0</v>
      </c>
      <c r="Y1030" s="243">
        <f>SUMIFS('A-methods'!AE:AE,'A-methods'!$AG:$AG,"absolute",'A-methods'!$AF:$AF,$B1030,'A-methods'!$E:$E,$C1030,'A-methods'!$A:$A,$D1030)</f>
        <v>0</v>
      </c>
    </row>
    <row r="1031" spans="1:27">
      <c r="A1031" s="237" t="s">
        <v>75</v>
      </c>
      <c r="B1031" s="221" t="s">
        <v>76</v>
      </c>
      <c r="C1031" s="274" t="str">
        <f t="shared" si="96"/>
        <v>NT</v>
      </c>
      <c r="D1031" s="272" t="str">
        <f t="shared" si="97"/>
        <v>Best</v>
      </c>
      <c r="E1031" s="195">
        <f>SUMIFS('A-methods'!K:K,'A-methods'!$AG:$AG,"absolute",'A-methods'!$AF:$AF,$B1031,'A-methods'!$E:$E,$C1031,'A-methods'!$A:$A,$D1031)</f>
        <v>0</v>
      </c>
      <c r="F1031" s="243">
        <f>SUMIFS('A-methods'!L:L,'A-methods'!$AG:$AG,"absolute",'A-methods'!$AF:$AF,$B1031,'A-methods'!$E:$E,$C1031,'A-methods'!$A:$A,$D1031)</f>
        <v>0</v>
      </c>
      <c r="G1031" s="243">
        <f>SUMIFS('A-methods'!M:M,'A-methods'!$AG:$AG,"absolute",'A-methods'!$AF:$AF,$B1031,'A-methods'!$E:$E,$C1031,'A-methods'!$A:$A,$D1031)</f>
        <v>0</v>
      </c>
      <c r="H1031" s="243">
        <f>SUMIFS('A-methods'!N:N,'A-methods'!$AG:$AG,"absolute",'A-methods'!$AF:$AF,$B1031,'A-methods'!$E:$E,$C1031,'A-methods'!$A:$A,$D1031)</f>
        <v>0</v>
      </c>
      <c r="I1031" s="243">
        <f>SUMIFS('A-methods'!O:O,'A-methods'!$AG:$AG,"absolute",'A-methods'!$AF:$AF,$B1031,'A-methods'!$E:$E,$C1031,'A-methods'!$A:$A,$D1031)</f>
        <v>0</v>
      </c>
      <c r="J1031" s="243">
        <f>SUMIFS('A-methods'!P:P,'A-methods'!$AG:$AG,"absolute",'A-methods'!$AF:$AF,$B1031,'A-methods'!$E:$E,$C1031,'A-methods'!$A:$A,$D1031)</f>
        <v>0</v>
      </c>
      <c r="K1031" s="243">
        <f>SUMIFS('A-methods'!Q:Q,'A-methods'!$AG:$AG,"absolute",'A-methods'!$AF:$AF,$B1031,'A-methods'!$E:$E,$C1031,'A-methods'!$A:$A,$D1031)</f>
        <v>0</v>
      </c>
      <c r="L1031" s="243">
        <f>SUMIFS('A-methods'!R:R,'A-methods'!$AG:$AG,"absolute",'A-methods'!$AF:$AF,$B1031,'A-methods'!$E:$E,$C1031,'A-methods'!$A:$A,$D1031)</f>
        <v>0</v>
      </c>
      <c r="M1031" s="243">
        <f>SUMIFS('A-methods'!S:S,'A-methods'!$AG:$AG,"absolute",'A-methods'!$AF:$AF,$B1031,'A-methods'!$E:$E,$C1031,'A-methods'!$A:$A,$D1031)</f>
        <v>0</v>
      </c>
      <c r="N1031" s="243">
        <f>SUMIFS('A-methods'!T:T,'A-methods'!$AG:$AG,"absolute",'A-methods'!$AF:$AF,$B1031,'A-methods'!$E:$E,$C1031,'A-methods'!$A:$A,$D1031)</f>
        <v>0</v>
      </c>
      <c r="O1031" s="243">
        <f>SUMIFS('A-methods'!U:U,'A-methods'!$AG:$AG,"absolute",'A-methods'!$AF:$AF,$B1031,'A-methods'!$E:$E,$C1031,'A-methods'!$A:$A,$D1031)</f>
        <v>0</v>
      </c>
      <c r="P1031" s="243">
        <f>SUMIFS('A-methods'!V:V,'A-methods'!$AG:$AG,"absolute",'A-methods'!$AF:$AF,$B1031,'A-methods'!$E:$E,$C1031,'A-methods'!$A:$A,$D1031)</f>
        <v>0</v>
      </c>
      <c r="Q1031" s="243">
        <f>SUMIFS('A-methods'!W:W,'A-methods'!$AG:$AG,"absolute",'A-methods'!$AF:$AF,$B1031,'A-methods'!$E:$E,$C1031,'A-methods'!$A:$A,$D1031)</f>
        <v>0</v>
      </c>
      <c r="R1031" s="243">
        <f>SUMIFS('A-methods'!X:X,'A-methods'!$AG:$AG,"absolute",'A-methods'!$AF:$AF,$B1031,'A-methods'!$E:$E,$C1031,'A-methods'!$A:$A,$D1031)</f>
        <v>0</v>
      </c>
      <c r="S1031" s="243">
        <f>SUMIFS('A-methods'!Y:Y,'A-methods'!$AG:$AG,"absolute",'A-methods'!$AF:$AF,$B1031,'A-methods'!$E:$E,$C1031,'A-methods'!$A:$A,$D1031)</f>
        <v>0</v>
      </c>
      <c r="T1031" s="243">
        <f>SUMIFS('A-methods'!Z:Z,'A-methods'!$AG:$AG,"absolute",'A-methods'!$AF:$AF,$B1031,'A-methods'!$E:$E,$C1031,'A-methods'!$A:$A,$D1031)</f>
        <v>0</v>
      </c>
      <c r="U1031" s="243">
        <f>SUMIFS('A-methods'!AA:AA,'A-methods'!$AG:$AG,"absolute",'A-methods'!$AF:$AF,$B1031,'A-methods'!$E:$E,$C1031,'A-methods'!$A:$A,$D1031)</f>
        <v>0</v>
      </c>
      <c r="V1031" s="243">
        <f>SUMIFS('A-methods'!AB:AB,'A-methods'!$AG:$AG,"absolute",'A-methods'!$AF:$AF,$B1031,'A-methods'!$E:$E,$C1031,'A-methods'!$A:$A,$D1031)</f>
        <v>0</v>
      </c>
      <c r="W1031" s="243">
        <f>SUMIFS('A-methods'!AC:AC,'A-methods'!$AG:$AG,"absolute",'A-methods'!$AF:$AF,$B1031,'A-methods'!$E:$E,$C1031,'A-methods'!$A:$A,$D1031)</f>
        <v>0</v>
      </c>
      <c r="X1031" s="243">
        <f>SUMIFS('A-methods'!AD:AD,'A-methods'!$AG:$AG,"absolute",'A-methods'!$AF:$AF,$B1031,'A-methods'!$E:$E,$C1031,'A-methods'!$A:$A,$D1031)</f>
        <v>0</v>
      </c>
      <c r="Y1031" s="243">
        <f>SUMIFS('A-methods'!AE:AE,'A-methods'!$AG:$AG,"absolute",'A-methods'!$AF:$AF,$B1031,'A-methods'!$E:$E,$C1031,'A-methods'!$A:$A,$D1031)</f>
        <v>0</v>
      </c>
    </row>
    <row r="1032" spans="1:27">
      <c r="A1032" s="237" t="s">
        <v>253</v>
      </c>
      <c r="B1032" s="221" t="s">
        <v>193</v>
      </c>
      <c r="C1032" s="274" t="str">
        <f t="shared" si="96"/>
        <v>NT</v>
      </c>
      <c r="D1032" s="272" t="str">
        <f t="shared" si="97"/>
        <v>Best</v>
      </c>
      <c r="E1032" s="195">
        <f>SUMIFS('A-methods'!K:K,'A-methods'!$AG:$AG,"absolute",'A-methods'!$AF:$AF,$B1032,'A-methods'!$E:$E,$C1032,'A-methods'!$A:$A,$D1032)</f>
        <v>0</v>
      </c>
      <c r="F1032" s="243">
        <f>SUMIFS('A-methods'!L:L,'A-methods'!$AG:$AG,"absolute",'A-methods'!$AF:$AF,$B1032,'A-methods'!$E:$E,$C1032,'A-methods'!$A:$A,$D1032)</f>
        <v>0</v>
      </c>
      <c r="G1032" s="243">
        <f>SUMIFS('A-methods'!M:M,'A-methods'!$AG:$AG,"absolute",'A-methods'!$AF:$AF,$B1032,'A-methods'!$E:$E,$C1032,'A-methods'!$A:$A,$D1032)</f>
        <v>0</v>
      </c>
      <c r="H1032" s="243">
        <f>SUMIFS('A-methods'!N:N,'A-methods'!$AG:$AG,"absolute",'A-methods'!$AF:$AF,$B1032,'A-methods'!$E:$E,$C1032,'A-methods'!$A:$A,$D1032)</f>
        <v>0</v>
      </c>
      <c r="I1032" s="243">
        <f>SUMIFS('A-methods'!O:O,'A-methods'!$AG:$AG,"absolute",'A-methods'!$AF:$AF,$B1032,'A-methods'!$E:$E,$C1032,'A-methods'!$A:$A,$D1032)</f>
        <v>0</v>
      </c>
      <c r="J1032" s="243">
        <f>SUMIFS('A-methods'!P:P,'A-methods'!$AG:$AG,"absolute",'A-methods'!$AF:$AF,$B1032,'A-methods'!$E:$E,$C1032,'A-methods'!$A:$A,$D1032)</f>
        <v>0</v>
      </c>
      <c r="K1032" s="243">
        <f>SUMIFS('A-methods'!Q:Q,'A-methods'!$AG:$AG,"absolute",'A-methods'!$AF:$AF,$B1032,'A-methods'!$E:$E,$C1032,'A-methods'!$A:$A,$D1032)</f>
        <v>0</v>
      </c>
      <c r="L1032" s="243">
        <f>SUMIFS('A-methods'!R:R,'A-methods'!$AG:$AG,"absolute",'A-methods'!$AF:$AF,$B1032,'A-methods'!$E:$E,$C1032,'A-methods'!$A:$A,$D1032)</f>
        <v>0</v>
      </c>
      <c r="M1032" s="243">
        <f>SUMIFS('A-methods'!S:S,'A-methods'!$AG:$AG,"absolute",'A-methods'!$AF:$AF,$B1032,'A-methods'!$E:$E,$C1032,'A-methods'!$A:$A,$D1032)</f>
        <v>0</v>
      </c>
      <c r="N1032" s="243">
        <f>SUMIFS('A-methods'!T:T,'A-methods'!$AG:$AG,"absolute",'A-methods'!$AF:$AF,$B1032,'A-methods'!$E:$E,$C1032,'A-methods'!$A:$A,$D1032)</f>
        <v>0</v>
      </c>
      <c r="O1032" s="243">
        <f>SUMIFS('A-methods'!U:U,'A-methods'!$AG:$AG,"absolute",'A-methods'!$AF:$AF,$B1032,'A-methods'!$E:$E,$C1032,'A-methods'!$A:$A,$D1032)</f>
        <v>0</v>
      </c>
      <c r="P1032" s="243">
        <f>SUMIFS('A-methods'!V:V,'A-methods'!$AG:$AG,"absolute",'A-methods'!$AF:$AF,$B1032,'A-methods'!$E:$E,$C1032,'A-methods'!$A:$A,$D1032)</f>
        <v>0</v>
      </c>
      <c r="Q1032" s="243">
        <f>SUMIFS('A-methods'!W:W,'A-methods'!$AG:$AG,"absolute",'A-methods'!$AF:$AF,$B1032,'A-methods'!$E:$E,$C1032,'A-methods'!$A:$A,$D1032)</f>
        <v>0</v>
      </c>
      <c r="R1032" s="243">
        <f>SUMIFS('A-methods'!X:X,'A-methods'!$AG:$AG,"absolute",'A-methods'!$AF:$AF,$B1032,'A-methods'!$E:$E,$C1032,'A-methods'!$A:$A,$D1032)</f>
        <v>0</v>
      </c>
      <c r="S1032" s="243">
        <f>SUMIFS('A-methods'!Y:Y,'A-methods'!$AG:$AG,"absolute",'A-methods'!$AF:$AF,$B1032,'A-methods'!$E:$E,$C1032,'A-methods'!$A:$A,$D1032)</f>
        <v>0</v>
      </c>
      <c r="T1032" s="243">
        <f>SUMIFS('A-methods'!Z:Z,'A-methods'!$AG:$AG,"absolute",'A-methods'!$AF:$AF,$B1032,'A-methods'!$E:$E,$C1032,'A-methods'!$A:$A,$D1032)</f>
        <v>0</v>
      </c>
      <c r="U1032" s="243">
        <f>SUMIFS('A-methods'!AA:AA,'A-methods'!$AG:$AG,"absolute",'A-methods'!$AF:$AF,$B1032,'A-methods'!$E:$E,$C1032,'A-methods'!$A:$A,$D1032)</f>
        <v>0</v>
      </c>
      <c r="V1032" s="243">
        <f>SUMIFS('A-methods'!AB:AB,'A-methods'!$AG:$AG,"absolute",'A-methods'!$AF:$AF,$B1032,'A-methods'!$E:$E,$C1032,'A-methods'!$A:$A,$D1032)</f>
        <v>0</v>
      </c>
      <c r="W1032" s="243">
        <f>SUMIFS('A-methods'!AC:AC,'A-methods'!$AG:$AG,"absolute",'A-methods'!$AF:$AF,$B1032,'A-methods'!$E:$E,$C1032,'A-methods'!$A:$A,$D1032)</f>
        <v>0</v>
      </c>
      <c r="X1032" s="243">
        <f>SUMIFS('A-methods'!AD:AD,'A-methods'!$AG:$AG,"absolute",'A-methods'!$AF:$AF,$B1032,'A-methods'!$E:$E,$C1032,'A-methods'!$A:$A,$D1032)</f>
        <v>0</v>
      </c>
      <c r="Y1032" s="243">
        <f>SUMIFS('A-methods'!AE:AE,'A-methods'!$AG:$AG,"absolute",'A-methods'!$AF:$AF,$B1032,'A-methods'!$E:$E,$C1032,'A-methods'!$A:$A,$D1032)</f>
        <v>0</v>
      </c>
    </row>
    <row r="1033" spans="1:27">
      <c r="A1033" s="238" t="s">
        <v>87</v>
      </c>
      <c r="B1033" s="221" t="s">
        <v>88</v>
      </c>
      <c r="C1033" s="274" t="str">
        <f t="shared" si="96"/>
        <v>NT</v>
      </c>
      <c r="D1033" s="272" t="str">
        <f t="shared" si="97"/>
        <v>Best</v>
      </c>
      <c r="E1033" s="195">
        <f>SUMIFS('A-methods'!K:K,'A-methods'!$AG:$AG,"absolute",'A-methods'!$AF:$AF,$B1033,'A-methods'!$E:$E,$C1033,'A-methods'!$A:$A,$D1033)</f>
        <v>0</v>
      </c>
      <c r="F1033" s="243">
        <f>SUMIFS('A-methods'!L:L,'A-methods'!$AG:$AG,"absolute",'A-methods'!$AF:$AF,$B1033,'A-methods'!$E:$E,$C1033,'A-methods'!$A:$A,$D1033)</f>
        <v>0</v>
      </c>
      <c r="G1033" s="243">
        <f>SUMIFS('A-methods'!M:M,'A-methods'!$AG:$AG,"absolute",'A-methods'!$AF:$AF,$B1033,'A-methods'!$E:$E,$C1033,'A-methods'!$A:$A,$D1033)</f>
        <v>0</v>
      </c>
      <c r="H1033" s="243">
        <f>SUMIFS('A-methods'!N:N,'A-methods'!$AG:$AG,"absolute",'A-methods'!$AF:$AF,$B1033,'A-methods'!$E:$E,$C1033,'A-methods'!$A:$A,$D1033)</f>
        <v>0</v>
      </c>
      <c r="I1033" s="243">
        <f>SUMIFS('A-methods'!O:O,'A-methods'!$AG:$AG,"absolute",'A-methods'!$AF:$AF,$B1033,'A-methods'!$E:$E,$C1033,'A-methods'!$A:$A,$D1033)</f>
        <v>0</v>
      </c>
      <c r="J1033" s="243">
        <f>SUMIFS('A-methods'!P:P,'A-methods'!$AG:$AG,"absolute",'A-methods'!$AF:$AF,$B1033,'A-methods'!$E:$E,$C1033,'A-methods'!$A:$A,$D1033)</f>
        <v>0</v>
      </c>
      <c r="K1033" s="243">
        <f>SUMIFS('A-methods'!Q:Q,'A-methods'!$AG:$AG,"absolute",'A-methods'!$AF:$AF,$B1033,'A-methods'!$E:$E,$C1033,'A-methods'!$A:$A,$D1033)</f>
        <v>0</v>
      </c>
      <c r="L1033" s="243">
        <f>SUMIFS('A-methods'!R:R,'A-methods'!$AG:$AG,"absolute",'A-methods'!$AF:$AF,$B1033,'A-methods'!$E:$E,$C1033,'A-methods'!$A:$A,$D1033)</f>
        <v>0</v>
      </c>
      <c r="M1033" s="243">
        <f>SUMIFS('A-methods'!S:S,'A-methods'!$AG:$AG,"absolute",'A-methods'!$AF:$AF,$B1033,'A-methods'!$E:$E,$C1033,'A-methods'!$A:$A,$D1033)</f>
        <v>0</v>
      </c>
      <c r="N1033" s="243">
        <f>SUMIFS('A-methods'!T:T,'A-methods'!$AG:$AG,"absolute",'A-methods'!$AF:$AF,$B1033,'A-methods'!$E:$E,$C1033,'A-methods'!$A:$A,$D1033)</f>
        <v>0</v>
      </c>
      <c r="O1033" s="243">
        <f>SUMIFS('A-methods'!U:U,'A-methods'!$AG:$AG,"absolute",'A-methods'!$AF:$AF,$B1033,'A-methods'!$E:$E,$C1033,'A-methods'!$A:$A,$D1033)</f>
        <v>0</v>
      </c>
      <c r="P1033" s="243">
        <f>SUMIFS('A-methods'!V:V,'A-methods'!$AG:$AG,"absolute",'A-methods'!$AF:$AF,$B1033,'A-methods'!$E:$E,$C1033,'A-methods'!$A:$A,$D1033)</f>
        <v>0</v>
      </c>
      <c r="Q1033" s="243">
        <f>SUMIFS('A-methods'!W:W,'A-methods'!$AG:$AG,"absolute",'A-methods'!$AF:$AF,$B1033,'A-methods'!$E:$E,$C1033,'A-methods'!$A:$A,$D1033)</f>
        <v>0</v>
      </c>
      <c r="R1033" s="243">
        <f>SUMIFS('A-methods'!X:X,'A-methods'!$AG:$AG,"absolute",'A-methods'!$AF:$AF,$B1033,'A-methods'!$E:$E,$C1033,'A-methods'!$A:$A,$D1033)</f>
        <v>0</v>
      </c>
      <c r="S1033" s="243">
        <f>SUMIFS('A-methods'!Y:Y,'A-methods'!$AG:$AG,"absolute",'A-methods'!$AF:$AF,$B1033,'A-methods'!$E:$E,$C1033,'A-methods'!$A:$A,$D1033)</f>
        <v>0</v>
      </c>
      <c r="T1033" s="243">
        <f>SUMIFS('A-methods'!Z:Z,'A-methods'!$AG:$AG,"absolute",'A-methods'!$AF:$AF,$B1033,'A-methods'!$E:$E,$C1033,'A-methods'!$A:$A,$D1033)</f>
        <v>0</v>
      </c>
      <c r="U1033" s="243">
        <f>SUMIFS('A-methods'!AA:AA,'A-methods'!$AG:$AG,"absolute",'A-methods'!$AF:$AF,$B1033,'A-methods'!$E:$E,$C1033,'A-methods'!$A:$A,$D1033)</f>
        <v>0</v>
      </c>
      <c r="V1033" s="243">
        <f>SUMIFS('A-methods'!AB:AB,'A-methods'!$AG:$AG,"absolute",'A-methods'!$AF:$AF,$B1033,'A-methods'!$E:$E,$C1033,'A-methods'!$A:$A,$D1033)</f>
        <v>0</v>
      </c>
      <c r="W1033" s="243">
        <f>SUMIFS('A-methods'!AC:AC,'A-methods'!$AG:$AG,"absolute",'A-methods'!$AF:$AF,$B1033,'A-methods'!$E:$E,$C1033,'A-methods'!$A:$A,$D1033)</f>
        <v>0</v>
      </c>
      <c r="X1033" s="243">
        <f>SUMIFS('A-methods'!AD:AD,'A-methods'!$AG:$AG,"absolute",'A-methods'!$AF:$AF,$B1033,'A-methods'!$E:$E,$C1033,'A-methods'!$A:$A,$D1033)</f>
        <v>0</v>
      </c>
      <c r="Y1033" s="243">
        <f>SUMIFS('A-methods'!AE:AE,'A-methods'!$AG:$AG,"absolute",'A-methods'!$AF:$AF,$B1033,'A-methods'!$E:$E,$C1033,'A-methods'!$A:$A,$D1033)</f>
        <v>0</v>
      </c>
    </row>
    <row r="1034" spans="1:27">
      <c r="A1034" s="237" t="s">
        <v>91</v>
      </c>
      <c r="B1034" s="221" t="s">
        <v>92</v>
      </c>
      <c r="C1034" s="274" t="str">
        <f t="shared" si="96"/>
        <v>NT</v>
      </c>
      <c r="D1034" s="272" t="str">
        <f t="shared" si="97"/>
        <v>Best</v>
      </c>
      <c r="E1034" s="195">
        <f>SUMIFS('A-methods'!K:K,'A-methods'!$AG:$AG,"absolute",'A-methods'!$AF:$AF,$B1034,'A-methods'!$E:$E,$C1034,'A-methods'!$A:$A,$D1034)</f>
        <v>0</v>
      </c>
      <c r="F1034" s="243">
        <f>SUMIFS('A-methods'!L:L,'A-methods'!$AG:$AG,"absolute",'A-methods'!$AF:$AF,$B1034,'A-methods'!$E:$E,$C1034,'A-methods'!$A:$A,$D1034)</f>
        <v>0</v>
      </c>
      <c r="G1034" s="243">
        <f>SUMIFS('A-methods'!M:M,'A-methods'!$AG:$AG,"absolute",'A-methods'!$AF:$AF,$B1034,'A-methods'!$E:$E,$C1034,'A-methods'!$A:$A,$D1034)</f>
        <v>0</v>
      </c>
      <c r="H1034" s="243">
        <f>SUMIFS('A-methods'!N:N,'A-methods'!$AG:$AG,"absolute",'A-methods'!$AF:$AF,$B1034,'A-methods'!$E:$E,$C1034,'A-methods'!$A:$A,$D1034)</f>
        <v>0</v>
      </c>
      <c r="I1034" s="243">
        <f>SUMIFS('A-methods'!O:O,'A-methods'!$AG:$AG,"absolute",'A-methods'!$AF:$AF,$B1034,'A-methods'!$E:$E,$C1034,'A-methods'!$A:$A,$D1034)</f>
        <v>0</v>
      </c>
      <c r="J1034" s="243">
        <f>SUMIFS('A-methods'!P:P,'A-methods'!$AG:$AG,"absolute",'A-methods'!$AF:$AF,$B1034,'A-methods'!$E:$E,$C1034,'A-methods'!$A:$A,$D1034)</f>
        <v>0</v>
      </c>
      <c r="K1034" s="243">
        <f>SUMIFS('A-methods'!Q:Q,'A-methods'!$AG:$AG,"absolute",'A-methods'!$AF:$AF,$B1034,'A-methods'!$E:$E,$C1034,'A-methods'!$A:$A,$D1034)</f>
        <v>0</v>
      </c>
      <c r="L1034" s="243">
        <f>SUMIFS('A-methods'!R:R,'A-methods'!$AG:$AG,"absolute",'A-methods'!$AF:$AF,$B1034,'A-methods'!$E:$E,$C1034,'A-methods'!$A:$A,$D1034)</f>
        <v>0</v>
      </c>
      <c r="M1034" s="243">
        <f>SUMIFS('A-methods'!S:S,'A-methods'!$AG:$AG,"absolute",'A-methods'!$AF:$AF,$B1034,'A-methods'!$E:$E,$C1034,'A-methods'!$A:$A,$D1034)</f>
        <v>0</v>
      </c>
      <c r="N1034" s="243">
        <f>SUMIFS('A-methods'!T:T,'A-methods'!$AG:$AG,"absolute",'A-methods'!$AF:$AF,$B1034,'A-methods'!$E:$E,$C1034,'A-methods'!$A:$A,$D1034)</f>
        <v>0</v>
      </c>
      <c r="O1034" s="243">
        <f>SUMIFS('A-methods'!U:U,'A-methods'!$AG:$AG,"absolute",'A-methods'!$AF:$AF,$B1034,'A-methods'!$E:$E,$C1034,'A-methods'!$A:$A,$D1034)</f>
        <v>0</v>
      </c>
      <c r="P1034" s="243">
        <f>SUMIFS('A-methods'!V:V,'A-methods'!$AG:$AG,"absolute",'A-methods'!$AF:$AF,$B1034,'A-methods'!$E:$E,$C1034,'A-methods'!$A:$A,$D1034)</f>
        <v>0</v>
      </c>
      <c r="Q1034" s="243">
        <f>SUMIFS('A-methods'!W:W,'A-methods'!$AG:$AG,"absolute",'A-methods'!$AF:$AF,$B1034,'A-methods'!$E:$E,$C1034,'A-methods'!$A:$A,$D1034)</f>
        <v>0</v>
      </c>
      <c r="R1034" s="243">
        <f>SUMIFS('A-methods'!X:X,'A-methods'!$AG:$AG,"absolute",'A-methods'!$AF:$AF,$B1034,'A-methods'!$E:$E,$C1034,'A-methods'!$A:$A,$D1034)</f>
        <v>0</v>
      </c>
      <c r="S1034" s="243">
        <f>SUMIFS('A-methods'!Y:Y,'A-methods'!$AG:$AG,"absolute",'A-methods'!$AF:$AF,$B1034,'A-methods'!$E:$E,$C1034,'A-methods'!$A:$A,$D1034)</f>
        <v>0</v>
      </c>
      <c r="T1034" s="243">
        <f>SUMIFS('A-methods'!Z:Z,'A-methods'!$AG:$AG,"absolute",'A-methods'!$AF:$AF,$B1034,'A-methods'!$E:$E,$C1034,'A-methods'!$A:$A,$D1034)</f>
        <v>0</v>
      </c>
      <c r="U1034" s="243">
        <f>SUMIFS('A-methods'!AA:AA,'A-methods'!$AG:$AG,"absolute",'A-methods'!$AF:$AF,$B1034,'A-methods'!$E:$E,$C1034,'A-methods'!$A:$A,$D1034)</f>
        <v>0</v>
      </c>
      <c r="V1034" s="243">
        <f>SUMIFS('A-methods'!AB:AB,'A-methods'!$AG:$AG,"absolute",'A-methods'!$AF:$AF,$B1034,'A-methods'!$E:$E,$C1034,'A-methods'!$A:$A,$D1034)</f>
        <v>0</v>
      </c>
      <c r="W1034" s="243">
        <f>SUMIFS('A-methods'!AC:AC,'A-methods'!$AG:$AG,"absolute",'A-methods'!$AF:$AF,$B1034,'A-methods'!$E:$E,$C1034,'A-methods'!$A:$A,$D1034)</f>
        <v>0</v>
      </c>
      <c r="X1034" s="243">
        <f>SUMIFS('A-methods'!AD:AD,'A-methods'!$AG:$AG,"absolute",'A-methods'!$AF:$AF,$B1034,'A-methods'!$E:$E,$C1034,'A-methods'!$A:$A,$D1034)</f>
        <v>0</v>
      </c>
      <c r="Y1034" s="243">
        <f>SUMIFS('A-methods'!AE:AE,'A-methods'!$AG:$AG,"absolute",'A-methods'!$AF:$AF,$B1034,'A-methods'!$E:$E,$C1034,'A-methods'!$A:$A,$D1034)</f>
        <v>0</v>
      </c>
    </row>
    <row r="1035" spans="1:27">
      <c r="A1035" s="237" t="s">
        <v>97</v>
      </c>
      <c r="B1035" s="221" t="s">
        <v>98</v>
      </c>
      <c r="C1035" s="274" t="str">
        <f t="shared" si="96"/>
        <v>NT</v>
      </c>
      <c r="D1035" s="272" t="str">
        <f t="shared" si="97"/>
        <v>Best</v>
      </c>
      <c r="E1035" s="195">
        <f>SUMIFS('A-methods'!K:K,'A-methods'!$AG:$AG,"absolute",'A-methods'!$AF:$AF,$B1035,'A-methods'!$E:$E,$C1035,'A-methods'!$A:$A,$D1035)</f>
        <v>0</v>
      </c>
      <c r="F1035" s="243">
        <f>SUMIFS('A-methods'!L:L,'A-methods'!$AG:$AG,"absolute",'A-methods'!$AF:$AF,$B1035,'A-methods'!$E:$E,$C1035,'A-methods'!$A:$A,$D1035)</f>
        <v>0</v>
      </c>
      <c r="G1035" s="243">
        <f>SUMIFS('A-methods'!M:M,'A-methods'!$AG:$AG,"absolute",'A-methods'!$AF:$AF,$B1035,'A-methods'!$E:$E,$C1035,'A-methods'!$A:$A,$D1035)</f>
        <v>0</v>
      </c>
      <c r="H1035" s="243">
        <f>SUMIFS('A-methods'!N:N,'A-methods'!$AG:$AG,"absolute",'A-methods'!$AF:$AF,$B1035,'A-methods'!$E:$E,$C1035,'A-methods'!$A:$A,$D1035)</f>
        <v>0</v>
      </c>
      <c r="I1035" s="243">
        <f>SUMIFS('A-methods'!O:O,'A-methods'!$AG:$AG,"absolute",'A-methods'!$AF:$AF,$B1035,'A-methods'!$E:$E,$C1035,'A-methods'!$A:$A,$D1035)</f>
        <v>0</v>
      </c>
      <c r="J1035" s="243">
        <f>SUMIFS('A-methods'!P:P,'A-methods'!$AG:$AG,"absolute",'A-methods'!$AF:$AF,$B1035,'A-methods'!$E:$E,$C1035,'A-methods'!$A:$A,$D1035)</f>
        <v>0</v>
      </c>
      <c r="K1035" s="243">
        <f>SUMIFS('A-methods'!Q:Q,'A-methods'!$AG:$AG,"absolute",'A-methods'!$AF:$AF,$B1035,'A-methods'!$E:$E,$C1035,'A-methods'!$A:$A,$D1035)</f>
        <v>0</v>
      </c>
      <c r="L1035" s="243">
        <f>SUMIFS('A-methods'!R:R,'A-methods'!$AG:$AG,"absolute",'A-methods'!$AF:$AF,$B1035,'A-methods'!$E:$E,$C1035,'A-methods'!$A:$A,$D1035)</f>
        <v>0</v>
      </c>
      <c r="M1035" s="243">
        <f>SUMIFS('A-methods'!S:S,'A-methods'!$AG:$AG,"absolute",'A-methods'!$AF:$AF,$B1035,'A-methods'!$E:$E,$C1035,'A-methods'!$A:$A,$D1035)</f>
        <v>0</v>
      </c>
      <c r="N1035" s="243">
        <f>SUMIFS('A-methods'!T:T,'A-methods'!$AG:$AG,"absolute",'A-methods'!$AF:$AF,$B1035,'A-methods'!$E:$E,$C1035,'A-methods'!$A:$A,$D1035)</f>
        <v>0</v>
      </c>
      <c r="O1035" s="243">
        <f>SUMIFS('A-methods'!U:U,'A-methods'!$AG:$AG,"absolute",'A-methods'!$AF:$AF,$B1035,'A-methods'!$E:$E,$C1035,'A-methods'!$A:$A,$D1035)</f>
        <v>0</v>
      </c>
      <c r="P1035" s="243">
        <f>SUMIFS('A-methods'!V:V,'A-methods'!$AG:$AG,"absolute",'A-methods'!$AF:$AF,$B1035,'A-methods'!$E:$E,$C1035,'A-methods'!$A:$A,$D1035)</f>
        <v>0</v>
      </c>
      <c r="Q1035" s="243">
        <f>SUMIFS('A-methods'!W:W,'A-methods'!$AG:$AG,"absolute",'A-methods'!$AF:$AF,$B1035,'A-methods'!$E:$E,$C1035,'A-methods'!$A:$A,$D1035)</f>
        <v>0</v>
      </c>
      <c r="R1035" s="243">
        <f>SUMIFS('A-methods'!X:X,'A-methods'!$AG:$AG,"absolute",'A-methods'!$AF:$AF,$B1035,'A-methods'!$E:$E,$C1035,'A-methods'!$A:$A,$D1035)</f>
        <v>0</v>
      </c>
      <c r="S1035" s="243">
        <f>SUMIFS('A-methods'!Y:Y,'A-methods'!$AG:$AG,"absolute",'A-methods'!$AF:$AF,$B1035,'A-methods'!$E:$E,$C1035,'A-methods'!$A:$A,$D1035)</f>
        <v>0</v>
      </c>
      <c r="T1035" s="243">
        <f>SUMIFS('A-methods'!Z:Z,'A-methods'!$AG:$AG,"absolute",'A-methods'!$AF:$AF,$B1035,'A-methods'!$E:$E,$C1035,'A-methods'!$A:$A,$D1035)</f>
        <v>0</v>
      </c>
      <c r="U1035" s="243">
        <f>SUMIFS('A-methods'!AA:AA,'A-methods'!$AG:$AG,"absolute",'A-methods'!$AF:$AF,$B1035,'A-methods'!$E:$E,$C1035,'A-methods'!$A:$A,$D1035)</f>
        <v>0</v>
      </c>
      <c r="V1035" s="243">
        <f>SUMIFS('A-methods'!AB:AB,'A-methods'!$AG:$AG,"absolute",'A-methods'!$AF:$AF,$B1035,'A-methods'!$E:$E,$C1035,'A-methods'!$A:$A,$D1035)</f>
        <v>0</v>
      </c>
      <c r="W1035" s="243">
        <f>SUMIFS('A-methods'!AC:AC,'A-methods'!$AG:$AG,"absolute",'A-methods'!$AF:$AF,$B1035,'A-methods'!$E:$E,$C1035,'A-methods'!$A:$A,$D1035)</f>
        <v>0</v>
      </c>
      <c r="X1035" s="243">
        <f>SUMIFS('A-methods'!AD:AD,'A-methods'!$AG:$AG,"absolute",'A-methods'!$AF:$AF,$B1035,'A-methods'!$E:$E,$C1035,'A-methods'!$A:$A,$D1035)</f>
        <v>0</v>
      </c>
      <c r="Y1035" s="243">
        <f>SUMIFS('A-methods'!AE:AE,'A-methods'!$AG:$AG,"absolute",'A-methods'!$AF:$AF,$B1035,'A-methods'!$E:$E,$C1035,'A-methods'!$A:$A,$D1035)</f>
        <v>0</v>
      </c>
    </row>
    <row r="1036" spans="1:27">
      <c r="A1036" s="237" t="s">
        <v>107</v>
      </c>
      <c r="B1036" s="221" t="s">
        <v>108</v>
      </c>
      <c r="C1036" s="274" t="str">
        <f t="shared" si="96"/>
        <v>NT</v>
      </c>
      <c r="D1036" s="272" t="str">
        <f t="shared" si="97"/>
        <v>Best</v>
      </c>
      <c r="E1036" s="195">
        <f>SUMIFS('A-methods'!K:K,'A-methods'!$AG:$AG,"absolute",'A-methods'!$AF:$AF,$B1036,'A-methods'!$E:$E,$C1036,'A-methods'!$A:$A,$D1036)</f>
        <v>0</v>
      </c>
      <c r="F1036" s="243">
        <f>SUMIFS('A-methods'!L:L,'A-methods'!$AG:$AG,"absolute",'A-methods'!$AF:$AF,$B1036,'A-methods'!$E:$E,$C1036,'A-methods'!$A:$A,$D1036)</f>
        <v>0</v>
      </c>
      <c r="G1036" s="243">
        <f>SUMIFS('A-methods'!M:M,'A-methods'!$AG:$AG,"absolute",'A-methods'!$AF:$AF,$B1036,'A-methods'!$E:$E,$C1036,'A-methods'!$A:$A,$D1036)</f>
        <v>0</v>
      </c>
      <c r="H1036" s="243">
        <f>SUMIFS('A-methods'!N:N,'A-methods'!$AG:$AG,"absolute",'A-methods'!$AF:$AF,$B1036,'A-methods'!$E:$E,$C1036,'A-methods'!$A:$A,$D1036)</f>
        <v>0</v>
      </c>
      <c r="I1036" s="243">
        <f>SUMIFS('A-methods'!O:O,'A-methods'!$AG:$AG,"absolute",'A-methods'!$AF:$AF,$B1036,'A-methods'!$E:$E,$C1036,'A-methods'!$A:$A,$D1036)</f>
        <v>0</v>
      </c>
      <c r="J1036" s="243">
        <f>SUMIFS('A-methods'!P:P,'A-methods'!$AG:$AG,"absolute",'A-methods'!$AF:$AF,$B1036,'A-methods'!$E:$E,$C1036,'A-methods'!$A:$A,$D1036)</f>
        <v>0</v>
      </c>
      <c r="K1036" s="243">
        <f>SUMIFS('A-methods'!Q:Q,'A-methods'!$AG:$AG,"absolute",'A-methods'!$AF:$AF,$B1036,'A-methods'!$E:$E,$C1036,'A-methods'!$A:$A,$D1036)</f>
        <v>0</v>
      </c>
      <c r="L1036" s="243">
        <f>SUMIFS('A-methods'!R:R,'A-methods'!$AG:$AG,"absolute",'A-methods'!$AF:$AF,$B1036,'A-methods'!$E:$E,$C1036,'A-methods'!$A:$A,$D1036)</f>
        <v>0</v>
      </c>
      <c r="M1036" s="243">
        <f>SUMIFS('A-methods'!S:S,'A-methods'!$AG:$AG,"absolute",'A-methods'!$AF:$AF,$B1036,'A-methods'!$E:$E,$C1036,'A-methods'!$A:$A,$D1036)</f>
        <v>0</v>
      </c>
      <c r="N1036" s="243">
        <f>SUMIFS('A-methods'!T:T,'A-methods'!$AG:$AG,"absolute",'A-methods'!$AF:$AF,$B1036,'A-methods'!$E:$E,$C1036,'A-methods'!$A:$A,$D1036)</f>
        <v>0</v>
      </c>
      <c r="O1036" s="243">
        <f>SUMIFS('A-methods'!U:U,'A-methods'!$AG:$AG,"absolute",'A-methods'!$AF:$AF,$B1036,'A-methods'!$E:$E,$C1036,'A-methods'!$A:$A,$D1036)</f>
        <v>0</v>
      </c>
      <c r="P1036" s="243">
        <f>SUMIFS('A-methods'!V:V,'A-methods'!$AG:$AG,"absolute",'A-methods'!$AF:$AF,$B1036,'A-methods'!$E:$E,$C1036,'A-methods'!$A:$A,$D1036)</f>
        <v>0</v>
      </c>
      <c r="Q1036" s="243">
        <f>SUMIFS('A-methods'!W:W,'A-methods'!$AG:$AG,"absolute",'A-methods'!$AF:$AF,$B1036,'A-methods'!$E:$E,$C1036,'A-methods'!$A:$A,$D1036)</f>
        <v>0</v>
      </c>
      <c r="R1036" s="243">
        <f>SUMIFS('A-methods'!X:X,'A-methods'!$AG:$AG,"absolute",'A-methods'!$AF:$AF,$B1036,'A-methods'!$E:$E,$C1036,'A-methods'!$A:$A,$D1036)</f>
        <v>0</v>
      </c>
      <c r="S1036" s="243">
        <f>SUMIFS('A-methods'!Y:Y,'A-methods'!$AG:$AG,"absolute",'A-methods'!$AF:$AF,$B1036,'A-methods'!$E:$E,$C1036,'A-methods'!$A:$A,$D1036)</f>
        <v>0</v>
      </c>
      <c r="T1036" s="243">
        <f>SUMIFS('A-methods'!Z:Z,'A-methods'!$AG:$AG,"absolute",'A-methods'!$AF:$AF,$B1036,'A-methods'!$E:$E,$C1036,'A-methods'!$A:$A,$D1036)</f>
        <v>0</v>
      </c>
      <c r="U1036" s="243">
        <f>SUMIFS('A-methods'!AA:AA,'A-methods'!$AG:$AG,"absolute",'A-methods'!$AF:$AF,$B1036,'A-methods'!$E:$E,$C1036,'A-methods'!$A:$A,$D1036)</f>
        <v>0</v>
      </c>
      <c r="V1036" s="243">
        <f>SUMIFS('A-methods'!AB:AB,'A-methods'!$AG:$AG,"absolute",'A-methods'!$AF:$AF,$B1036,'A-methods'!$E:$E,$C1036,'A-methods'!$A:$A,$D1036)</f>
        <v>0</v>
      </c>
      <c r="W1036" s="243">
        <f>SUMIFS('A-methods'!AC:AC,'A-methods'!$AG:$AG,"absolute",'A-methods'!$AF:$AF,$B1036,'A-methods'!$E:$E,$C1036,'A-methods'!$A:$A,$D1036)</f>
        <v>0</v>
      </c>
      <c r="X1036" s="243">
        <f>SUMIFS('A-methods'!AD:AD,'A-methods'!$AG:$AG,"absolute",'A-methods'!$AF:$AF,$B1036,'A-methods'!$E:$E,$C1036,'A-methods'!$A:$A,$D1036)</f>
        <v>0</v>
      </c>
      <c r="Y1036" s="243">
        <f>SUMIFS('A-methods'!AE:AE,'A-methods'!$AG:$AG,"absolute",'A-methods'!$AF:$AF,$B1036,'A-methods'!$E:$E,$C1036,'A-methods'!$A:$A,$D1036)</f>
        <v>0</v>
      </c>
    </row>
    <row r="1037" spans="1:27">
      <c r="A1037" s="237" t="s">
        <v>115</v>
      </c>
      <c r="B1037" s="221" t="s">
        <v>116</v>
      </c>
      <c r="C1037" s="274" t="str">
        <f t="shared" si="96"/>
        <v>NT</v>
      </c>
      <c r="D1037" s="272" t="str">
        <f t="shared" si="97"/>
        <v>Best</v>
      </c>
      <c r="E1037" s="195">
        <f>SUMIFS('A-methods'!K:K,'A-methods'!$AG:$AG,"absolute",'A-methods'!$AF:$AF,$B1037,'A-methods'!$E:$E,$C1037,'A-methods'!$A:$A,$D1037)</f>
        <v>0</v>
      </c>
      <c r="F1037" s="243">
        <f>SUMIFS('A-methods'!L:L,'A-methods'!$AG:$AG,"absolute",'A-methods'!$AF:$AF,$B1037,'A-methods'!$E:$E,$C1037,'A-methods'!$A:$A,$D1037)</f>
        <v>0</v>
      </c>
      <c r="G1037" s="243">
        <f>SUMIFS('A-methods'!M:M,'A-methods'!$AG:$AG,"absolute",'A-methods'!$AF:$AF,$B1037,'A-methods'!$E:$E,$C1037,'A-methods'!$A:$A,$D1037)</f>
        <v>0</v>
      </c>
      <c r="H1037" s="243">
        <f>SUMIFS('A-methods'!N:N,'A-methods'!$AG:$AG,"absolute",'A-methods'!$AF:$AF,$B1037,'A-methods'!$E:$E,$C1037,'A-methods'!$A:$A,$D1037)</f>
        <v>0</v>
      </c>
      <c r="I1037" s="243">
        <f>SUMIFS('A-methods'!O:O,'A-methods'!$AG:$AG,"absolute",'A-methods'!$AF:$AF,$B1037,'A-methods'!$E:$E,$C1037,'A-methods'!$A:$A,$D1037)</f>
        <v>0</v>
      </c>
      <c r="J1037" s="243">
        <f>SUMIFS('A-methods'!P:P,'A-methods'!$AG:$AG,"absolute",'A-methods'!$AF:$AF,$B1037,'A-methods'!$E:$E,$C1037,'A-methods'!$A:$A,$D1037)</f>
        <v>0</v>
      </c>
      <c r="K1037" s="243">
        <f>SUMIFS('A-methods'!Q:Q,'A-methods'!$AG:$AG,"absolute",'A-methods'!$AF:$AF,$B1037,'A-methods'!$E:$E,$C1037,'A-methods'!$A:$A,$D1037)</f>
        <v>0</v>
      </c>
      <c r="L1037" s="243">
        <f>SUMIFS('A-methods'!R:R,'A-methods'!$AG:$AG,"absolute",'A-methods'!$AF:$AF,$B1037,'A-methods'!$E:$E,$C1037,'A-methods'!$A:$A,$D1037)</f>
        <v>0</v>
      </c>
      <c r="M1037" s="243">
        <f>SUMIFS('A-methods'!S:S,'A-methods'!$AG:$AG,"absolute",'A-methods'!$AF:$AF,$B1037,'A-methods'!$E:$E,$C1037,'A-methods'!$A:$A,$D1037)</f>
        <v>0</v>
      </c>
      <c r="N1037" s="243">
        <f>SUMIFS('A-methods'!T:T,'A-methods'!$AG:$AG,"absolute",'A-methods'!$AF:$AF,$B1037,'A-methods'!$E:$E,$C1037,'A-methods'!$A:$A,$D1037)</f>
        <v>0</v>
      </c>
      <c r="O1037" s="243">
        <f>SUMIFS('A-methods'!U:U,'A-methods'!$AG:$AG,"absolute",'A-methods'!$AF:$AF,$B1037,'A-methods'!$E:$E,$C1037,'A-methods'!$A:$A,$D1037)</f>
        <v>0</v>
      </c>
      <c r="P1037" s="243">
        <f>SUMIFS('A-methods'!V:V,'A-methods'!$AG:$AG,"absolute",'A-methods'!$AF:$AF,$B1037,'A-methods'!$E:$E,$C1037,'A-methods'!$A:$A,$D1037)</f>
        <v>0</v>
      </c>
      <c r="Q1037" s="243">
        <f>SUMIFS('A-methods'!W:W,'A-methods'!$AG:$AG,"absolute",'A-methods'!$AF:$AF,$B1037,'A-methods'!$E:$E,$C1037,'A-methods'!$A:$A,$D1037)</f>
        <v>0</v>
      </c>
      <c r="R1037" s="243">
        <f>SUMIFS('A-methods'!X:X,'A-methods'!$AG:$AG,"absolute",'A-methods'!$AF:$AF,$B1037,'A-methods'!$E:$E,$C1037,'A-methods'!$A:$A,$D1037)</f>
        <v>0</v>
      </c>
      <c r="S1037" s="243">
        <f>SUMIFS('A-methods'!Y:Y,'A-methods'!$AG:$AG,"absolute",'A-methods'!$AF:$AF,$B1037,'A-methods'!$E:$E,$C1037,'A-methods'!$A:$A,$D1037)</f>
        <v>0</v>
      </c>
      <c r="T1037" s="243">
        <f>SUMIFS('A-methods'!Z:Z,'A-methods'!$AG:$AG,"absolute",'A-methods'!$AF:$AF,$B1037,'A-methods'!$E:$E,$C1037,'A-methods'!$A:$A,$D1037)</f>
        <v>0</v>
      </c>
      <c r="U1037" s="243">
        <f>SUMIFS('A-methods'!AA:AA,'A-methods'!$AG:$AG,"absolute",'A-methods'!$AF:$AF,$B1037,'A-methods'!$E:$E,$C1037,'A-methods'!$A:$A,$D1037)</f>
        <v>0</v>
      </c>
      <c r="V1037" s="243">
        <f>SUMIFS('A-methods'!AB:AB,'A-methods'!$AG:$AG,"absolute",'A-methods'!$AF:$AF,$B1037,'A-methods'!$E:$E,$C1037,'A-methods'!$A:$A,$D1037)</f>
        <v>0</v>
      </c>
      <c r="W1037" s="243">
        <f>SUMIFS('A-methods'!AC:AC,'A-methods'!$AG:$AG,"absolute",'A-methods'!$AF:$AF,$B1037,'A-methods'!$E:$E,$C1037,'A-methods'!$A:$A,$D1037)</f>
        <v>0</v>
      </c>
      <c r="X1037" s="243">
        <f>SUMIFS('A-methods'!AD:AD,'A-methods'!$AG:$AG,"absolute",'A-methods'!$AF:$AF,$B1037,'A-methods'!$E:$E,$C1037,'A-methods'!$A:$A,$D1037)</f>
        <v>0</v>
      </c>
      <c r="Y1037" s="243">
        <f>SUMIFS('A-methods'!AE:AE,'A-methods'!$AG:$AG,"absolute",'A-methods'!$AF:$AF,$B1037,'A-methods'!$E:$E,$C1037,'A-methods'!$A:$A,$D1037)</f>
        <v>0</v>
      </c>
    </row>
    <row r="1038" spans="1:27">
      <c r="A1038" s="237" t="s">
        <v>125</v>
      </c>
      <c r="B1038" s="221" t="s">
        <v>1208</v>
      </c>
      <c r="C1038" s="274" t="str">
        <f t="shared" si="96"/>
        <v>NT</v>
      </c>
      <c r="D1038" s="272" t="str">
        <f t="shared" si="97"/>
        <v>Best</v>
      </c>
      <c r="E1038" s="195">
        <f>SUMIFS('A-methods'!K:K,'A-methods'!$AG:$AG,"absolute",'A-methods'!$AF:$AF,$B1038,'A-methods'!$E:$E,$C1038,'A-methods'!$A:$A,$D1038)</f>
        <v>0</v>
      </c>
      <c r="F1038" s="243">
        <f>SUMIFS('A-methods'!L:L,'A-methods'!$AG:$AG,"absolute",'A-methods'!$AF:$AF,$B1038,'A-methods'!$E:$E,$C1038,'A-methods'!$A:$A,$D1038)</f>
        <v>0</v>
      </c>
      <c r="G1038" s="243">
        <f>SUMIFS('A-methods'!M:M,'A-methods'!$AG:$AG,"absolute",'A-methods'!$AF:$AF,$B1038,'A-methods'!$E:$E,$C1038,'A-methods'!$A:$A,$D1038)</f>
        <v>0</v>
      </c>
      <c r="H1038" s="243">
        <f>SUMIFS('A-methods'!N:N,'A-methods'!$AG:$AG,"absolute",'A-methods'!$AF:$AF,$B1038,'A-methods'!$E:$E,$C1038,'A-methods'!$A:$A,$D1038)</f>
        <v>0</v>
      </c>
      <c r="I1038" s="243">
        <f>SUMIFS('A-methods'!O:O,'A-methods'!$AG:$AG,"absolute",'A-methods'!$AF:$AF,$B1038,'A-methods'!$E:$E,$C1038,'A-methods'!$A:$A,$D1038)</f>
        <v>0</v>
      </c>
      <c r="J1038" s="243">
        <f>SUMIFS('A-methods'!P:P,'A-methods'!$AG:$AG,"absolute",'A-methods'!$AF:$AF,$B1038,'A-methods'!$E:$E,$C1038,'A-methods'!$A:$A,$D1038)</f>
        <v>0</v>
      </c>
      <c r="K1038" s="243">
        <f>SUMIFS('A-methods'!Q:Q,'A-methods'!$AG:$AG,"absolute",'A-methods'!$AF:$AF,$B1038,'A-methods'!$E:$E,$C1038,'A-methods'!$A:$A,$D1038)</f>
        <v>0</v>
      </c>
      <c r="L1038" s="243">
        <f>SUMIFS('A-methods'!R:R,'A-methods'!$AG:$AG,"absolute",'A-methods'!$AF:$AF,$B1038,'A-methods'!$E:$E,$C1038,'A-methods'!$A:$A,$D1038)</f>
        <v>0</v>
      </c>
      <c r="M1038" s="243">
        <f>SUMIFS('A-methods'!S:S,'A-methods'!$AG:$AG,"absolute",'A-methods'!$AF:$AF,$B1038,'A-methods'!$E:$E,$C1038,'A-methods'!$A:$A,$D1038)</f>
        <v>0</v>
      </c>
      <c r="N1038" s="243">
        <f>SUMIFS('A-methods'!T:T,'A-methods'!$AG:$AG,"absolute",'A-methods'!$AF:$AF,$B1038,'A-methods'!$E:$E,$C1038,'A-methods'!$A:$A,$D1038)</f>
        <v>0</v>
      </c>
      <c r="O1038" s="243">
        <f>SUMIFS('A-methods'!U:U,'A-methods'!$AG:$AG,"absolute",'A-methods'!$AF:$AF,$B1038,'A-methods'!$E:$E,$C1038,'A-methods'!$A:$A,$D1038)</f>
        <v>0</v>
      </c>
      <c r="P1038" s="243">
        <f>SUMIFS('A-methods'!V:V,'A-methods'!$AG:$AG,"absolute",'A-methods'!$AF:$AF,$B1038,'A-methods'!$E:$E,$C1038,'A-methods'!$A:$A,$D1038)</f>
        <v>0</v>
      </c>
      <c r="Q1038" s="243">
        <f>SUMIFS('A-methods'!W:W,'A-methods'!$AG:$AG,"absolute",'A-methods'!$AF:$AF,$B1038,'A-methods'!$E:$E,$C1038,'A-methods'!$A:$A,$D1038)</f>
        <v>0</v>
      </c>
      <c r="R1038" s="243">
        <f>SUMIFS('A-methods'!X:X,'A-methods'!$AG:$AG,"absolute",'A-methods'!$AF:$AF,$B1038,'A-methods'!$E:$E,$C1038,'A-methods'!$A:$A,$D1038)</f>
        <v>0</v>
      </c>
      <c r="S1038" s="243">
        <f>SUMIFS('A-methods'!Y:Y,'A-methods'!$AG:$AG,"absolute",'A-methods'!$AF:$AF,$B1038,'A-methods'!$E:$E,$C1038,'A-methods'!$A:$A,$D1038)</f>
        <v>0</v>
      </c>
      <c r="T1038" s="243">
        <f>SUMIFS('A-methods'!Z:Z,'A-methods'!$AG:$AG,"absolute",'A-methods'!$AF:$AF,$B1038,'A-methods'!$E:$E,$C1038,'A-methods'!$A:$A,$D1038)</f>
        <v>0</v>
      </c>
      <c r="U1038" s="243">
        <f>SUMIFS('A-methods'!AA:AA,'A-methods'!$AG:$AG,"absolute",'A-methods'!$AF:$AF,$B1038,'A-methods'!$E:$E,$C1038,'A-methods'!$A:$A,$D1038)</f>
        <v>0</v>
      </c>
      <c r="V1038" s="243">
        <f>SUMIFS('A-methods'!AB:AB,'A-methods'!$AG:$AG,"absolute",'A-methods'!$AF:$AF,$B1038,'A-methods'!$E:$E,$C1038,'A-methods'!$A:$A,$D1038)</f>
        <v>0</v>
      </c>
      <c r="W1038" s="243">
        <f>SUMIFS('A-methods'!AC:AC,'A-methods'!$AG:$AG,"absolute",'A-methods'!$AF:$AF,$B1038,'A-methods'!$E:$E,$C1038,'A-methods'!$A:$A,$D1038)</f>
        <v>0</v>
      </c>
      <c r="X1038" s="243">
        <f>SUMIFS('A-methods'!AD:AD,'A-methods'!$AG:$AG,"absolute",'A-methods'!$AF:$AF,$B1038,'A-methods'!$E:$E,$C1038,'A-methods'!$A:$A,$D1038)</f>
        <v>0</v>
      </c>
      <c r="Y1038" s="243">
        <f>SUMIFS('A-methods'!AE:AE,'A-methods'!$AG:$AG,"absolute",'A-methods'!$AF:$AF,$B1038,'A-methods'!$E:$E,$C1038,'A-methods'!$A:$A,$D1038)</f>
        <v>0</v>
      </c>
    </row>
    <row r="1039" spans="1:27">
      <c r="A1039" s="237" t="s">
        <v>127</v>
      </c>
      <c r="B1039" s="221" t="s">
        <v>128</v>
      </c>
      <c r="C1039" s="274" t="str">
        <f t="shared" si="96"/>
        <v>NT</v>
      </c>
      <c r="D1039" s="272" t="str">
        <f t="shared" si="97"/>
        <v>Best</v>
      </c>
      <c r="E1039" s="195">
        <f>SUMIFS('A-methods'!K:K,'A-methods'!$AG:$AG,"absolute",'A-methods'!$AF:$AF,$B1039,'A-methods'!$E:$E,$C1039,'A-methods'!$A:$A,$D1039)</f>
        <v>0</v>
      </c>
      <c r="F1039" s="243">
        <f>SUMIFS('A-methods'!L:L,'A-methods'!$AG:$AG,"absolute",'A-methods'!$AF:$AF,$B1039,'A-methods'!$E:$E,$C1039,'A-methods'!$A:$A,$D1039)</f>
        <v>0</v>
      </c>
      <c r="G1039" s="243">
        <f>SUMIFS('A-methods'!M:M,'A-methods'!$AG:$AG,"absolute",'A-methods'!$AF:$AF,$B1039,'A-methods'!$E:$E,$C1039,'A-methods'!$A:$A,$D1039)</f>
        <v>0</v>
      </c>
      <c r="H1039" s="243">
        <f>SUMIFS('A-methods'!N:N,'A-methods'!$AG:$AG,"absolute",'A-methods'!$AF:$AF,$B1039,'A-methods'!$E:$E,$C1039,'A-methods'!$A:$A,$D1039)</f>
        <v>0</v>
      </c>
      <c r="I1039" s="243">
        <f>SUMIFS('A-methods'!O:O,'A-methods'!$AG:$AG,"absolute",'A-methods'!$AF:$AF,$B1039,'A-methods'!$E:$E,$C1039,'A-methods'!$A:$A,$D1039)</f>
        <v>0</v>
      </c>
      <c r="J1039" s="243">
        <f>SUMIFS('A-methods'!P:P,'A-methods'!$AG:$AG,"absolute",'A-methods'!$AF:$AF,$B1039,'A-methods'!$E:$E,$C1039,'A-methods'!$A:$A,$D1039)</f>
        <v>0</v>
      </c>
      <c r="K1039" s="243">
        <f>SUMIFS('A-methods'!Q:Q,'A-methods'!$AG:$AG,"absolute",'A-methods'!$AF:$AF,$B1039,'A-methods'!$E:$E,$C1039,'A-methods'!$A:$A,$D1039)</f>
        <v>0</v>
      </c>
      <c r="L1039" s="243">
        <f>SUMIFS('A-methods'!R:R,'A-methods'!$AG:$AG,"absolute",'A-methods'!$AF:$AF,$B1039,'A-methods'!$E:$E,$C1039,'A-methods'!$A:$A,$D1039)</f>
        <v>0</v>
      </c>
      <c r="M1039" s="243">
        <f>SUMIFS('A-methods'!S:S,'A-methods'!$AG:$AG,"absolute",'A-methods'!$AF:$AF,$B1039,'A-methods'!$E:$E,$C1039,'A-methods'!$A:$A,$D1039)</f>
        <v>0</v>
      </c>
      <c r="N1039" s="243">
        <f>SUMIFS('A-methods'!T:T,'A-methods'!$AG:$AG,"absolute",'A-methods'!$AF:$AF,$B1039,'A-methods'!$E:$E,$C1039,'A-methods'!$A:$A,$D1039)</f>
        <v>0</v>
      </c>
      <c r="O1039" s="243">
        <f>SUMIFS('A-methods'!U:U,'A-methods'!$AG:$AG,"absolute",'A-methods'!$AF:$AF,$B1039,'A-methods'!$E:$E,$C1039,'A-methods'!$A:$A,$D1039)</f>
        <v>0</v>
      </c>
      <c r="P1039" s="243">
        <f>SUMIFS('A-methods'!V:V,'A-methods'!$AG:$AG,"absolute",'A-methods'!$AF:$AF,$B1039,'A-methods'!$E:$E,$C1039,'A-methods'!$A:$A,$D1039)</f>
        <v>0</v>
      </c>
      <c r="Q1039" s="243">
        <f>SUMIFS('A-methods'!W:W,'A-methods'!$AG:$AG,"absolute",'A-methods'!$AF:$AF,$B1039,'A-methods'!$E:$E,$C1039,'A-methods'!$A:$A,$D1039)</f>
        <v>0</v>
      </c>
      <c r="R1039" s="243">
        <f>SUMIFS('A-methods'!X:X,'A-methods'!$AG:$AG,"absolute",'A-methods'!$AF:$AF,$B1039,'A-methods'!$E:$E,$C1039,'A-methods'!$A:$A,$D1039)</f>
        <v>0</v>
      </c>
      <c r="S1039" s="243">
        <f>SUMIFS('A-methods'!Y:Y,'A-methods'!$AG:$AG,"absolute",'A-methods'!$AF:$AF,$B1039,'A-methods'!$E:$E,$C1039,'A-methods'!$A:$A,$D1039)</f>
        <v>0</v>
      </c>
      <c r="T1039" s="243">
        <f>SUMIFS('A-methods'!Z:Z,'A-methods'!$AG:$AG,"absolute",'A-methods'!$AF:$AF,$B1039,'A-methods'!$E:$E,$C1039,'A-methods'!$A:$A,$D1039)</f>
        <v>0</v>
      </c>
      <c r="U1039" s="243">
        <f>SUMIFS('A-methods'!AA:AA,'A-methods'!$AG:$AG,"absolute",'A-methods'!$AF:$AF,$B1039,'A-methods'!$E:$E,$C1039,'A-methods'!$A:$A,$D1039)</f>
        <v>0</v>
      </c>
      <c r="V1039" s="243">
        <f>SUMIFS('A-methods'!AB:AB,'A-methods'!$AG:$AG,"absolute",'A-methods'!$AF:$AF,$B1039,'A-methods'!$E:$E,$C1039,'A-methods'!$A:$A,$D1039)</f>
        <v>0</v>
      </c>
      <c r="W1039" s="243">
        <f>SUMIFS('A-methods'!AC:AC,'A-methods'!$AG:$AG,"absolute",'A-methods'!$AF:$AF,$B1039,'A-methods'!$E:$E,$C1039,'A-methods'!$A:$A,$D1039)</f>
        <v>0</v>
      </c>
      <c r="X1039" s="243">
        <f>SUMIFS('A-methods'!AD:AD,'A-methods'!$AG:$AG,"absolute",'A-methods'!$AF:$AF,$B1039,'A-methods'!$E:$E,$C1039,'A-methods'!$A:$A,$D1039)</f>
        <v>0</v>
      </c>
      <c r="Y1039" s="243">
        <f>SUMIFS('A-methods'!AE:AE,'A-methods'!$AG:$AG,"absolute",'A-methods'!$AF:$AF,$B1039,'A-methods'!$E:$E,$C1039,'A-methods'!$A:$A,$D1039)</f>
        <v>0</v>
      </c>
    </row>
    <row r="1040" spans="1:27">
      <c r="A1040" s="237" t="s">
        <v>254</v>
      </c>
      <c r="B1040" s="221" t="s">
        <v>202</v>
      </c>
      <c r="C1040" s="274" t="str">
        <f t="shared" si="96"/>
        <v>NT</v>
      </c>
      <c r="D1040" s="272" t="str">
        <f t="shared" si="97"/>
        <v>Best</v>
      </c>
      <c r="E1040" s="195">
        <f>SUMIFS('A-methods'!K:K,'A-methods'!$AG:$AG,"absolute",'A-methods'!$AF:$AF,$B1040,'A-methods'!$E:$E,$C1040,'A-methods'!$A:$A,$D1040)</f>
        <v>0</v>
      </c>
      <c r="F1040" s="243">
        <f>SUMIFS('A-methods'!L:L,'A-methods'!$AG:$AG,"absolute",'A-methods'!$AF:$AF,$B1040,'A-methods'!$E:$E,$C1040,'A-methods'!$A:$A,$D1040)</f>
        <v>0</v>
      </c>
      <c r="G1040" s="243">
        <f>SUMIFS('A-methods'!M:M,'A-methods'!$AG:$AG,"absolute",'A-methods'!$AF:$AF,$B1040,'A-methods'!$E:$E,$C1040,'A-methods'!$A:$A,$D1040)</f>
        <v>0</v>
      </c>
      <c r="H1040" s="243">
        <f>SUMIFS('A-methods'!N:N,'A-methods'!$AG:$AG,"absolute",'A-methods'!$AF:$AF,$B1040,'A-methods'!$E:$E,$C1040,'A-methods'!$A:$A,$D1040)</f>
        <v>0</v>
      </c>
      <c r="I1040" s="243">
        <f>SUMIFS('A-methods'!O:O,'A-methods'!$AG:$AG,"absolute",'A-methods'!$AF:$AF,$B1040,'A-methods'!$E:$E,$C1040,'A-methods'!$A:$A,$D1040)</f>
        <v>0</v>
      </c>
      <c r="J1040" s="243">
        <f>SUMIFS('A-methods'!P:P,'A-methods'!$AG:$AG,"absolute",'A-methods'!$AF:$AF,$B1040,'A-methods'!$E:$E,$C1040,'A-methods'!$A:$A,$D1040)</f>
        <v>0</v>
      </c>
      <c r="K1040" s="243">
        <f>SUMIFS('A-methods'!Q:Q,'A-methods'!$AG:$AG,"absolute",'A-methods'!$AF:$AF,$B1040,'A-methods'!$E:$E,$C1040,'A-methods'!$A:$A,$D1040)</f>
        <v>0</v>
      </c>
      <c r="L1040" s="243">
        <f>SUMIFS('A-methods'!R:R,'A-methods'!$AG:$AG,"absolute",'A-methods'!$AF:$AF,$B1040,'A-methods'!$E:$E,$C1040,'A-methods'!$A:$A,$D1040)</f>
        <v>0</v>
      </c>
      <c r="M1040" s="243">
        <f>SUMIFS('A-methods'!S:S,'A-methods'!$AG:$AG,"absolute",'A-methods'!$AF:$AF,$B1040,'A-methods'!$E:$E,$C1040,'A-methods'!$A:$A,$D1040)</f>
        <v>0</v>
      </c>
      <c r="N1040" s="243">
        <f>SUMIFS('A-methods'!T:T,'A-methods'!$AG:$AG,"absolute",'A-methods'!$AF:$AF,$B1040,'A-methods'!$E:$E,$C1040,'A-methods'!$A:$A,$D1040)</f>
        <v>0</v>
      </c>
      <c r="O1040" s="243">
        <f>SUMIFS('A-methods'!U:U,'A-methods'!$AG:$AG,"absolute",'A-methods'!$AF:$AF,$B1040,'A-methods'!$E:$E,$C1040,'A-methods'!$A:$A,$D1040)</f>
        <v>0</v>
      </c>
      <c r="P1040" s="243">
        <f>SUMIFS('A-methods'!V:V,'A-methods'!$AG:$AG,"absolute",'A-methods'!$AF:$AF,$B1040,'A-methods'!$E:$E,$C1040,'A-methods'!$A:$A,$D1040)</f>
        <v>0</v>
      </c>
      <c r="Q1040" s="243">
        <f>SUMIFS('A-methods'!W:W,'A-methods'!$AG:$AG,"absolute",'A-methods'!$AF:$AF,$B1040,'A-methods'!$E:$E,$C1040,'A-methods'!$A:$A,$D1040)</f>
        <v>0</v>
      </c>
      <c r="R1040" s="243">
        <f>SUMIFS('A-methods'!X:X,'A-methods'!$AG:$AG,"absolute",'A-methods'!$AF:$AF,$B1040,'A-methods'!$E:$E,$C1040,'A-methods'!$A:$A,$D1040)</f>
        <v>0</v>
      </c>
      <c r="S1040" s="243">
        <f>SUMIFS('A-methods'!Y:Y,'A-methods'!$AG:$AG,"absolute",'A-methods'!$AF:$AF,$B1040,'A-methods'!$E:$E,$C1040,'A-methods'!$A:$A,$D1040)</f>
        <v>0</v>
      </c>
      <c r="T1040" s="243">
        <f>SUMIFS('A-methods'!Z:Z,'A-methods'!$AG:$AG,"absolute",'A-methods'!$AF:$AF,$B1040,'A-methods'!$E:$E,$C1040,'A-methods'!$A:$A,$D1040)</f>
        <v>0</v>
      </c>
      <c r="U1040" s="243">
        <f>SUMIFS('A-methods'!AA:AA,'A-methods'!$AG:$AG,"absolute",'A-methods'!$AF:$AF,$B1040,'A-methods'!$E:$E,$C1040,'A-methods'!$A:$A,$D1040)</f>
        <v>0</v>
      </c>
      <c r="V1040" s="243">
        <f>SUMIFS('A-methods'!AB:AB,'A-methods'!$AG:$AG,"absolute",'A-methods'!$AF:$AF,$B1040,'A-methods'!$E:$E,$C1040,'A-methods'!$A:$A,$D1040)</f>
        <v>0</v>
      </c>
      <c r="W1040" s="243">
        <f>SUMIFS('A-methods'!AC:AC,'A-methods'!$AG:$AG,"absolute",'A-methods'!$AF:$AF,$B1040,'A-methods'!$E:$E,$C1040,'A-methods'!$A:$A,$D1040)</f>
        <v>0</v>
      </c>
      <c r="X1040" s="243">
        <f>SUMIFS('A-methods'!AD:AD,'A-methods'!$AG:$AG,"absolute",'A-methods'!$AF:$AF,$B1040,'A-methods'!$E:$E,$C1040,'A-methods'!$A:$A,$D1040)</f>
        <v>0</v>
      </c>
      <c r="Y1040" s="243">
        <f>SUMIFS('A-methods'!AE:AE,'A-methods'!$AG:$AG,"absolute",'A-methods'!$AF:$AF,$B1040,'A-methods'!$E:$E,$C1040,'A-methods'!$A:$A,$D1040)</f>
        <v>0</v>
      </c>
    </row>
    <row r="1041" spans="1:32">
      <c r="A1041" s="237" t="s">
        <v>255</v>
      </c>
      <c r="B1041" s="221" t="s">
        <v>227</v>
      </c>
      <c r="C1041" s="274" t="str">
        <f t="shared" si="96"/>
        <v>NT</v>
      </c>
      <c r="D1041" s="272" t="str">
        <f t="shared" si="97"/>
        <v>Best</v>
      </c>
      <c r="E1041" s="195">
        <f>SUMIFS('A-methods'!K:K,'A-methods'!$AG:$AG,"absolute",'A-methods'!$AF:$AF,$B1041,'A-methods'!$E:$E,$C1041,'A-methods'!$A:$A,$D1041)</f>
        <v>0</v>
      </c>
      <c r="F1041" s="243">
        <f>SUMIFS('A-methods'!L:L,'A-methods'!$AG:$AG,"absolute",'A-methods'!$AF:$AF,$B1041,'A-methods'!$E:$E,$C1041,'A-methods'!$A:$A,$D1041)</f>
        <v>0</v>
      </c>
      <c r="G1041" s="243">
        <f>SUMIFS('A-methods'!M:M,'A-methods'!$AG:$AG,"absolute",'A-methods'!$AF:$AF,$B1041,'A-methods'!$E:$E,$C1041,'A-methods'!$A:$A,$D1041)</f>
        <v>0</v>
      </c>
      <c r="H1041" s="243">
        <f>SUMIFS('A-methods'!N:N,'A-methods'!$AG:$AG,"absolute",'A-methods'!$AF:$AF,$B1041,'A-methods'!$E:$E,$C1041,'A-methods'!$A:$A,$D1041)</f>
        <v>0</v>
      </c>
      <c r="I1041" s="243">
        <f>SUMIFS('A-methods'!O:O,'A-methods'!$AG:$AG,"absolute",'A-methods'!$AF:$AF,$B1041,'A-methods'!$E:$E,$C1041,'A-methods'!$A:$A,$D1041)</f>
        <v>0</v>
      </c>
      <c r="J1041" s="243">
        <f>SUMIFS('A-methods'!P:P,'A-methods'!$AG:$AG,"absolute",'A-methods'!$AF:$AF,$B1041,'A-methods'!$E:$E,$C1041,'A-methods'!$A:$A,$D1041)</f>
        <v>0</v>
      </c>
      <c r="K1041" s="243">
        <f>SUMIFS('A-methods'!Q:Q,'A-methods'!$AG:$AG,"absolute",'A-methods'!$AF:$AF,$B1041,'A-methods'!$E:$E,$C1041,'A-methods'!$A:$A,$D1041)</f>
        <v>0</v>
      </c>
      <c r="L1041" s="243">
        <f>SUMIFS('A-methods'!R:R,'A-methods'!$AG:$AG,"absolute",'A-methods'!$AF:$AF,$B1041,'A-methods'!$E:$E,$C1041,'A-methods'!$A:$A,$D1041)</f>
        <v>0</v>
      </c>
      <c r="M1041" s="243">
        <f>SUMIFS('A-methods'!S:S,'A-methods'!$AG:$AG,"absolute",'A-methods'!$AF:$AF,$B1041,'A-methods'!$E:$E,$C1041,'A-methods'!$A:$A,$D1041)</f>
        <v>0</v>
      </c>
      <c r="N1041" s="243">
        <f>SUMIFS('A-methods'!T:T,'A-methods'!$AG:$AG,"absolute",'A-methods'!$AF:$AF,$B1041,'A-methods'!$E:$E,$C1041,'A-methods'!$A:$A,$D1041)</f>
        <v>0</v>
      </c>
      <c r="O1041" s="243">
        <f>SUMIFS('A-methods'!U:U,'A-methods'!$AG:$AG,"absolute",'A-methods'!$AF:$AF,$B1041,'A-methods'!$E:$E,$C1041,'A-methods'!$A:$A,$D1041)</f>
        <v>0</v>
      </c>
      <c r="P1041" s="243">
        <f>SUMIFS('A-methods'!V:V,'A-methods'!$AG:$AG,"absolute",'A-methods'!$AF:$AF,$B1041,'A-methods'!$E:$E,$C1041,'A-methods'!$A:$A,$D1041)</f>
        <v>0</v>
      </c>
      <c r="Q1041" s="243">
        <f>SUMIFS('A-methods'!W:W,'A-methods'!$AG:$AG,"absolute",'A-methods'!$AF:$AF,$B1041,'A-methods'!$E:$E,$C1041,'A-methods'!$A:$A,$D1041)</f>
        <v>0</v>
      </c>
      <c r="R1041" s="243">
        <f>SUMIFS('A-methods'!X:X,'A-methods'!$AG:$AG,"absolute",'A-methods'!$AF:$AF,$B1041,'A-methods'!$E:$E,$C1041,'A-methods'!$A:$A,$D1041)</f>
        <v>0</v>
      </c>
      <c r="S1041" s="243">
        <f>SUMIFS('A-methods'!Y:Y,'A-methods'!$AG:$AG,"absolute",'A-methods'!$AF:$AF,$B1041,'A-methods'!$E:$E,$C1041,'A-methods'!$A:$A,$D1041)</f>
        <v>0</v>
      </c>
      <c r="T1041" s="243">
        <f>SUMIFS('A-methods'!Z:Z,'A-methods'!$AG:$AG,"absolute",'A-methods'!$AF:$AF,$B1041,'A-methods'!$E:$E,$C1041,'A-methods'!$A:$A,$D1041)</f>
        <v>0</v>
      </c>
      <c r="U1041" s="243">
        <f>SUMIFS('A-methods'!AA:AA,'A-methods'!$AG:$AG,"absolute",'A-methods'!$AF:$AF,$B1041,'A-methods'!$E:$E,$C1041,'A-methods'!$A:$A,$D1041)</f>
        <v>0</v>
      </c>
      <c r="V1041" s="243">
        <f>SUMIFS('A-methods'!AB:AB,'A-methods'!$AG:$AG,"absolute",'A-methods'!$AF:$AF,$B1041,'A-methods'!$E:$E,$C1041,'A-methods'!$A:$A,$D1041)</f>
        <v>0</v>
      </c>
      <c r="W1041" s="243">
        <f>SUMIFS('A-methods'!AC:AC,'A-methods'!$AG:$AG,"absolute",'A-methods'!$AF:$AF,$B1041,'A-methods'!$E:$E,$C1041,'A-methods'!$A:$A,$D1041)</f>
        <v>0</v>
      </c>
      <c r="X1041" s="243">
        <f>SUMIFS('A-methods'!AD:AD,'A-methods'!$AG:$AG,"absolute",'A-methods'!$AF:$AF,$B1041,'A-methods'!$E:$E,$C1041,'A-methods'!$A:$A,$D1041)</f>
        <v>0</v>
      </c>
      <c r="Y1041" s="243">
        <f>SUMIFS('A-methods'!AE:AE,'A-methods'!$AG:$AG,"absolute",'A-methods'!$AF:$AF,$B1041,'A-methods'!$E:$E,$C1041,'A-methods'!$A:$A,$D1041)</f>
        <v>0</v>
      </c>
    </row>
    <row r="1042" spans="1:32">
      <c r="A1042" s="237" t="s">
        <v>256</v>
      </c>
      <c r="B1042" s="221" t="s">
        <v>372</v>
      </c>
      <c r="C1042" s="274" t="str">
        <f t="shared" si="96"/>
        <v>NT</v>
      </c>
      <c r="D1042" s="272" t="str">
        <f t="shared" si="97"/>
        <v>Best</v>
      </c>
      <c r="E1042" s="195">
        <f>SUMIFS('A-methods'!K:K,'A-methods'!$AG:$AG,"absolute",'A-methods'!$AF:$AF,$B1042,'A-methods'!$E:$E,$C1042,'A-methods'!$A:$A,$D1042)</f>
        <v>0</v>
      </c>
      <c r="F1042" s="243">
        <f>SUMIFS('A-methods'!L:L,'A-methods'!$AG:$AG,"absolute",'A-methods'!$AF:$AF,$B1042,'A-methods'!$E:$E,$C1042,'A-methods'!$A:$A,$D1042)</f>
        <v>0</v>
      </c>
      <c r="G1042" s="243">
        <f>SUMIFS('A-methods'!M:M,'A-methods'!$AG:$AG,"absolute",'A-methods'!$AF:$AF,$B1042,'A-methods'!$E:$E,$C1042,'A-methods'!$A:$A,$D1042)</f>
        <v>0</v>
      </c>
      <c r="H1042" s="243">
        <f>SUMIFS('A-methods'!N:N,'A-methods'!$AG:$AG,"absolute",'A-methods'!$AF:$AF,$B1042,'A-methods'!$E:$E,$C1042,'A-methods'!$A:$A,$D1042)</f>
        <v>0</v>
      </c>
      <c r="I1042" s="243">
        <f>SUMIFS('A-methods'!O:O,'A-methods'!$AG:$AG,"absolute",'A-methods'!$AF:$AF,$B1042,'A-methods'!$E:$E,$C1042,'A-methods'!$A:$A,$D1042)</f>
        <v>0</v>
      </c>
      <c r="J1042" s="243">
        <f>SUMIFS('A-methods'!P:P,'A-methods'!$AG:$AG,"absolute",'A-methods'!$AF:$AF,$B1042,'A-methods'!$E:$E,$C1042,'A-methods'!$A:$A,$D1042)</f>
        <v>0</v>
      </c>
      <c r="K1042" s="243">
        <f>SUMIFS('A-methods'!Q:Q,'A-methods'!$AG:$AG,"absolute",'A-methods'!$AF:$AF,$B1042,'A-methods'!$E:$E,$C1042,'A-methods'!$A:$A,$D1042)</f>
        <v>0</v>
      </c>
      <c r="L1042" s="243">
        <f>SUMIFS('A-methods'!R:R,'A-methods'!$AG:$AG,"absolute",'A-methods'!$AF:$AF,$B1042,'A-methods'!$E:$E,$C1042,'A-methods'!$A:$A,$D1042)</f>
        <v>0</v>
      </c>
      <c r="M1042" s="243">
        <f>SUMIFS('A-methods'!S:S,'A-methods'!$AG:$AG,"absolute",'A-methods'!$AF:$AF,$B1042,'A-methods'!$E:$E,$C1042,'A-methods'!$A:$A,$D1042)</f>
        <v>0</v>
      </c>
      <c r="N1042" s="243">
        <f>SUMIFS('A-methods'!T:T,'A-methods'!$AG:$AG,"absolute",'A-methods'!$AF:$AF,$B1042,'A-methods'!$E:$E,$C1042,'A-methods'!$A:$A,$D1042)</f>
        <v>0</v>
      </c>
      <c r="O1042" s="243">
        <f>SUMIFS('A-methods'!U:U,'A-methods'!$AG:$AG,"absolute",'A-methods'!$AF:$AF,$B1042,'A-methods'!$E:$E,$C1042,'A-methods'!$A:$A,$D1042)</f>
        <v>0</v>
      </c>
      <c r="P1042" s="243">
        <f>SUMIFS('A-methods'!V:V,'A-methods'!$AG:$AG,"absolute",'A-methods'!$AF:$AF,$B1042,'A-methods'!$E:$E,$C1042,'A-methods'!$A:$A,$D1042)</f>
        <v>0</v>
      </c>
      <c r="Q1042" s="243">
        <f>SUMIFS('A-methods'!W:W,'A-methods'!$AG:$AG,"absolute",'A-methods'!$AF:$AF,$B1042,'A-methods'!$E:$E,$C1042,'A-methods'!$A:$A,$D1042)</f>
        <v>0</v>
      </c>
      <c r="R1042" s="243">
        <f>SUMIFS('A-methods'!X:X,'A-methods'!$AG:$AG,"absolute",'A-methods'!$AF:$AF,$B1042,'A-methods'!$E:$E,$C1042,'A-methods'!$A:$A,$D1042)</f>
        <v>0</v>
      </c>
      <c r="S1042" s="243">
        <f>SUMIFS('A-methods'!Y:Y,'A-methods'!$AG:$AG,"absolute",'A-methods'!$AF:$AF,$B1042,'A-methods'!$E:$E,$C1042,'A-methods'!$A:$A,$D1042)</f>
        <v>0</v>
      </c>
      <c r="T1042" s="243">
        <f>SUMIFS('A-methods'!Z:Z,'A-methods'!$AG:$AG,"absolute",'A-methods'!$AF:$AF,$B1042,'A-methods'!$E:$E,$C1042,'A-methods'!$A:$A,$D1042)</f>
        <v>0</v>
      </c>
      <c r="U1042" s="243">
        <f>SUMIFS('A-methods'!AA:AA,'A-methods'!$AG:$AG,"absolute",'A-methods'!$AF:$AF,$B1042,'A-methods'!$E:$E,$C1042,'A-methods'!$A:$A,$D1042)</f>
        <v>0</v>
      </c>
      <c r="V1042" s="243">
        <f>SUMIFS('A-methods'!AB:AB,'A-methods'!$AG:$AG,"absolute",'A-methods'!$AF:$AF,$B1042,'A-methods'!$E:$E,$C1042,'A-methods'!$A:$A,$D1042)</f>
        <v>0</v>
      </c>
      <c r="W1042" s="243">
        <f>SUMIFS('A-methods'!AC:AC,'A-methods'!$AG:$AG,"absolute",'A-methods'!$AF:$AF,$B1042,'A-methods'!$E:$E,$C1042,'A-methods'!$A:$A,$D1042)</f>
        <v>0</v>
      </c>
      <c r="X1042" s="243">
        <f>SUMIFS('A-methods'!AD:AD,'A-methods'!$AG:$AG,"absolute",'A-methods'!$AF:$AF,$B1042,'A-methods'!$E:$E,$C1042,'A-methods'!$A:$A,$D1042)</f>
        <v>0</v>
      </c>
      <c r="Y1042" s="243">
        <f>SUMIFS('A-methods'!AE:AE,'A-methods'!$AG:$AG,"absolute",'A-methods'!$AF:$AF,$B1042,'A-methods'!$E:$E,$C1042,'A-methods'!$A:$A,$D1042)</f>
        <v>0</v>
      </c>
    </row>
    <row r="1043" spans="1:32">
      <c r="A1043" s="237" t="s">
        <v>370</v>
      </c>
      <c r="B1043" s="221" t="s">
        <v>371</v>
      </c>
      <c r="C1043" s="274" t="str">
        <f t="shared" si="96"/>
        <v>NT</v>
      </c>
      <c r="D1043" s="272" t="str">
        <f t="shared" si="97"/>
        <v>Best</v>
      </c>
      <c r="E1043" s="195">
        <f>SUMIFS('A-methods'!K:K,'A-methods'!$AG:$AG,"absolute",'A-methods'!$AF:$AF,$B1043,'A-methods'!$E:$E,$C1043,'A-methods'!$A:$A,$D1043)</f>
        <v>0</v>
      </c>
      <c r="F1043" s="243">
        <f>SUMIFS('A-methods'!L:L,'A-methods'!$AG:$AG,"absolute",'A-methods'!$AF:$AF,$B1043,'A-methods'!$E:$E,$C1043,'A-methods'!$A:$A,$D1043)</f>
        <v>0</v>
      </c>
      <c r="G1043" s="243">
        <f>SUMIFS('A-methods'!M:M,'A-methods'!$AG:$AG,"absolute",'A-methods'!$AF:$AF,$B1043,'A-methods'!$E:$E,$C1043,'A-methods'!$A:$A,$D1043)</f>
        <v>0</v>
      </c>
      <c r="H1043" s="243">
        <f>SUMIFS('A-methods'!N:N,'A-methods'!$AG:$AG,"absolute",'A-methods'!$AF:$AF,$B1043,'A-methods'!$E:$E,$C1043,'A-methods'!$A:$A,$D1043)</f>
        <v>0</v>
      </c>
      <c r="I1043" s="243">
        <f>SUMIFS('A-methods'!O:O,'A-methods'!$AG:$AG,"absolute",'A-methods'!$AF:$AF,$B1043,'A-methods'!$E:$E,$C1043,'A-methods'!$A:$A,$D1043)</f>
        <v>0</v>
      </c>
      <c r="J1043" s="243">
        <f>SUMIFS('A-methods'!P:P,'A-methods'!$AG:$AG,"absolute",'A-methods'!$AF:$AF,$B1043,'A-methods'!$E:$E,$C1043,'A-methods'!$A:$A,$D1043)</f>
        <v>0</v>
      </c>
      <c r="K1043" s="243">
        <f>SUMIFS('A-methods'!Q:Q,'A-methods'!$AG:$AG,"absolute",'A-methods'!$AF:$AF,$B1043,'A-methods'!$E:$E,$C1043,'A-methods'!$A:$A,$D1043)</f>
        <v>0</v>
      </c>
      <c r="L1043" s="243">
        <f>SUMIFS('A-methods'!R:R,'A-methods'!$AG:$AG,"absolute",'A-methods'!$AF:$AF,$B1043,'A-methods'!$E:$E,$C1043,'A-methods'!$A:$A,$D1043)</f>
        <v>0</v>
      </c>
      <c r="M1043" s="243">
        <f>SUMIFS('A-methods'!S:S,'A-methods'!$AG:$AG,"absolute",'A-methods'!$AF:$AF,$B1043,'A-methods'!$E:$E,$C1043,'A-methods'!$A:$A,$D1043)</f>
        <v>0</v>
      </c>
      <c r="N1043" s="243">
        <f>SUMIFS('A-methods'!T:T,'A-methods'!$AG:$AG,"absolute",'A-methods'!$AF:$AF,$B1043,'A-methods'!$E:$E,$C1043,'A-methods'!$A:$A,$D1043)</f>
        <v>0</v>
      </c>
      <c r="O1043" s="243">
        <f>SUMIFS('A-methods'!U:U,'A-methods'!$AG:$AG,"absolute",'A-methods'!$AF:$AF,$B1043,'A-methods'!$E:$E,$C1043,'A-methods'!$A:$A,$D1043)</f>
        <v>0</v>
      </c>
      <c r="P1043" s="243">
        <f>SUMIFS('A-methods'!V:V,'A-methods'!$AG:$AG,"absolute",'A-methods'!$AF:$AF,$B1043,'A-methods'!$E:$E,$C1043,'A-methods'!$A:$A,$D1043)</f>
        <v>0</v>
      </c>
      <c r="Q1043" s="243">
        <f>SUMIFS('A-methods'!W:W,'A-methods'!$AG:$AG,"absolute",'A-methods'!$AF:$AF,$B1043,'A-methods'!$E:$E,$C1043,'A-methods'!$A:$A,$D1043)</f>
        <v>0</v>
      </c>
      <c r="R1043" s="243">
        <f>SUMIFS('A-methods'!X:X,'A-methods'!$AG:$AG,"absolute",'A-methods'!$AF:$AF,$B1043,'A-methods'!$E:$E,$C1043,'A-methods'!$A:$A,$D1043)</f>
        <v>0</v>
      </c>
      <c r="S1043" s="243">
        <f>SUMIFS('A-methods'!Y:Y,'A-methods'!$AG:$AG,"absolute",'A-methods'!$AF:$AF,$B1043,'A-methods'!$E:$E,$C1043,'A-methods'!$A:$A,$D1043)</f>
        <v>0</v>
      </c>
      <c r="T1043" s="243">
        <f>SUMIFS('A-methods'!Z:Z,'A-methods'!$AG:$AG,"absolute",'A-methods'!$AF:$AF,$B1043,'A-methods'!$E:$E,$C1043,'A-methods'!$A:$A,$D1043)</f>
        <v>0</v>
      </c>
      <c r="U1043" s="243">
        <f>SUMIFS('A-methods'!AA:AA,'A-methods'!$AG:$AG,"absolute",'A-methods'!$AF:$AF,$B1043,'A-methods'!$E:$E,$C1043,'A-methods'!$A:$A,$D1043)</f>
        <v>0</v>
      </c>
      <c r="V1043" s="243">
        <f>SUMIFS('A-methods'!AB:AB,'A-methods'!$AG:$AG,"absolute",'A-methods'!$AF:$AF,$B1043,'A-methods'!$E:$E,$C1043,'A-methods'!$A:$A,$D1043)</f>
        <v>0</v>
      </c>
      <c r="W1043" s="243">
        <f>SUMIFS('A-methods'!AC:AC,'A-methods'!$AG:$AG,"absolute",'A-methods'!$AF:$AF,$B1043,'A-methods'!$E:$E,$C1043,'A-methods'!$A:$A,$D1043)</f>
        <v>0</v>
      </c>
      <c r="X1043" s="243">
        <f>SUMIFS('A-methods'!AD:AD,'A-methods'!$AG:$AG,"absolute",'A-methods'!$AF:$AF,$B1043,'A-methods'!$E:$E,$C1043,'A-methods'!$A:$A,$D1043)</f>
        <v>0</v>
      </c>
      <c r="Y1043" s="243">
        <f>SUMIFS('A-methods'!AE:AE,'A-methods'!$AG:$AG,"absolute",'A-methods'!$AF:$AF,$B1043,'A-methods'!$E:$E,$C1043,'A-methods'!$A:$A,$D1043)</f>
        <v>0</v>
      </c>
    </row>
    <row r="1044" spans="1:32">
      <c r="A1044" s="237" t="s">
        <v>381</v>
      </c>
      <c r="B1044" s="221" t="s">
        <v>382</v>
      </c>
      <c r="C1044" s="274" t="str">
        <f t="shared" si="96"/>
        <v>NT</v>
      </c>
      <c r="D1044" s="272" t="str">
        <f t="shared" si="97"/>
        <v>Best</v>
      </c>
      <c r="E1044" s="195">
        <f>SUMIFS('A-methods'!K:K,'A-methods'!$AG:$AG,"absolute",'A-methods'!$AF:$AF,$B1044,'A-methods'!$E:$E,$C1044,'A-methods'!$A:$A,$D1044)</f>
        <v>0</v>
      </c>
      <c r="F1044" s="243">
        <f>SUMIFS('A-methods'!L:L,'A-methods'!$AG:$AG,"absolute",'A-methods'!$AF:$AF,$B1044,'A-methods'!$E:$E,$C1044,'A-methods'!$A:$A,$D1044)</f>
        <v>0</v>
      </c>
      <c r="G1044" s="243">
        <f>SUMIFS('A-methods'!M:M,'A-methods'!$AG:$AG,"absolute",'A-methods'!$AF:$AF,$B1044,'A-methods'!$E:$E,$C1044,'A-methods'!$A:$A,$D1044)</f>
        <v>0</v>
      </c>
      <c r="H1044" s="243">
        <f>SUMIFS('A-methods'!N:N,'A-methods'!$AG:$AG,"absolute",'A-methods'!$AF:$AF,$B1044,'A-methods'!$E:$E,$C1044,'A-methods'!$A:$A,$D1044)</f>
        <v>0</v>
      </c>
      <c r="I1044" s="243">
        <f>SUMIFS('A-methods'!O:O,'A-methods'!$AG:$AG,"absolute",'A-methods'!$AF:$AF,$B1044,'A-methods'!$E:$E,$C1044,'A-methods'!$A:$A,$D1044)</f>
        <v>0</v>
      </c>
      <c r="J1044" s="243">
        <f>SUMIFS('A-methods'!P:P,'A-methods'!$AG:$AG,"absolute",'A-methods'!$AF:$AF,$B1044,'A-methods'!$E:$E,$C1044,'A-methods'!$A:$A,$D1044)</f>
        <v>0</v>
      </c>
      <c r="K1044" s="243">
        <f>SUMIFS('A-methods'!Q:Q,'A-methods'!$AG:$AG,"absolute",'A-methods'!$AF:$AF,$B1044,'A-methods'!$E:$E,$C1044,'A-methods'!$A:$A,$D1044)</f>
        <v>0</v>
      </c>
      <c r="L1044" s="243">
        <f>SUMIFS('A-methods'!R:R,'A-methods'!$AG:$AG,"absolute",'A-methods'!$AF:$AF,$B1044,'A-methods'!$E:$E,$C1044,'A-methods'!$A:$A,$D1044)</f>
        <v>0</v>
      </c>
      <c r="M1044" s="243">
        <f>SUMIFS('A-methods'!S:S,'A-methods'!$AG:$AG,"absolute",'A-methods'!$AF:$AF,$B1044,'A-methods'!$E:$E,$C1044,'A-methods'!$A:$A,$D1044)</f>
        <v>0</v>
      </c>
      <c r="N1044" s="243">
        <f>SUMIFS('A-methods'!T:T,'A-methods'!$AG:$AG,"absolute",'A-methods'!$AF:$AF,$B1044,'A-methods'!$E:$E,$C1044,'A-methods'!$A:$A,$D1044)</f>
        <v>0</v>
      </c>
      <c r="O1044" s="243">
        <f>SUMIFS('A-methods'!U:U,'A-methods'!$AG:$AG,"absolute",'A-methods'!$AF:$AF,$B1044,'A-methods'!$E:$E,$C1044,'A-methods'!$A:$A,$D1044)</f>
        <v>0</v>
      </c>
      <c r="P1044" s="243">
        <f>SUMIFS('A-methods'!V:V,'A-methods'!$AG:$AG,"absolute",'A-methods'!$AF:$AF,$B1044,'A-methods'!$E:$E,$C1044,'A-methods'!$A:$A,$D1044)</f>
        <v>0</v>
      </c>
      <c r="Q1044" s="243">
        <f>SUMIFS('A-methods'!W:W,'A-methods'!$AG:$AG,"absolute",'A-methods'!$AF:$AF,$B1044,'A-methods'!$E:$E,$C1044,'A-methods'!$A:$A,$D1044)</f>
        <v>0</v>
      </c>
      <c r="R1044" s="243">
        <f>SUMIFS('A-methods'!X:X,'A-methods'!$AG:$AG,"absolute",'A-methods'!$AF:$AF,$B1044,'A-methods'!$E:$E,$C1044,'A-methods'!$A:$A,$D1044)</f>
        <v>0</v>
      </c>
      <c r="S1044" s="243">
        <f>SUMIFS('A-methods'!Y:Y,'A-methods'!$AG:$AG,"absolute",'A-methods'!$AF:$AF,$B1044,'A-methods'!$E:$E,$C1044,'A-methods'!$A:$A,$D1044)</f>
        <v>0</v>
      </c>
      <c r="T1044" s="243">
        <f>SUMIFS('A-methods'!Z:Z,'A-methods'!$AG:$AG,"absolute",'A-methods'!$AF:$AF,$B1044,'A-methods'!$E:$E,$C1044,'A-methods'!$A:$A,$D1044)</f>
        <v>0</v>
      </c>
      <c r="U1044" s="243">
        <f>SUMIFS('A-methods'!AA:AA,'A-methods'!$AG:$AG,"absolute",'A-methods'!$AF:$AF,$B1044,'A-methods'!$E:$E,$C1044,'A-methods'!$A:$A,$D1044)</f>
        <v>0</v>
      </c>
      <c r="V1044" s="243">
        <f>SUMIFS('A-methods'!AB:AB,'A-methods'!$AG:$AG,"absolute",'A-methods'!$AF:$AF,$B1044,'A-methods'!$E:$E,$C1044,'A-methods'!$A:$A,$D1044)</f>
        <v>0</v>
      </c>
      <c r="W1044" s="243">
        <f>SUMIFS('A-methods'!AC:AC,'A-methods'!$AG:$AG,"absolute",'A-methods'!$AF:$AF,$B1044,'A-methods'!$E:$E,$C1044,'A-methods'!$A:$A,$D1044)</f>
        <v>0</v>
      </c>
      <c r="X1044" s="243">
        <f>SUMIFS('A-methods'!AD:AD,'A-methods'!$AG:$AG,"absolute",'A-methods'!$AF:$AF,$B1044,'A-methods'!$E:$E,$C1044,'A-methods'!$A:$A,$D1044)</f>
        <v>0</v>
      </c>
      <c r="Y1044" s="243">
        <f>SUMIFS('A-methods'!AE:AE,'A-methods'!$AG:$AG,"absolute",'A-methods'!$AF:$AF,$B1044,'A-methods'!$E:$E,$C1044,'A-methods'!$A:$A,$D1044)</f>
        <v>0</v>
      </c>
    </row>
    <row r="1045" spans="1:32">
      <c r="A1045" s="237" t="s">
        <v>257</v>
      </c>
      <c r="B1045" s="221" t="s">
        <v>194</v>
      </c>
      <c r="C1045" s="274" t="str">
        <f t="shared" si="96"/>
        <v>NT</v>
      </c>
      <c r="D1045" s="272" t="str">
        <f t="shared" si="97"/>
        <v>Best</v>
      </c>
      <c r="E1045" s="195">
        <f>SUMIFS('A-methods'!K:K,'A-methods'!$AG:$AG,"absolute",'A-methods'!$AF:$AF,$B1045,'A-methods'!$E:$E,$C1045,'A-methods'!$A:$A,$D1045)</f>
        <v>0</v>
      </c>
      <c r="F1045" s="243">
        <f>SUMIFS('A-methods'!L:L,'A-methods'!$AG:$AG,"absolute",'A-methods'!$AF:$AF,$B1045,'A-methods'!$E:$E,$C1045,'A-methods'!$A:$A,$D1045)</f>
        <v>0</v>
      </c>
      <c r="G1045" s="243">
        <f>SUMIFS('A-methods'!M:M,'A-methods'!$AG:$AG,"absolute",'A-methods'!$AF:$AF,$B1045,'A-methods'!$E:$E,$C1045,'A-methods'!$A:$A,$D1045)</f>
        <v>0</v>
      </c>
      <c r="H1045" s="243">
        <f>SUMIFS('A-methods'!N:N,'A-methods'!$AG:$AG,"absolute",'A-methods'!$AF:$AF,$B1045,'A-methods'!$E:$E,$C1045,'A-methods'!$A:$A,$D1045)</f>
        <v>0</v>
      </c>
      <c r="I1045" s="243">
        <f>SUMIFS('A-methods'!O:O,'A-methods'!$AG:$AG,"absolute",'A-methods'!$AF:$AF,$B1045,'A-methods'!$E:$E,$C1045,'A-methods'!$A:$A,$D1045)</f>
        <v>0</v>
      </c>
      <c r="J1045" s="243">
        <f>SUMIFS('A-methods'!P:P,'A-methods'!$AG:$AG,"absolute",'A-methods'!$AF:$AF,$B1045,'A-methods'!$E:$E,$C1045,'A-methods'!$A:$A,$D1045)</f>
        <v>0</v>
      </c>
      <c r="K1045" s="243">
        <f>SUMIFS('A-methods'!Q:Q,'A-methods'!$AG:$AG,"absolute",'A-methods'!$AF:$AF,$B1045,'A-methods'!$E:$E,$C1045,'A-methods'!$A:$A,$D1045)</f>
        <v>0</v>
      </c>
      <c r="L1045" s="243">
        <f>SUMIFS('A-methods'!R:R,'A-methods'!$AG:$AG,"absolute",'A-methods'!$AF:$AF,$B1045,'A-methods'!$E:$E,$C1045,'A-methods'!$A:$A,$D1045)</f>
        <v>0</v>
      </c>
      <c r="M1045" s="243">
        <f>SUMIFS('A-methods'!S:S,'A-methods'!$AG:$AG,"absolute",'A-methods'!$AF:$AF,$B1045,'A-methods'!$E:$E,$C1045,'A-methods'!$A:$A,$D1045)</f>
        <v>0</v>
      </c>
      <c r="N1045" s="243">
        <f>SUMIFS('A-methods'!T:T,'A-methods'!$AG:$AG,"absolute",'A-methods'!$AF:$AF,$B1045,'A-methods'!$E:$E,$C1045,'A-methods'!$A:$A,$D1045)</f>
        <v>0</v>
      </c>
      <c r="O1045" s="243">
        <f>SUMIFS('A-methods'!U:U,'A-methods'!$AG:$AG,"absolute",'A-methods'!$AF:$AF,$B1045,'A-methods'!$E:$E,$C1045,'A-methods'!$A:$A,$D1045)</f>
        <v>0</v>
      </c>
      <c r="P1045" s="243">
        <f>SUMIFS('A-methods'!V:V,'A-methods'!$AG:$AG,"absolute",'A-methods'!$AF:$AF,$B1045,'A-methods'!$E:$E,$C1045,'A-methods'!$A:$A,$D1045)</f>
        <v>0</v>
      </c>
      <c r="Q1045" s="243">
        <f>SUMIFS('A-methods'!W:W,'A-methods'!$AG:$AG,"absolute",'A-methods'!$AF:$AF,$B1045,'A-methods'!$E:$E,$C1045,'A-methods'!$A:$A,$D1045)</f>
        <v>0</v>
      </c>
      <c r="R1045" s="243">
        <f>SUMIFS('A-methods'!X:X,'A-methods'!$AG:$AG,"absolute",'A-methods'!$AF:$AF,$B1045,'A-methods'!$E:$E,$C1045,'A-methods'!$A:$A,$D1045)</f>
        <v>0</v>
      </c>
      <c r="S1045" s="243">
        <f>SUMIFS('A-methods'!Y:Y,'A-methods'!$AG:$AG,"absolute",'A-methods'!$AF:$AF,$B1045,'A-methods'!$E:$E,$C1045,'A-methods'!$A:$A,$D1045)</f>
        <v>0</v>
      </c>
      <c r="T1045" s="243">
        <f>SUMIFS('A-methods'!Z:Z,'A-methods'!$AG:$AG,"absolute",'A-methods'!$AF:$AF,$B1045,'A-methods'!$E:$E,$C1045,'A-methods'!$A:$A,$D1045)</f>
        <v>0</v>
      </c>
      <c r="U1045" s="243">
        <f>SUMIFS('A-methods'!AA:AA,'A-methods'!$AG:$AG,"absolute",'A-methods'!$AF:$AF,$B1045,'A-methods'!$E:$E,$C1045,'A-methods'!$A:$A,$D1045)</f>
        <v>0</v>
      </c>
      <c r="V1045" s="243">
        <f>SUMIFS('A-methods'!AB:AB,'A-methods'!$AG:$AG,"absolute",'A-methods'!$AF:$AF,$B1045,'A-methods'!$E:$E,$C1045,'A-methods'!$A:$A,$D1045)</f>
        <v>0</v>
      </c>
      <c r="W1045" s="243">
        <f>SUMIFS('A-methods'!AC:AC,'A-methods'!$AG:$AG,"absolute",'A-methods'!$AF:$AF,$B1045,'A-methods'!$E:$E,$C1045,'A-methods'!$A:$A,$D1045)</f>
        <v>0</v>
      </c>
      <c r="X1045" s="243">
        <f>SUMIFS('A-methods'!AD:AD,'A-methods'!$AG:$AG,"absolute",'A-methods'!$AF:$AF,$B1045,'A-methods'!$E:$E,$C1045,'A-methods'!$A:$A,$D1045)</f>
        <v>0</v>
      </c>
      <c r="Y1045" s="243">
        <f>SUMIFS('A-methods'!AE:AE,'A-methods'!$AG:$AG,"absolute",'A-methods'!$AF:$AF,$B1045,'A-methods'!$E:$E,$C1045,'A-methods'!$A:$A,$D1045)</f>
        <v>0</v>
      </c>
      <c r="Z1045" s="217" t="str">
        <f>""</f>
        <v/>
      </c>
      <c r="AA1045" s="355" t="str">
        <f>""</f>
        <v/>
      </c>
      <c r="AB1045" s="217" t="str">
        <f>""</f>
        <v/>
      </c>
      <c r="AC1045" s="217" t="str">
        <f>""</f>
        <v/>
      </c>
      <c r="AD1045" s="217" t="str">
        <f>""</f>
        <v/>
      </c>
      <c r="AE1045" s="217" t="str">
        <f>""</f>
        <v/>
      </c>
      <c r="AF1045" s="217" t="str">
        <f>""</f>
        <v/>
      </c>
    </row>
    <row r="1046" spans="1:32">
      <c r="A1046" s="237" t="s">
        <v>159</v>
      </c>
      <c r="B1046" s="221" t="s">
        <v>203</v>
      </c>
      <c r="C1046" s="274" t="str">
        <f t="shared" si="96"/>
        <v>NT</v>
      </c>
      <c r="D1046" s="272" t="str">
        <f t="shared" si="97"/>
        <v>Best</v>
      </c>
      <c r="E1046" s="195">
        <f>SUMIFS('A-methods'!K:K,'A-methods'!$AG:$AG,"absolute",'A-methods'!$AF:$AF,$B1046,'A-methods'!$E:$E,$C1046,'A-methods'!$A:$A,$D1046)</f>
        <v>0</v>
      </c>
      <c r="F1046" s="243">
        <f>SUMIFS('A-methods'!L:L,'A-methods'!$AG:$AG,"absolute",'A-methods'!$AF:$AF,$B1046,'A-methods'!$E:$E,$C1046,'A-methods'!$A:$A,$D1046)</f>
        <v>0</v>
      </c>
      <c r="G1046" s="243">
        <f>SUMIFS('A-methods'!M:M,'A-methods'!$AG:$AG,"absolute",'A-methods'!$AF:$AF,$B1046,'A-methods'!$E:$E,$C1046,'A-methods'!$A:$A,$D1046)</f>
        <v>0</v>
      </c>
      <c r="H1046" s="243">
        <f>SUMIFS('A-methods'!N:N,'A-methods'!$AG:$AG,"absolute",'A-methods'!$AF:$AF,$B1046,'A-methods'!$E:$E,$C1046,'A-methods'!$A:$A,$D1046)</f>
        <v>0</v>
      </c>
      <c r="I1046" s="243">
        <f>SUMIFS('A-methods'!O:O,'A-methods'!$AG:$AG,"absolute",'A-methods'!$AF:$AF,$B1046,'A-methods'!$E:$E,$C1046,'A-methods'!$A:$A,$D1046)</f>
        <v>0</v>
      </c>
      <c r="J1046" s="243">
        <f>SUMIFS('A-methods'!P:P,'A-methods'!$AG:$AG,"absolute",'A-methods'!$AF:$AF,$B1046,'A-methods'!$E:$E,$C1046,'A-methods'!$A:$A,$D1046)</f>
        <v>0</v>
      </c>
      <c r="K1046" s="243">
        <f>SUMIFS('A-methods'!Q:Q,'A-methods'!$AG:$AG,"absolute",'A-methods'!$AF:$AF,$B1046,'A-methods'!$E:$E,$C1046,'A-methods'!$A:$A,$D1046)</f>
        <v>0</v>
      </c>
      <c r="L1046" s="243">
        <f>SUMIFS('A-methods'!R:R,'A-methods'!$AG:$AG,"absolute",'A-methods'!$AF:$AF,$B1046,'A-methods'!$E:$E,$C1046,'A-methods'!$A:$A,$D1046)</f>
        <v>0</v>
      </c>
      <c r="M1046" s="243">
        <f>SUMIFS('A-methods'!S:S,'A-methods'!$AG:$AG,"absolute",'A-methods'!$AF:$AF,$B1046,'A-methods'!$E:$E,$C1046,'A-methods'!$A:$A,$D1046)</f>
        <v>0</v>
      </c>
      <c r="N1046" s="243">
        <f>SUMIFS('A-methods'!T:T,'A-methods'!$AG:$AG,"absolute",'A-methods'!$AF:$AF,$B1046,'A-methods'!$E:$E,$C1046,'A-methods'!$A:$A,$D1046)</f>
        <v>0</v>
      </c>
      <c r="O1046" s="243">
        <f>SUMIFS('A-methods'!U:U,'A-methods'!$AG:$AG,"absolute",'A-methods'!$AF:$AF,$B1046,'A-methods'!$E:$E,$C1046,'A-methods'!$A:$A,$D1046)</f>
        <v>0</v>
      </c>
      <c r="P1046" s="243">
        <f>SUMIFS('A-methods'!V:V,'A-methods'!$AG:$AG,"absolute",'A-methods'!$AF:$AF,$B1046,'A-methods'!$E:$E,$C1046,'A-methods'!$A:$A,$D1046)</f>
        <v>0</v>
      </c>
      <c r="Q1046" s="243">
        <f>SUMIFS('A-methods'!W:W,'A-methods'!$AG:$AG,"absolute",'A-methods'!$AF:$AF,$B1046,'A-methods'!$E:$E,$C1046,'A-methods'!$A:$A,$D1046)</f>
        <v>0</v>
      </c>
      <c r="R1046" s="243">
        <f>SUMIFS('A-methods'!X:X,'A-methods'!$AG:$AG,"absolute",'A-methods'!$AF:$AF,$B1046,'A-methods'!$E:$E,$C1046,'A-methods'!$A:$A,$D1046)</f>
        <v>0</v>
      </c>
      <c r="S1046" s="243">
        <f>SUMIFS('A-methods'!Y:Y,'A-methods'!$AG:$AG,"absolute",'A-methods'!$AF:$AF,$B1046,'A-methods'!$E:$E,$C1046,'A-methods'!$A:$A,$D1046)</f>
        <v>0</v>
      </c>
      <c r="T1046" s="243">
        <f>SUMIFS('A-methods'!Z:Z,'A-methods'!$AG:$AG,"absolute",'A-methods'!$AF:$AF,$B1046,'A-methods'!$E:$E,$C1046,'A-methods'!$A:$A,$D1046)</f>
        <v>0</v>
      </c>
      <c r="U1046" s="243">
        <f>SUMIFS('A-methods'!AA:AA,'A-methods'!$AG:$AG,"absolute",'A-methods'!$AF:$AF,$B1046,'A-methods'!$E:$E,$C1046,'A-methods'!$A:$A,$D1046)</f>
        <v>0</v>
      </c>
      <c r="V1046" s="243">
        <f>SUMIFS('A-methods'!AB:AB,'A-methods'!$AG:$AG,"absolute",'A-methods'!$AF:$AF,$B1046,'A-methods'!$E:$E,$C1046,'A-methods'!$A:$A,$D1046)</f>
        <v>0</v>
      </c>
      <c r="W1046" s="243">
        <f>SUMIFS('A-methods'!AC:AC,'A-methods'!$AG:$AG,"absolute",'A-methods'!$AF:$AF,$B1046,'A-methods'!$E:$E,$C1046,'A-methods'!$A:$A,$D1046)</f>
        <v>0</v>
      </c>
      <c r="X1046" s="243">
        <f>SUMIFS('A-methods'!AD:AD,'A-methods'!$AG:$AG,"absolute",'A-methods'!$AF:$AF,$B1046,'A-methods'!$E:$E,$C1046,'A-methods'!$A:$A,$D1046)</f>
        <v>0</v>
      </c>
      <c r="Y1046" s="243">
        <f>SUMIFS('A-methods'!AE:AE,'A-methods'!$AG:$AG,"absolute",'A-methods'!$AF:$AF,$B1046,'A-methods'!$E:$E,$C1046,'A-methods'!$A:$A,$D1046)</f>
        <v>0</v>
      </c>
    </row>
    <row r="1047" spans="1:32">
      <c r="A1047" s="237" t="s">
        <v>258</v>
      </c>
      <c r="B1047" s="221" t="s">
        <v>766</v>
      </c>
      <c r="C1047" s="274" t="str">
        <f t="shared" si="96"/>
        <v>NT</v>
      </c>
      <c r="D1047" s="272" t="str">
        <f t="shared" si="97"/>
        <v>Best</v>
      </c>
      <c r="E1047" s="195">
        <f>SUMIFS('A-methods'!K:K,'A-methods'!$AG:$AG,"absolute",'A-methods'!$AF:$AF,$B1047,'A-methods'!$E:$E,$C1047,'A-methods'!$A:$A,$D1047)</f>
        <v>319.2078679612373</v>
      </c>
      <c r="F1047" s="243">
        <f>SUMIFS('A-methods'!L:L,'A-methods'!$AG:$AG,"absolute",'A-methods'!$AF:$AF,$B1047,'A-methods'!$E:$E,$C1047,'A-methods'!$A:$A,$D1047)</f>
        <v>322.39994664084969</v>
      </c>
      <c r="G1047" s="243">
        <f>SUMIFS('A-methods'!M:M,'A-methods'!$AG:$AG,"absolute",'A-methods'!$AF:$AF,$B1047,'A-methods'!$E:$E,$C1047,'A-methods'!$A:$A,$D1047)</f>
        <v>325.62394610725818</v>
      </c>
      <c r="H1047" s="243">
        <f>SUMIFS('A-methods'!N:N,'A-methods'!$AG:$AG,"absolute",'A-methods'!$AF:$AF,$B1047,'A-methods'!$E:$E,$C1047,'A-methods'!$A:$A,$D1047)</f>
        <v>328.88018556833077</v>
      </c>
      <c r="I1047" s="243">
        <f>SUMIFS('A-methods'!O:O,'A-methods'!$AG:$AG,"absolute",'A-methods'!$AF:$AF,$B1047,'A-methods'!$E:$E,$C1047,'A-methods'!$A:$A,$D1047)</f>
        <v>332.16898742401406</v>
      </c>
      <c r="J1047" s="243">
        <f>SUMIFS('A-methods'!P:P,'A-methods'!$AG:$AG,"absolute",'A-methods'!$AF:$AF,$B1047,'A-methods'!$E:$E,$C1047,'A-methods'!$A:$A,$D1047)</f>
        <v>335.49067729825418</v>
      </c>
      <c r="K1047" s="243">
        <f>SUMIFS('A-methods'!Q:Q,'A-methods'!$AG:$AG,"absolute",'A-methods'!$AF:$AF,$B1047,'A-methods'!$E:$E,$C1047,'A-methods'!$A:$A,$D1047)</f>
        <v>338.84558407123671</v>
      </c>
      <c r="L1047" s="243">
        <f>SUMIFS('A-methods'!R:R,'A-methods'!$AG:$AG,"absolute",'A-methods'!$AF:$AF,$B1047,'A-methods'!$E:$E,$C1047,'A-methods'!$A:$A,$D1047)</f>
        <v>342.23403991194908</v>
      </c>
      <c r="M1047" s="243">
        <f>SUMIFS('A-methods'!S:S,'A-methods'!$AG:$AG,"absolute",'A-methods'!$AF:$AF,$B1047,'A-methods'!$E:$E,$C1047,'A-methods'!$A:$A,$D1047)</f>
        <v>345.65638031106857</v>
      </c>
      <c r="N1047" s="243">
        <f>SUMIFS('A-methods'!T:T,'A-methods'!$AG:$AG,"absolute",'A-methods'!$AF:$AF,$B1047,'A-methods'!$E:$E,$C1047,'A-methods'!$A:$A,$D1047)</f>
        <v>349.11294411417924</v>
      </c>
      <c r="O1047" s="243">
        <f>SUMIFS('A-methods'!U:U,'A-methods'!$AG:$AG,"absolute",'A-methods'!$AF:$AF,$B1047,'A-methods'!$E:$E,$C1047,'A-methods'!$A:$A,$D1047)</f>
        <v>345.62181467303742</v>
      </c>
      <c r="P1047" s="243">
        <f>SUMIFS('A-methods'!V:V,'A-methods'!$AG:$AG,"absolute",'A-methods'!$AF:$AF,$B1047,'A-methods'!$E:$E,$C1047,'A-methods'!$A:$A,$D1047)</f>
        <v>342.16559652630707</v>
      </c>
      <c r="Q1047" s="243">
        <f>SUMIFS('A-methods'!W:W,'A-methods'!$AG:$AG,"absolute",'A-methods'!$AF:$AF,$B1047,'A-methods'!$E:$E,$C1047,'A-methods'!$A:$A,$D1047)</f>
        <v>338.74394056104398</v>
      </c>
      <c r="R1047" s="243">
        <f>SUMIFS('A-methods'!X:X,'A-methods'!$AG:$AG,"absolute",'A-methods'!$AF:$AF,$B1047,'A-methods'!$E:$E,$C1047,'A-methods'!$A:$A,$D1047)</f>
        <v>335.35650115543353</v>
      </c>
      <c r="S1047" s="243">
        <f>SUMIFS('A-methods'!Y:Y,'A-methods'!$AG:$AG,"absolute",'A-methods'!$AF:$AF,$B1047,'A-methods'!$E:$E,$C1047,'A-methods'!$A:$A,$D1047)</f>
        <v>332.0029361438792</v>
      </c>
      <c r="T1047" s="243">
        <f>SUMIFS('A-methods'!Z:Z,'A-methods'!$AG:$AG,"absolute",'A-methods'!$AF:$AF,$B1047,'A-methods'!$E:$E,$C1047,'A-methods'!$A:$A,$D1047)</f>
        <v>328.6829067824404</v>
      </c>
      <c r="U1047" s="243">
        <f>SUMIFS('A-methods'!AA:AA,'A-methods'!$AG:$AG,"absolute",'A-methods'!$AF:$AF,$B1047,'A-methods'!$E:$E,$C1047,'A-methods'!$A:$A,$D1047)</f>
        <v>325.39607771461601</v>
      </c>
      <c r="V1047" s="243">
        <f>SUMIFS('A-methods'!AB:AB,'A-methods'!$AG:$AG,"absolute",'A-methods'!$AF:$AF,$B1047,'A-methods'!$E:$E,$C1047,'A-methods'!$A:$A,$D1047)</f>
        <v>322.14211693746984</v>
      </c>
      <c r="W1047" s="243">
        <f>SUMIFS('A-methods'!AC:AC,'A-methods'!$AG:$AG,"absolute",'A-methods'!$AF:$AF,$B1047,'A-methods'!$E:$E,$C1047,'A-methods'!$A:$A,$D1047)</f>
        <v>318.92069576809513</v>
      </c>
      <c r="X1047" s="243">
        <f>SUMIFS('A-methods'!AD:AD,'A-methods'!$AG:$AG,"absolute",'A-methods'!$AF:$AF,$B1047,'A-methods'!$E:$E,$C1047,'A-methods'!$A:$A,$D1047)</f>
        <v>315.73148881041419</v>
      </c>
      <c r="Y1047" s="243">
        <f>SUMIFS('A-methods'!AE:AE,'A-methods'!$AG:$AG,"absolute",'A-methods'!$AF:$AF,$B1047,'A-methods'!$E:$E,$C1047,'A-methods'!$A:$A,$D1047)</f>
        <v>312.57417392231002</v>
      </c>
    </row>
    <row r="1048" spans="1:32">
      <c r="A1048" s="237" t="s">
        <v>259</v>
      </c>
      <c r="B1048" s="221" t="s">
        <v>263</v>
      </c>
      <c r="C1048" s="274" t="str">
        <f t="shared" si="96"/>
        <v>NT</v>
      </c>
      <c r="D1048" s="272" t="str">
        <f t="shared" si="97"/>
        <v>Best</v>
      </c>
      <c r="E1048" s="195">
        <f>SUMIFS('A-methods'!K:K,'A-methods'!$AG:$AG,"absolute",'A-methods'!$AF:$AF,$B1048,'A-methods'!$E:$E,$C1048,'A-methods'!$A:$A,$D1048)</f>
        <v>0</v>
      </c>
      <c r="F1048" s="243">
        <f>SUMIFS('A-methods'!L:L,'A-methods'!$AG:$AG,"absolute",'A-methods'!$AF:$AF,$B1048,'A-methods'!$E:$E,$C1048,'A-methods'!$A:$A,$D1048)</f>
        <v>0</v>
      </c>
      <c r="G1048" s="243">
        <f>SUMIFS('A-methods'!M:M,'A-methods'!$AG:$AG,"absolute",'A-methods'!$AF:$AF,$B1048,'A-methods'!$E:$E,$C1048,'A-methods'!$A:$A,$D1048)</f>
        <v>0</v>
      </c>
      <c r="H1048" s="243">
        <f>SUMIFS('A-methods'!N:N,'A-methods'!$AG:$AG,"absolute",'A-methods'!$AF:$AF,$B1048,'A-methods'!$E:$E,$C1048,'A-methods'!$A:$A,$D1048)</f>
        <v>0</v>
      </c>
      <c r="I1048" s="243">
        <f>SUMIFS('A-methods'!O:O,'A-methods'!$AG:$AG,"absolute",'A-methods'!$AF:$AF,$B1048,'A-methods'!$E:$E,$C1048,'A-methods'!$A:$A,$D1048)</f>
        <v>0</v>
      </c>
      <c r="J1048" s="243">
        <f>SUMIFS('A-methods'!P:P,'A-methods'!$AG:$AG,"absolute",'A-methods'!$AF:$AF,$B1048,'A-methods'!$E:$E,$C1048,'A-methods'!$A:$A,$D1048)</f>
        <v>0</v>
      </c>
      <c r="K1048" s="243">
        <f>SUMIFS('A-methods'!Q:Q,'A-methods'!$AG:$AG,"absolute",'A-methods'!$AF:$AF,$B1048,'A-methods'!$E:$E,$C1048,'A-methods'!$A:$A,$D1048)</f>
        <v>0</v>
      </c>
      <c r="L1048" s="243">
        <f>SUMIFS('A-methods'!R:R,'A-methods'!$AG:$AG,"absolute",'A-methods'!$AF:$AF,$B1048,'A-methods'!$E:$E,$C1048,'A-methods'!$A:$A,$D1048)</f>
        <v>0</v>
      </c>
      <c r="M1048" s="243">
        <f>SUMIFS('A-methods'!S:S,'A-methods'!$AG:$AG,"absolute",'A-methods'!$AF:$AF,$B1048,'A-methods'!$E:$E,$C1048,'A-methods'!$A:$A,$D1048)</f>
        <v>0</v>
      </c>
      <c r="N1048" s="243">
        <f>SUMIFS('A-methods'!T:T,'A-methods'!$AG:$AG,"absolute",'A-methods'!$AF:$AF,$B1048,'A-methods'!$E:$E,$C1048,'A-methods'!$A:$A,$D1048)</f>
        <v>0</v>
      </c>
      <c r="O1048" s="243">
        <f>SUMIFS('A-methods'!U:U,'A-methods'!$AG:$AG,"absolute",'A-methods'!$AF:$AF,$B1048,'A-methods'!$E:$E,$C1048,'A-methods'!$A:$A,$D1048)</f>
        <v>0</v>
      </c>
      <c r="P1048" s="243">
        <f>SUMIFS('A-methods'!V:V,'A-methods'!$AG:$AG,"absolute",'A-methods'!$AF:$AF,$B1048,'A-methods'!$E:$E,$C1048,'A-methods'!$A:$A,$D1048)</f>
        <v>0</v>
      </c>
      <c r="Q1048" s="243">
        <f>SUMIFS('A-methods'!W:W,'A-methods'!$AG:$AG,"absolute",'A-methods'!$AF:$AF,$B1048,'A-methods'!$E:$E,$C1048,'A-methods'!$A:$A,$D1048)</f>
        <v>0</v>
      </c>
      <c r="R1048" s="243">
        <f>SUMIFS('A-methods'!X:X,'A-methods'!$AG:$AG,"absolute",'A-methods'!$AF:$AF,$B1048,'A-methods'!$E:$E,$C1048,'A-methods'!$A:$A,$D1048)</f>
        <v>0</v>
      </c>
      <c r="S1048" s="243">
        <f>SUMIFS('A-methods'!Y:Y,'A-methods'!$AG:$AG,"absolute",'A-methods'!$AF:$AF,$B1048,'A-methods'!$E:$E,$C1048,'A-methods'!$A:$A,$D1048)</f>
        <v>0</v>
      </c>
      <c r="T1048" s="243">
        <f>SUMIFS('A-methods'!Z:Z,'A-methods'!$AG:$AG,"absolute",'A-methods'!$AF:$AF,$B1048,'A-methods'!$E:$E,$C1048,'A-methods'!$A:$A,$D1048)</f>
        <v>0</v>
      </c>
      <c r="U1048" s="243">
        <f>SUMIFS('A-methods'!AA:AA,'A-methods'!$AG:$AG,"absolute",'A-methods'!$AF:$AF,$B1048,'A-methods'!$E:$E,$C1048,'A-methods'!$A:$A,$D1048)</f>
        <v>0</v>
      </c>
      <c r="V1048" s="243">
        <f>SUMIFS('A-methods'!AB:AB,'A-methods'!$AG:$AG,"absolute",'A-methods'!$AF:$AF,$B1048,'A-methods'!$E:$E,$C1048,'A-methods'!$A:$A,$D1048)</f>
        <v>0</v>
      </c>
      <c r="W1048" s="243">
        <f>SUMIFS('A-methods'!AC:AC,'A-methods'!$AG:$AG,"absolute",'A-methods'!$AF:$AF,$B1048,'A-methods'!$E:$E,$C1048,'A-methods'!$A:$A,$D1048)</f>
        <v>0</v>
      </c>
      <c r="X1048" s="243">
        <f>SUMIFS('A-methods'!AD:AD,'A-methods'!$AG:$AG,"absolute",'A-methods'!$AF:$AF,$B1048,'A-methods'!$E:$E,$C1048,'A-methods'!$A:$A,$D1048)</f>
        <v>0</v>
      </c>
      <c r="Y1048" s="243">
        <f>SUMIFS('A-methods'!AE:AE,'A-methods'!$AG:$AG,"absolute",'A-methods'!$AF:$AF,$B1048,'A-methods'!$E:$E,$C1048,'A-methods'!$A:$A,$D1048)</f>
        <v>0</v>
      </c>
    </row>
    <row r="1049" spans="1:32">
      <c r="A1049" s="237" t="s">
        <v>171</v>
      </c>
      <c r="B1049" s="221" t="s">
        <v>172</v>
      </c>
      <c r="C1049" s="274" t="str">
        <f t="shared" si="96"/>
        <v>NT</v>
      </c>
      <c r="D1049" s="272" t="str">
        <f t="shared" si="97"/>
        <v>Best</v>
      </c>
      <c r="E1049" s="195">
        <f>SUMIFS('A-methods'!K:K,'A-methods'!$AG:$AG,"absolute",'A-methods'!$AF:$AF,$B1049,'A-methods'!$E:$E,$C1049,'A-methods'!$A:$A,$D1049)</f>
        <v>0</v>
      </c>
      <c r="F1049" s="243">
        <f>SUMIFS('A-methods'!L:L,'A-methods'!$AG:$AG,"absolute",'A-methods'!$AF:$AF,$B1049,'A-methods'!$E:$E,$C1049,'A-methods'!$A:$A,$D1049)</f>
        <v>0</v>
      </c>
      <c r="G1049" s="243">
        <f>SUMIFS('A-methods'!M:M,'A-methods'!$AG:$AG,"absolute",'A-methods'!$AF:$AF,$B1049,'A-methods'!$E:$E,$C1049,'A-methods'!$A:$A,$D1049)</f>
        <v>0</v>
      </c>
      <c r="H1049" s="243">
        <f>SUMIFS('A-methods'!N:N,'A-methods'!$AG:$AG,"absolute",'A-methods'!$AF:$AF,$B1049,'A-methods'!$E:$E,$C1049,'A-methods'!$A:$A,$D1049)</f>
        <v>0</v>
      </c>
      <c r="I1049" s="243">
        <f>SUMIFS('A-methods'!O:O,'A-methods'!$AG:$AG,"absolute",'A-methods'!$AF:$AF,$B1049,'A-methods'!$E:$E,$C1049,'A-methods'!$A:$A,$D1049)</f>
        <v>0</v>
      </c>
      <c r="J1049" s="243">
        <f>SUMIFS('A-methods'!P:P,'A-methods'!$AG:$AG,"absolute",'A-methods'!$AF:$AF,$B1049,'A-methods'!$E:$E,$C1049,'A-methods'!$A:$A,$D1049)</f>
        <v>0</v>
      </c>
      <c r="K1049" s="243">
        <f>SUMIFS('A-methods'!Q:Q,'A-methods'!$AG:$AG,"absolute",'A-methods'!$AF:$AF,$B1049,'A-methods'!$E:$E,$C1049,'A-methods'!$A:$A,$D1049)</f>
        <v>0</v>
      </c>
      <c r="L1049" s="243">
        <f>SUMIFS('A-methods'!R:R,'A-methods'!$AG:$AG,"absolute",'A-methods'!$AF:$AF,$B1049,'A-methods'!$E:$E,$C1049,'A-methods'!$A:$A,$D1049)</f>
        <v>0</v>
      </c>
      <c r="M1049" s="243">
        <f>SUMIFS('A-methods'!S:S,'A-methods'!$AG:$AG,"absolute",'A-methods'!$AF:$AF,$B1049,'A-methods'!$E:$E,$C1049,'A-methods'!$A:$A,$D1049)</f>
        <v>0</v>
      </c>
      <c r="N1049" s="243">
        <f>SUMIFS('A-methods'!T:T,'A-methods'!$AG:$AG,"absolute",'A-methods'!$AF:$AF,$B1049,'A-methods'!$E:$E,$C1049,'A-methods'!$A:$A,$D1049)</f>
        <v>0</v>
      </c>
      <c r="O1049" s="243">
        <f>SUMIFS('A-methods'!U:U,'A-methods'!$AG:$AG,"absolute",'A-methods'!$AF:$AF,$B1049,'A-methods'!$E:$E,$C1049,'A-methods'!$A:$A,$D1049)</f>
        <v>0</v>
      </c>
      <c r="P1049" s="243">
        <f>SUMIFS('A-methods'!V:V,'A-methods'!$AG:$AG,"absolute",'A-methods'!$AF:$AF,$B1049,'A-methods'!$E:$E,$C1049,'A-methods'!$A:$A,$D1049)</f>
        <v>0</v>
      </c>
      <c r="Q1049" s="243">
        <f>SUMIFS('A-methods'!W:W,'A-methods'!$AG:$AG,"absolute",'A-methods'!$AF:$AF,$B1049,'A-methods'!$E:$E,$C1049,'A-methods'!$A:$A,$D1049)</f>
        <v>0</v>
      </c>
      <c r="R1049" s="243">
        <f>SUMIFS('A-methods'!X:X,'A-methods'!$AG:$AG,"absolute",'A-methods'!$AF:$AF,$B1049,'A-methods'!$E:$E,$C1049,'A-methods'!$A:$A,$D1049)</f>
        <v>0</v>
      </c>
      <c r="S1049" s="243">
        <f>SUMIFS('A-methods'!Y:Y,'A-methods'!$AG:$AG,"absolute",'A-methods'!$AF:$AF,$B1049,'A-methods'!$E:$E,$C1049,'A-methods'!$A:$A,$D1049)</f>
        <v>0</v>
      </c>
      <c r="T1049" s="243">
        <f>SUMIFS('A-methods'!Z:Z,'A-methods'!$AG:$AG,"absolute",'A-methods'!$AF:$AF,$B1049,'A-methods'!$E:$E,$C1049,'A-methods'!$A:$A,$D1049)</f>
        <v>0</v>
      </c>
      <c r="U1049" s="243">
        <f>SUMIFS('A-methods'!AA:AA,'A-methods'!$AG:$AG,"absolute",'A-methods'!$AF:$AF,$B1049,'A-methods'!$E:$E,$C1049,'A-methods'!$A:$A,$D1049)</f>
        <v>0</v>
      </c>
      <c r="V1049" s="243">
        <f>SUMIFS('A-methods'!AB:AB,'A-methods'!$AG:$AG,"absolute",'A-methods'!$AF:$AF,$B1049,'A-methods'!$E:$E,$C1049,'A-methods'!$A:$A,$D1049)</f>
        <v>0</v>
      </c>
      <c r="W1049" s="243">
        <f>SUMIFS('A-methods'!AC:AC,'A-methods'!$AG:$AG,"absolute",'A-methods'!$AF:$AF,$B1049,'A-methods'!$E:$E,$C1049,'A-methods'!$A:$A,$D1049)</f>
        <v>0</v>
      </c>
      <c r="X1049" s="243">
        <f>SUMIFS('A-methods'!AD:AD,'A-methods'!$AG:$AG,"absolute",'A-methods'!$AF:$AF,$B1049,'A-methods'!$E:$E,$C1049,'A-methods'!$A:$A,$D1049)</f>
        <v>0</v>
      </c>
      <c r="Y1049" s="243">
        <f>SUMIFS('A-methods'!AE:AE,'A-methods'!$AG:$AG,"absolute",'A-methods'!$AF:$AF,$B1049,'A-methods'!$E:$E,$C1049,'A-methods'!$A:$A,$D1049)</f>
        <v>0</v>
      </c>
    </row>
    <row r="1050" spans="1:32">
      <c r="A1050" s="237" t="s">
        <v>260</v>
      </c>
      <c r="B1050" s="221" t="s">
        <v>264</v>
      </c>
      <c r="C1050" s="274" t="str">
        <f t="shared" si="96"/>
        <v>NT</v>
      </c>
      <c r="D1050" s="272" t="str">
        <f t="shared" si="97"/>
        <v>Best</v>
      </c>
      <c r="E1050" s="195">
        <f>SUMIFS('A-methods'!K:K,'A-methods'!$AG:$AG,"absolute",'A-methods'!$AF:$AF,$B1050,'A-methods'!$E:$E,$C1050,'A-methods'!$A:$A,$D1050)</f>
        <v>0</v>
      </c>
      <c r="F1050" s="243">
        <f>SUMIFS('A-methods'!L:L,'A-methods'!$AG:$AG,"absolute",'A-methods'!$AF:$AF,$B1050,'A-methods'!$E:$E,$C1050,'A-methods'!$A:$A,$D1050)</f>
        <v>0</v>
      </c>
      <c r="G1050" s="243">
        <f>SUMIFS('A-methods'!M:M,'A-methods'!$AG:$AG,"absolute",'A-methods'!$AF:$AF,$B1050,'A-methods'!$E:$E,$C1050,'A-methods'!$A:$A,$D1050)</f>
        <v>0</v>
      </c>
      <c r="H1050" s="243">
        <f>SUMIFS('A-methods'!N:N,'A-methods'!$AG:$AG,"absolute",'A-methods'!$AF:$AF,$B1050,'A-methods'!$E:$E,$C1050,'A-methods'!$A:$A,$D1050)</f>
        <v>0</v>
      </c>
      <c r="I1050" s="243">
        <f>SUMIFS('A-methods'!O:O,'A-methods'!$AG:$AG,"absolute",'A-methods'!$AF:$AF,$B1050,'A-methods'!$E:$E,$C1050,'A-methods'!$A:$A,$D1050)</f>
        <v>0</v>
      </c>
      <c r="J1050" s="243">
        <f>SUMIFS('A-methods'!P:P,'A-methods'!$AG:$AG,"absolute",'A-methods'!$AF:$AF,$B1050,'A-methods'!$E:$E,$C1050,'A-methods'!$A:$A,$D1050)</f>
        <v>0</v>
      </c>
      <c r="K1050" s="243">
        <f>SUMIFS('A-methods'!Q:Q,'A-methods'!$AG:$AG,"absolute",'A-methods'!$AF:$AF,$B1050,'A-methods'!$E:$E,$C1050,'A-methods'!$A:$A,$D1050)</f>
        <v>0</v>
      </c>
      <c r="L1050" s="243">
        <f>SUMIFS('A-methods'!R:R,'A-methods'!$AG:$AG,"absolute",'A-methods'!$AF:$AF,$B1050,'A-methods'!$E:$E,$C1050,'A-methods'!$A:$A,$D1050)</f>
        <v>0</v>
      </c>
      <c r="M1050" s="243">
        <f>SUMIFS('A-methods'!S:S,'A-methods'!$AG:$AG,"absolute",'A-methods'!$AF:$AF,$B1050,'A-methods'!$E:$E,$C1050,'A-methods'!$A:$A,$D1050)</f>
        <v>0</v>
      </c>
      <c r="N1050" s="243">
        <f>SUMIFS('A-methods'!T:T,'A-methods'!$AG:$AG,"absolute",'A-methods'!$AF:$AF,$B1050,'A-methods'!$E:$E,$C1050,'A-methods'!$A:$A,$D1050)</f>
        <v>0</v>
      </c>
      <c r="O1050" s="243">
        <f>SUMIFS('A-methods'!U:U,'A-methods'!$AG:$AG,"absolute",'A-methods'!$AF:$AF,$B1050,'A-methods'!$E:$E,$C1050,'A-methods'!$A:$A,$D1050)</f>
        <v>0</v>
      </c>
      <c r="P1050" s="243">
        <f>SUMIFS('A-methods'!V:V,'A-methods'!$AG:$AG,"absolute",'A-methods'!$AF:$AF,$B1050,'A-methods'!$E:$E,$C1050,'A-methods'!$A:$A,$D1050)</f>
        <v>0</v>
      </c>
      <c r="Q1050" s="243">
        <f>SUMIFS('A-methods'!W:W,'A-methods'!$AG:$AG,"absolute",'A-methods'!$AF:$AF,$B1050,'A-methods'!$E:$E,$C1050,'A-methods'!$A:$A,$D1050)</f>
        <v>0</v>
      </c>
      <c r="R1050" s="243">
        <f>SUMIFS('A-methods'!X:X,'A-methods'!$AG:$AG,"absolute",'A-methods'!$AF:$AF,$B1050,'A-methods'!$E:$E,$C1050,'A-methods'!$A:$A,$D1050)</f>
        <v>0</v>
      </c>
      <c r="S1050" s="243">
        <f>SUMIFS('A-methods'!Y:Y,'A-methods'!$AG:$AG,"absolute",'A-methods'!$AF:$AF,$B1050,'A-methods'!$E:$E,$C1050,'A-methods'!$A:$A,$D1050)</f>
        <v>0</v>
      </c>
      <c r="T1050" s="243">
        <f>SUMIFS('A-methods'!Z:Z,'A-methods'!$AG:$AG,"absolute",'A-methods'!$AF:$AF,$B1050,'A-methods'!$E:$E,$C1050,'A-methods'!$A:$A,$D1050)</f>
        <v>0</v>
      </c>
      <c r="U1050" s="243">
        <f>SUMIFS('A-methods'!AA:AA,'A-methods'!$AG:$AG,"absolute",'A-methods'!$AF:$AF,$B1050,'A-methods'!$E:$E,$C1050,'A-methods'!$A:$A,$D1050)</f>
        <v>0</v>
      </c>
      <c r="V1050" s="243">
        <f>SUMIFS('A-methods'!AB:AB,'A-methods'!$AG:$AG,"absolute",'A-methods'!$AF:$AF,$B1050,'A-methods'!$E:$E,$C1050,'A-methods'!$A:$A,$D1050)</f>
        <v>0</v>
      </c>
      <c r="W1050" s="243">
        <f>SUMIFS('A-methods'!AC:AC,'A-methods'!$AG:$AG,"absolute",'A-methods'!$AF:$AF,$B1050,'A-methods'!$E:$E,$C1050,'A-methods'!$A:$A,$D1050)</f>
        <v>0</v>
      </c>
      <c r="X1050" s="243">
        <f>SUMIFS('A-methods'!AD:AD,'A-methods'!$AG:$AG,"absolute",'A-methods'!$AF:$AF,$B1050,'A-methods'!$E:$E,$C1050,'A-methods'!$A:$A,$D1050)</f>
        <v>0</v>
      </c>
      <c r="Y1050" s="243">
        <f>SUMIFS('A-methods'!AE:AE,'A-methods'!$AG:$AG,"absolute",'A-methods'!$AF:$AF,$B1050,'A-methods'!$E:$E,$C1050,'A-methods'!$A:$A,$D1050)</f>
        <v>0</v>
      </c>
    </row>
    <row r="1051" spans="1:32">
      <c r="A1051" s="237" t="s">
        <v>175</v>
      </c>
      <c r="B1051" s="221" t="s">
        <v>373</v>
      </c>
      <c r="C1051" s="274" t="str">
        <f t="shared" si="96"/>
        <v>NT</v>
      </c>
      <c r="D1051" s="272" t="str">
        <f t="shared" si="97"/>
        <v>Best</v>
      </c>
      <c r="E1051" s="195">
        <f>SUMIFS('A-methods'!K:K,'A-methods'!$AG:$AG,"absolute",'A-methods'!$AF:$AF,$B1051,'A-methods'!$E:$E,$C1051,'A-methods'!$A:$A,$D1051)</f>
        <v>0</v>
      </c>
      <c r="F1051" s="243">
        <f>SUMIFS('A-methods'!L:L,'A-methods'!$AG:$AG,"absolute",'A-methods'!$AF:$AF,$B1051,'A-methods'!$E:$E,$C1051,'A-methods'!$A:$A,$D1051)</f>
        <v>0</v>
      </c>
      <c r="G1051" s="243">
        <f>SUMIFS('A-methods'!M:M,'A-methods'!$AG:$AG,"absolute",'A-methods'!$AF:$AF,$B1051,'A-methods'!$E:$E,$C1051,'A-methods'!$A:$A,$D1051)</f>
        <v>0</v>
      </c>
      <c r="H1051" s="243">
        <f>SUMIFS('A-methods'!N:N,'A-methods'!$AG:$AG,"absolute",'A-methods'!$AF:$AF,$B1051,'A-methods'!$E:$E,$C1051,'A-methods'!$A:$A,$D1051)</f>
        <v>0</v>
      </c>
      <c r="I1051" s="243">
        <f>SUMIFS('A-methods'!O:O,'A-methods'!$AG:$AG,"absolute",'A-methods'!$AF:$AF,$B1051,'A-methods'!$E:$E,$C1051,'A-methods'!$A:$A,$D1051)</f>
        <v>0</v>
      </c>
      <c r="J1051" s="243">
        <f>SUMIFS('A-methods'!P:P,'A-methods'!$AG:$AG,"absolute",'A-methods'!$AF:$AF,$B1051,'A-methods'!$E:$E,$C1051,'A-methods'!$A:$A,$D1051)</f>
        <v>0</v>
      </c>
      <c r="K1051" s="243">
        <f>SUMIFS('A-methods'!Q:Q,'A-methods'!$AG:$AG,"absolute",'A-methods'!$AF:$AF,$B1051,'A-methods'!$E:$E,$C1051,'A-methods'!$A:$A,$D1051)</f>
        <v>0</v>
      </c>
      <c r="L1051" s="243">
        <f>SUMIFS('A-methods'!R:R,'A-methods'!$AG:$AG,"absolute",'A-methods'!$AF:$AF,$B1051,'A-methods'!$E:$E,$C1051,'A-methods'!$A:$A,$D1051)</f>
        <v>0</v>
      </c>
      <c r="M1051" s="243">
        <f>SUMIFS('A-methods'!S:S,'A-methods'!$AG:$AG,"absolute",'A-methods'!$AF:$AF,$B1051,'A-methods'!$E:$E,$C1051,'A-methods'!$A:$A,$D1051)</f>
        <v>0</v>
      </c>
      <c r="N1051" s="243">
        <f>SUMIFS('A-methods'!T:T,'A-methods'!$AG:$AG,"absolute",'A-methods'!$AF:$AF,$B1051,'A-methods'!$E:$E,$C1051,'A-methods'!$A:$A,$D1051)</f>
        <v>0</v>
      </c>
      <c r="O1051" s="243">
        <f>SUMIFS('A-methods'!U:U,'A-methods'!$AG:$AG,"absolute",'A-methods'!$AF:$AF,$B1051,'A-methods'!$E:$E,$C1051,'A-methods'!$A:$A,$D1051)</f>
        <v>0</v>
      </c>
      <c r="P1051" s="243">
        <f>SUMIFS('A-methods'!V:V,'A-methods'!$AG:$AG,"absolute",'A-methods'!$AF:$AF,$B1051,'A-methods'!$E:$E,$C1051,'A-methods'!$A:$A,$D1051)</f>
        <v>0</v>
      </c>
      <c r="Q1051" s="243">
        <f>SUMIFS('A-methods'!W:W,'A-methods'!$AG:$AG,"absolute",'A-methods'!$AF:$AF,$B1051,'A-methods'!$E:$E,$C1051,'A-methods'!$A:$A,$D1051)</f>
        <v>0</v>
      </c>
      <c r="R1051" s="243">
        <f>SUMIFS('A-methods'!X:X,'A-methods'!$AG:$AG,"absolute",'A-methods'!$AF:$AF,$B1051,'A-methods'!$E:$E,$C1051,'A-methods'!$A:$A,$D1051)</f>
        <v>0</v>
      </c>
      <c r="S1051" s="243">
        <f>SUMIFS('A-methods'!Y:Y,'A-methods'!$AG:$AG,"absolute",'A-methods'!$AF:$AF,$B1051,'A-methods'!$E:$E,$C1051,'A-methods'!$A:$A,$D1051)</f>
        <v>0</v>
      </c>
      <c r="T1051" s="243">
        <f>SUMIFS('A-methods'!Z:Z,'A-methods'!$AG:$AG,"absolute",'A-methods'!$AF:$AF,$B1051,'A-methods'!$E:$E,$C1051,'A-methods'!$A:$A,$D1051)</f>
        <v>0</v>
      </c>
      <c r="U1051" s="243">
        <f>SUMIFS('A-methods'!AA:AA,'A-methods'!$AG:$AG,"absolute",'A-methods'!$AF:$AF,$B1051,'A-methods'!$E:$E,$C1051,'A-methods'!$A:$A,$D1051)</f>
        <v>0</v>
      </c>
      <c r="V1051" s="243">
        <f>SUMIFS('A-methods'!AB:AB,'A-methods'!$AG:$AG,"absolute",'A-methods'!$AF:$AF,$B1051,'A-methods'!$E:$E,$C1051,'A-methods'!$A:$A,$D1051)</f>
        <v>0</v>
      </c>
      <c r="W1051" s="243">
        <f>SUMIFS('A-methods'!AC:AC,'A-methods'!$AG:$AG,"absolute",'A-methods'!$AF:$AF,$B1051,'A-methods'!$E:$E,$C1051,'A-methods'!$A:$A,$D1051)</f>
        <v>0</v>
      </c>
      <c r="X1051" s="243">
        <f>SUMIFS('A-methods'!AD:AD,'A-methods'!$AG:$AG,"absolute",'A-methods'!$AF:$AF,$B1051,'A-methods'!$E:$E,$C1051,'A-methods'!$A:$A,$D1051)</f>
        <v>0</v>
      </c>
      <c r="Y1051" s="243">
        <f>SUMIFS('A-methods'!AE:AE,'A-methods'!$AG:$AG,"absolute",'A-methods'!$AF:$AF,$B1051,'A-methods'!$E:$E,$C1051,'A-methods'!$A:$A,$D1051)</f>
        <v>0</v>
      </c>
    </row>
    <row r="1052" spans="1:32">
      <c r="A1052" s="237" t="s">
        <v>189</v>
      </c>
      <c r="B1052" s="221" t="s">
        <v>190</v>
      </c>
      <c r="C1052" s="274" t="str">
        <f t="shared" si="96"/>
        <v>NT</v>
      </c>
      <c r="D1052" s="272" t="str">
        <f t="shared" si="97"/>
        <v>Best</v>
      </c>
      <c r="E1052" s="195">
        <f>SUMIFS('A-methods'!K:K,'A-methods'!$AG:$AG,"absolute",'A-methods'!$AF:$AF,$B1052,'A-methods'!$E:$E,$C1052,'A-methods'!$A:$A,$D1052)</f>
        <v>0</v>
      </c>
      <c r="F1052" s="243">
        <f>SUMIFS('A-methods'!L:L,'A-methods'!$AG:$AG,"absolute",'A-methods'!$AF:$AF,$B1052,'A-methods'!$E:$E,$C1052,'A-methods'!$A:$A,$D1052)</f>
        <v>0</v>
      </c>
      <c r="G1052" s="243">
        <f>SUMIFS('A-methods'!M:M,'A-methods'!$AG:$AG,"absolute",'A-methods'!$AF:$AF,$B1052,'A-methods'!$E:$E,$C1052,'A-methods'!$A:$A,$D1052)</f>
        <v>0</v>
      </c>
      <c r="H1052" s="243">
        <f>SUMIFS('A-methods'!N:N,'A-methods'!$AG:$AG,"absolute",'A-methods'!$AF:$AF,$B1052,'A-methods'!$E:$E,$C1052,'A-methods'!$A:$A,$D1052)</f>
        <v>0</v>
      </c>
      <c r="I1052" s="243">
        <f>SUMIFS('A-methods'!O:O,'A-methods'!$AG:$AG,"absolute",'A-methods'!$AF:$AF,$B1052,'A-methods'!$E:$E,$C1052,'A-methods'!$A:$A,$D1052)</f>
        <v>0</v>
      </c>
      <c r="J1052" s="243">
        <f>SUMIFS('A-methods'!P:P,'A-methods'!$AG:$AG,"absolute",'A-methods'!$AF:$AF,$B1052,'A-methods'!$E:$E,$C1052,'A-methods'!$A:$A,$D1052)</f>
        <v>0</v>
      </c>
      <c r="K1052" s="243">
        <f>SUMIFS('A-methods'!Q:Q,'A-methods'!$AG:$AG,"absolute",'A-methods'!$AF:$AF,$B1052,'A-methods'!$E:$E,$C1052,'A-methods'!$A:$A,$D1052)</f>
        <v>0</v>
      </c>
      <c r="L1052" s="243">
        <f>SUMIFS('A-methods'!R:R,'A-methods'!$AG:$AG,"absolute",'A-methods'!$AF:$AF,$B1052,'A-methods'!$E:$E,$C1052,'A-methods'!$A:$A,$D1052)</f>
        <v>0</v>
      </c>
      <c r="M1052" s="243">
        <f>SUMIFS('A-methods'!S:S,'A-methods'!$AG:$AG,"absolute",'A-methods'!$AF:$AF,$B1052,'A-methods'!$E:$E,$C1052,'A-methods'!$A:$A,$D1052)</f>
        <v>0</v>
      </c>
      <c r="N1052" s="243">
        <f>SUMIFS('A-methods'!T:T,'A-methods'!$AG:$AG,"absolute",'A-methods'!$AF:$AF,$B1052,'A-methods'!$E:$E,$C1052,'A-methods'!$A:$A,$D1052)</f>
        <v>0</v>
      </c>
      <c r="O1052" s="243">
        <f>SUMIFS('A-methods'!U:U,'A-methods'!$AG:$AG,"absolute",'A-methods'!$AF:$AF,$B1052,'A-methods'!$E:$E,$C1052,'A-methods'!$A:$A,$D1052)</f>
        <v>0</v>
      </c>
      <c r="P1052" s="243">
        <f>SUMIFS('A-methods'!V:V,'A-methods'!$AG:$AG,"absolute",'A-methods'!$AF:$AF,$B1052,'A-methods'!$E:$E,$C1052,'A-methods'!$A:$A,$D1052)</f>
        <v>0</v>
      </c>
      <c r="Q1052" s="243">
        <f>SUMIFS('A-methods'!W:W,'A-methods'!$AG:$AG,"absolute",'A-methods'!$AF:$AF,$B1052,'A-methods'!$E:$E,$C1052,'A-methods'!$A:$A,$D1052)</f>
        <v>0</v>
      </c>
      <c r="R1052" s="243">
        <f>SUMIFS('A-methods'!X:X,'A-methods'!$AG:$AG,"absolute",'A-methods'!$AF:$AF,$B1052,'A-methods'!$E:$E,$C1052,'A-methods'!$A:$A,$D1052)</f>
        <v>0</v>
      </c>
      <c r="S1052" s="243">
        <f>SUMIFS('A-methods'!Y:Y,'A-methods'!$AG:$AG,"absolute",'A-methods'!$AF:$AF,$B1052,'A-methods'!$E:$E,$C1052,'A-methods'!$A:$A,$D1052)</f>
        <v>0</v>
      </c>
      <c r="T1052" s="243">
        <f>SUMIFS('A-methods'!Z:Z,'A-methods'!$AG:$AG,"absolute",'A-methods'!$AF:$AF,$B1052,'A-methods'!$E:$E,$C1052,'A-methods'!$A:$A,$D1052)</f>
        <v>0</v>
      </c>
      <c r="U1052" s="243">
        <f>SUMIFS('A-methods'!AA:AA,'A-methods'!$AG:$AG,"absolute",'A-methods'!$AF:$AF,$B1052,'A-methods'!$E:$E,$C1052,'A-methods'!$A:$A,$D1052)</f>
        <v>0</v>
      </c>
      <c r="V1052" s="243">
        <f>SUMIFS('A-methods'!AB:AB,'A-methods'!$AG:$AG,"absolute",'A-methods'!$AF:$AF,$B1052,'A-methods'!$E:$E,$C1052,'A-methods'!$A:$A,$D1052)</f>
        <v>0</v>
      </c>
      <c r="W1052" s="243">
        <f>SUMIFS('A-methods'!AC:AC,'A-methods'!$AG:$AG,"absolute",'A-methods'!$AF:$AF,$B1052,'A-methods'!$E:$E,$C1052,'A-methods'!$A:$A,$D1052)</f>
        <v>0</v>
      </c>
      <c r="X1052" s="243">
        <f>SUMIFS('A-methods'!AD:AD,'A-methods'!$AG:$AG,"absolute",'A-methods'!$AF:$AF,$B1052,'A-methods'!$E:$E,$C1052,'A-methods'!$A:$A,$D1052)</f>
        <v>0</v>
      </c>
      <c r="Y1052" s="243">
        <f>SUMIFS('A-methods'!AE:AE,'A-methods'!$AG:$AG,"absolute",'A-methods'!$AF:$AF,$B1052,'A-methods'!$E:$E,$C1052,'A-methods'!$A:$A,$D1052)</f>
        <v>0</v>
      </c>
    </row>
    <row r="1053" spans="1:32">
      <c r="A1053" s="244" t="s">
        <v>262</v>
      </c>
      <c r="B1053" s="245" t="s">
        <v>265</v>
      </c>
      <c r="C1053" s="188" t="str">
        <f t="shared" ref="C1053:D1057" si="98">C1052</f>
        <v>NT</v>
      </c>
      <c r="D1053" s="275" t="str">
        <f t="shared" si="98"/>
        <v>Best</v>
      </c>
      <c r="E1053" s="198">
        <f>SUMIFS('A-methods'!K:K,'A-methods'!$AG:$AG,"absolute",'A-methods'!$AF:$AF,$B1053,'A-methods'!$E:$E,$C1053,'A-methods'!$A:$A,$D1053)</f>
        <v>0</v>
      </c>
      <c r="F1053" s="196">
        <f>SUMIFS('A-methods'!L:L,'A-methods'!$AG:$AG,"absolute",'A-methods'!$AF:$AF,$B1053,'A-methods'!$E:$E,$C1053,'A-methods'!$A:$A,$D1053)</f>
        <v>0</v>
      </c>
      <c r="G1053" s="196">
        <f>SUMIFS('A-methods'!M:M,'A-methods'!$AG:$AG,"absolute",'A-methods'!$AF:$AF,$B1053,'A-methods'!$E:$E,$C1053,'A-methods'!$A:$A,$D1053)</f>
        <v>0</v>
      </c>
      <c r="H1053" s="196">
        <f>SUMIFS('A-methods'!N:N,'A-methods'!$AG:$AG,"absolute",'A-methods'!$AF:$AF,$B1053,'A-methods'!$E:$E,$C1053,'A-methods'!$A:$A,$D1053)</f>
        <v>0</v>
      </c>
      <c r="I1053" s="196">
        <f>SUMIFS('A-methods'!O:O,'A-methods'!$AG:$AG,"absolute",'A-methods'!$AF:$AF,$B1053,'A-methods'!$E:$E,$C1053,'A-methods'!$A:$A,$D1053)</f>
        <v>0</v>
      </c>
      <c r="J1053" s="196">
        <f>SUMIFS('A-methods'!P:P,'A-methods'!$AG:$AG,"absolute",'A-methods'!$AF:$AF,$B1053,'A-methods'!$E:$E,$C1053,'A-methods'!$A:$A,$D1053)</f>
        <v>0</v>
      </c>
      <c r="K1053" s="196">
        <f>SUMIFS('A-methods'!Q:Q,'A-methods'!$AG:$AG,"absolute",'A-methods'!$AF:$AF,$B1053,'A-methods'!$E:$E,$C1053,'A-methods'!$A:$A,$D1053)</f>
        <v>0</v>
      </c>
      <c r="L1053" s="196">
        <f>SUMIFS('A-methods'!R:R,'A-methods'!$AG:$AG,"absolute",'A-methods'!$AF:$AF,$B1053,'A-methods'!$E:$E,$C1053,'A-methods'!$A:$A,$D1053)</f>
        <v>0</v>
      </c>
      <c r="M1053" s="196">
        <f>SUMIFS('A-methods'!S:S,'A-methods'!$AG:$AG,"absolute",'A-methods'!$AF:$AF,$B1053,'A-methods'!$E:$E,$C1053,'A-methods'!$A:$A,$D1053)</f>
        <v>0</v>
      </c>
      <c r="N1053" s="196">
        <f>SUMIFS('A-methods'!T:T,'A-methods'!$AG:$AG,"absolute",'A-methods'!$AF:$AF,$B1053,'A-methods'!$E:$E,$C1053,'A-methods'!$A:$A,$D1053)</f>
        <v>0</v>
      </c>
      <c r="O1053" s="196">
        <f>SUMIFS('A-methods'!U:U,'A-methods'!$AG:$AG,"absolute",'A-methods'!$AF:$AF,$B1053,'A-methods'!$E:$E,$C1053,'A-methods'!$A:$A,$D1053)</f>
        <v>0</v>
      </c>
      <c r="P1053" s="196">
        <f>SUMIFS('A-methods'!V:V,'A-methods'!$AG:$AG,"absolute",'A-methods'!$AF:$AF,$B1053,'A-methods'!$E:$E,$C1053,'A-methods'!$A:$A,$D1053)</f>
        <v>0</v>
      </c>
      <c r="Q1053" s="196">
        <f>SUMIFS('A-methods'!W:W,'A-methods'!$AG:$AG,"absolute",'A-methods'!$AF:$AF,$B1053,'A-methods'!$E:$E,$C1053,'A-methods'!$A:$A,$D1053)</f>
        <v>0</v>
      </c>
      <c r="R1053" s="196">
        <f>SUMIFS('A-methods'!X:X,'A-methods'!$AG:$AG,"absolute",'A-methods'!$AF:$AF,$B1053,'A-methods'!$E:$E,$C1053,'A-methods'!$A:$A,$D1053)</f>
        <v>0</v>
      </c>
      <c r="S1053" s="196">
        <f>SUMIFS('A-methods'!Y:Y,'A-methods'!$AG:$AG,"absolute",'A-methods'!$AF:$AF,$B1053,'A-methods'!$E:$E,$C1053,'A-methods'!$A:$A,$D1053)</f>
        <v>0</v>
      </c>
      <c r="T1053" s="196">
        <f>SUMIFS('A-methods'!Z:Z,'A-methods'!$AG:$AG,"absolute",'A-methods'!$AF:$AF,$B1053,'A-methods'!$E:$E,$C1053,'A-methods'!$A:$A,$D1053)</f>
        <v>0</v>
      </c>
      <c r="U1053" s="196">
        <f>SUMIFS('A-methods'!AA:AA,'A-methods'!$AG:$AG,"absolute",'A-methods'!$AF:$AF,$B1053,'A-methods'!$E:$E,$C1053,'A-methods'!$A:$A,$D1053)</f>
        <v>0</v>
      </c>
      <c r="V1053" s="196">
        <f>SUMIFS('A-methods'!AB:AB,'A-methods'!$AG:$AG,"absolute",'A-methods'!$AF:$AF,$B1053,'A-methods'!$E:$E,$C1053,'A-methods'!$A:$A,$D1053)</f>
        <v>0</v>
      </c>
      <c r="W1053" s="196">
        <f>SUMIFS('A-methods'!AC:AC,'A-methods'!$AG:$AG,"absolute",'A-methods'!$AF:$AF,$B1053,'A-methods'!$E:$E,$C1053,'A-methods'!$A:$A,$D1053)</f>
        <v>0</v>
      </c>
      <c r="X1053" s="196">
        <f>SUMIFS('A-methods'!AD:AD,'A-methods'!$AG:$AG,"absolute",'A-methods'!$AF:$AF,$B1053,'A-methods'!$E:$E,$C1053,'A-methods'!$A:$A,$D1053)</f>
        <v>0</v>
      </c>
      <c r="Y1053" s="196">
        <f>SUMIFS('A-methods'!AE:AE,'A-methods'!$AG:$AG,"absolute",'A-methods'!$AF:$AF,$B1053,'A-methods'!$E:$E,$C1053,'A-methods'!$A:$A,$D1053)</f>
        <v>0</v>
      </c>
    </row>
    <row r="1054" spans="1:32">
      <c r="A1054" s="222"/>
      <c r="B1054" s="213"/>
      <c r="C1054" s="250" t="str">
        <f t="shared" si="98"/>
        <v>NT</v>
      </c>
      <c r="D1054" s="250"/>
      <c r="E1054" s="325">
        <f>SUM(E1026:E1053)</f>
        <v>319.2078679612373</v>
      </c>
      <c r="F1054" s="324">
        <f t="shared" ref="F1054:Y1054" si="99">SUM(F1026:F1053)</f>
        <v>322.39994664084969</v>
      </c>
      <c r="G1054" s="324">
        <f t="shared" si="99"/>
        <v>325.62394610725818</v>
      </c>
      <c r="H1054" s="324">
        <f t="shared" si="99"/>
        <v>328.88018556833077</v>
      </c>
      <c r="I1054" s="324">
        <f t="shared" si="99"/>
        <v>332.16898742401406</v>
      </c>
      <c r="J1054" s="324">
        <f t="shared" si="99"/>
        <v>335.49067729825418</v>
      </c>
      <c r="K1054" s="324">
        <f t="shared" si="99"/>
        <v>338.84558407123671</v>
      </c>
      <c r="L1054" s="324">
        <f t="shared" si="99"/>
        <v>342.23403991194908</v>
      </c>
      <c r="M1054" s="324">
        <f t="shared" si="99"/>
        <v>345.65638031106857</v>
      </c>
      <c r="N1054" s="324">
        <f t="shared" si="99"/>
        <v>349.11294411417924</v>
      </c>
      <c r="O1054" s="324">
        <f t="shared" si="99"/>
        <v>345.62181467303742</v>
      </c>
      <c r="P1054" s="324">
        <f t="shared" si="99"/>
        <v>342.16559652630707</v>
      </c>
      <c r="Q1054" s="324">
        <f t="shared" si="99"/>
        <v>338.74394056104398</v>
      </c>
      <c r="R1054" s="324">
        <f t="shared" si="99"/>
        <v>335.35650115543353</v>
      </c>
      <c r="S1054" s="324">
        <f t="shared" si="99"/>
        <v>332.0029361438792</v>
      </c>
      <c r="T1054" s="324">
        <f t="shared" si="99"/>
        <v>328.6829067824404</v>
      </c>
      <c r="U1054" s="324">
        <f t="shared" si="99"/>
        <v>325.39607771461601</v>
      </c>
      <c r="V1054" s="324">
        <f t="shared" si="99"/>
        <v>322.14211693746984</v>
      </c>
      <c r="W1054" s="324">
        <f t="shared" si="99"/>
        <v>318.92069576809513</v>
      </c>
      <c r="X1054" s="324">
        <f t="shared" si="99"/>
        <v>315.73148881041419</v>
      </c>
      <c r="Y1054" s="324">
        <f t="shared" si="99"/>
        <v>312.57417392231002</v>
      </c>
    </row>
    <row r="1055" spans="1:32" s="224" customFormat="1" ht="15.75">
      <c r="A1055" s="242" t="str">
        <f>A1006</f>
        <v>K100</v>
      </c>
      <c r="B1055" s="242" t="s">
        <v>213</v>
      </c>
      <c r="C1055" s="250" t="str">
        <f t="shared" si="98"/>
        <v>NT</v>
      </c>
      <c r="D1055" s="250"/>
      <c r="E1055" s="361"/>
      <c r="AA1055" s="354"/>
    </row>
    <row r="1056" spans="1:32" ht="12.75" customHeight="1">
      <c r="A1056" s="246" t="s">
        <v>21</v>
      </c>
      <c r="B1056" s="247" t="s">
        <v>198</v>
      </c>
      <c r="C1056" s="273" t="str">
        <f t="shared" si="98"/>
        <v>NT</v>
      </c>
      <c r="D1056" s="271" t="s">
        <v>209</v>
      </c>
      <c r="E1056" s="357">
        <f>SUMIFS('A-methods'!K:K,'A-methods'!$AG:$AG,"absolute",'A-methods'!$AF:$AF,$B1056,'A-methods'!$E:$E,$C1056,'A-methods'!$A:$A,$D1056)</f>
        <v>0</v>
      </c>
      <c r="F1056" s="248">
        <f>SUMIFS('A-methods'!L:L,'A-methods'!$AG:$AG,"absolute",'A-methods'!$AF:$AF,$B1056,'A-methods'!$E:$E,$C1056,'A-methods'!$A:$A,$D1056)</f>
        <v>0</v>
      </c>
      <c r="G1056" s="248">
        <f>SUMIFS('A-methods'!M:M,'A-methods'!$AG:$AG,"absolute",'A-methods'!$AF:$AF,$B1056,'A-methods'!$E:$E,$C1056,'A-methods'!$A:$A,$D1056)</f>
        <v>0</v>
      </c>
      <c r="H1056" s="248">
        <f>SUMIFS('A-methods'!N:N,'A-methods'!$AG:$AG,"absolute",'A-methods'!$AF:$AF,$B1056,'A-methods'!$E:$E,$C1056,'A-methods'!$A:$A,$D1056)</f>
        <v>0</v>
      </c>
      <c r="I1056" s="248">
        <f>SUMIFS('A-methods'!O:O,'A-methods'!$AG:$AG,"absolute",'A-methods'!$AF:$AF,$B1056,'A-methods'!$E:$E,$C1056,'A-methods'!$A:$A,$D1056)</f>
        <v>0</v>
      </c>
      <c r="J1056" s="248">
        <f>SUMIFS('A-methods'!P:P,'A-methods'!$AG:$AG,"absolute",'A-methods'!$AF:$AF,$B1056,'A-methods'!$E:$E,$C1056,'A-methods'!$A:$A,$D1056)</f>
        <v>0</v>
      </c>
      <c r="K1056" s="248">
        <f>SUMIFS('A-methods'!Q:Q,'A-methods'!$AG:$AG,"absolute",'A-methods'!$AF:$AF,$B1056,'A-methods'!$E:$E,$C1056,'A-methods'!$A:$A,$D1056)</f>
        <v>0</v>
      </c>
      <c r="L1056" s="248">
        <f>SUMIFS('A-methods'!R:R,'A-methods'!$AG:$AG,"absolute",'A-methods'!$AF:$AF,$B1056,'A-methods'!$E:$E,$C1056,'A-methods'!$A:$A,$D1056)</f>
        <v>0</v>
      </c>
      <c r="M1056" s="248">
        <f>SUMIFS('A-methods'!S:S,'A-methods'!$AG:$AG,"absolute",'A-methods'!$AF:$AF,$B1056,'A-methods'!$E:$E,$C1056,'A-methods'!$A:$A,$D1056)</f>
        <v>0</v>
      </c>
      <c r="N1056" s="248">
        <f>SUMIFS('A-methods'!T:T,'A-methods'!$AG:$AG,"absolute",'A-methods'!$AF:$AF,$B1056,'A-methods'!$E:$E,$C1056,'A-methods'!$A:$A,$D1056)</f>
        <v>0</v>
      </c>
      <c r="O1056" s="248">
        <f>SUMIFS('A-methods'!U:U,'A-methods'!$AG:$AG,"absolute",'A-methods'!$AF:$AF,$B1056,'A-methods'!$E:$E,$C1056,'A-methods'!$A:$A,$D1056)</f>
        <v>0</v>
      </c>
      <c r="P1056" s="248">
        <f>SUMIFS('A-methods'!V:V,'A-methods'!$AG:$AG,"absolute",'A-methods'!$AF:$AF,$B1056,'A-methods'!$E:$E,$C1056,'A-methods'!$A:$A,$D1056)</f>
        <v>0</v>
      </c>
      <c r="Q1056" s="248">
        <f>SUMIFS('A-methods'!W:W,'A-methods'!$AG:$AG,"absolute",'A-methods'!$AF:$AF,$B1056,'A-methods'!$E:$E,$C1056,'A-methods'!$A:$A,$D1056)</f>
        <v>0</v>
      </c>
      <c r="R1056" s="248">
        <f>SUMIFS('A-methods'!X:X,'A-methods'!$AG:$AG,"absolute",'A-methods'!$AF:$AF,$B1056,'A-methods'!$E:$E,$C1056,'A-methods'!$A:$A,$D1056)</f>
        <v>0</v>
      </c>
      <c r="S1056" s="248">
        <f>SUMIFS('A-methods'!Y:Y,'A-methods'!$AG:$AG,"absolute",'A-methods'!$AF:$AF,$B1056,'A-methods'!$E:$E,$C1056,'A-methods'!$A:$A,$D1056)</f>
        <v>0</v>
      </c>
      <c r="T1056" s="248">
        <f>SUMIFS('A-methods'!Z:Z,'A-methods'!$AG:$AG,"absolute",'A-methods'!$AF:$AF,$B1056,'A-methods'!$E:$E,$C1056,'A-methods'!$A:$A,$D1056)</f>
        <v>0</v>
      </c>
      <c r="U1056" s="248">
        <f>SUMIFS('A-methods'!AA:AA,'A-methods'!$AG:$AG,"absolute",'A-methods'!$AF:$AF,$B1056,'A-methods'!$E:$E,$C1056,'A-methods'!$A:$A,$D1056)</f>
        <v>0</v>
      </c>
      <c r="V1056" s="248">
        <f>SUMIFS('A-methods'!AB:AB,'A-methods'!$AG:$AG,"absolute",'A-methods'!$AF:$AF,$B1056,'A-methods'!$E:$E,$C1056,'A-methods'!$A:$A,$D1056)</f>
        <v>0</v>
      </c>
      <c r="W1056" s="248">
        <f>SUMIFS('A-methods'!AC:AC,'A-methods'!$AG:$AG,"absolute",'A-methods'!$AF:$AF,$B1056,'A-methods'!$E:$E,$C1056,'A-methods'!$A:$A,$D1056)</f>
        <v>0</v>
      </c>
      <c r="X1056" s="248">
        <f>SUMIFS('A-methods'!AD:AD,'A-methods'!$AG:$AG,"absolute",'A-methods'!$AF:$AF,$B1056,'A-methods'!$E:$E,$C1056,'A-methods'!$A:$A,$D1056)</f>
        <v>0</v>
      </c>
      <c r="Y1056" s="248">
        <f>SUMIFS('A-methods'!AE:AE,'A-methods'!$AG:$AG,"absolute",'A-methods'!$AF:$AF,$B1056,'A-methods'!$E:$E,$C1056,'A-methods'!$A:$A,$D1056)</f>
        <v>0</v>
      </c>
    </row>
    <row r="1057" spans="1:25">
      <c r="A1057" s="237" t="s">
        <v>29</v>
      </c>
      <c r="B1057" s="221" t="s">
        <v>30</v>
      </c>
      <c r="C1057" s="274" t="str">
        <f t="shared" si="98"/>
        <v>NT</v>
      </c>
      <c r="D1057" s="272" t="str">
        <f t="shared" ref="D1057:D1082" si="100">D1056</f>
        <v>High</v>
      </c>
      <c r="E1057" s="195">
        <f>SUMIFS('A-methods'!K:K,'A-methods'!$AG:$AG,"absolute",'A-methods'!$AF:$AF,$B1057,'A-methods'!$E:$E,$C1057,'A-methods'!$A:$A,$D1057)</f>
        <v>0</v>
      </c>
      <c r="F1057" s="243">
        <f>SUMIFS('A-methods'!L:L,'A-methods'!$AG:$AG,"absolute",'A-methods'!$AF:$AF,$B1057,'A-methods'!$E:$E,$C1057,'A-methods'!$A:$A,$D1057)</f>
        <v>0</v>
      </c>
      <c r="G1057" s="243">
        <f>SUMIFS('A-methods'!M:M,'A-methods'!$AG:$AG,"absolute",'A-methods'!$AF:$AF,$B1057,'A-methods'!$E:$E,$C1057,'A-methods'!$A:$A,$D1057)</f>
        <v>0</v>
      </c>
      <c r="H1057" s="243">
        <f>SUMIFS('A-methods'!N:N,'A-methods'!$AG:$AG,"absolute",'A-methods'!$AF:$AF,$B1057,'A-methods'!$E:$E,$C1057,'A-methods'!$A:$A,$D1057)</f>
        <v>0</v>
      </c>
      <c r="I1057" s="243">
        <f>SUMIFS('A-methods'!O:O,'A-methods'!$AG:$AG,"absolute",'A-methods'!$AF:$AF,$B1057,'A-methods'!$E:$E,$C1057,'A-methods'!$A:$A,$D1057)</f>
        <v>0</v>
      </c>
      <c r="J1057" s="243">
        <f>SUMIFS('A-methods'!P:P,'A-methods'!$AG:$AG,"absolute",'A-methods'!$AF:$AF,$B1057,'A-methods'!$E:$E,$C1057,'A-methods'!$A:$A,$D1057)</f>
        <v>0</v>
      </c>
      <c r="K1057" s="243">
        <f>SUMIFS('A-methods'!Q:Q,'A-methods'!$AG:$AG,"absolute",'A-methods'!$AF:$AF,$B1057,'A-methods'!$E:$E,$C1057,'A-methods'!$A:$A,$D1057)</f>
        <v>0</v>
      </c>
      <c r="L1057" s="243">
        <f>SUMIFS('A-methods'!R:R,'A-methods'!$AG:$AG,"absolute",'A-methods'!$AF:$AF,$B1057,'A-methods'!$E:$E,$C1057,'A-methods'!$A:$A,$D1057)</f>
        <v>0</v>
      </c>
      <c r="M1057" s="243">
        <f>SUMIFS('A-methods'!S:S,'A-methods'!$AG:$AG,"absolute",'A-methods'!$AF:$AF,$B1057,'A-methods'!$E:$E,$C1057,'A-methods'!$A:$A,$D1057)</f>
        <v>0</v>
      </c>
      <c r="N1057" s="243">
        <f>SUMIFS('A-methods'!T:T,'A-methods'!$AG:$AG,"absolute",'A-methods'!$AF:$AF,$B1057,'A-methods'!$E:$E,$C1057,'A-methods'!$A:$A,$D1057)</f>
        <v>0</v>
      </c>
      <c r="O1057" s="243">
        <f>SUMIFS('A-methods'!U:U,'A-methods'!$AG:$AG,"absolute",'A-methods'!$AF:$AF,$B1057,'A-methods'!$E:$E,$C1057,'A-methods'!$A:$A,$D1057)</f>
        <v>0</v>
      </c>
      <c r="P1057" s="243">
        <f>SUMIFS('A-methods'!V:V,'A-methods'!$AG:$AG,"absolute",'A-methods'!$AF:$AF,$B1057,'A-methods'!$E:$E,$C1057,'A-methods'!$A:$A,$D1057)</f>
        <v>0</v>
      </c>
      <c r="Q1057" s="243">
        <f>SUMIFS('A-methods'!W:W,'A-methods'!$AG:$AG,"absolute",'A-methods'!$AF:$AF,$B1057,'A-methods'!$E:$E,$C1057,'A-methods'!$A:$A,$D1057)</f>
        <v>0</v>
      </c>
      <c r="R1057" s="243">
        <f>SUMIFS('A-methods'!X:X,'A-methods'!$AG:$AG,"absolute",'A-methods'!$AF:$AF,$B1057,'A-methods'!$E:$E,$C1057,'A-methods'!$A:$A,$D1057)</f>
        <v>0</v>
      </c>
      <c r="S1057" s="243">
        <f>SUMIFS('A-methods'!Y:Y,'A-methods'!$AG:$AG,"absolute",'A-methods'!$AF:$AF,$B1057,'A-methods'!$E:$E,$C1057,'A-methods'!$A:$A,$D1057)</f>
        <v>0</v>
      </c>
      <c r="T1057" s="243">
        <f>SUMIFS('A-methods'!Z:Z,'A-methods'!$AG:$AG,"absolute",'A-methods'!$AF:$AF,$B1057,'A-methods'!$E:$E,$C1057,'A-methods'!$A:$A,$D1057)</f>
        <v>0</v>
      </c>
      <c r="U1057" s="243">
        <f>SUMIFS('A-methods'!AA:AA,'A-methods'!$AG:$AG,"absolute",'A-methods'!$AF:$AF,$B1057,'A-methods'!$E:$E,$C1057,'A-methods'!$A:$A,$D1057)</f>
        <v>0</v>
      </c>
      <c r="V1057" s="243">
        <f>SUMIFS('A-methods'!AB:AB,'A-methods'!$AG:$AG,"absolute",'A-methods'!$AF:$AF,$B1057,'A-methods'!$E:$E,$C1057,'A-methods'!$A:$A,$D1057)</f>
        <v>0</v>
      </c>
      <c r="W1057" s="243">
        <f>SUMIFS('A-methods'!AC:AC,'A-methods'!$AG:$AG,"absolute",'A-methods'!$AF:$AF,$B1057,'A-methods'!$E:$E,$C1057,'A-methods'!$A:$A,$D1057)</f>
        <v>0</v>
      </c>
      <c r="X1057" s="243">
        <f>SUMIFS('A-methods'!AD:AD,'A-methods'!$AG:$AG,"absolute",'A-methods'!$AF:$AF,$B1057,'A-methods'!$E:$E,$C1057,'A-methods'!$A:$A,$D1057)</f>
        <v>0</v>
      </c>
      <c r="Y1057" s="243">
        <f>SUMIFS('A-methods'!AE:AE,'A-methods'!$AG:$AG,"absolute",'A-methods'!$AF:$AF,$B1057,'A-methods'!$E:$E,$C1057,'A-methods'!$A:$A,$D1057)</f>
        <v>0</v>
      </c>
    </row>
    <row r="1058" spans="1:25">
      <c r="A1058" s="237" t="s">
        <v>33</v>
      </c>
      <c r="B1058" s="221" t="s">
        <v>34</v>
      </c>
      <c r="C1058" s="274" t="str">
        <f t="shared" ref="C1058:C1082" si="101">C1057</f>
        <v>NT</v>
      </c>
      <c r="D1058" s="272" t="str">
        <f t="shared" si="100"/>
        <v>High</v>
      </c>
      <c r="E1058" s="195">
        <f>SUMIFS('A-methods'!K:K,'A-methods'!$AG:$AG,"absolute",'A-methods'!$AF:$AF,$B1058,'A-methods'!$E:$E,$C1058,'A-methods'!$A:$A,$D1058)</f>
        <v>0</v>
      </c>
      <c r="F1058" s="243">
        <f>SUMIFS('A-methods'!L:L,'A-methods'!$AG:$AG,"absolute",'A-methods'!$AF:$AF,$B1058,'A-methods'!$E:$E,$C1058,'A-methods'!$A:$A,$D1058)</f>
        <v>0</v>
      </c>
      <c r="G1058" s="243">
        <f>SUMIFS('A-methods'!M:M,'A-methods'!$AG:$AG,"absolute",'A-methods'!$AF:$AF,$B1058,'A-methods'!$E:$E,$C1058,'A-methods'!$A:$A,$D1058)</f>
        <v>0</v>
      </c>
      <c r="H1058" s="243">
        <f>SUMIFS('A-methods'!N:N,'A-methods'!$AG:$AG,"absolute",'A-methods'!$AF:$AF,$B1058,'A-methods'!$E:$E,$C1058,'A-methods'!$A:$A,$D1058)</f>
        <v>0</v>
      </c>
      <c r="I1058" s="243">
        <f>SUMIFS('A-methods'!O:O,'A-methods'!$AG:$AG,"absolute",'A-methods'!$AF:$AF,$B1058,'A-methods'!$E:$E,$C1058,'A-methods'!$A:$A,$D1058)</f>
        <v>0</v>
      </c>
      <c r="J1058" s="243">
        <f>SUMIFS('A-methods'!P:P,'A-methods'!$AG:$AG,"absolute",'A-methods'!$AF:$AF,$B1058,'A-methods'!$E:$E,$C1058,'A-methods'!$A:$A,$D1058)</f>
        <v>0</v>
      </c>
      <c r="K1058" s="243">
        <f>SUMIFS('A-methods'!Q:Q,'A-methods'!$AG:$AG,"absolute",'A-methods'!$AF:$AF,$B1058,'A-methods'!$E:$E,$C1058,'A-methods'!$A:$A,$D1058)</f>
        <v>0</v>
      </c>
      <c r="L1058" s="243">
        <f>SUMIFS('A-methods'!R:R,'A-methods'!$AG:$AG,"absolute",'A-methods'!$AF:$AF,$B1058,'A-methods'!$E:$E,$C1058,'A-methods'!$A:$A,$D1058)</f>
        <v>0</v>
      </c>
      <c r="M1058" s="243">
        <f>SUMIFS('A-methods'!S:S,'A-methods'!$AG:$AG,"absolute",'A-methods'!$AF:$AF,$B1058,'A-methods'!$E:$E,$C1058,'A-methods'!$A:$A,$D1058)</f>
        <v>0</v>
      </c>
      <c r="N1058" s="243">
        <f>SUMIFS('A-methods'!T:T,'A-methods'!$AG:$AG,"absolute",'A-methods'!$AF:$AF,$B1058,'A-methods'!$E:$E,$C1058,'A-methods'!$A:$A,$D1058)</f>
        <v>0</v>
      </c>
      <c r="O1058" s="243">
        <f>SUMIFS('A-methods'!U:U,'A-methods'!$AG:$AG,"absolute",'A-methods'!$AF:$AF,$B1058,'A-methods'!$E:$E,$C1058,'A-methods'!$A:$A,$D1058)</f>
        <v>0</v>
      </c>
      <c r="P1058" s="243">
        <f>SUMIFS('A-methods'!V:V,'A-methods'!$AG:$AG,"absolute",'A-methods'!$AF:$AF,$B1058,'A-methods'!$E:$E,$C1058,'A-methods'!$A:$A,$D1058)</f>
        <v>0</v>
      </c>
      <c r="Q1058" s="243">
        <f>SUMIFS('A-methods'!W:W,'A-methods'!$AG:$AG,"absolute",'A-methods'!$AF:$AF,$B1058,'A-methods'!$E:$E,$C1058,'A-methods'!$A:$A,$D1058)</f>
        <v>0</v>
      </c>
      <c r="R1058" s="243">
        <f>SUMIFS('A-methods'!X:X,'A-methods'!$AG:$AG,"absolute",'A-methods'!$AF:$AF,$B1058,'A-methods'!$E:$E,$C1058,'A-methods'!$A:$A,$D1058)</f>
        <v>0</v>
      </c>
      <c r="S1058" s="243">
        <f>SUMIFS('A-methods'!Y:Y,'A-methods'!$AG:$AG,"absolute",'A-methods'!$AF:$AF,$B1058,'A-methods'!$E:$E,$C1058,'A-methods'!$A:$A,$D1058)</f>
        <v>0</v>
      </c>
      <c r="T1058" s="243">
        <f>SUMIFS('A-methods'!Z:Z,'A-methods'!$AG:$AG,"absolute",'A-methods'!$AF:$AF,$B1058,'A-methods'!$E:$E,$C1058,'A-methods'!$A:$A,$D1058)</f>
        <v>0</v>
      </c>
      <c r="U1058" s="243">
        <f>SUMIFS('A-methods'!AA:AA,'A-methods'!$AG:$AG,"absolute",'A-methods'!$AF:$AF,$B1058,'A-methods'!$E:$E,$C1058,'A-methods'!$A:$A,$D1058)</f>
        <v>0</v>
      </c>
      <c r="V1058" s="243">
        <f>SUMIFS('A-methods'!AB:AB,'A-methods'!$AG:$AG,"absolute",'A-methods'!$AF:$AF,$B1058,'A-methods'!$E:$E,$C1058,'A-methods'!$A:$A,$D1058)</f>
        <v>0</v>
      </c>
      <c r="W1058" s="243">
        <f>SUMIFS('A-methods'!AC:AC,'A-methods'!$AG:$AG,"absolute",'A-methods'!$AF:$AF,$B1058,'A-methods'!$E:$E,$C1058,'A-methods'!$A:$A,$D1058)</f>
        <v>0</v>
      </c>
      <c r="X1058" s="243">
        <f>SUMIFS('A-methods'!AD:AD,'A-methods'!$AG:$AG,"absolute",'A-methods'!$AF:$AF,$B1058,'A-methods'!$E:$E,$C1058,'A-methods'!$A:$A,$D1058)</f>
        <v>0</v>
      </c>
      <c r="Y1058" s="243">
        <f>SUMIFS('A-methods'!AE:AE,'A-methods'!$AG:$AG,"absolute",'A-methods'!$AF:$AF,$B1058,'A-methods'!$E:$E,$C1058,'A-methods'!$A:$A,$D1058)</f>
        <v>0</v>
      </c>
    </row>
    <row r="1059" spans="1:25">
      <c r="A1059" s="237" t="s">
        <v>43</v>
      </c>
      <c r="B1059" s="221" t="s">
        <v>44</v>
      </c>
      <c r="C1059" s="274" t="str">
        <f t="shared" si="101"/>
        <v>NT</v>
      </c>
      <c r="D1059" s="272" t="str">
        <f t="shared" si="100"/>
        <v>High</v>
      </c>
      <c r="E1059" s="195">
        <f>SUMIFS('A-methods'!K:K,'A-methods'!$AG:$AG,"absolute",'A-methods'!$AF:$AF,$B1059,'A-methods'!$E:$E,$C1059,'A-methods'!$A:$A,$D1059)</f>
        <v>0</v>
      </c>
      <c r="F1059" s="243">
        <f>SUMIFS('A-methods'!L:L,'A-methods'!$AG:$AG,"absolute",'A-methods'!$AF:$AF,$B1059,'A-methods'!$E:$E,$C1059,'A-methods'!$A:$A,$D1059)</f>
        <v>0</v>
      </c>
      <c r="G1059" s="243">
        <f>SUMIFS('A-methods'!M:M,'A-methods'!$AG:$AG,"absolute",'A-methods'!$AF:$AF,$B1059,'A-methods'!$E:$E,$C1059,'A-methods'!$A:$A,$D1059)</f>
        <v>0</v>
      </c>
      <c r="H1059" s="243">
        <f>SUMIFS('A-methods'!N:N,'A-methods'!$AG:$AG,"absolute",'A-methods'!$AF:$AF,$B1059,'A-methods'!$E:$E,$C1059,'A-methods'!$A:$A,$D1059)</f>
        <v>0</v>
      </c>
      <c r="I1059" s="243">
        <f>SUMIFS('A-methods'!O:O,'A-methods'!$AG:$AG,"absolute",'A-methods'!$AF:$AF,$B1059,'A-methods'!$E:$E,$C1059,'A-methods'!$A:$A,$D1059)</f>
        <v>0</v>
      </c>
      <c r="J1059" s="243">
        <f>SUMIFS('A-methods'!P:P,'A-methods'!$AG:$AG,"absolute",'A-methods'!$AF:$AF,$B1059,'A-methods'!$E:$E,$C1059,'A-methods'!$A:$A,$D1059)</f>
        <v>0</v>
      </c>
      <c r="K1059" s="243">
        <f>SUMIFS('A-methods'!Q:Q,'A-methods'!$AG:$AG,"absolute",'A-methods'!$AF:$AF,$B1059,'A-methods'!$E:$E,$C1059,'A-methods'!$A:$A,$D1059)</f>
        <v>0</v>
      </c>
      <c r="L1059" s="243">
        <f>SUMIFS('A-methods'!R:R,'A-methods'!$AG:$AG,"absolute",'A-methods'!$AF:$AF,$B1059,'A-methods'!$E:$E,$C1059,'A-methods'!$A:$A,$D1059)</f>
        <v>0</v>
      </c>
      <c r="M1059" s="243">
        <f>SUMIFS('A-methods'!S:S,'A-methods'!$AG:$AG,"absolute",'A-methods'!$AF:$AF,$B1059,'A-methods'!$E:$E,$C1059,'A-methods'!$A:$A,$D1059)</f>
        <v>0</v>
      </c>
      <c r="N1059" s="243">
        <f>SUMIFS('A-methods'!T:T,'A-methods'!$AG:$AG,"absolute",'A-methods'!$AF:$AF,$B1059,'A-methods'!$E:$E,$C1059,'A-methods'!$A:$A,$D1059)</f>
        <v>0</v>
      </c>
      <c r="O1059" s="243">
        <f>SUMIFS('A-methods'!U:U,'A-methods'!$AG:$AG,"absolute",'A-methods'!$AF:$AF,$B1059,'A-methods'!$E:$E,$C1059,'A-methods'!$A:$A,$D1059)</f>
        <v>0</v>
      </c>
      <c r="P1059" s="243">
        <f>SUMIFS('A-methods'!V:V,'A-methods'!$AG:$AG,"absolute",'A-methods'!$AF:$AF,$B1059,'A-methods'!$E:$E,$C1059,'A-methods'!$A:$A,$D1059)</f>
        <v>0</v>
      </c>
      <c r="Q1059" s="243">
        <f>SUMIFS('A-methods'!W:W,'A-methods'!$AG:$AG,"absolute",'A-methods'!$AF:$AF,$B1059,'A-methods'!$E:$E,$C1059,'A-methods'!$A:$A,$D1059)</f>
        <v>0</v>
      </c>
      <c r="R1059" s="243">
        <f>SUMIFS('A-methods'!X:X,'A-methods'!$AG:$AG,"absolute",'A-methods'!$AF:$AF,$B1059,'A-methods'!$E:$E,$C1059,'A-methods'!$A:$A,$D1059)</f>
        <v>0</v>
      </c>
      <c r="S1059" s="243">
        <f>SUMIFS('A-methods'!Y:Y,'A-methods'!$AG:$AG,"absolute",'A-methods'!$AF:$AF,$B1059,'A-methods'!$E:$E,$C1059,'A-methods'!$A:$A,$D1059)</f>
        <v>0</v>
      </c>
      <c r="T1059" s="243">
        <f>SUMIFS('A-methods'!Z:Z,'A-methods'!$AG:$AG,"absolute",'A-methods'!$AF:$AF,$B1059,'A-methods'!$E:$E,$C1059,'A-methods'!$A:$A,$D1059)</f>
        <v>0</v>
      </c>
      <c r="U1059" s="243">
        <f>SUMIFS('A-methods'!AA:AA,'A-methods'!$AG:$AG,"absolute",'A-methods'!$AF:$AF,$B1059,'A-methods'!$E:$E,$C1059,'A-methods'!$A:$A,$D1059)</f>
        <v>0</v>
      </c>
      <c r="V1059" s="243">
        <f>SUMIFS('A-methods'!AB:AB,'A-methods'!$AG:$AG,"absolute",'A-methods'!$AF:$AF,$B1059,'A-methods'!$E:$E,$C1059,'A-methods'!$A:$A,$D1059)</f>
        <v>0</v>
      </c>
      <c r="W1059" s="243">
        <f>SUMIFS('A-methods'!AC:AC,'A-methods'!$AG:$AG,"absolute",'A-methods'!$AF:$AF,$B1059,'A-methods'!$E:$E,$C1059,'A-methods'!$A:$A,$D1059)</f>
        <v>0</v>
      </c>
      <c r="X1059" s="243">
        <f>SUMIFS('A-methods'!AD:AD,'A-methods'!$AG:$AG,"absolute",'A-methods'!$AF:$AF,$B1059,'A-methods'!$E:$E,$C1059,'A-methods'!$A:$A,$D1059)</f>
        <v>0</v>
      </c>
      <c r="Y1059" s="243">
        <f>SUMIFS('A-methods'!AE:AE,'A-methods'!$AG:$AG,"absolute",'A-methods'!$AF:$AF,$B1059,'A-methods'!$E:$E,$C1059,'A-methods'!$A:$A,$D1059)</f>
        <v>0</v>
      </c>
    </row>
    <row r="1060" spans="1:25">
      <c r="A1060" s="237" t="s">
        <v>63</v>
      </c>
      <c r="B1060" s="221" t="s">
        <v>64</v>
      </c>
      <c r="C1060" s="274" t="str">
        <f t="shared" si="101"/>
        <v>NT</v>
      </c>
      <c r="D1060" s="272" t="str">
        <f t="shared" si="100"/>
        <v>High</v>
      </c>
      <c r="E1060" s="195">
        <f>SUMIFS('A-methods'!K:K,'A-methods'!$AG:$AG,"absolute",'A-methods'!$AF:$AF,$B1060,'A-methods'!$E:$E,$C1060,'A-methods'!$A:$A,$D1060)</f>
        <v>0</v>
      </c>
      <c r="F1060" s="243">
        <f>SUMIFS('A-methods'!L:L,'A-methods'!$AG:$AG,"absolute",'A-methods'!$AF:$AF,$B1060,'A-methods'!$E:$E,$C1060,'A-methods'!$A:$A,$D1060)</f>
        <v>0</v>
      </c>
      <c r="G1060" s="243">
        <f>SUMIFS('A-methods'!M:M,'A-methods'!$AG:$AG,"absolute",'A-methods'!$AF:$AF,$B1060,'A-methods'!$E:$E,$C1060,'A-methods'!$A:$A,$D1060)</f>
        <v>0</v>
      </c>
      <c r="H1060" s="243">
        <f>SUMIFS('A-methods'!N:N,'A-methods'!$AG:$AG,"absolute",'A-methods'!$AF:$AF,$B1060,'A-methods'!$E:$E,$C1060,'A-methods'!$A:$A,$D1060)</f>
        <v>0</v>
      </c>
      <c r="I1060" s="243">
        <f>SUMIFS('A-methods'!O:O,'A-methods'!$AG:$AG,"absolute",'A-methods'!$AF:$AF,$B1060,'A-methods'!$E:$E,$C1060,'A-methods'!$A:$A,$D1060)</f>
        <v>0</v>
      </c>
      <c r="J1060" s="243">
        <f>SUMIFS('A-methods'!P:P,'A-methods'!$AG:$AG,"absolute",'A-methods'!$AF:$AF,$B1060,'A-methods'!$E:$E,$C1060,'A-methods'!$A:$A,$D1060)</f>
        <v>0</v>
      </c>
      <c r="K1060" s="243">
        <f>SUMIFS('A-methods'!Q:Q,'A-methods'!$AG:$AG,"absolute",'A-methods'!$AF:$AF,$B1060,'A-methods'!$E:$E,$C1060,'A-methods'!$A:$A,$D1060)</f>
        <v>0</v>
      </c>
      <c r="L1060" s="243">
        <f>SUMIFS('A-methods'!R:R,'A-methods'!$AG:$AG,"absolute",'A-methods'!$AF:$AF,$B1060,'A-methods'!$E:$E,$C1060,'A-methods'!$A:$A,$D1060)</f>
        <v>0</v>
      </c>
      <c r="M1060" s="243">
        <f>SUMIFS('A-methods'!S:S,'A-methods'!$AG:$AG,"absolute",'A-methods'!$AF:$AF,$B1060,'A-methods'!$E:$E,$C1060,'A-methods'!$A:$A,$D1060)</f>
        <v>0</v>
      </c>
      <c r="N1060" s="243">
        <f>SUMIFS('A-methods'!T:T,'A-methods'!$AG:$AG,"absolute",'A-methods'!$AF:$AF,$B1060,'A-methods'!$E:$E,$C1060,'A-methods'!$A:$A,$D1060)</f>
        <v>0</v>
      </c>
      <c r="O1060" s="243">
        <f>SUMIFS('A-methods'!U:U,'A-methods'!$AG:$AG,"absolute",'A-methods'!$AF:$AF,$B1060,'A-methods'!$E:$E,$C1060,'A-methods'!$A:$A,$D1060)</f>
        <v>0</v>
      </c>
      <c r="P1060" s="243">
        <f>SUMIFS('A-methods'!V:V,'A-methods'!$AG:$AG,"absolute",'A-methods'!$AF:$AF,$B1060,'A-methods'!$E:$E,$C1060,'A-methods'!$A:$A,$D1060)</f>
        <v>0</v>
      </c>
      <c r="Q1060" s="243">
        <f>SUMIFS('A-methods'!W:W,'A-methods'!$AG:$AG,"absolute",'A-methods'!$AF:$AF,$B1060,'A-methods'!$E:$E,$C1060,'A-methods'!$A:$A,$D1060)</f>
        <v>0</v>
      </c>
      <c r="R1060" s="243">
        <f>SUMIFS('A-methods'!X:X,'A-methods'!$AG:$AG,"absolute",'A-methods'!$AF:$AF,$B1060,'A-methods'!$E:$E,$C1060,'A-methods'!$A:$A,$D1060)</f>
        <v>0</v>
      </c>
      <c r="S1060" s="243">
        <f>SUMIFS('A-methods'!Y:Y,'A-methods'!$AG:$AG,"absolute",'A-methods'!$AF:$AF,$B1060,'A-methods'!$E:$E,$C1060,'A-methods'!$A:$A,$D1060)</f>
        <v>0</v>
      </c>
      <c r="T1060" s="243">
        <f>SUMIFS('A-methods'!Z:Z,'A-methods'!$AG:$AG,"absolute",'A-methods'!$AF:$AF,$B1060,'A-methods'!$E:$E,$C1060,'A-methods'!$A:$A,$D1060)</f>
        <v>0</v>
      </c>
      <c r="U1060" s="243">
        <f>SUMIFS('A-methods'!AA:AA,'A-methods'!$AG:$AG,"absolute",'A-methods'!$AF:$AF,$B1060,'A-methods'!$E:$E,$C1060,'A-methods'!$A:$A,$D1060)</f>
        <v>0</v>
      </c>
      <c r="V1060" s="243">
        <f>SUMIFS('A-methods'!AB:AB,'A-methods'!$AG:$AG,"absolute",'A-methods'!$AF:$AF,$B1060,'A-methods'!$E:$E,$C1060,'A-methods'!$A:$A,$D1060)</f>
        <v>0</v>
      </c>
      <c r="W1060" s="243">
        <f>SUMIFS('A-methods'!AC:AC,'A-methods'!$AG:$AG,"absolute",'A-methods'!$AF:$AF,$B1060,'A-methods'!$E:$E,$C1060,'A-methods'!$A:$A,$D1060)</f>
        <v>0</v>
      </c>
      <c r="X1060" s="243">
        <f>SUMIFS('A-methods'!AD:AD,'A-methods'!$AG:$AG,"absolute",'A-methods'!$AF:$AF,$B1060,'A-methods'!$E:$E,$C1060,'A-methods'!$A:$A,$D1060)</f>
        <v>0</v>
      </c>
      <c r="Y1060" s="243">
        <f>SUMIFS('A-methods'!AE:AE,'A-methods'!$AG:$AG,"absolute",'A-methods'!$AF:$AF,$B1060,'A-methods'!$E:$E,$C1060,'A-methods'!$A:$A,$D1060)</f>
        <v>0</v>
      </c>
    </row>
    <row r="1061" spans="1:25">
      <c r="A1061" s="237" t="s">
        <v>75</v>
      </c>
      <c r="B1061" s="221" t="s">
        <v>76</v>
      </c>
      <c r="C1061" s="274" t="str">
        <f t="shared" si="101"/>
        <v>NT</v>
      </c>
      <c r="D1061" s="272" t="str">
        <f t="shared" si="100"/>
        <v>High</v>
      </c>
      <c r="E1061" s="195">
        <f>SUMIFS('A-methods'!K:K,'A-methods'!$AG:$AG,"absolute",'A-methods'!$AF:$AF,$B1061,'A-methods'!$E:$E,$C1061,'A-methods'!$A:$A,$D1061)</f>
        <v>0</v>
      </c>
      <c r="F1061" s="243">
        <f>SUMIFS('A-methods'!L:L,'A-methods'!$AG:$AG,"absolute",'A-methods'!$AF:$AF,$B1061,'A-methods'!$E:$E,$C1061,'A-methods'!$A:$A,$D1061)</f>
        <v>0</v>
      </c>
      <c r="G1061" s="243">
        <f>SUMIFS('A-methods'!M:M,'A-methods'!$AG:$AG,"absolute",'A-methods'!$AF:$AF,$B1061,'A-methods'!$E:$E,$C1061,'A-methods'!$A:$A,$D1061)</f>
        <v>0</v>
      </c>
      <c r="H1061" s="243">
        <f>SUMIFS('A-methods'!N:N,'A-methods'!$AG:$AG,"absolute",'A-methods'!$AF:$AF,$B1061,'A-methods'!$E:$E,$C1061,'A-methods'!$A:$A,$D1061)</f>
        <v>0</v>
      </c>
      <c r="I1061" s="243">
        <f>SUMIFS('A-methods'!O:O,'A-methods'!$AG:$AG,"absolute",'A-methods'!$AF:$AF,$B1061,'A-methods'!$E:$E,$C1061,'A-methods'!$A:$A,$D1061)</f>
        <v>0</v>
      </c>
      <c r="J1061" s="243">
        <f>SUMIFS('A-methods'!P:P,'A-methods'!$AG:$AG,"absolute",'A-methods'!$AF:$AF,$B1061,'A-methods'!$E:$E,$C1061,'A-methods'!$A:$A,$D1061)</f>
        <v>0</v>
      </c>
      <c r="K1061" s="243">
        <f>SUMIFS('A-methods'!Q:Q,'A-methods'!$AG:$AG,"absolute",'A-methods'!$AF:$AF,$B1061,'A-methods'!$E:$E,$C1061,'A-methods'!$A:$A,$D1061)</f>
        <v>0</v>
      </c>
      <c r="L1061" s="243">
        <f>SUMIFS('A-methods'!R:R,'A-methods'!$AG:$AG,"absolute",'A-methods'!$AF:$AF,$B1061,'A-methods'!$E:$E,$C1061,'A-methods'!$A:$A,$D1061)</f>
        <v>0</v>
      </c>
      <c r="M1061" s="243">
        <f>SUMIFS('A-methods'!S:S,'A-methods'!$AG:$AG,"absolute",'A-methods'!$AF:$AF,$B1061,'A-methods'!$E:$E,$C1061,'A-methods'!$A:$A,$D1061)</f>
        <v>0</v>
      </c>
      <c r="N1061" s="243">
        <f>SUMIFS('A-methods'!T:T,'A-methods'!$AG:$AG,"absolute",'A-methods'!$AF:$AF,$B1061,'A-methods'!$E:$E,$C1061,'A-methods'!$A:$A,$D1061)</f>
        <v>0</v>
      </c>
      <c r="O1061" s="243">
        <f>SUMIFS('A-methods'!U:U,'A-methods'!$AG:$AG,"absolute",'A-methods'!$AF:$AF,$B1061,'A-methods'!$E:$E,$C1061,'A-methods'!$A:$A,$D1061)</f>
        <v>0</v>
      </c>
      <c r="P1061" s="243">
        <f>SUMIFS('A-methods'!V:V,'A-methods'!$AG:$AG,"absolute",'A-methods'!$AF:$AF,$B1061,'A-methods'!$E:$E,$C1061,'A-methods'!$A:$A,$D1061)</f>
        <v>0</v>
      </c>
      <c r="Q1061" s="243">
        <f>SUMIFS('A-methods'!W:W,'A-methods'!$AG:$AG,"absolute",'A-methods'!$AF:$AF,$B1061,'A-methods'!$E:$E,$C1061,'A-methods'!$A:$A,$D1061)</f>
        <v>0</v>
      </c>
      <c r="R1061" s="243">
        <f>SUMIFS('A-methods'!X:X,'A-methods'!$AG:$AG,"absolute",'A-methods'!$AF:$AF,$B1061,'A-methods'!$E:$E,$C1061,'A-methods'!$A:$A,$D1061)</f>
        <v>0</v>
      </c>
      <c r="S1061" s="243">
        <f>SUMIFS('A-methods'!Y:Y,'A-methods'!$AG:$AG,"absolute",'A-methods'!$AF:$AF,$B1061,'A-methods'!$E:$E,$C1061,'A-methods'!$A:$A,$D1061)</f>
        <v>0</v>
      </c>
      <c r="T1061" s="243">
        <f>SUMIFS('A-methods'!Z:Z,'A-methods'!$AG:$AG,"absolute",'A-methods'!$AF:$AF,$B1061,'A-methods'!$E:$E,$C1061,'A-methods'!$A:$A,$D1061)</f>
        <v>0</v>
      </c>
      <c r="U1061" s="243">
        <f>SUMIFS('A-methods'!AA:AA,'A-methods'!$AG:$AG,"absolute",'A-methods'!$AF:$AF,$B1061,'A-methods'!$E:$E,$C1061,'A-methods'!$A:$A,$D1061)</f>
        <v>0</v>
      </c>
      <c r="V1061" s="243">
        <f>SUMIFS('A-methods'!AB:AB,'A-methods'!$AG:$AG,"absolute",'A-methods'!$AF:$AF,$B1061,'A-methods'!$E:$E,$C1061,'A-methods'!$A:$A,$D1061)</f>
        <v>0</v>
      </c>
      <c r="W1061" s="243">
        <f>SUMIFS('A-methods'!AC:AC,'A-methods'!$AG:$AG,"absolute",'A-methods'!$AF:$AF,$B1061,'A-methods'!$E:$E,$C1061,'A-methods'!$A:$A,$D1061)</f>
        <v>0</v>
      </c>
      <c r="X1061" s="243">
        <f>SUMIFS('A-methods'!AD:AD,'A-methods'!$AG:$AG,"absolute",'A-methods'!$AF:$AF,$B1061,'A-methods'!$E:$E,$C1061,'A-methods'!$A:$A,$D1061)</f>
        <v>0</v>
      </c>
      <c r="Y1061" s="243">
        <f>SUMIFS('A-methods'!AE:AE,'A-methods'!$AG:$AG,"absolute",'A-methods'!$AF:$AF,$B1061,'A-methods'!$E:$E,$C1061,'A-methods'!$A:$A,$D1061)</f>
        <v>0</v>
      </c>
    </row>
    <row r="1062" spans="1:25">
      <c r="A1062" s="237" t="s">
        <v>253</v>
      </c>
      <c r="B1062" s="221" t="s">
        <v>193</v>
      </c>
      <c r="C1062" s="274" t="str">
        <f t="shared" si="101"/>
        <v>NT</v>
      </c>
      <c r="D1062" s="272" t="str">
        <f t="shared" si="100"/>
        <v>High</v>
      </c>
      <c r="E1062" s="195">
        <f>SUMIFS('A-methods'!K:K,'A-methods'!$AG:$AG,"absolute",'A-methods'!$AF:$AF,$B1062,'A-methods'!$E:$E,$C1062,'A-methods'!$A:$A,$D1062)</f>
        <v>0</v>
      </c>
      <c r="F1062" s="243">
        <f>SUMIFS('A-methods'!L:L,'A-methods'!$AG:$AG,"absolute",'A-methods'!$AF:$AF,$B1062,'A-methods'!$E:$E,$C1062,'A-methods'!$A:$A,$D1062)</f>
        <v>0</v>
      </c>
      <c r="G1062" s="243">
        <f>SUMIFS('A-methods'!M:M,'A-methods'!$AG:$AG,"absolute",'A-methods'!$AF:$AF,$B1062,'A-methods'!$E:$E,$C1062,'A-methods'!$A:$A,$D1062)</f>
        <v>0</v>
      </c>
      <c r="H1062" s="243">
        <f>SUMIFS('A-methods'!N:N,'A-methods'!$AG:$AG,"absolute",'A-methods'!$AF:$AF,$B1062,'A-methods'!$E:$E,$C1062,'A-methods'!$A:$A,$D1062)</f>
        <v>0</v>
      </c>
      <c r="I1062" s="243">
        <f>SUMIFS('A-methods'!O:O,'A-methods'!$AG:$AG,"absolute",'A-methods'!$AF:$AF,$B1062,'A-methods'!$E:$E,$C1062,'A-methods'!$A:$A,$D1062)</f>
        <v>0</v>
      </c>
      <c r="J1062" s="243">
        <f>SUMIFS('A-methods'!P:P,'A-methods'!$AG:$AG,"absolute",'A-methods'!$AF:$AF,$B1062,'A-methods'!$E:$E,$C1062,'A-methods'!$A:$A,$D1062)</f>
        <v>0</v>
      </c>
      <c r="K1062" s="243">
        <f>SUMIFS('A-methods'!Q:Q,'A-methods'!$AG:$AG,"absolute",'A-methods'!$AF:$AF,$B1062,'A-methods'!$E:$E,$C1062,'A-methods'!$A:$A,$D1062)</f>
        <v>0</v>
      </c>
      <c r="L1062" s="243">
        <f>SUMIFS('A-methods'!R:R,'A-methods'!$AG:$AG,"absolute",'A-methods'!$AF:$AF,$B1062,'A-methods'!$E:$E,$C1062,'A-methods'!$A:$A,$D1062)</f>
        <v>0</v>
      </c>
      <c r="M1062" s="243">
        <f>SUMIFS('A-methods'!S:S,'A-methods'!$AG:$AG,"absolute",'A-methods'!$AF:$AF,$B1062,'A-methods'!$E:$E,$C1062,'A-methods'!$A:$A,$D1062)</f>
        <v>0</v>
      </c>
      <c r="N1062" s="243">
        <f>SUMIFS('A-methods'!T:T,'A-methods'!$AG:$AG,"absolute",'A-methods'!$AF:$AF,$B1062,'A-methods'!$E:$E,$C1062,'A-methods'!$A:$A,$D1062)</f>
        <v>0</v>
      </c>
      <c r="O1062" s="243">
        <f>SUMIFS('A-methods'!U:U,'A-methods'!$AG:$AG,"absolute",'A-methods'!$AF:$AF,$B1062,'A-methods'!$E:$E,$C1062,'A-methods'!$A:$A,$D1062)</f>
        <v>0</v>
      </c>
      <c r="P1062" s="243">
        <f>SUMIFS('A-methods'!V:V,'A-methods'!$AG:$AG,"absolute",'A-methods'!$AF:$AF,$B1062,'A-methods'!$E:$E,$C1062,'A-methods'!$A:$A,$D1062)</f>
        <v>0</v>
      </c>
      <c r="Q1062" s="243">
        <f>SUMIFS('A-methods'!W:W,'A-methods'!$AG:$AG,"absolute",'A-methods'!$AF:$AF,$B1062,'A-methods'!$E:$E,$C1062,'A-methods'!$A:$A,$D1062)</f>
        <v>0</v>
      </c>
      <c r="R1062" s="243">
        <f>SUMIFS('A-methods'!X:X,'A-methods'!$AG:$AG,"absolute",'A-methods'!$AF:$AF,$B1062,'A-methods'!$E:$E,$C1062,'A-methods'!$A:$A,$D1062)</f>
        <v>0</v>
      </c>
      <c r="S1062" s="243">
        <f>SUMIFS('A-methods'!Y:Y,'A-methods'!$AG:$AG,"absolute",'A-methods'!$AF:$AF,$B1062,'A-methods'!$E:$E,$C1062,'A-methods'!$A:$A,$D1062)</f>
        <v>0</v>
      </c>
      <c r="T1062" s="243">
        <f>SUMIFS('A-methods'!Z:Z,'A-methods'!$AG:$AG,"absolute",'A-methods'!$AF:$AF,$B1062,'A-methods'!$E:$E,$C1062,'A-methods'!$A:$A,$D1062)</f>
        <v>0</v>
      </c>
      <c r="U1062" s="243">
        <f>SUMIFS('A-methods'!AA:AA,'A-methods'!$AG:$AG,"absolute",'A-methods'!$AF:$AF,$B1062,'A-methods'!$E:$E,$C1062,'A-methods'!$A:$A,$D1062)</f>
        <v>0</v>
      </c>
      <c r="V1062" s="243">
        <f>SUMIFS('A-methods'!AB:AB,'A-methods'!$AG:$AG,"absolute",'A-methods'!$AF:$AF,$B1062,'A-methods'!$E:$E,$C1062,'A-methods'!$A:$A,$D1062)</f>
        <v>0</v>
      </c>
      <c r="W1062" s="243">
        <f>SUMIFS('A-methods'!AC:AC,'A-methods'!$AG:$AG,"absolute",'A-methods'!$AF:$AF,$B1062,'A-methods'!$E:$E,$C1062,'A-methods'!$A:$A,$D1062)</f>
        <v>0</v>
      </c>
      <c r="X1062" s="243">
        <f>SUMIFS('A-methods'!AD:AD,'A-methods'!$AG:$AG,"absolute",'A-methods'!$AF:$AF,$B1062,'A-methods'!$E:$E,$C1062,'A-methods'!$A:$A,$D1062)</f>
        <v>0</v>
      </c>
      <c r="Y1062" s="243">
        <f>SUMIFS('A-methods'!AE:AE,'A-methods'!$AG:$AG,"absolute",'A-methods'!$AF:$AF,$B1062,'A-methods'!$E:$E,$C1062,'A-methods'!$A:$A,$D1062)</f>
        <v>0</v>
      </c>
    </row>
    <row r="1063" spans="1:25">
      <c r="A1063" s="238" t="s">
        <v>87</v>
      </c>
      <c r="B1063" s="221" t="s">
        <v>88</v>
      </c>
      <c r="C1063" s="274" t="str">
        <f t="shared" si="101"/>
        <v>NT</v>
      </c>
      <c r="D1063" s="272" t="str">
        <f t="shared" si="100"/>
        <v>High</v>
      </c>
      <c r="E1063" s="195">
        <f>SUMIFS('A-methods'!K:K,'A-methods'!$AG:$AG,"absolute",'A-methods'!$AF:$AF,$B1063,'A-methods'!$E:$E,$C1063,'A-methods'!$A:$A,$D1063)</f>
        <v>0</v>
      </c>
      <c r="F1063" s="243">
        <f>SUMIFS('A-methods'!L:L,'A-methods'!$AG:$AG,"absolute",'A-methods'!$AF:$AF,$B1063,'A-methods'!$E:$E,$C1063,'A-methods'!$A:$A,$D1063)</f>
        <v>0</v>
      </c>
      <c r="G1063" s="243">
        <f>SUMIFS('A-methods'!M:M,'A-methods'!$AG:$AG,"absolute",'A-methods'!$AF:$AF,$B1063,'A-methods'!$E:$E,$C1063,'A-methods'!$A:$A,$D1063)</f>
        <v>0</v>
      </c>
      <c r="H1063" s="243">
        <f>SUMIFS('A-methods'!N:N,'A-methods'!$AG:$AG,"absolute",'A-methods'!$AF:$AF,$B1063,'A-methods'!$E:$E,$C1063,'A-methods'!$A:$A,$D1063)</f>
        <v>0</v>
      </c>
      <c r="I1063" s="243">
        <f>SUMIFS('A-methods'!O:O,'A-methods'!$AG:$AG,"absolute",'A-methods'!$AF:$AF,$B1063,'A-methods'!$E:$E,$C1063,'A-methods'!$A:$A,$D1063)</f>
        <v>0</v>
      </c>
      <c r="J1063" s="243">
        <f>SUMIFS('A-methods'!P:P,'A-methods'!$AG:$AG,"absolute",'A-methods'!$AF:$AF,$B1063,'A-methods'!$E:$E,$C1063,'A-methods'!$A:$A,$D1063)</f>
        <v>0</v>
      </c>
      <c r="K1063" s="243">
        <f>SUMIFS('A-methods'!Q:Q,'A-methods'!$AG:$AG,"absolute",'A-methods'!$AF:$AF,$B1063,'A-methods'!$E:$E,$C1063,'A-methods'!$A:$A,$D1063)</f>
        <v>0</v>
      </c>
      <c r="L1063" s="243">
        <f>SUMIFS('A-methods'!R:R,'A-methods'!$AG:$AG,"absolute",'A-methods'!$AF:$AF,$B1063,'A-methods'!$E:$E,$C1063,'A-methods'!$A:$A,$D1063)</f>
        <v>0</v>
      </c>
      <c r="M1063" s="243">
        <f>SUMIFS('A-methods'!S:S,'A-methods'!$AG:$AG,"absolute",'A-methods'!$AF:$AF,$B1063,'A-methods'!$E:$E,$C1063,'A-methods'!$A:$A,$D1063)</f>
        <v>0</v>
      </c>
      <c r="N1063" s="243">
        <f>SUMIFS('A-methods'!T:T,'A-methods'!$AG:$AG,"absolute",'A-methods'!$AF:$AF,$B1063,'A-methods'!$E:$E,$C1063,'A-methods'!$A:$A,$D1063)</f>
        <v>0</v>
      </c>
      <c r="O1063" s="243">
        <f>SUMIFS('A-methods'!U:U,'A-methods'!$AG:$AG,"absolute",'A-methods'!$AF:$AF,$B1063,'A-methods'!$E:$E,$C1063,'A-methods'!$A:$A,$D1063)</f>
        <v>0</v>
      </c>
      <c r="P1063" s="243">
        <f>SUMIFS('A-methods'!V:V,'A-methods'!$AG:$AG,"absolute",'A-methods'!$AF:$AF,$B1063,'A-methods'!$E:$E,$C1063,'A-methods'!$A:$A,$D1063)</f>
        <v>0</v>
      </c>
      <c r="Q1063" s="243">
        <f>SUMIFS('A-methods'!W:W,'A-methods'!$AG:$AG,"absolute",'A-methods'!$AF:$AF,$B1063,'A-methods'!$E:$E,$C1063,'A-methods'!$A:$A,$D1063)</f>
        <v>0</v>
      </c>
      <c r="R1063" s="243">
        <f>SUMIFS('A-methods'!X:X,'A-methods'!$AG:$AG,"absolute",'A-methods'!$AF:$AF,$B1063,'A-methods'!$E:$E,$C1063,'A-methods'!$A:$A,$D1063)</f>
        <v>0</v>
      </c>
      <c r="S1063" s="243">
        <f>SUMIFS('A-methods'!Y:Y,'A-methods'!$AG:$AG,"absolute",'A-methods'!$AF:$AF,$B1063,'A-methods'!$E:$E,$C1063,'A-methods'!$A:$A,$D1063)</f>
        <v>0</v>
      </c>
      <c r="T1063" s="243">
        <f>SUMIFS('A-methods'!Z:Z,'A-methods'!$AG:$AG,"absolute",'A-methods'!$AF:$AF,$B1063,'A-methods'!$E:$E,$C1063,'A-methods'!$A:$A,$D1063)</f>
        <v>0</v>
      </c>
      <c r="U1063" s="243">
        <f>SUMIFS('A-methods'!AA:AA,'A-methods'!$AG:$AG,"absolute",'A-methods'!$AF:$AF,$B1063,'A-methods'!$E:$E,$C1063,'A-methods'!$A:$A,$D1063)</f>
        <v>0</v>
      </c>
      <c r="V1063" s="243">
        <f>SUMIFS('A-methods'!AB:AB,'A-methods'!$AG:$AG,"absolute",'A-methods'!$AF:$AF,$B1063,'A-methods'!$E:$E,$C1063,'A-methods'!$A:$A,$D1063)</f>
        <v>0</v>
      </c>
      <c r="W1063" s="243">
        <f>SUMIFS('A-methods'!AC:AC,'A-methods'!$AG:$AG,"absolute",'A-methods'!$AF:$AF,$B1063,'A-methods'!$E:$E,$C1063,'A-methods'!$A:$A,$D1063)</f>
        <v>0</v>
      </c>
      <c r="X1063" s="243">
        <f>SUMIFS('A-methods'!AD:AD,'A-methods'!$AG:$AG,"absolute",'A-methods'!$AF:$AF,$B1063,'A-methods'!$E:$E,$C1063,'A-methods'!$A:$A,$D1063)</f>
        <v>0</v>
      </c>
      <c r="Y1063" s="243">
        <f>SUMIFS('A-methods'!AE:AE,'A-methods'!$AG:$AG,"absolute",'A-methods'!$AF:$AF,$B1063,'A-methods'!$E:$E,$C1063,'A-methods'!$A:$A,$D1063)</f>
        <v>0</v>
      </c>
    </row>
    <row r="1064" spans="1:25">
      <c r="A1064" s="237" t="s">
        <v>91</v>
      </c>
      <c r="B1064" s="221" t="s">
        <v>92</v>
      </c>
      <c r="C1064" s="274" t="str">
        <f t="shared" si="101"/>
        <v>NT</v>
      </c>
      <c r="D1064" s="272" t="str">
        <f t="shared" si="100"/>
        <v>High</v>
      </c>
      <c r="E1064" s="195">
        <f>SUMIFS('A-methods'!K:K,'A-methods'!$AG:$AG,"absolute",'A-methods'!$AF:$AF,$B1064,'A-methods'!$E:$E,$C1064,'A-methods'!$A:$A,$D1064)</f>
        <v>0</v>
      </c>
      <c r="F1064" s="243">
        <f>SUMIFS('A-methods'!L:L,'A-methods'!$AG:$AG,"absolute",'A-methods'!$AF:$AF,$B1064,'A-methods'!$E:$E,$C1064,'A-methods'!$A:$A,$D1064)</f>
        <v>0</v>
      </c>
      <c r="G1064" s="243">
        <f>SUMIFS('A-methods'!M:M,'A-methods'!$AG:$AG,"absolute",'A-methods'!$AF:$AF,$B1064,'A-methods'!$E:$E,$C1064,'A-methods'!$A:$A,$D1064)</f>
        <v>0</v>
      </c>
      <c r="H1064" s="243">
        <f>SUMIFS('A-methods'!N:N,'A-methods'!$AG:$AG,"absolute",'A-methods'!$AF:$AF,$B1064,'A-methods'!$E:$E,$C1064,'A-methods'!$A:$A,$D1064)</f>
        <v>0</v>
      </c>
      <c r="I1064" s="243">
        <f>SUMIFS('A-methods'!O:O,'A-methods'!$AG:$AG,"absolute",'A-methods'!$AF:$AF,$B1064,'A-methods'!$E:$E,$C1064,'A-methods'!$A:$A,$D1064)</f>
        <v>0</v>
      </c>
      <c r="J1064" s="243">
        <f>SUMIFS('A-methods'!P:P,'A-methods'!$AG:$AG,"absolute",'A-methods'!$AF:$AF,$B1064,'A-methods'!$E:$E,$C1064,'A-methods'!$A:$A,$D1064)</f>
        <v>0</v>
      </c>
      <c r="K1064" s="243">
        <f>SUMIFS('A-methods'!Q:Q,'A-methods'!$AG:$AG,"absolute",'A-methods'!$AF:$AF,$B1064,'A-methods'!$E:$E,$C1064,'A-methods'!$A:$A,$D1064)</f>
        <v>0</v>
      </c>
      <c r="L1064" s="243">
        <f>SUMIFS('A-methods'!R:R,'A-methods'!$AG:$AG,"absolute",'A-methods'!$AF:$AF,$B1064,'A-methods'!$E:$E,$C1064,'A-methods'!$A:$A,$D1064)</f>
        <v>0</v>
      </c>
      <c r="M1064" s="243">
        <f>SUMIFS('A-methods'!S:S,'A-methods'!$AG:$AG,"absolute",'A-methods'!$AF:$AF,$B1064,'A-methods'!$E:$E,$C1064,'A-methods'!$A:$A,$D1064)</f>
        <v>0</v>
      </c>
      <c r="N1064" s="243">
        <f>SUMIFS('A-methods'!T:T,'A-methods'!$AG:$AG,"absolute",'A-methods'!$AF:$AF,$B1064,'A-methods'!$E:$E,$C1064,'A-methods'!$A:$A,$D1064)</f>
        <v>0</v>
      </c>
      <c r="O1064" s="243">
        <f>SUMIFS('A-methods'!U:U,'A-methods'!$AG:$AG,"absolute",'A-methods'!$AF:$AF,$B1064,'A-methods'!$E:$E,$C1064,'A-methods'!$A:$A,$D1064)</f>
        <v>0</v>
      </c>
      <c r="P1064" s="243">
        <f>SUMIFS('A-methods'!V:V,'A-methods'!$AG:$AG,"absolute",'A-methods'!$AF:$AF,$B1064,'A-methods'!$E:$E,$C1064,'A-methods'!$A:$A,$D1064)</f>
        <v>0</v>
      </c>
      <c r="Q1064" s="243">
        <f>SUMIFS('A-methods'!W:W,'A-methods'!$AG:$AG,"absolute",'A-methods'!$AF:$AF,$B1064,'A-methods'!$E:$E,$C1064,'A-methods'!$A:$A,$D1064)</f>
        <v>0</v>
      </c>
      <c r="R1064" s="243">
        <f>SUMIFS('A-methods'!X:X,'A-methods'!$AG:$AG,"absolute",'A-methods'!$AF:$AF,$B1064,'A-methods'!$E:$E,$C1064,'A-methods'!$A:$A,$D1064)</f>
        <v>0</v>
      </c>
      <c r="S1064" s="243">
        <f>SUMIFS('A-methods'!Y:Y,'A-methods'!$AG:$AG,"absolute",'A-methods'!$AF:$AF,$B1064,'A-methods'!$E:$E,$C1064,'A-methods'!$A:$A,$D1064)</f>
        <v>0</v>
      </c>
      <c r="T1064" s="243">
        <f>SUMIFS('A-methods'!Z:Z,'A-methods'!$AG:$AG,"absolute",'A-methods'!$AF:$AF,$B1064,'A-methods'!$E:$E,$C1064,'A-methods'!$A:$A,$D1064)</f>
        <v>0</v>
      </c>
      <c r="U1064" s="243">
        <f>SUMIFS('A-methods'!AA:AA,'A-methods'!$AG:$AG,"absolute",'A-methods'!$AF:$AF,$B1064,'A-methods'!$E:$E,$C1064,'A-methods'!$A:$A,$D1064)</f>
        <v>0</v>
      </c>
      <c r="V1064" s="243">
        <f>SUMIFS('A-methods'!AB:AB,'A-methods'!$AG:$AG,"absolute",'A-methods'!$AF:$AF,$B1064,'A-methods'!$E:$E,$C1064,'A-methods'!$A:$A,$D1064)</f>
        <v>0</v>
      </c>
      <c r="W1064" s="243">
        <f>SUMIFS('A-methods'!AC:AC,'A-methods'!$AG:$AG,"absolute",'A-methods'!$AF:$AF,$B1064,'A-methods'!$E:$E,$C1064,'A-methods'!$A:$A,$D1064)</f>
        <v>0</v>
      </c>
      <c r="X1064" s="243">
        <f>SUMIFS('A-methods'!AD:AD,'A-methods'!$AG:$AG,"absolute",'A-methods'!$AF:$AF,$B1064,'A-methods'!$E:$E,$C1064,'A-methods'!$A:$A,$D1064)</f>
        <v>0</v>
      </c>
      <c r="Y1064" s="243">
        <f>SUMIFS('A-methods'!AE:AE,'A-methods'!$AG:$AG,"absolute",'A-methods'!$AF:$AF,$B1064,'A-methods'!$E:$E,$C1064,'A-methods'!$A:$A,$D1064)</f>
        <v>0</v>
      </c>
    </row>
    <row r="1065" spans="1:25">
      <c r="A1065" s="237" t="s">
        <v>97</v>
      </c>
      <c r="B1065" s="221" t="s">
        <v>98</v>
      </c>
      <c r="C1065" s="274" t="str">
        <f t="shared" si="101"/>
        <v>NT</v>
      </c>
      <c r="D1065" s="272" t="str">
        <f t="shared" si="100"/>
        <v>High</v>
      </c>
      <c r="E1065" s="195">
        <f>SUMIFS('A-methods'!K:K,'A-methods'!$AG:$AG,"absolute",'A-methods'!$AF:$AF,$B1065,'A-methods'!$E:$E,$C1065,'A-methods'!$A:$A,$D1065)</f>
        <v>0</v>
      </c>
      <c r="F1065" s="243">
        <f>SUMIFS('A-methods'!L:L,'A-methods'!$AG:$AG,"absolute",'A-methods'!$AF:$AF,$B1065,'A-methods'!$E:$E,$C1065,'A-methods'!$A:$A,$D1065)</f>
        <v>0</v>
      </c>
      <c r="G1065" s="243">
        <f>SUMIFS('A-methods'!M:M,'A-methods'!$AG:$AG,"absolute",'A-methods'!$AF:$AF,$B1065,'A-methods'!$E:$E,$C1065,'A-methods'!$A:$A,$D1065)</f>
        <v>0</v>
      </c>
      <c r="H1065" s="243">
        <f>SUMIFS('A-methods'!N:N,'A-methods'!$AG:$AG,"absolute",'A-methods'!$AF:$AF,$B1065,'A-methods'!$E:$E,$C1065,'A-methods'!$A:$A,$D1065)</f>
        <v>0</v>
      </c>
      <c r="I1065" s="243">
        <f>SUMIFS('A-methods'!O:O,'A-methods'!$AG:$AG,"absolute",'A-methods'!$AF:$AF,$B1065,'A-methods'!$E:$E,$C1065,'A-methods'!$A:$A,$D1065)</f>
        <v>0</v>
      </c>
      <c r="J1065" s="243">
        <f>SUMIFS('A-methods'!P:P,'A-methods'!$AG:$AG,"absolute",'A-methods'!$AF:$AF,$B1065,'A-methods'!$E:$E,$C1065,'A-methods'!$A:$A,$D1065)</f>
        <v>0</v>
      </c>
      <c r="K1065" s="243">
        <f>SUMIFS('A-methods'!Q:Q,'A-methods'!$AG:$AG,"absolute",'A-methods'!$AF:$AF,$B1065,'A-methods'!$E:$E,$C1065,'A-methods'!$A:$A,$D1065)</f>
        <v>0</v>
      </c>
      <c r="L1065" s="243">
        <f>SUMIFS('A-methods'!R:R,'A-methods'!$AG:$AG,"absolute",'A-methods'!$AF:$AF,$B1065,'A-methods'!$E:$E,$C1065,'A-methods'!$A:$A,$D1065)</f>
        <v>0</v>
      </c>
      <c r="M1065" s="243">
        <f>SUMIFS('A-methods'!S:S,'A-methods'!$AG:$AG,"absolute",'A-methods'!$AF:$AF,$B1065,'A-methods'!$E:$E,$C1065,'A-methods'!$A:$A,$D1065)</f>
        <v>0</v>
      </c>
      <c r="N1065" s="243">
        <f>SUMIFS('A-methods'!T:T,'A-methods'!$AG:$AG,"absolute",'A-methods'!$AF:$AF,$B1065,'A-methods'!$E:$E,$C1065,'A-methods'!$A:$A,$D1065)</f>
        <v>0</v>
      </c>
      <c r="O1065" s="243">
        <f>SUMIFS('A-methods'!U:U,'A-methods'!$AG:$AG,"absolute",'A-methods'!$AF:$AF,$B1065,'A-methods'!$E:$E,$C1065,'A-methods'!$A:$A,$D1065)</f>
        <v>0</v>
      </c>
      <c r="P1065" s="243">
        <f>SUMIFS('A-methods'!V:V,'A-methods'!$AG:$AG,"absolute",'A-methods'!$AF:$AF,$B1065,'A-methods'!$E:$E,$C1065,'A-methods'!$A:$A,$D1065)</f>
        <v>0</v>
      </c>
      <c r="Q1065" s="243">
        <f>SUMIFS('A-methods'!W:W,'A-methods'!$AG:$AG,"absolute",'A-methods'!$AF:$AF,$B1065,'A-methods'!$E:$E,$C1065,'A-methods'!$A:$A,$D1065)</f>
        <v>0</v>
      </c>
      <c r="R1065" s="243">
        <f>SUMIFS('A-methods'!X:X,'A-methods'!$AG:$AG,"absolute",'A-methods'!$AF:$AF,$B1065,'A-methods'!$E:$E,$C1065,'A-methods'!$A:$A,$D1065)</f>
        <v>0</v>
      </c>
      <c r="S1065" s="243">
        <f>SUMIFS('A-methods'!Y:Y,'A-methods'!$AG:$AG,"absolute",'A-methods'!$AF:$AF,$B1065,'A-methods'!$E:$E,$C1065,'A-methods'!$A:$A,$D1065)</f>
        <v>0</v>
      </c>
      <c r="T1065" s="243">
        <f>SUMIFS('A-methods'!Z:Z,'A-methods'!$AG:$AG,"absolute",'A-methods'!$AF:$AF,$B1065,'A-methods'!$E:$E,$C1065,'A-methods'!$A:$A,$D1065)</f>
        <v>0</v>
      </c>
      <c r="U1065" s="243">
        <f>SUMIFS('A-methods'!AA:AA,'A-methods'!$AG:$AG,"absolute",'A-methods'!$AF:$AF,$B1065,'A-methods'!$E:$E,$C1065,'A-methods'!$A:$A,$D1065)</f>
        <v>0</v>
      </c>
      <c r="V1065" s="243">
        <f>SUMIFS('A-methods'!AB:AB,'A-methods'!$AG:$AG,"absolute",'A-methods'!$AF:$AF,$B1065,'A-methods'!$E:$E,$C1065,'A-methods'!$A:$A,$D1065)</f>
        <v>0</v>
      </c>
      <c r="W1065" s="243">
        <f>SUMIFS('A-methods'!AC:AC,'A-methods'!$AG:$AG,"absolute",'A-methods'!$AF:$AF,$B1065,'A-methods'!$E:$E,$C1065,'A-methods'!$A:$A,$D1065)</f>
        <v>0</v>
      </c>
      <c r="X1065" s="243">
        <f>SUMIFS('A-methods'!AD:AD,'A-methods'!$AG:$AG,"absolute",'A-methods'!$AF:$AF,$B1065,'A-methods'!$E:$E,$C1065,'A-methods'!$A:$A,$D1065)</f>
        <v>0</v>
      </c>
      <c r="Y1065" s="243">
        <f>SUMIFS('A-methods'!AE:AE,'A-methods'!$AG:$AG,"absolute",'A-methods'!$AF:$AF,$B1065,'A-methods'!$E:$E,$C1065,'A-methods'!$A:$A,$D1065)</f>
        <v>0</v>
      </c>
    </row>
    <row r="1066" spans="1:25">
      <c r="A1066" s="237" t="s">
        <v>107</v>
      </c>
      <c r="B1066" s="221" t="s">
        <v>108</v>
      </c>
      <c r="C1066" s="274" t="str">
        <f t="shared" si="101"/>
        <v>NT</v>
      </c>
      <c r="D1066" s="272" t="str">
        <f t="shared" si="100"/>
        <v>High</v>
      </c>
      <c r="E1066" s="195">
        <f>SUMIFS('A-methods'!K:K,'A-methods'!$AG:$AG,"absolute",'A-methods'!$AF:$AF,$B1066,'A-methods'!$E:$E,$C1066,'A-methods'!$A:$A,$D1066)</f>
        <v>0</v>
      </c>
      <c r="F1066" s="243">
        <f>SUMIFS('A-methods'!L:L,'A-methods'!$AG:$AG,"absolute",'A-methods'!$AF:$AF,$B1066,'A-methods'!$E:$E,$C1066,'A-methods'!$A:$A,$D1066)</f>
        <v>0</v>
      </c>
      <c r="G1066" s="243">
        <f>SUMIFS('A-methods'!M:M,'A-methods'!$AG:$AG,"absolute",'A-methods'!$AF:$AF,$B1066,'A-methods'!$E:$E,$C1066,'A-methods'!$A:$A,$D1066)</f>
        <v>0</v>
      </c>
      <c r="H1066" s="243">
        <f>SUMIFS('A-methods'!N:N,'A-methods'!$AG:$AG,"absolute",'A-methods'!$AF:$AF,$B1066,'A-methods'!$E:$E,$C1066,'A-methods'!$A:$A,$D1066)</f>
        <v>0</v>
      </c>
      <c r="I1066" s="243">
        <f>SUMIFS('A-methods'!O:O,'A-methods'!$AG:$AG,"absolute",'A-methods'!$AF:$AF,$B1066,'A-methods'!$E:$E,$C1066,'A-methods'!$A:$A,$D1066)</f>
        <v>0</v>
      </c>
      <c r="J1066" s="243">
        <f>SUMIFS('A-methods'!P:P,'A-methods'!$AG:$AG,"absolute",'A-methods'!$AF:$AF,$B1066,'A-methods'!$E:$E,$C1066,'A-methods'!$A:$A,$D1066)</f>
        <v>0</v>
      </c>
      <c r="K1066" s="243">
        <f>SUMIFS('A-methods'!Q:Q,'A-methods'!$AG:$AG,"absolute",'A-methods'!$AF:$AF,$B1066,'A-methods'!$E:$E,$C1066,'A-methods'!$A:$A,$D1066)</f>
        <v>0</v>
      </c>
      <c r="L1066" s="243">
        <f>SUMIFS('A-methods'!R:R,'A-methods'!$AG:$AG,"absolute",'A-methods'!$AF:$AF,$B1066,'A-methods'!$E:$E,$C1066,'A-methods'!$A:$A,$D1066)</f>
        <v>0</v>
      </c>
      <c r="M1066" s="243">
        <f>SUMIFS('A-methods'!S:S,'A-methods'!$AG:$AG,"absolute",'A-methods'!$AF:$AF,$B1066,'A-methods'!$E:$E,$C1066,'A-methods'!$A:$A,$D1066)</f>
        <v>0</v>
      </c>
      <c r="N1066" s="243">
        <f>SUMIFS('A-methods'!T:T,'A-methods'!$AG:$AG,"absolute",'A-methods'!$AF:$AF,$B1066,'A-methods'!$E:$E,$C1066,'A-methods'!$A:$A,$D1066)</f>
        <v>0</v>
      </c>
      <c r="O1066" s="243">
        <f>SUMIFS('A-methods'!U:U,'A-methods'!$AG:$AG,"absolute",'A-methods'!$AF:$AF,$B1066,'A-methods'!$E:$E,$C1066,'A-methods'!$A:$A,$D1066)</f>
        <v>0</v>
      </c>
      <c r="P1066" s="243">
        <f>SUMIFS('A-methods'!V:V,'A-methods'!$AG:$AG,"absolute",'A-methods'!$AF:$AF,$B1066,'A-methods'!$E:$E,$C1066,'A-methods'!$A:$A,$D1066)</f>
        <v>0</v>
      </c>
      <c r="Q1066" s="243">
        <f>SUMIFS('A-methods'!W:W,'A-methods'!$AG:$AG,"absolute",'A-methods'!$AF:$AF,$B1066,'A-methods'!$E:$E,$C1066,'A-methods'!$A:$A,$D1066)</f>
        <v>0</v>
      </c>
      <c r="R1066" s="243">
        <f>SUMIFS('A-methods'!X:X,'A-methods'!$AG:$AG,"absolute",'A-methods'!$AF:$AF,$B1066,'A-methods'!$E:$E,$C1066,'A-methods'!$A:$A,$D1066)</f>
        <v>0</v>
      </c>
      <c r="S1066" s="243">
        <f>SUMIFS('A-methods'!Y:Y,'A-methods'!$AG:$AG,"absolute",'A-methods'!$AF:$AF,$B1066,'A-methods'!$E:$E,$C1066,'A-methods'!$A:$A,$D1066)</f>
        <v>0</v>
      </c>
      <c r="T1066" s="243">
        <f>SUMIFS('A-methods'!Z:Z,'A-methods'!$AG:$AG,"absolute",'A-methods'!$AF:$AF,$B1066,'A-methods'!$E:$E,$C1066,'A-methods'!$A:$A,$D1066)</f>
        <v>0</v>
      </c>
      <c r="U1066" s="243">
        <f>SUMIFS('A-methods'!AA:AA,'A-methods'!$AG:$AG,"absolute",'A-methods'!$AF:$AF,$B1066,'A-methods'!$E:$E,$C1066,'A-methods'!$A:$A,$D1066)</f>
        <v>0</v>
      </c>
      <c r="V1066" s="243">
        <f>SUMIFS('A-methods'!AB:AB,'A-methods'!$AG:$AG,"absolute",'A-methods'!$AF:$AF,$B1066,'A-methods'!$E:$E,$C1066,'A-methods'!$A:$A,$D1066)</f>
        <v>0</v>
      </c>
      <c r="W1066" s="243">
        <f>SUMIFS('A-methods'!AC:AC,'A-methods'!$AG:$AG,"absolute",'A-methods'!$AF:$AF,$B1066,'A-methods'!$E:$E,$C1066,'A-methods'!$A:$A,$D1066)</f>
        <v>0</v>
      </c>
      <c r="X1066" s="243">
        <f>SUMIFS('A-methods'!AD:AD,'A-methods'!$AG:$AG,"absolute",'A-methods'!$AF:$AF,$B1066,'A-methods'!$E:$E,$C1066,'A-methods'!$A:$A,$D1066)</f>
        <v>0</v>
      </c>
      <c r="Y1066" s="243">
        <f>SUMIFS('A-methods'!AE:AE,'A-methods'!$AG:$AG,"absolute",'A-methods'!$AF:$AF,$B1066,'A-methods'!$E:$E,$C1066,'A-methods'!$A:$A,$D1066)</f>
        <v>0</v>
      </c>
    </row>
    <row r="1067" spans="1:25">
      <c r="A1067" s="237" t="s">
        <v>115</v>
      </c>
      <c r="B1067" s="221" t="s">
        <v>116</v>
      </c>
      <c r="C1067" s="274" t="str">
        <f t="shared" si="101"/>
        <v>NT</v>
      </c>
      <c r="D1067" s="272" t="str">
        <f t="shared" si="100"/>
        <v>High</v>
      </c>
      <c r="E1067" s="195">
        <f>SUMIFS('A-methods'!K:K,'A-methods'!$AG:$AG,"absolute",'A-methods'!$AF:$AF,$B1067,'A-methods'!$E:$E,$C1067,'A-methods'!$A:$A,$D1067)</f>
        <v>0</v>
      </c>
      <c r="F1067" s="243">
        <f>SUMIFS('A-methods'!L:L,'A-methods'!$AG:$AG,"absolute",'A-methods'!$AF:$AF,$B1067,'A-methods'!$E:$E,$C1067,'A-methods'!$A:$A,$D1067)</f>
        <v>0</v>
      </c>
      <c r="G1067" s="243">
        <f>SUMIFS('A-methods'!M:M,'A-methods'!$AG:$AG,"absolute",'A-methods'!$AF:$AF,$B1067,'A-methods'!$E:$E,$C1067,'A-methods'!$A:$A,$D1067)</f>
        <v>0</v>
      </c>
      <c r="H1067" s="243">
        <f>SUMIFS('A-methods'!N:N,'A-methods'!$AG:$AG,"absolute",'A-methods'!$AF:$AF,$B1067,'A-methods'!$E:$E,$C1067,'A-methods'!$A:$A,$D1067)</f>
        <v>0</v>
      </c>
      <c r="I1067" s="243">
        <f>SUMIFS('A-methods'!O:O,'A-methods'!$AG:$AG,"absolute",'A-methods'!$AF:$AF,$B1067,'A-methods'!$E:$E,$C1067,'A-methods'!$A:$A,$D1067)</f>
        <v>0</v>
      </c>
      <c r="J1067" s="243">
        <f>SUMIFS('A-methods'!P:P,'A-methods'!$AG:$AG,"absolute",'A-methods'!$AF:$AF,$B1067,'A-methods'!$E:$E,$C1067,'A-methods'!$A:$A,$D1067)</f>
        <v>0</v>
      </c>
      <c r="K1067" s="243">
        <f>SUMIFS('A-methods'!Q:Q,'A-methods'!$AG:$AG,"absolute",'A-methods'!$AF:$AF,$B1067,'A-methods'!$E:$E,$C1067,'A-methods'!$A:$A,$D1067)</f>
        <v>0</v>
      </c>
      <c r="L1067" s="243">
        <f>SUMIFS('A-methods'!R:R,'A-methods'!$AG:$AG,"absolute",'A-methods'!$AF:$AF,$B1067,'A-methods'!$E:$E,$C1067,'A-methods'!$A:$A,$D1067)</f>
        <v>0</v>
      </c>
      <c r="M1067" s="243">
        <f>SUMIFS('A-methods'!S:S,'A-methods'!$AG:$AG,"absolute",'A-methods'!$AF:$AF,$B1067,'A-methods'!$E:$E,$C1067,'A-methods'!$A:$A,$D1067)</f>
        <v>0</v>
      </c>
      <c r="N1067" s="243">
        <f>SUMIFS('A-methods'!T:T,'A-methods'!$AG:$AG,"absolute",'A-methods'!$AF:$AF,$B1067,'A-methods'!$E:$E,$C1067,'A-methods'!$A:$A,$D1067)</f>
        <v>0</v>
      </c>
      <c r="O1067" s="243">
        <f>SUMIFS('A-methods'!U:U,'A-methods'!$AG:$AG,"absolute",'A-methods'!$AF:$AF,$B1067,'A-methods'!$E:$E,$C1067,'A-methods'!$A:$A,$D1067)</f>
        <v>0</v>
      </c>
      <c r="P1067" s="243">
        <f>SUMIFS('A-methods'!V:V,'A-methods'!$AG:$AG,"absolute",'A-methods'!$AF:$AF,$B1067,'A-methods'!$E:$E,$C1067,'A-methods'!$A:$A,$D1067)</f>
        <v>0</v>
      </c>
      <c r="Q1067" s="243">
        <f>SUMIFS('A-methods'!W:W,'A-methods'!$AG:$AG,"absolute",'A-methods'!$AF:$AF,$B1067,'A-methods'!$E:$E,$C1067,'A-methods'!$A:$A,$D1067)</f>
        <v>0</v>
      </c>
      <c r="R1067" s="243">
        <f>SUMIFS('A-methods'!X:X,'A-methods'!$AG:$AG,"absolute",'A-methods'!$AF:$AF,$B1067,'A-methods'!$E:$E,$C1067,'A-methods'!$A:$A,$D1067)</f>
        <v>0</v>
      </c>
      <c r="S1067" s="243">
        <f>SUMIFS('A-methods'!Y:Y,'A-methods'!$AG:$AG,"absolute",'A-methods'!$AF:$AF,$B1067,'A-methods'!$E:$E,$C1067,'A-methods'!$A:$A,$D1067)</f>
        <v>0</v>
      </c>
      <c r="T1067" s="243">
        <f>SUMIFS('A-methods'!Z:Z,'A-methods'!$AG:$AG,"absolute",'A-methods'!$AF:$AF,$B1067,'A-methods'!$E:$E,$C1067,'A-methods'!$A:$A,$D1067)</f>
        <v>0</v>
      </c>
      <c r="U1067" s="243">
        <f>SUMIFS('A-methods'!AA:AA,'A-methods'!$AG:$AG,"absolute",'A-methods'!$AF:$AF,$B1067,'A-methods'!$E:$E,$C1067,'A-methods'!$A:$A,$D1067)</f>
        <v>0</v>
      </c>
      <c r="V1067" s="243">
        <f>SUMIFS('A-methods'!AB:AB,'A-methods'!$AG:$AG,"absolute",'A-methods'!$AF:$AF,$B1067,'A-methods'!$E:$E,$C1067,'A-methods'!$A:$A,$D1067)</f>
        <v>0</v>
      </c>
      <c r="W1067" s="243">
        <f>SUMIFS('A-methods'!AC:AC,'A-methods'!$AG:$AG,"absolute",'A-methods'!$AF:$AF,$B1067,'A-methods'!$E:$E,$C1067,'A-methods'!$A:$A,$D1067)</f>
        <v>0</v>
      </c>
      <c r="X1067" s="243">
        <f>SUMIFS('A-methods'!AD:AD,'A-methods'!$AG:$AG,"absolute",'A-methods'!$AF:$AF,$B1067,'A-methods'!$E:$E,$C1067,'A-methods'!$A:$A,$D1067)</f>
        <v>0</v>
      </c>
      <c r="Y1067" s="243">
        <f>SUMIFS('A-methods'!AE:AE,'A-methods'!$AG:$AG,"absolute",'A-methods'!$AF:$AF,$B1067,'A-methods'!$E:$E,$C1067,'A-methods'!$A:$A,$D1067)</f>
        <v>0</v>
      </c>
    </row>
    <row r="1068" spans="1:25">
      <c r="A1068" s="237" t="s">
        <v>125</v>
      </c>
      <c r="B1068" s="221" t="s">
        <v>1208</v>
      </c>
      <c r="C1068" s="274" t="str">
        <f t="shared" si="101"/>
        <v>NT</v>
      </c>
      <c r="D1068" s="272" t="str">
        <f t="shared" si="100"/>
        <v>High</v>
      </c>
      <c r="E1068" s="195">
        <f>SUMIFS('A-methods'!K:K,'A-methods'!$AG:$AG,"absolute",'A-methods'!$AF:$AF,$B1068,'A-methods'!$E:$E,$C1068,'A-methods'!$A:$A,$D1068)</f>
        <v>0</v>
      </c>
      <c r="F1068" s="243">
        <f>SUMIFS('A-methods'!L:L,'A-methods'!$AG:$AG,"absolute",'A-methods'!$AF:$AF,$B1068,'A-methods'!$E:$E,$C1068,'A-methods'!$A:$A,$D1068)</f>
        <v>0</v>
      </c>
      <c r="G1068" s="243">
        <f>SUMIFS('A-methods'!M:M,'A-methods'!$AG:$AG,"absolute",'A-methods'!$AF:$AF,$B1068,'A-methods'!$E:$E,$C1068,'A-methods'!$A:$A,$D1068)</f>
        <v>0</v>
      </c>
      <c r="H1068" s="243">
        <f>SUMIFS('A-methods'!N:N,'A-methods'!$AG:$AG,"absolute",'A-methods'!$AF:$AF,$B1068,'A-methods'!$E:$E,$C1068,'A-methods'!$A:$A,$D1068)</f>
        <v>0</v>
      </c>
      <c r="I1068" s="243">
        <f>SUMIFS('A-methods'!O:O,'A-methods'!$AG:$AG,"absolute",'A-methods'!$AF:$AF,$B1068,'A-methods'!$E:$E,$C1068,'A-methods'!$A:$A,$D1068)</f>
        <v>0</v>
      </c>
      <c r="J1068" s="243">
        <f>SUMIFS('A-methods'!P:P,'A-methods'!$AG:$AG,"absolute",'A-methods'!$AF:$AF,$B1068,'A-methods'!$E:$E,$C1068,'A-methods'!$A:$A,$D1068)</f>
        <v>0</v>
      </c>
      <c r="K1068" s="243">
        <f>SUMIFS('A-methods'!Q:Q,'A-methods'!$AG:$AG,"absolute",'A-methods'!$AF:$AF,$B1068,'A-methods'!$E:$E,$C1068,'A-methods'!$A:$A,$D1068)</f>
        <v>0</v>
      </c>
      <c r="L1068" s="243">
        <f>SUMIFS('A-methods'!R:R,'A-methods'!$AG:$AG,"absolute",'A-methods'!$AF:$AF,$B1068,'A-methods'!$E:$E,$C1068,'A-methods'!$A:$A,$D1068)</f>
        <v>0</v>
      </c>
      <c r="M1068" s="243">
        <f>SUMIFS('A-methods'!S:S,'A-methods'!$AG:$AG,"absolute",'A-methods'!$AF:$AF,$B1068,'A-methods'!$E:$E,$C1068,'A-methods'!$A:$A,$D1068)</f>
        <v>0</v>
      </c>
      <c r="N1068" s="243">
        <f>SUMIFS('A-methods'!T:T,'A-methods'!$AG:$AG,"absolute",'A-methods'!$AF:$AF,$B1068,'A-methods'!$E:$E,$C1068,'A-methods'!$A:$A,$D1068)</f>
        <v>0</v>
      </c>
      <c r="O1068" s="243">
        <f>SUMIFS('A-methods'!U:U,'A-methods'!$AG:$AG,"absolute",'A-methods'!$AF:$AF,$B1068,'A-methods'!$E:$E,$C1068,'A-methods'!$A:$A,$D1068)</f>
        <v>0</v>
      </c>
      <c r="P1068" s="243">
        <f>SUMIFS('A-methods'!V:V,'A-methods'!$AG:$AG,"absolute",'A-methods'!$AF:$AF,$B1068,'A-methods'!$E:$E,$C1068,'A-methods'!$A:$A,$D1068)</f>
        <v>0</v>
      </c>
      <c r="Q1068" s="243">
        <f>SUMIFS('A-methods'!W:W,'A-methods'!$AG:$AG,"absolute",'A-methods'!$AF:$AF,$B1068,'A-methods'!$E:$E,$C1068,'A-methods'!$A:$A,$D1068)</f>
        <v>0</v>
      </c>
      <c r="R1068" s="243">
        <f>SUMIFS('A-methods'!X:X,'A-methods'!$AG:$AG,"absolute",'A-methods'!$AF:$AF,$B1068,'A-methods'!$E:$E,$C1068,'A-methods'!$A:$A,$D1068)</f>
        <v>0</v>
      </c>
      <c r="S1068" s="243">
        <f>SUMIFS('A-methods'!Y:Y,'A-methods'!$AG:$AG,"absolute",'A-methods'!$AF:$AF,$B1068,'A-methods'!$E:$E,$C1068,'A-methods'!$A:$A,$D1068)</f>
        <v>0</v>
      </c>
      <c r="T1068" s="243">
        <f>SUMIFS('A-methods'!Z:Z,'A-methods'!$AG:$AG,"absolute",'A-methods'!$AF:$AF,$B1068,'A-methods'!$E:$E,$C1068,'A-methods'!$A:$A,$D1068)</f>
        <v>0</v>
      </c>
      <c r="U1068" s="243">
        <f>SUMIFS('A-methods'!AA:AA,'A-methods'!$AG:$AG,"absolute",'A-methods'!$AF:$AF,$B1068,'A-methods'!$E:$E,$C1068,'A-methods'!$A:$A,$D1068)</f>
        <v>0</v>
      </c>
      <c r="V1068" s="243">
        <f>SUMIFS('A-methods'!AB:AB,'A-methods'!$AG:$AG,"absolute",'A-methods'!$AF:$AF,$B1068,'A-methods'!$E:$E,$C1068,'A-methods'!$A:$A,$D1068)</f>
        <v>0</v>
      </c>
      <c r="W1068" s="243">
        <f>SUMIFS('A-methods'!AC:AC,'A-methods'!$AG:$AG,"absolute",'A-methods'!$AF:$AF,$B1068,'A-methods'!$E:$E,$C1068,'A-methods'!$A:$A,$D1068)</f>
        <v>0</v>
      </c>
      <c r="X1068" s="243">
        <f>SUMIFS('A-methods'!AD:AD,'A-methods'!$AG:$AG,"absolute",'A-methods'!$AF:$AF,$B1068,'A-methods'!$E:$E,$C1068,'A-methods'!$A:$A,$D1068)</f>
        <v>0</v>
      </c>
      <c r="Y1068" s="243">
        <f>SUMIFS('A-methods'!AE:AE,'A-methods'!$AG:$AG,"absolute",'A-methods'!$AF:$AF,$B1068,'A-methods'!$E:$E,$C1068,'A-methods'!$A:$A,$D1068)</f>
        <v>0</v>
      </c>
    </row>
    <row r="1069" spans="1:25">
      <c r="A1069" s="237" t="s">
        <v>127</v>
      </c>
      <c r="B1069" s="221" t="s">
        <v>128</v>
      </c>
      <c r="C1069" s="274" t="str">
        <f t="shared" si="101"/>
        <v>NT</v>
      </c>
      <c r="D1069" s="272" t="str">
        <f t="shared" si="100"/>
        <v>High</v>
      </c>
      <c r="E1069" s="195">
        <f>SUMIFS('A-methods'!K:K,'A-methods'!$AG:$AG,"absolute",'A-methods'!$AF:$AF,$B1069,'A-methods'!$E:$E,$C1069,'A-methods'!$A:$A,$D1069)</f>
        <v>0</v>
      </c>
      <c r="F1069" s="243">
        <f>SUMIFS('A-methods'!L:L,'A-methods'!$AG:$AG,"absolute",'A-methods'!$AF:$AF,$B1069,'A-methods'!$E:$E,$C1069,'A-methods'!$A:$A,$D1069)</f>
        <v>0</v>
      </c>
      <c r="G1069" s="243">
        <f>SUMIFS('A-methods'!M:M,'A-methods'!$AG:$AG,"absolute",'A-methods'!$AF:$AF,$B1069,'A-methods'!$E:$E,$C1069,'A-methods'!$A:$A,$D1069)</f>
        <v>0</v>
      </c>
      <c r="H1069" s="243">
        <f>SUMIFS('A-methods'!N:N,'A-methods'!$AG:$AG,"absolute",'A-methods'!$AF:$AF,$B1069,'A-methods'!$E:$E,$C1069,'A-methods'!$A:$A,$D1069)</f>
        <v>0</v>
      </c>
      <c r="I1069" s="243">
        <f>SUMIFS('A-methods'!O:O,'A-methods'!$AG:$AG,"absolute",'A-methods'!$AF:$AF,$B1069,'A-methods'!$E:$E,$C1069,'A-methods'!$A:$A,$D1069)</f>
        <v>0</v>
      </c>
      <c r="J1069" s="243">
        <f>SUMIFS('A-methods'!P:P,'A-methods'!$AG:$AG,"absolute",'A-methods'!$AF:$AF,$B1069,'A-methods'!$E:$E,$C1069,'A-methods'!$A:$A,$D1069)</f>
        <v>0</v>
      </c>
      <c r="K1069" s="243">
        <f>SUMIFS('A-methods'!Q:Q,'A-methods'!$AG:$AG,"absolute",'A-methods'!$AF:$AF,$B1069,'A-methods'!$E:$E,$C1069,'A-methods'!$A:$A,$D1069)</f>
        <v>0</v>
      </c>
      <c r="L1069" s="243">
        <f>SUMIFS('A-methods'!R:R,'A-methods'!$AG:$AG,"absolute",'A-methods'!$AF:$AF,$B1069,'A-methods'!$E:$E,$C1069,'A-methods'!$A:$A,$D1069)</f>
        <v>0</v>
      </c>
      <c r="M1069" s="243">
        <f>SUMIFS('A-methods'!S:S,'A-methods'!$AG:$AG,"absolute",'A-methods'!$AF:$AF,$B1069,'A-methods'!$E:$E,$C1069,'A-methods'!$A:$A,$D1069)</f>
        <v>0</v>
      </c>
      <c r="N1069" s="243">
        <f>SUMIFS('A-methods'!T:T,'A-methods'!$AG:$AG,"absolute",'A-methods'!$AF:$AF,$B1069,'A-methods'!$E:$E,$C1069,'A-methods'!$A:$A,$D1069)</f>
        <v>0</v>
      </c>
      <c r="O1069" s="243">
        <f>SUMIFS('A-methods'!U:U,'A-methods'!$AG:$AG,"absolute",'A-methods'!$AF:$AF,$B1069,'A-methods'!$E:$E,$C1069,'A-methods'!$A:$A,$D1069)</f>
        <v>0</v>
      </c>
      <c r="P1069" s="243">
        <f>SUMIFS('A-methods'!V:V,'A-methods'!$AG:$AG,"absolute",'A-methods'!$AF:$AF,$B1069,'A-methods'!$E:$E,$C1069,'A-methods'!$A:$A,$D1069)</f>
        <v>0</v>
      </c>
      <c r="Q1069" s="243">
        <f>SUMIFS('A-methods'!W:W,'A-methods'!$AG:$AG,"absolute",'A-methods'!$AF:$AF,$B1069,'A-methods'!$E:$E,$C1069,'A-methods'!$A:$A,$D1069)</f>
        <v>0</v>
      </c>
      <c r="R1069" s="243">
        <f>SUMIFS('A-methods'!X:X,'A-methods'!$AG:$AG,"absolute",'A-methods'!$AF:$AF,$B1069,'A-methods'!$E:$E,$C1069,'A-methods'!$A:$A,$D1069)</f>
        <v>0</v>
      </c>
      <c r="S1069" s="243">
        <f>SUMIFS('A-methods'!Y:Y,'A-methods'!$AG:$AG,"absolute",'A-methods'!$AF:$AF,$B1069,'A-methods'!$E:$E,$C1069,'A-methods'!$A:$A,$D1069)</f>
        <v>0</v>
      </c>
      <c r="T1069" s="243">
        <f>SUMIFS('A-methods'!Z:Z,'A-methods'!$AG:$AG,"absolute",'A-methods'!$AF:$AF,$B1069,'A-methods'!$E:$E,$C1069,'A-methods'!$A:$A,$D1069)</f>
        <v>0</v>
      </c>
      <c r="U1069" s="243">
        <f>SUMIFS('A-methods'!AA:AA,'A-methods'!$AG:$AG,"absolute",'A-methods'!$AF:$AF,$B1069,'A-methods'!$E:$E,$C1069,'A-methods'!$A:$A,$D1069)</f>
        <v>0</v>
      </c>
      <c r="V1069" s="243">
        <f>SUMIFS('A-methods'!AB:AB,'A-methods'!$AG:$AG,"absolute",'A-methods'!$AF:$AF,$B1069,'A-methods'!$E:$E,$C1069,'A-methods'!$A:$A,$D1069)</f>
        <v>0</v>
      </c>
      <c r="W1069" s="243">
        <f>SUMIFS('A-methods'!AC:AC,'A-methods'!$AG:$AG,"absolute",'A-methods'!$AF:$AF,$B1069,'A-methods'!$E:$E,$C1069,'A-methods'!$A:$A,$D1069)</f>
        <v>0</v>
      </c>
      <c r="X1069" s="243">
        <f>SUMIFS('A-methods'!AD:AD,'A-methods'!$AG:$AG,"absolute",'A-methods'!$AF:$AF,$B1069,'A-methods'!$E:$E,$C1069,'A-methods'!$A:$A,$D1069)</f>
        <v>0</v>
      </c>
      <c r="Y1069" s="243">
        <f>SUMIFS('A-methods'!AE:AE,'A-methods'!$AG:$AG,"absolute",'A-methods'!$AF:$AF,$B1069,'A-methods'!$E:$E,$C1069,'A-methods'!$A:$A,$D1069)</f>
        <v>0</v>
      </c>
    </row>
    <row r="1070" spans="1:25">
      <c r="A1070" s="237" t="s">
        <v>254</v>
      </c>
      <c r="B1070" s="221" t="s">
        <v>202</v>
      </c>
      <c r="C1070" s="274" t="str">
        <f t="shared" si="101"/>
        <v>NT</v>
      </c>
      <c r="D1070" s="272" t="str">
        <f t="shared" si="100"/>
        <v>High</v>
      </c>
      <c r="E1070" s="195">
        <f>SUMIFS('A-methods'!K:K,'A-methods'!$AG:$AG,"absolute",'A-methods'!$AF:$AF,$B1070,'A-methods'!$E:$E,$C1070,'A-methods'!$A:$A,$D1070)</f>
        <v>0</v>
      </c>
      <c r="F1070" s="243">
        <f>SUMIFS('A-methods'!L:L,'A-methods'!$AG:$AG,"absolute",'A-methods'!$AF:$AF,$B1070,'A-methods'!$E:$E,$C1070,'A-methods'!$A:$A,$D1070)</f>
        <v>0</v>
      </c>
      <c r="G1070" s="243">
        <f>SUMIFS('A-methods'!M:M,'A-methods'!$AG:$AG,"absolute",'A-methods'!$AF:$AF,$B1070,'A-methods'!$E:$E,$C1070,'A-methods'!$A:$A,$D1070)</f>
        <v>0</v>
      </c>
      <c r="H1070" s="243">
        <f>SUMIFS('A-methods'!N:N,'A-methods'!$AG:$AG,"absolute",'A-methods'!$AF:$AF,$B1070,'A-methods'!$E:$E,$C1070,'A-methods'!$A:$A,$D1070)</f>
        <v>0</v>
      </c>
      <c r="I1070" s="243">
        <f>SUMIFS('A-methods'!O:O,'A-methods'!$AG:$AG,"absolute",'A-methods'!$AF:$AF,$B1070,'A-methods'!$E:$E,$C1070,'A-methods'!$A:$A,$D1070)</f>
        <v>0</v>
      </c>
      <c r="J1070" s="243">
        <f>SUMIFS('A-methods'!P:P,'A-methods'!$AG:$AG,"absolute",'A-methods'!$AF:$AF,$B1070,'A-methods'!$E:$E,$C1070,'A-methods'!$A:$A,$D1070)</f>
        <v>0</v>
      </c>
      <c r="K1070" s="243">
        <f>SUMIFS('A-methods'!Q:Q,'A-methods'!$AG:$AG,"absolute",'A-methods'!$AF:$AF,$B1070,'A-methods'!$E:$E,$C1070,'A-methods'!$A:$A,$D1070)</f>
        <v>0</v>
      </c>
      <c r="L1070" s="243">
        <f>SUMIFS('A-methods'!R:R,'A-methods'!$AG:$AG,"absolute",'A-methods'!$AF:$AF,$B1070,'A-methods'!$E:$E,$C1070,'A-methods'!$A:$A,$D1070)</f>
        <v>0</v>
      </c>
      <c r="M1070" s="243">
        <f>SUMIFS('A-methods'!S:S,'A-methods'!$AG:$AG,"absolute",'A-methods'!$AF:$AF,$B1070,'A-methods'!$E:$E,$C1070,'A-methods'!$A:$A,$D1070)</f>
        <v>0</v>
      </c>
      <c r="N1070" s="243">
        <f>SUMIFS('A-methods'!T:T,'A-methods'!$AG:$AG,"absolute",'A-methods'!$AF:$AF,$B1070,'A-methods'!$E:$E,$C1070,'A-methods'!$A:$A,$D1070)</f>
        <v>0</v>
      </c>
      <c r="O1070" s="243">
        <f>SUMIFS('A-methods'!U:U,'A-methods'!$AG:$AG,"absolute",'A-methods'!$AF:$AF,$B1070,'A-methods'!$E:$E,$C1070,'A-methods'!$A:$A,$D1070)</f>
        <v>0</v>
      </c>
      <c r="P1070" s="243">
        <f>SUMIFS('A-methods'!V:V,'A-methods'!$AG:$AG,"absolute",'A-methods'!$AF:$AF,$B1070,'A-methods'!$E:$E,$C1070,'A-methods'!$A:$A,$D1070)</f>
        <v>0</v>
      </c>
      <c r="Q1070" s="243">
        <f>SUMIFS('A-methods'!W:W,'A-methods'!$AG:$AG,"absolute",'A-methods'!$AF:$AF,$B1070,'A-methods'!$E:$E,$C1070,'A-methods'!$A:$A,$D1070)</f>
        <v>0</v>
      </c>
      <c r="R1070" s="243">
        <f>SUMIFS('A-methods'!X:X,'A-methods'!$AG:$AG,"absolute",'A-methods'!$AF:$AF,$B1070,'A-methods'!$E:$E,$C1070,'A-methods'!$A:$A,$D1070)</f>
        <v>0</v>
      </c>
      <c r="S1070" s="243">
        <f>SUMIFS('A-methods'!Y:Y,'A-methods'!$AG:$AG,"absolute",'A-methods'!$AF:$AF,$B1070,'A-methods'!$E:$E,$C1070,'A-methods'!$A:$A,$D1070)</f>
        <v>0</v>
      </c>
      <c r="T1070" s="243">
        <f>SUMIFS('A-methods'!Z:Z,'A-methods'!$AG:$AG,"absolute",'A-methods'!$AF:$AF,$B1070,'A-methods'!$E:$E,$C1070,'A-methods'!$A:$A,$D1070)</f>
        <v>0</v>
      </c>
      <c r="U1070" s="243">
        <f>SUMIFS('A-methods'!AA:AA,'A-methods'!$AG:$AG,"absolute",'A-methods'!$AF:$AF,$B1070,'A-methods'!$E:$E,$C1070,'A-methods'!$A:$A,$D1070)</f>
        <v>0</v>
      </c>
      <c r="V1070" s="243">
        <f>SUMIFS('A-methods'!AB:AB,'A-methods'!$AG:$AG,"absolute",'A-methods'!$AF:$AF,$B1070,'A-methods'!$E:$E,$C1070,'A-methods'!$A:$A,$D1070)</f>
        <v>0</v>
      </c>
      <c r="W1070" s="243">
        <f>SUMIFS('A-methods'!AC:AC,'A-methods'!$AG:$AG,"absolute",'A-methods'!$AF:$AF,$B1070,'A-methods'!$E:$E,$C1070,'A-methods'!$A:$A,$D1070)</f>
        <v>0</v>
      </c>
      <c r="X1070" s="243">
        <f>SUMIFS('A-methods'!AD:AD,'A-methods'!$AG:$AG,"absolute",'A-methods'!$AF:$AF,$B1070,'A-methods'!$E:$E,$C1070,'A-methods'!$A:$A,$D1070)</f>
        <v>0</v>
      </c>
      <c r="Y1070" s="243">
        <f>SUMIFS('A-methods'!AE:AE,'A-methods'!$AG:$AG,"absolute",'A-methods'!$AF:$AF,$B1070,'A-methods'!$E:$E,$C1070,'A-methods'!$A:$A,$D1070)</f>
        <v>0</v>
      </c>
    </row>
    <row r="1071" spans="1:25">
      <c r="A1071" s="237" t="s">
        <v>255</v>
      </c>
      <c r="B1071" s="221" t="s">
        <v>227</v>
      </c>
      <c r="C1071" s="274" t="str">
        <f t="shared" si="101"/>
        <v>NT</v>
      </c>
      <c r="D1071" s="272" t="str">
        <f t="shared" si="100"/>
        <v>High</v>
      </c>
      <c r="E1071" s="195">
        <f>SUMIFS('A-methods'!K:K,'A-methods'!$AG:$AG,"absolute",'A-methods'!$AF:$AF,$B1071,'A-methods'!$E:$E,$C1071,'A-methods'!$A:$A,$D1071)</f>
        <v>0</v>
      </c>
      <c r="F1071" s="243">
        <f>SUMIFS('A-methods'!L:L,'A-methods'!$AG:$AG,"absolute",'A-methods'!$AF:$AF,$B1071,'A-methods'!$E:$E,$C1071,'A-methods'!$A:$A,$D1071)</f>
        <v>0</v>
      </c>
      <c r="G1071" s="243">
        <f>SUMIFS('A-methods'!M:M,'A-methods'!$AG:$AG,"absolute",'A-methods'!$AF:$AF,$B1071,'A-methods'!$E:$E,$C1071,'A-methods'!$A:$A,$D1071)</f>
        <v>0</v>
      </c>
      <c r="H1071" s="243">
        <f>SUMIFS('A-methods'!N:N,'A-methods'!$AG:$AG,"absolute",'A-methods'!$AF:$AF,$B1071,'A-methods'!$E:$E,$C1071,'A-methods'!$A:$A,$D1071)</f>
        <v>0</v>
      </c>
      <c r="I1071" s="243">
        <f>SUMIFS('A-methods'!O:O,'A-methods'!$AG:$AG,"absolute",'A-methods'!$AF:$AF,$B1071,'A-methods'!$E:$E,$C1071,'A-methods'!$A:$A,$D1071)</f>
        <v>0</v>
      </c>
      <c r="J1071" s="243">
        <f>SUMIFS('A-methods'!P:P,'A-methods'!$AG:$AG,"absolute",'A-methods'!$AF:$AF,$B1071,'A-methods'!$E:$E,$C1071,'A-methods'!$A:$A,$D1071)</f>
        <v>0</v>
      </c>
      <c r="K1071" s="243">
        <f>SUMIFS('A-methods'!Q:Q,'A-methods'!$AG:$AG,"absolute",'A-methods'!$AF:$AF,$B1071,'A-methods'!$E:$E,$C1071,'A-methods'!$A:$A,$D1071)</f>
        <v>0</v>
      </c>
      <c r="L1071" s="243">
        <f>SUMIFS('A-methods'!R:R,'A-methods'!$AG:$AG,"absolute",'A-methods'!$AF:$AF,$B1071,'A-methods'!$E:$E,$C1071,'A-methods'!$A:$A,$D1071)</f>
        <v>0</v>
      </c>
      <c r="M1071" s="243">
        <f>SUMIFS('A-methods'!S:S,'A-methods'!$AG:$AG,"absolute",'A-methods'!$AF:$AF,$B1071,'A-methods'!$E:$E,$C1071,'A-methods'!$A:$A,$D1071)</f>
        <v>0</v>
      </c>
      <c r="N1071" s="243">
        <f>SUMIFS('A-methods'!T:T,'A-methods'!$AG:$AG,"absolute",'A-methods'!$AF:$AF,$B1071,'A-methods'!$E:$E,$C1071,'A-methods'!$A:$A,$D1071)</f>
        <v>0</v>
      </c>
      <c r="O1071" s="243">
        <f>SUMIFS('A-methods'!U:U,'A-methods'!$AG:$AG,"absolute",'A-methods'!$AF:$AF,$B1071,'A-methods'!$E:$E,$C1071,'A-methods'!$A:$A,$D1071)</f>
        <v>0</v>
      </c>
      <c r="P1071" s="243">
        <f>SUMIFS('A-methods'!V:V,'A-methods'!$AG:$AG,"absolute",'A-methods'!$AF:$AF,$B1071,'A-methods'!$E:$E,$C1071,'A-methods'!$A:$A,$D1071)</f>
        <v>0</v>
      </c>
      <c r="Q1071" s="243">
        <f>SUMIFS('A-methods'!W:W,'A-methods'!$AG:$AG,"absolute",'A-methods'!$AF:$AF,$B1071,'A-methods'!$E:$E,$C1071,'A-methods'!$A:$A,$D1071)</f>
        <v>0</v>
      </c>
      <c r="R1071" s="243">
        <f>SUMIFS('A-methods'!X:X,'A-methods'!$AG:$AG,"absolute",'A-methods'!$AF:$AF,$B1071,'A-methods'!$E:$E,$C1071,'A-methods'!$A:$A,$D1071)</f>
        <v>0</v>
      </c>
      <c r="S1071" s="243">
        <f>SUMIFS('A-methods'!Y:Y,'A-methods'!$AG:$AG,"absolute",'A-methods'!$AF:$AF,$B1071,'A-methods'!$E:$E,$C1071,'A-methods'!$A:$A,$D1071)</f>
        <v>0</v>
      </c>
      <c r="T1071" s="243">
        <f>SUMIFS('A-methods'!Z:Z,'A-methods'!$AG:$AG,"absolute",'A-methods'!$AF:$AF,$B1071,'A-methods'!$E:$E,$C1071,'A-methods'!$A:$A,$D1071)</f>
        <v>0</v>
      </c>
      <c r="U1071" s="243">
        <f>SUMIFS('A-methods'!AA:AA,'A-methods'!$AG:$AG,"absolute",'A-methods'!$AF:$AF,$B1071,'A-methods'!$E:$E,$C1071,'A-methods'!$A:$A,$D1071)</f>
        <v>0</v>
      </c>
      <c r="V1071" s="243">
        <f>SUMIFS('A-methods'!AB:AB,'A-methods'!$AG:$AG,"absolute",'A-methods'!$AF:$AF,$B1071,'A-methods'!$E:$E,$C1071,'A-methods'!$A:$A,$D1071)</f>
        <v>0</v>
      </c>
      <c r="W1071" s="243">
        <f>SUMIFS('A-methods'!AC:AC,'A-methods'!$AG:$AG,"absolute",'A-methods'!$AF:$AF,$B1071,'A-methods'!$E:$E,$C1071,'A-methods'!$A:$A,$D1071)</f>
        <v>0</v>
      </c>
      <c r="X1071" s="243">
        <f>SUMIFS('A-methods'!AD:AD,'A-methods'!$AG:$AG,"absolute",'A-methods'!$AF:$AF,$B1071,'A-methods'!$E:$E,$C1071,'A-methods'!$A:$A,$D1071)</f>
        <v>0</v>
      </c>
      <c r="Y1071" s="243">
        <f>SUMIFS('A-methods'!AE:AE,'A-methods'!$AG:$AG,"absolute",'A-methods'!$AF:$AF,$B1071,'A-methods'!$E:$E,$C1071,'A-methods'!$A:$A,$D1071)</f>
        <v>0</v>
      </c>
    </row>
    <row r="1072" spans="1:25">
      <c r="A1072" s="237" t="s">
        <v>256</v>
      </c>
      <c r="B1072" s="221" t="s">
        <v>372</v>
      </c>
      <c r="C1072" s="274" t="str">
        <f t="shared" si="101"/>
        <v>NT</v>
      </c>
      <c r="D1072" s="272" t="str">
        <f t="shared" si="100"/>
        <v>High</v>
      </c>
      <c r="E1072" s="195">
        <f>SUMIFS('A-methods'!K:K,'A-methods'!$AG:$AG,"absolute",'A-methods'!$AF:$AF,$B1072,'A-methods'!$E:$E,$C1072,'A-methods'!$A:$A,$D1072)</f>
        <v>0</v>
      </c>
      <c r="F1072" s="243">
        <f>SUMIFS('A-methods'!L:L,'A-methods'!$AG:$AG,"absolute",'A-methods'!$AF:$AF,$B1072,'A-methods'!$E:$E,$C1072,'A-methods'!$A:$A,$D1072)</f>
        <v>0</v>
      </c>
      <c r="G1072" s="243">
        <f>SUMIFS('A-methods'!M:M,'A-methods'!$AG:$AG,"absolute",'A-methods'!$AF:$AF,$B1072,'A-methods'!$E:$E,$C1072,'A-methods'!$A:$A,$D1072)</f>
        <v>0</v>
      </c>
      <c r="H1072" s="243">
        <f>SUMIFS('A-methods'!N:N,'A-methods'!$AG:$AG,"absolute",'A-methods'!$AF:$AF,$B1072,'A-methods'!$E:$E,$C1072,'A-methods'!$A:$A,$D1072)</f>
        <v>0</v>
      </c>
      <c r="I1072" s="243">
        <f>SUMIFS('A-methods'!O:O,'A-methods'!$AG:$AG,"absolute",'A-methods'!$AF:$AF,$B1072,'A-methods'!$E:$E,$C1072,'A-methods'!$A:$A,$D1072)</f>
        <v>0</v>
      </c>
      <c r="J1072" s="243">
        <f>SUMIFS('A-methods'!P:P,'A-methods'!$AG:$AG,"absolute",'A-methods'!$AF:$AF,$B1072,'A-methods'!$E:$E,$C1072,'A-methods'!$A:$A,$D1072)</f>
        <v>0</v>
      </c>
      <c r="K1072" s="243">
        <f>SUMIFS('A-methods'!Q:Q,'A-methods'!$AG:$AG,"absolute",'A-methods'!$AF:$AF,$B1072,'A-methods'!$E:$E,$C1072,'A-methods'!$A:$A,$D1072)</f>
        <v>0</v>
      </c>
      <c r="L1072" s="243">
        <f>SUMIFS('A-methods'!R:R,'A-methods'!$AG:$AG,"absolute",'A-methods'!$AF:$AF,$B1072,'A-methods'!$E:$E,$C1072,'A-methods'!$A:$A,$D1072)</f>
        <v>0</v>
      </c>
      <c r="M1072" s="243">
        <f>SUMIFS('A-methods'!S:S,'A-methods'!$AG:$AG,"absolute",'A-methods'!$AF:$AF,$B1072,'A-methods'!$E:$E,$C1072,'A-methods'!$A:$A,$D1072)</f>
        <v>0</v>
      </c>
      <c r="N1072" s="243">
        <f>SUMIFS('A-methods'!T:T,'A-methods'!$AG:$AG,"absolute",'A-methods'!$AF:$AF,$B1072,'A-methods'!$E:$E,$C1072,'A-methods'!$A:$A,$D1072)</f>
        <v>0</v>
      </c>
      <c r="O1072" s="243">
        <f>SUMIFS('A-methods'!U:U,'A-methods'!$AG:$AG,"absolute",'A-methods'!$AF:$AF,$B1072,'A-methods'!$E:$E,$C1072,'A-methods'!$A:$A,$D1072)</f>
        <v>0</v>
      </c>
      <c r="P1072" s="243">
        <f>SUMIFS('A-methods'!V:V,'A-methods'!$AG:$AG,"absolute",'A-methods'!$AF:$AF,$B1072,'A-methods'!$E:$E,$C1072,'A-methods'!$A:$A,$D1072)</f>
        <v>0</v>
      </c>
      <c r="Q1072" s="243">
        <f>SUMIFS('A-methods'!W:W,'A-methods'!$AG:$AG,"absolute",'A-methods'!$AF:$AF,$B1072,'A-methods'!$E:$E,$C1072,'A-methods'!$A:$A,$D1072)</f>
        <v>0</v>
      </c>
      <c r="R1072" s="243">
        <f>SUMIFS('A-methods'!X:X,'A-methods'!$AG:$AG,"absolute",'A-methods'!$AF:$AF,$B1072,'A-methods'!$E:$E,$C1072,'A-methods'!$A:$A,$D1072)</f>
        <v>0</v>
      </c>
      <c r="S1072" s="243">
        <f>SUMIFS('A-methods'!Y:Y,'A-methods'!$AG:$AG,"absolute",'A-methods'!$AF:$AF,$B1072,'A-methods'!$E:$E,$C1072,'A-methods'!$A:$A,$D1072)</f>
        <v>0</v>
      </c>
      <c r="T1072" s="243">
        <f>SUMIFS('A-methods'!Z:Z,'A-methods'!$AG:$AG,"absolute",'A-methods'!$AF:$AF,$B1072,'A-methods'!$E:$E,$C1072,'A-methods'!$A:$A,$D1072)</f>
        <v>0</v>
      </c>
      <c r="U1072" s="243">
        <f>SUMIFS('A-methods'!AA:AA,'A-methods'!$AG:$AG,"absolute",'A-methods'!$AF:$AF,$B1072,'A-methods'!$E:$E,$C1072,'A-methods'!$A:$A,$D1072)</f>
        <v>0</v>
      </c>
      <c r="V1072" s="243">
        <f>SUMIFS('A-methods'!AB:AB,'A-methods'!$AG:$AG,"absolute",'A-methods'!$AF:$AF,$B1072,'A-methods'!$E:$E,$C1072,'A-methods'!$A:$A,$D1072)</f>
        <v>0</v>
      </c>
      <c r="W1072" s="243">
        <f>SUMIFS('A-methods'!AC:AC,'A-methods'!$AG:$AG,"absolute",'A-methods'!$AF:$AF,$B1072,'A-methods'!$E:$E,$C1072,'A-methods'!$A:$A,$D1072)</f>
        <v>0</v>
      </c>
      <c r="X1072" s="243">
        <f>SUMIFS('A-methods'!AD:AD,'A-methods'!$AG:$AG,"absolute",'A-methods'!$AF:$AF,$B1072,'A-methods'!$E:$E,$C1072,'A-methods'!$A:$A,$D1072)</f>
        <v>0</v>
      </c>
      <c r="Y1072" s="243">
        <f>SUMIFS('A-methods'!AE:AE,'A-methods'!$AG:$AG,"absolute",'A-methods'!$AF:$AF,$B1072,'A-methods'!$E:$E,$C1072,'A-methods'!$A:$A,$D1072)</f>
        <v>0</v>
      </c>
    </row>
    <row r="1073" spans="1:27">
      <c r="A1073" s="237" t="s">
        <v>370</v>
      </c>
      <c r="B1073" s="221" t="s">
        <v>371</v>
      </c>
      <c r="C1073" s="274" t="str">
        <f t="shared" si="101"/>
        <v>NT</v>
      </c>
      <c r="D1073" s="272" t="str">
        <f t="shared" si="100"/>
        <v>High</v>
      </c>
      <c r="E1073" s="195">
        <f>SUMIFS('A-methods'!K:K,'A-methods'!$AG:$AG,"absolute",'A-methods'!$AF:$AF,$B1073,'A-methods'!$E:$E,$C1073,'A-methods'!$A:$A,$D1073)</f>
        <v>0</v>
      </c>
      <c r="F1073" s="243">
        <f>SUMIFS('A-methods'!L:L,'A-methods'!$AG:$AG,"absolute",'A-methods'!$AF:$AF,$B1073,'A-methods'!$E:$E,$C1073,'A-methods'!$A:$A,$D1073)</f>
        <v>0</v>
      </c>
      <c r="G1073" s="243">
        <f>SUMIFS('A-methods'!M:M,'A-methods'!$AG:$AG,"absolute",'A-methods'!$AF:$AF,$B1073,'A-methods'!$E:$E,$C1073,'A-methods'!$A:$A,$D1073)</f>
        <v>0</v>
      </c>
      <c r="H1073" s="243">
        <f>SUMIFS('A-methods'!N:N,'A-methods'!$AG:$AG,"absolute",'A-methods'!$AF:$AF,$B1073,'A-methods'!$E:$E,$C1073,'A-methods'!$A:$A,$D1073)</f>
        <v>0</v>
      </c>
      <c r="I1073" s="243">
        <f>SUMIFS('A-methods'!O:O,'A-methods'!$AG:$AG,"absolute",'A-methods'!$AF:$AF,$B1073,'A-methods'!$E:$E,$C1073,'A-methods'!$A:$A,$D1073)</f>
        <v>0</v>
      </c>
      <c r="J1073" s="243">
        <f>SUMIFS('A-methods'!P:P,'A-methods'!$AG:$AG,"absolute",'A-methods'!$AF:$AF,$B1073,'A-methods'!$E:$E,$C1073,'A-methods'!$A:$A,$D1073)</f>
        <v>0</v>
      </c>
      <c r="K1073" s="243">
        <f>SUMIFS('A-methods'!Q:Q,'A-methods'!$AG:$AG,"absolute",'A-methods'!$AF:$AF,$B1073,'A-methods'!$E:$E,$C1073,'A-methods'!$A:$A,$D1073)</f>
        <v>0</v>
      </c>
      <c r="L1073" s="243">
        <f>SUMIFS('A-methods'!R:R,'A-methods'!$AG:$AG,"absolute",'A-methods'!$AF:$AF,$B1073,'A-methods'!$E:$E,$C1073,'A-methods'!$A:$A,$D1073)</f>
        <v>0</v>
      </c>
      <c r="M1073" s="243">
        <f>SUMIFS('A-methods'!S:S,'A-methods'!$AG:$AG,"absolute",'A-methods'!$AF:$AF,$B1073,'A-methods'!$E:$E,$C1073,'A-methods'!$A:$A,$D1073)</f>
        <v>0</v>
      </c>
      <c r="N1073" s="243">
        <f>SUMIFS('A-methods'!T:T,'A-methods'!$AG:$AG,"absolute",'A-methods'!$AF:$AF,$B1073,'A-methods'!$E:$E,$C1073,'A-methods'!$A:$A,$D1073)</f>
        <v>0</v>
      </c>
      <c r="O1073" s="243">
        <f>SUMIFS('A-methods'!U:U,'A-methods'!$AG:$AG,"absolute",'A-methods'!$AF:$AF,$B1073,'A-methods'!$E:$E,$C1073,'A-methods'!$A:$A,$D1073)</f>
        <v>0</v>
      </c>
      <c r="P1073" s="243">
        <f>SUMIFS('A-methods'!V:V,'A-methods'!$AG:$AG,"absolute",'A-methods'!$AF:$AF,$B1073,'A-methods'!$E:$E,$C1073,'A-methods'!$A:$A,$D1073)</f>
        <v>0</v>
      </c>
      <c r="Q1073" s="243">
        <f>SUMIFS('A-methods'!W:W,'A-methods'!$AG:$AG,"absolute",'A-methods'!$AF:$AF,$B1073,'A-methods'!$E:$E,$C1073,'A-methods'!$A:$A,$D1073)</f>
        <v>0</v>
      </c>
      <c r="R1073" s="243">
        <f>SUMIFS('A-methods'!X:X,'A-methods'!$AG:$AG,"absolute",'A-methods'!$AF:$AF,$B1073,'A-methods'!$E:$E,$C1073,'A-methods'!$A:$A,$D1073)</f>
        <v>0</v>
      </c>
      <c r="S1073" s="243">
        <f>SUMIFS('A-methods'!Y:Y,'A-methods'!$AG:$AG,"absolute",'A-methods'!$AF:$AF,$B1073,'A-methods'!$E:$E,$C1073,'A-methods'!$A:$A,$D1073)</f>
        <v>0</v>
      </c>
      <c r="T1073" s="243">
        <f>SUMIFS('A-methods'!Z:Z,'A-methods'!$AG:$AG,"absolute",'A-methods'!$AF:$AF,$B1073,'A-methods'!$E:$E,$C1073,'A-methods'!$A:$A,$D1073)</f>
        <v>0</v>
      </c>
      <c r="U1073" s="243">
        <f>SUMIFS('A-methods'!AA:AA,'A-methods'!$AG:$AG,"absolute",'A-methods'!$AF:$AF,$B1073,'A-methods'!$E:$E,$C1073,'A-methods'!$A:$A,$D1073)</f>
        <v>0</v>
      </c>
      <c r="V1073" s="243">
        <f>SUMIFS('A-methods'!AB:AB,'A-methods'!$AG:$AG,"absolute",'A-methods'!$AF:$AF,$B1073,'A-methods'!$E:$E,$C1073,'A-methods'!$A:$A,$D1073)</f>
        <v>0</v>
      </c>
      <c r="W1073" s="243">
        <f>SUMIFS('A-methods'!AC:AC,'A-methods'!$AG:$AG,"absolute",'A-methods'!$AF:$AF,$B1073,'A-methods'!$E:$E,$C1073,'A-methods'!$A:$A,$D1073)</f>
        <v>0</v>
      </c>
      <c r="X1073" s="243">
        <f>SUMIFS('A-methods'!AD:AD,'A-methods'!$AG:$AG,"absolute",'A-methods'!$AF:$AF,$B1073,'A-methods'!$E:$E,$C1073,'A-methods'!$A:$A,$D1073)</f>
        <v>0</v>
      </c>
      <c r="Y1073" s="243">
        <f>SUMIFS('A-methods'!AE:AE,'A-methods'!$AG:$AG,"absolute",'A-methods'!$AF:$AF,$B1073,'A-methods'!$E:$E,$C1073,'A-methods'!$A:$A,$D1073)</f>
        <v>0</v>
      </c>
    </row>
    <row r="1074" spans="1:27">
      <c r="A1074" s="237" t="s">
        <v>381</v>
      </c>
      <c r="B1074" s="221" t="s">
        <v>382</v>
      </c>
      <c r="C1074" s="274" t="str">
        <f t="shared" si="101"/>
        <v>NT</v>
      </c>
      <c r="D1074" s="272" t="str">
        <f t="shared" si="100"/>
        <v>High</v>
      </c>
      <c r="E1074" s="195">
        <f>SUMIFS('A-methods'!K:K,'A-methods'!$AG:$AG,"absolute",'A-methods'!$AF:$AF,$B1074,'A-methods'!$E:$E,$C1074,'A-methods'!$A:$A,$D1074)</f>
        <v>0</v>
      </c>
      <c r="F1074" s="243">
        <f>SUMIFS('A-methods'!L:L,'A-methods'!$AG:$AG,"absolute",'A-methods'!$AF:$AF,$B1074,'A-methods'!$E:$E,$C1074,'A-methods'!$A:$A,$D1074)</f>
        <v>0</v>
      </c>
      <c r="G1074" s="243">
        <f>SUMIFS('A-methods'!M:M,'A-methods'!$AG:$AG,"absolute",'A-methods'!$AF:$AF,$B1074,'A-methods'!$E:$E,$C1074,'A-methods'!$A:$A,$D1074)</f>
        <v>0</v>
      </c>
      <c r="H1074" s="243">
        <f>SUMIFS('A-methods'!N:N,'A-methods'!$AG:$AG,"absolute",'A-methods'!$AF:$AF,$B1074,'A-methods'!$E:$E,$C1074,'A-methods'!$A:$A,$D1074)</f>
        <v>0</v>
      </c>
      <c r="I1074" s="243">
        <f>SUMIFS('A-methods'!O:O,'A-methods'!$AG:$AG,"absolute",'A-methods'!$AF:$AF,$B1074,'A-methods'!$E:$E,$C1074,'A-methods'!$A:$A,$D1074)</f>
        <v>0</v>
      </c>
      <c r="J1074" s="243">
        <f>SUMIFS('A-methods'!P:P,'A-methods'!$AG:$AG,"absolute",'A-methods'!$AF:$AF,$B1074,'A-methods'!$E:$E,$C1074,'A-methods'!$A:$A,$D1074)</f>
        <v>0</v>
      </c>
      <c r="K1074" s="243">
        <f>SUMIFS('A-methods'!Q:Q,'A-methods'!$AG:$AG,"absolute",'A-methods'!$AF:$AF,$B1074,'A-methods'!$E:$E,$C1074,'A-methods'!$A:$A,$D1074)</f>
        <v>0</v>
      </c>
      <c r="L1074" s="243">
        <f>SUMIFS('A-methods'!R:R,'A-methods'!$AG:$AG,"absolute",'A-methods'!$AF:$AF,$B1074,'A-methods'!$E:$E,$C1074,'A-methods'!$A:$A,$D1074)</f>
        <v>0</v>
      </c>
      <c r="M1074" s="243">
        <f>SUMIFS('A-methods'!S:S,'A-methods'!$AG:$AG,"absolute",'A-methods'!$AF:$AF,$B1074,'A-methods'!$E:$E,$C1074,'A-methods'!$A:$A,$D1074)</f>
        <v>0</v>
      </c>
      <c r="N1074" s="243">
        <f>SUMIFS('A-methods'!T:T,'A-methods'!$AG:$AG,"absolute",'A-methods'!$AF:$AF,$B1074,'A-methods'!$E:$E,$C1074,'A-methods'!$A:$A,$D1074)</f>
        <v>0</v>
      </c>
      <c r="O1074" s="243">
        <f>SUMIFS('A-methods'!U:U,'A-methods'!$AG:$AG,"absolute",'A-methods'!$AF:$AF,$B1074,'A-methods'!$E:$E,$C1074,'A-methods'!$A:$A,$D1074)</f>
        <v>0</v>
      </c>
      <c r="P1074" s="243">
        <f>SUMIFS('A-methods'!V:V,'A-methods'!$AG:$AG,"absolute",'A-methods'!$AF:$AF,$B1074,'A-methods'!$E:$E,$C1074,'A-methods'!$A:$A,$D1074)</f>
        <v>0</v>
      </c>
      <c r="Q1074" s="243">
        <f>SUMIFS('A-methods'!W:W,'A-methods'!$AG:$AG,"absolute",'A-methods'!$AF:$AF,$B1074,'A-methods'!$E:$E,$C1074,'A-methods'!$A:$A,$D1074)</f>
        <v>0</v>
      </c>
      <c r="R1074" s="243">
        <f>SUMIFS('A-methods'!X:X,'A-methods'!$AG:$AG,"absolute",'A-methods'!$AF:$AF,$B1074,'A-methods'!$E:$E,$C1074,'A-methods'!$A:$A,$D1074)</f>
        <v>0</v>
      </c>
      <c r="S1074" s="243">
        <f>SUMIFS('A-methods'!Y:Y,'A-methods'!$AG:$AG,"absolute",'A-methods'!$AF:$AF,$B1074,'A-methods'!$E:$E,$C1074,'A-methods'!$A:$A,$D1074)</f>
        <v>0</v>
      </c>
      <c r="T1074" s="243">
        <f>SUMIFS('A-methods'!Z:Z,'A-methods'!$AG:$AG,"absolute",'A-methods'!$AF:$AF,$B1074,'A-methods'!$E:$E,$C1074,'A-methods'!$A:$A,$D1074)</f>
        <v>0</v>
      </c>
      <c r="U1074" s="243">
        <f>SUMIFS('A-methods'!AA:AA,'A-methods'!$AG:$AG,"absolute",'A-methods'!$AF:$AF,$B1074,'A-methods'!$E:$E,$C1074,'A-methods'!$A:$A,$D1074)</f>
        <v>0</v>
      </c>
      <c r="V1074" s="243">
        <f>SUMIFS('A-methods'!AB:AB,'A-methods'!$AG:$AG,"absolute",'A-methods'!$AF:$AF,$B1074,'A-methods'!$E:$E,$C1074,'A-methods'!$A:$A,$D1074)</f>
        <v>0</v>
      </c>
      <c r="W1074" s="243">
        <f>SUMIFS('A-methods'!AC:AC,'A-methods'!$AG:$AG,"absolute",'A-methods'!$AF:$AF,$B1074,'A-methods'!$E:$E,$C1074,'A-methods'!$A:$A,$D1074)</f>
        <v>0</v>
      </c>
      <c r="X1074" s="243">
        <f>SUMIFS('A-methods'!AD:AD,'A-methods'!$AG:$AG,"absolute",'A-methods'!$AF:$AF,$B1074,'A-methods'!$E:$E,$C1074,'A-methods'!$A:$A,$D1074)</f>
        <v>0</v>
      </c>
      <c r="Y1074" s="243">
        <f>SUMIFS('A-methods'!AE:AE,'A-methods'!$AG:$AG,"absolute",'A-methods'!$AF:$AF,$B1074,'A-methods'!$E:$E,$C1074,'A-methods'!$A:$A,$D1074)</f>
        <v>0</v>
      </c>
    </row>
    <row r="1075" spans="1:27">
      <c r="A1075" s="237" t="s">
        <v>257</v>
      </c>
      <c r="B1075" s="221" t="s">
        <v>194</v>
      </c>
      <c r="C1075" s="274" t="str">
        <f t="shared" si="101"/>
        <v>NT</v>
      </c>
      <c r="D1075" s="272" t="str">
        <f t="shared" si="100"/>
        <v>High</v>
      </c>
      <c r="E1075" s="195">
        <f>SUMIFS('A-methods'!K:K,'A-methods'!$AG:$AG,"absolute",'A-methods'!$AF:$AF,$B1075,'A-methods'!$E:$E,$C1075,'A-methods'!$A:$A,$D1075)</f>
        <v>0</v>
      </c>
      <c r="F1075" s="243">
        <f>SUMIFS('A-methods'!L:L,'A-methods'!$AG:$AG,"absolute",'A-methods'!$AF:$AF,$B1075,'A-methods'!$E:$E,$C1075,'A-methods'!$A:$A,$D1075)</f>
        <v>0</v>
      </c>
      <c r="G1075" s="243">
        <f>SUMIFS('A-methods'!M:M,'A-methods'!$AG:$AG,"absolute",'A-methods'!$AF:$AF,$B1075,'A-methods'!$E:$E,$C1075,'A-methods'!$A:$A,$D1075)</f>
        <v>0</v>
      </c>
      <c r="H1075" s="243">
        <f>SUMIFS('A-methods'!N:N,'A-methods'!$AG:$AG,"absolute",'A-methods'!$AF:$AF,$B1075,'A-methods'!$E:$E,$C1075,'A-methods'!$A:$A,$D1075)</f>
        <v>0</v>
      </c>
      <c r="I1075" s="243">
        <f>SUMIFS('A-methods'!O:O,'A-methods'!$AG:$AG,"absolute",'A-methods'!$AF:$AF,$B1075,'A-methods'!$E:$E,$C1075,'A-methods'!$A:$A,$D1075)</f>
        <v>0</v>
      </c>
      <c r="J1075" s="243">
        <f>SUMIFS('A-methods'!P:P,'A-methods'!$AG:$AG,"absolute",'A-methods'!$AF:$AF,$B1075,'A-methods'!$E:$E,$C1075,'A-methods'!$A:$A,$D1075)</f>
        <v>0</v>
      </c>
      <c r="K1075" s="243">
        <f>SUMIFS('A-methods'!Q:Q,'A-methods'!$AG:$AG,"absolute",'A-methods'!$AF:$AF,$B1075,'A-methods'!$E:$E,$C1075,'A-methods'!$A:$A,$D1075)</f>
        <v>0</v>
      </c>
      <c r="L1075" s="243">
        <f>SUMIFS('A-methods'!R:R,'A-methods'!$AG:$AG,"absolute",'A-methods'!$AF:$AF,$B1075,'A-methods'!$E:$E,$C1075,'A-methods'!$A:$A,$D1075)</f>
        <v>0</v>
      </c>
      <c r="M1075" s="243">
        <f>SUMIFS('A-methods'!S:S,'A-methods'!$AG:$AG,"absolute",'A-methods'!$AF:$AF,$B1075,'A-methods'!$E:$E,$C1075,'A-methods'!$A:$A,$D1075)</f>
        <v>0</v>
      </c>
      <c r="N1075" s="243">
        <f>SUMIFS('A-methods'!T:T,'A-methods'!$AG:$AG,"absolute",'A-methods'!$AF:$AF,$B1075,'A-methods'!$E:$E,$C1075,'A-methods'!$A:$A,$D1075)</f>
        <v>0</v>
      </c>
      <c r="O1075" s="243">
        <f>SUMIFS('A-methods'!U:U,'A-methods'!$AG:$AG,"absolute",'A-methods'!$AF:$AF,$B1075,'A-methods'!$E:$E,$C1075,'A-methods'!$A:$A,$D1075)</f>
        <v>0</v>
      </c>
      <c r="P1075" s="243">
        <f>SUMIFS('A-methods'!V:V,'A-methods'!$AG:$AG,"absolute",'A-methods'!$AF:$AF,$B1075,'A-methods'!$E:$E,$C1075,'A-methods'!$A:$A,$D1075)</f>
        <v>0</v>
      </c>
      <c r="Q1075" s="243">
        <f>SUMIFS('A-methods'!W:W,'A-methods'!$AG:$AG,"absolute",'A-methods'!$AF:$AF,$B1075,'A-methods'!$E:$E,$C1075,'A-methods'!$A:$A,$D1075)</f>
        <v>0</v>
      </c>
      <c r="R1075" s="243">
        <f>SUMIFS('A-methods'!X:X,'A-methods'!$AG:$AG,"absolute",'A-methods'!$AF:$AF,$B1075,'A-methods'!$E:$E,$C1075,'A-methods'!$A:$A,$D1075)</f>
        <v>0</v>
      </c>
      <c r="S1075" s="243">
        <f>SUMIFS('A-methods'!Y:Y,'A-methods'!$AG:$AG,"absolute",'A-methods'!$AF:$AF,$B1075,'A-methods'!$E:$E,$C1075,'A-methods'!$A:$A,$D1075)</f>
        <v>0</v>
      </c>
      <c r="T1075" s="243">
        <f>SUMIFS('A-methods'!Z:Z,'A-methods'!$AG:$AG,"absolute",'A-methods'!$AF:$AF,$B1075,'A-methods'!$E:$E,$C1075,'A-methods'!$A:$A,$D1075)</f>
        <v>0</v>
      </c>
      <c r="U1075" s="243">
        <f>SUMIFS('A-methods'!AA:AA,'A-methods'!$AG:$AG,"absolute",'A-methods'!$AF:$AF,$B1075,'A-methods'!$E:$E,$C1075,'A-methods'!$A:$A,$D1075)</f>
        <v>0</v>
      </c>
      <c r="V1075" s="243">
        <f>SUMIFS('A-methods'!AB:AB,'A-methods'!$AG:$AG,"absolute",'A-methods'!$AF:$AF,$B1075,'A-methods'!$E:$E,$C1075,'A-methods'!$A:$A,$D1075)</f>
        <v>0</v>
      </c>
      <c r="W1075" s="243">
        <f>SUMIFS('A-methods'!AC:AC,'A-methods'!$AG:$AG,"absolute",'A-methods'!$AF:$AF,$B1075,'A-methods'!$E:$E,$C1075,'A-methods'!$A:$A,$D1075)</f>
        <v>0</v>
      </c>
      <c r="X1075" s="243">
        <f>SUMIFS('A-methods'!AD:AD,'A-methods'!$AG:$AG,"absolute",'A-methods'!$AF:$AF,$B1075,'A-methods'!$E:$E,$C1075,'A-methods'!$A:$A,$D1075)</f>
        <v>0</v>
      </c>
      <c r="Y1075" s="243">
        <f>SUMIFS('A-methods'!AE:AE,'A-methods'!$AG:$AG,"absolute",'A-methods'!$AF:$AF,$B1075,'A-methods'!$E:$E,$C1075,'A-methods'!$A:$A,$D1075)</f>
        <v>0</v>
      </c>
    </row>
    <row r="1076" spans="1:27">
      <c r="A1076" s="237" t="s">
        <v>159</v>
      </c>
      <c r="B1076" s="221" t="s">
        <v>203</v>
      </c>
      <c r="C1076" s="274" t="str">
        <f t="shared" si="101"/>
        <v>NT</v>
      </c>
      <c r="D1076" s="272" t="str">
        <f t="shared" si="100"/>
        <v>High</v>
      </c>
      <c r="E1076" s="195">
        <f>SUMIFS('A-methods'!K:K,'A-methods'!$AG:$AG,"absolute",'A-methods'!$AF:$AF,$B1076,'A-methods'!$E:$E,$C1076,'A-methods'!$A:$A,$D1076)</f>
        <v>6190.2829622554973</v>
      </c>
      <c r="F1076" s="243">
        <f>SUMIFS('A-methods'!L:L,'A-methods'!$AG:$AG,"absolute",'A-methods'!$AF:$AF,$B1076,'A-methods'!$E:$E,$C1076,'A-methods'!$A:$A,$D1076)</f>
        <v>6190.2829622554973</v>
      </c>
      <c r="G1076" s="243">
        <f>SUMIFS('A-methods'!M:M,'A-methods'!$AG:$AG,"absolute",'A-methods'!$AF:$AF,$B1076,'A-methods'!$E:$E,$C1076,'A-methods'!$A:$A,$D1076)</f>
        <v>6190.2829622554973</v>
      </c>
      <c r="H1076" s="243">
        <f>SUMIFS('A-methods'!N:N,'A-methods'!$AG:$AG,"absolute",'A-methods'!$AF:$AF,$B1076,'A-methods'!$E:$E,$C1076,'A-methods'!$A:$A,$D1076)</f>
        <v>6190.2829622554973</v>
      </c>
      <c r="I1076" s="243">
        <f>SUMIFS('A-methods'!O:O,'A-methods'!$AG:$AG,"absolute",'A-methods'!$AF:$AF,$B1076,'A-methods'!$E:$E,$C1076,'A-methods'!$A:$A,$D1076)</f>
        <v>6190.2829622554973</v>
      </c>
      <c r="J1076" s="243">
        <f>SUMIFS('A-methods'!P:P,'A-methods'!$AG:$AG,"absolute",'A-methods'!$AF:$AF,$B1076,'A-methods'!$E:$E,$C1076,'A-methods'!$A:$A,$D1076)</f>
        <v>6190.2829622554973</v>
      </c>
      <c r="K1076" s="243">
        <f>SUMIFS('A-methods'!Q:Q,'A-methods'!$AG:$AG,"absolute",'A-methods'!$AF:$AF,$B1076,'A-methods'!$E:$E,$C1076,'A-methods'!$A:$A,$D1076)</f>
        <v>6190.2829622554973</v>
      </c>
      <c r="L1076" s="243">
        <f>SUMIFS('A-methods'!R:R,'A-methods'!$AG:$AG,"absolute",'A-methods'!$AF:$AF,$B1076,'A-methods'!$E:$E,$C1076,'A-methods'!$A:$A,$D1076)</f>
        <v>6190.2829622554973</v>
      </c>
      <c r="M1076" s="243">
        <f>SUMIFS('A-methods'!S:S,'A-methods'!$AG:$AG,"absolute",'A-methods'!$AF:$AF,$B1076,'A-methods'!$E:$E,$C1076,'A-methods'!$A:$A,$D1076)</f>
        <v>6190.2829622554973</v>
      </c>
      <c r="N1076" s="243">
        <f>SUMIFS('A-methods'!T:T,'A-methods'!$AG:$AG,"absolute",'A-methods'!$AF:$AF,$B1076,'A-methods'!$E:$E,$C1076,'A-methods'!$A:$A,$D1076)</f>
        <v>6190.2829622554973</v>
      </c>
      <c r="O1076" s="243">
        <f>SUMIFS('A-methods'!U:U,'A-methods'!$AG:$AG,"absolute",'A-methods'!$AF:$AF,$B1076,'A-methods'!$E:$E,$C1076,'A-methods'!$A:$A,$D1076)</f>
        <v>6190.2829622554973</v>
      </c>
      <c r="P1076" s="243">
        <f>SUMIFS('A-methods'!V:V,'A-methods'!$AG:$AG,"absolute",'A-methods'!$AF:$AF,$B1076,'A-methods'!$E:$E,$C1076,'A-methods'!$A:$A,$D1076)</f>
        <v>6190.2829622554973</v>
      </c>
      <c r="Q1076" s="243">
        <f>SUMIFS('A-methods'!W:W,'A-methods'!$AG:$AG,"absolute",'A-methods'!$AF:$AF,$B1076,'A-methods'!$E:$E,$C1076,'A-methods'!$A:$A,$D1076)</f>
        <v>6190.2829622554973</v>
      </c>
      <c r="R1076" s="243">
        <f>SUMIFS('A-methods'!X:X,'A-methods'!$AG:$AG,"absolute",'A-methods'!$AF:$AF,$B1076,'A-methods'!$E:$E,$C1076,'A-methods'!$A:$A,$D1076)</f>
        <v>6190.2829622554973</v>
      </c>
      <c r="S1076" s="243">
        <f>SUMIFS('A-methods'!Y:Y,'A-methods'!$AG:$AG,"absolute",'A-methods'!$AF:$AF,$B1076,'A-methods'!$E:$E,$C1076,'A-methods'!$A:$A,$D1076)</f>
        <v>6190.2829622554973</v>
      </c>
      <c r="T1076" s="243">
        <f>SUMIFS('A-methods'!Z:Z,'A-methods'!$AG:$AG,"absolute",'A-methods'!$AF:$AF,$B1076,'A-methods'!$E:$E,$C1076,'A-methods'!$A:$A,$D1076)</f>
        <v>6190.2829622554973</v>
      </c>
      <c r="U1076" s="243">
        <f>SUMIFS('A-methods'!AA:AA,'A-methods'!$AG:$AG,"absolute",'A-methods'!$AF:$AF,$B1076,'A-methods'!$E:$E,$C1076,'A-methods'!$A:$A,$D1076)</f>
        <v>6190.2829622554973</v>
      </c>
      <c r="V1076" s="243">
        <f>SUMIFS('A-methods'!AB:AB,'A-methods'!$AG:$AG,"absolute",'A-methods'!$AF:$AF,$B1076,'A-methods'!$E:$E,$C1076,'A-methods'!$A:$A,$D1076)</f>
        <v>6190.2829622554973</v>
      </c>
      <c r="W1076" s="243">
        <f>SUMIFS('A-methods'!AC:AC,'A-methods'!$AG:$AG,"absolute",'A-methods'!$AF:$AF,$B1076,'A-methods'!$E:$E,$C1076,'A-methods'!$A:$A,$D1076)</f>
        <v>6190.2829622554973</v>
      </c>
      <c r="X1076" s="243">
        <f>SUMIFS('A-methods'!AD:AD,'A-methods'!$AG:$AG,"absolute",'A-methods'!$AF:$AF,$B1076,'A-methods'!$E:$E,$C1076,'A-methods'!$A:$A,$D1076)</f>
        <v>6190.2829622554973</v>
      </c>
      <c r="Y1076" s="243">
        <f>SUMIFS('A-methods'!AE:AE,'A-methods'!$AG:$AG,"absolute",'A-methods'!$AF:$AF,$B1076,'A-methods'!$E:$E,$C1076,'A-methods'!$A:$A,$D1076)</f>
        <v>6190.2829622554973</v>
      </c>
    </row>
    <row r="1077" spans="1:27">
      <c r="A1077" s="237" t="s">
        <v>258</v>
      </c>
      <c r="B1077" s="221" t="s">
        <v>766</v>
      </c>
      <c r="C1077" s="274" t="str">
        <f t="shared" si="101"/>
        <v>NT</v>
      </c>
      <c r="D1077" s="272" t="str">
        <f t="shared" si="100"/>
        <v>High</v>
      </c>
      <c r="E1077" s="195">
        <f>SUMIFS('A-methods'!K:K,'A-methods'!$AG:$AG,"absolute",'A-methods'!$AF:$AF,$B1077,'A-methods'!$E:$E,$C1077,'A-methods'!$A:$A,$D1077)</f>
        <v>1064.3737678799284</v>
      </c>
      <c r="F1077" s="243">
        <f>SUMIFS('A-methods'!L:L,'A-methods'!$AG:$AG,"absolute",'A-methods'!$AF:$AF,$B1077,'A-methods'!$E:$E,$C1077,'A-methods'!$A:$A,$D1077)</f>
        <v>1080.3393743981273</v>
      </c>
      <c r="G1077" s="243">
        <f>SUMIFS('A-methods'!M:M,'A-methods'!$AG:$AG,"absolute",'A-methods'!$AF:$AF,$B1077,'A-methods'!$E:$E,$C1077,'A-methods'!$A:$A,$D1077)</f>
        <v>1096.5444650140992</v>
      </c>
      <c r="H1077" s="243">
        <f>SUMIFS('A-methods'!N:N,'A-methods'!$AG:$AG,"absolute",'A-methods'!$AF:$AF,$B1077,'A-methods'!$E:$E,$C1077,'A-methods'!$A:$A,$D1077)</f>
        <v>1112.9926319893104</v>
      </c>
      <c r="I1077" s="243">
        <f>SUMIFS('A-methods'!O:O,'A-methods'!$AG:$AG,"absolute",'A-methods'!$AF:$AF,$B1077,'A-methods'!$E:$E,$C1077,'A-methods'!$A:$A,$D1077)</f>
        <v>1129.6875214691499</v>
      </c>
      <c r="J1077" s="243">
        <f>SUMIFS('A-methods'!P:P,'A-methods'!$AG:$AG,"absolute",'A-methods'!$AF:$AF,$B1077,'A-methods'!$E:$E,$C1077,'A-methods'!$A:$A,$D1077)</f>
        <v>1146.632834291187</v>
      </c>
      <c r="K1077" s="243">
        <f>SUMIFS('A-methods'!Q:Q,'A-methods'!$AG:$AG,"absolute",'A-methods'!$AF:$AF,$B1077,'A-methods'!$E:$E,$C1077,'A-methods'!$A:$A,$D1077)</f>
        <v>1163.8323268055547</v>
      </c>
      <c r="L1077" s="243">
        <f>SUMIFS('A-methods'!R:R,'A-methods'!$AG:$AG,"absolute",'A-methods'!$AF:$AF,$B1077,'A-methods'!$E:$E,$C1077,'A-methods'!$A:$A,$D1077)</f>
        <v>1181.2898117076379</v>
      </c>
      <c r="M1077" s="243">
        <f>SUMIFS('A-methods'!S:S,'A-methods'!$AG:$AG,"absolute",'A-methods'!$AF:$AF,$B1077,'A-methods'!$E:$E,$C1077,'A-methods'!$A:$A,$D1077)</f>
        <v>1199.0091588832524</v>
      </c>
      <c r="N1077" s="243">
        <f>SUMIFS('A-methods'!T:T,'A-methods'!$AG:$AG,"absolute",'A-methods'!$AF:$AF,$B1077,'A-methods'!$E:$E,$C1077,'A-methods'!$A:$A,$D1077)</f>
        <v>1216.9942962665011</v>
      </c>
      <c r="O1077" s="243">
        <f>SUMIFS('A-methods'!U:U,'A-methods'!$AG:$AG,"absolute",'A-methods'!$AF:$AF,$B1077,'A-methods'!$E:$E,$C1077,'A-methods'!$A:$A,$D1077)</f>
        <v>1235.2492107104986</v>
      </c>
      <c r="P1077" s="243">
        <f>SUMIFS('A-methods'!V:V,'A-methods'!$AG:$AG,"absolute",'A-methods'!$AF:$AF,$B1077,'A-methods'!$E:$E,$C1077,'A-methods'!$A:$A,$D1077)</f>
        <v>1253.777948871156</v>
      </c>
      <c r="Q1077" s="243">
        <f>SUMIFS('A-methods'!W:W,'A-methods'!$AG:$AG,"absolute",'A-methods'!$AF:$AF,$B1077,'A-methods'!$E:$E,$C1077,'A-methods'!$A:$A,$D1077)</f>
        <v>1272.5846181042232</v>
      </c>
      <c r="R1077" s="243">
        <f>SUMIFS('A-methods'!X:X,'A-methods'!$AG:$AG,"absolute",'A-methods'!$AF:$AF,$B1077,'A-methods'!$E:$E,$C1077,'A-methods'!$A:$A,$D1077)</f>
        <v>1291.6733873757864</v>
      </c>
      <c r="S1077" s="243">
        <f>SUMIFS('A-methods'!Y:Y,'A-methods'!$AG:$AG,"absolute",'A-methods'!$AF:$AF,$B1077,'A-methods'!$E:$E,$C1077,'A-methods'!$A:$A,$D1077)</f>
        <v>1311.0484881864231</v>
      </c>
      <c r="T1077" s="243">
        <f>SUMIFS('A-methods'!Z:Z,'A-methods'!$AG:$AG,"absolute",'A-methods'!$AF:$AF,$B1077,'A-methods'!$E:$E,$C1077,'A-methods'!$A:$A,$D1077)</f>
        <v>1330.7142155092195</v>
      </c>
      <c r="U1077" s="243">
        <f>SUMIFS('A-methods'!AA:AA,'A-methods'!$AG:$AG,"absolute",'A-methods'!$AF:$AF,$B1077,'A-methods'!$E:$E,$C1077,'A-methods'!$A:$A,$D1077)</f>
        <v>1350.6749287418577</v>
      </c>
      <c r="V1077" s="243">
        <f>SUMIFS('A-methods'!AB:AB,'A-methods'!$AG:$AG,"absolute",'A-methods'!$AF:$AF,$B1077,'A-methods'!$E:$E,$C1077,'A-methods'!$A:$A,$D1077)</f>
        <v>1370.9350526729854</v>
      </c>
      <c r="W1077" s="243">
        <f>SUMIFS('A-methods'!AC:AC,'A-methods'!$AG:$AG,"absolute",'A-methods'!$AF:$AF,$B1077,'A-methods'!$E:$E,$C1077,'A-methods'!$A:$A,$D1077)</f>
        <v>1391.49907846308</v>
      </c>
      <c r="X1077" s="243">
        <f>SUMIFS('A-methods'!AD:AD,'A-methods'!$AG:$AG,"absolute",'A-methods'!$AF:$AF,$B1077,'A-methods'!$E:$E,$C1077,'A-methods'!$A:$A,$D1077)</f>
        <v>1412.371564640026</v>
      </c>
      <c r="Y1077" s="243">
        <f>SUMIFS('A-methods'!AE:AE,'A-methods'!$AG:$AG,"absolute",'A-methods'!$AF:$AF,$B1077,'A-methods'!$E:$E,$C1077,'A-methods'!$A:$A,$D1077)</f>
        <v>1433.5571381096263</v>
      </c>
    </row>
    <row r="1078" spans="1:27">
      <c r="A1078" s="237" t="s">
        <v>259</v>
      </c>
      <c r="B1078" s="221" t="s">
        <v>263</v>
      </c>
      <c r="C1078" s="274" t="str">
        <f t="shared" si="101"/>
        <v>NT</v>
      </c>
      <c r="D1078" s="272" t="str">
        <f t="shared" si="100"/>
        <v>High</v>
      </c>
      <c r="E1078" s="195">
        <f>SUMIFS('A-methods'!K:K,'A-methods'!$AG:$AG,"absolute",'A-methods'!$AF:$AF,$B1078,'A-methods'!$E:$E,$C1078,'A-methods'!$A:$A,$D1078)</f>
        <v>0</v>
      </c>
      <c r="F1078" s="243">
        <f>SUMIFS('A-methods'!L:L,'A-methods'!$AG:$AG,"absolute",'A-methods'!$AF:$AF,$B1078,'A-methods'!$E:$E,$C1078,'A-methods'!$A:$A,$D1078)</f>
        <v>0</v>
      </c>
      <c r="G1078" s="243">
        <f>SUMIFS('A-methods'!M:M,'A-methods'!$AG:$AG,"absolute",'A-methods'!$AF:$AF,$B1078,'A-methods'!$E:$E,$C1078,'A-methods'!$A:$A,$D1078)</f>
        <v>0</v>
      </c>
      <c r="H1078" s="243">
        <f>SUMIFS('A-methods'!N:N,'A-methods'!$AG:$AG,"absolute",'A-methods'!$AF:$AF,$B1078,'A-methods'!$E:$E,$C1078,'A-methods'!$A:$A,$D1078)</f>
        <v>0</v>
      </c>
      <c r="I1078" s="243">
        <f>SUMIFS('A-methods'!O:O,'A-methods'!$AG:$AG,"absolute",'A-methods'!$AF:$AF,$B1078,'A-methods'!$E:$E,$C1078,'A-methods'!$A:$A,$D1078)</f>
        <v>0</v>
      </c>
      <c r="J1078" s="243">
        <f>SUMIFS('A-methods'!P:P,'A-methods'!$AG:$AG,"absolute",'A-methods'!$AF:$AF,$B1078,'A-methods'!$E:$E,$C1078,'A-methods'!$A:$A,$D1078)</f>
        <v>0</v>
      </c>
      <c r="K1078" s="243">
        <f>SUMIFS('A-methods'!Q:Q,'A-methods'!$AG:$AG,"absolute",'A-methods'!$AF:$AF,$B1078,'A-methods'!$E:$E,$C1078,'A-methods'!$A:$A,$D1078)</f>
        <v>0</v>
      </c>
      <c r="L1078" s="243">
        <f>SUMIFS('A-methods'!R:R,'A-methods'!$AG:$AG,"absolute",'A-methods'!$AF:$AF,$B1078,'A-methods'!$E:$E,$C1078,'A-methods'!$A:$A,$D1078)</f>
        <v>0</v>
      </c>
      <c r="M1078" s="243">
        <f>SUMIFS('A-methods'!S:S,'A-methods'!$AG:$AG,"absolute",'A-methods'!$AF:$AF,$B1078,'A-methods'!$E:$E,$C1078,'A-methods'!$A:$A,$D1078)</f>
        <v>0</v>
      </c>
      <c r="N1078" s="243">
        <f>SUMIFS('A-methods'!T:T,'A-methods'!$AG:$AG,"absolute",'A-methods'!$AF:$AF,$B1078,'A-methods'!$E:$E,$C1078,'A-methods'!$A:$A,$D1078)</f>
        <v>0</v>
      </c>
      <c r="O1078" s="243">
        <f>SUMIFS('A-methods'!U:U,'A-methods'!$AG:$AG,"absolute",'A-methods'!$AF:$AF,$B1078,'A-methods'!$E:$E,$C1078,'A-methods'!$A:$A,$D1078)</f>
        <v>0</v>
      </c>
      <c r="P1078" s="243">
        <f>SUMIFS('A-methods'!V:V,'A-methods'!$AG:$AG,"absolute",'A-methods'!$AF:$AF,$B1078,'A-methods'!$E:$E,$C1078,'A-methods'!$A:$A,$D1078)</f>
        <v>0</v>
      </c>
      <c r="Q1078" s="243">
        <f>SUMIFS('A-methods'!W:W,'A-methods'!$AG:$AG,"absolute",'A-methods'!$AF:$AF,$B1078,'A-methods'!$E:$E,$C1078,'A-methods'!$A:$A,$D1078)</f>
        <v>0</v>
      </c>
      <c r="R1078" s="243">
        <f>SUMIFS('A-methods'!X:X,'A-methods'!$AG:$AG,"absolute",'A-methods'!$AF:$AF,$B1078,'A-methods'!$E:$E,$C1078,'A-methods'!$A:$A,$D1078)</f>
        <v>0</v>
      </c>
      <c r="S1078" s="243">
        <f>SUMIFS('A-methods'!Y:Y,'A-methods'!$AG:$AG,"absolute",'A-methods'!$AF:$AF,$B1078,'A-methods'!$E:$E,$C1078,'A-methods'!$A:$A,$D1078)</f>
        <v>0</v>
      </c>
      <c r="T1078" s="243">
        <f>SUMIFS('A-methods'!Z:Z,'A-methods'!$AG:$AG,"absolute",'A-methods'!$AF:$AF,$B1078,'A-methods'!$E:$E,$C1078,'A-methods'!$A:$A,$D1078)</f>
        <v>0</v>
      </c>
      <c r="U1078" s="243">
        <f>SUMIFS('A-methods'!AA:AA,'A-methods'!$AG:$AG,"absolute",'A-methods'!$AF:$AF,$B1078,'A-methods'!$E:$E,$C1078,'A-methods'!$A:$A,$D1078)</f>
        <v>0</v>
      </c>
      <c r="V1078" s="243">
        <f>SUMIFS('A-methods'!AB:AB,'A-methods'!$AG:$AG,"absolute",'A-methods'!$AF:$AF,$B1078,'A-methods'!$E:$E,$C1078,'A-methods'!$A:$A,$D1078)</f>
        <v>0</v>
      </c>
      <c r="W1078" s="243">
        <f>SUMIFS('A-methods'!AC:AC,'A-methods'!$AG:$AG,"absolute",'A-methods'!$AF:$AF,$B1078,'A-methods'!$E:$E,$C1078,'A-methods'!$A:$A,$D1078)</f>
        <v>0</v>
      </c>
      <c r="X1078" s="243">
        <f>SUMIFS('A-methods'!AD:AD,'A-methods'!$AG:$AG,"absolute",'A-methods'!$AF:$AF,$B1078,'A-methods'!$E:$E,$C1078,'A-methods'!$A:$A,$D1078)</f>
        <v>0</v>
      </c>
      <c r="Y1078" s="243">
        <f>SUMIFS('A-methods'!AE:AE,'A-methods'!$AG:$AG,"absolute",'A-methods'!$AF:$AF,$B1078,'A-methods'!$E:$E,$C1078,'A-methods'!$A:$A,$D1078)</f>
        <v>0</v>
      </c>
    </row>
    <row r="1079" spans="1:27">
      <c r="A1079" s="237" t="s">
        <v>171</v>
      </c>
      <c r="B1079" s="221" t="s">
        <v>172</v>
      </c>
      <c r="C1079" s="274" t="str">
        <f t="shared" si="101"/>
        <v>NT</v>
      </c>
      <c r="D1079" s="272" t="str">
        <f t="shared" si="100"/>
        <v>High</v>
      </c>
      <c r="E1079" s="195">
        <f>SUMIFS('A-methods'!K:K,'A-methods'!$AG:$AG,"absolute",'A-methods'!$AF:$AF,$B1079,'A-methods'!$E:$E,$C1079,'A-methods'!$A:$A,$D1079)</f>
        <v>4428.4636415980767</v>
      </c>
      <c r="F1079" s="243">
        <f>SUMIFS('A-methods'!L:L,'A-methods'!$AG:$AG,"absolute",'A-methods'!$AF:$AF,$B1079,'A-methods'!$E:$E,$C1079,'A-methods'!$A:$A,$D1079)</f>
        <v>4428.4636415980767</v>
      </c>
      <c r="G1079" s="243">
        <f>SUMIFS('A-methods'!M:M,'A-methods'!$AG:$AG,"absolute",'A-methods'!$AF:$AF,$B1079,'A-methods'!$E:$E,$C1079,'A-methods'!$A:$A,$D1079)</f>
        <v>4428.4636415980767</v>
      </c>
      <c r="H1079" s="243">
        <f>SUMIFS('A-methods'!N:N,'A-methods'!$AG:$AG,"absolute",'A-methods'!$AF:$AF,$B1079,'A-methods'!$E:$E,$C1079,'A-methods'!$A:$A,$D1079)</f>
        <v>4428.4636415980767</v>
      </c>
      <c r="I1079" s="243">
        <f>SUMIFS('A-methods'!O:O,'A-methods'!$AG:$AG,"absolute",'A-methods'!$AF:$AF,$B1079,'A-methods'!$E:$E,$C1079,'A-methods'!$A:$A,$D1079)</f>
        <v>4428.4636415980767</v>
      </c>
      <c r="J1079" s="243">
        <f>SUMIFS('A-methods'!P:P,'A-methods'!$AG:$AG,"absolute",'A-methods'!$AF:$AF,$B1079,'A-methods'!$E:$E,$C1079,'A-methods'!$A:$A,$D1079)</f>
        <v>4428.4636415980767</v>
      </c>
      <c r="K1079" s="243">
        <f>SUMIFS('A-methods'!Q:Q,'A-methods'!$AG:$AG,"absolute",'A-methods'!$AF:$AF,$B1079,'A-methods'!$E:$E,$C1079,'A-methods'!$A:$A,$D1079)</f>
        <v>4428.4636415980767</v>
      </c>
      <c r="L1079" s="243">
        <f>SUMIFS('A-methods'!R:R,'A-methods'!$AG:$AG,"absolute",'A-methods'!$AF:$AF,$B1079,'A-methods'!$E:$E,$C1079,'A-methods'!$A:$A,$D1079)</f>
        <v>4428.4636415980767</v>
      </c>
      <c r="M1079" s="243">
        <f>SUMIFS('A-methods'!S:S,'A-methods'!$AG:$AG,"absolute",'A-methods'!$AF:$AF,$B1079,'A-methods'!$E:$E,$C1079,'A-methods'!$A:$A,$D1079)</f>
        <v>4428.4636415980767</v>
      </c>
      <c r="N1079" s="243">
        <f>SUMIFS('A-methods'!T:T,'A-methods'!$AG:$AG,"absolute",'A-methods'!$AF:$AF,$B1079,'A-methods'!$E:$E,$C1079,'A-methods'!$A:$A,$D1079)</f>
        <v>4428.4636415980767</v>
      </c>
      <c r="O1079" s="243">
        <f>SUMIFS('A-methods'!U:U,'A-methods'!$AG:$AG,"absolute",'A-methods'!$AF:$AF,$B1079,'A-methods'!$E:$E,$C1079,'A-methods'!$A:$A,$D1079)</f>
        <v>4428.4636415980767</v>
      </c>
      <c r="P1079" s="243">
        <f>SUMIFS('A-methods'!V:V,'A-methods'!$AG:$AG,"absolute",'A-methods'!$AF:$AF,$B1079,'A-methods'!$E:$E,$C1079,'A-methods'!$A:$A,$D1079)</f>
        <v>4428.4636415980767</v>
      </c>
      <c r="Q1079" s="243">
        <f>SUMIFS('A-methods'!W:W,'A-methods'!$AG:$AG,"absolute",'A-methods'!$AF:$AF,$B1079,'A-methods'!$E:$E,$C1079,'A-methods'!$A:$A,$D1079)</f>
        <v>4428.4636415980767</v>
      </c>
      <c r="R1079" s="243">
        <f>SUMIFS('A-methods'!X:X,'A-methods'!$AG:$AG,"absolute",'A-methods'!$AF:$AF,$B1079,'A-methods'!$E:$E,$C1079,'A-methods'!$A:$A,$D1079)</f>
        <v>4428.4636415980767</v>
      </c>
      <c r="S1079" s="243">
        <f>SUMIFS('A-methods'!Y:Y,'A-methods'!$AG:$AG,"absolute",'A-methods'!$AF:$AF,$B1079,'A-methods'!$E:$E,$C1079,'A-methods'!$A:$A,$D1079)</f>
        <v>4428.4636415980767</v>
      </c>
      <c r="T1079" s="243">
        <f>SUMIFS('A-methods'!Z:Z,'A-methods'!$AG:$AG,"absolute",'A-methods'!$AF:$AF,$B1079,'A-methods'!$E:$E,$C1079,'A-methods'!$A:$A,$D1079)</f>
        <v>4428.4636415980767</v>
      </c>
      <c r="U1079" s="243">
        <f>SUMIFS('A-methods'!AA:AA,'A-methods'!$AG:$AG,"absolute",'A-methods'!$AF:$AF,$B1079,'A-methods'!$E:$E,$C1079,'A-methods'!$A:$A,$D1079)</f>
        <v>4428.4636415980767</v>
      </c>
      <c r="V1079" s="243">
        <f>SUMIFS('A-methods'!AB:AB,'A-methods'!$AG:$AG,"absolute",'A-methods'!$AF:$AF,$B1079,'A-methods'!$E:$E,$C1079,'A-methods'!$A:$A,$D1079)</f>
        <v>4428.4636415980767</v>
      </c>
      <c r="W1079" s="243">
        <f>SUMIFS('A-methods'!AC:AC,'A-methods'!$AG:$AG,"absolute",'A-methods'!$AF:$AF,$B1079,'A-methods'!$E:$E,$C1079,'A-methods'!$A:$A,$D1079)</f>
        <v>4428.4636415980767</v>
      </c>
      <c r="X1079" s="243">
        <f>SUMIFS('A-methods'!AD:AD,'A-methods'!$AG:$AG,"absolute",'A-methods'!$AF:$AF,$B1079,'A-methods'!$E:$E,$C1079,'A-methods'!$A:$A,$D1079)</f>
        <v>4428.4636415980767</v>
      </c>
      <c r="Y1079" s="243">
        <f>SUMIFS('A-methods'!AE:AE,'A-methods'!$AG:$AG,"absolute",'A-methods'!$AF:$AF,$B1079,'A-methods'!$E:$E,$C1079,'A-methods'!$A:$A,$D1079)</f>
        <v>4428.4636415980767</v>
      </c>
    </row>
    <row r="1080" spans="1:27">
      <c r="A1080" s="237" t="s">
        <v>260</v>
      </c>
      <c r="B1080" s="221" t="s">
        <v>264</v>
      </c>
      <c r="C1080" s="274" t="str">
        <f t="shared" si="101"/>
        <v>NT</v>
      </c>
      <c r="D1080" s="272" t="str">
        <f t="shared" si="100"/>
        <v>High</v>
      </c>
      <c r="E1080" s="195">
        <f>SUMIFS('A-methods'!K:K,'A-methods'!$AG:$AG,"absolute",'A-methods'!$AF:$AF,$B1080,'A-methods'!$E:$E,$C1080,'A-methods'!$A:$A,$D1080)</f>
        <v>0</v>
      </c>
      <c r="F1080" s="243">
        <f>SUMIFS('A-methods'!L:L,'A-methods'!$AG:$AG,"absolute",'A-methods'!$AF:$AF,$B1080,'A-methods'!$E:$E,$C1080,'A-methods'!$A:$A,$D1080)</f>
        <v>0</v>
      </c>
      <c r="G1080" s="243">
        <f>SUMIFS('A-methods'!M:M,'A-methods'!$AG:$AG,"absolute",'A-methods'!$AF:$AF,$B1080,'A-methods'!$E:$E,$C1080,'A-methods'!$A:$A,$D1080)</f>
        <v>0</v>
      </c>
      <c r="H1080" s="243">
        <f>SUMIFS('A-methods'!N:N,'A-methods'!$AG:$AG,"absolute",'A-methods'!$AF:$AF,$B1080,'A-methods'!$E:$E,$C1080,'A-methods'!$A:$A,$D1080)</f>
        <v>0</v>
      </c>
      <c r="I1080" s="243">
        <f>SUMIFS('A-methods'!O:O,'A-methods'!$AG:$AG,"absolute",'A-methods'!$AF:$AF,$B1080,'A-methods'!$E:$E,$C1080,'A-methods'!$A:$A,$D1080)</f>
        <v>0</v>
      </c>
      <c r="J1080" s="243">
        <f>SUMIFS('A-methods'!P:P,'A-methods'!$AG:$AG,"absolute",'A-methods'!$AF:$AF,$B1080,'A-methods'!$E:$E,$C1080,'A-methods'!$A:$A,$D1080)</f>
        <v>0</v>
      </c>
      <c r="K1080" s="243">
        <f>SUMIFS('A-methods'!Q:Q,'A-methods'!$AG:$AG,"absolute",'A-methods'!$AF:$AF,$B1080,'A-methods'!$E:$E,$C1080,'A-methods'!$A:$A,$D1080)</f>
        <v>0</v>
      </c>
      <c r="L1080" s="243">
        <f>SUMIFS('A-methods'!R:R,'A-methods'!$AG:$AG,"absolute",'A-methods'!$AF:$AF,$B1080,'A-methods'!$E:$E,$C1080,'A-methods'!$A:$A,$D1080)</f>
        <v>0</v>
      </c>
      <c r="M1080" s="243">
        <f>SUMIFS('A-methods'!S:S,'A-methods'!$AG:$AG,"absolute",'A-methods'!$AF:$AF,$B1080,'A-methods'!$E:$E,$C1080,'A-methods'!$A:$A,$D1080)</f>
        <v>0</v>
      </c>
      <c r="N1080" s="243">
        <f>SUMIFS('A-methods'!T:T,'A-methods'!$AG:$AG,"absolute",'A-methods'!$AF:$AF,$B1080,'A-methods'!$E:$E,$C1080,'A-methods'!$A:$A,$D1080)</f>
        <v>0</v>
      </c>
      <c r="O1080" s="243">
        <f>SUMIFS('A-methods'!U:U,'A-methods'!$AG:$AG,"absolute",'A-methods'!$AF:$AF,$B1080,'A-methods'!$E:$E,$C1080,'A-methods'!$A:$A,$D1080)</f>
        <v>0</v>
      </c>
      <c r="P1080" s="243">
        <f>SUMIFS('A-methods'!V:V,'A-methods'!$AG:$AG,"absolute",'A-methods'!$AF:$AF,$B1080,'A-methods'!$E:$E,$C1080,'A-methods'!$A:$A,$D1080)</f>
        <v>0</v>
      </c>
      <c r="Q1080" s="243">
        <f>SUMIFS('A-methods'!W:W,'A-methods'!$AG:$AG,"absolute",'A-methods'!$AF:$AF,$B1080,'A-methods'!$E:$E,$C1080,'A-methods'!$A:$A,$D1080)</f>
        <v>0</v>
      </c>
      <c r="R1080" s="243">
        <f>SUMIFS('A-methods'!X:X,'A-methods'!$AG:$AG,"absolute",'A-methods'!$AF:$AF,$B1080,'A-methods'!$E:$E,$C1080,'A-methods'!$A:$A,$D1080)</f>
        <v>0</v>
      </c>
      <c r="S1080" s="243">
        <f>SUMIFS('A-methods'!Y:Y,'A-methods'!$AG:$AG,"absolute",'A-methods'!$AF:$AF,$B1080,'A-methods'!$E:$E,$C1080,'A-methods'!$A:$A,$D1080)</f>
        <v>0</v>
      </c>
      <c r="T1080" s="243">
        <f>SUMIFS('A-methods'!Z:Z,'A-methods'!$AG:$AG,"absolute",'A-methods'!$AF:$AF,$B1080,'A-methods'!$E:$E,$C1080,'A-methods'!$A:$A,$D1080)</f>
        <v>0</v>
      </c>
      <c r="U1080" s="243">
        <f>SUMIFS('A-methods'!AA:AA,'A-methods'!$AG:$AG,"absolute",'A-methods'!$AF:$AF,$B1080,'A-methods'!$E:$E,$C1080,'A-methods'!$A:$A,$D1080)</f>
        <v>0</v>
      </c>
      <c r="V1080" s="243">
        <f>SUMIFS('A-methods'!AB:AB,'A-methods'!$AG:$AG,"absolute",'A-methods'!$AF:$AF,$B1080,'A-methods'!$E:$E,$C1080,'A-methods'!$A:$A,$D1080)</f>
        <v>0</v>
      </c>
      <c r="W1080" s="243">
        <f>SUMIFS('A-methods'!AC:AC,'A-methods'!$AG:$AG,"absolute",'A-methods'!$AF:$AF,$B1080,'A-methods'!$E:$E,$C1080,'A-methods'!$A:$A,$D1080)</f>
        <v>0</v>
      </c>
      <c r="X1080" s="243">
        <f>SUMIFS('A-methods'!AD:AD,'A-methods'!$AG:$AG,"absolute",'A-methods'!$AF:$AF,$B1080,'A-methods'!$E:$E,$C1080,'A-methods'!$A:$A,$D1080)</f>
        <v>0</v>
      </c>
      <c r="Y1080" s="243">
        <f>SUMIFS('A-methods'!AE:AE,'A-methods'!$AG:$AG,"absolute",'A-methods'!$AF:$AF,$B1080,'A-methods'!$E:$E,$C1080,'A-methods'!$A:$A,$D1080)</f>
        <v>0</v>
      </c>
    </row>
    <row r="1081" spans="1:27">
      <c r="A1081" s="237" t="s">
        <v>175</v>
      </c>
      <c r="B1081" s="221" t="s">
        <v>373</v>
      </c>
      <c r="C1081" s="274" t="str">
        <f t="shared" si="101"/>
        <v>NT</v>
      </c>
      <c r="D1081" s="272" t="str">
        <f t="shared" si="100"/>
        <v>High</v>
      </c>
      <c r="E1081" s="195">
        <f>SUMIFS('A-methods'!K:K,'A-methods'!$AG:$AG,"absolute",'A-methods'!$AF:$AF,$B1081,'A-methods'!$E:$E,$C1081,'A-methods'!$A:$A,$D1081)</f>
        <v>0</v>
      </c>
      <c r="F1081" s="243">
        <f>SUMIFS('A-methods'!L:L,'A-methods'!$AG:$AG,"absolute",'A-methods'!$AF:$AF,$B1081,'A-methods'!$E:$E,$C1081,'A-methods'!$A:$A,$D1081)</f>
        <v>0</v>
      </c>
      <c r="G1081" s="243">
        <f>SUMIFS('A-methods'!M:M,'A-methods'!$AG:$AG,"absolute",'A-methods'!$AF:$AF,$B1081,'A-methods'!$E:$E,$C1081,'A-methods'!$A:$A,$D1081)</f>
        <v>0</v>
      </c>
      <c r="H1081" s="243">
        <f>SUMIFS('A-methods'!N:N,'A-methods'!$AG:$AG,"absolute",'A-methods'!$AF:$AF,$B1081,'A-methods'!$E:$E,$C1081,'A-methods'!$A:$A,$D1081)</f>
        <v>0</v>
      </c>
      <c r="I1081" s="243">
        <f>SUMIFS('A-methods'!O:O,'A-methods'!$AG:$AG,"absolute",'A-methods'!$AF:$AF,$B1081,'A-methods'!$E:$E,$C1081,'A-methods'!$A:$A,$D1081)</f>
        <v>0</v>
      </c>
      <c r="J1081" s="243">
        <f>SUMIFS('A-methods'!P:P,'A-methods'!$AG:$AG,"absolute",'A-methods'!$AF:$AF,$B1081,'A-methods'!$E:$E,$C1081,'A-methods'!$A:$A,$D1081)</f>
        <v>0</v>
      </c>
      <c r="K1081" s="243">
        <f>SUMIFS('A-methods'!Q:Q,'A-methods'!$AG:$AG,"absolute",'A-methods'!$AF:$AF,$B1081,'A-methods'!$E:$E,$C1081,'A-methods'!$A:$A,$D1081)</f>
        <v>0</v>
      </c>
      <c r="L1081" s="243">
        <f>SUMIFS('A-methods'!R:R,'A-methods'!$AG:$AG,"absolute",'A-methods'!$AF:$AF,$B1081,'A-methods'!$E:$E,$C1081,'A-methods'!$A:$A,$D1081)</f>
        <v>0</v>
      </c>
      <c r="M1081" s="243">
        <f>SUMIFS('A-methods'!S:S,'A-methods'!$AG:$AG,"absolute",'A-methods'!$AF:$AF,$B1081,'A-methods'!$E:$E,$C1081,'A-methods'!$A:$A,$D1081)</f>
        <v>0</v>
      </c>
      <c r="N1081" s="243">
        <f>SUMIFS('A-methods'!T:T,'A-methods'!$AG:$AG,"absolute",'A-methods'!$AF:$AF,$B1081,'A-methods'!$E:$E,$C1081,'A-methods'!$A:$A,$D1081)</f>
        <v>0</v>
      </c>
      <c r="O1081" s="243">
        <f>SUMIFS('A-methods'!U:U,'A-methods'!$AG:$AG,"absolute",'A-methods'!$AF:$AF,$B1081,'A-methods'!$E:$E,$C1081,'A-methods'!$A:$A,$D1081)</f>
        <v>0</v>
      </c>
      <c r="P1081" s="243">
        <f>SUMIFS('A-methods'!V:V,'A-methods'!$AG:$AG,"absolute",'A-methods'!$AF:$AF,$B1081,'A-methods'!$E:$E,$C1081,'A-methods'!$A:$A,$D1081)</f>
        <v>0</v>
      </c>
      <c r="Q1081" s="243">
        <f>SUMIFS('A-methods'!W:W,'A-methods'!$AG:$AG,"absolute",'A-methods'!$AF:$AF,$B1081,'A-methods'!$E:$E,$C1081,'A-methods'!$A:$A,$D1081)</f>
        <v>0</v>
      </c>
      <c r="R1081" s="243">
        <f>SUMIFS('A-methods'!X:X,'A-methods'!$AG:$AG,"absolute",'A-methods'!$AF:$AF,$B1081,'A-methods'!$E:$E,$C1081,'A-methods'!$A:$A,$D1081)</f>
        <v>0</v>
      </c>
      <c r="S1081" s="243">
        <f>SUMIFS('A-methods'!Y:Y,'A-methods'!$AG:$AG,"absolute",'A-methods'!$AF:$AF,$B1081,'A-methods'!$E:$E,$C1081,'A-methods'!$A:$A,$D1081)</f>
        <v>0</v>
      </c>
      <c r="T1081" s="243">
        <f>SUMIFS('A-methods'!Z:Z,'A-methods'!$AG:$AG,"absolute",'A-methods'!$AF:$AF,$B1081,'A-methods'!$E:$E,$C1081,'A-methods'!$A:$A,$D1081)</f>
        <v>0</v>
      </c>
      <c r="U1081" s="243">
        <f>SUMIFS('A-methods'!AA:AA,'A-methods'!$AG:$AG,"absolute",'A-methods'!$AF:$AF,$B1081,'A-methods'!$E:$E,$C1081,'A-methods'!$A:$A,$D1081)</f>
        <v>0</v>
      </c>
      <c r="V1081" s="243">
        <f>SUMIFS('A-methods'!AB:AB,'A-methods'!$AG:$AG,"absolute",'A-methods'!$AF:$AF,$B1081,'A-methods'!$E:$E,$C1081,'A-methods'!$A:$A,$D1081)</f>
        <v>0</v>
      </c>
      <c r="W1081" s="243">
        <f>SUMIFS('A-methods'!AC:AC,'A-methods'!$AG:$AG,"absolute",'A-methods'!$AF:$AF,$B1081,'A-methods'!$E:$E,$C1081,'A-methods'!$A:$A,$D1081)</f>
        <v>0</v>
      </c>
      <c r="X1081" s="243">
        <f>SUMIFS('A-methods'!AD:AD,'A-methods'!$AG:$AG,"absolute",'A-methods'!$AF:$AF,$B1081,'A-methods'!$E:$E,$C1081,'A-methods'!$A:$A,$D1081)</f>
        <v>0</v>
      </c>
      <c r="Y1081" s="243">
        <f>SUMIFS('A-methods'!AE:AE,'A-methods'!$AG:$AG,"absolute",'A-methods'!$AF:$AF,$B1081,'A-methods'!$E:$E,$C1081,'A-methods'!$A:$A,$D1081)</f>
        <v>0</v>
      </c>
    </row>
    <row r="1082" spans="1:27" s="241" customFormat="1" ht="15">
      <c r="A1082" s="237" t="s">
        <v>189</v>
      </c>
      <c r="B1082" s="221" t="s">
        <v>190</v>
      </c>
      <c r="C1082" s="274" t="str">
        <f t="shared" si="101"/>
        <v>NT</v>
      </c>
      <c r="D1082" s="272" t="str">
        <f t="shared" si="100"/>
        <v>High</v>
      </c>
      <c r="E1082" s="195">
        <f>SUMIFS('A-methods'!K:K,'A-methods'!$AG:$AG,"absolute",'A-methods'!$AF:$AF,$B1082,'A-methods'!$E:$E,$C1082,'A-methods'!$A:$A,$D1082)</f>
        <v>0</v>
      </c>
      <c r="F1082" s="243">
        <f>SUMIFS('A-methods'!L:L,'A-methods'!$AG:$AG,"absolute",'A-methods'!$AF:$AF,$B1082,'A-methods'!$E:$E,$C1082,'A-methods'!$A:$A,$D1082)</f>
        <v>0</v>
      </c>
      <c r="G1082" s="243">
        <f>SUMIFS('A-methods'!M:M,'A-methods'!$AG:$AG,"absolute",'A-methods'!$AF:$AF,$B1082,'A-methods'!$E:$E,$C1082,'A-methods'!$A:$A,$D1082)</f>
        <v>0</v>
      </c>
      <c r="H1082" s="243">
        <f>SUMIFS('A-methods'!N:N,'A-methods'!$AG:$AG,"absolute",'A-methods'!$AF:$AF,$B1082,'A-methods'!$E:$E,$C1082,'A-methods'!$A:$A,$D1082)</f>
        <v>0</v>
      </c>
      <c r="I1082" s="243">
        <f>SUMIFS('A-methods'!O:O,'A-methods'!$AG:$AG,"absolute",'A-methods'!$AF:$AF,$B1082,'A-methods'!$E:$E,$C1082,'A-methods'!$A:$A,$D1082)</f>
        <v>0</v>
      </c>
      <c r="J1082" s="243">
        <f>SUMIFS('A-methods'!P:P,'A-methods'!$AG:$AG,"absolute",'A-methods'!$AF:$AF,$B1082,'A-methods'!$E:$E,$C1082,'A-methods'!$A:$A,$D1082)</f>
        <v>0</v>
      </c>
      <c r="K1082" s="243">
        <f>SUMIFS('A-methods'!Q:Q,'A-methods'!$AG:$AG,"absolute",'A-methods'!$AF:$AF,$B1082,'A-methods'!$E:$E,$C1082,'A-methods'!$A:$A,$D1082)</f>
        <v>0</v>
      </c>
      <c r="L1082" s="243">
        <f>SUMIFS('A-methods'!R:R,'A-methods'!$AG:$AG,"absolute",'A-methods'!$AF:$AF,$B1082,'A-methods'!$E:$E,$C1082,'A-methods'!$A:$A,$D1082)</f>
        <v>0</v>
      </c>
      <c r="M1082" s="243">
        <f>SUMIFS('A-methods'!S:S,'A-methods'!$AG:$AG,"absolute",'A-methods'!$AF:$AF,$B1082,'A-methods'!$E:$E,$C1082,'A-methods'!$A:$A,$D1082)</f>
        <v>0</v>
      </c>
      <c r="N1082" s="243">
        <f>SUMIFS('A-methods'!T:T,'A-methods'!$AG:$AG,"absolute",'A-methods'!$AF:$AF,$B1082,'A-methods'!$E:$E,$C1082,'A-methods'!$A:$A,$D1082)</f>
        <v>0</v>
      </c>
      <c r="O1082" s="243">
        <f>SUMIFS('A-methods'!U:U,'A-methods'!$AG:$AG,"absolute",'A-methods'!$AF:$AF,$B1082,'A-methods'!$E:$E,$C1082,'A-methods'!$A:$A,$D1082)</f>
        <v>0</v>
      </c>
      <c r="P1082" s="243">
        <f>SUMIFS('A-methods'!V:V,'A-methods'!$AG:$AG,"absolute",'A-methods'!$AF:$AF,$B1082,'A-methods'!$E:$E,$C1082,'A-methods'!$A:$A,$D1082)</f>
        <v>0</v>
      </c>
      <c r="Q1082" s="243">
        <f>SUMIFS('A-methods'!W:W,'A-methods'!$AG:$AG,"absolute",'A-methods'!$AF:$AF,$B1082,'A-methods'!$E:$E,$C1082,'A-methods'!$A:$A,$D1082)</f>
        <v>0</v>
      </c>
      <c r="R1082" s="243">
        <f>SUMIFS('A-methods'!X:X,'A-methods'!$AG:$AG,"absolute",'A-methods'!$AF:$AF,$B1082,'A-methods'!$E:$E,$C1082,'A-methods'!$A:$A,$D1082)</f>
        <v>0</v>
      </c>
      <c r="S1082" s="243">
        <f>SUMIFS('A-methods'!Y:Y,'A-methods'!$AG:$AG,"absolute",'A-methods'!$AF:$AF,$B1082,'A-methods'!$E:$E,$C1082,'A-methods'!$A:$A,$D1082)</f>
        <v>0</v>
      </c>
      <c r="T1082" s="243">
        <f>SUMIFS('A-methods'!Z:Z,'A-methods'!$AG:$AG,"absolute",'A-methods'!$AF:$AF,$B1082,'A-methods'!$E:$E,$C1082,'A-methods'!$A:$A,$D1082)</f>
        <v>0</v>
      </c>
      <c r="U1082" s="243">
        <f>SUMIFS('A-methods'!AA:AA,'A-methods'!$AG:$AG,"absolute",'A-methods'!$AF:$AF,$B1082,'A-methods'!$E:$E,$C1082,'A-methods'!$A:$A,$D1082)</f>
        <v>0</v>
      </c>
      <c r="V1082" s="243">
        <f>SUMIFS('A-methods'!AB:AB,'A-methods'!$AG:$AG,"absolute",'A-methods'!$AF:$AF,$B1082,'A-methods'!$E:$E,$C1082,'A-methods'!$A:$A,$D1082)</f>
        <v>0</v>
      </c>
      <c r="W1082" s="243">
        <f>SUMIFS('A-methods'!AC:AC,'A-methods'!$AG:$AG,"absolute",'A-methods'!$AF:$AF,$B1082,'A-methods'!$E:$E,$C1082,'A-methods'!$A:$A,$D1082)</f>
        <v>0</v>
      </c>
      <c r="X1082" s="243">
        <f>SUMIFS('A-methods'!AD:AD,'A-methods'!$AG:$AG,"absolute",'A-methods'!$AF:$AF,$B1082,'A-methods'!$E:$E,$C1082,'A-methods'!$A:$A,$D1082)</f>
        <v>0</v>
      </c>
      <c r="Y1082" s="243">
        <f>SUMIFS('A-methods'!AE:AE,'A-methods'!$AG:$AG,"absolute",'A-methods'!$AF:$AF,$B1082,'A-methods'!$E:$E,$C1082,'A-methods'!$A:$A,$D1082)</f>
        <v>0</v>
      </c>
      <c r="AA1082" s="356"/>
    </row>
    <row r="1083" spans="1:27" ht="12.75" customHeight="1">
      <c r="A1083" s="244" t="s">
        <v>262</v>
      </c>
      <c r="B1083" s="245" t="s">
        <v>265</v>
      </c>
      <c r="C1083" s="188" t="str">
        <f t="shared" ref="C1083:D1087" si="102">C1082</f>
        <v>NT</v>
      </c>
      <c r="D1083" s="275" t="str">
        <f t="shared" si="102"/>
        <v>High</v>
      </c>
      <c r="E1083" s="198">
        <f>SUMIFS('A-methods'!K:K,'A-methods'!$AG:$AG,"absolute",'A-methods'!$AF:$AF,$B1083,'A-methods'!$E:$E,$C1083,'A-methods'!$A:$A,$D1083)</f>
        <v>0</v>
      </c>
      <c r="F1083" s="196">
        <f>SUMIFS('A-methods'!L:L,'A-methods'!$AG:$AG,"absolute",'A-methods'!$AF:$AF,$B1083,'A-methods'!$E:$E,$C1083,'A-methods'!$A:$A,$D1083)</f>
        <v>0</v>
      </c>
      <c r="G1083" s="196">
        <f>SUMIFS('A-methods'!M:M,'A-methods'!$AG:$AG,"absolute",'A-methods'!$AF:$AF,$B1083,'A-methods'!$E:$E,$C1083,'A-methods'!$A:$A,$D1083)</f>
        <v>0</v>
      </c>
      <c r="H1083" s="196">
        <f>SUMIFS('A-methods'!N:N,'A-methods'!$AG:$AG,"absolute",'A-methods'!$AF:$AF,$B1083,'A-methods'!$E:$E,$C1083,'A-methods'!$A:$A,$D1083)</f>
        <v>0</v>
      </c>
      <c r="I1083" s="196">
        <f>SUMIFS('A-methods'!O:O,'A-methods'!$AG:$AG,"absolute",'A-methods'!$AF:$AF,$B1083,'A-methods'!$E:$E,$C1083,'A-methods'!$A:$A,$D1083)</f>
        <v>0</v>
      </c>
      <c r="J1083" s="196">
        <f>SUMIFS('A-methods'!P:P,'A-methods'!$AG:$AG,"absolute",'A-methods'!$AF:$AF,$B1083,'A-methods'!$E:$E,$C1083,'A-methods'!$A:$A,$D1083)</f>
        <v>0</v>
      </c>
      <c r="K1083" s="196">
        <f>SUMIFS('A-methods'!Q:Q,'A-methods'!$AG:$AG,"absolute",'A-methods'!$AF:$AF,$B1083,'A-methods'!$E:$E,$C1083,'A-methods'!$A:$A,$D1083)</f>
        <v>0</v>
      </c>
      <c r="L1083" s="196">
        <f>SUMIFS('A-methods'!R:R,'A-methods'!$AG:$AG,"absolute",'A-methods'!$AF:$AF,$B1083,'A-methods'!$E:$E,$C1083,'A-methods'!$A:$A,$D1083)</f>
        <v>0</v>
      </c>
      <c r="M1083" s="196">
        <f>SUMIFS('A-methods'!S:S,'A-methods'!$AG:$AG,"absolute",'A-methods'!$AF:$AF,$B1083,'A-methods'!$E:$E,$C1083,'A-methods'!$A:$A,$D1083)</f>
        <v>0</v>
      </c>
      <c r="N1083" s="196">
        <f>SUMIFS('A-methods'!T:T,'A-methods'!$AG:$AG,"absolute",'A-methods'!$AF:$AF,$B1083,'A-methods'!$E:$E,$C1083,'A-methods'!$A:$A,$D1083)</f>
        <v>0</v>
      </c>
      <c r="O1083" s="196">
        <f>SUMIFS('A-methods'!U:U,'A-methods'!$AG:$AG,"absolute",'A-methods'!$AF:$AF,$B1083,'A-methods'!$E:$E,$C1083,'A-methods'!$A:$A,$D1083)</f>
        <v>0</v>
      </c>
      <c r="P1083" s="196">
        <f>SUMIFS('A-methods'!V:V,'A-methods'!$AG:$AG,"absolute",'A-methods'!$AF:$AF,$B1083,'A-methods'!$E:$E,$C1083,'A-methods'!$A:$A,$D1083)</f>
        <v>0</v>
      </c>
      <c r="Q1083" s="196">
        <f>SUMIFS('A-methods'!W:W,'A-methods'!$AG:$AG,"absolute",'A-methods'!$AF:$AF,$B1083,'A-methods'!$E:$E,$C1083,'A-methods'!$A:$A,$D1083)</f>
        <v>0</v>
      </c>
      <c r="R1083" s="196">
        <f>SUMIFS('A-methods'!X:X,'A-methods'!$AG:$AG,"absolute",'A-methods'!$AF:$AF,$B1083,'A-methods'!$E:$E,$C1083,'A-methods'!$A:$A,$D1083)</f>
        <v>0</v>
      </c>
      <c r="S1083" s="196">
        <f>SUMIFS('A-methods'!Y:Y,'A-methods'!$AG:$AG,"absolute",'A-methods'!$AF:$AF,$B1083,'A-methods'!$E:$E,$C1083,'A-methods'!$A:$A,$D1083)</f>
        <v>0</v>
      </c>
      <c r="T1083" s="196">
        <f>SUMIFS('A-methods'!Z:Z,'A-methods'!$AG:$AG,"absolute",'A-methods'!$AF:$AF,$B1083,'A-methods'!$E:$E,$C1083,'A-methods'!$A:$A,$D1083)</f>
        <v>0</v>
      </c>
      <c r="U1083" s="196">
        <f>SUMIFS('A-methods'!AA:AA,'A-methods'!$AG:$AG,"absolute",'A-methods'!$AF:$AF,$B1083,'A-methods'!$E:$E,$C1083,'A-methods'!$A:$A,$D1083)</f>
        <v>0</v>
      </c>
      <c r="V1083" s="196">
        <f>SUMIFS('A-methods'!AB:AB,'A-methods'!$AG:$AG,"absolute",'A-methods'!$AF:$AF,$B1083,'A-methods'!$E:$E,$C1083,'A-methods'!$A:$A,$D1083)</f>
        <v>0</v>
      </c>
      <c r="W1083" s="196">
        <f>SUMIFS('A-methods'!AC:AC,'A-methods'!$AG:$AG,"absolute",'A-methods'!$AF:$AF,$B1083,'A-methods'!$E:$E,$C1083,'A-methods'!$A:$A,$D1083)</f>
        <v>0</v>
      </c>
      <c r="X1083" s="196">
        <f>SUMIFS('A-methods'!AD:AD,'A-methods'!$AG:$AG,"absolute",'A-methods'!$AF:$AF,$B1083,'A-methods'!$E:$E,$C1083,'A-methods'!$A:$A,$D1083)</f>
        <v>0</v>
      </c>
      <c r="Y1083" s="196">
        <f>SUMIFS('A-methods'!AE:AE,'A-methods'!$AG:$AG,"absolute",'A-methods'!$AF:$AF,$B1083,'A-methods'!$E:$E,$C1083,'A-methods'!$A:$A,$D1083)</f>
        <v>0</v>
      </c>
    </row>
    <row r="1084" spans="1:27">
      <c r="A1084" s="222"/>
      <c r="B1084" s="213"/>
      <c r="C1084" s="250" t="str">
        <f t="shared" si="102"/>
        <v>NT</v>
      </c>
      <c r="D1084" s="250"/>
      <c r="E1084" s="360">
        <f>SUM(E1056:E1083)</f>
        <v>11683.120371733503</v>
      </c>
      <c r="F1084" s="324">
        <f t="shared" ref="F1084:Y1084" si="103">SUM(F1056:F1083)</f>
        <v>11699.085978251702</v>
      </c>
      <c r="G1084" s="324">
        <f t="shared" si="103"/>
        <v>11715.291068867673</v>
      </c>
      <c r="H1084" s="324">
        <f t="shared" si="103"/>
        <v>11731.739235842884</v>
      </c>
      <c r="I1084" s="324">
        <f t="shared" si="103"/>
        <v>11748.434125322725</v>
      </c>
      <c r="J1084" s="324">
        <f t="shared" si="103"/>
        <v>11765.379438144761</v>
      </c>
      <c r="K1084" s="324">
        <f t="shared" si="103"/>
        <v>11782.578930659129</v>
      </c>
      <c r="L1084" s="324">
        <f t="shared" si="103"/>
        <v>11800.036415561211</v>
      </c>
      <c r="M1084" s="324">
        <f t="shared" si="103"/>
        <v>11817.755762736826</v>
      </c>
      <c r="N1084" s="324">
        <f t="shared" si="103"/>
        <v>11835.740900120076</v>
      </c>
      <c r="O1084" s="324">
        <f t="shared" si="103"/>
        <v>11853.995814564072</v>
      </c>
      <c r="P1084" s="324">
        <f t="shared" si="103"/>
        <v>11872.52455272473</v>
      </c>
      <c r="Q1084" s="324">
        <f t="shared" si="103"/>
        <v>11891.331221957797</v>
      </c>
      <c r="R1084" s="324">
        <f t="shared" si="103"/>
        <v>11910.419991229361</v>
      </c>
      <c r="S1084" s="324">
        <f t="shared" si="103"/>
        <v>11929.795092039996</v>
      </c>
      <c r="T1084" s="324">
        <f t="shared" si="103"/>
        <v>11949.460819362794</v>
      </c>
      <c r="U1084" s="324">
        <f t="shared" si="103"/>
        <v>11969.421532595432</v>
      </c>
      <c r="V1084" s="324">
        <f t="shared" si="103"/>
        <v>11989.68165652656</v>
      </c>
      <c r="W1084" s="324">
        <f t="shared" si="103"/>
        <v>12010.245682316654</v>
      </c>
      <c r="X1084" s="324">
        <f t="shared" si="103"/>
        <v>12031.1181684936</v>
      </c>
      <c r="Y1084" s="324">
        <f t="shared" si="103"/>
        <v>12052.3037419632</v>
      </c>
    </row>
    <row r="1085" spans="1:27" ht="15.75">
      <c r="A1085" s="242" t="str">
        <f>A1006</f>
        <v>K100</v>
      </c>
      <c r="B1085" s="242" t="s">
        <v>212</v>
      </c>
      <c r="C1085" s="250" t="str">
        <f t="shared" si="102"/>
        <v>NT</v>
      </c>
      <c r="D1085" s="250"/>
      <c r="E1085" s="361" t="str">
        <f>""</f>
        <v/>
      </c>
      <c r="F1085" s="217" t="str">
        <f>""</f>
        <v/>
      </c>
      <c r="G1085" s="217" t="str">
        <f>""</f>
        <v/>
      </c>
      <c r="H1085" s="217" t="str">
        <f>""</f>
        <v/>
      </c>
      <c r="I1085" s="217" t="str">
        <f>""</f>
        <v/>
      </c>
      <c r="J1085" s="217" t="str">
        <f>""</f>
        <v/>
      </c>
      <c r="K1085" s="217" t="str">
        <f>""</f>
        <v/>
      </c>
      <c r="L1085" s="217" t="str">
        <f>""</f>
        <v/>
      </c>
      <c r="M1085" s="217" t="str">
        <f>""</f>
        <v/>
      </c>
      <c r="N1085" s="217" t="str">
        <f>""</f>
        <v/>
      </c>
      <c r="O1085" s="217" t="str">
        <f>""</f>
        <v/>
      </c>
      <c r="P1085" s="217" t="str">
        <f>""</f>
        <v/>
      </c>
      <c r="Q1085" s="217" t="str">
        <f>""</f>
        <v/>
      </c>
      <c r="R1085" s="217" t="str">
        <f>""</f>
        <v/>
      </c>
      <c r="S1085" s="217" t="str">
        <f>""</f>
        <v/>
      </c>
      <c r="T1085" s="217" t="str">
        <f>""</f>
        <v/>
      </c>
      <c r="U1085" s="217" t="str">
        <f>""</f>
        <v/>
      </c>
      <c r="V1085" s="217" t="str">
        <f>""</f>
        <v/>
      </c>
      <c r="W1085" s="217" t="str">
        <f>""</f>
        <v/>
      </c>
      <c r="X1085" s="217" t="str">
        <f>""</f>
        <v/>
      </c>
      <c r="Y1085" s="217" t="str">
        <f>""</f>
        <v/>
      </c>
    </row>
    <row r="1086" spans="1:27">
      <c r="A1086" s="246" t="s">
        <v>21</v>
      </c>
      <c r="B1086" s="247" t="s">
        <v>198</v>
      </c>
      <c r="C1086" s="273" t="str">
        <f t="shared" si="102"/>
        <v>NT</v>
      </c>
      <c r="D1086" s="271" t="s">
        <v>216</v>
      </c>
      <c r="E1086" s="357">
        <f>SUMIFS('A-methods'!K:K,'A-methods'!$AG:$AG,"absolute",'A-methods'!$AF:$AF,$B1086,'A-methods'!$E:$E,$C1086,'A-methods'!$A:$A,$D1086)</f>
        <v>0</v>
      </c>
      <c r="F1086" s="248">
        <f>SUMIFS('A-methods'!L:L,'A-methods'!$AG:$AG,"absolute",'A-methods'!$AF:$AF,$B1086,'A-methods'!$E:$E,$C1086,'A-methods'!$A:$A,$D1086)</f>
        <v>0</v>
      </c>
      <c r="G1086" s="248">
        <f>SUMIFS('A-methods'!M:M,'A-methods'!$AG:$AG,"absolute",'A-methods'!$AF:$AF,$B1086,'A-methods'!$E:$E,$C1086,'A-methods'!$A:$A,$D1086)</f>
        <v>0</v>
      </c>
      <c r="H1086" s="248">
        <f>SUMIFS('A-methods'!N:N,'A-methods'!$AG:$AG,"absolute",'A-methods'!$AF:$AF,$B1086,'A-methods'!$E:$E,$C1086,'A-methods'!$A:$A,$D1086)</f>
        <v>0</v>
      </c>
      <c r="I1086" s="248">
        <f>SUMIFS('A-methods'!O:O,'A-methods'!$AG:$AG,"absolute",'A-methods'!$AF:$AF,$B1086,'A-methods'!$E:$E,$C1086,'A-methods'!$A:$A,$D1086)</f>
        <v>0</v>
      </c>
      <c r="J1086" s="248">
        <f>SUMIFS('A-methods'!P:P,'A-methods'!$AG:$AG,"absolute",'A-methods'!$AF:$AF,$B1086,'A-methods'!$E:$E,$C1086,'A-methods'!$A:$A,$D1086)</f>
        <v>0</v>
      </c>
      <c r="K1086" s="248">
        <f>SUMIFS('A-methods'!Q:Q,'A-methods'!$AG:$AG,"absolute",'A-methods'!$AF:$AF,$B1086,'A-methods'!$E:$E,$C1086,'A-methods'!$A:$A,$D1086)</f>
        <v>0</v>
      </c>
      <c r="L1086" s="248">
        <f>SUMIFS('A-methods'!R:R,'A-methods'!$AG:$AG,"absolute",'A-methods'!$AF:$AF,$B1086,'A-methods'!$E:$E,$C1086,'A-methods'!$A:$A,$D1086)</f>
        <v>0</v>
      </c>
      <c r="M1086" s="248">
        <f>SUMIFS('A-methods'!S:S,'A-methods'!$AG:$AG,"absolute",'A-methods'!$AF:$AF,$B1086,'A-methods'!$E:$E,$C1086,'A-methods'!$A:$A,$D1086)</f>
        <v>0</v>
      </c>
      <c r="N1086" s="248">
        <f>SUMIFS('A-methods'!T:T,'A-methods'!$AG:$AG,"absolute",'A-methods'!$AF:$AF,$B1086,'A-methods'!$E:$E,$C1086,'A-methods'!$A:$A,$D1086)</f>
        <v>0</v>
      </c>
      <c r="O1086" s="248">
        <f>SUMIFS('A-methods'!U:U,'A-methods'!$AG:$AG,"absolute",'A-methods'!$AF:$AF,$B1086,'A-methods'!$E:$E,$C1086,'A-methods'!$A:$A,$D1086)</f>
        <v>0</v>
      </c>
      <c r="P1086" s="248">
        <f>SUMIFS('A-methods'!V:V,'A-methods'!$AG:$AG,"absolute",'A-methods'!$AF:$AF,$B1086,'A-methods'!$E:$E,$C1086,'A-methods'!$A:$A,$D1086)</f>
        <v>0</v>
      </c>
      <c r="Q1086" s="248">
        <f>SUMIFS('A-methods'!W:W,'A-methods'!$AG:$AG,"absolute",'A-methods'!$AF:$AF,$B1086,'A-methods'!$E:$E,$C1086,'A-methods'!$A:$A,$D1086)</f>
        <v>0</v>
      </c>
      <c r="R1086" s="248">
        <f>SUMIFS('A-methods'!X:X,'A-methods'!$AG:$AG,"absolute",'A-methods'!$AF:$AF,$B1086,'A-methods'!$E:$E,$C1086,'A-methods'!$A:$A,$D1086)</f>
        <v>0</v>
      </c>
      <c r="S1086" s="248">
        <f>SUMIFS('A-methods'!Y:Y,'A-methods'!$AG:$AG,"absolute",'A-methods'!$AF:$AF,$B1086,'A-methods'!$E:$E,$C1086,'A-methods'!$A:$A,$D1086)</f>
        <v>0</v>
      </c>
      <c r="T1086" s="248">
        <f>SUMIFS('A-methods'!Z:Z,'A-methods'!$AG:$AG,"absolute",'A-methods'!$AF:$AF,$B1086,'A-methods'!$E:$E,$C1086,'A-methods'!$A:$A,$D1086)</f>
        <v>0</v>
      </c>
      <c r="U1086" s="248">
        <f>SUMIFS('A-methods'!AA:AA,'A-methods'!$AG:$AG,"absolute",'A-methods'!$AF:$AF,$B1086,'A-methods'!$E:$E,$C1086,'A-methods'!$A:$A,$D1086)</f>
        <v>0</v>
      </c>
      <c r="V1086" s="248">
        <f>SUMIFS('A-methods'!AB:AB,'A-methods'!$AG:$AG,"absolute",'A-methods'!$AF:$AF,$B1086,'A-methods'!$E:$E,$C1086,'A-methods'!$A:$A,$D1086)</f>
        <v>0</v>
      </c>
      <c r="W1086" s="248">
        <f>SUMIFS('A-methods'!AC:AC,'A-methods'!$AG:$AG,"absolute",'A-methods'!$AF:$AF,$B1086,'A-methods'!$E:$E,$C1086,'A-methods'!$A:$A,$D1086)</f>
        <v>0</v>
      </c>
      <c r="X1086" s="248">
        <f>SUMIFS('A-methods'!AD:AD,'A-methods'!$AG:$AG,"absolute",'A-methods'!$AF:$AF,$B1086,'A-methods'!$E:$E,$C1086,'A-methods'!$A:$A,$D1086)</f>
        <v>0</v>
      </c>
      <c r="Y1086" s="248">
        <f>SUMIFS('A-methods'!AE:AE,'A-methods'!$AG:$AG,"absolute",'A-methods'!$AF:$AF,$B1086,'A-methods'!$E:$E,$C1086,'A-methods'!$A:$A,$D1086)</f>
        <v>0</v>
      </c>
    </row>
    <row r="1087" spans="1:27">
      <c r="A1087" s="237" t="s">
        <v>29</v>
      </c>
      <c r="B1087" s="221" t="s">
        <v>30</v>
      </c>
      <c r="C1087" s="274" t="str">
        <f t="shared" si="102"/>
        <v>NT</v>
      </c>
      <c r="D1087" s="272" t="str">
        <f t="shared" ref="D1087:D1113" si="104">D1086</f>
        <v>Low</v>
      </c>
      <c r="E1087" s="195">
        <f>SUMIFS('A-methods'!K:K,'A-methods'!$AG:$AG,"absolute",'A-methods'!$AF:$AF,$B1087,'A-methods'!$E:$E,$C1087,'A-methods'!$A:$A,$D1087)</f>
        <v>0</v>
      </c>
      <c r="F1087" s="243">
        <f>SUMIFS('A-methods'!L:L,'A-methods'!$AG:$AG,"absolute",'A-methods'!$AF:$AF,$B1087,'A-methods'!$E:$E,$C1087,'A-methods'!$A:$A,$D1087)</f>
        <v>0</v>
      </c>
      <c r="G1087" s="243">
        <f>SUMIFS('A-methods'!M:M,'A-methods'!$AG:$AG,"absolute",'A-methods'!$AF:$AF,$B1087,'A-methods'!$E:$E,$C1087,'A-methods'!$A:$A,$D1087)</f>
        <v>0</v>
      </c>
      <c r="H1087" s="243">
        <f>SUMIFS('A-methods'!N:N,'A-methods'!$AG:$AG,"absolute",'A-methods'!$AF:$AF,$B1087,'A-methods'!$E:$E,$C1087,'A-methods'!$A:$A,$D1087)</f>
        <v>0</v>
      </c>
      <c r="I1087" s="243">
        <f>SUMIFS('A-methods'!O:O,'A-methods'!$AG:$AG,"absolute",'A-methods'!$AF:$AF,$B1087,'A-methods'!$E:$E,$C1087,'A-methods'!$A:$A,$D1087)</f>
        <v>0</v>
      </c>
      <c r="J1087" s="243">
        <f>SUMIFS('A-methods'!P:P,'A-methods'!$AG:$AG,"absolute",'A-methods'!$AF:$AF,$B1087,'A-methods'!$E:$E,$C1087,'A-methods'!$A:$A,$D1087)</f>
        <v>0</v>
      </c>
      <c r="K1087" s="243">
        <f>SUMIFS('A-methods'!Q:Q,'A-methods'!$AG:$AG,"absolute",'A-methods'!$AF:$AF,$B1087,'A-methods'!$E:$E,$C1087,'A-methods'!$A:$A,$D1087)</f>
        <v>0</v>
      </c>
      <c r="L1087" s="243">
        <f>SUMIFS('A-methods'!R:R,'A-methods'!$AG:$AG,"absolute",'A-methods'!$AF:$AF,$B1087,'A-methods'!$E:$E,$C1087,'A-methods'!$A:$A,$D1087)</f>
        <v>0</v>
      </c>
      <c r="M1087" s="243">
        <f>SUMIFS('A-methods'!S:S,'A-methods'!$AG:$AG,"absolute",'A-methods'!$AF:$AF,$B1087,'A-methods'!$E:$E,$C1087,'A-methods'!$A:$A,$D1087)</f>
        <v>0</v>
      </c>
      <c r="N1087" s="243">
        <f>SUMIFS('A-methods'!T:T,'A-methods'!$AG:$AG,"absolute",'A-methods'!$AF:$AF,$B1087,'A-methods'!$E:$E,$C1087,'A-methods'!$A:$A,$D1087)</f>
        <v>0</v>
      </c>
      <c r="O1087" s="243">
        <f>SUMIFS('A-methods'!U:U,'A-methods'!$AG:$AG,"absolute",'A-methods'!$AF:$AF,$B1087,'A-methods'!$E:$E,$C1087,'A-methods'!$A:$A,$D1087)</f>
        <v>0</v>
      </c>
      <c r="P1087" s="243">
        <f>SUMIFS('A-methods'!V:V,'A-methods'!$AG:$AG,"absolute",'A-methods'!$AF:$AF,$B1087,'A-methods'!$E:$E,$C1087,'A-methods'!$A:$A,$D1087)</f>
        <v>0</v>
      </c>
      <c r="Q1087" s="243">
        <f>SUMIFS('A-methods'!W:W,'A-methods'!$AG:$AG,"absolute",'A-methods'!$AF:$AF,$B1087,'A-methods'!$E:$E,$C1087,'A-methods'!$A:$A,$D1087)</f>
        <v>0</v>
      </c>
      <c r="R1087" s="243">
        <f>SUMIFS('A-methods'!X:X,'A-methods'!$AG:$AG,"absolute",'A-methods'!$AF:$AF,$B1087,'A-methods'!$E:$E,$C1087,'A-methods'!$A:$A,$D1087)</f>
        <v>0</v>
      </c>
      <c r="S1087" s="243">
        <f>SUMIFS('A-methods'!Y:Y,'A-methods'!$AG:$AG,"absolute",'A-methods'!$AF:$AF,$B1087,'A-methods'!$E:$E,$C1087,'A-methods'!$A:$A,$D1087)</f>
        <v>0</v>
      </c>
      <c r="T1087" s="243">
        <f>SUMIFS('A-methods'!Z:Z,'A-methods'!$AG:$AG,"absolute",'A-methods'!$AF:$AF,$B1087,'A-methods'!$E:$E,$C1087,'A-methods'!$A:$A,$D1087)</f>
        <v>0</v>
      </c>
      <c r="U1087" s="243">
        <f>SUMIFS('A-methods'!AA:AA,'A-methods'!$AG:$AG,"absolute",'A-methods'!$AF:$AF,$B1087,'A-methods'!$E:$E,$C1087,'A-methods'!$A:$A,$D1087)</f>
        <v>0</v>
      </c>
      <c r="V1087" s="243">
        <f>SUMIFS('A-methods'!AB:AB,'A-methods'!$AG:$AG,"absolute",'A-methods'!$AF:$AF,$B1087,'A-methods'!$E:$E,$C1087,'A-methods'!$A:$A,$D1087)</f>
        <v>0</v>
      </c>
      <c r="W1087" s="243">
        <f>SUMIFS('A-methods'!AC:AC,'A-methods'!$AG:$AG,"absolute",'A-methods'!$AF:$AF,$B1087,'A-methods'!$E:$E,$C1087,'A-methods'!$A:$A,$D1087)</f>
        <v>0</v>
      </c>
      <c r="X1087" s="243">
        <f>SUMIFS('A-methods'!AD:AD,'A-methods'!$AG:$AG,"absolute",'A-methods'!$AF:$AF,$B1087,'A-methods'!$E:$E,$C1087,'A-methods'!$A:$A,$D1087)</f>
        <v>0</v>
      </c>
      <c r="Y1087" s="243">
        <f>SUMIFS('A-methods'!AE:AE,'A-methods'!$AG:$AG,"absolute",'A-methods'!$AF:$AF,$B1087,'A-methods'!$E:$E,$C1087,'A-methods'!$A:$A,$D1087)</f>
        <v>0</v>
      </c>
    </row>
    <row r="1088" spans="1:27">
      <c r="A1088" s="237" t="s">
        <v>33</v>
      </c>
      <c r="B1088" s="221" t="s">
        <v>34</v>
      </c>
      <c r="C1088" s="274" t="str">
        <f t="shared" ref="C1088:C1113" si="105">C1087</f>
        <v>NT</v>
      </c>
      <c r="D1088" s="272" t="str">
        <f t="shared" si="104"/>
        <v>Low</v>
      </c>
      <c r="E1088" s="195">
        <f>SUMIFS('A-methods'!K:K,'A-methods'!$AG:$AG,"absolute",'A-methods'!$AF:$AF,$B1088,'A-methods'!$E:$E,$C1088,'A-methods'!$A:$A,$D1088)</f>
        <v>0</v>
      </c>
      <c r="F1088" s="243">
        <f>SUMIFS('A-methods'!L:L,'A-methods'!$AG:$AG,"absolute",'A-methods'!$AF:$AF,$B1088,'A-methods'!$E:$E,$C1088,'A-methods'!$A:$A,$D1088)</f>
        <v>0</v>
      </c>
      <c r="G1088" s="243">
        <f>SUMIFS('A-methods'!M:M,'A-methods'!$AG:$AG,"absolute",'A-methods'!$AF:$AF,$B1088,'A-methods'!$E:$E,$C1088,'A-methods'!$A:$A,$D1088)</f>
        <v>0</v>
      </c>
      <c r="H1088" s="243">
        <f>SUMIFS('A-methods'!N:N,'A-methods'!$AG:$AG,"absolute",'A-methods'!$AF:$AF,$B1088,'A-methods'!$E:$E,$C1088,'A-methods'!$A:$A,$D1088)</f>
        <v>0</v>
      </c>
      <c r="I1088" s="243">
        <f>SUMIFS('A-methods'!O:O,'A-methods'!$AG:$AG,"absolute",'A-methods'!$AF:$AF,$B1088,'A-methods'!$E:$E,$C1088,'A-methods'!$A:$A,$D1088)</f>
        <v>0</v>
      </c>
      <c r="J1088" s="243">
        <f>SUMIFS('A-methods'!P:P,'A-methods'!$AG:$AG,"absolute",'A-methods'!$AF:$AF,$B1088,'A-methods'!$E:$E,$C1088,'A-methods'!$A:$A,$D1088)</f>
        <v>0</v>
      </c>
      <c r="K1088" s="243">
        <f>SUMIFS('A-methods'!Q:Q,'A-methods'!$AG:$AG,"absolute",'A-methods'!$AF:$AF,$B1088,'A-methods'!$E:$E,$C1088,'A-methods'!$A:$A,$D1088)</f>
        <v>0</v>
      </c>
      <c r="L1088" s="243">
        <f>SUMIFS('A-methods'!R:R,'A-methods'!$AG:$AG,"absolute",'A-methods'!$AF:$AF,$B1088,'A-methods'!$E:$E,$C1088,'A-methods'!$A:$A,$D1088)</f>
        <v>0</v>
      </c>
      <c r="M1088" s="243">
        <f>SUMIFS('A-methods'!S:S,'A-methods'!$AG:$AG,"absolute",'A-methods'!$AF:$AF,$B1088,'A-methods'!$E:$E,$C1088,'A-methods'!$A:$A,$D1088)</f>
        <v>0</v>
      </c>
      <c r="N1088" s="243">
        <f>SUMIFS('A-methods'!T:T,'A-methods'!$AG:$AG,"absolute",'A-methods'!$AF:$AF,$B1088,'A-methods'!$E:$E,$C1088,'A-methods'!$A:$A,$D1088)</f>
        <v>0</v>
      </c>
      <c r="O1088" s="243">
        <f>SUMIFS('A-methods'!U:U,'A-methods'!$AG:$AG,"absolute",'A-methods'!$AF:$AF,$B1088,'A-methods'!$E:$E,$C1088,'A-methods'!$A:$A,$D1088)</f>
        <v>0</v>
      </c>
      <c r="P1088" s="243">
        <f>SUMIFS('A-methods'!V:V,'A-methods'!$AG:$AG,"absolute",'A-methods'!$AF:$AF,$B1088,'A-methods'!$E:$E,$C1088,'A-methods'!$A:$A,$D1088)</f>
        <v>0</v>
      </c>
      <c r="Q1088" s="243">
        <f>SUMIFS('A-methods'!W:W,'A-methods'!$AG:$AG,"absolute",'A-methods'!$AF:$AF,$B1088,'A-methods'!$E:$E,$C1088,'A-methods'!$A:$A,$D1088)</f>
        <v>0</v>
      </c>
      <c r="R1088" s="243">
        <f>SUMIFS('A-methods'!X:X,'A-methods'!$AG:$AG,"absolute",'A-methods'!$AF:$AF,$B1088,'A-methods'!$E:$E,$C1088,'A-methods'!$A:$A,$D1088)</f>
        <v>0</v>
      </c>
      <c r="S1088" s="243">
        <f>SUMIFS('A-methods'!Y:Y,'A-methods'!$AG:$AG,"absolute",'A-methods'!$AF:$AF,$B1088,'A-methods'!$E:$E,$C1088,'A-methods'!$A:$A,$D1088)</f>
        <v>0</v>
      </c>
      <c r="T1088" s="243">
        <f>SUMIFS('A-methods'!Z:Z,'A-methods'!$AG:$AG,"absolute",'A-methods'!$AF:$AF,$B1088,'A-methods'!$E:$E,$C1088,'A-methods'!$A:$A,$D1088)</f>
        <v>0</v>
      </c>
      <c r="U1088" s="243">
        <f>SUMIFS('A-methods'!AA:AA,'A-methods'!$AG:$AG,"absolute",'A-methods'!$AF:$AF,$B1088,'A-methods'!$E:$E,$C1088,'A-methods'!$A:$A,$D1088)</f>
        <v>0</v>
      </c>
      <c r="V1088" s="243">
        <f>SUMIFS('A-methods'!AB:AB,'A-methods'!$AG:$AG,"absolute",'A-methods'!$AF:$AF,$B1088,'A-methods'!$E:$E,$C1088,'A-methods'!$A:$A,$D1088)</f>
        <v>0</v>
      </c>
      <c r="W1088" s="243">
        <f>SUMIFS('A-methods'!AC:AC,'A-methods'!$AG:$AG,"absolute",'A-methods'!$AF:$AF,$B1088,'A-methods'!$E:$E,$C1088,'A-methods'!$A:$A,$D1088)</f>
        <v>0</v>
      </c>
      <c r="X1088" s="243">
        <f>SUMIFS('A-methods'!AD:AD,'A-methods'!$AG:$AG,"absolute",'A-methods'!$AF:$AF,$B1088,'A-methods'!$E:$E,$C1088,'A-methods'!$A:$A,$D1088)</f>
        <v>0</v>
      </c>
      <c r="Y1088" s="243">
        <f>SUMIFS('A-methods'!AE:AE,'A-methods'!$AG:$AG,"absolute",'A-methods'!$AF:$AF,$B1088,'A-methods'!$E:$E,$C1088,'A-methods'!$A:$A,$D1088)</f>
        <v>0</v>
      </c>
    </row>
    <row r="1089" spans="1:25">
      <c r="A1089" s="237" t="s">
        <v>43</v>
      </c>
      <c r="B1089" s="221" t="s">
        <v>44</v>
      </c>
      <c r="C1089" s="274" t="str">
        <f t="shared" si="105"/>
        <v>NT</v>
      </c>
      <c r="D1089" s="272" t="str">
        <f t="shared" si="104"/>
        <v>Low</v>
      </c>
      <c r="E1089" s="195">
        <f>SUMIFS('A-methods'!K:K,'A-methods'!$AG:$AG,"absolute",'A-methods'!$AF:$AF,$B1089,'A-methods'!$E:$E,$C1089,'A-methods'!$A:$A,$D1089)</f>
        <v>0</v>
      </c>
      <c r="F1089" s="243">
        <f>SUMIFS('A-methods'!L:L,'A-methods'!$AG:$AG,"absolute",'A-methods'!$AF:$AF,$B1089,'A-methods'!$E:$E,$C1089,'A-methods'!$A:$A,$D1089)</f>
        <v>0</v>
      </c>
      <c r="G1089" s="243">
        <f>SUMIFS('A-methods'!M:M,'A-methods'!$AG:$AG,"absolute",'A-methods'!$AF:$AF,$B1089,'A-methods'!$E:$E,$C1089,'A-methods'!$A:$A,$D1089)</f>
        <v>0</v>
      </c>
      <c r="H1089" s="243">
        <f>SUMIFS('A-methods'!N:N,'A-methods'!$AG:$AG,"absolute",'A-methods'!$AF:$AF,$B1089,'A-methods'!$E:$E,$C1089,'A-methods'!$A:$A,$D1089)</f>
        <v>0</v>
      </c>
      <c r="I1089" s="243">
        <f>SUMIFS('A-methods'!O:O,'A-methods'!$AG:$AG,"absolute",'A-methods'!$AF:$AF,$B1089,'A-methods'!$E:$E,$C1089,'A-methods'!$A:$A,$D1089)</f>
        <v>0</v>
      </c>
      <c r="J1089" s="243">
        <f>SUMIFS('A-methods'!P:P,'A-methods'!$AG:$AG,"absolute",'A-methods'!$AF:$AF,$B1089,'A-methods'!$E:$E,$C1089,'A-methods'!$A:$A,$D1089)</f>
        <v>0</v>
      </c>
      <c r="K1089" s="243">
        <f>SUMIFS('A-methods'!Q:Q,'A-methods'!$AG:$AG,"absolute",'A-methods'!$AF:$AF,$B1089,'A-methods'!$E:$E,$C1089,'A-methods'!$A:$A,$D1089)</f>
        <v>0</v>
      </c>
      <c r="L1089" s="243">
        <f>SUMIFS('A-methods'!R:R,'A-methods'!$AG:$AG,"absolute",'A-methods'!$AF:$AF,$B1089,'A-methods'!$E:$E,$C1089,'A-methods'!$A:$A,$D1089)</f>
        <v>0</v>
      </c>
      <c r="M1089" s="243">
        <f>SUMIFS('A-methods'!S:S,'A-methods'!$AG:$AG,"absolute",'A-methods'!$AF:$AF,$B1089,'A-methods'!$E:$E,$C1089,'A-methods'!$A:$A,$D1089)</f>
        <v>0</v>
      </c>
      <c r="N1089" s="243">
        <f>SUMIFS('A-methods'!T:T,'A-methods'!$AG:$AG,"absolute",'A-methods'!$AF:$AF,$B1089,'A-methods'!$E:$E,$C1089,'A-methods'!$A:$A,$D1089)</f>
        <v>0</v>
      </c>
      <c r="O1089" s="243">
        <f>SUMIFS('A-methods'!U:U,'A-methods'!$AG:$AG,"absolute",'A-methods'!$AF:$AF,$B1089,'A-methods'!$E:$E,$C1089,'A-methods'!$A:$A,$D1089)</f>
        <v>0</v>
      </c>
      <c r="P1089" s="243">
        <f>SUMIFS('A-methods'!V:V,'A-methods'!$AG:$AG,"absolute",'A-methods'!$AF:$AF,$B1089,'A-methods'!$E:$E,$C1089,'A-methods'!$A:$A,$D1089)</f>
        <v>0</v>
      </c>
      <c r="Q1089" s="243">
        <f>SUMIFS('A-methods'!W:W,'A-methods'!$AG:$AG,"absolute",'A-methods'!$AF:$AF,$B1089,'A-methods'!$E:$E,$C1089,'A-methods'!$A:$A,$D1089)</f>
        <v>0</v>
      </c>
      <c r="R1089" s="243">
        <f>SUMIFS('A-methods'!X:X,'A-methods'!$AG:$AG,"absolute",'A-methods'!$AF:$AF,$B1089,'A-methods'!$E:$E,$C1089,'A-methods'!$A:$A,$D1089)</f>
        <v>0</v>
      </c>
      <c r="S1089" s="243">
        <f>SUMIFS('A-methods'!Y:Y,'A-methods'!$AG:$AG,"absolute",'A-methods'!$AF:$AF,$B1089,'A-methods'!$E:$E,$C1089,'A-methods'!$A:$A,$D1089)</f>
        <v>0</v>
      </c>
      <c r="T1089" s="243">
        <f>SUMIFS('A-methods'!Z:Z,'A-methods'!$AG:$AG,"absolute",'A-methods'!$AF:$AF,$B1089,'A-methods'!$E:$E,$C1089,'A-methods'!$A:$A,$D1089)</f>
        <v>0</v>
      </c>
      <c r="U1089" s="243">
        <f>SUMIFS('A-methods'!AA:AA,'A-methods'!$AG:$AG,"absolute",'A-methods'!$AF:$AF,$B1089,'A-methods'!$E:$E,$C1089,'A-methods'!$A:$A,$D1089)</f>
        <v>0</v>
      </c>
      <c r="V1089" s="243">
        <f>SUMIFS('A-methods'!AB:AB,'A-methods'!$AG:$AG,"absolute",'A-methods'!$AF:$AF,$B1089,'A-methods'!$E:$E,$C1089,'A-methods'!$A:$A,$D1089)</f>
        <v>0</v>
      </c>
      <c r="W1089" s="243">
        <f>SUMIFS('A-methods'!AC:AC,'A-methods'!$AG:$AG,"absolute",'A-methods'!$AF:$AF,$B1089,'A-methods'!$E:$E,$C1089,'A-methods'!$A:$A,$D1089)</f>
        <v>0</v>
      </c>
      <c r="X1089" s="243">
        <f>SUMIFS('A-methods'!AD:AD,'A-methods'!$AG:$AG,"absolute",'A-methods'!$AF:$AF,$B1089,'A-methods'!$E:$E,$C1089,'A-methods'!$A:$A,$D1089)</f>
        <v>0</v>
      </c>
      <c r="Y1089" s="243">
        <f>SUMIFS('A-methods'!AE:AE,'A-methods'!$AG:$AG,"absolute",'A-methods'!$AF:$AF,$B1089,'A-methods'!$E:$E,$C1089,'A-methods'!$A:$A,$D1089)</f>
        <v>0</v>
      </c>
    </row>
    <row r="1090" spans="1:25">
      <c r="A1090" s="237" t="s">
        <v>63</v>
      </c>
      <c r="B1090" s="221" t="s">
        <v>64</v>
      </c>
      <c r="C1090" s="274" t="str">
        <f t="shared" si="105"/>
        <v>NT</v>
      </c>
      <c r="D1090" s="272" t="str">
        <f t="shared" si="104"/>
        <v>Low</v>
      </c>
      <c r="E1090" s="195">
        <f>SUMIFS('A-methods'!K:K,'A-methods'!$AG:$AG,"absolute",'A-methods'!$AF:$AF,$B1090,'A-methods'!$E:$E,$C1090,'A-methods'!$A:$A,$D1090)</f>
        <v>0</v>
      </c>
      <c r="F1090" s="243">
        <f>SUMIFS('A-methods'!L:L,'A-methods'!$AG:$AG,"absolute",'A-methods'!$AF:$AF,$B1090,'A-methods'!$E:$E,$C1090,'A-methods'!$A:$A,$D1090)</f>
        <v>0</v>
      </c>
      <c r="G1090" s="243">
        <f>SUMIFS('A-methods'!M:M,'A-methods'!$AG:$AG,"absolute",'A-methods'!$AF:$AF,$B1090,'A-methods'!$E:$E,$C1090,'A-methods'!$A:$A,$D1090)</f>
        <v>0</v>
      </c>
      <c r="H1090" s="243">
        <f>SUMIFS('A-methods'!N:N,'A-methods'!$AG:$AG,"absolute",'A-methods'!$AF:$AF,$B1090,'A-methods'!$E:$E,$C1090,'A-methods'!$A:$A,$D1090)</f>
        <v>0</v>
      </c>
      <c r="I1090" s="243">
        <f>SUMIFS('A-methods'!O:O,'A-methods'!$AG:$AG,"absolute",'A-methods'!$AF:$AF,$B1090,'A-methods'!$E:$E,$C1090,'A-methods'!$A:$A,$D1090)</f>
        <v>0</v>
      </c>
      <c r="J1090" s="243">
        <f>SUMIFS('A-methods'!P:P,'A-methods'!$AG:$AG,"absolute",'A-methods'!$AF:$AF,$B1090,'A-methods'!$E:$E,$C1090,'A-methods'!$A:$A,$D1090)</f>
        <v>0</v>
      </c>
      <c r="K1090" s="243">
        <f>SUMIFS('A-methods'!Q:Q,'A-methods'!$AG:$AG,"absolute",'A-methods'!$AF:$AF,$B1090,'A-methods'!$E:$E,$C1090,'A-methods'!$A:$A,$D1090)</f>
        <v>0</v>
      </c>
      <c r="L1090" s="243">
        <f>SUMIFS('A-methods'!R:R,'A-methods'!$AG:$AG,"absolute",'A-methods'!$AF:$AF,$B1090,'A-methods'!$E:$E,$C1090,'A-methods'!$A:$A,$D1090)</f>
        <v>0</v>
      </c>
      <c r="M1090" s="243">
        <f>SUMIFS('A-methods'!S:S,'A-methods'!$AG:$AG,"absolute",'A-methods'!$AF:$AF,$B1090,'A-methods'!$E:$E,$C1090,'A-methods'!$A:$A,$D1090)</f>
        <v>0</v>
      </c>
      <c r="N1090" s="243">
        <f>SUMIFS('A-methods'!T:T,'A-methods'!$AG:$AG,"absolute",'A-methods'!$AF:$AF,$B1090,'A-methods'!$E:$E,$C1090,'A-methods'!$A:$A,$D1090)</f>
        <v>0</v>
      </c>
      <c r="O1090" s="243">
        <f>SUMIFS('A-methods'!U:U,'A-methods'!$AG:$AG,"absolute",'A-methods'!$AF:$AF,$B1090,'A-methods'!$E:$E,$C1090,'A-methods'!$A:$A,$D1090)</f>
        <v>0</v>
      </c>
      <c r="P1090" s="243">
        <f>SUMIFS('A-methods'!V:V,'A-methods'!$AG:$AG,"absolute",'A-methods'!$AF:$AF,$B1090,'A-methods'!$E:$E,$C1090,'A-methods'!$A:$A,$D1090)</f>
        <v>0</v>
      </c>
      <c r="Q1090" s="243">
        <f>SUMIFS('A-methods'!W:W,'A-methods'!$AG:$AG,"absolute",'A-methods'!$AF:$AF,$B1090,'A-methods'!$E:$E,$C1090,'A-methods'!$A:$A,$D1090)</f>
        <v>0</v>
      </c>
      <c r="R1090" s="243">
        <f>SUMIFS('A-methods'!X:X,'A-methods'!$AG:$AG,"absolute",'A-methods'!$AF:$AF,$B1090,'A-methods'!$E:$E,$C1090,'A-methods'!$A:$A,$D1090)</f>
        <v>0</v>
      </c>
      <c r="S1090" s="243">
        <f>SUMIFS('A-methods'!Y:Y,'A-methods'!$AG:$AG,"absolute",'A-methods'!$AF:$AF,$B1090,'A-methods'!$E:$E,$C1090,'A-methods'!$A:$A,$D1090)</f>
        <v>0</v>
      </c>
      <c r="T1090" s="243">
        <f>SUMIFS('A-methods'!Z:Z,'A-methods'!$AG:$AG,"absolute",'A-methods'!$AF:$AF,$B1090,'A-methods'!$E:$E,$C1090,'A-methods'!$A:$A,$D1090)</f>
        <v>0</v>
      </c>
      <c r="U1090" s="243">
        <f>SUMIFS('A-methods'!AA:AA,'A-methods'!$AG:$AG,"absolute",'A-methods'!$AF:$AF,$B1090,'A-methods'!$E:$E,$C1090,'A-methods'!$A:$A,$D1090)</f>
        <v>0</v>
      </c>
      <c r="V1090" s="243">
        <f>SUMIFS('A-methods'!AB:AB,'A-methods'!$AG:$AG,"absolute",'A-methods'!$AF:$AF,$B1090,'A-methods'!$E:$E,$C1090,'A-methods'!$A:$A,$D1090)</f>
        <v>0</v>
      </c>
      <c r="W1090" s="243">
        <f>SUMIFS('A-methods'!AC:AC,'A-methods'!$AG:$AG,"absolute",'A-methods'!$AF:$AF,$B1090,'A-methods'!$E:$E,$C1090,'A-methods'!$A:$A,$D1090)</f>
        <v>0</v>
      </c>
      <c r="X1090" s="243">
        <f>SUMIFS('A-methods'!AD:AD,'A-methods'!$AG:$AG,"absolute",'A-methods'!$AF:$AF,$B1090,'A-methods'!$E:$E,$C1090,'A-methods'!$A:$A,$D1090)</f>
        <v>0</v>
      </c>
      <c r="Y1090" s="243">
        <f>SUMIFS('A-methods'!AE:AE,'A-methods'!$AG:$AG,"absolute",'A-methods'!$AF:$AF,$B1090,'A-methods'!$E:$E,$C1090,'A-methods'!$A:$A,$D1090)</f>
        <v>0</v>
      </c>
    </row>
    <row r="1091" spans="1:25">
      <c r="A1091" s="237" t="s">
        <v>75</v>
      </c>
      <c r="B1091" s="221" t="s">
        <v>76</v>
      </c>
      <c r="C1091" s="274" t="str">
        <f t="shared" si="105"/>
        <v>NT</v>
      </c>
      <c r="D1091" s="272" t="str">
        <f t="shared" si="104"/>
        <v>Low</v>
      </c>
      <c r="E1091" s="195">
        <f>SUMIFS('A-methods'!K:K,'A-methods'!$AG:$AG,"absolute",'A-methods'!$AF:$AF,$B1091,'A-methods'!$E:$E,$C1091,'A-methods'!$A:$A,$D1091)</f>
        <v>0</v>
      </c>
      <c r="F1091" s="243">
        <f>SUMIFS('A-methods'!L:L,'A-methods'!$AG:$AG,"absolute",'A-methods'!$AF:$AF,$B1091,'A-methods'!$E:$E,$C1091,'A-methods'!$A:$A,$D1091)</f>
        <v>0</v>
      </c>
      <c r="G1091" s="243">
        <f>SUMIFS('A-methods'!M:M,'A-methods'!$AG:$AG,"absolute",'A-methods'!$AF:$AF,$B1091,'A-methods'!$E:$E,$C1091,'A-methods'!$A:$A,$D1091)</f>
        <v>0</v>
      </c>
      <c r="H1091" s="243">
        <f>SUMIFS('A-methods'!N:N,'A-methods'!$AG:$AG,"absolute",'A-methods'!$AF:$AF,$B1091,'A-methods'!$E:$E,$C1091,'A-methods'!$A:$A,$D1091)</f>
        <v>0</v>
      </c>
      <c r="I1091" s="243">
        <f>SUMIFS('A-methods'!O:O,'A-methods'!$AG:$AG,"absolute",'A-methods'!$AF:$AF,$B1091,'A-methods'!$E:$E,$C1091,'A-methods'!$A:$A,$D1091)</f>
        <v>0</v>
      </c>
      <c r="J1091" s="243">
        <f>SUMIFS('A-methods'!P:P,'A-methods'!$AG:$AG,"absolute",'A-methods'!$AF:$AF,$B1091,'A-methods'!$E:$E,$C1091,'A-methods'!$A:$A,$D1091)</f>
        <v>0</v>
      </c>
      <c r="K1091" s="243">
        <f>SUMIFS('A-methods'!Q:Q,'A-methods'!$AG:$AG,"absolute",'A-methods'!$AF:$AF,$B1091,'A-methods'!$E:$E,$C1091,'A-methods'!$A:$A,$D1091)</f>
        <v>0</v>
      </c>
      <c r="L1091" s="243">
        <f>SUMIFS('A-methods'!R:R,'A-methods'!$AG:$AG,"absolute",'A-methods'!$AF:$AF,$B1091,'A-methods'!$E:$E,$C1091,'A-methods'!$A:$A,$D1091)</f>
        <v>0</v>
      </c>
      <c r="M1091" s="243">
        <f>SUMIFS('A-methods'!S:S,'A-methods'!$AG:$AG,"absolute",'A-methods'!$AF:$AF,$B1091,'A-methods'!$E:$E,$C1091,'A-methods'!$A:$A,$D1091)</f>
        <v>0</v>
      </c>
      <c r="N1091" s="243">
        <f>SUMIFS('A-methods'!T:T,'A-methods'!$AG:$AG,"absolute",'A-methods'!$AF:$AF,$B1091,'A-methods'!$E:$E,$C1091,'A-methods'!$A:$A,$D1091)</f>
        <v>0</v>
      </c>
      <c r="O1091" s="243">
        <f>SUMIFS('A-methods'!U:U,'A-methods'!$AG:$AG,"absolute",'A-methods'!$AF:$AF,$B1091,'A-methods'!$E:$E,$C1091,'A-methods'!$A:$A,$D1091)</f>
        <v>0</v>
      </c>
      <c r="P1091" s="243">
        <f>SUMIFS('A-methods'!V:V,'A-methods'!$AG:$AG,"absolute",'A-methods'!$AF:$AF,$B1091,'A-methods'!$E:$E,$C1091,'A-methods'!$A:$A,$D1091)</f>
        <v>0</v>
      </c>
      <c r="Q1091" s="243">
        <f>SUMIFS('A-methods'!W:W,'A-methods'!$AG:$AG,"absolute",'A-methods'!$AF:$AF,$B1091,'A-methods'!$E:$E,$C1091,'A-methods'!$A:$A,$D1091)</f>
        <v>0</v>
      </c>
      <c r="R1091" s="243">
        <f>SUMIFS('A-methods'!X:X,'A-methods'!$AG:$AG,"absolute",'A-methods'!$AF:$AF,$B1091,'A-methods'!$E:$E,$C1091,'A-methods'!$A:$A,$D1091)</f>
        <v>0</v>
      </c>
      <c r="S1091" s="243">
        <f>SUMIFS('A-methods'!Y:Y,'A-methods'!$AG:$AG,"absolute",'A-methods'!$AF:$AF,$B1091,'A-methods'!$E:$E,$C1091,'A-methods'!$A:$A,$D1091)</f>
        <v>0</v>
      </c>
      <c r="T1091" s="243">
        <f>SUMIFS('A-methods'!Z:Z,'A-methods'!$AG:$AG,"absolute",'A-methods'!$AF:$AF,$B1091,'A-methods'!$E:$E,$C1091,'A-methods'!$A:$A,$D1091)</f>
        <v>0</v>
      </c>
      <c r="U1091" s="243">
        <f>SUMIFS('A-methods'!AA:AA,'A-methods'!$AG:$AG,"absolute",'A-methods'!$AF:$AF,$B1091,'A-methods'!$E:$E,$C1091,'A-methods'!$A:$A,$D1091)</f>
        <v>0</v>
      </c>
      <c r="V1091" s="243">
        <f>SUMIFS('A-methods'!AB:AB,'A-methods'!$AG:$AG,"absolute",'A-methods'!$AF:$AF,$B1091,'A-methods'!$E:$E,$C1091,'A-methods'!$A:$A,$D1091)</f>
        <v>0</v>
      </c>
      <c r="W1091" s="243">
        <f>SUMIFS('A-methods'!AC:AC,'A-methods'!$AG:$AG,"absolute",'A-methods'!$AF:$AF,$B1091,'A-methods'!$E:$E,$C1091,'A-methods'!$A:$A,$D1091)</f>
        <v>0</v>
      </c>
      <c r="X1091" s="243">
        <f>SUMIFS('A-methods'!AD:AD,'A-methods'!$AG:$AG,"absolute",'A-methods'!$AF:$AF,$B1091,'A-methods'!$E:$E,$C1091,'A-methods'!$A:$A,$D1091)</f>
        <v>0</v>
      </c>
      <c r="Y1091" s="243">
        <f>SUMIFS('A-methods'!AE:AE,'A-methods'!$AG:$AG,"absolute",'A-methods'!$AF:$AF,$B1091,'A-methods'!$E:$E,$C1091,'A-methods'!$A:$A,$D1091)</f>
        <v>0</v>
      </c>
    </row>
    <row r="1092" spans="1:25">
      <c r="A1092" s="237" t="s">
        <v>253</v>
      </c>
      <c r="B1092" s="221" t="s">
        <v>193</v>
      </c>
      <c r="C1092" s="274" t="str">
        <f t="shared" si="105"/>
        <v>NT</v>
      </c>
      <c r="D1092" s="272" t="str">
        <f t="shared" si="104"/>
        <v>Low</v>
      </c>
      <c r="E1092" s="195">
        <f>SUMIFS('A-methods'!K:K,'A-methods'!$AG:$AG,"absolute",'A-methods'!$AF:$AF,$B1092,'A-methods'!$E:$E,$C1092,'A-methods'!$A:$A,$D1092)</f>
        <v>0</v>
      </c>
      <c r="F1092" s="243">
        <f>SUMIFS('A-methods'!L:L,'A-methods'!$AG:$AG,"absolute",'A-methods'!$AF:$AF,$B1092,'A-methods'!$E:$E,$C1092,'A-methods'!$A:$A,$D1092)</f>
        <v>0</v>
      </c>
      <c r="G1092" s="243">
        <f>SUMIFS('A-methods'!M:M,'A-methods'!$AG:$AG,"absolute",'A-methods'!$AF:$AF,$B1092,'A-methods'!$E:$E,$C1092,'A-methods'!$A:$A,$D1092)</f>
        <v>0</v>
      </c>
      <c r="H1092" s="243">
        <f>SUMIFS('A-methods'!N:N,'A-methods'!$AG:$AG,"absolute",'A-methods'!$AF:$AF,$B1092,'A-methods'!$E:$E,$C1092,'A-methods'!$A:$A,$D1092)</f>
        <v>0</v>
      </c>
      <c r="I1092" s="243">
        <f>SUMIFS('A-methods'!O:O,'A-methods'!$AG:$AG,"absolute",'A-methods'!$AF:$AF,$B1092,'A-methods'!$E:$E,$C1092,'A-methods'!$A:$A,$D1092)</f>
        <v>0</v>
      </c>
      <c r="J1092" s="243">
        <f>SUMIFS('A-methods'!P:P,'A-methods'!$AG:$AG,"absolute",'A-methods'!$AF:$AF,$B1092,'A-methods'!$E:$E,$C1092,'A-methods'!$A:$A,$D1092)</f>
        <v>0</v>
      </c>
      <c r="K1092" s="243">
        <f>SUMIFS('A-methods'!Q:Q,'A-methods'!$AG:$AG,"absolute",'A-methods'!$AF:$AF,$B1092,'A-methods'!$E:$E,$C1092,'A-methods'!$A:$A,$D1092)</f>
        <v>0</v>
      </c>
      <c r="L1092" s="243">
        <f>SUMIFS('A-methods'!R:R,'A-methods'!$AG:$AG,"absolute",'A-methods'!$AF:$AF,$B1092,'A-methods'!$E:$E,$C1092,'A-methods'!$A:$A,$D1092)</f>
        <v>0</v>
      </c>
      <c r="M1092" s="243">
        <f>SUMIFS('A-methods'!S:S,'A-methods'!$AG:$AG,"absolute",'A-methods'!$AF:$AF,$B1092,'A-methods'!$E:$E,$C1092,'A-methods'!$A:$A,$D1092)</f>
        <v>0</v>
      </c>
      <c r="N1092" s="243">
        <f>SUMIFS('A-methods'!T:T,'A-methods'!$AG:$AG,"absolute",'A-methods'!$AF:$AF,$B1092,'A-methods'!$E:$E,$C1092,'A-methods'!$A:$A,$D1092)</f>
        <v>0</v>
      </c>
      <c r="O1092" s="243">
        <f>SUMIFS('A-methods'!U:U,'A-methods'!$AG:$AG,"absolute",'A-methods'!$AF:$AF,$B1092,'A-methods'!$E:$E,$C1092,'A-methods'!$A:$A,$D1092)</f>
        <v>0</v>
      </c>
      <c r="P1092" s="243">
        <f>SUMIFS('A-methods'!V:V,'A-methods'!$AG:$AG,"absolute",'A-methods'!$AF:$AF,$B1092,'A-methods'!$E:$E,$C1092,'A-methods'!$A:$A,$D1092)</f>
        <v>0</v>
      </c>
      <c r="Q1092" s="243">
        <f>SUMIFS('A-methods'!W:W,'A-methods'!$AG:$AG,"absolute",'A-methods'!$AF:$AF,$B1092,'A-methods'!$E:$E,$C1092,'A-methods'!$A:$A,$D1092)</f>
        <v>0</v>
      </c>
      <c r="R1092" s="243">
        <f>SUMIFS('A-methods'!X:X,'A-methods'!$AG:$AG,"absolute",'A-methods'!$AF:$AF,$B1092,'A-methods'!$E:$E,$C1092,'A-methods'!$A:$A,$D1092)</f>
        <v>0</v>
      </c>
      <c r="S1092" s="243">
        <f>SUMIFS('A-methods'!Y:Y,'A-methods'!$AG:$AG,"absolute",'A-methods'!$AF:$AF,$B1092,'A-methods'!$E:$E,$C1092,'A-methods'!$A:$A,$D1092)</f>
        <v>0</v>
      </c>
      <c r="T1092" s="243">
        <f>SUMIFS('A-methods'!Z:Z,'A-methods'!$AG:$AG,"absolute",'A-methods'!$AF:$AF,$B1092,'A-methods'!$E:$E,$C1092,'A-methods'!$A:$A,$D1092)</f>
        <v>0</v>
      </c>
      <c r="U1092" s="243">
        <f>SUMIFS('A-methods'!AA:AA,'A-methods'!$AG:$AG,"absolute",'A-methods'!$AF:$AF,$B1092,'A-methods'!$E:$E,$C1092,'A-methods'!$A:$A,$D1092)</f>
        <v>0</v>
      </c>
      <c r="V1092" s="243">
        <f>SUMIFS('A-methods'!AB:AB,'A-methods'!$AG:$AG,"absolute",'A-methods'!$AF:$AF,$B1092,'A-methods'!$E:$E,$C1092,'A-methods'!$A:$A,$D1092)</f>
        <v>0</v>
      </c>
      <c r="W1092" s="243">
        <f>SUMIFS('A-methods'!AC:AC,'A-methods'!$AG:$AG,"absolute",'A-methods'!$AF:$AF,$B1092,'A-methods'!$E:$E,$C1092,'A-methods'!$A:$A,$D1092)</f>
        <v>0</v>
      </c>
      <c r="X1092" s="243">
        <f>SUMIFS('A-methods'!AD:AD,'A-methods'!$AG:$AG,"absolute",'A-methods'!$AF:$AF,$B1092,'A-methods'!$E:$E,$C1092,'A-methods'!$A:$A,$D1092)</f>
        <v>0</v>
      </c>
      <c r="Y1092" s="243">
        <f>SUMIFS('A-methods'!AE:AE,'A-methods'!$AG:$AG,"absolute",'A-methods'!$AF:$AF,$B1092,'A-methods'!$E:$E,$C1092,'A-methods'!$A:$A,$D1092)</f>
        <v>0</v>
      </c>
    </row>
    <row r="1093" spans="1:25">
      <c r="A1093" s="238" t="s">
        <v>87</v>
      </c>
      <c r="B1093" s="221" t="s">
        <v>88</v>
      </c>
      <c r="C1093" s="274" t="str">
        <f t="shared" si="105"/>
        <v>NT</v>
      </c>
      <c r="D1093" s="272" t="str">
        <f t="shared" si="104"/>
        <v>Low</v>
      </c>
      <c r="E1093" s="195">
        <f>SUMIFS('A-methods'!K:K,'A-methods'!$AG:$AG,"absolute",'A-methods'!$AF:$AF,$B1093,'A-methods'!$E:$E,$C1093,'A-methods'!$A:$A,$D1093)</f>
        <v>0</v>
      </c>
      <c r="F1093" s="243">
        <f>SUMIFS('A-methods'!L:L,'A-methods'!$AG:$AG,"absolute",'A-methods'!$AF:$AF,$B1093,'A-methods'!$E:$E,$C1093,'A-methods'!$A:$A,$D1093)</f>
        <v>0</v>
      </c>
      <c r="G1093" s="243">
        <f>SUMIFS('A-methods'!M:M,'A-methods'!$AG:$AG,"absolute",'A-methods'!$AF:$AF,$B1093,'A-methods'!$E:$E,$C1093,'A-methods'!$A:$A,$D1093)</f>
        <v>0</v>
      </c>
      <c r="H1093" s="243">
        <f>SUMIFS('A-methods'!N:N,'A-methods'!$AG:$AG,"absolute",'A-methods'!$AF:$AF,$B1093,'A-methods'!$E:$E,$C1093,'A-methods'!$A:$A,$D1093)</f>
        <v>0</v>
      </c>
      <c r="I1093" s="243">
        <f>SUMIFS('A-methods'!O:O,'A-methods'!$AG:$AG,"absolute",'A-methods'!$AF:$AF,$B1093,'A-methods'!$E:$E,$C1093,'A-methods'!$A:$A,$D1093)</f>
        <v>0</v>
      </c>
      <c r="J1093" s="243">
        <f>SUMIFS('A-methods'!P:P,'A-methods'!$AG:$AG,"absolute",'A-methods'!$AF:$AF,$B1093,'A-methods'!$E:$E,$C1093,'A-methods'!$A:$A,$D1093)</f>
        <v>0</v>
      </c>
      <c r="K1093" s="243">
        <f>SUMIFS('A-methods'!Q:Q,'A-methods'!$AG:$AG,"absolute",'A-methods'!$AF:$AF,$B1093,'A-methods'!$E:$E,$C1093,'A-methods'!$A:$A,$D1093)</f>
        <v>0</v>
      </c>
      <c r="L1093" s="243">
        <f>SUMIFS('A-methods'!R:R,'A-methods'!$AG:$AG,"absolute",'A-methods'!$AF:$AF,$B1093,'A-methods'!$E:$E,$C1093,'A-methods'!$A:$A,$D1093)</f>
        <v>0</v>
      </c>
      <c r="M1093" s="243">
        <f>SUMIFS('A-methods'!S:S,'A-methods'!$AG:$AG,"absolute",'A-methods'!$AF:$AF,$B1093,'A-methods'!$E:$E,$C1093,'A-methods'!$A:$A,$D1093)</f>
        <v>0</v>
      </c>
      <c r="N1093" s="243">
        <f>SUMIFS('A-methods'!T:T,'A-methods'!$AG:$AG,"absolute",'A-methods'!$AF:$AF,$B1093,'A-methods'!$E:$E,$C1093,'A-methods'!$A:$A,$D1093)</f>
        <v>0</v>
      </c>
      <c r="O1093" s="243">
        <f>SUMIFS('A-methods'!U:U,'A-methods'!$AG:$AG,"absolute",'A-methods'!$AF:$AF,$B1093,'A-methods'!$E:$E,$C1093,'A-methods'!$A:$A,$D1093)</f>
        <v>0</v>
      </c>
      <c r="P1093" s="243">
        <f>SUMIFS('A-methods'!V:V,'A-methods'!$AG:$AG,"absolute",'A-methods'!$AF:$AF,$B1093,'A-methods'!$E:$E,$C1093,'A-methods'!$A:$A,$D1093)</f>
        <v>0</v>
      </c>
      <c r="Q1093" s="243">
        <f>SUMIFS('A-methods'!W:W,'A-methods'!$AG:$AG,"absolute",'A-methods'!$AF:$AF,$B1093,'A-methods'!$E:$E,$C1093,'A-methods'!$A:$A,$D1093)</f>
        <v>0</v>
      </c>
      <c r="R1093" s="243">
        <f>SUMIFS('A-methods'!X:X,'A-methods'!$AG:$AG,"absolute",'A-methods'!$AF:$AF,$B1093,'A-methods'!$E:$E,$C1093,'A-methods'!$A:$A,$D1093)</f>
        <v>0</v>
      </c>
      <c r="S1093" s="243">
        <f>SUMIFS('A-methods'!Y:Y,'A-methods'!$AG:$AG,"absolute",'A-methods'!$AF:$AF,$B1093,'A-methods'!$E:$E,$C1093,'A-methods'!$A:$A,$D1093)</f>
        <v>0</v>
      </c>
      <c r="T1093" s="243">
        <f>SUMIFS('A-methods'!Z:Z,'A-methods'!$AG:$AG,"absolute",'A-methods'!$AF:$AF,$B1093,'A-methods'!$E:$E,$C1093,'A-methods'!$A:$A,$D1093)</f>
        <v>0</v>
      </c>
      <c r="U1093" s="243">
        <f>SUMIFS('A-methods'!AA:AA,'A-methods'!$AG:$AG,"absolute",'A-methods'!$AF:$AF,$B1093,'A-methods'!$E:$E,$C1093,'A-methods'!$A:$A,$D1093)</f>
        <v>0</v>
      </c>
      <c r="V1093" s="243">
        <f>SUMIFS('A-methods'!AB:AB,'A-methods'!$AG:$AG,"absolute",'A-methods'!$AF:$AF,$B1093,'A-methods'!$E:$E,$C1093,'A-methods'!$A:$A,$D1093)</f>
        <v>0</v>
      </c>
      <c r="W1093" s="243">
        <f>SUMIFS('A-methods'!AC:AC,'A-methods'!$AG:$AG,"absolute",'A-methods'!$AF:$AF,$B1093,'A-methods'!$E:$E,$C1093,'A-methods'!$A:$A,$D1093)</f>
        <v>0</v>
      </c>
      <c r="X1093" s="243">
        <f>SUMIFS('A-methods'!AD:AD,'A-methods'!$AG:$AG,"absolute",'A-methods'!$AF:$AF,$B1093,'A-methods'!$E:$E,$C1093,'A-methods'!$A:$A,$D1093)</f>
        <v>0</v>
      </c>
      <c r="Y1093" s="243">
        <f>SUMIFS('A-methods'!AE:AE,'A-methods'!$AG:$AG,"absolute",'A-methods'!$AF:$AF,$B1093,'A-methods'!$E:$E,$C1093,'A-methods'!$A:$A,$D1093)</f>
        <v>0</v>
      </c>
    </row>
    <row r="1094" spans="1:25">
      <c r="A1094" s="237" t="s">
        <v>91</v>
      </c>
      <c r="B1094" s="221" t="s">
        <v>92</v>
      </c>
      <c r="C1094" s="274" t="str">
        <f t="shared" si="105"/>
        <v>NT</v>
      </c>
      <c r="D1094" s="272" t="str">
        <f t="shared" si="104"/>
        <v>Low</v>
      </c>
      <c r="E1094" s="195">
        <f>SUMIFS('A-methods'!K:K,'A-methods'!$AG:$AG,"absolute",'A-methods'!$AF:$AF,$B1094,'A-methods'!$E:$E,$C1094,'A-methods'!$A:$A,$D1094)</f>
        <v>0</v>
      </c>
      <c r="F1094" s="243">
        <f>SUMIFS('A-methods'!L:L,'A-methods'!$AG:$AG,"absolute",'A-methods'!$AF:$AF,$B1094,'A-methods'!$E:$E,$C1094,'A-methods'!$A:$A,$D1094)</f>
        <v>0</v>
      </c>
      <c r="G1094" s="243">
        <f>SUMIFS('A-methods'!M:M,'A-methods'!$AG:$AG,"absolute",'A-methods'!$AF:$AF,$B1094,'A-methods'!$E:$E,$C1094,'A-methods'!$A:$A,$D1094)</f>
        <v>0</v>
      </c>
      <c r="H1094" s="243">
        <f>SUMIFS('A-methods'!N:N,'A-methods'!$AG:$AG,"absolute",'A-methods'!$AF:$AF,$B1094,'A-methods'!$E:$E,$C1094,'A-methods'!$A:$A,$D1094)</f>
        <v>0</v>
      </c>
      <c r="I1094" s="243">
        <f>SUMIFS('A-methods'!O:O,'A-methods'!$AG:$AG,"absolute",'A-methods'!$AF:$AF,$B1094,'A-methods'!$E:$E,$C1094,'A-methods'!$A:$A,$D1094)</f>
        <v>0</v>
      </c>
      <c r="J1094" s="243">
        <f>SUMIFS('A-methods'!P:P,'A-methods'!$AG:$AG,"absolute",'A-methods'!$AF:$AF,$B1094,'A-methods'!$E:$E,$C1094,'A-methods'!$A:$A,$D1094)</f>
        <v>0</v>
      </c>
      <c r="K1094" s="243">
        <f>SUMIFS('A-methods'!Q:Q,'A-methods'!$AG:$AG,"absolute",'A-methods'!$AF:$AF,$B1094,'A-methods'!$E:$E,$C1094,'A-methods'!$A:$A,$D1094)</f>
        <v>0</v>
      </c>
      <c r="L1094" s="243">
        <f>SUMIFS('A-methods'!R:R,'A-methods'!$AG:$AG,"absolute",'A-methods'!$AF:$AF,$B1094,'A-methods'!$E:$E,$C1094,'A-methods'!$A:$A,$D1094)</f>
        <v>0</v>
      </c>
      <c r="M1094" s="243">
        <f>SUMIFS('A-methods'!S:S,'A-methods'!$AG:$AG,"absolute",'A-methods'!$AF:$AF,$B1094,'A-methods'!$E:$E,$C1094,'A-methods'!$A:$A,$D1094)</f>
        <v>0</v>
      </c>
      <c r="N1094" s="243">
        <f>SUMIFS('A-methods'!T:T,'A-methods'!$AG:$AG,"absolute",'A-methods'!$AF:$AF,$B1094,'A-methods'!$E:$E,$C1094,'A-methods'!$A:$A,$D1094)</f>
        <v>0</v>
      </c>
      <c r="O1094" s="243">
        <f>SUMIFS('A-methods'!U:U,'A-methods'!$AG:$AG,"absolute",'A-methods'!$AF:$AF,$B1094,'A-methods'!$E:$E,$C1094,'A-methods'!$A:$A,$D1094)</f>
        <v>0</v>
      </c>
      <c r="P1094" s="243">
        <f>SUMIFS('A-methods'!V:V,'A-methods'!$AG:$AG,"absolute",'A-methods'!$AF:$AF,$B1094,'A-methods'!$E:$E,$C1094,'A-methods'!$A:$A,$D1094)</f>
        <v>0</v>
      </c>
      <c r="Q1094" s="243">
        <f>SUMIFS('A-methods'!W:W,'A-methods'!$AG:$AG,"absolute",'A-methods'!$AF:$AF,$B1094,'A-methods'!$E:$E,$C1094,'A-methods'!$A:$A,$D1094)</f>
        <v>0</v>
      </c>
      <c r="R1094" s="243">
        <f>SUMIFS('A-methods'!X:X,'A-methods'!$AG:$AG,"absolute",'A-methods'!$AF:$AF,$B1094,'A-methods'!$E:$E,$C1094,'A-methods'!$A:$A,$D1094)</f>
        <v>0</v>
      </c>
      <c r="S1094" s="243">
        <f>SUMIFS('A-methods'!Y:Y,'A-methods'!$AG:$AG,"absolute",'A-methods'!$AF:$AF,$B1094,'A-methods'!$E:$E,$C1094,'A-methods'!$A:$A,$D1094)</f>
        <v>0</v>
      </c>
      <c r="T1094" s="243">
        <f>SUMIFS('A-methods'!Z:Z,'A-methods'!$AG:$AG,"absolute",'A-methods'!$AF:$AF,$B1094,'A-methods'!$E:$E,$C1094,'A-methods'!$A:$A,$D1094)</f>
        <v>0</v>
      </c>
      <c r="U1094" s="243">
        <f>SUMIFS('A-methods'!AA:AA,'A-methods'!$AG:$AG,"absolute",'A-methods'!$AF:$AF,$B1094,'A-methods'!$E:$E,$C1094,'A-methods'!$A:$A,$D1094)</f>
        <v>0</v>
      </c>
      <c r="V1094" s="243">
        <f>SUMIFS('A-methods'!AB:AB,'A-methods'!$AG:$AG,"absolute",'A-methods'!$AF:$AF,$B1094,'A-methods'!$E:$E,$C1094,'A-methods'!$A:$A,$D1094)</f>
        <v>0</v>
      </c>
      <c r="W1094" s="243">
        <f>SUMIFS('A-methods'!AC:AC,'A-methods'!$AG:$AG,"absolute",'A-methods'!$AF:$AF,$B1094,'A-methods'!$E:$E,$C1094,'A-methods'!$A:$A,$D1094)</f>
        <v>0</v>
      </c>
      <c r="X1094" s="243">
        <f>SUMIFS('A-methods'!AD:AD,'A-methods'!$AG:$AG,"absolute",'A-methods'!$AF:$AF,$B1094,'A-methods'!$E:$E,$C1094,'A-methods'!$A:$A,$D1094)</f>
        <v>0</v>
      </c>
      <c r="Y1094" s="243">
        <f>SUMIFS('A-methods'!AE:AE,'A-methods'!$AG:$AG,"absolute",'A-methods'!$AF:$AF,$B1094,'A-methods'!$E:$E,$C1094,'A-methods'!$A:$A,$D1094)</f>
        <v>0</v>
      </c>
    </row>
    <row r="1095" spans="1:25">
      <c r="A1095" s="237" t="s">
        <v>97</v>
      </c>
      <c r="B1095" s="221" t="s">
        <v>98</v>
      </c>
      <c r="C1095" s="274" t="str">
        <f t="shared" si="105"/>
        <v>NT</v>
      </c>
      <c r="D1095" s="272" t="str">
        <f t="shared" si="104"/>
        <v>Low</v>
      </c>
      <c r="E1095" s="195">
        <f>SUMIFS('A-methods'!K:K,'A-methods'!$AG:$AG,"absolute",'A-methods'!$AF:$AF,$B1095,'A-methods'!$E:$E,$C1095,'A-methods'!$A:$A,$D1095)</f>
        <v>0</v>
      </c>
      <c r="F1095" s="243">
        <f>SUMIFS('A-methods'!L:L,'A-methods'!$AG:$AG,"absolute",'A-methods'!$AF:$AF,$B1095,'A-methods'!$E:$E,$C1095,'A-methods'!$A:$A,$D1095)</f>
        <v>0</v>
      </c>
      <c r="G1095" s="243">
        <f>SUMIFS('A-methods'!M:M,'A-methods'!$AG:$AG,"absolute",'A-methods'!$AF:$AF,$B1095,'A-methods'!$E:$E,$C1095,'A-methods'!$A:$A,$D1095)</f>
        <v>0</v>
      </c>
      <c r="H1095" s="243">
        <f>SUMIFS('A-methods'!N:N,'A-methods'!$AG:$AG,"absolute",'A-methods'!$AF:$AF,$B1095,'A-methods'!$E:$E,$C1095,'A-methods'!$A:$A,$D1095)</f>
        <v>0</v>
      </c>
      <c r="I1095" s="243">
        <f>SUMIFS('A-methods'!O:O,'A-methods'!$AG:$AG,"absolute",'A-methods'!$AF:$AF,$B1095,'A-methods'!$E:$E,$C1095,'A-methods'!$A:$A,$D1095)</f>
        <v>0</v>
      </c>
      <c r="J1095" s="243">
        <f>SUMIFS('A-methods'!P:P,'A-methods'!$AG:$AG,"absolute",'A-methods'!$AF:$AF,$B1095,'A-methods'!$E:$E,$C1095,'A-methods'!$A:$A,$D1095)</f>
        <v>0</v>
      </c>
      <c r="K1095" s="243">
        <f>SUMIFS('A-methods'!Q:Q,'A-methods'!$AG:$AG,"absolute",'A-methods'!$AF:$AF,$B1095,'A-methods'!$E:$E,$C1095,'A-methods'!$A:$A,$D1095)</f>
        <v>0</v>
      </c>
      <c r="L1095" s="243">
        <f>SUMIFS('A-methods'!R:R,'A-methods'!$AG:$AG,"absolute",'A-methods'!$AF:$AF,$B1095,'A-methods'!$E:$E,$C1095,'A-methods'!$A:$A,$D1095)</f>
        <v>0</v>
      </c>
      <c r="M1095" s="243">
        <f>SUMIFS('A-methods'!S:S,'A-methods'!$AG:$AG,"absolute",'A-methods'!$AF:$AF,$B1095,'A-methods'!$E:$E,$C1095,'A-methods'!$A:$A,$D1095)</f>
        <v>0</v>
      </c>
      <c r="N1095" s="243">
        <f>SUMIFS('A-methods'!T:T,'A-methods'!$AG:$AG,"absolute",'A-methods'!$AF:$AF,$B1095,'A-methods'!$E:$E,$C1095,'A-methods'!$A:$A,$D1095)</f>
        <v>0</v>
      </c>
      <c r="O1095" s="243">
        <f>SUMIFS('A-methods'!U:U,'A-methods'!$AG:$AG,"absolute",'A-methods'!$AF:$AF,$B1095,'A-methods'!$E:$E,$C1095,'A-methods'!$A:$A,$D1095)</f>
        <v>0</v>
      </c>
      <c r="P1095" s="243">
        <f>SUMIFS('A-methods'!V:V,'A-methods'!$AG:$AG,"absolute",'A-methods'!$AF:$AF,$B1095,'A-methods'!$E:$E,$C1095,'A-methods'!$A:$A,$D1095)</f>
        <v>0</v>
      </c>
      <c r="Q1095" s="243">
        <f>SUMIFS('A-methods'!W:W,'A-methods'!$AG:$AG,"absolute",'A-methods'!$AF:$AF,$B1095,'A-methods'!$E:$E,$C1095,'A-methods'!$A:$A,$D1095)</f>
        <v>0</v>
      </c>
      <c r="R1095" s="243">
        <f>SUMIFS('A-methods'!X:X,'A-methods'!$AG:$AG,"absolute",'A-methods'!$AF:$AF,$B1095,'A-methods'!$E:$E,$C1095,'A-methods'!$A:$A,$D1095)</f>
        <v>0</v>
      </c>
      <c r="S1095" s="243">
        <f>SUMIFS('A-methods'!Y:Y,'A-methods'!$AG:$AG,"absolute",'A-methods'!$AF:$AF,$B1095,'A-methods'!$E:$E,$C1095,'A-methods'!$A:$A,$D1095)</f>
        <v>0</v>
      </c>
      <c r="T1095" s="243">
        <f>SUMIFS('A-methods'!Z:Z,'A-methods'!$AG:$AG,"absolute",'A-methods'!$AF:$AF,$B1095,'A-methods'!$E:$E,$C1095,'A-methods'!$A:$A,$D1095)</f>
        <v>0</v>
      </c>
      <c r="U1095" s="243">
        <f>SUMIFS('A-methods'!AA:AA,'A-methods'!$AG:$AG,"absolute",'A-methods'!$AF:$AF,$B1095,'A-methods'!$E:$E,$C1095,'A-methods'!$A:$A,$D1095)</f>
        <v>0</v>
      </c>
      <c r="V1095" s="243">
        <f>SUMIFS('A-methods'!AB:AB,'A-methods'!$AG:$AG,"absolute",'A-methods'!$AF:$AF,$B1095,'A-methods'!$E:$E,$C1095,'A-methods'!$A:$A,$D1095)</f>
        <v>0</v>
      </c>
      <c r="W1095" s="243">
        <f>SUMIFS('A-methods'!AC:AC,'A-methods'!$AG:$AG,"absolute",'A-methods'!$AF:$AF,$B1095,'A-methods'!$E:$E,$C1095,'A-methods'!$A:$A,$D1095)</f>
        <v>0</v>
      </c>
      <c r="X1095" s="243">
        <f>SUMIFS('A-methods'!AD:AD,'A-methods'!$AG:$AG,"absolute",'A-methods'!$AF:$AF,$B1095,'A-methods'!$E:$E,$C1095,'A-methods'!$A:$A,$D1095)</f>
        <v>0</v>
      </c>
      <c r="Y1095" s="243">
        <f>SUMIFS('A-methods'!AE:AE,'A-methods'!$AG:$AG,"absolute",'A-methods'!$AF:$AF,$B1095,'A-methods'!$E:$E,$C1095,'A-methods'!$A:$A,$D1095)</f>
        <v>0</v>
      </c>
    </row>
    <row r="1096" spans="1:25">
      <c r="A1096" s="237" t="s">
        <v>107</v>
      </c>
      <c r="B1096" s="221" t="s">
        <v>108</v>
      </c>
      <c r="C1096" s="274" t="str">
        <f t="shared" si="105"/>
        <v>NT</v>
      </c>
      <c r="D1096" s="272" t="str">
        <f t="shared" si="104"/>
        <v>Low</v>
      </c>
      <c r="E1096" s="195">
        <f>SUMIFS('A-methods'!K:K,'A-methods'!$AG:$AG,"absolute",'A-methods'!$AF:$AF,$B1096,'A-methods'!$E:$E,$C1096,'A-methods'!$A:$A,$D1096)</f>
        <v>0</v>
      </c>
      <c r="F1096" s="243">
        <f>SUMIFS('A-methods'!L:L,'A-methods'!$AG:$AG,"absolute",'A-methods'!$AF:$AF,$B1096,'A-methods'!$E:$E,$C1096,'A-methods'!$A:$A,$D1096)</f>
        <v>0</v>
      </c>
      <c r="G1096" s="243">
        <f>SUMIFS('A-methods'!M:M,'A-methods'!$AG:$AG,"absolute",'A-methods'!$AF:$AF,$B1096,'A-methods'!$E:$E,$C1096,'A-methods'!$A:$A,$D1096)</f>
        <v>0</v>
      </c>
      <c r="H1096" s="243">
        <f>SUMIFS('A-methods'!N:N,'A-methods'!$AG:$AG,"absolute",'A-methods'!$AF:$AF,$B1096,'A-methods'!$E:$E,$C1096,'A-methods'!$A:$A,$D1096)</f>
        <v>0</v>
      </c>
      <c r="I1096" s="243">
        <f>SUMIFS('A-methods'!O:O,'A-methods'!$AG:$AG,"absolute",'A-methods'!$AF:$AF,$B1096,'A-methods'!$E:$E,$C1096,'A-methods'!$A:$A,$D1096)</f>
        <v>0</v>
      </c>
      <c r="J1096" s="243">
        <f>SUMIFS('A-methods'!P:P,'A-methods'!$AG:$AG,"absolute",'A-methods'!$AF:$AF,$B1096,'A-methods'!$E:$E,$C1096,'A-methods'!$A:$A,$D1096)</f>
        <v>0</v>
      </c>
      <c r="K1096" s="243">
        <f>SUMIFS('A-methods'!Q:Q,'A-methods'!$AG:$AG,"absolute",'A-methods'!$AF:$AF,$B1096,'A-methods'!$E:$E,$C1096,'A-methods'!$A:$A,$D1096)</f>
        <v>0</v>
      </c>
      <c r="L1096" s="243">
        <f>SUMIFS('A-methods'!R:R,'A-methods'!$AG:$AG,"absolute",'A-methods'!$AF:$AF,$B1096,'A-methods'!$E:$E,$C1096,'A-methods'!$A:$A,$D1096)</f>
        <v>0</v>
      </c>
      <c r="M1096" s="243">
        <f>SUMIFS('A-methods'!S:S,'A-methods'!$AG:$AG,"absolute",'A-methods'!$AF:$AF,$B1096,'A-methods'!$E:$E,$C1096,'A-methods'!$A:$A,$D1096)</f>
        <v>0</v>
      </c>
      <c r="N1096" s="243">
        <f>SUMIFS('A-methods'!T:T,'A-methods'!$AG:$AG,"absolute",'A-methods'!$AF:$AF,$B1096,'A-methods'!$E:$E,$C1096,'A-methods'!$A:$A,$D1096)</f>
        <v>0</v>
      </c>
      <c r="O1096" s="243">
        <f>SUMIFS('A-methods'!U:U,'A-methods'!$AG:$AG,"absolute",'A-methods'!$AF:$AF,$B1096,'A-methods'!$E:$E,$C1096,'A-methods'!$A:$A,$D1096)</f>
        <v>0</v>
      </c>
      <c r="P1096" s="243">
        <f>SUMIFS('A-methods'!V:V,'A-methods'!$AG:$AG,"absolute",'A-methods'!$AF:$AF,$B1096,'A-methods'!$E:$E,$C1096,'A-methods'!$A:$A,$D1096)</f>
        <v>0</v>
      </c>
      <c r="Q1096" s="243">
        <f>SUMIFS('A-methods'!W:W,'A-methods'!$AG:$AG,"absolute",'A-methods'!$AF:$AF,$B1096,'A-methods'!$E:$E,$C1096,'A-methods'!$A:$A,$D1096)</f>
        <v>0</v>
      </c>
      <c r="R1096" s="243">
        <f>SUMIFS('A-methods'!X:X,'A-methods'!$AG:$AG,"absolute",'A-methods'!$AF:$AF,$B1096,'A-methods'!$E:$E,$C1096,'A-methods'!$A:$A,$D1096)</f>
        <v>0</v>
      </c>
      <c r="S1096" s="243">
        <f>SUMIFS('A-methods'!Y:Y,'A-methods'!$AG:$AG,"absolute",'A-methods'!$AF:$AF,$B1096,'A-methods'!$E:$E,$C1096,'A-methods'!$A:$A,$D1096)</f>
        <v>0</v>
      </c>
      <c r="T1096" s="243">
        <f>SUMIFS('A-methods'!Z:Z,'A-methods'!$AG:$AG,"absolute",'A-methods'!$AF:$AF,$B1096,'A-methods'!$E:$E,$C1096,'A-methods'!$A:$A,$D1096)</f>
        <v>0</v>
      </c>
      <c r="U1096" s="243">
        <f>SUMIFS('A-methods'!AA:AA,'A-methods'!$AG:$AG,"absolute",'A-methods'!$AF:$AF,$B1096,'A-methods'!$E:$E,$C1096,'A-methods'!$A:$A,$D1096)</f>
        <v>0</v>
      </c>
      <c r="V1096" s="243">
        <f>SUMIFS('A-methods'!AB:AB,'A-methods'!$AG:$AG,"absolute",'A-methods'!$AF:$AF,$B1096,'A-methods'!$E:$E,$C1096,'A-methods'!$A:$A,$D1096)</f>
        <v>0</v>
      </c>
      <c r="W1096" s="243">
        <f>SUMIFS('A-methods'!AC:AC,'A-methods'!$AG:$AG,"absolute",'A-methods'!$AF:$AF,$B1096,'A-methods'!$E:$E,$C1096,'A-methods'!$A:$A,$D1096)</f>
        <v>0</v>
      </c>
      <c r="X1096" s="243">
        <f>SUMIFS('A-methods'!AD:AD,'A-methods'!$AG:$AG,"absolute",'A-methods'!$AF:$AF,$B1096,'A-methods'!$E:$E,$C1096,'A-methods'!$A:$A,$D1096)</f>
        <v>0</v>
      </c>
      <c r="Y1096" s="243">
        <f>SUMIFS('A-methods'!AE:AE,'A-methods'!$AG:$AG,"absolute",'A-methods'!$AF:$AF,$B1096,'A-methods'!$E:$E,$C1096,'A-methods'!$A:$A,$D1096)</f>
        <v>0</v>
      </c>
    </row>
    <row r="1097" spans="1:25">
      <c r="A1097" s="237" t="s">
        <v>115</v>
      </c>
      <c r="B1097" s="221" t="s">
        <v>116</v>
      </c>
      <c r="C1097" s="274" t="str">
        <f t="shared" si="105"/>
        <v>NT</v>
      </c>
      <c r="D1097" s="272" t="str">
        <f t="shared" si="104"/>
        <v>Low</v>
      </c>
      <c r="E1097" s="195">
        <f>SUMIFS('A-methods'!K:K,'A-methods'!$AG:$AG,"absolute",'A-methods'!$AF:$AF,$B1097,'A-methods'!$E:$E,$C1097,'A-methods'!$A:$A,$D1097)</f>
        <v>0</v>
      </c>
      <c r="F1097" s="243">
        <f>SUMIFS('A-methods'!L:L,'A-methods'!$AG:$AG,"absolute",'A-methods'!$AF:$AF,$B1097,'A-methods'!$E:$E,$C1097,'A-methods'!$A:$A,$D1097)</f>
        <v>0</v>
      </c>
      <c r="G1097" s="243">
        <f>SUMIFS('A-methods'!M:M,'A-methods'!$AG:$AG,"absolute",'A-methods'!$AF:$AF,$B1097,'A-methods'!$E:$E,$C1097,'A-methods'!$A:$A,$D1097)</f>
        <v>0</v>
      </c>
      <c r="H1097" s="243">
        <f>SUMIFS('A-methods'!N:N,'A-methods'!$AG:$AG,"absolute",'A-methods'!$AF:$AF,$B1097,'A-methods'!$E:$E,$C1097,'A-methods'!$A:$A,$D1097)</f>
        <v>0</v>
      </c>
      <c r="I1097" s="243">
        <f>SUMIFS('A-methods'!O:O,'A-methods'!$AG:$AG,"absolute",'A-methods'!$AF:$AF,$B1097,'A-methods'!$E:$E,$C1097,'A-methods'!$A:$A,$D1097)</f>
        <v>0</v>
      </c>
      <c r="J1097" s="243">
        <f>SUMIFS('A-methods'!P:P,'A-methods'!$AG:$AG,"absolute",'A-methods'!$AF:$AF,$B1097,'A-methods'!$E:$E,$C1097,'A-methods'!$A:$A,$D1097)</f>
        <v>0</v>
      </c>
      <c r="K1097" s="243">
        <f>SUMIFS('A-methods'!Q:Q,'A-methods'!$AG:$AG,"absolute",'A-methods'!$AF:$AF,$B1097,'A-methods'!$E:$E,$C1097,'A-methods'!$A:$A,$D1097)</f>
        <v>0</v>
      </c>
      <c r="L1097" s="243">
        <f>SUMIFS('A-methods'!R:R,'A-methods'!$AG:$AG,"absolute",'A-methods'!$AF:$AF,$B1097,'A-methods'!$E:$E,$C1097,'A-methods'!$A:$A,$D1097)</f>
        <v>0</v>
      </c>
      <c r="M1097" s="243">
        <f>SUMIFS('A-methods'!S:S,'A-methods'!$AG:$AG,"absolute",'A-methods'!$AF:$AF,$B1097,'A-methods'!$E:$E,$C1097,'A-methods'!$A:$A,$D1097)</f>
        <v>0</v>
      </c>
      <c r="N1097" s="243">
        <f>SUMIFS('A-methods'!T:T,'A-methods'!$AG:$AG,"absolute",'A-methods'!$AF:$AF,$B1097,'A-methods'!$E:$E,$C1097,'A-methods'!$A:$A,$D1097)</f>
        <v>0</v>
      </c>
      <c r="O1097" s="243">
        <f>SUMIFS('A-methods'!U:U,'A-methods'!$AG:$AG,"absolute",'A-methods'!$AF:$AF,$B1097,'A-methods'!$E:$E,$C1097,'A-methods'!$A:$A,$D1097)</f>
        <v>0</v>
      </c>
      <c r="P1097" s="243">
        <f>SUMIFS('A-methods'!V:V,'A-methods'!$AG:$AG,"absolute",'A-methods'!$AF:$AF,$B1097,'A-methods'!$E:$E,$C1097,'A-methods'!$A:$A,$D1097)</f>
        <v>0</v>
      </c>
      <c r="Q1097" s="243">
        <f>SUMIFS('A-methods'!W:W,'A-methods'!$AG:$AG,"absolute",'A-methods'!$AF:$AF,$B1097,'A-methods'!$E:$E,$C1097,'A-methods'!$A:$A,$D1097)</f>
        <v>0</v>
      </c>
      <c r="R1097" s="243">
        <f>SUMIFS('A-methods'!X:X,'A-methods'!$AG:$AG,"absolute",'A-methods'!$AF:$AF,$B1097,'A-methods'!$E:$E,$C1097,'A-methods'!$A:$A,$D1097)</f>
        <v>0</v>
      </c>
      <c r="S1097" s="243">
        <f>SUMIFS('A-methods'!Y:Y,'A-methods'!$AG:$AG,"absolute",'A-methods'!$AF:$AF,$B1097,'A-methods'!$E:$E,$C1097,'A-methods'!$A:$A,$D1097)</f>
        <v>0</v>
      </c>
      <c r="T1097" s="243">
        <f>SUMIFS('A-methods'!Z:Z,'A-methods'!$AG:$AG,"absolute",'A-methods'!$AF:$AF,$B1097,'A-methods'!$E:$E,$C1097,'A-methods'!$A:$A,$D1097)</f>
        <v>0</v>
      </c>
      <c r="U1097" s="243">
        <f>SUMIFS('A-methods'!AA:AA,'A-methods'!$AG:$AG,"absolute",'A-methods'!$AF:$AF,$B1097,'A-methods'!$E:$E,$C1097,'A-methods'!$A:$A,$D1097)</f>
        <v>0</v>
      </c>
      <c r="V1097" s="243">
        <f>SUMIFS('A-methods'!AB:AB,'A-methods'!$AG:$AG,"absolute",'A-methods'!$AF:$AF,$B1097,'A-methods'!$E:$E,$C1097,'A-methods'!$A:$A,$D1097)</f>
        <v>0</v>
      </c>
      <c r="W1097" s="243">
        <f>SUMIFS('A-methods'!AC:AC,'A-methods'!$AG:$AG,"absolute",'A-methods'!$AF:$AF,$B1097,'A-methods'!$E:$E,$C1097,'A-methods'!$A:$A,$D1097)</f>
        <v>0</v>
      </c>
      <c r="X1097" s="243">
        <f>SUMIFS('A-methods'!AD:AD,'A-methods'!$AG:$AG,"absolute",'A-methods'!$AF:$AF,$B1097,'A-methods'!$E:$E,$C1097,'A-methods'!$A:$A,$D1097)</f>
        <v>0</v>
      </c>
      <c r="Y1097" s="243">
        <f>SUMIFS('A-methods'!AE:AE,'A-methods'!$AG:$AG,"absolute",'A-methods'!$AF:$AF,$B1097,'A-methods'!$E:$E,$C1097,'A-methods'!$A:$A,$D1097)</f>
        <v>0</v>
      </c>
    </row>
    <row r="1098" spans="1:25">
      <c r="A1098" s="237" t="s">
        <v>125</v>
      </c>
      <c r="B1098" s="221" t="s">
        <v>1208</v>
      </c>
      <c r="C1098" s="274" t="str">
        <f t="shared" si="105"/>
        <v>NT</v>
      </c>
      <c r="D1098" s="272" t="str">
        <f t="shared" si="104"/>
        <v>Low</v>
      </c>
      <c r="E1098" s="195">
        <f>SUMIFS('A-methods'!K:K,'A-methods'!$AG:$AG,"absolute",'A-methods'!$AF:$AF,$B1098,'A-methods'!$E:$E,$C1098,'A-methods'!$A:$A,$D1098)</f>
        <v>0</v>
      </c>
      <c r="F1098" s="243">
        <f>SUMIFS('A-methods'!L:L,'A-methods'!$AG:$AG,"absolute",'A-methods'!$AF:$AF,$B1098,'A-methods'!$E:$E,$C1098,'A-methods'!$A:$A,$D1098)</f>
        <v>0</v>
      </c>
      <c r="G1098" s="243">
        <f>SUMIFS('A-methods'!M:M,'A-methods'!$AG:$AG,"absolute",'A-methods'!$AF:$AF,$B1098,'A-methods'!$E:$E,$C1098,'A-methods'!$A:$A,$D1098)</f>
        <v>0</v>
      </c>
      <c r="H1098" s="243">
        <f>SUMIFS('A-methods'!N:N,'A-methods'!$AG:$AG,"absolute",'A-methods'!$AF:$AF,$B1098,'A-methods'!$E:$E,$C1098,'A-methods'!$A:$A,$D1098)</f>
        <v>0</v>
      </c>
      <c r="I1098" s="243">
        <f>SUMIFS('A-methods'!O:O,'A-methods'!$AG:$AG,"absolute",'A-methods'!$AF:$AF,$B1098,'A-methods'!$E:$E,$C1098,'A-methods'!$A:$A,$D1098)</f>
        <v>0</v>
      </c>
      <c r="J1098" s="243">
        <f>SUMIFS('A-methods'!P:P,'A-methods'!$AG:$AG,"absolute",'A-methods'!$AF:$AF,$B1098,'A-methods'!$E:$E,$C1098,'A-methods'!$A:$A,$D1098)</f>
        <v>0</v>
      </c>
      <c r="K1098" s="243">
        <f>SUMIFS('A-methods'!Q:Q,'A-methods'!$AG:$AG,"absolute",'A-methods'!$AF:$AF,$B1098,'A-methods'!$E:$E,$C1098,'A-methods'!$A:$A,$D1098)</f>
        <v>0</v>
      </c>
      <c r="L1098" s="243">
        <f>SUMIFS('A-methods'!R:R,'A-methods'!$AG:$AG,"absolute",'A-methods'!$AF:$AF,$B1098,'A-methods'!$E:$E,$C1098,'A-methods'!$A:$A,$D1098)</f>
        <v>0</v>
      </c>
      <c r="M1098" s="243">
        <f>SUMIFS('A-methods'!S:S,'A-methods'!$AG:$AG,"absolute",'A-methods'!$AF:$AF,$B1098,'A-methods'!$E:$E,$C1098,'A-methods'!$A:$A,$D1098)</f>
        <v>0</v>
      </c>
      <c r="N1098" s="243">
        <f>SUMIFS('A-methods'!T:T,'A-methods'!$AG:$AG,"absolute",'A-methods'!$AF:$AF,$B1098,'A-methods'!$E:$E,$C1098,'A-methods'!$A:$A,$D1098)</f>
        <v>0</v>
      </c>
      <c r="O1098" s="243">
        <f>SUMIFS('A-methods'!U:U,'A-methods'!$AG:$AG,"absolute",'A-methods'!$AF:$AF,$B1098,'A-methods'!$E:$E,$C1098,'A-methods'!$A:$A,$D1098)</f>
        <v>0</v>
      </c>
      <c r="P1098" s="243">
        <f>SUMIFS('A-methods'!V:V,'A-methods'!$AG:$AG,"absolute",'A-methods'!$AF:$AF,$B1098,'A-methods'!$E:$E,$C1098,'A-methods'!$A:$A,$D1098)</f>
        <v>0</v>
      </c>
      <c r="Q1098" s="243">
        <f>SUMIFS('A-methods'!W:W,'A-methods'!$AG:$AG,"absolute",'A-methods'!$AF:$AF,$B1098,'A-methods'!$E:$E,$C1098,'A-methods'!$A:$A,$D1098)</f>
        <v>0</v>
      </c>
      <c r="R1098" s="243">
        <f>SUMIFS('A-methods'!X:X,'A-methods'!$AG:$AG,"absolute",'A-methods'!$AF:$AF,$B1098,'A-methods'!$E:$E,$C1098,'A-methods'!$A:$A,$D1098)</f>
        <v>0</v>
      </c>
      <c r="S1098" s="243">
        <f>SUMIFS('A-methods'!Y:Y,'A-methods'!$AG:$AG,"absolute",'A-methods'!$AF:$AF,$B1098,'A-methods'!$E:$E,$C1098,'A-methods'!$A:$A,$D1098)</f>
        <v>0</v>
      </c>
      <c r="T1098" s="243">
        <f>SUMIFS('A-methods'!Z:Z,'A-methods'!$AG:$AG,"absolute",'A-methods'!$AF:$AF,$B1098,'A-methods'!$E:$E,$C1098,'A-methods'!$A:$A,$D1098)</f>
        <v>0</v>
      </c>
      <c r="U1098" s="243">
        <f>SUMIFS('A-methods'!AA:AA,'A-methods'!$AG:$AG,"absolute",'A-methods'!$AF:$AF,$B1098,'A-methods'!$E:$E,$C1098,'A-methods'!$A:$A,$D1098)</f>
        <v>0</v>
      </c>
      <c r="V1098" s="243">
        <f>SUMIFS('A-methods'!AB:AB,'A-methods'!$AG:$AG,"absolute",'A-methods'!$AF:$AF,$B1098,'A-methods'!$E:$E,$C1098,'A-methods'!$A:$A,$D1098)</f>
        <v>0</v>
      </c>
      <c r="W1098" s="243">
        <f>SUMIFS('A-methods'!AC:AC,'A-methods'!$AG:$AG,"absolute",'A-methods'!$AF:$AF,$B1098,'A-methods'!$E:$E,$C1098,'A-methods'!$A:$A,$D1098)</f>
        <v>0</v>
      </c>
      <c r="X1098" s="243">
        <f>SUMIFS('A-methods'!AD:AD,'A-methods'!$AG:$AG,"absolute",'A-methods'!$AF:$AF,$B1098,'A-methods'!$E:$E,$C1098,'A-methods'!$A:$A,$D1098)</f>
        <v>0</v>
      </c>
      <c r="Y1098" s="243">
        <f>SUMIFS('A-methods'!AE:AE,'A-methods'!$AG:$AG,"absolute",'A-methods'!$AF:$AF,$B1098,'A-methods'!$E:$E,$C1098,'A-methods'!$A:$A,$D1098)</f>
        <v>0</v>
      </c>
    </row>
    <row r="1099" spans="1:25">
      <c r="A1099" s="237" t="s">
        <v>127</v>
      </c>
      <c r="B1099" s="221" t="s">
        <v>128</v>
      </c>
      <c r="C1099" s="274" t="str">
        <f t="shared" si="105"/>
        <v>NT</v>
      </c>
      <c r="D1099" s="272" t="str">
        <f t="shared" si="104"/>
        <v>Low</v>
      </c>
      <c r="E1099" s="195">
        <f>SUMIFS('A-methods'!K:K,'A-methods'!$AG:$AG,"absolute",'A-methods'!$AF:$AF,$B1099,'A-methods'!$E:$E,$C1099,'A-methods'!$A:$A,$D1099)</f>
        <v>0</v>
      </c>
      <c r="F1099" s="243">
        <f>SUMIFS('A-methods'!L:L,'A-methods'!$AG:$AG,"absolute",'A-methods'!$AF:$AF,$B1099,'A-methods'!$E:$E,$C1099,'A-methods'!$A:$A,$D1099)</f>
        <v>0</v>
      </c>
      <c r="G1099" s="243">
        <f>SUMIFS('A-methods'!M:M,'A-methods'!$AG:$AG,"absolute",'A-methods'!$AF:$AF,$B1099,'A-methods'!$E:$E,$C1099,'A-methods'!$A:$A,$D1099)</f>
        <v>0</v>
      </c>
      <c r="H1099" s="243">
        <f>SUMIFS('A-methods'!N:N,'A-methods'!$AG:$AG,"absolute",'A-methods'!$AF:$AF,$B1099,'A-methods'!$E:$E,$C1099,'A-methods'!$A:$A,$D1099)</f>
        <v>0</v>
      </c>
      <c r="I1099" s="243">
        <f>SUMIFS('A-methods'!O:O,'A-methods'!$AG:$AG,"absolute",'A-methods'!$AF:$AF,$B1099,'A-methods'!$E:$E,$C1099,'A-methods'!$A:$A,$D1099)</f>
        <v>0</v>
      </c>
      <c r="J1099" s="243">
        <f>SUMIFS('A-methods'!P:P,'A-methods'!$AG:$AG,"absolute",'A-methods'!$AF:$AF,$B1099,'A-methods'!$E:$E,$C1099,'A-methods'!$A:$A,$D1099)</f>
        <v>0</v>
      </c>
      <c r="K1099" s="243">
        <f>SUMIFS('A-methods'!Q:Q,'A-methods'!$AG:$AG,"absolute",'A-methods'!$AF:$AF,$B1099,'A-methods'!$E:$E,$C1099,'A-methods'!$A:$A,$D1099)</f>
        <v>0</v>
      </c>
      <c r="L1099" s="243">
        <f>SUMIFS('A-methods'!R:R,'A-methods'!$AG:$AG,"absolute",'A-methods'!$AF:$AF,$B1099,'A-methods'!$E:$E,$C1099,'A-methods'!$A:$A,$D1099)</f>
        <v>0</v>
      </c>
      <c r="M1099" s="243">
        <f>SUMIFS('A-methods'!S:S,'A-methods'!$AG:$AG,"absolute",'A-methods'!$AF:$AF,$B1099,'A-methods'!$E:$E,$C1099,'A-methods'!$A:$A,$D1099)</f>
        <v>0</v>
      </c>
      <c r="N1099" s="243">
        <f>SUMIFS('A-methods'!T:T,'A-methods'!$AG:$AG,"absolute",'A-methods'!$AF:$AF,$B1099,'A-methods'!$E:$E,$C1099,'A-methods'!$A:$A,$D1099)</f>
        <v>0</v>
      </c>
      <c r="O1099" s="243">
        <f>SUMIFS('A-methods'!U:U,'A-methods'!$AG:$AG,"absolute",'A-methods'!$AF:$AF,$B1099,'A-methods'!$E:$E,$C1099,'A-methods'!$A:$A,$D1099)</f>
        <v>0</v>
      </c>
      <c r="P1099" s="243">
        <f>SUMIFS('A-methods'!V:V,'A-methods'!$AG:$AG,"absolute",'A-methods'!$AF:$AF,$B1099,'A-methods'!$E:$E,$C1099,'A-methods'!$A:$A,$D1099)</f>
        <v>0</v>
      </c>
      <c r="Q1099" s="243">
        <f>SUMIFS('A-methods'!W:W,'A-methods'!$AG:$AG,"absolute",'A-methods'!$AF:$AF,$B1099,'A-methods'!$E:$E,$C1099,'A-methods'!$A:$A,$D1099)</f>
        <v>0</v>
      </c>
      <c r="R1099" s="243">
        <f>SUMIFS('A-methods'!X:X,'A-methods'!$AG:$AG,"absolute",'A-methods'!$AF:$AF,$B1099,'A-methods'!$E:$E,$C1099,'A-methods'!$A:$A,$D1099)</f>
        <v>0</v>
      </c>
      <c r="S1099" s="243">
        <f>SUMIFS('A-methods'!Y:Y,'A-methods'!$AG:$AG,"absolute",'A-methods'!$AF:$AF,$B1099,'A-methods'!$E:$E,$C1099,'A-methods'!$A:$A,$D1099)</f>
        <v>0</v>
      </c>
      <c r="T1099" s="243">
        <f>SUMIFS('A-methods'!Z:Z,'A-methods'!$AG:$AG,"absolute",'A-methods'!$AF:$AF,$B1099,'A-methods'!$E:$E,$C1099,'A-methods'!$A:$A,$D1099)</f>
        <v>0</v>
      </c>
      <c r="U1099" s="243">
        <f>SUMIFS('A-methods'!AA:AA,'A-methods'!$AG:$AG,"absolute",'A-methods'!$AF:$AF,$B1099,'A-methods'!$E:$E,$C1099,'A-methods'!$A:$A,$D1099)</f>
        <v>0</v>
      </c>
      <c r="V1099" s="243">
        <f>SUMIFS('A-methods'!AB:AB,'A-methods'!$AG:$AG,"absolute",'A-methods'!$AF:$AF,$B1099,'A-methods'!$E:$E,$C1099,'A-methods'!$A:$A,$D1099)</f>
        <v>0</v>
      </c>
      <c r="W1099" s="243">
        <f>SUMIFS('A-methods'!AC:AC,'A-methods'!$AG:$AG,"absolute",'A-methods'!$AF:$AF,$B1099,'A-methods'!$E:$E,$C1099,'A-methods'!$A:$A,$D1099)</f>
        <v>0</v>
      </c>
      <c r="X1099" s="243">
        <f>SUMIFS('A-methods'!AD:AD,'A-methods'!$AG:$AG,"absolute",'A-methods'!$AF:$AF,$B1099,'A-methods'!$E:$E,$C1099,'A-methods'!$A:$A,$D1099)</f>
        <v>0</v>
      </c>
      <c r="Y1099" s="243">
        <f>SUMIFS('A-methods'!AE:AE,'A-methods'!$AG:$AG,"absolute",'A-methods'!$AF:$AF,$B1099,'A-methods'!$E:$E,$C1099,'A-methods'!$A:$A,$D1099)</f>
        <v>0</v>
      </c>
    </row>
    <row r="1100" spans="1:25">
      <c r="A1100" s="237" t="s">
        <v>254</v>
      </c>
      <c r="B1100" s="221" t="s">
        <v>202</v>
      </c>
      <c r="C1100" s="274" t="str">
        <f t="shared" si="105"/>
        <v>NT</v>
      </c>
      <c r="D1100" s="272" t="str">
        <f t="shared" si="104"/>
        <v>Low</v>
      </c>
      <c r="E1100" s="195">
        <f>SUMIFS('A-methods'!K:K,'A-methods'!$AG:$AG,"absolute",'A-methods'!$AF:$AF,$B1100,'A-methods'!$E:$E,$C1100,'A-methods'!$A:$A,$D1100)</f>
        <v>0</v>
      </c>
      <c r="F1100" s="243">
        <f>SUMIFS('A-methods'!L:L,'A-methods'!$AG:$AG,"absolute",'A-methods'!$AF:$AF,$B1100,'A-methods'!$E:$E,$C1100,'A-methods'!$A:$A,$D1100)</f>
        <v>0</v>
      </c>
      <c r="G1100" s="243">
        <f>SUMIFS('A-methods'!M:M,'A-methods'!$AG:$AG,"absolute",'A-methods'!$AF:$AF,$B1100,'A-methods'!$E:$E,$C1100,'A-methods'!$A:$A,$D1100)</f>
        <v>0</v>
      </c>
      <c r="H1100" s="243">
        <f>SUMIFS('A-methods'!N:N,'A-methods'!$AG:$AG,"absolute",'A-methods'!$AF:$AF,$B1100,'A-methods'!$E:$E,$C1100,'A-methods'!$A:$A,$D1100)</f>
        <v>0</v>
      </c>
      <c r="I1100" s="243">
        <f>SUMIFS('A-methods'!O:O,'A-methods'!$AG:$AG,"absolute",'A-methods'!$AF:$AF,$B1100,'A-methods'!$E:$E,$C1100,'A-methods'!$A:$A,$D1100)</f>
        <v>0</v>
      </c>
      <c r="J1100" s="243">
        <f>SUMIFS('A-methods'!P:P,'A-methods'!$AG:$AG,"absolute",'A-methods'!$AF:$AF,$B1100,'A-methods'!$E:$E,$C1100,'A-methods'!$A:$A,$D1100)</f>
        <v>0</v>
      </c>
      <c r="K1100" s="243">
        <f>SUMIFS('A-methods'!Q:Q,'A-methods'!$AG:$AG,"absolute",'A-methods'!$AF:$AF,$B1100,'A-methods'!$E:$E,$C1100,'A-methods'!$A:$A,$D1100)</f>
        <v>0</v>
      </c>
      <c r="L1100" s="243">
        <f>SUMIFS('A-methods'!R:R,'A-methods'!$AG:$AG,"absolute",'A-methods'!$AF:$AF,$B1100,'A-methods'!$E:$E,$C1100,'A-methods'!$A:$A,$D1100)</f>
        <v>0</v>
      </c>
      <c r="M1100" s="243">
        <f>SUMIFS('A-methods'!S:S,'A-methods'!$AG:$AG,"absolute",'A-methods'!$AF:$AF,$B1100,'A-methods'!$E:$E,$C1100,'A-methods'!$A:$A,$D1100)</f>
        <v>0</v>
      </c>
      <c r="N1100" s="243">
        <f>SUMIFS('A-methods'!T:T,'A-methods'!$AG:$AG,"absolute",'A-methods'!$AF:$AF,$B1100,'A-methods'!$E:$E,$C1100,'A-methods'!$A:$A,$D1100)</f>
        <v>0</v>
      </c>
      <c r="O1100" s="243">
        <f>SUMIFS('A-methods'!U:U,'A-methods'!$AG:$AG,"absolute",'A-methods'!$AF:$AF,$B1100,'A-methods'!$E:$E,$C1100,'A-methods'!$A:$A,$D1100)</f>
        <v>0</v>
      </c>
      <c r="P1100" s="243">
        <f>SUMIFS('A-methods'!V:V,'A-methods'!$AG:$AG,"absolute",'A-methods'!$AF:$AF,$B1100,'A-methods'!$E:$E,$C1100,'A-methods'!$A:$A,$D1100)</f>
        <v>0</v>
      </c>
      <c r="Q1100" s="243">
        <f>SUMIFS('A-methods'!W:W,'A-methods'!$AG:$AG,"absolute",'A-methods'!$AF:$AF,$B1100,'A-methods'!$E:$E,$C1100,'A-methods'!$A:$A,$D1100)</f>
        <v>0</v>
      </c>
      <c r="R1100" s="243">
        <f>SUMIFS('A-methods'!X:X,'A-methods'!$AG:$AG,"absolute",'A-methods'!$AF:$AF,$B1100,'A-methods'!$E:$E,$C1100,'A-methods'!$A:$A,$D1100)</f>
        <v>0</v>
      </c>
      <c r="S1100" s="243">
        <f>SUMIFS('A-methods'!Y:Y,'A-methods'!$AG:$AG,"absolute",'A-methods'!$AF:$AF,$B1100,'A-methods'!$E:$E,$C1100,'A-methods'!$A:$A,$D1100)</f>
        <v>0</v>
      </c>
      <c r="T1100" s="243">
        <f>SUMIFS('A-methods'!Z:Z,'A-methods'!$AG:$AG,"absolute",'A-methods'!$AF:$AF,$B1100,'A-methods'!$E:$E,$C1100,'A-methods'!$A:$A,$D1100)</f>
        <v>0</v>
      </c>
      <c r="U1100" s="243">
        <f>SUMIFS('A-methods'!AA:AA,'A-methods'!$AG:$AG,"absolute",'A-methods'!$AF:$AF,$B1100,'A-methods'!$E:$E,$C1100,'A-methods'!$A:$A,$D1100)</f>
        <v>0</v>
      </c>
      <c r="V1100" s="243">
        <f>SUMIFS('A-methods'!AB:AB,'A-methods'!$AG:$AG,"absolute",'A-methods'!$AF:$AF,$B1100,'A-methods'!$E:$E,$C1100,'A-methods'!$A:$A,$D1100)</f>
        <v>0</v>
      </c>
      <c r="W1100" s="243">
        <f>SUMIFS('A-methods'!AC:AC,'A-methods'!$AG:$AG,"absolute",'A-methods'!$AF:$AF,$B1100,'A-methods'!$E:$E,$C1100,'A-methods'!$A:$A,$D1100)</f>
        <v>0</v>
      </c>
      <c r="X1100" s="243">
        <f>SUMIFS('A-methods'!AD:AD,'A-methods'!$AG:$AG,"absolute",'A-methods'!$AF:$AF,$B1100,'A-methods'!$E:$E,$C1100,'A-methods'!$A:$A,$D1100)</f>
        <v>0</v>
      </c>
      <c r="Y1100" s="243">
        <f>SUMIFS('A-methods'!AE:AE,'A-methods'!$AG:$AG,"absolute",'A-methods'!$AF:$AF,$B1100,'A-methods'!$E:$E,$C1100,'A-methods'!$A:$A,$D1100)</f>
        <v>0</v>
      </c>
    </row>
    <row r="1101" spans="1:25">
      <c r="A1101" s="237" t="s">
        <v>255</v>
      </c>
      <c r="B1101" s="221" t="s">
        <v>227</v>
      </c>
      <c r="C1101" s="274" t="str">
        <f t="shared" si="105"/>
        <v>NT</v>
      </c>
      <c r="D1101" s="272" t="str">
        <f t="shared" si="104"/>
        <v>Low</v>
      </c>
      <c r="E1101" s="195">
        <f>SUMIFS('A-methods'!K:K,'A-methods'!$AG:$AG,"absolute",'A-methods'!$AF:$AF,$B1101,'A-methods'!$E:$E,$C1101,'A-methods'!$A:$A,$D1101)</f>
        <v>0</v>
      </c>
      <c r="F1101" s="243">
        <f>SUMIFS('A-methods'!L:L,'A-methods'!$AG:$AG,"absolute",'A-methods'!$AF:$AF,$B1101,'A-methods'!$E:$E,$C1101,'A-methods'!$A:$A,$D1101)</f>
        <v>0</v>
      </c>
      <c r="G1101" s="243">
        <f>SUMIFS('A-methods'!M:M,'A-methods'!$AG:$AG,"absolute",'A-methods'!$AF:$AF,$B1101,'A-methods'!$E:$E,$C1101,'A-methods'!$A:$A,$D1101)</f>
        <v>0</v>
      </c>
      <c r="H1101" s="243">
        <f>SUMIFS('A-methods'!N:N,'A-methods'!$AG:$AG,"absolute",'A-methods'!$AF:$AF,$B1101,'A-methods'!$E:$E,$C1101,'A-methods'!$A:$A,$D1101)</f>
        <v>0</v>
      </c>
      <c r="I1101" s="243">
        <f>SUMIFS('A-methods'!O:O,'A-methods'!$AG:$AG,"absolute",'A-methods'!$AF:$AF,$B1101,'A-methods'!$E:$E,$C1101,'A-methods'!$A:$A,$D1101)</f>
        <v>0</v>
      </c>
      <c r="J1101" s="243">
        <f>SUMIFS('A-methods'!P:P,'A-methods'!$AG:$AG,"absolute",'A-methods'!$AF:$AF,$B1101,'A-methods'!$E:$E,$C1101,'A-methods'!$A:$A,$D1101)</f>
        <v>0</v>
      </c>
      <c r="K1101" s="243">
        <f>SUMIFS('A-methods'!Q:Q,'A-methods'!$AG:$AG,"absolute",'A-methods'!$AF:$AF,$B1101,'A-methods'!$E:$E,$C1101,'A-methods'!$A:$A,$D1101)</f>
        <v>0</v>
      </c>
      <c r="L1101" s="243">
        <f>SUMIFS('A-methods'!R:R,'A-methods'!$AG:$AG,"absolute",'A-methods'!$AF:$AF,$B1101,'A-methods'!$E:$E,$C1101,'A-methods'!$A:$A,$D1101)</f>
        <v>0</v>
      </c>
      <c r="M1101" s="243">
        <f>SUMIFS('A-methods'!S:S,'A-methods'!$AG:$AG,"absolute",'A-methods'!$AF:$AF,$B1101,'A-methods'!$E:$E,$C1101,'A-methods'!$A:$A,$D1101)</f>
        <v>0</v>
      </c>
      <c r="N1101" s="243">
        <f>SUMIFS('A-methods'!T:T,'A-methods'!$AG:$AG,"absolute",'A-methods'!$AF:$AF,$B1101,'A-methods'!$E:$E,$C1101,'A-methods'!$A:$A,$D1101)</f>
        <v>0</v>
      </c>
      <c r="O1101" s="243">
        <f>SUMIFS('A-methods'!U:U,'A-methods'!$AG:$AG,"absolute",'A-methods'!$AF:$AF,$B1101,'A-methods'!$E:$E,$C1101,'A-methods'!$A:$A,$D1101)</f>
        <v>0</v>
      </c>
      <c r="P1101" s="243">
        <f>SUMIFS('A-methods'!V:V,'A-methods'!$AG:$AG,"absolute",'A-methods'!$AF:$AF,$B1101,'A-methods'!$E:$E,$C1101,'A-methods'!$A:$A,$D1101)</f>
        <v>0</v>
      </c>
      <c r="Q1101" s="243">
        <f>SUMIFS('A-methods'!W:W,'A-methods'!$AG:$AG,"absolute",'A-methods'!$AF:$AF,$B1101,'A-methods'!$E:$E,$C1101,'A-methods'!$A:$A,$D1101)</f>
        <v>0</v>
      </c>
      <c r="R1101" s="243">
        <f>SUMIFS('A-methods'!X:X,'A-methods'!$AG:$AG,"absolute",'A-methods'!$AF:$AF,$B1101,'A-methods'!$E:$E,$C1101,'A-methods'!$A:$A,$D1101)</f>
        <v>0</v>
      </c>
      <c r="S1101" s="243">
        <f>SUMIFS('A-methods'!Y:Y,'A-methods'!$AG:$AG,"absolute",'A-methods'!$AF:$AF,$B1101,'A-methods'!$E:$E,$C1101,'A-methods'!$A:$A,$D1101)</f>
        <v>0</v>
      </c>
      <c r="T1101" s="243">
        <f>SUMIFS('A-methods'!Z:Z,'A-methods'!$AG:$AG,"absolute",'A-methods'!$AF:$AF,$B1101,'A-methods'!$E:$E,$C1101,'A-methods'!$A:$A,$D1101)</f>
        <v>0</v>
      </c>
      <c r="U1101" s="243">
        <f>SUMIFS('A-methods'!AA:AA,'A-methods'!$AG:$AG,"absolute",'A-methods'!$AF:$AF,$B1101,'A-methods'!$E:$E,$C1101,'A-methods'!$A:$A,$D1101)</f>
        <v>0</v>
      </c>
      <c r="V1101" s="243">
        <f>SUMIFS('A-methods'!AB:AB,'A-methods'!$AG:$AG,"absolute",'A-methods'!$AF:$AF,$B1101,'A-methods'!$E:$E,$C1101,'A-methods'!$A:$A,$D1101)</f>
        <v>0</v>
      </c>
      <c r="W1101" s="243">
        <f>SUMIFS('A-methods'!AC:AC,'A-methods'!$AG:$AG,"absolute",'A-methods'!$AF:$AF,$B1101,'A-methods'!$E:$E,$C1101,'A-methods'!$A:$A,$D1101)</f>
        <v>0</v>
      </c>
      <c r="X1101" s="243">
        <f>SUMIFS('A-methods'!AD:AD,'A-methods'!$AG:$AG,"absolute",'A-methods'!$AF:$AF,$B1101,'A-methods'!$E:$E,$C1101,'A-methods'!$A:$A,$D1101)</f>
        <v>0</v>
      </c>
      <c r="Y1101" s="243">
        <f>SUMIFS('A-methods'!AE:AE,'A-methods'!$AG:$AG,"absolute",'A-methods'!$AF:$AF,$B1101,'A-methods'!$E:$E,$C1101,'A-methods'!$A:$A,$D1101)</f>
        <v>0</v>
      </c>
    </row>
    <row r="1102" spans="1:25">
      <c r="A1102" s="237" t="s">
        <v>256</v>
      </c>
      <c r="B1102" s="221" t="s">
        <v>372</v>
      </c>
      <c r="C1102" s="274" t="str">
        <f t="shared" si="105"/>
        <v>NT</v>
      </c>
      <c r="D1102" s="272" t="str">
        <f t="shared" si="104"/>
        <v>Low</v>
      </c>
      <c r="E1102" s="195">
        <f>SUMIFS('A-methods'!K:K,'A-methods'!$AG:$AG,"absolute",'A-methods'!$AF:$AF,$B1102,'A-methods'!$E:$E,$C1102,'A-methods'!$A:$A,$D1102)</f>
        <v>0</v>
      </c>
      <c r="F1102" s="243">
        <f>SUMIFS('A-methods'!L:L,'A-methods'!$AG:$AG,"absolute",'A-methods'!$AF:$AF,$B1102,'A-methods'!$E:$E,$C1102,'A-methods'!$A:$A,$D1102)</f>
        <v>0</v>
      </c>
      <c r="G1102" s="243">
        <f>SUMIFS('A-methods'!M:M,'A-methods'!$AG:$AG,"absolute",'A-methods'!$AF:$AF,$B1102,'A-methods'!$E:$E,$C1102,'A-methods'!$A:$A,$D1102)</f>
        <v>0</v>
      </c>
      <c r="H1102" s="243">
        <f>SUMIFS('A-methods'!N:N,'A-methods'!$AG:$AG,"absolute",'A-methods'!$AF:$AF,$B1102,'A-methods'!$E:$E,$C1102,'A-methods'!$A:$A,$D1102)</f>
        <v>0</v>
      </c>
      <c r="I1102" s="243">
        <f>SUMIFS('A-methods'!O:O,'A-methods'!$AG:$AG,"absolute",'A-methods'!$AF:$AF,$B1102,'A-methods'!$E:$E,$C1102,'A-methods'!$A:$A,$D1102)</f>
        <v>0</v>
      </c>
      <c r="J1102" s="243">
        <f>SUMIFS('A-methods'!P:P,'A-methods'!$AG:$AG,"absolute",'A-methods'!$AF:$AF,$B1102,'A-methods'!$E:$E,$C1102,'A-methods'!$A:$A,$D1102)</f>
        <v>0</v>
      </c>
      <c r="K1102" s="243">
        <f>SUMIFS('A-methods'!Q:Q,'A-methods'!$AG:$AG,"absolute",'A-methods'!$AF:$AF,$B1102,'A-methods'!$E:$E,$C1102,'A-methods'!$A:$A,$D1102)</f>
        <v>0</v>
      </c>
      <c r="L1102" s="243">
        <f>SUMIFS('A-methods'!R:R,'A-methods'!$AG:$AG,"absolute",'A-methods'!$AF:$AF,$B1102,'A-methods'!$E:$E,$C1102,'A-methods'!$A:$A,$D1102)</f>
        <v>0</v>
      </c>
      <c r="M1102" s="243">
        <f>SUMIFS('A-methods'!S:S,'A-methods'!$AG:$AG,"absolute",'A-methods'!$AF:$AF,$B1102,'A-methods'!$E:$E,$C1102,'A-methods'!$A:$A,$D1102)</f>
        <v>0</v>
      </c>
      <c r="N1102" s="243">
        <f>SUMIFS('A-methods'!T:T,'A-methods'!$AG:$AG,"absolute",'A-methods'!$AF:$AF,$B1102,'A-methods'!$E:$E,$C1102,'A-methods'!$A:$A,$D1102)</f>
        <v>0</v>
      </c>
      <c r="O1102" s="243">
        <f>SUMIFS('A-methods'!U:U,'A-methods'!$AG:$AG,"absolute",'A-methods'!$AF:$AF,$B1102,'A-methods'!$E:$E,$C1102,'A-methods'!$A:$A,$D1102)</f>
        <v>0</v>
      </c>
      <c r="P1102" s="243">
        <f>SUMIFS('A-methods'!V:V,'A-methods'!$AG:$AG,"absolute",'A-methods'!$AF:$AF,$B1102,'A-methods'!$E:$E,$C1102,'A-methods'!$A:$A,$D1102)</f>
        <v>0</v>
      </c>
      <c r="Q1102" s="243">
        <f>SUMIFS('A-methods'!W:W,'A-methods'!$AG:$AG,"absolute",'A-methods'!$AF:$AF,$B1102,'A-methods'!$E:$E,$C1102,'A-methods'!$A:$A,$D1102)</f>
        <v>0</v>
      </c>
      <c r="R1102" s="243">
        <f>SUMIFS('A-methods'!X:X,'A-methods'!$AG:$AG,"absolute",'A-methods'!$AF:$AF,$B1102,'A-methods'!$E:$E,$C1102,'A-methods'!$A:$A,$D1102)</f>
        <v>0</v>
      </c>
      <c r="S1102" s="243">
        <f>SUMIFS('A-methods'!Y:Y,'A-methods'!$AG:$AG,"absolute",'A-methods'!$AF:$AF,$B1102,'A-methods'!$E:$E,$C1102,'A-methods'!$A:$A,$D1102)</f>
        <v>0</v>
      </c>
      <c r="T1102" s="243">
        <f>SUMIFS('A-methods'!Z:Z,'A-methods'!$AG:$AG,"absolute",'A-methods'!$AF:$AF,$B1102,'A-methods'!$E:$E,$C1102,'A-methods'!$A:$A,$D1102)</f>
        <v>0</v>
      </c>
      <c r="U1102" s="243">
        <f>SUMIFS('A-methods'!AA:AA,'A-methods'!$AG:$AG,"absolute",'A-methods'!$AF:$AF,$B1102,'A-methods'!$E:$E,$C1102,'A-methods'!$A:$A,$D1102)</f>
        <v>0</v>
      </c>
      <c r="V1102" s="243">
        <f>SUMIFS('A-methods'!AB:AB,'A-methods'!$AG:$AG,"absolute",'A-methods'!$AF:$AF,$B1102,'A-methods'!$E:$E,$C1102,'A-methods'!$A:$A,$D1102)</f>
        <v>0</v>
      </c>
      <c r="W1102" s="243">
        <f>SUMIFS('A-methods'!AC:AC,'A-methods'!$AG:$AG,"absolute",'A-methods'!$AF:$AF,$B1102,'A-methods'!$E:$E,$C1102,'A-methods'!$A:$A,$D1102)</f>
        <v>0</v>
      </c>
      <c r="X1102" s="243">
        <f>SUMIFS('A-methods'!AD:AD,'A-methods'!$AG:$AG,"absolute",'A-methods'!$AF:$AF,$B1102,'A-methods'!$E:$E,$C1102,'A-methods'!$A:$A,$D1102)</f>
        <v>0</v>
      </c>
      <c r="Y1102" s="243">
        <f>SUMIFS('A-methods'!AE:AE,'A-methods'!$AG:$AG,"absolute",'A-methods'!$AF:$AF,$B1102,'A-methods'!$E:$E,$C1102,'A-methods'!$A:$A,$D1102)</f>
        <v>0</v>
      </c>
    </row>
    <row r="1103" spans="1:25">
      <c r="A1103" s="237" t="s">
        <v>370</v>
      </c>
      <c r="B1103" s="221" t="s">
        <v>371</v>
      </c>
      <c r="C1103" s="274" t="str">
        <f t="shared" si="105"/>
        <v>NT</v>
      </c>
      <c r="D1103" s="272" t="str">
        <f t="shared" si="104"/>
        <v>Low</v>
      </c>
      <c r="E1103" s="195">
        <f>SUMIFS('A-methods'!K:K,'A-methods'!$AG:$AG,"absolute",'A-methods'!$AF:$AF,$B1103,'A-methods'!$E:$E,$C1103,'A-methods'!$A:$A,$D1103)</f>
        <v>0</v>
      </c>
      <c r="F1103" s="243">
        <f>SUMIFS('A-methods'!L:L,'A-methods'!$AG:$AG,"absolute",'A-methods'!$AF:$AF,$B1103,'A-methods'!$E:$E,$C1103,'A-methods'!$A:$A,$D1103)</f>
        <v>0</v>
      </c>
      <c r="G1103" s="243">
        <f>SUMIFS('A-methods'!M:M,'A-methods'!$AG:$AG,"absolute",'A-methods'!$AF:$AF,$B1103,'A-methods'!$E:$E,$C1103,'A-methods'!$A:$A,$D1103)</f>
        <v>0</v>
      </c>
      <c r="H1103" s="243">
        <f>SUMIFS('A-methods'!N:N,'A-methods'!$AG:$AG,"absolute",'A-methods'!$AF:$AF,$B1103,'A-methods'!$E:$E,$C1103,'A-methods'!$A:$A,$D1103)</f>
        <v>0</v>
      </c>
      <c r="I1103" s="243">
        <f>SUMIFS('A-methods'!O:O,'A-methods'!$AG:$AG,"absolute",'A-methods'!$AF:$AF,$B1103,'A-methods'!$E:$E,$C1103,'A-methods'!$A:$A,$D1103)</f>
        <v>0</v>
      </c>
      <c r="J1103" s="243">
        <f>SUMIFS('A-methods'!P:P,'A-methods'!$AG:$AG,"absolute",'A-methods'!$AF:$AF,$B1103,'A-methods'!$E:$E,$C1103,'A-methods'!$A:$A,$D1103)</f>
        <v>0</v>
      </c>
      <c r="K1103" s="243">
        <f>SUMIFS('A-methods'!Q:Q,'A-methods'!$AG:$AG,"absolute",'A-methods'!$AF:$AF,$B1103,'A-methods'!$E:$E,$C1103,'A-methods'!$A:$A,$D1103)</f>
        <v>0</v>
      </c>
      <c r="L1103" s="243">
        <f>SUMIFS('A-methods'!R:R,'A-methods'!$AG:$AG,"absolute",'A-methods'!$AF:$AF,$B1103,'A-methods'!$E:$E,$C1103,'A-methods'!$A:$A,$D1103)</f>
        <v>0</v>
      </c>
      <c r="M1103" s="243">
        <f>SUMIFS('A-methods'!S:S,'A-methods'!$AG:$AG,"absolute",'A-methods'!$AF:$AF,$B1103,'A-methods'!$E:$E,$C1103,'A-methods'!$A:$A,$D1103)</f>
        <v>0</v>
      </c>
      <c r="N1103" s="243">
        <f>SUMIFS('A-methods'!T:T,'A-methods'!$AG:$AG,"absolute",'A-methods'!$AF:$AF,$B1103,'A-methods'!$E:$E,$C1103,'A-methods'!$A:$A,$D1103)</f>
        <v>0</v>
      </c>
      <c r="O1103" s="243">
        <f>SUMIFS('A-methods'!U:U,'A-methods'!$AG:$AG,"absolute",'A-methods'!$AF:$AF,$B1103,'A-methods'!$E:$E,$C1103,'A-methods'!$A:$A,$D1103)</f>
        <v>0</v>
      </c>
      <c r="P1103" s="243">
        <f>SUMIFS('A-methods'!V:V,'A-methods'!$AG:$AG,"absolute",'A-methods'!$AF:$AF,$B1103,'A-methods'!$E:$E,$C1103,'A-methods'!$A:$A,$D1103)</f>
        <v>0</v>
      </c>
      <c r="Q1103" s="243">
        <f>SUMIFS('A-methods'!W:W,'A-methods'!$AG:$AG,"absolute",'A-methods'!$AF:$AF,$B1103,'A-methods'!$E:$E,$C1103,'A-methods'!$A:$A,$D1103)</f>
        <v>0</v>
      </c>
      <c r="R1103" s="243">
        <f>SUMIFS('A-methods'!X:X,'A-methods'!$AG:$AG,"absolute",'A-methods'!$AF:$AF,$B1103,'A-methods'!$E:$E,$C1103,'A-methods'!$A:$A,$D1103)</f>
        <v>0</v>
      </c>
      <c r="S1103" s="243">
        <f>SUMIFS('A-methods'!Y:Y,'A-methods'!$AG:$AG,"absolute",'A-methods'!$AF:$AF,$B1103,'A-methods'!$E:$E,$C1103,'A-methods'!$A:$A,$D1103)</f>
        <v>0</v>
      </c>
      <c r="T1103" s="243">
        <f>SUMIFS('A-methods'!Z:Z,'A-methods'!$AG:$AG,"absolute",'A-methods'!$AF:$AF,$B1103,'A-methods'!$E:$E,$C1103,'A-methods'!$A:$A,$D1103)</f>
        <v>0</v>
      </c>
      <c r="U1103" s="243">
        <f>SUMIFS('A-methods'!AA:AA,'A-methods'!$AG:$AG,"absolute",'A-methods'!$AF:$AF,$B1103,'A-methods'!$E:$E,$C1103,'A-methods'!$A:$A,$D1103)</f>
        <v>0</v>
      </c>
      <c r="V1103" s="243">
        <f>SUMIFS('A-methods'!AB:AB,'A-methods'!$AG:$AG,"absolute",'A-methods'!$AF:$AF,$B1103,'A-methods'!$E:$E,$C1103,'A-methods'!$A:$A,$D1103)</f>
        <v>0</v>
      </c>
      <c r="W1103" s="243">
        <f>SUMIFS('A-methods'!AC:AC,'A-methods'!$AG:$AG,"absolute",'A-methods'!$AF:$AF,$B1103,'A-methods'!$E:$E,$C1103,'A-methods'!$A:$A,$D1103)</f>
        <v>0</v>
      </c>
      <c r="X1103" s="243">
        <f>SUMIFS('A-methods'!AD:AD,'A-methods'!$AG:$AG,"absolute",'A-methods'!$AF:$AF,$B1103,'A-methods'!$E:$E,$C1103,'A-methods'!$A:$A,$D1103)</f>
        <v>0</v>
      </c>
      <c r="Y1103" s="243">
        <f>SUMIFS('A-methods'!AE:AE,'A-methods'!$AG:$AG,"absolute",'A-methods'!$AF:$AF,$B1103,'A-methods'!$E:$E,$C1103,'A-methods'!$A:$A,$D1103)</f>
        <v>0</v>
      </c>
    </row>
    <row r="1104" spans="1:25">
      <c r="A1104" s="237" t="s">
        <v>381</v>
      </c>
      <c r="B1104" s="221" t="s">
        <v>382</v>
      </c>
      <c r="C1104" s="274" t="str">
        <f t="shared" si="105"/>
        <v>NT</v>
      </c>
      <c r="D1104" s="272" t="str">
        <f t="shared" si="104"/>
        <v>Low</v>
      </c>
      <c r="E1104" s="195">
        <f>SUMIFS('A-methods'!K:K,'A-methods'!$AG:$AG,"absolute",'A-methods'!$AF:$AF,$B1104,'A-methods'!$E:$E,$C1104,'A-methods'!$A:$A,$D1104)</f>
        <v>0</v>
      </c>
      <c r="F1104" s="243">
        <f>SUMIFS('A-methods'!L:L,'A-methods'!$AG:$AG,"absolute",'A-methods'!$AF:$AF,$B1104,'A-methods'!$E:$E,$C1104,'A-methods'!$A:$A,$D1104)</f>
        <v>0</v>
      </c>
      <c r="G1104" s="243">
        <f>SUMIFS('A-methods'!M:M,'A-methods'!$AG:$AG,"absolute",'A-methods'!$AF:$AF,$B1104,'A-methods'!$E:$E,$C1104,'A-methods'!$A:$A,$D1104)</f>
        <v>0</v>
      </c>
      <c r="H1104" s="243">
        <f>SUMIFS('A-methods'!N:N,'A-methods'!$AG:$AG,"absolute",'A-methods'!$AF:$AF,$B1104,'A-methods'!$E:$E,$C1104,'A-methods'!$A:$A,$D1104)</f>
        <v>0</v>
      </c>
      <c r="I1104" s="243">
        <f>SUMIFS('A-methods'!O:O,'A-methods'!$AG:$AG,"absolute",'A-methods'!$AF:$AF,$B1104,'A-methods'!$E:$E,$C1104,'A-methods'!$A:$A,$D1104)</f>
        <v>0</v>
      </c>
      <c r="J1104" s="243">
        <f>SUMIFS('A-methods'!P:P,'A-methods'!$AG:$AG,"absolute",'A-methods'!$AF:$AF,$B1104,'A-methods'!$E:$E,$C1104,'A-methods'!$A:$A,$D1104)</f>
        <v>0</v>
      </c>
      <c r="K1104" s="243">
        <f>SUMIFS('A-methods'!Q:Q,'A-methods'!$AG:$AG,"absolute",'A-methods'!$AF:$AF,$B1104,'A-methods'!$E:$E,$C1104,'A-methods'!$A:$A,$D1104)</f>
        <v>0</v>
      </c>
      <c r="L1104" s="243">
        <f>SUMIFS('A-methods'!R:R,'A-methods'!$AG:$AG,"absolute",'A-methods'!$AF:$AF,$B1104,'A-methods'!$E:$E,$C1104,'A-methods'!$A:$A,$D1104)</f>
        <v>0</v>
      </c>
      <c r="M1104" s="243">
        <f>SUMIFS('A-methods'!S:S,'A-methods'!$AG:$AG,"absolute",'A-methods'!$AF:$AF,$B1104,'A-methods'!$E:$E,$C1104,'A-methods'!$A:$A,$D1104)</f>
        <v>0</v>
      </c>
      <c r="N1104" s="243">
        <f>SUMIFS('A-methods'!T:T,'A-methods'!$AG:$AG,"absolute",'A-methods'!$AF:$AF,$B1104,'A-methods'!$E:$E,$C1104,'A-methods'!$A:$A,$D1104)</f>
        <v>0</v>
      </c>
      <c r="O1104" s="243">
        <f>SUMIFS('A-methods'!U:U,'A-methods'!$AG:$AG,"absolute",'A-methods'!$AF:$AF,$B1104,'A-methods'!$E:$E,$C1104,'A-methods'!$A:$A,$D1104)</f>
        <v>0</v>
      </c>
      <c r="P1104" s="243">
        <f>SUMIFS('A-methods'!V:V,'A-methods'!$AG:$AG,"absolute",'A-methods'!$AF:$AF,$B1104,'A-methods'!$E:$E,$C1104,'A-methods'!$A:$A,$D1104)</f>
        <v>0</v>
      </c>
      <c r="Q1104" s="243">
        <f>SUMIFS('A-methods'!W:W,'A-methods'!$AG:$AG,"absolute",'A-methods'!$AF:$AF,$B1104,'A-methods'!$E:$E,$C1104,'A-methods'!$A:$A,$D1104)</f>
        <v>0</v>
      </c>
      <c r="R1104" s="243">
        <f>SUMIFS('A-methods'!X:X,'A-methods'!$AG:$AG,"absolute",'A-methods'!$AF:$AF,$B1104,'A-methods'!$E:$E,$C1104,'A-methods'!$A:$A,$D1104)</f>
        <v>0</v>
      </c>
      <c r="S1104" s="243">
        <f>SUMIFS('A-methods'!Y:Y,'A-methods'!$AG:$AG,"absolute",'A-methods'!$AF:$AF,$B1104,'A-methods'!$E:$E,$C1104,'A-methods'!$A:$A,$D1104)</f>
        <v>0</v>
      </c>
      <c r="T1104" s="243">
        <f>SUMIFS('A-methods'!Z:Z,'A-methods'!$AG:$AG,"absolute",'A-methods'!$AF:$AF,$B1104,'A-methods'!$E:$E,$C1104,'A-methods'!$A:$A,$D1104)</f>
        <v>0</v>
      </c>
      <c r="U1104" s="243">
        <f>SUMIFS('A-methods'!AA:AA,'A-methods'!$AG:$AG,"absolute",'A-methods'!$AF:$AF,$B1104,'A-methods'!$E:$E,$C1104,'A-methods'!$A:$A,$D1104)</f>
        <v>0</v>
      </c>
      <c r="V1104" s="243">
        <f>SUMIFS('A-methods'!AB:AB,'A-methods'!$AG:$AG,"absolute",'A-methods'!$AF:$AF,$B1104,'A-methods'!$E:$E,$C1104,'A-methods'!$A:$A,$D1104)</f>
        <v>0</v>
      </c>
      <c r="W1104" s="243">
        <f>SUMIFS('A-methods'!AC:AC,'A-methods'!$AG:$AG,"absolute",'A-methods'!$AF:$AF,$B1104,'A-methods'!$E:$E,$C1104,'A-methods'!$A:$A,$D1104)</f>
        <v>0</v>
      </c>
      <c r="X1104" s="243">
        <f>SUMIFS('A-methods'!AD:AD,'A-methods'!$AG:$AG,"absolute",'A-methods'!$AF:$AF,$B1104,'A-methods'!$E:$E,$C1104,'A-methods'!$A:$A,$D1104)</f>
        <v>0</v>
      </c>
      <c r="Y1104" s="243">
        <f>SUMIFS('A-methods'!AE:AE,'A-methods'!$AG:$AG,"absolute",'A-methods'!$AF:$AF,$B1104,'A-methods'!$E:$E,$C1104,'A-methods'!$A:$A,$D1104)</f>
        <v>0</v>
      </c>
    </row>
    <row r="1105" spans="1:27">
      <c r="A1105" s="237" t="s">
        <v>257</v>
      </c>
      <c r="B1105" s="221" t="s">
        <v>194</v>
      </c>
      <c r="C1105" s="274" t="str">
        <f t="shared" si="105"/>
        <v>NT</v>
      </c>
      <c r="D1105" s="272" t="str">
        <f t="shared" si="104"/>
        <v>Low</v>
      </c>
      <c r="E1105" s="195">
        <f>SUMIFS('A-methods'!K:K,'A-methods'!$AG:$AG,"absolute",'A-methods'!$AF:$AF,$B1105,'A-methods'!$E:$E,$C1105,'A-methods'!$A:$A,$D1105)</f>
        <v>0</v>
      </c>
      <c r="F1105" s="243">
        <f>SUMIFS('A-methods'!L:L,'A-methods'!$AG:$AG,"absolute",'A-methods'!$AF:$AF,$B1105,'A-methods'!$E:$E,$C1105,'A-methods'!$A:$A,$D1105)</f>
        <v>0</v>
      </c>
      <c r="G1105" s="243">
        <f>SUMIFS('A-methods'!M:M,'A-methods'!$AG:$AG,"absolute",'A-methods'!$AF:$AF,$B1105,'A-methods'!$E:$E,$C1105,'A-methods'!$A:$A,$D1105)</f>
        <v>0</v>
      </c>
      <c r="H1105" s="243">
        <f>SUMIFS('A-methods'!N:N,'A-methods'!$AG:$AG,"absolute",'A-methods'!$AF:$AF,$B1105,'A-methods'!$E:$E,$C1105,'A-methods'!$A:$A,$D1105)</f>
        <v>0</v>
      </c>
      <c r="I1105" s="243">
        <f>SUMIFS('A-methods'!O:O,'A-methods'!$AG:$AG,"absolute",'A-methods'!$AF:$AF,$B1105,'A-methods'!$E:$E,$C1105,'A-methods'!$A:$A,$D1105)</f>
        <v>0</v>
      </c>
      <c r="J1105" s="243">
        <f>SUMIFS('A-methods'!P:P,'A-methods'!$AG:$AG,"absolute",'A-methods'!$AF:$AF,$B1105,'A-methods'!$E:$E,$C1105,'A-methods'!$A:$A,$D1105)</f>
        <v>0</v>
      </c>
      <c r="K1105" s="243">
        <f>SUMIFS('A-methods'!Q:Q,'A-methods'!$AG:$AG,"absolute",'A-methods'!$AF:$AF,$B1105,'A-methods'!$E:$E,$C1105,'A-methods'!$A:$A,$D1105)</f>
        <v>0</v>
      </c>
      <c r="L1105" s="243">
        <f>SUMIFS('A-methods'!R:R,'A-methods'!$AG:$AG,"absolute",'A-methods'!$AF:$AF,$B1105,'A-methods'!$E:$E,$C1105,'A-methods'!$A:$A,$D1105)</f>
        <v>0</v>
      </c>
      <c r="M1105" s="243">
        <f>SUMIFS('A-methods'!S:S,'A-methods'!$AG:$AG,"absolute",'A-methods'!$AF:$AF,$B1105,'A-methods'!$E:$E,$C1105,'A-methods'!$A:$A,$D1105)</f>
        <v>0</v>
      </c>
      <c r="N1105" s="243">
        <f>SUMIFS('A-methods'!T:T,'A-methods'!$AG:$AG,"absolute",'A-methods'!$AF:$AF,$B1105,'A-methods'!$E:$E,$C1105,'A-methods'!$A:$A,$D1105)</f>
        <v>0</v>
      </c>
      <c r="O1105" s="243">
        <f>SUMIFS('A-methods'!U:U,'A-methods'!$AG:$AG,"absolute",'A-methods'!$AF:$AF,$B1105,'A-methods'!$E:$E,$C1105,'A-methods'!$A:$A,$D1105)</f>
        <v>0</v>
      </c>
      <c r="P1105" s="243">
        <f>SUMIFS('A-methods'!V:V,'A-methods'!$AG:$AG,"absolute",'A-methods'!$AF:$AF,$B1105,'A-methods'!$E:$E,$C1105,'A-methods'!$A:$A,$D1105)</f>
        <v>0</v>
      </c>
      <c r="Q1105" s="243">
        <f>SUMIFS('A-methods'!W:W,'A-methods'!$AG:$AG,"absolute",'A-methods'!$AF:$AF,$B1105,'A-methods'!$E:$E,$C1105,'A-methods'!$A:$A,$D1105)</f>
        <v>0</v>
      </c>
      <c r="R1105" s="243">
        <f>SUMIFS('A-methods'!X:X,'A-methods'!$AG:$AG,"absolute",'A-methods'!$AF:$AF,$B1105,'A-methods'!$E:$E,$C1105,'A-methods'!$A:$A,$D1105)</f>
        <v>0</v>
      </c>
      <c r="S1105" s="243">
        <f>SUMIFS('A-methods'!Y:Y,'A-methods'!$AG:$AG,"absolute",'A-methods'!$AF:$AF,$B1105,'A-methods'!$E:$E,$C1105,'A-methods'!$A:$A,$D1105)</f>
        <v>0</v>
      </c>
      <c r="T1105" s="243">
        <f>SUMIFS('A-methods'!Z:Z,'A-methods'!$AG:$AG,"absolute",'A-methods'!$AF:$AF,$B1105,'A-methods'!$E:$E,$C1105,'A-methods'!$A:$A,$D1105)</f>
        <v>0</v>
      </c>
      <c r="U1105" s="243">
        <f>SUMIFS('A-methods'!AA:AA,'A-methods'!$AG:$AG,"absolute",'A-methods'!$AF:$AF,$B1105,'A-methods'!$E:$E,$C1105,'A-methods'!$A:$A,$D1105)</f>
        <v>0</v>
      </c>
      <c r="V1105" s="243">
        <f>SUMIFS('A-methods'!AB:AB,'A-methods'!$AG:$AG,"absolute",'A-methods'!$AF:$AF,$B1105,'A-methods'!$E:$E,$C1105,'A-methods'!$A:$A,$D1105)</f>
        <v>0</v>
      </c>
      <c r="W1105" s="243">
        <f>SUMIFS('A-methods'!AC:AC,'A-methods'!$AG:$AG,"absolute",'A-methods'!$AF:$AF,$B1105,'A-methods'!$E:$E,$C1105,'A-methods'!$A:$A,$D1105)</f>
        <v>0</v>
      </c>
      <c r="X1105" s="243">
        <f>SUMIFS('A-methods'!AD:AD,'A-methods'!$AG:$AG,"absolute",'A-methods'!$AF:$AF,$B1105,'A-methods'!$E:$E,$C1105,'A-methods'!$A:$A,$D1105)</f>
        <v>0</v>
      </c>
      <c r="Y1105" s="243">
        <f>SUMIFS('A-methods'!AE:AE,'A-methods'!$AG:$AG,"absolute",'A-methods'!$AF:$AF,$B1105,'A-methods'!$E:$E,$C1105,'A-methods'!$A:$A,$D1105)</f>
        <v>0</v>
      </c>
    </row>
    <row r="1106" spans="1:27">
      <c r="A1106" s="237" t="s">
        <v>159</v>
      </c>
      <c r="B1106" s="221" t="s">
        <v>203</v>
      </c>
      <c r="C1106" s="274" t="str">
        <f t="shared" si="105"/>
        <v>NT</v>
      </c>
      <c r="D1106" s="272" t="str">
        <f t="shared" si="104"/>
        <v>Low</v>
      </c>
      <c r="E1106" s="195">
        <f>SUMIFS('A-methods'!K:K,'A-methods'!$AG:$AG,"absolute",'A-methods'!$AF:$AF,$B1106,'A-methods'!$E:$E,$C1106,'A-methods'!$A:$A,$D1106)</f>
        <v>-6190.2829622554973</v>
      </c>
      <c r="F1106" s="243">
        <f>SUMIFS('A-methods'!L:L,'A-methods'!$AG:$AG,"absolute",'A-methods'!$AF:$AF,$B1106,'A-methods'!$E:$E,$C1106,'A-methods'!$A:$A,$D1106)</f>
        <v>-6190.2829622554973</v>
      </c>
      <c r="G1106" s="243">
        <f>SUMIFS('A-methods'!M:M,'A-methods'!$AG:$AG,"absolute",'A-methods'!$AF:$AF,$B1106,'A-methods'!$E:$E,$C1106,'A-methods'!$A:$A,$D1106)</f>
        <v>-6190.2829622554973</v>
      </c>
      <c r="H1106" s="243">
        <f>SUMIFS('A-methods'!N:N,'A-methods'!$AG:$AG,"absolute",'A-methods'!$AF:$AF,$B1106,'A-methods'!$E:$E,$C1106,'A-methods'!$A:$A,$D1106)</f>
        <v>-6190.2829622554973</v>
      </c>
      <c r="I1106" s="243">
        <f>SUMIFS('A-methods'!O:O,'A-methods'!$AG:$AG,"absolute",'A-methods'!$AF:$AF,$B1106,'A-methods'!$E:$E,$C1106,'A-methods'!$A:$A,$D1106)</f>
        <v>-6190.2829622554973</v>
      </c>
      <c r="J1106" s="243">
        <f>SUMIFS('A-methods'!P:P,'A-methods'!$AG:$AG,"absolute",'A-methods'!$AF:$AF,$B1106,'A-methods'!$E:$E,$C1106,'A-methods'!$A:$A,$D1106)</f>
        <v>-6190.2829622554973</v>
      </c>
      <c r="K1106" s="243">
        <f>SUMIFS('A-methods'!Q:Q,'A-methods'!$AG:$AG,"absolute",'A-methods'!$AF:$AF,$B1106,'A-methods'!$E:$E,$C1106,'A-methods'!$A:$A,$D1106)</f>
        <v>-6190.2829622554973</v>
      </c>
      <c r="L1106" s="243">
        <f>SUMIFS('A-methods'!R:R,'A-methods'!$AG:$AG,"absolute",'A-methods'!$AF:$AF,$B1106,'A-methods'!$E:$E,$C1106,'A-methods'!$A:$A,$D1106)</f>
        <v>-6190.2829622554973</v>
      </c>
      <c r="M1106" s="243">
        <f>SUMIFS('A-methods'!S:S,'A-methods'!$AG:$AG,"absolute",'A-methods'!$AF:$AF,$B1106,'A-methods'!$E:$E,$C1106,'A-methods'!$A:$A,$D1106)</f>
        <v>-6190.2829622554973</v>
      </c>
      <c r="N1106" s="243">
        <f>SUMIFS('A-methods'!T:T,'A-methods'!$AG:$AG,"absolute",'A-methods'!$AF:$AF,$B1106,'A-methods'!$E:$E,$C1106,'A-methods'!$A:$A,$D1106)</f>
        <v>-6190.2829622554973</v>
      </c>
      <c r="O1106" s="243">
        <f>SUMIFS('A-methods'!U:U,'A-methods'!$AG:$AG,"absolute",'A-methods'!$AF:$AF,$B1106,'A-methods'!$E:$E,$C1106,'A-methods'!$A:$A,$D1106)</f>
        <v>-6190.2829622554973</v>
      </c>
      <c r="P1106" s="243">
        <f>SUMIFS('A-methods'!V:V,'A-methods'!$AG:$AG,"absolute",'A-methods'!$AF:$AF,$B1106,'A-methods'!$E:$E,$C1106,'A-methods'!$A:$A,$D1106)</f>
        <v>-6190.2829622554973</v>
      </c>
      <c r="Q1106" s="243">
        <f>SUMIFS('A-methods'!W:W,'A-methods'!$AG:$AG,"absolute",'A-methods'!$AF:$AF,$B1106,'A-methods'!$E:$E,$C1106,'A-methods'!$A:$A,$D1106)</f>
        <v>-6190.2829622554973</v>
      </c>
      <c r="R1106" s="243">
        <f>SUMIFS('A-methods'!X:X,'A-methods'!$AG:$AG,"absolute",'A-methods'!$AF:$AF,$B1106,'A-methods'!$E:$E,$C1106,'A-methods'!$A:$A,$D1106)</f>
        <v>-6190.2829622554973</v>
      </c>
      <c r="S1106" s="243">
        <f>SUMIFS('A-methods'!Y:Y,'A-methods'!$AG:$AG,"absolute",'A-methods'!$AF:$AF,$B1106,'A-methods'!$E:$E,$C1106,'A-methods'!$A:$A,$D1106)</f>
        <v>-6190.2829622554973</v>
      </c>
      <c r="T1106" s="243">
        <f>SUMIFS('A-methods'!Z:Z,'A-methods'!$AG:$AG,"absolute",'A-methods'!$AF:$AF,$B1106,'A-methods'!$E:$E,$C1106,'A-methods'!$A:$A,$D1106)</f>
        <v>-6190.2829622554973</v>
      </c>
      <c r="U1106" s="243">
        <f>SUMIFS('A-methods'!AA:AA,'A-methods'!$AG:$AG,"absolute",'A-methods'!$AF:$AF,$B1106,'A-methods'!$E:$E,$C1106,'A-methods'!$A:$A,$D1106)</f>
        <v>-6190.2829622554973</v>
      </c>
      <c r="V1106" s="243">
        <f>SUMIFS('A-methods'!AB:AB,'A-methods'!$AG:$AG,"absolute",'A-methods'!$AF:$AF,$B1106,'A-methods'!$E:$E,$C1106,'A-methods'!$A:$A,$D1106)</f>
        <v>-6190.2829622554973</v>
      </c>
      <c r="W1106" s="243">
        <f>SUMIFS('A-methods'!AC:AC,'A-methods'!$AG:$AG,"absolute",'A-methods'!$AF:$AF,$B1106,'A-methods'!$E:$E,$C1106,'A-methods'!$A:$A,$D1106)</f>
        <v>-6190.2829622554973</v>
      </c>
      <c r="X1106" s="243">
        <f>SUMIFS('A-methods'!AD:AD,'A-methods'!$AG:$AG,"absolute",'A-methods'!$AF:$AF,$B1106,'A-methods'!$E:$E,$C1106,'A-methods'!$A:$A,$D1106)</f>
        <v>-6190.2829622554973</v>
      </c>
      <c r="Y1106" s="243">
        <f>SUMIFS('A-methods'!AE:AE,'A-methods'!$AG:$AG,"absolute",'A-methods'!$AF:$AF,$B1106,'A-methods'!$E:$E,$C1106,'A-methods'!$A:$A,$D1106)</f>
        <v>-6190.2829622554973</v>
      </c>
    </row>
    <row r="1107" spans="1:27">
      <c r="A1107" s="237" t="s">
        <v>258</v>
      </c>
      <c r="B1107" s="221" t="s">
        <v>766</v>
      </c>
      <c r="C1107" s="274" t="str">
        <f t="shared" si="105"/>
        <v>NT</v>
      </c>
      <c r="D1107" s="272" t="str">
        <f t="shared" si="104"/>
        <v>Low</v>
      </c>
      <c r="E1107" s="195">
        <f>SUMIFS('A-methods'!K:K,'A-methods'!$AG:$AG,"absolute",'A-methods'!$AF:$AF,$B1107,'A-methods'!$E:$E,$C1107,'A-methods'!$A:$A,$D1107)</f>
        <v>154.86322307030323</v>
      </c>
      <c r="F1107" s="243">
        <f>SUMIFS('A-methods'!L:L,'A-methods'!$AG:$AG,"absolute",'A-methods'!$AF:$AF,$B1107,'A-methods'!$E:$E,$C1107,'A-methods'!$A:$A,$D1107)</f>
        <v>151.76595860889717</v>
      </c>
      <c r="G1107" s="243">
        <f>SUMIFS('A-methods'!M:M,'A-methods'!$AG:$AG,"absolute",'A-methods'!$AF:$AF,$B1107,'A-methods'!$E:$E,$C1107,'A-methods'!$A:$A,$D1107)</f>
        <v>148.73063943671923</v>
      </c>
      <c r="H1107" s="243">
        <f>SUMIFS('A-methods'!N:N,'A-methods'!$AG:$AG,"absolute",'A-methods'!$AF:$AF,$B1107,'A-methods'!$E:$E,$C1107,'A-methods'!$A:$A,$D1107)</f>
        <v>145.75602664798484</v>
      </c>
      <c r="I1107" s="243">
        <f>SUMIFS('A-methods'!O:O,'A-methods'!$AG:$AG,"absolute",'A-methods'!$AF:$AF,$B1107,'A-methods'!$E:$E,$C1107,'A-methods'!$A:$A,$D1107)</f>
        <v>142.84090611502515</v>
      </c>
      <c r="J1107" s="243">
        <f>SUMIFS('A-methods'!P:P,'A-methods'!$AG:$AG,"absolute",'A-methods'!$AF:$AF,$B1107,'A-methods'!$E:$E,$C1107,'A-methods'!$A:$A,$D1107)</f>
        <v>139.98408799272465</v>
      </c>
      <c r="K1107" s="243">
        <f>SUMIFS('A-methods'!Q:Q,'A-methods'!$AG:$AG,"absolute",'A-methods'!$AF:$AF,$B1107,'A-methods'!$E:$E,$C1107,'A-methods'!$A:$A,$D1107)</f>
        <v>137.18440623287015</v>
      </c>
      <c r="L1107" s="243">
        <f>SUMIFS('A-methods'!R:R,'A-methods'!$AG:$AG,"absolute",'A-methods'!$AF:$AF,$B1107,'A-methods'!$E:$E,$C1107,'A-methods'!$A:$A,$D1107)</f>
        <v>134.44071810821274</v>
      </c>
      <c r="M1107" s="243">
        <f>SUMIFS('A-methods'!S:S,'A-methods'!$AG:$AG,"absolute",'A-methods'!$AF:$AF,$B1107,'A-methods'!$E:$E,$C1107,'A-methods'!$A:$A,$D1107)</f>
        <v>131.75190374604847</v>
      </c>
      <c r="N1107" s="243">
        <f>SUMIFS('A-methods'!T:T,'A-methods'!$AG:$AG,"absolute",'A-methods'!$AF:$AF,$B1107,'A-methods'!$E:$E,$C1107,'A-methods'!$A:$A,$D1107)</f>
        <v>129.1168656711275</v>
      </c>
      <c r="O1107" s="243">
        <f>SUMIFS('A-methods'!U:U,'A-methods'!$AG:$AG,"absolute",'A-methods'!$AF:$AF,$B1107,'A-methods'!$E:$E,$C1107,'A-methods'!$A:$A,$D1107)</f>
        <v>126.53452835770494</v>
      </c>
      <c r="P1107" s="243">
        <f>SUMIFS('A-methods'!V:V,'A-methods'!$AG:$AG,"absolute",'A-methods'!$AF:$AF,$B1107,'A-methods'!$E:$E,$C1107,'A-methods'!$A:$A,$D1107)</f>
        <v>124.00383779055085</v>
      </c>
      <c r="Q1107" s="243">
        <f>SUMIFS('A-methods'!W:W,'A-methods'!$AG:$AG,"absolute",'A-methods'!$AF:$AF,$B1107,'A-methods'!$E:$E,$C1107,'A-methods'!$A:$A,$D1107)</f>
        <v>121.52376103473983</v>
      </c>
      <c r="R1107" s="243">
        <f>SUMIFS('A-methods'!X:X,'A-methods'!$AG:$AG,"absolute",'A-methods'!$AF:$AF,$B1107,'A-methods'!$E:$E,$C1107,'A-methods'!$A:$A,$D1107)</f>
        <v>119.09328581404503</v>
      </c>
      <c r="S1107" s="243">
        <f>SUMIFS('A-methods'!Y:Y,'A-methods'!$AG:$AG,"absolute",'A-methods'!$AF:$AF,$B1107,'A-methods'!$E:$E,$C1107,'A-methods'!$A:$A,$D1107)</f>
        <v>116.71142009776413</v>
      </c>
      <c r="T1107" s="243">
        <f>SUMIFS('A-methods'!Z:Z,'A-methods'!$AG:$AG,"absolute",'A-methods'!$AF:$AF,$B1107,'A-methods'!$E:$E,$C1107,'A-methods'!$A:$A,$D1107)</f>
        <v>114.37719169580885</v>
      </c>
      <c r="U1107" s="243">
        <f>SUMIFS('A-methods'!AA:AA,'A-methods'!$AG:$AG,"absolute",'A-methods'!$AF:$AF,$B1107,'A-methods'!$E:$E,$C1107,'A-methods'!$A:$A,$D1107)</f>
        <v>112.08964786189267</v>
      </c>
      <c r="V1107" s="243">
        <f>SUMIFS('A-methods'!AB:AB,'A-methods'!$AG:$AG,"absolute",'A-methods'!$AF:$AF,$B1107,'A-methods'!$E:$E,$C1107,'A-methods'!$A:$A,$D1107)</f>
        <v>109.84785490465481</v>
      </c>
      <c r="W1107" s="243">
        <f>SUMIFS('A-methods'!AC:AC,'A-methods'!$AG:$AG,"absolute",'A-methods'!$AF:$AF,$B1107,'A-methods'!$E:$E,$C1107,'A-methods'!$A:$A,$D1107)</f>
        <v>107.65089780656172</v>
      </c>
      <c r="X1107" s="243">
        <f>SUMIFS('A-methods'!AD:AD,'A-methods'!$AG:$AG,"absolute",'A-methods'!$AF:$AF,$B1107,'A-methods'!$E:$E,$C1107,'A-methods'!$A:$A,$D1107)</f>
        <v>105.49787985043048</v>
      </c>
      <c r="Y1107" s="243">
        <f>SUMIFS('A-methods'!AE:AE,'A-methods'!$AG:$AG,"absolute",'A-methods'!$AF:$AF,$B1107,'A-methods'!$E:$E,$C1107,'A-methods'!$A:$A,$D1107)</f>
        <v>103.38792225342186</v>
      </c>
    </row>
    <row r="1108" spans="1:27">
      <c r="A1108" s="237" t="s">
        <v>259</v>
      </c>
      <c r="B1108" s="221" t="s">
        <v>263</v>
      </c>
      <c r="C1108" s="274" t="str">
        <f t="shared" si="105"/>
        <v>NT</v>
      </c>
      <c r="D1108" s="272" t="str">
        <f t="shared" si="104"/>
        <v>Low</v>
      </c>
      <c r="E1108" s="195">
        <f>SUMIFS('A-methods'!K:K,'A-methods'!$AG:$AG,"absolute",'A-methods'!$AF:$AF,$B1108,'A-methods'!$E:$E,$C1108,'A-methods'!$A:$A,$D1108)</f>
        <v>0</v>
      </c>
      <c r="F1108" s="243">
        <f>SUMIFS('A-methods'!L:L,'A-methods'!$AG:$AG,"absolute",'A-methods'!$AF:$AF,$B1108,'A-methods'!$E:$E,$C1108,'A-methods'!$A:$A,$D1108)</f>
        <v>0</v>
      </c>
      <c r="G1108" s="243">
        <f>SUMIFS('A-methods'!M:M,'A-methods'!$AG:$AG,"absolute",'A-methods'!$AF:$AF,$B1108,'A-methods'!$E:$E,$C1108,'A-methods'!$A:$A,$D1108)</f>
        <v>0</v>
      </c>
      <c r="H1108" s="243">
        <f>SUMIFS('A-methods'!N:N,'A-methods'!$AG:$AG,"absolute",'A-methods'!$AF:$AF,$B1108,'A-methods'!$E:$E,$C1108,'A-methods'!$A:$A,$D1108)</f>
        <v>0</v>
      </c>
      <c r="I1108" s="243">
        <f>SUMIFS('A-methods'!O:O,'A-methods'!$AG:$AG,"absolute",'A-methods'!$AF:$AF,$B1108,'A-methods'!$E:$E,$C1108,'A-methods'!$A:$A,$D1108)</f>
        <v>0</v>
      </c>
      <c r="J1108" s="243">
        <f>SUMIFS('A-methods'!P:P,'A-methods'!$AG:$AG,"absolute",'A-methods'!$AF:$AF,$B1108,'A-methods'!$E:$E,$C1108,'A-methods'!$A:$A,$D1108)</f>
        <v>0</v>
      </c>
      <c r="K1108" s="243">
        <f>SUMIFS('A-methods'!Q:Q,'A-methods'!$AG:$AG,"absolute",'A-methods'!$AF:$AF,$B1108,'A-methods'!$E:$E,$C1108,'A-methods'!$A:$A,$D1108)</f>
        <v>0</v>
      </c>
      <c r="L1108" s="243">
        <f>SUMIFS('A-methods'!R:R,'A-methods'!$AG:$AG,"absolute",'A-methods'!$AF:$AF,$B1108,'A-methods'!$E:$E,$C1108,'A-methods'!$A:$A,$D1108)</f>
        <v>0</v>
      </c>
      <c r="M1108" s="243">
        <f>SUMIFS('A-methods'!S:S,'A-methods'!$AG:$AG,"absolute",'A-methods'!$AF:$AF,$B1108,'A-methods'!$E:$E,$C1108,'A-methods'!$A:$A,$D1108)</f>
        <v>0</v>
      </c>
      <c r="N1108" s="243">
        <f>SUMIFS('A-methods'!T:T,'A-methods'!$AG:$AG,"absolute",'A-methods'!$AF:$AF,$B1108,'A-methods'!$E:$E,$C1108,'A-methods'!$A:$A,$D1108)</f>
        <v>0</v>
      </c>
      <c r="O1108" s="243">
        <f>SUMIFS('A-methods'!U:U,'A-methods'!$AG:$AG,"absolute",'A-methods'!$AF:$AF,$B1108,'A-methods'!$E:$E,$C1108,'A-methods'!$A:$A,$D1108)</f>
        <v>0</v>
      </c>
      <c r="P1108" s="243">
        <f>SUMIFS('A-methods'!V:V,'A-methods'!$AG:$AG,"absolute",'A-methods'!$AF:$AF,$B1108,'A-methods'!$E:$E,$C1108,'A-methods'!$A:$A,$D1108)</f>
        <v>0</v>
      </c>
      <c r="Q1108" s="243">
        <f>SUMIFS('A-methods'!W:W,'A-methods'!$AG:$AG,"absolute",'A-methods'!$AF:$AF,$B1108,'A-methods'!$E:$E,$C1108,'A-methods'!$A:$A,$D1108)</f>
        <v>0</v>
      </c>
      <c r="R1108" s="243">
        <f>SUMIFS('A-methods'!X:X,'A-methods'!$AG:$AG,"absolute",'A-methods'!$AF:$AF,$B1108,'A-methods'!$E:$E,$C1108,'A-methods'!$A:$A,$D1108)</f>
        <v>0</v>
      </c>
      <c r="S1108" s="243">
        <f>SUMIFS('A-methods'!Y:Y,'A-methods'!$AG:$AG,"absolute",'A-methods'!$AF:$AF,$B1108,'A-methods'!$E:$E,$C1108,'A-methods'!$A:$A,$D1108)</f>
        <v>0</v>
      </c>
      <c r="T1108" s="243">
        <f>SUMIFS('A-methods'!Z:Z,'A-methods'!$AG:$AG,"absolute",'A-methods'!$AF:$AF,$B1108,'A-methods'!$E:$E,$C1108,'A-methods'!$A:$A,$D1108)</f>
        <v>0</v>
      </c>
      <c r="U1108" s="243">
        <f>SUMIFS('A-methods'!AA:AA,'A-methods'!$AG:$AG,"absolute",'A-methods'!$AF:$AF,$B1108,'A-methods'!$E:$E,$C1108,'A-methods'!$A:$A,$D1108)</f>
        <v>0</v>
      </c>
      <c r="V1108" s="243">
        <f>SUMIFS('A-methods'!AB:AB,'A-methods'!$AG:$AG,"absolute",'A-methods'!$AF:$AF,$B1108,'A-methods'!$E:$E,$C1108,'A-methods'!$A:$A,$D1108)</f>
        <v>0</v>
      </c>
      <c r="W1108" s="243">
        <f>SUMIFS('A-methods'!AC:AC,'A-methods'!$AG:$AG,"absolute",'A-methods'!$AF:$AF,$B1108,'A-methods'!$E:$E,$C1108,'A-methods'!$A:$A,$D1108)</f>
        <v>0</v>
      </c>
      <c r="X1108" s="243">
        <f>SUMIFS('A-methods'!AD:AD,'A-methods'!$AG:$AG,"absolute",'A-methods'!$AF:$AF,$B1108,'A-methods'!$E:$E,$C1108,'A-methods'!$A:$A,$D1108)</f>
        <v>0</v>
      </c>
      <c r="Y1108" s="243">
        <f>SUMIFS('A-methods'!AE:AE,'A-methods'!$AG:$AG,"absolute",'A-methods'!$AF:$AF,$B1108,'A-methods'!$E:$E,$C1108,'A-methods'!$A:$A,$D1108)</f>
        <v>0</v>
      </c>
    </row>
    <row r="1109" spans="1:27">
      <c r="A1109" s="237" t="s">
        <v>171</v>
      </c>
      <c r="B1109" s="221" t="s">
        <v>172</v>
      </c>
      <c r="C1109" s="274" t="str">
        <f t="shared" si="105"/>
        <v>NT</v>
      </c>
      <c r="D1109" s="272" t="str">
        <f t="shared" si="104"/>
        <v>Low</v>
      </c>
      <c r="E1109" s="195">
        <f>SUMIFS('A-methods'!K:K,'A-methods'!$AG:$AG,"absolute",'A-methods'!$AF:$AF,$B1109,'A-methods'!$E:$E,$C1109,'A-methods'!$A:$A,$D1109)</f>
        <v>-4428.4636415980767</v>
      </c>
      <c r="F1109" s="243">
        <f>SUMIFS('A-methods'!L:L,'A-methods'!$AG:$AG,"absolute",'A-methods'!$AF:$AF,$B1109,'A-methods'!$E:$E,$C1109,'A-methods'!$A:$A,$D1109)</f>
        <v>-4428.4636415980767</v>
      </c>
      <c r="G1109" s="243">
        <f>SUMIFS('A-methods'!M:M,'A-methods'!$AG:$AG,"absolute",'A-methods'!$AF:$AF,$B1109,'A-methods'!$E:$E,$C1109,'A-methods'!$A:$A,$D1109)</f>
        <v>-4428.4636415980767</v>
      </c>
      <c r="H1109" s="243">
        <f>SUMIFS('A-methods'!N:N,'A-methods'!$AG:$AG,"absolute",'A-methods'!$AF:$AF,$B1109,'A-methods'!$E:$E,$C1109,'A-methods'!$A:$A,$D1109)</f>
        <v>-4428.4636415980767</v>
      </c>
      <c r="I1109" s="243">
        <f>SUMIFS('A-methods'!O:O,'A-methods'!$AG:$AG,"absolute",'A-methods'!$AF:$AF,$B1109,'A-methods'!$E:$E,$C1109,'A-methods'!$A:$A,$D1109)</f>
        <v>-4428.4636415980767</v>
      </c>
      <c r="J1109" s="243">
        <f>SUMIFS('A-methods'!P:P,'A-methods'!$AG:$AG,"absolute",'A-methods'!$AF:$AF,$B1109,'A-methods'!$E:$E,$C1109,'A-methods'!$A:$A,$D1109)</f>
        <v>-4428.4636415980767</v>
      </c>
      <c r="K1109" s="243">
        <f>SUMIFS('A-methods'!Q:Q,'A-methods'!$AG:$AG,"absolute",'A-methods'!$AF:$AF,$B1109,'A-methods'!$E:$E,$C1109,'A-methods'!$A:$A,$D1109)</f>
        <v>-4428.4636415980767</v>
      </c>
      <c r="L1109" s="243">
        <f>SUMIFS('A-methods'!R:R,'A-methods'!$AG:$AG,"absolute",'A-methods'!$AF:$AF,$B1109,'A-methods'!$E:$E,$C1109,'A-methods'!$A:$A,$D1109)</f>
        <v>-4428.4636415980767</v>
      </c>
      <c r="M1109" s="243">
        <f>SUMIFS('A-methods'!S:S,'A-methods'!$AG:$AG,"absolute",'A-methods'!$AF:$AF,$B1109,'A-methods'!$E:$E,$C1109,'A-methods'!$A:$A,$D1109)</f>
        <v>-4428.4636415980767</v>
      </c>
      <c r="N1109" s="243">
        <f>SUMIFS('A-methods'!T:T,'A-methods'!$AG:$AG,"absolute",'A-methods'!$AF:$AF,$B1109,'A-methods'!$E:$E,$C1109,'A-methods'!$A:$A,$D1109)</f>
        <v>-4428.4636415980767</v>
      </c>
      <c r="O1109" s="243">
        <f>SUMIFS('A-methods'!U:U,'A-methods'!$AG:$AG,"absolute",'A-methods'!$AF:$AF,$B1109,'A-methods'!$E:$E,$C1109,'A-methods'!$A:$A,$D1109)</f>
        <v>-4428.4636415980767</v>
      </c>
      <c r="P1109" s="243">
        <f>SUMIFS('A-methods'!V:V,'A-methods'!$AG:$AG,"absolute",'A-methods'!$AF:$AF,$B1109,'A-methods'!$E:$E,$C1109,'A-methods'!$A:$A,$D1109)</f>
        <v>-4428.4636415980767</v>
      </c>
      <c r="Q1109" s="243">
        <f>SUMIFS('A-methods'!W:W,'A-methods'!$AG:$AG,"absolute",'A-methods'!$AF:$AF,$B1109,'A-methods'!$E:$E,$C1109,'A-methods'!$A:$A,$D1109)</f>
        <v>-4428.4636415980767</v>
      </c>
      <c r="R1109" s="243">
        <f>SUMIFS('A-methods'!X:X,'A-methods'!$AG:$AG,"absolute",'A-methods'!$AF:$AF,$B1109,'A-methods'!$E:$E,$C1109,'A-methods'!$A:$A,$D1109)</f>
        <v>-4428.4636415980767</v>
      </c>
      <c r="S1109" s="243">
        <f>SUMIFS('A-methods'!Y:Y,'A-methods'!$AG:$AG,"absolute",'A-methods'!$AF:$AF,$B1109,'A-methods'!$E:$E,$C1109,'A-methods'!$A:$A,$D1109)</f>
        <v>-4428.4636415980767</v>
      </c>
      <c r="T1109" s="243">
        <f>SUMIFS('A-methods'!Z:Z,'A-methods'!$AG:$AG,"absolute",'A-methods'!$AF:$AF,$B1109,'A-methods'!$E:$E,$C1109,'A-methods'!$A:$A,$D1109)</f>
        <v>-4428.4636415980767</v>
      </c>
      <c r="U1109" s="243">
        <f>SUMIFS('A-methods'!AA:AA,'A-methods'!$AG:$AG,"absolute",'A-methods'!$AF:$AF,$B1109,'A-methods'!$E:$E,$C1109,'A-methods'!$A:$A,$D1109)</f>
        <v>-4428.4636415980767</v>
      </c>
      <c r="V1109" s="243">
        <f>SUMIFS('A-methods'!AB:AB,'A-methods'!$AG:$AG,"absolute",'A-methods'!$AF:$AF,$B1109,'A-methods'!$E:$E,$C1109,'A-methods'!$A:$A,$D1109)</f>
        <v>-4428.4636415980767</v>
      </c>
      <c r="W1109" s="243">
        <f>SUMIFS('A-methods'!AC:AC,'A-methods'!$AG:$AG,"absolute",'A-methods'!$AF:$AF,$B1109,'A-methods'!$E:$E,$C1109,'A-methods'!$A:$A,$D1109)</f>
        <v>-4428.4636415980767</v>
      </c>
      <c r="X1109" s="243">
        <f>SUMIFS('A-methods'!AD:AD,'A-methods'!$AG:$AG,"absolute",'A-methods'!$AF:$AF,$B1109,'A-methods'!$E:$E,$C1109,'A-methods'!$A:$A,$D1109)</f>
        <v>-4428.4636415980767</v>
      </c>
      <c r="Y1109" s="243">
        <f>SUMIFS('A-methods'!AE:AE,'A-methods'!$AG:$AG,"absolute",'A-methods'!$AF:$AF,$B1109,'A-methods'!$E:$E,$C1109,'A-methods'!$A:$A,$D1109)</f>
        <v>-4428.4636415980767</v>
      </c>
    </row>
    <row r="1110" spans="1:27">
      <c r="A1110" s="237" t="s">
        <v>260</v>
      </c>
      <c r="B1110" s="221" t="s">
        <v>264</v>
      </c>
      <c r="C1110" s="274" t="str">
        <f t="shared" si="105"/>
        <v>NT</v>
      </c>
      <c r="D1110" s="272" t="str">
        <f t="shared" si="104"/>
        <v>Low</v>
      </c>
      <c r="E1110" s="195">
        <f>SUMIFS('A-methods'!K:K,'A-methods'!$AG:$AG,"absolute",'A-methods'!$AF:$AF,$B1110,'A-methods'!$E:$E,$C1110,'A-methods'!$A:$A,$D1110)</f>
        <v>0</v>
      </c>
      <c r="F1110" s="243">
        <f>SUMIFS('A-methods'!L:L,'A-methods'!$AG:$AG,"absolute",'A-methods'!$AF:$AF,$B1110,'A-methods'!$E:$E,$C1110,'A-methods'!$A:$A,$D1110)</f>
        <v>0</v>
      </c>
      <c r="G1110" s="243">
        <f>SUMIFS('A-methods'!M:M,'A-methods'!$AG:$AG,"absolute",'A-methods'!$AF:$AF,$B1110,'A-methods'!$E:$E,$C1110,'A-methods'!$A:$A,$D1110)</f>
        <v>0</v>
      </c>
      <c r="H1110" s="243">
        <f>SUMIFS('A-methods'!N:N,'A-methods'!$AG:$AG,"absolute",'A-methods'!$AF:$AF,$B1110,'A-methods'!$E:$E,$C1110,'A-methods'!$A:$A,$D1110)</f>
        <v>0</v>
      </c>
      <c r="I1110" s="243">
        <f>SUMIFS('A-methods'!O:O,'A-methods'!$AG:$AG,"absolute",'A-methods'!$AF:$AF,$B1110,'A-methods'!$E:$E,$C1110,'A-methods'!$A:$A,$D1110)</f>
        <v>0</v>
      </c>
      <c r="J1110" s="243">
        <f>SUMIFS('A-methods'!P:P,'A-methods'!$AG:$AG,"absolute",'A-methods'!$AF:$AF,$B1110,'A-methods'!$E:$E,$C1110,'A-methods'!$A:$A,$D1110)</f>
        <v>0</v>
      </c>
      <c r="K1110" s="243">
        <f>SUMIFS('A-methods'!Q:Q,'A-methods'!$AG:$AG,"absolute",'A-methods'!$AF:$AF,$B1110,'A-methods'!$E:$E,$C1110,'A-methods'!$A:$A,$D1110)</f>
        <v>0</v>
      </c>
      <c r="L1110" s="243">
        <f>SUMIFS('A-methods'!R:R,'A-methods'!$AG:$AG,"absolute",'A-methods'!$AF:$AF,$B1110,'A-methods'!$E:$E,$C1110,'A-methods'!$A:$A,$D1110)</f>
        <v>0</v>
      </c>
      <c r="M1110" s="243">
        <f>SUMIFS('A-methods'!S:S,'A-methods'!$AG:$AG,"absolute",'A-methods'!$AF:$AF,$B1110,'A-methods'!$E:$E,$C1110,'A-methods'!$A:$A,$D1110)</f>
        <v>0</v>
      </c>
      <c r="N1110" s="243">
        <f>SUMIFS('A-methods'!T:T,'A-methods'!$AG:$AG,"absolute",'A-methods'!$AF:$AF,$B1110,'A-methods'!$E:$E,$C1110,'A-methods'!$A:$A,$D1110)</f>
        <v>0</v>
      </c>
      <c r="O1110" s="243">
        <f>SUMIFS('A-methods'!U:U,'A-methods'!$AG:$AG,"absolute",'A-methods'!$AF:$AF,$B1110,'A-methods'!$E:$E,$C1110,'A-methods'!$A:$A,$D1110)</f>
        <v>0</v>
      </c>
      <c r="P1110" s="243">
        <f>SUMIFS('A-methods'!V:V,'A-methods'!$AG:$AG,"absolute",'A-methods'!$AF:$AF,$B1110,'A-methods'!$E:$E,$C1110,'A-methods'!$A:$A,$D1110)</f>
        <v>0</v>
      </c>
      <c r="Q1110" s="243">
        <f>SUMIFS('A-methods'!W:W,'A-methods'!$AG:$AG,"absolute",'A-methods'!$AF:$AF,$B1110,'A-methods'!$E:$E,$C1110,'A-methods'!$A:$A,$D1110)</f>
        <v>0</v>
      </c>
      <c r="R1110" s="243">
        <f>SUMIFS('A-methods'!X:X,'A-methods'!$AG:$AG,"absolute",'A-methods'!$AF:$AF,$B1110,'A-methods'!$E:$E,$C1110,'A-methods'!$A:$A,$D1110)</f>
        <v>0</v>
      </c>
      <c r="S1110" s="243">
        <f>SUMIFS('A-methods'!Y:Y,'A-methods'!$AG:$AG,"absolute",'A-methods'!$AF:$AF,$B1110,'A-methods'!$E:$E,$C1110,'A-methods'!$A:$A,$D1110)</f>
        <v>0</v>
      </c>
      <c r="T1110" s="243">
        <f>SUMIFS('A-methods'!Z:Z,'A-methods'!$AG:$AG,"absolute",'A-methods'!$AF:$AF,$B1110,'A-methods'!$E:$E,$C1110,'A-methods'!$A:$A,$D1110)</f>
        <v>0</v>
      </c>
      <c r="U1110" s="243">
        <f>SUMIFS('A-methods'!AA:AA,'A-methods'!$AG:$AG,"absolute",'A-methods'!$AF:$AF,$B1110,'A-methods'!$E:$E,$C1110,'A-methods'!$A:$A,$D1110)</f>
        <v>0</v>
      </c>
      <c r="V1110" s="243">
        <f>SUMIFS('A-methods'!AB:AB,'A-methods'!$AG:$AG,"absolute",'A-methods'!$AF:$AF,$B1110,'A-methods'!$E:$E,$C1110,'A-methods'!$A:$A,$D1110)</f>
        <v>0</v>
      </c>
      <c r="W1110" s="243">
        <f>SUMIFS('A-methods'!AC:AC,'A-methods'!$AG:$AG,"absolute",'A-methods'!$AF:$AF,$B1110,'A-methods'!$E:$E,$C1110,'A-methods'!$A:$A,$D1110)</f>
        <v>0</v>
      </c>
      <c r="X1110" s="243">
        <f>SUMIFS('A-methods'!AD:AD,'A-methods'!$AG:$AG,"absolute",'A-methods'!$AF:$AF,$B1110,'A-methods'!$E:$E,$C1110,'A-methods'!$A:$A,$D1110)</f>
        <v>0</v>
      </c>
      <c r="Y1110" s="243">
        <f>SUMIFS('A-methods'!AE:AE,'A-methods'!$AG:$AG,"absolute",'A-methods'!$AF:$AF,$B1110,'A-methods'!$E:$E,$C1110,'A-methods'!$A:$A,$D1110)</f>
        <v>0</v>
      </c>
    </row>
    <row r="1111" spans="1:27">
      <c r="A1111" s="237" t="s">
        <v>175</v>
      </c>
      <c r="B1111" s="221" t="s">
        <v>373</v>
      </c>
      <c r="C1111" s="274" t="str">
        <f t="shared" si="105"/>
        <v>NT</v>
      </c>
      <c r="D1111" s="272" t="str">
        <f t="shared" si="104"/>
        <v>Low</v>
      </c>
      <c r="E1111" s="195">
        <f>SUMIFS('A-methods'!K:K,'A-methods'!$AG:$AG,"absolute",'A-methods'!$AF:$AF,$B1111,'A-methods'!$E:$E,$C1111,'A-methods'!$A:$A,$D1111)</f>
        <v>0</v>
      </c>
      <c r="F1111" s="243">
        <f>SUMIFS('A-methods'!L:L,'A-methods'!$AG:$AG,"absolute",'A-methods'!$AF:$AF,$B1111,'A-methods'!$E:$E,$C1111,'A-methods'!$A:$A,$D1111)</f>
        <v>0</v>
      </c>
      <c r="G1111" s="243">
        <f>SUMIFS('A-methods'!M:M,'A-methods'!$AG:$AG,"absolute",'A-methods'!$AF:$AF,$B1111,'A-methods'!$E:$E,$C1111,'A-methods'!$A:$A,$D1111)</f>
        <v>0</v>
      </c>
      <c r="H1111" s="243">
        <f>SUMIFS('A-methods'!N:N,'A-methods'!$AG:$AG,"absolute",'A-methods'!$AF:$AF,$B1111,'A-methods'!$E:$E,$C1111,'A-methods'!$A:$A,$D1111)</f>
        <v>0</v>
      </c>
      <c r="I1111" s="243">
        <f>SUMIFS('A-methods'!O:O,'A-methods'!$AG:$AG,"absolute",'A-methods'!$AF:$AF,$B1111,'A-methods'!$E:$E,$C1111,'A-methods'!$A:$A,$D1111)</f>
        <v>0</v>
      </c>
      <c r="J1111" s="243">
        <f>SUMIFS('A-methods'!P:P,'A-methods'!$AG:$AG,"absolute",'A-methods'!$AF:$AF,$B1111,'A-methods'!$E:$E,$C1111,'A-methods'!$A:$A,$D1111)</f>
        <v>0</v>
      </c>
      <c r="K1111" s="243">
        <f>SUMIFS('A-methods'!Q:Q,'A-methods'!$AG:$AG,"absolute",'A-methods'!$AF:$AF,$B1111,'A-methods'!$E:$E,$C1111,'A-methods'!$A:$A,$D1111)</f>
        <v>0</v>
      </c>
      <c r="L1111" s="243">
        <f>SUMIFS('A-methods'!R:R,'A-methods'!$AG:$AG,"absolute",'A-methods'!$AF:$AF,$B1111,'A-methods'!$E:$E,$C1111,'A-methods'!$A:$A,$D1111)</f>
        <v>0</v>
      </c>
      <c r="M1111" s="243">
        <f>SUMIFS('A-methods'!S:S,'A-methods'!$AG:$AG,"absolute",'A-methods'!$AF:$AF,$B1111,'A-methods'!$E:$E,$C1111,'A-methods'!$A:$A,$D1111)</f>
        <v>0</v>
      </c>
      <c r="N1111" s="243">
        <f>SUMIFS('A-methods'!T:T,'A-methods'!$AG:$AG,"absolute",'A-methods'!$AF:$AF,$B1111,'A-methods'!$E:$E,$C1111,'A-methods'!$A:$A,$D1111)</f>
        <v>0</v>
      </c>
      <c r="O1111" s="243">
        <f>SUMIFS('A-methods'!U:U,'A-methods'!$AG:$AG,"absolute",'A-methods'!$AF:$AF,$B1111,'A-methods'!$E:$E,$C1111,'A-methods'!$A:$A,$D1111)</f>
        <v>0</v>
      </c>
      <c r="P1111" s="243">
        <f>SUMIFS('A-methods'!V:V,'A-methods'!$AG:$AG,"absolute",'A-methods'!$AF:$AF,$B1111,'A-methods'!$E:$E,$C1111,'A-methods'!$A:$A,$D1111)</f>
        <v>0</v>
      </c>
      <c r="Q1111" s="243">
        <f>SUMIFS('A-methods'!W:W,'A-methods'!$AG:$AG,"absolute",'A-methods'!$AF:$AF,$B1111,'A-methods'!$E:$E,$C1111,'A-methods'!$A:$A,$D1111)</f>
        <v>0</v>
      </c>
      <c r="R1111" s="243">
        <f>SUMIFS('A-methods'!X:X,'A-methods'!$AG:$AG,"absolute",'A-methods'!$AF:$AF,$B1111,'A-methods'!$E:$E,$C1111,'A-methods'!$A:$A,$D1111)</f>
        <v>0</v>
      </c>
      <c r="S1111" s="243">
        <f>SUMIFS('A-methods'!Y:Y,'A-methods'!$AG:$AG,"absolute",'A-methods'!$AF:$AF,$B1111,'A-methods'!$E:$E,$C1111,'A-methods'!$A:$A,$D1111)</f>
        <v>0</v>
      </c>
      <c r="T1111" s="243">
        <f>SUMIFS('A-methods'!Z:Z,'A-methods'!$AG:$AG,"absolute",'A-methods'!$AF:$AF,$B1111,'A-methods'!$E:$E,$C1111,'A-methods'!$A:$A,$D1111)</f>
        <v>0</v>
      </c>
      <c r="U1111" s="243">
        <f>SUMIFS('A-methods'!AA:AA,'A-methods'!$AG:$AG,"absolute",'A-methods'!$AF:$AF,$B1111,'A-methods'!$E:$E,$C1111,'A-methods'!$A:$A,$D1111)</f>
        <v>0</v>
      </c>
      <c r="V1111" s="243">
        <f>SUMIFS('A-methods'!AB:AB,'A-methods'!$AG:$AG,"absolute",'A-methods'!$AF:$AF,$B1111,'A-methods'!$E:$E,$C1111,'A-methods'!$A:$A,$D1111)</f>
        <v>0</v>
      </c>
      <c r="W1111" s="243">
        <f>SUMIFS('A-methods'!AC:AC,'A-methods'!$AG:$AG,"absolute",'A-methods'!$AF:$AF,$B1111,'A-methods'!$E:$E,$C1111,'A-methods'!$A:$A,$D1111)</f>
        <v>0</v>
      </c>
      <c r="X1111" s="243">
        <f>SUMIFS('A-methods'!AD:AD,'A-methods'!$AG:$AG,"absolute",'A-methods'!$AF:$AF,$B1111,'A-methods'!$E:$E,$C1111,'A-methods'!$A:$A,$D1111)</f>
        <v>0</v>
      </c>
      <c r="Y1111" s="243">
        <f>SUMIFS('A-methods'!AE:AE,'A-methods'!$AG:$AG,"absolute",'A-methods'!$AF:$AF,$B1111,'A-methods'!$E:$E,$C1111,'A-methods'!$A:$A,$D1111)</f>
        <v>0</v>
      </c>
    </row>
    <row r="1112" spans="1:27">
      <c r="A1112" s="237" t="s">
        <v>189</v>
      </c>
      <c r="B1112" s="221" t="s">
        <v>190</v>
      </c>
      <c r="C1112" s="274" t="str">
        <f t="shared" si="105"/>
        <v>NT</v>
      </c>
      <c r="D1112" s="272" t="str">
        <f t="shared" si="104"/>
        <v>Low</v>
      </c>
      <c r="E1112" s="195">
        <f>SUMIFS('A-methods'!K:K,'A-methods'!$AG:$AG,"absolute",'A-methods'!$AF:$AF,$B1112,'A-methods'!$E:$E,$C1112,'A-methods'!$A:$A,$D1112)</f>
        <v>0</v>
      </c>
      <c r="F1112" s="243">
        <f>SUMIFS('A-methods'!L:L,'A-methods'!$AG:$AG,"absolute",'A-methods'!$AF:$AF,$B1112,'A-methods'!$E:$E,$C1112,'A-methods'!$A:$A,$D1112)</f>
        <v>0</v>
      </c>
      <c r="G1112" s="243">
        <f>SUMIFS('A-methods'!M:M,'A-methods'!$AG:$AG,"absolute",'A-methods'!$AF:$AF,$B1112,'A-methods'!$E:$E,$C1112,'A-methods'!$A:$A,$D1112)</f>
        <v>0</v>
      </c>
      <c r="H1112" s="243">
        <f>SUMIFS('A-methods'!N:N,'A-methods'!$AG:$AG,"absolute",'A-methods'!$AF:$AF,$B1112,'A-methods'!$E:$E,$C1112,'A-methods'!$A:$A,$D1112)</f>
        <v>0</v>
      </c>
      <c r="I1112" s="243">
        <f>SUMIFS('A-methods'!O:O,'A-methods'!$AG:$AG,"absolute",'A-methods'!$AF:$AF,$B1112,'A-methods'!$E:$E,$C1112,'A-methods'!$A:$A,$D1112)</f>
        <v>0</v>
      </c>
      <c r="J1112" s="243">
        <f>SUMIFS('A-methods'!P:P,'A-methods'!$AG:$AG,"absolute",'A-methods'!$AF:$AF,$B1112,'A-methods'!$E:$E,$C1112,'A-methods'!$A:$A,$D1112)</f>
        <v>0</v>
      </c>
      <c r="K1112" s="243">
        <f>SUMIFS('A-methods'!Q:Q,'A-methods'!$AG:$AG,"absolute",'A-methods'!$AF:$AF,$B1112,'A-methods'!$E:$E,$C1112,'A-methods'!$A:$A,$D1112)</f>
        <v>0</v>
      </c>
      <c r="L1112" s="243">
        <f>SUMIFS('A-methods'!R:R,'A-methods'!$AG:$AG,"absolute",'A-methods'!$AF:$AF,$B1112,'A-methods'!$E:$E,$C1112,'A-methods'!$A:$A,$D1112)</f>
        <v>0</v>
      </c>
      <c r="M1112" s="243">
        <f>SUMIFS('A-methods'!S:S,'A-methods'!$AG:$AG,"absolute",'A-methods'!$AF:$AF,$B1112,'A-methods'!$E:$E,$C1112,'A-methods'!$A:$A,$D1112)</f>
        <v>0</v>
      </c>
      <c r="N1112" s="243">
        <f>SUMIFS('A-methods'!T:T,'A-methods'!$AG:$AG,"absolute",'A-methods'!$AF:$AF,$B1112,'A-methods'!$E:$E,$C1112,'A-methods'!$A:$A,$D1112)</f>
        <v>0</v>
      </c>
      <c r="O1112" s="243">
        <f>SUMIFS('A-methods'!U:U,'A-methods'!$AG:$AG,"absolute",'A-methods'!$AF:$AF,$B1112,'A-methods'!$E:$E,$C1112,'A-methods'!$A:$A,$D1112)</f>
        <v>0</v>
      </c>
      <c r="P1112" s="243">
        <f>SUMIFS('A-methods'!V:V,'A-methods'!$AG:$AG,"absolute",'A-methods'!$AF:$AF,$B1112,'A-methods'!$E:$E,$C1112,'A-methods'!$A:$A,$D1112)</f>
        <v>0</v>
      </c>
      <c r="Q1112" s="243">
        <f>SUMIFS('A-methods'!W:W,'A-methods'!$AG:$AG,"absolute",'A-methods'!$AF:$AF,$B1112,'A-methods'!$E:$E,$C1112,'A-methods'!$A:$A,$D1112)</f>
        <v>0</v>
      </c>
      <c r="R1112" s="243">
        <f>SUMIFS('A-methods'!X:X,'A-methods'!$AG:$AG,"absolute",'A-methods'!$AF:$AF,$B1112,'A-methods'!$E:$E,$C1112,'A-methods'!$A:$A,$D1112)</f>
        <v>0</v>
      </c>
      <c r="S1112" s="243">
        <f>SUMIFS('A-methods'!Y:Y,'A-methods'!$AG:$AG,"absolute",'A-methods'!$AF:$AF,$B1112,'A-methods'!$E:$E,$C1112,'A-methods'!$A:$A,$D1112)</f>
        <v>0</v>
      </c>
      <c r="T1112" s="243">
        <f>SUMIFS('A-methods'!Z:Z,'A-methods'!$AG:$AG,"absolute",'A-methods'!$AF:$AF,$B1112,'A-methods'!$E:$E,$C1112,'A-methods'!$A:$A,$D1112)</f>
        <v>0</v>
      </c>
      <c r="U1112" s="243">
        <f>SUMIFS('A-methods'!AA:AA,'A-methods'!$AG:$AG,"absolute",'A-methods'!$AF:$AF,$B1112,'A-methods'!$E:$E,$C1112,'A-methods'!$A:$A,$D1112)</f>
        <v>0</v>
      </c>
      <c r="V1112" s="243">
        <f>SUMIFS('A-methods'!AB:AB,'A-methods'!$AG:$AG,"absolute",'A-methods'!$AF:$AF,$B1112,'A-methods'!$E:$E,$C1112,'A-methods'!$A:$A,$D1112)</f>
        <v>0</v>
      </c>
      <c r="W1112" s="243">
        <f>SUMIFS('A-methods'!AC:AC,'A-methods'!$AG:$AG,"absolute",'A-methods'!$AF:$AF,$B1112,'A-methods'!$E:$E,$C1112,'A-methods'!$A:$A,$D1112)</f>
        <v>0</v>
      </c>
      <c r="X1112" s="243">
        <f>SUMIFS('A-methods'!AD:AD,'A-methods'!$AG:$AG,"absolute",'A-methods'!$AF:$AF,$B1112,'A-methods'!$E:$E,$C1112,'A-methods'!$A:$A,$D1112)</f>
        <v>0</v>
      </c>
      <c r="Y1112" s="243">
        <f>SUMIFS('A-methods'!AE:AE,'A-methods'!$AG:$AG,"absolute",'A-methods'!$AF:$AF,$B1112,'A-methods'!$E:$E,$C1112,'A-methods'!$A:$A,$D1112)</f>
        <v>0</v>
      </c>
    </row>
    <row r="1113" spans="1:27">
      <c r="A1113" s="244" t="s">
        <v>262</v>
      </c>
      <c r="B1113" s="245" t="s">
        <v>265</v>
      </c>
      <c r="C1113" s="188" t="str">
        <f t="shared" si="105"/>
        <v>NT</v>
      </c>
      <c r="D1113" s="275" t="str">
        <f t="shared" si="104"/>
        <v>Low</v>
      </c>
      <c r="E1113" s="198">
        <f>SUMIFS('A-methods'!K:K,'A-methods'!$AG:$AG,"absolute",'A-methods'!$AF:$AF,$B1113,'A-methods'!$E:$E,$C1113,'A-methods'!$A:$A,$D1113)</f>
        <v>0</v>
      </c>
      <c r="F1113" s="196">
        <f>SUMIFS('A-methods'!L:L,'A-methods'!$AG:$AG,"absolute",'A-methods'!$AF:$AF,$B1113,'A-methods'!$E:$E,$C1113,'A-methods'!$A:$A,$D1113)</f>
        <v>0</v>
      </c>
      <c r="G1113" s="196">
        <f>SUMIFS('A-methods'!M:M,'A-methods'!$AG:$AG,"absolute",'A-methods'!$AF:$AF,$B1113,'A-methods'!$E:$E,$C1113,'A-methods'!$A:$A,$D1113)</f>
        <v>0</v>
      </c>
      <c r="H1113" s="196">
        <f>SUMIFS('A-methods'!N:N,'A-methods'!$AG:$AG,"absolute",'A-methods'!$AF:$AF,$B1113,'A-methods'!$E:$E,$C1113,'A-methods'!$A:$A,$D1113)</f>
        <v>0</v>
      </c>
      <c r="I1113" s="196">
        <f>SUMIFS('A-methods'!O:O,'A-methods'!$AG:$AG,"absolute",'A-methods'!$AF:$AF,$B1113,'A-methods'!$E:$E,$C1113,'A-methods'!$A:$A,$D1113)</f>
        <v>0</v>
      </c>
      <c r="J1113" s="196">
        <f>SUMIFS('A-methods'!P:P,'A-methods'!$AG:$AG,"absolute",'A-methods'!$AF:$AF,$B1113,'A-methods'!$E:$E,$C1113,'A-methods'!$A:$A,$D1113)</f>
        <v>0</v>
      </c>
      <c r="K1113" s="196">
        <f>SUMIFS('A-methods'!Q:Q,'A-methods'!$AG:$AG,"absolute",'A-methods'!$AF:$AF,$B1113,'A-methods'!$E:$E,$C1113,'A-methods'!$A:$A,$D1113)</f>
        <v>0</v>
      </c>
      <c r="L1113" s="196">
        <f>SUMIFS('A-methods'!R:R,'A-methods'!$AG:$AG,"absolute",'A-methods'!$AF:$AF,$B1113,'A-methods'!$E:$E,$C1113,'A-methods'!$A:$A,$D1113)</f>
        <v>0</v>
      </c>
      <c r="M1113" s="196">
        <f>SUMIFS('A-methods'!S:S,'A-methods'!$AG:$AG,"absolute",'A-methods'!$AF:$AF,$B1113,'A-methods'!$E:$E,$C1113,'A-methods'!$A:$A,$D1113)</f>
        <v>0</v>
      </c>
      <c r="N1113" s="196">
        <f>SUMIFS('A-methods'!T:T,'A-methods'!$AG:$AG,"absolute",'A-methods'!$AF:$AF,$B1113,'A-methods'!$E:$E,$C1113,'A-methods'!$A:$A,$D1113)</f>
        <v>0</v>
      </c>
      <c r="O1113" s="196">
        <f>SUMIFS('A-methods'!U:U,'A-methods'!$AG:$AG,"absolute",'A-methods'!$AF:$AF,$B1113,'A-methods'!$E:$E,$C1113,'A-methods'!$A:$A,$D1113)</f>
        <v>0</v>
      </c>
      <c r="P1113" s="196">
        <f>SUMIFS('A-methods'!V:V,'A-methods'!$AG:$AG,"absolute",'A-methods'!$AF:$AF,$B1113,'A-methods'!$E:$E,$C1113,'A-methods'!$A:$A,$D1113)</f>
        <v>0</v>
      </c>
      <c r="Q1113" s="196">
        <f>SUMIFS('A-methods'!W:W,'A-methods'!$AG:$AG,"absolute",'A-methods'!$AF:$AF,$B1113,'A-methods'!$E:$E,$C1113,'A-methods'!$A:$A,$D1113)</f>
        <v>0</v>
      </c>
      <c r="R1113" s="196">
        <f>SUMIFS('A-methods'!X:X,'A-methods'!$AG:$AG,"absolute",'A-methods'!$AF:$AF,$B1113,'A-methods'!$E:$E,$C1113,'A-methods'!$A:$A,$D1113)</f>
        <v>0</v>
      </c>
      <c r="S1113" s="196">
        <f>SUMIFS('A-methods'!Y:Y,'A-methods'!$AG:$AG,"absolute",'A-methods'!$AF:$AF,$B1113,'A-methods'!$E:$E,$C1113,'A-methods'!$A:$A,$D1113)</f>
        <v>0</v>
      </c>
      <c r="T1113" s="196">
        <f>SUMIFS('A-methods'!Z:Z,'A-methods'!$AG:$AG,"absolute",'A-methods'!$AF:$AF,$B1113,'A-methods'!$E:$E,$C1113,'A-methods'!$A:$A,$D1113)</f>
        <v>0</v>
      </c>
      <c r="U1113" s="196">
        <f>SUMIFS('A-methods'!AA:AA,'A-methods'!$AG:$AG,"absolute",'A-methods'!$AF:$AF,$B1113,'A-methods'!$E:$E,$C1113,'A-methods'!$A:$A,$D1113)</f>
        <v>0</v>
      </c>
      <c r="V1113" s="196">
        <f>SUMIFS('A-methods'!AB:AB,'A-methods'!$AG:$AG,"absolute",'A-methods'!$AF:$AF,$B1113,'A-methods'!$E:$E,$C1113,'A-methods'!$A:$A,$D1113)</f>
        <v>0</v>
      </c>
      <c r="W1113" s="196">
        <f>SUMIFS('A-methods'!AC:AC,'A-methods'!$AG:$AG,"absolute",'A-methods'!$AF:$AF,$B1113,'A-methods'!$E:$E,$C1113,'A-methods'!$A:$A,$D1113)</f>
        <v>0</v>
      </c>
      <c r="X1113" s="196">
        <f>SUMIFS('A-methods'!AD:AD,'A-methods'!$AG:$AG,"absolute",'A-methods'!$AF:$AF,$B1113,'A-methods'!$E:$E,$C1113,'A-methods'!$A:$A,$D1113)</f>
        <v>0</v>
      </c>
      <c r="Y1113" s="196">
        <f>SUMIFS('A-methods'!AE:AE,'A-methods'!$AG:$AG,"absolute",'A-methods'!$AF:$AF,$B1113,'A-methods'!$E:$E,$C1113,'A-methods'!$A:$A,$D1113)</f>
        <v>0</v>
      </c>
    </row>
    <row r="1114" spans="1:27">
      <c r="C1114" s="250"/>
      <c r="D1114" s="250"/>
      <c r="E1114" s="360">
        <f>SUM(E1086:E1113)</f>
        <v>-10463.883380783271</v>
      </c>
      <c r="F1114" s="324">
        <f t="shared" ref="F1114:Y1114" si="106">SUM(F1086:F1113)</f>
        <v>-10466.980645244676</v>
      </c>
      <c r="G1114" s="324">
        <f t="shared" si="106"/>
        <v>-10470.015964416854</v>
      </c>
      <c r="H1114" s="324">
        <f t="shared" si="106"/>
        <v>-10472.99057720559</v>
      </c>
      <c r="I1114" s="324">
        <f t="shared" si="106"/>
        <v>-10475.905697738548</v>
      </c>
      <c r="J1114" s="324">
        <f t="shared" si="106"/>
        <v>-10478.76251586085</v>
      </c>
      <c r="K1114" s="324">
        <f t="shared" si="106"/>
        <v>-10481.562197620704</v>
      </c>
      <c r="L1114" s="324">
        <f t="shared" si="106"/>
        <v>-10484.305885745362</v>
      </c>
      <c r="M1114" s="324">
        <f t="shared" si="106"/>
        <v>-10486.994700107525</v>
      </c>
      <c r="N1114" s="324">
        <f t="shared" si="106"/>
        <v>-10489.629738182446</v>
      </c>
      <c r="O1114" s="324">
        <f t="shared" si="106"/>
        <v>-10492.212075495869</v>
      </c>
      <c r="P1114" s="324">
        <f t="shared" si="106"/>
        <v>-10494.742766063024</v>
      </c>
      <c r="Q1114" s="324">
        <f t="shared" si="106"/>
        <v>-10497.222842818835</v>
      </c>
      <c r="R1114" s="324">
        <f t="shared" si="106"/>
        <v>-10499.653318039529</v>
      </c>
      <c r="S1114" s="324">
        <f t="shared" si="106"/>
        <v>-10502.03518375581</v>
      </c>
      <c r="T1114" s="324">
        <f t="shared" si="106"/>
        <v>-10504.369412157765</v>
      </c>
      <c r="U1114" s="324">
        <f t="shared" si="106"/>
        <v>-10506.656955991682</v>
      </c>
      <c r="V1114" s="324">
        <f t="shared" si="106"/>
        <v>-10508.898748948919</v>
      </c>
      <c r="W1114" s="324">
        <f t="shared" si="106"/>
        <v>-10511.095706047012</v>
      </c>
      <c r="X1114" s="324">
        <f t="shared" si="106"/>
        <v>-10513.248724003144</v>
      </c>
      <c r="Y1114" s="324">
        <f t="shared" si="106"/>
        <v>-10515.358681600152</v>
      </c>
    </row>
    <row r="1115" spans="1:27">
      <c r="C1115" s="250"/>
      <c r="D1115" s="250"/>
      <c r="E1115" s="36"/>
    </row>
    <row r="1116" spans="1:27" s="349" customFormat="1" ht="21">
      <c r="A1116" s="347" t="s">
        <v>414</v>
      </c>
      <c r="B1116" s="348"/>
      <c r="C1116" s="348"/>
      <c r="D1116" s="348"/>
      <c r="E1116" s="364"/>
      <c r="AA1116" s="353"/>
    </row>
    <row r="1117" spans="1:27" s="224" customFormat="1" ht="15.75">
      <c r="B1117" s="242" t="s">
        <v>211</v>
      </c>
      <c r="C1117" s="274"/>
      <c r="D1117" s="250"/>
      <c r="E1117" s="361"/>
      <c r="AA1117" s="354"/>
    </row>
    <row r="1118" spans="1:27">
      <c r="A1118" s="246" t="s">
        <v>21</v>
      </c>
      <c r="B1118" s="247" t="s">
        <v>198</v>
      </c>
      <c r="C1118" s="273" t="str">
        <f>A1116</f>
        <v>Qld</v>
      </c>
      <c r="D1118" s="271" t="s">
        <v>214</v>
      </c>
      <c r="E1118" s="357">
        <f>SUMIFS('A-methods'!K:K,'A-methods'!$AG:$AG,"absolute",'A-methods'!$AF:$AF,$B1118,'A-methods'!$F:$F,$C1118,'A-methods'!$A:$A,$D1118)</f>
        <v>0</v>
      </c>
      <c r="F1118" s="248">
        <f>SUMIFS('A-methods'!L:L,'A-methods'!$AG:$AG,"absolute",'A-methods'!$AF:$AF,$B1118,'A-methods'!$F:$F,$C1118,'A-methods'!$A:$A,$D1118)</f>
        <v>0</v>
      </c>
      <c r="G1118" s="248">
        <f>SUMIFS('A-methods'!M:M,'A-methods'!$AG:$AG,"absolute",'A-methods'!$AF:$AF,$B1118,'A-methods'!$F:$F,$C1118,'A-methods'!$A:$A,$D1118)</f>
        <v>0</v>
      </c>
      <c r="H1118" s="248">
        <f>SUMIFS('A-methods'!N:N,'A-methods'!$AG:$AG,"absolute",'A-methods'!$AF:$AF,$B1118,'A-methods'!$F:$F,$C1118,'A-methods'!$A:$A,$D1118)</f>
        <v>0</v>
      </c>
      <c r="I1118" s="248">
        <f>SUMIFS('A-methods'!O:O,'A-methods'!$AG:$AG,"absolute",'A-methods'!$AF:$AF,$B1118,'A-methods'!$F:$F,$C1118,'A-methods'!$A:$A,$D1118)</f>
        <v>0</v>
      </c>
      <c r="J1118" s="248">
        <f>SUMIFS('A-methods'!P:P,'A-methods'!$AG:$AG,"absolute",'A-methods'!$AF:$AF,$B1118,'A-methods'!$F:$F,$C1118,'A-methods'!$A:$A,$D1118)</f>
        <v>0</v>
      </c>
      <c r="K1118" s="248">
        <f>SUMIFS('A-methods'!Q:Q,'A-methods'!$AG:$AG,"absolute",'A-methods'!$AF:$AF,$B1118,'A-methods'!$F:$F,$C1118,'A-methods'!$A:$A,$D1118)</f>
        <v>0</v>
      </c>
      <c r="L1118" s="248">
        <f>SUMIFS('A-methods'!R:R,'A-methods'!$AG:$AG,"absolute",'A-methods'!$AF:$AF,$B1118,'A-methods'!$F:$F,$C1118,'A-methods'!$A:$A,$D1118)</f>
        <v>0</v>
      </c>
      <c r="M1118" s="248">
        <f>SUMIFS('A-methods'!S:S,'A-methods'!$AG:$AG,"absolute",'A-methods'!$AF:$AF,$B1118,'A-methods'!$F:$F,$C1118,'A-methods'!$A:$A,$D1118)</f>
        <v>0</v>
      </c>
      <c r="N1118" s="248">
        <f>SUMIFS('A-methods'!T:T,'A-methods'!$AG:$AG,"absolute",'A-methods'!$AF:$AF,$B1118,'A-methods'!$F:$F,$C1118,'A-methods'!$A:$A,$D1118)</f>
        <v>0</v>
      </c>
      <c r="O1118" s="248">
        <f>SUMIFS('A-methods'!U:U,'A-methods'!$AG:$AG,"absolute",'A-methods'!$AF:$AF,$B1118,'A-methods'!$F:$F,$C1118,'A-methods'!$A:$A,$D1118)</f>
        <v>0</v>
      </c>
      <c r="P1118" s="248">
        <f>SUMIFS('A-methods'!V:V,'A-methods'!$AG:$AG,"absolute",'A-methods'!$AF:$AF,$B1118,'A-methods'!$F:$F,$C1118,'A-methods'!$A:$A,$D1118)</f>
        <v>0</v>
      </c>
      <c r="Q1118" s="248">
        <f>SUMIFS('A-methods'!W:W,'A-methods'!$AG:$AG,"absolute",'A-methods'!$AF:$AF,$B1118,'A-methods'!$F:$F,$C1118,'A-methods'!$A:$A,$D1118)</f>
        <v>0</v>
      </c>
      <c r="R1118" s="248">
        <f>SUMIFS('A-methods'!X:X,'A-methods'!$AG:$AG,"absolute",'A-methods'!$AF:$AF,$B1118,'A-methods'!$F:$F,$C1118,'A-methods'!$A:$A,$D1118)</f>
        <v>0</v>
      </c>
      <c r="S1118" s="248">
        <f>SUMIFS('A-methods'!Y:Y,'A-methods'!$AG:$AG,"absolute",'A-methods'!$AF:$AF,$B1118,'A-methods'!$F:$F,$C1118,'A-methods'!$A:$A,$D1118)</f>
        <v>0</v>
      </c>
      <c r="T1118" s="248">
        <f>SUMIFS('A-methods'!Z:Z,'A-methods'!$AG:$AG,"absolute",'A-methods'!$AF:$AF,$B1118,'A-methods'!$F:$F,$C1118,'A-methods'!$A:$A,$D1118)</f>
        <v>0</v>
      </c>
      <c r="U1118" s="248">
        <f>SUMIFS('A-methods'!AA:AA,'A-methods'!$AG:$AG,"absolute",'A-methods'!$AF:$AF,$B1118,'A-methods'!$F:$F,$C1118,'A-methods'!$A:$A,$D1118)</f>
        <v>0</v>
      </c>
      <c r="V1118" s="248">
        <f>SUMIFS('A-methods'!AB:AB,'A-methods'!$AG:$AG,"absolute",'A-methods'!$AF:$AF,$B1118,'A-methods'!$F:$F,$C1118,'A-methods'!$A:$A,$D1118)</f>
        <v>0</v>
      </c>
      <c r="W1118" s="248">
        <f>SUMIFS('A-methods'!AC:AC,'A-methods'!$AG:$AG,"absolute",'A-methods'!$AF:$AF,$B1118,'A-methods'!$F:$F,$C1118,'A-methods'!$A:$A,$D1118)</f>
        <v>0</v>
      </c>
      <c r="X1118" s="248">
        <f>SUMIFS('A-methods'!AD:AD,'A-methods'!$AG:$AG,"absolute",'A-methods'!$AF:$AF,$B1118,'A-methods'!$F:$F,$C1118,'A-methods'!$A:$A,$D1118)</f>
        <v>0</v>
      </c>
      <c r="Y1118" s="248">
        <f>SUMIFS('A-methods'!AE:AE,'A-methods'!$AG:$AG,"absolute",'A-methods'!$AF:$AF,$B1118,'A-methods'!$F:$F,$C1118,'A-methods'!$A:$A,$D1118)</f>
        <v>0</v>
      </c>
    </row>
    <row r="1119" spans="1:27">
      <c r="A1119" s="237" t="s">
        <v>29</v>
      </c>
      <c r="B1119" s="221" t="s">
        <v>30</v>
      </c>
      <c r="C1119" s="274" t="str">
        <f t="shared" ref="C1119:C1144" si="107">C1118</f>
        <v>Qld</v>
      </c>
      <c r="D1119" s="272" t="str">
        <f t="shared" ref="D1119:D1144" si="108">D1118</f>
        <v>Best</v>
      </c>
      <c r="E1119" s="195">
        <f>SUMIFS('A-methods'!K:K,'A-methods'!$AG:$AG,"absolute",'A-methods'!$AF:$AF,$B1119,'A-methods'!$F:$F,$C1119,'A-methods'!$A:$A,$D1119)</f>
        <v>0</v>
      </c>
      <c r="F1119" s="243">
        <f>SUMIFS('A-methods'!L:L,'A-methods'!$AG:$AG,"absolute",'A-methods'!$AF:$AF,$B1119,'A-methods'!$F:$F,$C1119,'A-methods'!$A:$A,$D1119)</f>
        <v>0</v>
      </c>
      <c r="G1119" s="243">
        <f>SUMIFS('A-methods'!M:M,'A-methods'!$AG:$AG,"absolute",'A-methods'!$AF:$AF,$B1119,'A-methods'!$F:$F,$C1119,'A-methods'!$A:$A,$D1119)</f>
        <v>0</v>
      </c>
      <c r="H1119" s="243">
        <f>SUMIFS('A-methods'!N:N,'A-methods'!$AG:$AG,"absolute",'A-methods'!$AF:$AF,$B1119,'A-methods'!$F:$F,$C1119,'A-methods'!$A:$A,$D1119)</f>
        <v>0</v>
      </c>
      <c r="I1119" s="243">
        <f>SUMIFS('A-methods'!O:O,'A-methods'!$AG:$AG,"absolute",'A-methods'!$AF:$AF,$B1119,'A-methods'!$F:$F,$C1119,'A-methods'!$A:$A,$D1119)</f>
        <v>0</v>
      </c>
      <c r="J1119" s="243">
        <f>SUMIFS('A-methods'!P:P,'A-methods'!$AG:$AG,"absolute",'A-methods'!$AF:$AF,$B1119,'A-methods'!$F:$F,$C1119,'A-methods'!$A:$A,$D1119)</f>
        <v>0</v>
      </c>
      <c r="K1119" s="243">
        <f>SUMIFS('A-methods'!Q:Q,'A-methods'!$AG:$AG,"absolute",'A-methods'!$AF:$AF,$B1119,'A-methods'!$F:$F,$C1119,'A-methods'!$A:$A,$D1119)</f>
        <v>0</v>
      </c>
      <c r="L1119" s="243">
        <f>SUMIFS('A-methods'!R:R,'A-methods'!$AG:$AG,"absolute",'A-methods'!$AF:$AF,$B1119,'A-methods'!$F:$F,$C1119,'A-methods'!$A:$A,$D1119)</f>
        <v>0</v>
      </c>
      <c r="M1119" s="243">
        <f>SUMIFS('A-methods'!S:S,'A-methods'!$AG:$AG,"absolute",'A-methods'!$AF:$AF,$B1119,'A-methods'!$F:$F,$C1119,'A-methods'!$A:$A,$D1119)</f>
        <v>0</v>
      </c>
      <c r="N1119" s="243">
        <f>SUMIFS('A-methods'!T:T,'A-methods'!$AG:$AG,"absolute",'A-methods'!$AF:$AF,$B1119,'A-methods'!$F:$F,$C1119,'A-methods'!$A:$A,$D1119)</f>
        <v>0</v>
      </c>
      <c r="O1119" s="243">
        <f>SUMIFS('A-methods'!U:U,'A-methods'!$AG:$AG,"absolute",'A-methods'!$AF:$AF,$B1119,'A-methods'!$F:$F,$C1119,'A-methods'!$A:$A,$D1119)</f>
        <v>0</v>
      </c>
      <c r="P1119" s="243">
        <f>SUMIFS('A-methods'!V:V,'A-methods'!$AG:$AG,"absolute",'A-methods'!$AF:$AF,$B1119,'A-methods'!$F:$F,$C1119,'A-methods'!$A:$A,$D1119)</f>
        <v>0</v>
      </c>
      <c r="Q1119" s="243">
        <f>SUMIFS('A-methods'!W:W,'A-methods'!$AG:$AG,"absolute",'A-methods'!$AF:$AF,$B1119,'A-methods'!$F:$F,$C1119,'A-methods'!$A:$A,$D1119)</f>
        <v>0</v>
      </c>
      <c r="R1119" s="243">
        <f>SUMIFS('A-methods'!X:X,'A-methods'!$AG:$AG,"absolute",'A-methods'!$AF:$AF,$B1119,'A-methods'!$F:$F,$C1119,'A-methods'!$A:$A,$D1119)</f>
        <v>0</v>
      </c>
      <c r="S1119" s="243">
        <f>SUMIFS('A-methods'!Y:Y,'A-methods'!$AG:$AG,"absolute",'A-methods'!$AF:$AF,$B1119,'A-methods'!$F:$F,$C1119,'A-methods'!$A:$A,$D1119)</f>
        <v>0</v>
      </c>
      <c r="T1119" s="243">
        <f>SUMIFS('A-methods'!Z:Z,'A-methods'!$AG:$AG,"absolute",'A-methods'!$AF:$AF,$B1119,'A-methods'!$F:$F,$C1119,'A-methods'!$A:$A,$D1119)</f>
        <v>0</v>
      </c>
      <c r="U1119" s="243">
        <f>SUMIFS('A-methods'!AA:AA,'A-methods'!$AG:$AG,"absolute",'A-methods'!$AF:$AF,$B1119,'A-methods'!$F:$F,$C1119,'A-methods'!$A:$A,$D1119)</f>
        <v>0</v>
      </c>
      <c r="V1119" s="243">
        <f>SUMIFS('A-methods'!AB:AB,'A-methods'!$AG:$AG,"absolute",'A-methods'!$AF:$AF,$B1119,'A-methods'!$F:$F,$C1119,'A-methods'!$A:$A,$D1119)</f>
        <v>0</v>
      </c>
      <c r="W1119" s="243">
        <f>SUMIFS('A-methods'!AC:AC,'A-methods'!$AG:$AG,"absolute",'A-methods'!$AF:$AF,$B1119,'A-methods'!$F:$F,$C1119,'A-methods'!$A:$A,$D1119)</f>
        <v>0</v>
      </c>
      <c r="X1119" s="243">
        <f>SUMIFS('A-methods'!AD:AD,'A-methods'!$AG:$AG,"absolute",'A-methods'!$AF:$AF,$B1119,'A-methods'!$F:$F,$C1119,'A-methods'!$A:$A,$D1119)</f>
        <v>0</v>
      </c>
      <c r="Y1119" s="243">
        <f>SUMIFS('A-methods'!AE:AE,'A-methods'!$AG:$AG,"absolute",'A-methods'!$AF:$AF,$B1119,'A-methods'!$F:$F,$C1119,'A-methods'!$A:$A,$D1119)</f>
        <v>0</v>
      </c>
    </row>
    <row r="1120" spans="1:27">
      <c r="A1120" s="237" t="s">
        <v>33</v>
      </c>
      <c r="B1120" s="221" t="s">
        <v>34</v>
      </c>
      <c r="C1120" s="274" t="str">
        <f t="shared" si="107"/>
        <v>Qld</v>
      </c>
      <c r="D1120" s="272" t="str">
        <f t="shared" si="108"/>
        <v>Best</v>
      </c>
      <c r="E1120" s="195">
        <f>SUMIFS('A-methods'!K:K,'A-methods'!$AG:$AG,"absolute",'A-methods'!$AF:$AF,$B1120,'A-methods'!$F:$F,$C1120,'A-methods'!$A:$A,$D1120)</f>
        <v>0</v>
      </c>
      <c r="F1120" s="243">
        <f>SUMIFS('A-methods'!L:L,'A-methods'!$AG:$AG,"absolute",'A-methods'!$AF:$AF,$B1120,'A-methods'!$F:$F,$C1120,'A-methods'!$A:$A,$D1120)</f>
        <v>0</v>
      </c>
      <c r="G1120" s="243">
        <f>SUMIFS('A-methods'!M:M,'A-methods'!$AG:$AG,"absolute",'A-methods'!$AF:$AF,$B1120,'A-methods'!$F:$F,$C1120,'A-methods'!$A:$A,$D1120)</f>
        <v>0</v>
      </c>
      <c r="H1120" s="243">
        <f>SUMIFS('A-methods'!N:N,'A-methods'!$AG:$AG,"absolute",'A-methods'!$AF:$AF,$B1120,'A-methods'!$F:$F,$C1120,'A-methods'!$A:$A,$D1120)</f>
        <v>0</v>
      </c>
      <c r="I1120" s="243">
        <f>SUMIFS('A-methods'!O:O,'A-methods'!$AG:$AG,"absolute",'A-methods'!$AF:$AF,$B1120,'A-methods'!$F:$F,$C1120,'A-methods'!$A:$A,$D1120)</f>
        <v>0</v>
      </c>
      <c r="J1120" s="243">
        <f>SUMIFS('A-methods'!P:P,'A-methods'!$AG:$AG,"absolute",'A-methods'!$AF:$AF,$B1120,'A-methods'!$F:$F,$C1120,'A-methods'!$A:$A,$D1120)</f>
        <v>0</v>
      </c>
      <c r="K1120" s="243">
        <f>SUMIFS('A-methods'!Q:Q,'A-methods'!$AG:$AG,"absolute",'A-methods'!$AF:$AF,$B1120,'A-methods'!$F:$F,$C1120,'A-methods'!$A:$A,$D1120)</f>
        <v>0</v>
      </c>
      <c r="L1120" s="243">
        <f>SUMIFS('A-methods'!R:R,'A-methods'!$AG:$AG,"absolute",'A-methods'!$AF:$AF,$B1120,'A-methods'!$F:$F,$C1120,'A-methods'!$A:$A,$D1120)</f>
        <v>0</v>
      </c>
      <c r="M1120" s="243">
        <f>SUMIFS('A-methods'!S:S,'A-methods'!$AG:$AG,"absolute",'A-methods'!$AF:$AF,$B1120,'A-methods'!$F:$F,$C1120,'A-methods'!$A:$A,$D1120)</f>
        <v>0</v>
      </c>
      <c r="N1120" s="243">
        <f>SUMIFS('A-methods'!T:T,'A-methods'!$AG:$AG,"absolute",'A-methods'!$AF:$AF,$B1120,'A-methods'!$F:$F,$C1120,'A-methods'!$A:$A,$D1120)</f>
        <v>0</v>
      </c>
      <c r="O1120" s="243">
        <f>SUMIFS('A-methods'!U:U,'A-methods'!$AG:$AG,"absolute",'A-methods'!$AF:$AF,$B1120,'A-methods'!$F:$F,$C1120,'A-methods'!$A:$A,$D1120)</f>
        <v>0</v>
      </c>
      <c r="P1120" s="243">
        <f>SUMIFS('A-methods'!V:V,'A-methods'!$AG:$AG,"absolute",'A-methods'!$AF:$AF,$B1120,'A-methods'!$F:$F,$C1120,'A-methods'!$A:$A,$D1120)</f>
        <v>0</v>
      </c>
      <c r="Q1120" s="243">
        <f>SUMIFS('A-methods'!W:W,'A-methods'!$AG:$AG,"absolute",'A-methods'!$AF:$AF,$B1120,'A-methods'!$F:$F,$C1120,'A-methods'!$A:$A,$D1120)</f>
        <v>0</v>
      </c>
      <c r="R1120" s="243">
        <f>SUMIFS('A-methods'!X:X,'A-methods'!$AG:$AG,"absolute",'A-methods'!$AF:$AF,$B1120,'A-methods'!$F:$F,$C1120,'A-methods'!$A:$A,$D1120)</f>
        <v>0</v>
      </c>
      <c r="S1120" s="243">
        <f>SUMIFS('A-methods'!Y:Y,'A-methods'!$AG:$AG,"absolute",'A-methods'!$AF:$AF,$B1120,'A-methods'!$F:$F,$C1120,'A-methods'!$A:$A,$D1120)</f>
        <v>0</v>
      </c>
      <c r="T1120" s="243">
        <f>SUMIFS('A-methods'!Z:Z,'A-methods'!$AG:$AG,"absolute",'A-methods'!$AF:$AF,$B1120,'A-methods'!$F:$F,$C1120,'A-methods'!$A:$A,$D1120)</f>
        <v>0</v>
      </c>
      <c r="U1120" s="243">
        <f>SUMIFS('A-methods'!AA:AA,'A-methods'!$AG:$AG,"absolute",'A-methods'!$AF:$AF,$B1120,'A-methods'!$F:$F,$C1120,'A-methods'!$A:$A,$D1120)</f>
        <v>0</v>
      </c>
      <c r="V1120" s="243">
        <f>SUMIFS('A-methods'!AB:AB,'A-methods'!$AG:$AG,"absolute",'A-methods'!$AF:$AF,$B1120,'A-methods'!$F:$F,$C1120,'A-methods'!$A:$A,$D1120)</f>
        <v>0</v>
      </c>
      <c r="W1120" s="243">
        <f>SUMIFS('A-methods'!AC:AC,'A-methods'!$AG:$AG,"absolute",'A-methods'!$AF:$AF,$B1120,'A-methods'!$F:$F,$C1120,'A-methods'!$A:$A,$D1120)</f>
        <v>0</v>
      </c>
      <c r="X1120" s="243">
        <f>SUMIFS('A-methods'!AD:AD,'A-methods'!$AG:$AG,"absolute",'A-methods'!$AF:$AF,$B1120,'A-methods'!$F:$F,$C1120,'A-methods'!$A:$A,$D1120)</f>
        <v>0</v>
      </c>
      <c r="Y1120" s="243">
        <f>SUMIFS('A-methods'!AE:AE,'A-methods'!$AG:$AG,"absolute",'A-methods'!$AF:$AF,$B1120,'A-methods'!$F:$F,$C1120,'A-methods'!$A:$A,$D1120)</f>
        <v>0</v>
      </c>
    </row>
    <row r="1121" spans="1:25">
      <c r="A1121" s="237" t="s">
        <v>43</v>
      </c>
      <c r="B1121" s="221" t="s">
        <v>44</v>
      </c>
      <c r="C1121" s="274" t="str">
        <f t="shared" si="107"/>
        <v>Qld</v>
      </c>
      <c r="D1121" s="272" t="str">
        <f t="shared" si="108"/>
        <v>Best</v>
      </c>
      <c r="E1121" s="195">
        <f>SUMIFS('A-methods'!K:K,'A-methods'!$AG:$AG,"absolute",'A-methods'!$AF:$AF,$B1121,'A-methods'!$F:$F,$C1121,'A-methods'!$A:$A,$D1121)</f>
        <v>0</v>
      </c>
      <c r="F1121" s="243">
        <f>SUMIFS('A-methods'!L:L,'A-methods'!$AG:$AG,"absolute",'A-methods'!$AF:$AF,$B1121,'A-methods'!$F:$F,$C1121,'A-methods'!$A:$A,$D1121)</f>
        <v>0</v>
      </c>
      <c r="G1121" s="243">
        <f>SUMIFS('A-methods'!M:M,'A-methods'!$AG:$AG,"absolute",'A-methods'!$AF:$AF,$B1121,'A-methods'!$F:$F,$C1121,'A-methods'!$A:$A,$D1121)</f>
        <v>0</v>
      </c>
      <c r="H1121" s="243">
        <f>SUMIFS('A-methods'!N:N,'A-methods'!$AG:$AG,"absolute",'A-methods'!$AF:$AF,$B1121,'A-methods'!$F:$F,$C1121,'A-methods'!$A:$A,$D1121)</f>
        <v>0</v>
      </c>
      <c r="I1121" s="243">
        <f>SUMIFS('A-methods'!O:O,'A-methods'!$AG:$AG,"absolute",'A-methods'!$AF:$AF,$B1121,'A-methods'!$F:$F,$C1121,'A-methods'!$A:$A,$D1121)</f>
        <v>0</v>
      </c>
      <c r="J1121" s="243">
        <f>SUMIFS('A-methods'!P:P,'A-methods'!$AG:$AG,"absolute",'A-methods'!$AF:$AF,$B1121,'A-methods'!$F:$F,$C1121,'A-methods'!$A:$A,$D1121)</f>
        <v>0</v>
      </c>
      <c r="K1121" s="243">
        <f>SUMIFS('A-methods'!Q:Q,'A-methods'!$AG:$AG,"absolute",'A-methods'!$AF:$AF,$B1121,'A-methods'!$F:$F,$C1121,'A-methods'!$A:$A,$D1121)</f>
        <v>0</v>
      </c>
      <c r="L1121" s="243">
        <f>SUMIFS('A-methods'!R:R,'A-methods'!$AG:$AG,"absolute",'A-methods'!$AF:$AF,$B1121,'A-methods'!$F:$F,$C1121,'A-methods'!$A:$A,$D1121)</f>
        <v>0</v>
      </c>
      <c r="M1121" s="243">
        <f>SUMIFS('A-methods'!S:S,'A-methods'!$AG:$AG,"absolute",'A-methods'!$AF:$AF,$B1121,'A-methods'!$F:$F,$C1121,'A-methods'!$A:$A,$D1121)</f>
        <v>0</v>
      </c>
      <c r="N1121" s="243">
        <f>SUMIFS('A-methods'!T:T,'A-methods'!$AG:$AG,"absolute",'A-methods'!$AF:$AF,$B1121,'A-methods'!$F:$F,$C1121,'A-methods'!$A:$A,$D1121)</f>
        <v>0</v>
      </c>
      <c r="O1121" s="243">
        <f>SUMIFS('A-methods'!U:U,'A-methods'!$AG:$AG,"absolute",'A-methods'!$AF:$AF,$B1121,'A-methods'!$F:$F,$C1121,'A-methods'!$A:$A,$D1121)</f>
        <v>0</v>
      </c>
      <c r="P1121" s="243">
        <f>SUMIFS('A-methods'!V:V,'A-methods'!$AG:$AG,"absolute",'A-methods'!$AF:$AF,$B1121,'A-methods'!$F:$F,$C1121,'A-methods'!$A:$A,$D1121)</f>
        <v>0</v>
      </c>
      <c r="Q1121" s="243">
        <f>SUMIFS('A-methods'!W:W,'A-methods'!$AG:$AG,"absolute",'A-methods'!$AF:$AF,$B1121,'A-methods'!$F:$F,$C1121,'A-methods'!$A:$A,$D1121)</f>
        <v>0</v>
      </c>
      <c r="R1121" s="243">
        <f>SUMIFS('A-methods'!X:X,'A-methods'!$AG:$AG,"absolute",'A-methods'!$AF:$AF,$B1121,'A-methods'!$F:$F,$C1121,'A-methods'!$A:$A,$D1121)</f>
        <v>0</v>
      </c>
      <c r="S1121" s="243">
        <f>SUMIFS('A-methods'!Y:Y,'A-methods'!$AG:$AG,"absolute",'A-methods'!$AF:$AF,$B1121,'A-methods'!$F:$F,$C1121,'A-methods'!$A:$A,$D1121)</f>
        <v>0</v>
      </c>
      <c r="T1121" s="243">
        <f>SUMIFS('A-methods'!Z:Z,'A-methods'!$AG:$AG,"absolute",'A-methods'!$AF:$AF,$B1121,'A-methods'!$F:$F,$C1121,'A-methods'!$A:$A,$D1121)</f>
        <v>0</v>
      </c>
      <c r="U1121" s="243">
        <f>SUMIFS('A-methods'!AA:AA,'A-methods'!$AG:$AG,"absolute",'A-methods'!$AF:$AF,$B1121,'A-methods'!$F:$F,$C1121,'A-methods'!$A:$A,$D1121)</f>
        <v>0</v>
      </c>
      <c r="V1121" s="243">
        <f>SUMIFS('A-methods'!AB:AB,'A-methods'!$AG:$AG,"absolute",'A-methods'!$AF:$AF,$B1121,'A-methods'!$F:$F,$C1121,'A-methods'!$A:$A,$D1121)</f>
        <v>0</v>
      </c>
      <c r="W1121" s="243">
        <f>SUMIFS('A-methods'!AC:AC,'A-methods'!$AG:$AG,"absolute",'A-methods'!$AF:$AF,$B1121,'A-methods'!$F:$F,$C1121,'A-methods'!$A:$A,$D1121)</f>
        <v>0</v>
      </c>
      <c r="X1121" s="243">
        <f>SUMIFS('A-methods'!AD:AD,'A-methods'!$AG:$AG,"absolute",'A-methods'!$AF:$AF,$B1121,'A-methods'!$F:$F,$C1121,'A-methods'!$A:$A,$D1121)</f>
        <v>0</v>
      </c>
      <c r="Y1121" s="243">
        <f>SUMIFS('A-methods'!AE:AE,'A-methods'!$AG:$AG,"absolute",'A-methods'!$AF:$AF,$B1121,'A-methods'!$F:$F,$C1121,'A-methods'!$A:$A,$D1121)</f>
        <v>0</v>
      </c>
    </row>
    <row r="1122" spans="1:25">
      <c r="A1122" s="237" t="s">
        <v>63</v>
      </c>
      <c r="B1122" s="221" t="s">
        <v>64</v>
      </c>
      <c r="C1122" s="274" t="str">
        <f t="shared" si="107"/>
        <v>Qld</v>
      </c>
      <c r="D1122" s="272" t="str">
        <f t="shared" si="108"/>
        <v>Best</v>
      </c>
      <c r="E1122" s="195">
        <f>SUMIFS('A-methods'!K:K,'A-methods'!$AG:$AG,"absolute",'A-methods'!$AF:$AF,$B1122,'A-methods'!$F:$F,$C1122,'A-methods'!$A:$A,$D1122)</f>
        <v>0</v>
      </c>
      <c r="F1122" s="243">
        <f>SUMIFS('A-methods'!L:L,'A-methods'!$AG:$AG,"absolute",'A-methods'!$AF:$AF,$B1122,'A-methods'!$F:$F,$C1122,'A-methods'!$A:$A,$D1122)</f>
        <v>0</v>
      </c>
      <c r="G1122" s="243">
        <f>SUMIFS('A-methods'!M:M,'A-methods'!$AG:$AG,"absolute",'A-methods'!$AF:$AF,$B1122,'A-methods'!$F:$F,$C1122,'A-methods'!$A:$A,$D1122)</f>
        <v>0</v>
      </c>
      <c r="H1122" s="243">
        <f>SUMIFS('A-methods'!N:N,'A-methods'!$AG:$AG,"absolute",'A-methods'!$AF:$AF,$B1122,'A-methods'!$F:$F,$C1122,'A-methods'!$A:$A,$D1122)</f>
        <v>0</v>
      </c>
      <c r="I1122" s="243">
        <f>SUMIFS('A-methods'!O:O,'A-methods'!$AG:$AG,"absolute",'A-methods'!$AF:$AF,$B1122,'A-methods'!$F:$F,$C1122,'A-methods'!$A:$A,$D1122)</f>
        <v>0</v>
      </c>
      <c r="J1122" s="243">
        <f>SUMIFS('A-methods'!P:P,'A-methods'!$AG:$AG,"absolute",'A-methods'!$AF:$AF,$B1122,'A-methods'!$F:$F,$C1122,'A-methods'!$A:$A,$D1122)</f>
        <v>0</v>
      </c>
      <c r="K1122" s="243">
        <f>SUMIFS('A-methods'!Q:Q,'A-methods'!$AG:$AG,"absolute",'A-methods'!$AF:$AF,$B1122,'A-methods'!$F:$F,$C1122,'A-methods'!$A:$A,$D1122)</f>
        <v>0</v>
      </c>
      <c r="L1122" s="243">
        <f>SUMIFS('A-methods'!R:R,'A-methods'!$AG:$AG,"absolute",'A-methods'!$AF:$AF,$B1122,'A-methods'!$F:$F,$C1122,'A-methods'!$A:$A,$D1122)</f>
        <v>0</v>
      </c>
      <c r="M1122" s="243">
        <f>SUMIFS('A-methods'!S:S,'A-methods'!$AG:$AG,"absolute",'A-methods'!$AF:$AF,$B1122,'A-methods'!$F:$F,$C1122,'A-methods'!$A:$A,$D1122)</f>
        <v>0</v>
      </c>
      <c r="N1122" s="243">
        <f>SUMIFS('A-methods'!T:T,'A-methods'!$AG:$AG,"absolute",'A-methods'!$AF:$AF,$B1122,'A-methods'!$F:$F,$C1122,'A-methods'!$A:$A,$D1122)</f>
        <v>0</v>
      </c>
      <c r="O1122" s="243">
        <f>SUMIFS('A-methods'!U:U,'A-methods'!$AG:$AG,"absolute",'A-methods'!$AF:$AF,$B1122,'A-methods'!$F:$F,$C1122,'A-methods'!$A:$A,$D1122)</f>
        <v>0</v>
      </c>
      <c r="P1122" s="243">
        <f>SUMIFS('A-methods'!V:V,'A-methods'!$AG:$AG,"absolute",'A-methods'!$AF:$AF,$B1122,'A-methods'!$F:$F,$C1122,'A-methods'!$A:$A,$D1122)</f>
        <v>0</v>
      </c>
      <c r="Q1122" s="243">
        <f>SUMIFS('A-methods'!W:W,'A-methods'!$AG:$AG,"absolute",'A-methods'!$AF:$AF,$B1122,'A-methods'!$F:$F,$C1122,'A-methods'!$A:$A,$D1122)</f>
        <v>0</v>
      </c>
      <c r="R1122" s="243">
        <f>SUMIFS('A-methods'!X:X,'A-methods'!$AG:$AG,"absolute",'A-methods'!$AF:$AF,$B1122,'A-methods'!$F:$F,$C1122,'A-methods'!$A:$A,$D1122)</f>
        <v>0</v>
      </c>
      <c r="S1122" s="243">
        <f>SUMIFS('A-methods'!Y:Y,'A-methods'!$AG:$AG,"absolute",'A-methods'!$AF:$AF,$B1122,'A-methods'!$F:$F,$C1122,'A-methods'!$A:$A,$D1122)</f>
        <v>0</v>
      </c>
      <c r="T1122" s="243">
        <f>SUMIFS('A-methods'!Z:Z,'A-methods'!$AG:$AG,"absolute",'A-methods'!$AF:$AF,$B1122,'A-methods'!$F:$F,$C1122,'A-methods'!$A:$A,$D1122)</f>
        <v>0</v>
      </c>
      <c r="U1122" s="243">
        <f>SUMIFS('A-methods'!AA:AA,'A-methods'!$AG:$AG,"absolute",'A-methods'!$AF:$AF,$B1122,'A-methods'!$F:$F,$C1122,'A-methods'!$A:$A,$D1122)</f>
        <v>0</v>
      </c>
      <c r="V1122" s="243">
        <f>SUMIFS('A-methods'!AB:AB,'A-methods'!$AG:$AG,"absolute",'A-methods'!$AF:$AF,$B1122,'A-methods'!$F:$F,$C1122,'A-methods'!$A:$A,$D1122)</f>
        <v>0</v>
      </c>
      <c r="W1122" s="243">
        <f>SUMIFS('A-methods'!AC:AC,'A-methods'!$AG:$AG,"absolute",'A-methods'!$AF:$AF,$B1122,'A-methods'!$F:$F,$C1122,'A-methods'!$A:$A,$D1122)</f>
        <v>0</v>
      </c>
      <c r="X1122" s="243">
        <f>SUMIFS('A-methods'!AD:AD,'A-methods'!$AG:$AG,"absolute",'A-methods'!$AF:$AF,$B1122,'A-methods'!$F:$F,$C1122,'A-methods'!$A:$A,$D1122)</f>
        <v>0</v>
      </c>
      <c r="Y1122" s="243">
        <f>SUMIFS('A-methods'!AE:AE,'A-methods'!$AG:$AG,"absolute",'A-methods'!$AF:$AF,$B1122,'A-methods'!$F:$F,$C1122,'A-methods'!$A:$A,$D1122)</f>
        <v>0</v>
      </c>
    </row>
    <row r="1123" spans="1:25">
      <c r="A1123" s="237" t="s">
        <v>75</v>
      </c>
      <c r="B1123" s="221" t="s">
        <v>76</v>
      </c>
      <c r="C1123" s="274" t="str">
        <f t="shared" si="107"/>
        <v>Qld</v>
      </c>
      <c r="D1123" s="272" t="str">
        <f t="shared" si="108"/>
        <v>Best</v>
      </c>
      <c r="E1123" s="195">
        <f>SUMIFS('A-methods'!K:K,'A-methods'!$AG:$AG,"absolute",'A-methods'!$AF:$AF,$B1123,'A-methods'!$F:$F,$C1123,'A-methods'!$A:$A,$D1123)</f>
        <v>0</v>
      </c>
      <c r="F1123" s="243">
        <f>SUMIFS('A-methods'!L:L,'A-methods'!$AG:$AG,"absolute",'A-methods'!$AF:$AF,$B1123,'A-methods'!$F:$F,$C1123,'A-methods'!$A:$A,$D1123)</f>
        <v>0</v>
      </c>
      <c r="G1123" s="243">
        <f>SUMIFS('A-methods'!M:M,'A-methods'!$AG:$AG,"absolute",'A-methods'!$AF:$AF,$B1123,'A-methods'!$F:$F,$C1123,'A-methods'!$A:$A,$D1123)</f>
        <v>0</v>
      </c>
      <c r="H1123" s="243">
        <f>SUMIFS('A-methods'!N:N,'A-methods'!$AG:$AG,"absolute",'A-methods'!$AF:$AF,$B1123,'A-methods'!$F:$F,$C1123,'A-methods'!$A:$A,$D1123)</f>
        <v>0</v>
      </c>
      <c r="I1123" s="243">
        <f>SUMIFS('A-methods'!O:O,'A-methods'!$AG:$AG,"absolute",'A-methods'!$AF:$AF,$B1123,'A-methods'!$F:$F,$C1123,'A-methods'!$A:$A,$D1123)</f>
        <v>0</v>
      </c>
      <c r="J1123" s="243">
        <f>SUMIFS('A-methods'!P:P,'A-methods'!$AG:$AG,"absolute",'A-methods'!$AF:$AF,$B1123,'A-methods'!$F:$F,$C1123,'A-methods'!$A:$A,$D1123)</f>
        <v>0</v>
      </c>
      <c r="K1123" s="243">
        <f>SUMIFS('A-methods'!Q:Q,'A-methods'!$AG:$AG,"absolute",'A-methods'!$AF:$AF,$B1123,'A-methods'!$F:$F,$C1123,'A-methods'!$A:$A,$D1123)</f>
        <v>0</v>
      </c>
      <c r="L1123" s="243">
        <f>SUMIFS('A-methods'!R:R,'A-methods'!$AG:$AG,"absolute",'A-methods'!$AF:$AF,$B1123,'A-methods'!$F:$F,$C1123,'A-methods'!$A:$A,$D1123)</f>
        <v>0</v>
      </c>
      <c r="M1123" s="243">
        <f>SUMIFS('A-methods'!S:S,'A-methods'!$AG:$AG,"absolute",'A-methods'!$AF:$AF,$B1123,'A-methods'!$F:$F,$C1123,'A-methods'!$A:$A,$D1123)</f>
        <v>0</v>
      </c>
      <c r="N1123" s="243">
        <f>SUMIFS('A-methods'!T:T,'A-methods'!$AG:$AG,"absolute",'A-methods'!$AF:$AF,$B1123,'A-methods'!$F:$F,$C1123,'A-methods'!$A:$A,$D1123)</f>
        <v>0</v>
      </c>
      <c r="O1123" s="243">
        <f>SUMIFS('A-methods'!U:U,'A-methods'!$AG:$AG,"absolute",'A-methods'!$AF:$AF,$B1123,'A-methods'!$F:$F,$C1123,'A-methods'!$A:$A,$D1123)</f>
        <v>0</v>
      </c>
      <c r="P1123" s="243">
        <f>SUMIFS('A-methods'!V:V,'A-methods'!$AG:$AG,"absolute",'A-methods'!$AF:$AF,$B1123,'A-methods'!$F:$F,$C1123,'A-methods'!$A:$A,$D1123)</f>
        <v>0</v>
      </c>
      <c r="Q1123" s="243">
        <f>SUMIFS('A-methods'!W:W,'A-methods'!$AG:$AG,"absolute",'A-methods'!$AF:$AF,$B1123,'A-methods'!$F:$F,$C1123,'A-methods'!$A:$A,$D1123)</f>
        <v>0</v>
      </c>
      <c r="R1123" s="243">
        <f>SUMIFS('A-methods'!X:X,'A-methods'!$AG:$AG,"absolute",'A-methods'!$AF:$AF,$B1123,'A-methods'!$F:$F,$C1123,'A-methods'!$A:$A,$D1123)</f>
        <v>0</v>
      </c>
      <c r="S1123" s="243">
        <f>SUMIFS('A-methods'!Y:Y,'A-methods'!$AG:$AG,"absolute",'A-methods'!$AF:$AF,$B1123,'A-methods'!$F:$F,$C1123,'A-methods'!$A:$A,$D1123)</f>
        <v>0</v>
      </c>
      <c r="T1123" s="243">
        <f>SUMIFS('A-methods'!Z:Z,'A-methods'!$AG:$AG,"absolute",'A-methods'!$AF:$AF,$B1123,'A-methods'!$F:$F,$C1123,'A-methods'!$A:$A,$D1123)</f>
        <v>0</v>
      </c>
      <c r="U1123" s="243">
        <f>SUMIFS('A-methods'!AA:AA,'A-methods'!$AG:$AG,"absolute",'A-methods'!$AF:$AF,$B1123,'A-methods'!$F:$F,$C1123,'A-methods'!$A:$A,$D1123)</f>
        <v>0</v>
      </c>
      <c r="V1123" s="243">
        <f>SUMIFS('A-methods'!AB:AB,'A-methods'!$AG:$AG,"absolute",'A-methods'!$AF:$AF,$B1123,'A-methods'!$F:$F,$C1123,'A-methods'!$A:$A,$D1123)</f>
        <v>0</v>
      </c>
      <c r="W1123" s="243">
        <f>SUMIFS('A-methods'!AC:AC,'A-methods'!$AG:$AG,"absolute",'A-methods'!$AF:$AF,$B1123,'A-methods'!$F:$F,$C1123,'A-methods'!$A:$A,$D1123)</f>
        <v>0</v>
      </c>
      <c r="X1123" s="243">
        <f>SUMIFS('A-methods'!AD:AD,'A-methods'!$AG:$AG,"absolute",'A-methods'!$AF:$AF,$B1123,'A-methods'!$F:$F,$C1123,'A-methods'!$A:$A,$D1123)</f>
        <v>0</v>
      </c>
      <c r="Y1123" s="243">
        <f>SUMIFS('A-methods'!AE:AE,'A-methods'!$AG:$AG,"absolute",'A-methods'!$AF:$AF,$B1123,'A-methods'!$F:$F,$C1123,'A-methods'!$A:$A,$D1123)</f>
        <v>0</v>
      </c>
    </row>
    <row r="1124" spans="1:25">
      <c r="A1124" s="237" t="s">
        <v>253</v>
      </c>
      <c r="B1124" s="221" t="s">
        <v>193</v>
      </c>
      <c r="C1124" s="274" t="str">
        <f t="shared" si="107"/>
        <v>Qld</v>
      </c>
      <c r="D1124" s="272" t="str">
        <f t="shared" si="108"/>
        <v>Best</v>
      </c>
      <c r="E1124" s="195">
        <f>SUMIFS('A-methods'!K:K,'A-methods'!$AG:$AG,"absolute",'A-methods'!$AF:$AF,$B1124,'A-methods'!$F:$F,$C1124,'A-methods'!$A:$A,$D1124)</f>
        <v>0</v>
      </c>
      <c r="F1124" s="243">
        <f>SUMIFS('A-methods'!L:L,'A-methods'!$AG:$AG,"absolute",'A-methods'!$AF:$AF,$B1124,'A-methods'!$F:$F,$C1124,'A-methods'!$A:$A,$D1124)</f>
        <v>0</v>
      </c>
      <c r="G1124" s="243">
        <f>SUMIFS('A-methods'!M:M,'A-methods'!$AG:$AG,"absolute",'A-methods'!$AF:$AF,$B1124,'A-methods'!$F:$F,$C1124,'A-methods'!$A:$A,$D1124)</f>
        <v>0</v>
      </c>
      <c r="H1124" s="243">
        <f>SUMIFS('A-methods'!N:N,'A-methods'!$AG:$AG,"absolute",'A-methods'!$AF:$AF,$B1124,'A-methods'!$F:$F,$C1124,'A-methods'!$A:$A,$D1124)</f>
        <v>0</v>
      </c>
      <c r="I1124" s="243">
        <f>SUMIFS('A-methods'!O:O,'A-methods'!$AG:$AG,"absolute",'A-methods'!$AF:$AF,$B1124,'A-methods'!$F:$F,$C1124,'A-methods'!$A:$A,$D1124)</f>
        <v>0</v>
      </c>
      <c r="J1124" s="243">
        <f>SUMIFS('A-methods'!P:P,'A-methods'!$AG:$AG,"absolute",'A-methods'!$AF:$AF,$B1124,'A-methods'!$F:$F,$C1124,'A-methods'!$A:$A,$D1124)</f>
        <v>0</v>
      </c>
      <c r="K1124" s="243">
        <f>SUMIFS('A-methods'!Q:Q,'A-methods'!$AG:$AG,"absolute",'A-methods'!$AF:$AF,$B1124,'A-methods'!$F:$F,$C1124,'A-methods'!$A:$A,$D1124)</f>
        <v>0</v>
      </c>
      <c r="L1124" s="243">
        <f>SUMIFS('A-methods'!R:R,'A-methods'!$AG:$AG,"absolute",'A-methods'!$AF:$AF,$B1124,'A-methods'!$F:$F,$C1124,'A-methods'!$A:$A,$D1124)</f>
        <v>0</v>
      </c>
      <c r="M1124" s="243">
        <f>SUMIFS('A-methods'!S:S,'A-methods'!$AG:$AG,"absolute",'A-methods'!$AF:$AF,$B1124,'A-methods'!$F:$F,$C1124,'A-methods'!$A:$A,$D1124)</f>
        <v>0</v>
      </c>
      <c r="N1124" s="243">
        <f>SUMIFS('A-methods'!T:T,'A-methods'!$AG:$AG,"absolute",'A-methods'!$AF:$AF,$B1124,'A-methods'!$F:$F,$C1124,'A-methods'!$A:$A,$D1124)</f>
        <v>0</v>
      </c>
      <c r="O1124" s="243">
        <f>SUMIFS('A-methods'!U:U,'A-methods'!$AG:$AG,"absolute",'A-methods'!$AF:$AF,$B1124,'A-methods'!$F:$F,$C1124,'A-methods'!$A:$A,$D1124)</f>
        <v>0</v>
      </c>
      <c r="P1124" s="243">
        <f>SUMIFS('A-methods'!V:V,'A-methods'!$AG:$AG,"absolute",'A-methods'!$AF:$AF,$B1124,'A-methods'!$F:$F,$C1124,'A-methods'!$A:$A,$D1124)</f>
        <v>0</v>
      </c>
      <c r="Q1124" s="243">
        <f>SUMIFS('A-methods'!W:W,'A-methods'!$AG:$AG,"absolute",'A-methods'!$AF:$AF,$B1124,'A-methods'!$F:$F,$C1124,'A-methods'!$A:$A,$D1124)</f>
        <v>0</v>
      </c>
      <c r="R1124" s="243">
        <f>SUMIFS('A-methods'!X:X,'A-methods'!$AG:$AG,"absolute",'A-methods'!$AF:$AF,$B1124,'A-methods'!$F:$F,$C1124,'A-methods'!$A:$A,$D1124)</f>
        <v>0</v>
      </c>
      <c r="S1124" s="243">
        <f>SUMIFS('A-methods'!Y:Y,'A-methods'!$AG:$AG,"absolute",'A-methods'!$AF:$AF,$B1124,'A-methods'!$F:$F,$C1124,'A-methods'!$A:$A,$D1124)</f>
        <v>0</v>
      </c>
      <c r="T1124" s="243">
        <f>SUMIFS('A-methods'!Z:Z,'A-methods'!$AG:$AG,"absolute",'A-methods'!$AF:$AF,$B1124,'A-methods'!$F:$F,$C1124,'A-methods'!$A:$A,$D1124)</f>
        <v>0</v>
      </c>
      <c r="U1124" s="243">
        <f>SUMIFS('A-methods'!AA:AA,'A-methods'!$AG:$AG,"absolute",'A-methods'!$AF:$AF,$B1124,'A-methods'!$F:$F,$C1124,'A-methods'!$A:$A,$D1124)</f>
        <v>0</v>
      </c>
      <c r="V1124" s="243">
        <f>SUMIFS('A-methods'!AB:AB,'A-methods'!$AG:$AG,"absolute",'A-methods'!$AF:$AF,$B1124,'A-methods'!$F:$F,$C1124,'A-methods'!$A:$A,$D1124)</f>
        <v>0</v>
      </c>
      <c r="W1124" s="243">
        <f>SUMIFS('A-methods'!AC:AC,'A-methods'!$AG:$AG,"absolute",'A-methods'!$AF:$AF,$B1124,'A-methods'!$F:$F,$C1124,'A-methods'!$A:$A,$D1124)</f>
        <v>0</v>
      </c>
      <c r="X1124" s="243">
        <f>SUMIFS('A-methods'!AD:AD,'A-methods'!$AG:$AG,"absolute",'A-methods'!$AF:$AF,$B1124,'A-methods'!$F:$F,$C1124,'A-methods'!$A:$A,$D1124)</f>
        <v>0</v>
      </c>
      <c r="Y1124" s="243">
        <f>SUMIFS('A-methods'!AE:AE,'A-methods'!$AG:$AG,"absolute",'A-methods'!$AF:$AF,$B1124,'A-methods'!$F:$F,$C1124,'A-methods'!$A:$A,$D1124)</f>
        <v>0</v>
      </c>
    </row>
    <row r="1125" spans="1:25">
      <c r="A1125" s="238" t="s">
        <v>87</v>
      </c>
      <c r="B1125" s="221" t="s">
        <v>88</v>
      </c>
      <c r="C1125" s="274" t="str">
        <f t="shared" si="107"/>
        <v>Qld</v>
      </c>
      <c r="D1125" s="272" t="str">
        <f t="shared" si="108"/>
        <v>Best</v>
      </c>
      <c r="E1125" s="195">
        <f>SUMIFS('A-methods'!K:K,'A-methods'!$AG:$AG,"absolute",'A-methods'!$AF:$AF,$B1125,'A-methods'!$F:$F,$C1125,'A-methods'!$A:$A,$D1125)</f>
        <v>0</v>
      </c>
      <c r="F1125" s="243">
        <f>SUMIFS('A-methods'!L:L,'A-methods'!$AG:$AG,"absolute",'A-methods'!$AF:$AF,$B1125,'A-methods'!$F:$F,$C1125,'A-methods'!$A:$A,$D1125)</f>
        <v>0</v>
      </c>
      <c r="G1125" s="243">
        <f>SUMIFS('A-methods'!M:M,'A-methods'!$AG:$AG,"absolute",'A-methods'!$AF:$AF,$B1125,'A-methods'!$F:$F,$C1125,'A-methods'!$A:$A,$D1125)</f>
        <v>0</v>
      </c>
      <c r="H1125" s="243">
        <f>SUMIFS('A-methods'!N:N,'A-methods'!$AG:$AG,"absolute",'A-methods'!$AF:$AF,$B1125,'A-methods'!$F:$F,$C1125,'A-methods'!$A:$A,$D1125)</f>
        <v>0</v>
      </c>
      <c r="I1125" s="243">
        <f>SUMIFS('A-methods'!O:O,'A-methods'!$AG:$AG,"absolute",'A-methods'!$AF:$AF,$B1125,'A-methods'!$F:$F,$C1125,'A-methods'!$A:$A,$D1125)</f>
        <v>0</v>
      </c>
      <c r="J1125" s="243">
        <f>SUMIFS('A-methods'!P:P,'A-methods'!$AG:$AG,"absolute",'A-methods'!$AF:$AF,$B1125,'A-methods'!$F:$F,$C1125,'A-methods'!$A:$A,$D1125)</f>
        <v>0</v>
      </c>
      <c r="K1125" s="243">
        <f>SUMIFS('A-methods'!Q:Q,'A-methods'!$AG:$AG,"absolute",'A-methods'!$AF:$AF,$B1125,'A-methods'!$F:$F,$C1125,'A-methods'!$A:$A,$D1125)</f>
        <v>0</v>
      </c>
      <c r="L1125" s="243">
        <f>SUMIFS('A-methods'!R:R,'A-methods'!$AG:$AG,"absolute",'A-methods'!$AF:$AF,$B1125,'A-methods'!$F:$F,$C1125,'A-methods'!$A:$A,$D1125)</f>
        <v>0</v>
      </c>
      <c r="M1125" s="243">
        <f>SUMIFS('A-methods'!S:S,'A-methods'!$AG:$AG,"absolute",'A-methods'!$AF:$AF,$B1125,'A-methods'!$F:$F,$C1125,'A-methods'!$A:$A,$D1125)</f>
        <v>0</v>
      </c>
      <c r="N1125" s="243">
        <f>SUMIFS('A-methods'!T:T,'A-methods'!$AG:$AG,"absolute",'A-methods'!$AF:$AF,$B1125,'A-methods'!$F:$F,$C1125,'A-methods'!$A:$A,$D1125)</f>
        <v>0</v>
      </c>
      <c r="O1125" s="243">
        <f>SUMIFS('A-methods'!U:U,'A-methods'!$AG:$AG,"absolute",'A-methods'!$AF:$AF,$B1125,'A-methods'!$F:$F,$C1125,'A-methods'!$A:$A,$D1125)</f>
        <v>0</v>
      </c>
      <c r="P1125" s="243">
        <f>SUMIFS('A-methods'!V:V,'A-methods'!$AG:$AG,"absolute",'A-methods'!$AF:$AF,$B1125,'A-methods'!$F:$F,$C1125,'A-methods'!$A:$A,$D1125)</f>
        <v>0</v>
      </c>
      <c r="Q1125" s="243">
        <f>SUMIFS('A-methods'!W:W,'A-methods'!$AG:$AG,"absolute",'A-methods'!$AF:$AF,$B1125,'A-methods'!$F:$F,$C1125,'A-methods'!$A:$A,$D1125)</f>
        <v>0</v>
      </c>
      <c r="R1125" s="243">
        <f>SUMIFS('A-methods'!X:X,'A-methods'!$AG:$AG,"absolute",'A-methods'!$AF:$AF,$B1125,'A-methods'!$F:$F,$C1125,'A-methods'!$A:$A,$D1125)</f>
        <v>0</v>
      </c>
      <c r="S1125" s="243">
        <f>SUMIFS('A-methods'!Y:Y,'A-methods'!$AG:$AG,"absolute",'A-methods'!$AF:$AF,$B1125,'A-methods'!$F:$F,$C1125,'A-methods'!$A:$A,$D1125)</f>
        <v>0</v>
      </c>
      <c r="T1125" s="243">
        <f>SUMIFS('A-methods'!Z:Z,'A-methods'!$AG:$AG,"absolute",'A-methods'!$AF:$AF,$B1125,'A-methods'!$F:$F,$C1125,'A-methods'!$A:$A,$D1125)</f>
        <v>0</v>
      </c>
      <c r="U1125" s="243">
        <f>SUMIFS('A-methods'!AA:AA,'A-methods'!$AG:$AG,"absolute",'A-methods'!$AF:$AF,$B1125,'A-methods'!$F:$F,$C1125,'A-methods'!$A:$A,$D1125)</f>
        <v>0</v>
      </c>
      <c r="V1125" s="243">
        <f>SUMIFS('A-methods'!AB:AB,'A-methods'!$AG:$AG,"absolute",'A-methods'!$AF:$AF,$B1125,'A-methods'!$F:$F,$C1125,'A-methods'!$A:$A,$D1125)</f>
        <v>0</v>
      </c>
      <c r="W1125" s="243">
        <f>SUMIFS('A-methods'!AC:AC,'A-methods'!$AG:$AG,"absolute",'A-methods'!$AF:$AF,$B1125,'A-methods'!$F:$F,$C1125,'A-methods'!$A:$A,$D1125)</f>
        <v>0</v>
      </c>
      <c r="X1125" s="243">
        <f>SUMIFS('A-methods'!AD:AD,'A-methods'!$AG:$AG,"absolute",'A-methods'!$AF:$AF,$B1125,'A-methods'!$F:$F,$C1125,'A-methods'!$A:$A,$D1125)</f>
        <v>0</v>
      </c>
      <c r="Y1125" s="243">
        <f>SUMIFS('A-methods'!AE:AE,'A-methods'!$AG:$AG,"absolute",'A-methods'!$AF:$AF,$B1125,'A-methods'!$F:$F,$C1125,'A-methods'!$A:$A,$D1125)</f>
        <v>0</v>
      </c>
    </row>
    <row r="1126" spans="1:25">
      <c r="A1126" s="237" t="s">
        <v>91</v>
      </c>
      <c r="B1126" s="221" t="s">
        <v>92</v>
      </c>
      <c r="C1126" s="274" t="str">
        <f t="shared" si="107"/>
        <v>Qld</v>
      </c>
      <c r="D1126" s="272" t="str">
        <f t="shared" si="108"/>
        <v>Best</v>
      </c>
      <c r="E1126" s="195">
        <f>SUMIFS('A-methods'!K:K,'A-methods'!$AG:$AG,"absolute",'A-methods'!$AF:$AF,$B1126,'A-methods'!$F:$F,$C1126,'A-methods'!$A:$A,$D1126)</f>
        <v>0</v>
      </c>
      <c r="F1126" s="243">
        <f>SUMIFS('A-methods'!L:L,'A-methods'!$AG:$AG,"absolute",'A-methods'!$AF:$AF,$B1126,'A-methods'!$F:$F,$C1126,'A-methods'!$A:$A,$D1126)</f>
        <v>0</v>
      </c>
      <c r="G1126" s="243">
        <f>SUMIFS('A-methods'!M:M,'A-methods'!$AG:$AG,"absolute",'A-methods'!$AF:$AF,$B1126,'A-methods'!$F:$F,$C1126,'A-methods'!$A:$A,$D1126)</f>
        <v>0</v>
      </c>
      <c r="H1126" s="243">
        <f>SUMIFS('A-methods'!N:N,'A-methods'!$AG:$AG,"absolute",'A-methods'!$AF:$AF,$B1126,'A-methods'!$F:$F,$C1126,'A-methods'!$A:$A,$D1126)</f>
        <v>0</v>
      </c>
      <c r="I1126" s="243">
        <f>SUMIFS('A-methods'!O:O,'A-methods'!$AG:$AG,"absolute",'A-methods'!$AF:$AF,$B1126,'A-methods'!$F:$F,$C1126,'A-methods'!$A:$A,$D1126)</f>
        <v>0</v>
      </c>
      <c r="J1126" s="243">
        <f>SUMIFS('A-methods'!P:P,'A-methods'!$AG:$AG,"absolute",'A-methods'!$AF:$AF,$B1126,'A-methods'!$F:$F,$C1126,'A-methods'!$A:$A,$D1126)</f>
        <v>0</v>
      </c>
      <c r="K1126" s="243">
        <f>SUMIFS('A-methods'!Q:Q,'A-methods'!$AG:$AG,"absolute",'A-methods'!$AF:$AF,$B1126,'A-methods'!$F:$F,$C1126,'A-methods'!$A:$A,$D1126)</f>
        <v>0</v>
      </c>
      <c r="L1126" s="243">
        <f>SUMIFS('A-methods'!R:R,'A-methods'!$AG:$AG,"absolute",'A-methods'!$AF:$AF,$B1126,'A-methods'!$F:$F,$C1126,'A-methods'!$A:$A,$D1126)</f>
        <v>0</v>
      </c>
      <c r="M1126" s="243">
        <f>SUMIFS('A-methods'!S:S,'A-methods'!$AG:$AG,"absolute",'A-methods'!$AF:$AF,$B1126,'A-methods'!$F:$F,$C1126,'A-methods'!$A:$A,$D1126)</f>
        <v>0</v>
      </c>
      <c r="N1126" s="243">
        <f>SUMIFS('A-methods'!T:T,'A-methods'!$AG:$AG,"absolute",'A-methods'!$AF:$AF,$B1126,'A-methods'!$F:$F,$C1126,'A-methods'!$A:$A,$D1126)</f>
        <v>0</v>
      </c>
      <c r="O1126" s="243">
        <f>SUMIFS('A-methods'!U:U,'A-methods'!$AG:$AG,"absolute",'A-methods'!$AF:$AF,$B1126,'A-methods'!$F:$F,$C1126,'A-methods'!$A:$A,$D1126)</f>
        <v>0</v>
      </c>
      <c r="P1126" s="243">
        <f>SUMIFS('A-methods'!V:V,'A-methods'!$AG:$AG,"absolute",'A-methods'!$AF:$AF,$B1126,'A-methods'!$F:$F,$C1126,'A-methods'!$A:$A,$D1126)</f>
        <v>0</v>
      </c>
      <c r="Q1126" s="243">
        <f>SUMIFS('A-methods'!W:W,'A-methods'!$AG:$AG,"absolute",'A-methods'!$AF:$AF,$B1126,'A-methods'!$F:$F,$C1126,'A-methods'!$A:$A,$D1126)</f>
        <v>0</v>
      </c>
      <c r="R1126" s="243">
        <f>SUMIFS('A-methods'!X:X,'A-methods'!$AG:$AG,"absolute",'A-methods'!$AF:$AF,$B1126,'A-methods'!$F:$F,$C1126,'A-methods'!$A:$A,$D1126)</f>
        <v>0</v>
      </c>
      <c r="S1126" s="243">
        <f>SUMIFS('A-methods'!Y:Y,'A-methods'!$AG:$AG,"absolute",'A-methods'!$AF:$AF,$B1126,'A-methods'!$F:$F,$C1126,'A-methods'!$A:$A,$D1126)</f>
        <v>0</v>
      </c>
      <c r="T1126" s="243">
        <f>SUMIFS('A-methods'!Z:Z,'A-methods'!$AG:$AG,"absolute",'A-methods'!$AF:$AF,$B1126,'A-methods'!$F:$F,$C1126,'A-methods'!$A:$A,$D1126)</f>
        <v>0</v>
      </c>
      <c r="U1126" s="243">
        <f>SUMIFS('A-methods'!AA:AA,'A-methods'!$AG:$AG,"absolute",'A-methods'!$AF:$AF,$B1126,'A-methods'!$F:$F,$C1126,'A-methods'!$A:$A,$D1126)</f>
        <v>0</v>
      </c>
      <c r="V1126" s="243">
        <f>SUMIFS('A-methods'!AB:AB,'A-methods'!$AG:$AG,"absolute",'A-methods'!$AF:$AF,$B1126,'A-methods'!$F:$F,$C1126,'A-methods'!$A:$A,$D1126)</f>
        <v>0</v>
      </c>
      <c r="W1126" s="243">
        <f>SUMIFS('A-methods'!AC:AC,'A-methods'!$AG:$AG,"absolute",'A-methods'!$AF:$AF,$B1126,'A-methods'!$F:$F,$C1126,'A-methods'!$A:$A,$D1126)</f>
        <v>0</v>
      </c>
      <c r="X1126" s="243">
        <f>SUMIFS('A-methods'!AD:AD,'A-methods'!$AG:$AG,"absolute",'A-methods'!$AF:$AF,$B1126,'A-methods'!$F:$F,$C1126,'A-methods'!$A:$A,$D1126)</f>
        <v>0</v>
      </c>
      <c r="Y1126" s="243">
        <f>SUMIFS('A-methods'!AE:AE,'A-methods'!$AG:$AG,"absolute",'A-methods'!$AF:$AF,$B1126,'A-methods'!$F:$F,$C1126,'A-methods'!$A:$A,$D1126)</f>
        <v>0</v>
      </c>
    </row>
    <row r="1127" spans="1:25">
      <c r="A1127" s="237" t="s">
        <v>97</v>
      </c>
      <c r="B1127" s="221" t="s">
        <v>98</v>
      </c>
      <c r="C1127" s="274" t="str">
        <f t="shared" si="107"/>
        <v>Qld</v>
      </c>
      <c r="D1127" s="272" t="str">
        <f t="shared" si="108"/>
        <v>Best</v>
      </c>
      <c r="E1127" s="195">
        <f>SUMIFS('A-methods'!K:K,'A-methods'!$AG:$AG,"absolute",'A-methods'!$AF:$AF,$B1127,'A-methods'!$F:$F,$C1127,'A-methods'!$A:$A,$D1127)</f>
        <v>0</v>
      </c>
      <c r="F1127" s="243">
        <f>SUMIFS('A-methods'!L:L,'A-methods'!$AG:$AG,"absolute",'A-methods'!$AF:$AF,$B1127,'A-methods'!$F:$F,$C1127,'A-methods'!$A:$A,$D1127)</f>
        <v>0</v>
      </c>
      <c r="G1127" s="243">
        <f>SUMIFS('A-methods'!M:M,'A-methods'!$AG:$AG,"absolute",'A-methods'!$AF:$AF,$B1127,'A-methods'!$F:$F,$C1127,'A-methods'!$A:$A,$D1127)</f>
        <v>0</v>
      </c>
      <c r="H1127" s="243">
        <f>SUMIFS('A-methods'!N:N,'A-methods'!$AG:$AG,"absolute",'A-methods'!$AF:$AF,$B1127,'A-methods'!$F:$F,$C1127,'A-methods'!$A:$A,$D1127)</f>
        <v>0</v>
      </c>
      <c r="I1127" s="243">
        <f>SUMIFS('A-methods'!O:O,'A-methods'!$AG:$AG,"absolute",'A-methods'!$AF:$AF,$B1127,'A-methods'!$F:$F,$C1127,'A-methods'!$A:$A,$D1127)</f>
        <v>0</v>
      </c>
      <c r="J1127" s="243">
        <f>SUMIFS('A-methods'!P:P,'A-methods'!$AG:$AG,"absolute",'A-methods'!$AF:$AF,$B1127,'A-methods'!$F:$F,$C1127,'A-methods'!$A:$A,$D1127)</f>
        <v>0</v>
      </c>
      <c r="K1127" s="243">
        <f>SUMIFS('A-methods'!Q:Q,'A-methods'!$AG:$AG,"absolute",'A-methods'!$AF:$AF,$B1127,'A-methods'!$F:$F,$C1127,'A-methods'!$A:$A,$D1127)</f>
        <v>0</v>
      </c>
      <c r="L1127" s="243">
        <f>SUMIFS('A-methods'!R:R,'A-methods'!$AG:$AG,"absolute",'A-methods'!$AF:$AF,$B1127,'A-methods'!$F:$F,$C1127,'A-methods'!$A:$A,$D1127)</f>
        <v>0</v>
      </c>
      <c r="M1127" s="243">
        <f>SUMIFS('A-methods'!S:S,'A-methods'!$AG:$AG,"absolute",'A-methods'!$AF:$AF,$B1127,'A-methods'!$F:$F,$C1127,'A-methods'!$A:$A,$D1127)</f>
        <v>0</v>
      </c>
      <c r="N1127" s="243">
        <f>SUMIFS('A-methods'!T:T,'A-methods'!$AG:$AG,"absolute",'A-methods'!$AF:$AF,$B1127,'A-methods'!$F:$F,$C1127,'A-methods'!$A:$A,$D1127)</f>
        <v>0</v>
      </c>
      <c r="O1127" s="243">
        <f>SUMIFS('A-methods'!U:U,'A-methods'!$AG:$AG,"absolute",'A-methods'!$AF:$AF,$B1127,'A-methods'!$F:$F,$C1127,'A-methods'!$A:$A,$D1127)</f>
        <v>0</v>
      </c>
      <c r="P1127" s="243">
        <f>SUMIFS('A-methods'!V:V,'A-methods'!$AG:$AG,"absolute",'A-methods'!$AF:$AF,$B1127,'A-methods'!$F:$F,$C1127,'A-methods'!$A:$A,$D1127)</f>
        <v>0</v>
      </c>
      <c r="Q1127" s="243">
        <f>SUMIFS('A-methods'!W:W,'A-methods'!$AG:$AG,"absolute",'A-methods'!$AF:$AF,$B1127,'A-methods'!$F:$F,$C1127,'A-methods'!$A:$A,$D1127)</f>
        <v>0</v>
      </c>
      <c r="R1127" s="243">
        <f>SUMIFS('A-methods'!X:X,'A-methods'!$AG:$AG,"absolute",'A-methods'!$AF:$AF,$B1127,'A-methods'!$F:$F,$C1127,'A-methods'!$A:$A,$D1127)</f>
        <v>0</v>
      </c>
      <c r="S1127" s="243">
        <f>SUMIFS('A-methods'!Y:Y,'A-methods'!$AG:$AG,"absolute",'A-methods'!$AF:$AF,$B1127,'A-methods'!$F:$F,$C1127,'A-methods'!$A:$A,$D1127)</f>
        <v>0</v>
      </c>
      <c r="T1127" s="243">
        <f>SUMIFS('A-methods'!Z:Z,'A-methods'!$AG:$AG,"absolute",'A-methods'!$AF:$AF,$B1127,'A-methods'!$F:$F,$C1127,'A-methods'!$A:$A,$D1127)</f>
        <v>0</v>
      </c>
      <c r="U1127" s="243">
        <f>SUMIFS('A-methods'!AA:AA,'A-methods'!$AG:$AG,"absolute",'A-methods'!$AF:$AF,$B1127,'A-methods'!$F:$F,$C1127,'A-methods'!$A:$A,$D1127)</f>
        <v>0</v>
      </c>
      <c r="V1127" s="243">
        <f>SUMIFS('A-methods'!AB:AB,'A-methods'!$AG:$AG,"absolute",'A-methods'!$AF:$AF,$B1127,'A-methods'!$F:$F,$C1127,'A-methods'!$A:$A,$D1127)</f>
        <v>0</v>
      </c>
      <c r="W1127" s="243">
        <f>SUMIFS('A-methods'!AC:AC,'A-methods'!$AG:$AG,"absolute",'A-methods'!$AF:$AF,$B1127,'A-methods'!$F:$F,$C1127,'A-methods'!$A:$A,$D1127)</f>
        <v>0</v>
      </c>
      <c r="X1127" s="243">
        <f>SUMIFS('A-methods'!AD:AD,'A-methods'!$AG:$AG,"absolute",'A-methods'!$AF:$AF,$B1127,'A-methods'!$F:$F,$C1127,'A-methods'!$A:$A,$D1127)</f>
        <v>0</v>
      </c>
      <c r="Y1127" s="243">
        <f>SUMIFS('A-methods'!AE:AE,'A-methods'!$AG:$AG,"absolute",'A-methods'!$AF:$AF,$B1127,'A-methods'!$F:$F,$C1127,'A-methods'!$A:$A,$D1127)</f>
        <v>0</v>
      </c>
    </row>
    <row r="1128" spans="1:25">
      <c r="A1128" s="237" t="s">
        <v>107</v>
      </c>
      <c r="B1128" s="221" t="s">
        <v>108</v>
      </c>
      <c r="C1128" s="274" t="str">
        <f t="shared" si="107"/>
        <v>Qld</v>
      </c>
      <c r="D1128" s="272" t="str">
        <f t="shared" si="108"/>
        <v>Best</v>
      </c>
      <c r="E1128" s="195">
        <f>SUMIFS('A-methods'!K:K,'A-methods'!$AG:$AG,"absolute",'A-methods'!$AF:$AF,$B1128,'A-methods'!$F:$F,$C1128,'A-methods'!$A:$A,$D1128)</f>
        <v>0</v>
      </c>
      <c r="F1128" s="243">
        <f>SUMIFS('A-methods'!L:L,'A-methods'!$AG:$AG,"absolute",'A-methods'!$AF:$AF,$B1128,'A-methods'!$F:$F,$C1128,'A-methods'!$A:$A,$D1128)</f>
        <v>0</v>
      </c>
      <c r="G1128" s="243">
        <f>SUMIFS('A-methods'!M:M,'A-methods'!$AG:$AG,"absolute",'A-methods'!$AF:$AF,$B1128,'A-methods'!$F:$F,$C1128,'A-methods'!$A:$A,$D1128)</f>
        <v>0</v>
      </c>
      <c r="H1128" s="243">
        <f>SUMIFS('A-methods'!N:N,'A-methods'!$AG:$AG,"absolute",'A-methods'!$AF:$AF,$B1128,'A-methods'!$F:$F,$C1128,'A-methods'!$A:$A,$D1128)</f>
        <v>0</v>
      </c>
      <c r="I1128" s="243">
        <f>SUMIFS('A-methods'!O:O,'A-methods'!$AG:$AG,"absolute",'A-methods'!$AF:$AF,$B1128,'A-methods'!$F:$F,$C1128,'A-methods'!$A:$A,$D1128)</f>
        <v>0</v>
      </c>
      <c r="J1128" s="243">
        <f>SUMIFS('A-methods'!P:P,'A-methods'!$AG:$AG,"absolute",'A-methods'!$AF:$AF,$B1128,'A-methods'!$F:$F,$C1128,'A-methods'!$A:$A,$D1128)</f>
        <v>0</v>
      </c>
      <c r="K1128" s="243">
        <f>SUMIFS('A-methods'!Q:Q,'A-methods'!$AG:$AG,"absolute",'A-methods'!$AF:$AF,$B1128,'A-methods'!$F:$F,$C1128,'A-methods'!$A:$A,$D1128)</f>
        <v>0</v>
      </c>
      <c r="L1128" s="243">
        <f>SUMIFS('A-methods'!R:R,'A-methods'!$AG:$AG,"absolute",'A-methods'!$AF:$AF,$B1128,'A-methods'!$F:$F,$C1128,'A-methods'!$A:$A,$D1128)</f>
        <v>0</v>
      </c>
      <c r="M1128" s="243">
        <f>SUMIFS('A-methods'!S:S,'A-methods'!$AG:$AG,"absolute",'A-methods'!$AF:$AF,$B1128,'A-methods'!$F:$F,$C1128,'A-methods'!$A:$A,$D1128)</f>
        <v>0</v>
      </c>
      <c r="N1128" s="243">
        <f>SUMIFS('A-methods'!T:T,'A-methods'!$AG:$AG,"absolute",'A-methods'!$AF:$AF,$B1128,'A-methods'!$F:$F,$C1128,'A-methods'!$A:$A,$D1128)</f>
        <v>0</v>
      </c>
      <c r="O1128" s="243">
        <f>SUMIFS('A-methods'!U:U,'A-methods'!$AG:$AG,"absolute",'A-methods'!$AF:$AF,$B1128,'A-methods'!$F:$F,$C1128,'A-methods'!$A:$A,$D1128)</f>
        <v>0</v>
      </c>
      <c r="P1128" s="243">
        <f>SUMIFS('A-methods'!V:V,'A-methods'!$AG:$AG,"absolute",'A-methods'!$AF:$AF,$B1128,'A-methods'!$F:$F,$C1128,'A-methods'!$A:$A,$D1128)</f>
        <v>0</v>
      </c>
      <c r="Q1128" s="243">
        <f>SUMIFS('A-methods'!W:W,'A-methods'!$AG:$AG,"absolute",'A-methods'!$AF:$AF,$B1128,'A-methods'!$F:$F,$C1128,'A-methods'!$A:$A,$D1128)</f>
        <v>0</v>
      </c>
      <c r="R1128" s="243">
        <f>SUMIFS('A-methods'!X:X,'A-methods'!$AG:$AG,"absolute",'A-methods'!$AF:$AF,$B1128,'A-methods'!$F:$F,$C1128,'A-methods'!$A:$A,$D1128)</f>
        <v>0</v>
      </c>
      <c r="S1128" s="243">
        <f>SUMIFS('A-methods'!Y:Y,'A-methods'!$AG:$AG,"absolute",'A-methods'!$AF:$AF,$B1128,'A-methods'!$F:$F,$C1128,'A-methods'!$A:$A,$D1128)</f>
        <v>0</v>
      </c>
      <c r="T1128" s="243">
        <f>SUMIFS('A-methods'!Z:Z,'A-methods'!$AG:$AG,"absolute",'A-methods'!$AF:$AF,$B1128,'A-methods'!$F:$F,$C1128,'A-methods'!$A:$A,$D1128)</f>
        <v>0</v>
      </c>
      <c r="U1128" s="243">
        <f>SUMIFS('A-methods'!AA:AA,'A-methods'!$AG:$AG,"absolute",'A-methods'!$AF:$AF,$B1128,'A-methods'!$F:$F,$C1128,'A-methods'!$A:$A,$D1128)</f>
        <v>0</v>
      </c>
      <c r="V1128" s="243">
        <f>SUMIFS('A-methods'!AB:AB,'A-methods'!$AG:$AG,"absolute",'A-methods'!$AF:$AF,$B1128,'A-methods'!$F:$F,$C1128,'A-methods'!$A:$A,$D1128)</f>
        <v>0</v>
      </c>
      <c r="W1128" s="243">
        <f>SUMIFS('A-methods'!AC:AC,'A-methods'!$AG:$AG,"absolute",'A-methods'!$AF:$AF,$B1128,'A-methods'!$F:$F,$C1128,'A-methods'!$A:$A,$D1128)</f>
        <v>0</v>
      </c>
      <c r="X1128" s="243">
        <f>SUMIFS('A-methods'!AD:AD,'A-methods'!$AG:$AG,"absolute",'A-methods'!$AF:$AF,$B1128,'A-methods'!$F:$F,$C1128,'A-methods'!$A:$A,$D1128)</f>
        <v>0</v>
      </c>
      <c r="Y1128" s="243">
        <f>SUMIFS('A-methods'!AE:AE,'A-methods'!$AG:$AG,"absolute",'A-methods'!$AF:$AF,$B1128,'A-methods'!$F:$F,$C1128,'A-methods'!$A:$A,$D1128)</f>
        <v>0</v>
      </c>
    </row>
    <row r="1129" spans="1:25">
      <c r="A1129" s="237" t="s">
        <v>115</v>
      </c>
      <c r="B1129" s="221" t="s">
        <v>116</v>
      </c>
      <c r="C1129" s="274" t="str">
        <f t="shared" si="107"/>
        <v>Qld</v>
      </c>
      <c r="D1129" s="272" t="str">
        <f t="shared" si="108"/>
        <v>Best</v>
      </c>
      <c r="E1129" s="195">
        <f>SUMIFS('A-methods'!K:K,'A-methods'!$AG:$AG,"absolute",'A-methods'!$AF:$AF,$B1129,'A-methods'!$F:$F,$C1129,'A-methods'!$A:$A,$D1129)</f>
        <v>0</v>
      </c>
      <c r="F1129" s="243">
        <f>SUMIFS('A-methods'!L:L,'A-methods'!$AG:$AG,"absolute",'A-methods'!$AF:$AF,$B1129,'A-methods'!$F:$F,$C1129,'A-methods'!$A:$A,$D1129)</f>
        <v>0</v>
      </c>
      <c r="G1129" s="243">
        <f>SUMIFS('A-methods'!M:M,'A-methods'!$AG:$AG,"absolute",'A-methods'!$AF:$AF,$B1129,'A-methods'!$F:$F,$C1129,'A-methods'!$A:$A,$D1129)</f>
        <v>0</v>
      </c>
      <c r="H1129" s="243">
        <f>SUMIFS('A-methods'!N:N,'A-methods'!$AG:$AG,"absolute",'A-methods'!$AF:$AF,$B1129,'A-methods'!$F:$F,$C1129,'A-methods'!$A:$A,$D1129)</f>
        <v>0</v>
      </c>
      <c r="I1129" s="243">
        <f>SUMIFS('A-methods'!O:O,'A-methods'!$AG:$AG,"absolute",'A-methods'!$AF:$AF,$B1129,'A-methods'!$F:$F,$C1129,'A-methods'!$A:$A,$D1129)</f>
        <v>0</v>
      </c>
      <c r="J1129" s="243">
        <f>SUMIFS('A-methods'!P:P,'A-methods'!$AG:$AG,"absolute",'A-methods'!$AF:$AF,$B1129,'A-methods'!$F:$F,$C1129,'A-methods'!$A:$A,$D1129)</f>
        <v>0</v>
      </c>
      <c r="K1129" s="243">
        <f>SUMIFS('A-methods'!Q:Q,'A-methods'!$AG:$AG,"absolute",'A-methods'!$AF:$AF,$B1129,'A-methods'!$F:$F,$C1129,'A-methods'!$A:$A,$D1129)</f>
        <v>0</v>
      </c>
      <c r="L1129" s="243">
        <f>SUMIFS('A-methods'!R:R,'A-methods'!$AG:$AG,"absolute",'A-methods'!$AF:$AF,$B1129,'A-methods'!$F:$F,$C1129,'A-methods'!$A:$A,$D1129)</f>
        <v>0</v>
      </c>
      <c r="M1129" s="243">
        <f>SUMIFS('A-methods'!S:S,'A-methods'!$AG:$AG,"absolute",'A-methods'!$AF:$AF,$B1129,'A-methods'!$F:$F,$C1129,'A-methods'!$A:$A,$D1129)</f>
        <v>0</v>
      </c>
      <c r="N1129" s="243">
        <f>SUMIFS('A-methods'!T:T,'A-methods'!$AG:$AG,"absolute",'A-methods'!$AF:$AF,$B1129,'A-methods'!$F:$F,$C1129,'A-methods'!$A:$A,$D1129)</f>
        <v>0</v>
      </c>
      <c r="O1129" s="243">
        <f>SUMIFS('A-methods'!U:U,'A-methods'!$AG:$AG,"absolute",'A-methods'!$AF:$AF,$B1129,'A-methods'!$F:$F,$C1129,'A-methods'!$A:$A,$D1129)</f>
        <v>0</v>
      </c>
      <c r="P1129" s="243">
        <f>SUMIFS('A-methods'!V:V,'A-methods'!$AG:$AG,"absolute",'A-methods'!$AF:$AF,$B1129,'A-methods'!$F:$F,$C1129,'A-methods'!$A:$A,$D1129)</f>
        <v>0</v>
      </c>
      <c r="Q1129" s="243">
        <f>SUMIFS('A-methods'!W:W,'A-methods'!$AG:$AG,"absolute",'A-methods'!$AF:$AF,$B1129,'A-methods'!$F:$F,$C1129,'A-methods'!$A:$A,$D1129)</f>
        <v>0</v>
      </c>
      <c r="R1129" s="243">
        <f>SUMIFS('A-methods'!X:X,'A-methods'!$AG:$AG,"absolute",'A-methods'!$AF:$AF,$B1129,'A-methods'!$F:$F,$C1129,'A-methods'!$A:$A,$D1129)</f>
        <v>0</v>
      </c>
      <c r="S1129" s="243">
        <f>SUMIFS('A-methods'!Y:Y,'A-methods'!$AG:$AG,"absolute",'A-methods'!$AF:$AF,$B1129,'A-methods'!$F:$F,$C1129,'A-methods'!$A:$A,$D1129)</f>
        <v>0</v>
      </c>
      <c r="T1129" s="243">
        <f>SUMIFS('A-methods'!Z:Z,'A-methods'!$AG:$AG,"absolute",'A-methods'!$AF:$AF,$B1129,'A-methods'!$F:$F,$C1129,'A-methods'!$A:$A,$D1129)</f>
        <v>0</v>
      </c>
      <c r="U1129" s="243">
        <f>SUMIFS('A-methods'!AA:AA,'A-methods'!$AG:$AG,"absolute",'A-methods'!$AF:$AF,$B1129,'A-methods'!$F:$F,$C1129,'A-methods'!$A:$A,$D1129)</f>
        <v>0</v>
      </c>
      <c r="V1129" s="243">
        <f>SUMIFS('A-methods'!AB:AB,'A-methods'!$AG:$AG,"absolute",'A-methods'!$AF:$AF,$B1129,'A-methods'!$F:$F,$C1129,'A-methods'!$A:$A,$D1129)</f>
        <v>0</v>
      </c>
      <c r="W1129" s="243">
        <f>SUMIFS('A-methods'!AC:AC,'A-methods'!$AG:$AG,"absolute",'A-methods'!$AF:$AF,$B1129,'A-methods'!$F:$F,$C1129,'A-methods'!$A:$A,$D1129)</f>
        <v>0</v>
      </c>
      <c r="X1129" s="243">
        <f>SUMIFS('A-methods'!AD:AD,'A-methods'!$AG:$AG,"absolute",'A-methods'!$AF:$AF,$B1129,'A-methods'!$F:$F,$C1129,'A-methods'!$A:$A,$D1129)</f>
        <v>0</v>
      </c>
      <c r="Y1129" s="243">
        <f>SUMIFS('A-methods'!AE:AE,'A-methods'!$AG:$AG,"absolute",'A-methods'!$AF:$AF,$B1129,'A-methods'!$F:$F,$C1129,'A-methods'!$A:$A,$D1129)</f>
        <v>0</v>
      </c>
    </row>
    <row r="1130" spans="1:25">
      <c r="A1130" s="237" t="s">
        <v>125</v>
      </c>
      <c r="B1130" s="221" t="s">
        <v>1208</v>
      </c>
      <c r="C1130" s="274" t="str">
        <f t="shared" si="107"/>
        <v>Qld</v>
      </c>
      <c r="D1130" s="272" t="str">
        <f t="shared" si="108"/>
        <v>Best</v>
      </c>
      <c r="E1130" s="195">
        <f>SUMIFS('A-methods'!K:K,'A-methods'!$AG:$AG,"absolute",'A-methods'!$AF:$AF,$B1130,'A-methods'!$F:$F,$C1130,'A-methods'!$A:$A,$D1130)</f>
        <v>0</v>
      </c>
      <c r="F1130" s="243">
        <f>SUMIFS('A-methods'!L:L,'A-methods'!$AG:$AG,"absolute",'A-methods'!$AF:$AF,$B1130,'A-methods'!$F:$F,$C1130,'A-methods'!$A:$A,$D1130)</f>
        <v>0</v>
      </c>
      <c r="G1130" s="243">
        <f>SUMIFS('A-methods'!M:M,'A-methods'!$AG:$AG,"absolute",'A-methods'!$AF:$AF,$B1130,'A-methods'!$F:$F,$C1130,'A-methods'!$A:$A,$D1130)</f>
        <v>0</v>
      </c>
      <c r="H1130" s="243">
        <f>SUMIFS('A-methods'!N:N,'A-methods'!$AG:$AG,"absolute",'A-methods'!$AF:$AF,$B1130,'A-methods'!$F:$F,$C1130,'A-methods'!$A:$A,$D1130)</f>
        <v>0</v>
      </c>
      <c r="I1130" s="243">
        <f>SUMIFS('A-methods'!O:O,'A-methods'!$AG:$AG,"absolute",'A-methods'!$AF:$AF,$B1130,'A-methods'!$F:$F,$C1130,'A-methods'!$A:$A,$D1130)</f>
        <v>0</v>
      </c>
      <c r="J1130" s="243">
        <f>SUMIFS('A-methods'!P:P,'A-methods'!$AG:$AG,"absolute",'A-methods'!$AF:$AF,$B1130,'A-methods'!$F:$F,$C1130,'A-methods'!$A:$A,$D1130)</f>
        <v>0</v>
      </c>
      <c r="K1130" s="243">
        <f>SUMIFS('A-methods'!Q:Q,'A-methods'!$AG:$AG,"absolute",'A-methods'!$AF:$AF,$B1130,'A-methods'!$F:$F,$C1130,'A-methods'!$A:$A,$D1130)</f>
        <v>0</v>
      </c>
      <c r="L1130" s="243">
        <f>SUMIFS('A-methods'!R:R,'A-methods'!$AG:$AG,"absolute",'A-methods'!$AF:$AF,$B1130,'A-methods'!$F:$F,$C1130,'A-methods'!$A:$A,$D1130)</f>
        <v>0</v>
      </c>
      <c r="M1130" s="243">
        <f>SUMIFS('A-methods'!S:S,'A-methods'!$AG:$AG,"absolute",'A-methods'!$AF:$AF,$B1130,'A-methods'!$F:$F,$C1130,'A-methods'!$A:$A,$D1130)</f>
        <v>0</v>
      </c>
      <c r="N1130" s="243">
        <f>SUMIFS('A-methods'!T:T,'A-methods'!$AG:$AG,"absolute",'A-methods'!$AF:$AF,$B1130,'A-methods'!$F:$F,$C1130,'A-methods'!$A:$A,$D1130)</f>
        <v>0</v>
      </c>
      <c r="O1130" s="243">
        <f>SUMIFS('A-methods'!U:U,'A-methods'!$AG:$AG,"absolute",'A-methods'!$AF:$AF,$B1130,'A-methods'!$F:$F,$C1130,'A-methods'!$A:$A,$D1130)</f>
        <v>0</v>
      </c>
      <c r="P1130" s="243">
        <f>SUMIFS('A-methods'!V:V,'A-methods'!$AG:$AG,"absolute",'A-methods'!$AF:$AF,$B1130,'A-methods'!$F:$F,$C1130,'A-methods'!$A:$A,$D1130)</f>
        <v>0</v>
      </c>
      <c r="Q1130" s="243">
        <f>SUMIFS('A-methods'!W:W,'A-methods'!$AG:$AG,"absolute",'A-methods'!$AF:$AF,$B1130,'A-methods'!$F:$F,$C1130,'A-methods'!$A:$A,$D1130)</f>
        <v>0</v>
      </c>
      <c r="R1130" s="243">
        <f>SUMIFS('A-methods'!X:X,'A-methods'!$AG:$AG,"absolute",'A-methods'!$AF:$AF,$B1130,'A-methods'!$F:$F,$C1130,'A-methods'!$A:$A,$D1130)</f>
        <v>0</v>
      </c>
      <c r="S1130" s="243">
        <f>SUMIFS('A-methods'!Y:Y,'A-methods'!$AG:$AG,"absolute",'A-methods'!$AF:$AF,$B1130,'A-methods'!$F:$F,$C1130,'A-methods'!$A:$A,$D1130)</f>
        <v>0</v>
      </c>
      <c r="T1130" s="243">
        <f>SUMIFS('A-methods'!Z:Z,'A-methods'!$AG:$AG,"absolute",'A-methods'!$AF:$AF,$B1130,'A-methods'!$F:$F,$C1130,'A-methods'!$A:$A,$D1130)</f>
        <v>0</v>
      </c>
      <c r="U1130" s="243">
        <f>SUMIFS('A-methods'!AA:AA,'A-methods'!$AG:$AG,"absolute",'A-methods'!$AF:$AF,$B1130,'A-methods'!$F:$F,$C1130,'A-methods'!$A:$A,$D1130)</f>
        <v>0</v>
      </c>
      <c r="V1130" s="243">
        <f>SUMIFS('A-methods'!AB:AB,'A-methods'!$AG:$AG,"absolute",'A-methods'!$AF:$AF,$B1130,'A-methods'!$F:$F,$C1130,'A-methods'!$A:$A,$D1130)</f>
        <v>0</v>
      </c>
      <c r="W1130" s="243">
        <f>SUMIFS('A-methods'!AC:AC,'A-methods'!$AG:$AG,"absolute",'A-methods'!$AF:$AF,$B1130,'A-methods'!$F:$F,$C1130,'A-methods'!$A:$A,$D1130)</f>
        <v>0</v>
      </c>
      <c r="X1130" s="243">
        <f>SUMIFS('A-methods'!AD:AD,'A-methods'!$AG:$AG,"absolute",'A-methods'!$AF:$AF,$B1130,'A-methods'!$F:$F,$C1130,'A-methods'!$A:$A,$D1130)</f>
        <v>0</v>
      </c>
      <c r="Y1130" s="243">
        <f>SUMIFS('A-methods'!AE:AE,'A-methods'!$AG:$AG,"absolute",'A-methods'!$AF:$AF,$B1130,'A-methods'!$F:$F,$C1130,'A-methods'!$A:$A,$D1130)</f>
        <v>0</v>
      </c>
    </row>
    <row r="1131" spans="1:25">
      <c r="A1131" s="237" t="s">
        <v>127</v>
      </c>
      <c r="B1131" s="221" t="s">
        <v>128</v>
      </c>
      <c r="C1131" s="274" t="str">
        <f t="shared" si="107"/>
        <v>Qld</v>
      </c>
      <c r="D1131" s="272" t="str">
        <f t="shared" si="108"/>
        <v>Best</v>
      </c>
      <c r="E1131" s="195">
        <f>SUMIFS('A-methods'!K:K,'A-methods'!$AG:$AG,"absolute",'A-methods'!$AF:$AF,$B1131,'A-methods'!$F:$F,$C1131,'A-methods'!$A:$A,$D1131)</f>
        <v>0</v>
      </c>
      <c r="F1131" s="243">
        <f>SUMIFS('A-methods'!L:L,'A-methods'!$AG:$AG,"absolute",'A-methods'!$AF:$AF,$B1131,'A-methods'!$F:$F,$C1131,'A-methods'!$A:$A,$D1131)</f>
        <v>0</v>
      </c>
      <c r="G1131" s="243">
        <f>SUMIFS('A-methods'!M:M,'A-methods'!$AG:$AG,"absolute",'A-methods'!$AF:$AF,$B1131,'A-methods'!$F:$F,$C1131,'A-methods'!$A:$A,$D1131)</f>
        <v>0</v>
      </c>
      <c r="H1131" s="243">
        <f>SUMIFS('A-methods'!N:N,'A-methods'!$AG:$AG,"absolute",'A-methods'!$AF:$AF,$B1131,'A-methods'!$F:$F,$C1131,'A-methods'!$A:$A,$D1131)</f>
        <v>0</v>
      </c>
      <c r="I1131" s="243">
        <f>SUMIFS('A-methods'!O:O,'A-methods'!$AG:$AG,"absolute",'A-methods'!$AF:$AF,$B1131,'A-methods'!$F:$F,$C1131,'A-methods'!$A:$A,$D1131)</f>
        <v>0</v>
      </c>
      <c r="J1131" s="243">
        <f>SUMIFS('A-methods'!P:P,'A-methods'!$AG:$AG,"absolute",'A-methods'!$AF:$AF,$B1131,'A-methods'!$F:$F,$C1131,'A-methods'!$A:$A,$D1131)</f>
        <v>0</v>
      </c>
      <c r="K1131" s="243">
        <f>SUMIFS('A-methods'!Q:Q,'A-methods'!$AG:$AG,"absolute",'A-methods'!$AF:$AF,$B1131,'A-methods'!$F:$F,$C1131,'A-methods'!$A:$A,$D1131)</f>
        <v>0</v>
      </c>
      <c r="L1131" s="243">
        <f>SUMIFS('A-methods'!R:R,'A-methods'!$AG:$AG,"absolute",'A-methods'!$AF:$AF,$B1131,'A-methods'!$F:$F,$C1131,'A-methods'!$A:$A,$D1131)</f>
        <v>0</v>
      </c>
      <c r="M1131" s="243">
        <f>SUMIFS('A-methods'!S:S,'A-methods'!$AG:$AG,"absolute",'A-methods'!$AF:$AF,$B1131,'A-methods'!$F:$F,$C1131,'A-methods'!$A:$A,$D1131)</f>
        <v>0</v>
      </c>
      <c r="N1131" s="243">
        <f>SUMIFS('A-methods'!T:T,'A-methods'!$AG:$AG,"absolute",'A-methods'!$AF:$AF,$B1131,'A-methods'!$F:$F,$C1131,'A-methods'!$A:$A,$D1131)</f>
        <v>0</v>
      </c>
      <c r="O1131" s="243">
        <f>SUMIFS('A-methods'!U:U,'A-methods'!$AG:$AG,"absolute",'A-methods'!$AF:$AF,$B1131,'A-methods'!$F:$F,$C1131,'A-methods'!$A:$A,$D1131)</f>
        <v>0</v>
      </c>
      <c r="P1131" s="243">
        <f>SUMIFS('A-methods'!V:V,'A-methods'!$AG:$AG,"absolute",'A-methods'!$AF:$AF,$B1131,'A-methods'!$F:$F,$C1131,'A-methods'!$A:$A,$D1131)</f>
        <v>0</v>
      </c>
      <c r="Q1131" s="243">
        <f>SUMIFS('A-methods'!W:W,'A-methods'!$AG:$AG,"absolute",'A-methods'!$AF:$AF,$B1131,'A-methods'!$F:$F,$C1131,'A-methods'!$A:$A,$D1131)</f>
        <v>0</v>
      </c>
      <c r="R1131" s="243">
        <f>SUMIFS('A-methods'!X:X,'A-methods'!$AG:$AG,"absolute",'A-methods'!$AF:$AF,$B1131,'A-methods'!$F:$F,$C1131,'A-methods'!$A:$A,$D1131)</f>
        <v>0</v>
      </c>
      <c r="S1131" s="243">
        <f>SUMIFS('A-methods'!Y:Y,'A-methods'!$AG:$AG,"absolute",'A-methods'!$AF:$AF,$B1131,'A-methods'!$F:$F,$C1131,'A-methods'!$A:$A,$D1131)</f>
        <v>0</v>
      </c>
      <c r="T1131" s="243">
        <f>SUMIFS('A-methods'!Z:Z,'A-methods'!$AG:$AG,"absolute",'A-methods'!$AF:$AF,$B1131,'A-methods'!$F:$F,$C1131,'A-methods'!$A:$A,$D1131)</f>
        <v>0</v>
      </c>
      <c r="U1131" s="243">
        <f>SUMIFS('A-methods'!AA:AA,'A-methods'!$AG:$AG,"absolute",'A-methods'!$AF:$AF,$B1131,'A-methods'!$F:$F,$C1131,'A-methods'!$A:$A,$D1131)</f>
        <v>0</v>
      </c>
      <c r="V1131" s="243">
        <f>SUMIFS('A-methods'!AB:AB,'A-methods'!$AG:$AG,"absolute",'A-methods'!$AF:$AF,$B1131,'A-methods'!$F:$F,$C1131,'A-methods'!$A:$A,$D1131)</f>
        <v>0</v>
      </c>
      <c r="W1131" s="243">
        <f>SUMIFS('A-methods'!AC:AC,'A-methods'!$AG:$AG,"absolute",'A-methods'!$AF:$AF,$B1131,'A-methods'!$F:$F,$C1131,'A-methods'!$A:$A,$D1131)</f>
        <v>0</v>
      </c>
      <c r="X1131" s="243">
        <f>SUMIFS('A-methods'!AD:AD,'A-methods'!$AG:$AG,"absolute",'A-methods'!$AF:$AF,$B1131,'A-methods'!$F:$F,$C1131,'A-methods'!$A:$A,$D1131)</f>
        <v>0</v>
      </c>
      <c r="Y1131" s="243">
        <f>SUMIFS('A-methods'!AE:AE,'A-methods'!$AG:$AG,"absolute",'A-methods'!$AF:$AF,$B1131,'A-methods'!$F:$F,$C1131,'A-methods'!$A:$A,$D1131)</f>
        <v>0</v>
      </c>
    </row>
    <row r="1132" spans="1:25">
      <c r="A1132" s="237" t="s">
        <v>254</v>
      </c>
      <c r="B1132" s="221" t="s">
        <v>202</v>
      </c>
      <c r="C1132" s="274" t="str">
        <f t="shared" si="107"/>
        <v>Qld</v>
      </c>
      <c r="D1132" s="272" t="str">
        <f t="shared" si="108"/>
        <v>Best</v>
      </c>
      <c r="E1132" s="195">
        <f>SUMIFS('A-methods'!K:K,'A-methods'!$AG:$AG,"absolute",'A-methods'!$AF:$AF,$B1132,'A-methods'!$F:$F,$C1132,'A-methods'!$A:$A,$D1132)</f>
        <v>0</v>
      </c>
      <c r="F1132" s="243">
        <f>SUMIFS('A-methods'!L:L,'A-methods'!$AG:$AG,"absolute",'A-methods'!$AF:$AF,$B1132,'A-methods'!$F:$F,$C1132,'A-methods'!$A:$A,$D1132)</f>
        <v>0</v>
      </c>
      <c r="G1132" s="243">
        <f>SUMIFS('A-methods'!M:M,'A-methods'!$AG:$AG,"absolute",'A-methods'!$AF:$AF,$B1132,'A-methods'!$F:$F,$C1132,'A-methods'!$A:$A,$D1132)</f>
        <v>0</v>
      </c>
      <c r="H1132" s="243">
        <f>SUMIFS('A-methods'!N:N,'A-methods'!$AG:$AG,"absolute",'A-methods'!$AF:$AF,$B1132,'A-methods'!$F:$F,$C1132,'A-methods'!$A:$A,$D1132)</f>
        <v>0</v>
      </c>
      <c r="I1132" s="243">
        <f>SUMIFS('A-methods'!O:O,'A-methods'!$AG:$AG,"absolute",'A-methods'!$AF:$AF,$B1132,'A-methods'!$F:$F,$C1132,'A-methods'!$A:$A,$D1132)</f>
        <v>0</v>
      </c>
      <c r="J1132" s="243">
        <f>SUMIFS('A-methods'!P:P,'A-methods'!$AG:$AG,"absolute",'A-methods'!$AF:$AF,$B1132,'A-methods'!$F:$F,$C1132,'A-methods'!$A:$A,$D1132)</f>
        <v>0</v>
      </c>
      <c r="K1132" s="243">
        <f>SUMIFS('A-methods'!Q:Q,'A-methods'!$AG:$AG,"absolute",'A-methods'!$AF:$AF,$B1132,'A-methods'!$F:$F,$C1132,'A-methods'!$A:$A,$D1132)</f>
        <v>0</v>
      </c>
      <c r="L1132" s="243">
        <f>SUMIFS('A-methods'!R:R,'A-methods'!$AG:$AG,"absolute",'A-methods'!$AF:$AF,$B1132,'A-methods'!$F:$F,$C1132,'A-methods'!$A:$A,$D1132)</f>
        <v>0</v>
      </c>
      <c r="M1132" s="243">
        <f>SUMIFS('A-methods'!S:S,'A-methods'!$AG:$AG,"absolute",'A-methods'!$AF:$AF,$B1132,'A-methods'!$F:$F,$C1132,'A-methods'!$A:$A,$D1132)</f>
        <v>0</v>
      </c>
      <c r="N1132" s="243">
        <f>SUMIFS('A-methods'!T:T,'A-methods'!$AG:$AG,"absolute",'A-methods'!$AF:$AF,$B1132,'A-methods'!$F:$F,$C1132,'A-methods'!$A:$A,$D1132)</f>
        <v>0</v>
      </c>
      <c r="O1132" s="243">
        <f>SUMIFS('A-methods'!U:U,'A-methods'!$AG:$AG,"absolute",'A-methods'!$AF:$AF,$B1132,'A-methods'!$F:$F,$C1132,'A-methods'!$A:$A,$D1132)</f>
        <v>0</v>
      </c>
      <c r="P1132" s="243">
        <f>SUMIFS('A-methods'!V:V,'A-methods'!$AG:$AG,"absolute",'A-methods'!$AF:$AF,$B1132,'A-methods'!$F:$F,$C1132,'A-methods'!$A:$A,$D1132)</f>
        <v>0</v>
      </c>
      <c r="Q1132" s="243">
        <f>SUMIFS('A-methods'!W:W,'A-methods'!$AG:$AG,"absolute",'A-methods'!$AF:$AF,$B1132,'A-methods'!$F:$F,$C1132,'A-methods'!$A:$A,$D1132)</f>
        <v>0</v>
      </c>
      <c r="R1132" s="243">
        <f>SUMIFS('A-methods'!X:X,'A-methods'!$AG:$AG,"absolute",'A-methods'!$AF:$AF,$B1132,'A-methods'!$F:$F,$C1132,'A-methods'!$A:$A,$D1132)</f>
        <v>0</v>
      </c>
      <c r="S1132" s="243">
        <f>SUMIFS('A-methods'!Y:Y,'A-methods'!$AG:$AG,"absolute",'A-methods'!$AF:$AF,$B1132,'A-methods'!$F:$F,$C1132,'A-methods'!$A:$A,$D1132)</f>
        <v>0</v>
      </c>
      <c r="T1132" s="243">
        <f>SUMIFS('A-methods'!Z:Z,'A-methods'!$AG:$AG,"absolute",'A-methods'!$AF:$AF,$B1132,'A-methods'!$F:$F,$C1132,'A-methods'!$A:$A,$D1132)</f>
        <v>0</v>
      </c>
      <c r="U1132" s="243">
        <f>SUMIFS('A-methods'!AA:AA,'A-methods'!$AG:$AG,"absolute",'A-methods'!$AF:$AF,$B1132,'A-methods'!$F:$F,$C1132,'A-methods'!$A:$A,$D1132)</f>
        <v>0</v>
      </c>
      <c r="V1132" s="243">
        <f>SUMIFS('A-methods'!AB:AB,'A-methods'!$AG:$AG,"absolute",'A-methods'!$AF:$AF,$B1132,'A-methods'!$F:$F,$C1132,'A-methods'!$A:$A,$D1132)</f>
        <v>0</v>
      </c>
      <c r="W1132" s="243">
        <f>SUMIFS('A-methods'!AC:AC,'A-methods'!$AG:$AG,"absolute",'A-methods'!$AF:$AF,$B1132,'A-methods'!$F:$F,$C1132,'A-methods'!$A:$A,$D1132)</f>
        <v>0</v>
      </c>
      <c r="X1132" s="243">
        <f>SUMIFS('A-methods'!AD:AD,'A-methods'!$AG:$AG,"absolute",'A-methods'!$AF:$AF,$B1132,'A-methods'!$F:$F,$C1132,'A-methods'!$A:$A,$D1132)</f>
        <v>0</v>
      </c>
      <c r="Y1132" s="243">
        <f>SUMIFS('A-methods'!AE:AE,'A-methods'!$AG:$AG,"absolute",'A-methods'!$AF:$AF,$B1132,'A-methods'!$F:$F,$C1132,'A-methods'!$A:$A,$D1132)</f>
        <v>0</v>
      </c>
    </row>
    <row r="1133" spans="1:25">
      <c r="A1133" s="237" t="s">
        <v>255</v>
      </c>
      <c r="B1133" s="221" t="s">
        <v>227</v>
      </c>
      <c r="C1133" s="274" t="str">
        <f t="shared" si="107"/>
        <v>Qld</v>
      </c>
      <c r="D1133" s="272" t="str">
        <f t="shared" si="108"/>
        <v>Best</v>
      </c>
      <c r="E1133" s="195">
        <f>SUMIFS('A-methods'!K:K,'A-methods'!$AG:$AG,"absolute",'A-methods'!$AF:$AF,$B1133,'A-methods'!$F:$F,$C1133,'A-methods'!$A:$A,$D1133)</f>
        <v>0</v>
      </c>
      <c r="F1133" s="243">
        <f>SUMIFS('A-methods'!L:L,'A-methods'!$AG:$AG,"absolute",'A-methods'!$AF:$AF,$B1133,'A-methods'!$F:$F,$C1133,'A-methods'!$A:$A,$D1133)</f>
        <v>0</v>
      </c>
      <c r="G1133" s="243">
        <f>SUMIFS('A-methods'!M:M,'A-methods'!$AG:$AG,"absolute",'A-methods'!$AF:$AF,$B1133,'A-methods'!$F:$F,$C1133,'A-methods'!$A:$A,$D1133)</f>
        <v>0</v>
      </c>
      <c r="H1133" s="243">
        <f>SUMIFS('A-methods'!N:N,'A-methods'!$AG:$AG,"absolute",'A-methods'!$AF:$AF,$B1133,'A-methods'!$F:$F,$C1133,'A-methods'!$A:$A,$D1133)</f>
        <v>0</v>
      </c>
      <c r="I1133" s="243">
        <f>SUMIFS('A-methods'!O:O,'A-methods'!$AG:$AG,"absolute",'A-methods'!$AF:$AF,$B1133,'A-methods'!$F:$F,$C1133,'A-methods'!$A:$A,$D1133)</f>
        <v>0</v>
      </c>
      <c r="J1133" s="243">
        <f>SUMIFS('A-methods'!P:P,'A-methods'!$AG:$AG,"absolute",'A-methods'!$AF:$AF,$B1133,'A-methods'!$F:$F,$C1133,'A-methods'!$A:$A,$D1133)</f>
        <v>0</v>
      </c>
      <c r="K1133" s="243">
        <f>SUMIFS('A-methods'!Q:Q,'A-methods'!$AG:$AG,"absolute",'A-methods'!$AF:$AF,$B1133,'A-methods'!$F:$F,$C1133,'A-methods'!$A:$A,$D1133)</f>
        <v>0</v>
      </c>
      <c r="L1133" s="243">
        <f>SUMIFS('A-methods'!R:R,'A-methods'!$AG:$AG,"absolute",'A-methods'!$AF:$AF,$B1133,'A-methods'!$F:$F,$C1133,'A-methods'!$A:$A,$D1133)</f>
        <v>0</v>
      </c>
      <c r="M1133" s="243">
        <f>SUMIFS('A-methods'!S:S,'A-methods'!$AG:$AG,"absolute",'A-methods'!$AF:$AF,$B1133,'A-methods'!$F:$F,$C1133,'A-methods'!$A:$A,$D1133)</f>
        <v>0</v>
      </c>
      <c r="N1133" s="243">
        <f>SUMIFS('A-methods'!T:T,'A-methods'!$AG:$AG,"absolute",'A-methods'!$AF:$AF,$B1133,'A-methods'!$F:$F,$C1133,'A-methods'!$A:$A,$D1133)</f>
        <v>0</v>
      </c>
      <c r="O1133" s="243">
        <f>SUMIFS('A-methods'!U:U,'A-methods'!$AG:$AG,"absolute",'A-methods'!$AF:$AF,$B1133,'A-methods'!$F:$F,$C1133,'A-methods'!$A:$A,$D1133)</f>
        <v>0</v>
      </c>
      <c r="P1133" s="243">
        <f>SUMIFS('A-methods'!V:V,'A-methods'!$AG:$AG,"absolute",'A-methods'!$AF:$AF,$B1133,'A-methods'!$F:$F,$C1133,'A-methods'!$A:$A,$D1133)</f>
        <v>0</v>
      </c>
      <c r="Q1133" s="243">
        <f>SUMIFS('A-methods'!W:W,'A-methods'!$AG:$AG,"absolute",'A-methods'!$AF:$AF,$B1133,'A-methods'!$F:$F,$C1133,'A-methods'!$A:$A,$D1133)</f>
        <v>0</v>
      </c>
      <c r="R1133" s="243">
        <f>SUMIFS('A-methods'!X:X,'A-methods'!$AG:$AG,"absolute",'A-methods'!$AF:$AF,$B1133,'A-methods'!$F:$F,$C1133,'A-methods'!$A:$A,$D1133)</f>
        <v>0</v>
      </c>
      <c r="S1133" s="243">
        <f>SUMIFS('A-methods'!Y:Y,'A-methods'!$AG:$AG,"absolute",'A-methods'!$AF:$AF,$B1133,'A-methods'!$F:$F,$C1133,'A-methods'!$A:$A,$D1133)</f>
        <v>0</v>
      </c>
      <c r="T1133" s="243">
        <f>SUMIFS('A-methods'!Z:Z,'A-methods'!$AG:$AG,"absolute",'A-methods'!$AF:$AF,$B1133,'A-methods'!$F:$F,$C1133,'A-methods'!$A:$A,$D1133)</f>
        <v>0</v>
      </c>
      <c r="U1133" s="243">
        <f>SUMIFS('A-methods'!AA:AA,'A-methods'!$AG:$AG,"absolute",'A-methods'!$AF:$AF,$B1133,'A-methods'!$F:$F,$C1133,'A-methods'!$A:$A,$D1133)</f>
        <v>0</v>
      </c>
      <c r="V1133" s="243">
        <f>SUMIFS('A-methods'!AB:AB,'A-methods'!$AG:$AG,"absolute",'A-methods'!$AF:$AF,$B1133,'A-methods'!$F:$F,$C1133,'A-methods'!$A:$A,$D1133)</f>
        <v>0</v>
      </c>
      <c r="W1133" s="243">
        <f>SUMIFS('A-methods'!AC:AC,'A-methods'!$AG:$AG,"absolute",'A-methods'!$AF:$AF,$B1133,'A-methods'!$F:$F,$C1133,'A-methods'!$A:$A,$D1133)</f>
        <v>0</v>
      </c>
      <c r="X1133" s="243">
        <f>SUMIFS('A-methods'!AD:AD,'A-methods'!$AG:$AG,"absolute",'A-methods'!$AF:$AF,$B1133,'A-methods'!$F:$F,$C1133,'A-methods'!$A:$A,$D1133)</f>
        <v>0</v>
      </c>
      <c r="Y1133" s="243">
        <f>SUMIFS('A-methods'!AE:AE,'A-methods'!$AG:$AG,"absolute",'A-methods'!$AF:$AF,$B1133,'A-methods'!$F:$F,$C1133,'A-methods'!$A:$A,$D1133)</f>
        <v>0</v>
      </c>
    </row>
    <row r="1134" spans="1:25">
      <c r="A1134" s="237" t="s">
        <v>256</v>
      </c>
      <c r="B1134" s="221" t="s">
        <v>372</v>
      </c>
      <c r="C1134" s="274" t="str">
        <f t="shared" si="107"/>
        <v>Qld</v>
      </c>
      <c r="D1134" s="272" t="str">
        <f t="shared" si="108"/>
        <v>Best</v>
      </c>
      <c r="E1134" s="195">
        <f>SUMIFS('A-methods'!K:K,'A-methods'!$AG:$AG,"absolute",'A-methods'!$AF:$AF,$B1134,'A-methods'!$F:$F,$C1134,'A-methods'!$A:$A,$D1134)</f>
        <v>0</v>
      </c>
      <c r="F1134" s="243">
        <f>SUMIFS('A-methods'!L:L,'A-methods'!$AG:$AG,"absolute",'A-methods'!$AF:$AF,$B1134,'A-methods'!$F:$F,$C1134,'A-methods'!$A:$A,$D1134)</f>
        <v>0</v>
      </c>
      <c r="G1134" s="243">
        <f>SUMIFS('A-methods'!M:M,'A-methods'!$AG:$AG,"absolute",'A-methods'!$AF:$AF,$B1134,'A-methods'!$F:$F,$C1134,'A-methods'!$A:$A,$D1134)</f>
        <v>0</v>
      </c>
      <c r="H1134" s="243">
        <f>SUMIFS('A-methods'!N:N,'A-methods'!$AG:$AG,"absolute",'A-methods'!$AF:$AF,$B1134,'A-methods'!$F:$F,$C1134,'A-methods'!$A:$A,$D1134)</f>
        <v>0</v>
      </c>
      <c r="I1134" s="243">
        <f>SUMIFS('A-methods'!O:O,'A-methods'!$AG:$AG,"absolute",'A-methods'!$AF:$AF,$B1134,'A-methods'!$F:$F,$C1134,'A-methods'!$A:$A,$D1134)</f>
        <v>0</v>
      </c>
      <c r="J1134" s="243">
        <f>SUMIFS('A-methods'!P:P,'A-methods'!$AG:$AG,"absolute",'A-methods'!$AF:$AF,$B1134,'A-methods'!$F:$F,$C1134,'A-methods'!$A:$A,$D1134)</f>
        <v>0</v>
      </c>
      <c r="K1134" s="243">
        <f>SUMIFS('A-methods'!Q:Q,'A-methods'!$AG:$AG,"absolute",'A-methods'!$AF:$AF,$B1134,'A-methods'!$F:$F,$C1134,'A-methods'!$A:$A,$D1134)</f>
        <v>0</v>
      </c>
      <c r="L1134" s="243">
        <f>SUMIFS('A-methods'!R:R,'A-methods'!$AG:$AG,"absolute",'A-methods'!$AF:$AF,$B1134,'A-methods'!$F:$F,$C1134,'A-methods'!$A:$A,$D1134)</f>
        <v>0</v>
      </c>
      <c r="M1134" s="243">
        <f>SUMIFS('A-methods'!S:S,'A-methods'!$AG:$AG,"absolute",'A-methods'!$AF:$AF,$B1134,'A-methods'!$F:$F,$C1134,'A-methods'!$A:$A,$D1134)</f>
        <v>0</v>
      </c>
      <c r="N1134" s="243">
        <f>SUMIFS('A-methods'!T:T,'A-methods'!$AG:$AG,"absolute",'A-methods'!$AF:$AF,$B1134,'A-methods'!$F:$F,$C1134,'A-methods'!$A:$A,$D1134)</f>
        <v>0</v>
      </c>
      <c r="O1134" s="243">
        <f>SUMIFS('A-methods'!U:U,'A-methods'!$AG:$AG,"absolute",'A-methods'!$AF:$AF,$B1134,'A-methods'!$F:$F,$C1134,'A-methods'!$A:$A,$D1134)</f>
        <v>0</v>
      </c>
      <c r="P1134" s="243">
        <f>SUMIFS('A-methods'!V:V,'A-methods'!$AG:$AG,"absolute",'A-methods'!$AF:$AF,$B1134,'A-methods'!$F:$F,$C1134,'A-methods'!$A:$A,$D1134)</f>
        <v>0</v>
      </c>
      <c r="Q1134" s="243">
        <f>SUMIFS('A-methods'!W:W,'A-methods'!$AG:$AG,"absolute",'A-methods'!$AF:$AF,$B1134,'A-methods'!$F:$F,$C1134,'A-methods'!$A:$A,$D1134)</f>
        <v>0</v>
      </c>
      <c r="R1134" s="243">
        <f>SUMIFS('A-methods'!X:X,'A-methods'!$AG:$AG,"absolute",'A-methods'!$AF:$AF,$B1134,'A-methods'!$F:$F,$C1134,'A-methods'!$A:$A,$D1134)</f>
        <v>0</v>
      </c>
      <c r="S1134" s="243">
        <f>SUMIFS('A-methods'!Y:Y,'A-methods'!$AG:$AG,"absolute",'A-methods'!$AF:$AF,$B1134,'A-methods'!$F:$F,$C1134,'A-methods'!$A:$A,$D1134)</f>
        <v>0</v>
      </c>
      <c r="T1134" s="243">
        <f>SUMIFS('A-methods'!Z:Z,'A-methods'!$AG:$AG,"absolute",'A-methods'!$AF:$AF,$B1134,'A-methods'!$F:$F,$C1134,'A-methods'!$A:$A,$D1134)</f>
        <v>0</v>
      </c>
      <c r="U1134" s="243">
        <f>SUMIFS('A-methods'!AA:AA,'A-methods'!$AG:$AG,"absolute",'A-methods'!$AF:$AF,$B1134,'A-methods'!$F:$F,$C1134,'A-methods'!$A:$A,$D1134)</f>
        <v>0</v>
      </c>
      <c r="V1134" s="243">
        <f>SUMIFS('A-methods'!AB:AB,'A-methods'!$AG:$AG,"absolute",'A-methods'!$AF:$AF,$B1134,'A-methods'!$F:$F,$C1134,'A-methods'!$A:$A,$D1134)</f>
        <v>0</v>
      </c>
      <c r="W1134" s="243">
        <f>SUMIFS('A-methods'!AC:AC,'A-methods'!$AG:$AG,"absolute",'A-methods'!$AF:$AF,$B1134,'A-methods'!$F:$F,$C1134,'A-methods'!$A:$A,$D1134)</f>
        <v>0</v>
      </c>
      <c r="X1134" s="243">
        <f>SUMIFS('A-methods'!AD:AD,'A-methods'!$AG:$AG,"absolute",'A-methods'!$AF:$AF,$B1134,'A-methods'!$F:$F,$C1134,'A-methods'!$A:$A,$D1134)</f>
        <v>0</v>
      </c>
      <c r="Y1134" s="243">
        <f>SUMIFS('A-methods'!AE:AE,'A-methods'!$AG:$AG,"absolute",'A-methods'!$AF:$AF,$B1134,'A-methods'!$F:$F,$C1134,'A-methods'!$A:$A,$D1134)</f>
        <v>0</v>
      </c>
    </row>
    <row r="1135" spans="1:25">
      <c r="A1135" s="237" t="s">
        <v>370</v>
      </c>
      <c r="B1135" s="221" t="s">
        <v>371</v>
      </c>
      <c r="C1135" s="274" t="str">
        <f t="shared" si="107"/>
        <v>Qld</v>
      </c>
      <c r="D1135" s="272" t="str">
        <f t="shared" si="108"/>
        <v>Best</v>
      </c>
      <c r="E1135" s="195">
        <f>SUMIFS('A-methods'!K:K,'A-methods'!$AG:$AG,"absolute",'A-methods'!$AF:$AF,$B1135,'A-methods'!$F:$F,$C1135,'A-methods'!$A:$A,$D1135)</f>
        <v>0</v>
      </c>
      <c r="F1135" s="243">
        <f>SUMIFS('A-methods'!L:L,'A-methods'!$AG:$AG,"absolute",'A-methods'!$AF:$AF,$B1135,'A-methods'!$F:$F,$C1135,'A-methods'!$A:$A,$D1135)</f>
        <v>0</v>
      </c>
      <c r="G1135" s="243">
        <f>SUMIFS('A-methods'!M:M,'A-methods'!$AG:$AG,"absolute",'A-methods'!$AF:$AF,$B1135,'A-methods'!$F:$F,$C1135,'A-methods'!$A:$A,$D1135)</f>
        <v>0</v>
      </c>
      <c r="H1135" s="243">
        <f>SUMIFS('A-methods'!N:N,'A-methods'!$AG:$AG,"absolute",'A-methods'!$AF:$AF,$B1135,'A-methods'!$F:$F,$C1135,'A-methods'!$A:$A,$D1135)</f>
        <v>0</v>
      </c>
      <c r="I1135" s="243">
        <f>SUMIFS('A-methods'!O:O,'A-methods'!$AG:$AG,"absolute",'A-methods'!$AF:$AF,$B1135,'A-methods'!$F:$F,$C1135,'A-methods'!$A:$A,$D1135)</f>
        <v>0</v>
      </c>
      <c r="J1135" s="243">
        <f>SUMIFS('A-methods'!P:P,'A-methods'!$AG:$AG,"absolute",'A-methods'!$AF:$AF,$B1135,'A-methods'!$F:$F,$C1135,'A-methods'!$A:$A,$D1135)</f>
        <v>0</v>
      </c>
      <c r="K1135" s="243">
        <f>SUMIFS('A-methods'!Q:Q,'A-methods'!$AG:$AG,"absolute",'A-methods'!$AF:$AF,$B1135,'A-methods'!$F:$F,$C1135,'A-methods'!$A:$A,$D1135)</f>
        <v>0</v>
      </c>
      <c r="L1135" s="243">
        <f>SUMIFS('A-methods'!R:R,'A-methods'!$AG:$AG,"absolute",'A-methods'!$AF:$AF,$B1135,'A-methods'!$F:$F,$C1135,'A-methods'!$A:$A,$D1135)</f>
        <v>0</v>
      </c>
      <c r="M1135" s="243">
        <f>SUMIFS('A-methods'!S:S,'A-methods'!$AG:$AG,"absolute",'A-methods'!$AF:$AF,$B1135,'A-methods'!$F:$F,$C1135,'A-methods'!$A:$A,$D1135)</f>
        <v>0</v>
      </c>
      <c r="N1135" s="243">
        <f>SUMIFS('A-methods'!T:T,'A-methods'!$AG:$AG,"absolute",'A-methods'!$AF:$AF,$B1135,'A-methods'!$F:$F,$C1135,'A-methods'!$A:$A,$D1135)</f>
        <v>0</v>
      </c>
      <c r="O1135" s="243">
        <f>SUMIFS('A-methods'!U:U,'A-methods'!$AG:$AG,"absolute",'A-methods'!$AF:$AF,$B1135,'A-methods'!$F:$F,$C1135,'A-methods'!$A:$A,$D1135)</f>
        <v>0</v>
      </c>
      <c r="P1135" s="243">
        <f>SUMIFS('A-methods'!V:V,'A-methods'!$AG:$AG,"absolute",'A-methods'!$AF:$AF,$B1135,'A-methods'!$F:$F,$C1135,'A-methods'!$A:$A,$D1135)</f>
        <v>0</v>
      </c>
      <c r="Q1135" s="243">
        <f>SUMIFS('A-methods'!W:W,'A-methods'!$AG:$AG,"absolute",'A-methods'!$AF:$AF,$B1135,'A-methods'!$F:$F,$C1135,'A-methods'!$A:$A,$D1135)</f>
        <v>0</v>
      </c>
      <c r="R1135" s="243">
        <f>SUMIFS('A-methods'!X:X,'A-methods'!$AG:$AG,"absolute",'A-methods'!$AF:$AF,$B1135,'A-methods'!$F:$F,$C1135,'A-methods'!$A:$A,$D1135)</f>
        <v>0</v>
      </c>
      <c r="S1135" s="243">
        <f>SUMIFS('A-methods'!Y:Y,'A-methods'!$AG:$AG,"absolute",'A-methods'!$AF:$AF,$B1135,'A-methods'!$F:$F,$C1135,'A-methods'!$A:$A,$D1135)</f>
        <v>0</v>
      </c>
      <c r="T1135" s="243">
        <f>SUMIFS('A-methods'!Z:Z,'A-methods'!$AG:$AG,"absolute",'A-methods'!$AF:$AF,$B1135,'A-methods'!$F:$F,$C1135,'A-methods'!$A:$A,$D1135)</f>
        <v>0</v>
      </c>
      <c r="U1135" s="243">
        <f>SUMIFS('A-methods'!AA:AA,'A-methods'!$AG:$AG,"absolute",'A-methods'!$AF:$AF,$B1135,'A-methods'!$F:$F,$C1135,'A-methods'!$A:$A,$D1135)</f>
        <v>0</v>
      </c>
      <c r="V1135" s="243">
        <f>SUMIFS('A-methods'!AB:AB,'A-methods'!$AG:$AG,"absolute",'A-methods'!$AF:$AF,$B1135,'A-methods'!$F:$F,$C1135,'A-methods'!$A:$A,$D1135)</f>
        <v>0</v>
      </c>
      <c r="W1135" s="243">
        <f>SUMIFS('A-methods'!AC:AC,'A-methods'!$AG:$AG,"absolute",'A-methods'!$AF:$AF,$B1135,'A-methods'!$F:$F,$C1135,'A-methods'!$A:$A,$D1135)</f>
        <v>0</v>
      </c>
      <c r="X1135" s="243">
        <f>SUMIFS('A-methods'!AD:AD,'A-methods'!$AG:$AG,"absolute",'A-methods'!$AF:$AF,$B1135,'A-methods'!$F:$F,$C1135,'A-methods'!$A:$A,$D1135)</f>
        <v>0</v>
      </c>
      <c r="Y1135" s="243">
        <f>SUMIFS('A-methods'!AE:AE,'A-methods'!$AG:$AG,"absolute",'A-methods'!$AF:$AF,$B1135,'A-methods'!$F:$F,$C1135,'A-methods'!$A:$A,$D1135)</f>
        <v>0</v>
      </c>
    </row>
    <row r="1136" spans="1:25">
      <c r="A1136" s="237" t="s">
        <v>381</v>
      </c>
      <c r="B1136" s="221" t="s">
        <v>382</v>
      </c>
      <c r="C1136" s="274" t="str">
        <f t="shared" si="107"/>
        <v>Qld</v>
      </c>
      <c r="D1136" s="272" t="str">
        <f t="shared" si="108"/>
        <v>Best</v>
      </c>
      <c r="E1136" s="195">
        <f>SUMIFS('A-methods'!K:K,'A-methods'!$AG:$AG,"absolute",'A-methods'!$AF:$AF,$B1136,'A-methods'!$F:$F,$C1136,'A-methods'!$A:$A,$D1136)</f>
        <v>0</v>
      </c>
      <c r="F1136" s="243">
        <f>SUMIFS('A-methods'!L:L,'A-methods'!$AG:$AG,"absolute",'A-methods'!$AF:$AF,$B1136,'A-methods'!$F:$F,$C1136,'A-methods'!$A:$A,$D1136)</f>
        <v>0</v>
      </c>
      <c r="G1136" s="243">
        <f>SUMIFS('A-methods'!M:M,'A-methods'!$AG:$AG,"absolute",'A-methods'!$AF:$AF,$B1136,'A-methods'!$F:$F,$C1136,'A-methods'!$A:$A,$D1136)</f>
        <v>0</v>
      </c>
      <c r="H1136" s="243">
        <f>SUMIFS('A-methods'!N:N,'A-methods'!$AG:$AG,"absolute",'A-methods'!$AF:$AF,$B1136,'A-methods'!$F:$F,$C1136,'A-methods'!$A:$A,$D1136)</f>
        <v>0</v>
      </c>
      <c r="I1136" s="243">
        <f>SUMIFS('A-methods'!O:O,'A-methods'!$AG:$AG,"absolute",'A-methods'!$AF:$AF,$B1136,'A-methods'!$F:$F,$C1136,'A-methods'!$A:$A,$D1136)</f>
        <v>0</v>
      </c>
      <c r="J1136" s="243">
        <f>SUMIFS('A-methods'!P:P,'A-methods'!$AG:$AG,"absolute",'A-methods'!$AF:$AF,$B1136,'A-methods'!$F:$F,$C1136,'A-methods'!$A:$A,$D1136)</f>
        <v>0</v>
      </c>
      <c r="K1136" s="243">
        <f>SUMIFS('A-methods'!Q:Q,'A-methods'!$AG:$AG,"absolute",'A-methods'!$AF:$AF,$B1136,'A-methods'!$F:$F,$C1136,'A-methods'!$A:$A,$D1136)</f>
        <v>0</v>
      </c>
      <c r="L1136" s="243">
        <f>SUMIFS('A-methods'!R:R,'A-methods'!$AG:$AG,"absolute",'A-methods'!$AF:$AF,$B1136,'A-methods'!$F:$F,$C1136,'A-methods'!$A:$A,$D1136)</f>
        <v>0</v>
      </c>
      <c r="M1136" s="243">
        <f>SUMIFS('A-methods'!S:S,'A-methods'!$AG:$AG,"absolute",'A-methods'!$AF:$AF,$B1136,'A-methods'!$F:$F,$C1136,'A-methods'!$A:$A,$D1136)</f>
        <v>0</v>
      </c>
      <c r="N1136" s="243">
        <f>SUMIFS('A-methods'!T:T,'A-methods'!$AG:$AG,"absolute",'A-methods'!$AF:$AF,$B1136,'A-methods'!$F:$F,$C1136,'A-methods'!$A:$A,$D1136)</f>
        <v>0</v>
      </c>
      <c r="O1136" s="243">
        <f>SUMIFS('A-methods'!U:U,'A-methods'!$AG:$AG,"absolute",'A-methods'!$AF:$AF,$B1136,'A-methods'!$F:$F,$C1136,'A-methods'!$A:$A,$D1136)</f>
        <v>0</v>
      </c>
      <c r="P1136" s="243">
        <f>SUMIFS('A-methods'!V:V,'A-methods'!$AG:$AG,"absolute",'A-methods'!$AF:$AF,$B1136,'A-methods'!$F:$F,$C1136,'A-methods'!$A:$A,$D1136)</f>
        <v>0</v>
      </c>
      <c r="Q1136" s="243">
        <f>SUMIFS('A-methods'!W:W,'A-methods'!$AG:$AG,"absolute",'A-methods'!$AF:$AF,$B1136,'A-methods'!$F:$F,$C1136,'A-methods'!$A:$A,$D1136)</f>
        <v>0</v>
      </c>
      <c r="R1136" s="243">
        <f>SUMIFS('A-methods'!X:X,'A-methods'!$AG:$AG,"absolute",'A-methods'!$AF:$AF,$B1136,'A-methods'!$F:$F,$C1136,'A-methods'!$A:$A,$D1136)</f>
        <v>0</v>
      </c>
      <c r="S1136" s="243">
        <f>SUMIFS('A-methods'!Y:Y,'A-methods'!$AG:$AG,"absolute",'A-methods'!$AF:$AF,$B1136,'A-methods'!$F:$F,$C1136,'A-methods'!$A:$A,$D1136)</f>
        <v>0</v>
      </c>
      <c r="T1136" s="243">
        <f>SUMIFS('A-methods'!Z:Z,'A-methods'!$AG:$AG,"absolute",'A-methods'!$AF:$AF,$B1136,'A-methods'!$F:$F,$C1136,'A-methods'!$A:$A,$D1136)</f>
        <v>0</v>
      </c>
      <c r="U1136" s="243">
        <f>SUMIFS('A-methods'!AA:AA,'A-methods'!$AG:$AG,"absolute",'A-methods'!$AF:$AF,$B1136,'A-methods'!$F:$F,$C1136,'A-methods'!$A:$A,$D1136)</f>
        <v>0</v>
      </c>
      <c r="V1136" s="243">
        <f>SUMIFS('A-methods'!AB:AB,'A-methods'!$AG:$AG,"absolute",'A-methods'!$AF:$AF,$B1136,'A-methods'!$F:$F,$C1136,'A-methods'!$A:$A,$D1136)</f>
        <v>0</v>
      </c>
      <c r="W1136" s="243">
        <f>SUMIFS('A-methods'!AC:AC,'A-methods'!$AG:$AG,"absolute",'A-methods'!$AF:$AF,$B1136,'A-methods'!$F:$F,$C1136,'A-methods'!$A:$A,$D1136)</f>
        <v>0</v>
      </c>
      <c r="X1136" s="243">
        <f>SUMIFS('A-methods'!AD:AD,'A-methods'!$AG:$AG,"absolute",'A-methods'!$AF:$AF,$B1136,'A-methods'!$F:$F,$C1136,'A-methods'!$A:$A,$D1136)</f>
        <v>0</v>
      </c>
      <c r="Y1136" s="243">
        <f>SUMIFS('A-methods'!AE:AE,'A-methods'!$AG:$AG,"absolute",'A-methods'!$AF:$AF,$B1136,'A-methods'!$F:$F,$C1136,'A-methods'!$A:$A,$D1136)</f>
        <v>0</v>
      </c>
    </row>
    <row r="1137" spans="1:32">
      <c r="A1137" s="237" t="s">
        <v>257</v>
      </c>
      <c r="B1137" s="221" t="s">
        <v>194</v>
      </c>
      <c r="C1137" s="274" t="str">
        <f t="shared" si="107"/>
        <v>Qld</v>
      </c>
      <c r="D1137" s="272" t="str">
        <f t="shared" si="108"/>
        <v>Best</v>
      </c>
      <c r="E1137" s="195">
        <f>SUMIFS('A-methods'!K:K,'A-methods'!$AG:$AG,"absolute",'A-methods'!$AF:$AF,$B1137,'A-methods'!$F:$F,$C1137,'A-methods'!$A:$A,$D1137)</f>
        <v>0</v>
      </c>
      <c r="F1137" s="243">
        <f>SUMIFS('A-methods'!L:L,'A-methods'!$AG:$AG,"absolute",'A-methods'!$AF:$AF,$B1137,'A-methods'!$F:$F,$C1137,'A-methods'!$A:$A,$D1137)</f>
        <v>0</v>
      </c>
      <c r="G1137" s="243">
        <f>SUMIFS('A-methods'!M:M,'A-methods'!$AG:$AG,"absolute",'A-methods'!$AF:$AF,$B1137,'A-methods'!$F:$F,$C1137,'A-methods'!$A:$A,$D1137)</f>
        <v>0</v>
      </c>
      <c r="H1137" s="243">
        <f>SUMIFS('A-methods'!N:N,'A-methods'!$AG:$AG,"absolute",'A-methods'!$AF:$AF,$B1137,'A-methods'!$F:$F,$C1137,'A-methods'!$A:$A,$D1137)</f>
        <v>0</v>
      </c>
      <c r="I1137" s="243">
        <f>SUMIFS('A-methods'!O:O,'A-methods'!$AG:$AG,"absolute",'A-methods'!$AF:$AF,$B1137,'A-methods'!$F:$F,$C1137,'A-methods'!$A:$A,$D1137)</f>
        <v>0</v>
      </c>
      <c r="J1137" s="243">
        <f>SUMIFS('A-methods'!P:P,'A-methods'!$AG:$AG,"absolute",'A-methods'!$AF:$AF,$B1137,'A-methods'!$F:$F,$C1137,'A-methods'!$A:$A,$D1137)</f>
        <v>0</v>
      </c>
      <c r="K1137" s="243">
        <f>SUMIFS('A-methods'!Q:Q,'A-methods'!$AG:$AG,"absolute",'A-methods'!$AF:$AF,$B1137,'A-methods'!$F:$F,$C1137,'A-methods'!$A:$A,$D1137)</f>
        <v>0</v>
      </c>
      <c r="L1137" s="243">
        <f>SUMIFS('A-methods'!R:R,'A-methods'!$AG:$AG,"absolute",'A-methods'!$AF:$AF,$B1137,'A-methods'!$F:$F,$C1137,'A-methods'!$A:$A,$D1137)</f>
        <v>0</v>
      </c>
      <c r="M1137" s="243">
        <f>SUMIFS('A-methods'!S:S,'A-methods'!$AG:$AG,"absolute",'A-methods'!$AF:$AF,$B1137,'A-methods'!$F:$F,$C1137,'A-methods'!$A:$A,$D1137)</f>
        <v>0</v>
      </c>
      <c r="N1137" s="243">
        <f>SUMIFS('A-methods'!T:T,'A-methods'!$AG:$AG,"absolute",'A-methods'!$AF:$AF,$B1137,'A-methods'!$F:$F,$C1137,'A-methods'!$A:$A,$D1137)</f>
        <v>0</v>
      </c>
      <c r="O1137" s="243">
        <f>SUMIFS('A-methods'!U:U,'A-methods'!$AG:$AG,"absolute",'A-methods'!$AF:$AF,$B1137,'A-methods'!$F:$F,$C1137,'A-methods'!$A:$A,$D1137)</f>
        <v>0</v>
      </c>
      <c r="P1137" s="243">
        <f>SUMIFS('A-methods'!V:V,'A-methods'!$AG:$AG,"absolute",'A-methods'!$AF:$AF,$B1137,'A-methods'!$F:$F,$C1137,'A-methods'!$A:$A,$D1137)</f>
        <v>0</v>
      </c>
      <c r="Q1137" s="243">
        <f>SUMIFS('A-methods'!W:W,'A-methods'!$AG:$AG,"absolute",'A-methods'!$AF:$AF,$B1137,'A-methods'!$F:$F,$C1137,'A-methods'!$A:$A,$D1137)</f>
        <v>0</v>
      </c>
      <c r="R1137" s="243">
        <f>SUMIFS('A-methods'!X:X,'A-methods'!$AG:$AG,"absolute",'A-methods'!$AF:$AF,$B1137,'A-methods'!$F:$F,$C1137,'A-methods'!$A:$A,$D1137)</f>
        <v>0</v>
      </c>
      <c r="S1137" s="243">
        <f>SUMIFS('A-methods'!Y:Y,'A-methods'!$AG:$AG,"absolute",'A-methods'!$AF:$AF,$B1137,'A-methods'!$F:$F,$C1137,'A-methods'!$A:$A,$D1137)</f>
        <v>0</v>
      </c>
      <c r="T1137" s="243">
        <f>SUMIFS('A-methods'!Z:Z,'A-methods'!$AG:$AG,"absolute",'A-methods'!$AF:$AF,$B1137,'A-methods'!$F:$F,$C1137,'A-methods'!$A:$A,$D1137)</f>
        <v>0</v>
      </c>
      <c r="U1137" s="243">
        <f>SUMIFS('A-methods'!AA:AA,'A-methods'!$AG:$AG,"absolute",'A-methods'!$AF:$AF,$B1137,'A-methods'!$F:$F,$C1137,'A-methods'!$A:$A,$D1137)</f>
        <v>0</v>
      </c>
      <c r="V1137" s="243">
        <f>SUMIFS('A-methods'!AB:AB,'A-methods'!$AG:$AG,"absolute",'A-methods'!$AF:$AF,$B1137,'A-methods'!$F:$F,$C1137,'A-methods'!$A:$A,$D1137)</f>
        <v>0</v>
      </c>
      <c r="W1137" s="243">
        <f>SUMIFS('A-methods'!AC:AC,'A-methods'!$AG:$AG,"absolute",'A-methods'!$AF:$AF,$B1137,'A-methods'!$F:$F,$C1137,'A-methods'!$A:$A,$D1137)</f>
        <v>0</v>
      </c>
      <c r="X1137" s="243">
        <f>SUMIFS('A-methods'!AD:AD,'A-methods'!$AG:$AG,"absolute",'A-methods'!$AF:$AF,$B1137,'A-methods'!$F:$F,$C1137,'A-methods'!$A:$A,$D1137)</f>
        <v>0</v>
      </c>
      <c r="Y1137" s="243">
        <f>SUMIFS('A-methods'!AE:AE,'A-methods'!$AG:$AG,"absolute",'A-methods'!$AF:$AF,$B1137,'A-methods'!$F:$F,$C1137,'A-methods'!$A:$A,$D1137)</f>
        <v>0</v>
      </c>
      <c r="Z1137" s="217" t="str">
        <f>""</f>
        <v/>
      </c>
      <c r="AA1137" s="355" t="str">
        <f>""</f>
        <v/>
      </c>
      <c r="AB1137" s="217" t="str">
        <f>""</f>
        <v/>
      </c>
      <c r="AC1137" s="217" t="str">
        <f>""</f>
        <v/>
      </c>
      <c r="AD1137" s="217" t="str">
        <f>""</f>
        <v/>
      </c>
      <c r="AE1137" s="217" t="str">
        <f>""</f>
        <v/>
      </c>
      <c r="AF1137" s="217" t="str">
        <f>""</f>
        <v/>
      </c>
    </row>
    <row r="1138" spans="1:32">
      <c r="A1138" s="237" t="s">
        <v>159</v>
      </c>
      <c r="B1138" s="221" t="s">
        <v>203</v>
      </c>
      <c r="C1138" s="274" t="str">
        <f t="shared" si="107"/>
        <v>Qld</v>
      </c>
      <c r="D1138" s="272" t="str">
        <f t="shared" si="108"/>
        <v>Best</v>
      </c>
      <c r="E1138" s="195">
        <f>SUMIFS('A-methods'!K:K,'A-methods'!$AG:$AG,"absolute",'A-methods'!$AF:$AF,$B1138,'A-methods'!$F:$F,$C1138,'A-methods'!$A:$A,$D1138)</f>
        <v>0</v>
      </c>
      <c r="F1138" s="243">
        <f>SUMIFS('A-methods'!L:L,'A-methods'!$AG:$AG,"absolute",'A-methods'!$AF:$AF,$B1138,'A-methods'!$F:$F,$C1138,'A-methods'!$A:$A,$D1138)</f>
        <v>0</v>
      </c>
      <c r="G1138" s="243">
        <f>SUMIFS('A-methods'!M:M,'A-methods'!$AG:$AG,"absolute",'A-methods'!$AF:$AF,$B1138,'A-methods'!$F:$F,$C1138,'A-methods'!$A:$A,$D1138)</f>
        <v>0</v>
      </c>
      <c r="H1138" s="243">
        <f>SUMIFS('A-methods'!N:N,'A-methods'!$AG:$AG,"absolute",'A-methods'!$AF:$AF,$B1138,'A-methods'!$F:$F,$C1138,'A-methods'!$A:$A,$D1138)</f>
        <v>0</v>
      </c>
      <c r="I1138" s="243">
        <f>SUMIFS('A-methods'!O:O,'A-methods'!$AG:$AG,"absolute",'A-methods'!$AF:$AF,$B1138,'A-methods'!$F:$F,$C1138,'A-methods'!$A:$A,$D1138)</f>
        <v>0</v>
      </c>
      <c r="J1138" s="243">
        <f>SUMIFS('A-methods'!P:P,'A-methods'!$AG:$AG,"absolute",'A-methods'!$AF:$AF,$B1138,'A-methods'!$F:$F,$C1138,'A-methods'!$A:$A,$D1138)</f>
        <v>0</v>
      </c>
      <c r="K1138" s="243">
        <f>SUMIFS('A-methods'!Q:Q,'A-methods'!$AG:$AG,"absolute",'A-methods'!$AF:$AF,$B1138,'A-methods'!$F:$F,$C1138,'A-methods'!$A:$A,$D1138)</f>
        <v>0</v>
      </c>
      <c r="L1138" s="243">
        <f>SUMIFS('A-methods'!R:R,'A-methods'!$AG:$AG,"absolute",'A-methods'!$AF:$AF,$B1138,'A-methods'!$F:$F,$C1138,'A-methods'!$A:$A,$D1138)</f>
        <v>0</v>
      </c>
      <c r="M1138" s="243">
        <f>SUMIFS('A-methods'!S:S,'A-methods'!$AG:$AG,"absolute",'A-methods'!$AF:$AF,$B1138,'A-methods'!$F:$F,$C1138,'A-methods'!$A:$A,$D1138)</f>
        <v>0</v>
      </c>
      <c r="N1138" s="243">
        <f>SUMIFS('A-methods'!T:T,'A-methods'!$AG:$AG,"absolute",'A-methods'!$AF:$AF,$B1138,'A-methods'!$F:$F,$C1138,'A-methods'!$A:$A,$D1138)</f>
        <v>0</v>
      </c>
      <c r="O1138" s="243">
        <f>SUMIFS('A-methods'!U:U,'A-methods'!$AG:$AG,"absolute",'A-methods'!$AF:$AF,$B1138,'A-methods'!$F:$F,$C1138,'A-methods'!$A:$A,$D1138)</f>
        <v>0</v>
      </c>
      <c r="P1138" s="243">
        <f>SUMIFS('A-methods'!V:V,'A-methods'!$AG:$AG,"absolute",'A-methods'!$AF:$AF,$B1138,'A-methods'!$F:$F,$C1138,'A-methods'!$A:$A,$D1138)</f>
        <v>0</v>
      </c>
      <c r="Q1138" s="243">
        <f>SUMIFS('A-methods'!W:W,'A-methods'!$AG:$AG,"absolute",'A-methods'!$AF:$AF,$B1138,'A-methods'!$F:$F,$C1138,'A-methods'!$A:$A,$D1138)</f>
        <v>0</v>
      </c>
      <c r="R1138" s="243">
        <f>SUMIFS('A-methods'!X:X,'A-methods'!$AG:$AG,"absolute",'A-methods'!$AF:$AF,$B1138,'A-methods'!$F:$F,$C1138,'A-methods'!$A:$A,$D1138)</f>
        <v>0</v>
      </c>
      <c r="S1138" s="243">
        <f>SUMIFS('A-methods'!Y:Y,'A-methods'!$AG:$AG,"absolute",'A-methods'!$AF:$AF,$B1138,'A-methods'!$F:$F,$C1138,'A-methods'!$A:$A,$D1138)</f>
        <v>0</v>
      </c>
      <c r="T1138" s="243">
        <f>SUMIFS('A-methods'!Z:Z,'A-methods'!$AG:$AG,"absolute",'A-methods'!$AF:$AF,$B1138,'A-methods'!$F:$F,$C1138,'A-methods'!$A:$A,$D1138)</f>
        <v>0</v>
      </c>
      <c r="U1138" s="243">
        <f>SUMIFS('A-methods'!AA:AA,'A-methods'!$AG:$AG,"absolute",'A-methods'!$AF:$AF,$B1138,'A-methods'!$F:$F,$C1138,'A-methods'!$A:$A,$D1138)</f>
        <v>0</v>
      </c>
      <c r="V1138" s="243">
        <f>SUMIFS('A-methods'!AB:AB,'A-methods'!$AG:$AG,"absolute",'A-methods'!$AF:$AF,$B1138,'A-methods'!$F:$F,$C1138,'A-methods'!$A:$A,$D1138)</f>
        <v>0</v>
      </c>
      <c r="W1138" s="243">
        <f>SUMIFS('A-methods'!AC:AC,'A-methods'!$AG:$AG,"absolute",'A-methods'!$AF:$AF,$B1138,'A-methods'!$F:$F,$C1138,'A-methods'!$A:$A,$D1138)</f>
        <v>0</v>
      </c>
      <c r="X1138" s="243">
        <f>SUMIFS('A-methods'!AD:AD,'A-methods'!$AG:$AG,"absolute",'A-methods'!$AF:$AF,$B1138,'A-methods'!$F:$F,$C1138,'A-methods'!$A:$A,$D1138)</f>
        <v>0</v>
      </c>
      <c r="Y1138" s="243">
        <f>SUMIFS('A-methods'!AE:AE,'A-methods'!$AG:$AG,"absolute",'A-methods'!$AF:$AF,$B1138,'A-methods'!$F:$F,$C1138,'A-methods'!$A:$A,$D1138)</f>
        <v>0</v>
      </c>
    </row>
    <row r="1139" spans="1:32">
      <c r="A1139" s="237" t="s">
        <v>258</v>
      </c>
      <c r="B1139" s="221" t="s">
        <v>766</v>
      </c>
      <c r="C1139" s="274" t="str">
        <f t="shared" si="107"/>
        <v>Qld</v>
      </c>
      <c r="D1139" s="272" t="str">
        <f t="shared" si="108"/>
        <v>Best</v>
      </c>
      <c r="E1139" s="195">
        <f>SUMIFS('A-methods'!K:K,'A-methods'!$AG:$AG,"absolute",'A-methods'!$AF:$AF,$B1139,'A-methods'!$F:$F,$C1139,'A-methods'!$A:$A,$D1139)</f>
        <v>39031.724636464154</v>
      </c>
      <c r="F1139" s="243">
        <f>SUMIFS('A-methods'!L:L,'A-methods'!$AG:$AG,"absolute",'A-methods'!$AF:$AF,$B1139,'A-methods'!$F:$F,$C1139,'A-methods'!$A:$A,$D1139)</f>
        <v>39422.041882828795</v>
      </c>
      <c r="G1139" s="243">
        <f>SUMIFS('A-methods'!M:M,'A-methods'!$AG:$AG,"absolute",'A-methods'!$AF:$AF,$B1139,'A-methods'!$F:$F,$C1139,'A-methods'!$A:$A,$D1139)</f>
        <v>39816.26230165708</v>
      </c>
      <c r="H1139" s="243">
        <f>SUMIFS('A-methods'!N:N,'A-methods'!$AG:$AG,"absolute",'A-methods'!$AF:$AF,$B1139,'A-methods'!$F:$F,$C1139,'A-methods'!$A:$A,$D1139)</f>
        <v>40214.424924673651</v>
      </c>
      <c r="I1139" s="243">
        <f>SUMIFS('A-methods'!O:O,'A-methods'!$AG:$AG,"absolute",'A-methods'!$AF:$AF,$B1139,'A-methods'!$F:$F,$C1139,'A-methods'!$A:$A,$D1139)</f>
        <v>40616.56917392039</v>
      </c>
      <c r="J1139" s="243">
        <f>SUMIFS('A-methods'!P:P,'A-methods'!$AG:$AG,"absolute",'A-methods'!$AF:$AF,$B1139,'A-methods'!$F:$F,$C1139,'A-methods'!$A:$A,$D1139)</f>
        <v>41022.734865659593</v>
      </c>
      <c r="K1139" s="243">
        <f>SUMIFS('A-methods'!Q:Q,'A-methods'!$AG:$AG,"absolute",'A-methods'!$AF:$AF,$B1139,'A-methods'!$F:$F,$C1139,'A-methods'!$A:$A,$D1139)</f>
        <v>41432.962214316191</v>
      </c>
      <c r="L1139" s="243">
        <f>SUMIFS('A-methods'!R:R,'A-methods'!$AG:$AG,"absolute",'A-methods'!$AF:$AF,$B1139,'A-methods'!$F:$F,$C1139,'A-methods'!$A:$A,$D1139)</f>
        <v>41847.29183645935</v>
      </c>
      <c r="M1139" s="243">
        <f>SUMIFS('A-methods'!S:S,'A-methods'!$AG:$AG,"absolute",'A-methods'!$AF:$AF,$B1139,'A-methods'!$F:$F,$C1139,'A-methods'!$A:$A,$D1139)</f>
        <v>42265.76475482394</v>
      </c>
      <c r="N1139" s="243">
        <f>SUMIFS('A-methods'!T:T,'A-methods'!$AG:$AG,"absolute",'A-methods'!$AF:$AF,$B1139,'A-methods'!$F:$F,$C1139,'A-methods'!$A:$A,$D1139)</f>
        <v>42688.422402372184</v>
      </c>
      <c r="O1139" s="243">
        <f>SUMIFS('A-methods'!U:U,'A-methods'!$AG:$AG,"absolute",'A-methods'!$AF:$AF,$B1139,'A-methods'!$F:$F,$C1139,'A-methods'!$A:$A,$D1139)</f>
        <v>42261.538178348463</v>
      </c>
      <c r="P1139" s="243">
        <f>SUMIFS('A-methods'!V:V,'A-methods'!$AG:$AG,"absolute",'A-methods'!$AF:$AF,$B1139,'A-methods'!$F:$F,$C1139,'A-methods'!$A:$A,$D1139)</f>
        <v>41838.922796564977</v>
      </c>
      <c r="Q1139" s="243">
        <f>SUMIFS('A-methods'!W:W,'A-methods'!$AG:$AG,"absolute",'A-methods'!$AF:$AF,$B1139,'A-methods'!$F:$F,$C1139,'A-methods'!$A:$A,$D1139)</f>
        <v>41420.533568599327</v>
      </c>
      <c r="R1139" s="243">
        <f>SUMIFS('A-methods'!X:X,'A-methods'!$AG:$AG,"absolute",'A-methods'!$AF:$AF,$B1139,'A-methods'!$F:$F,$C1139,'A-methods'!$A:$A,$D1139)</f>
        <v>41006.328232913336</v>
      </c>
      <c r="S1139" s="243">
        <f>SUMIFS('A-methods'!Y:Y,'A-methods'!$AG:$AG,"absolute",'A-methods'!$AF:$AF,$B1139,'A-methods'!$F:$F,$C1139,'A-methods'!$A:$A,$D1139)</f>
        <v>40596.264950584206</v>
      </c>
      <c r="T1139" s="243">
        <f>SUMIFS('A-methods'!Z:Z,'A-methods'!$AG:$AG,"absolute",'A-methods'!$AF:$AF,$B1139,'A-methods'!$F:$F,$C1139,'A-methods'!$A:$A,$D1139)</f>
        <v>40190.302301078365</v>
      </c>
      <c r="U1139" s="243">
        <f>SUMIFS('A-methods'!AA:AA,'A-methods'!$AG:$AG,"absolute",'A-methods'!$AF:$AF,$B1139,'A-methods'!$F:$F,$C1139,'A-methods'!$A:$A,$D1139)</f>
        <v>39788.399278067584</v>
      </c>
      <c r="V1139" s="243">
        <f>SUMIFS('A-methods'!AB:AB,'A-methods'!$AG:$AG,"absolute",'A-methods'!$AF:$AF,$B1139,'A-methods'!$F:$F,$C1139,'A-methods'!$A:$A,$D1139)</f>
        <v>39390.515285286907</v>
      </c>
      <c r="W1139" s="243">
        <f>SUMIFS('A-methods'!AC:AC,'A-methods'!$AG:$AG,"absolute",'A-methods'!$AF:$AF,$B1139,'A-methods'!$F:$F,$C1139,'A-methods'!$A:$A,$D1139)</f>
        <v>38996.610132434034</v>
      </c>
      <c r="X1139" s="243">
        <f>SUMIFS('A-methods'!AD:AD,'A-methods'!$AG:$AG,"absolute",'A-methods'!$AF:$AF,$B1139,'A-methods'!$F:$F,$C1139,'A-methods'!$A:$A,$D1139)</f>
        <v>38606.644031109696</v>
      </c>
      <c r="Y1139" s="243">
        <f>SUMIFS('A-methods'!AE:AE,'A-methods'!$AG:$AG,"absolute",'A-methods'!$AF:$AF,$B1139,'A-methods'!$F:$F,$C1139,'A-methods'!$A:$A,$D1139)</f>
        <v>38220.577590798595</v>
      </c>
    </row>
    <row r="1140" spans="1:32">
      <c r="A1140" s="237" t="s">
        <v>259</v>
      </c>
      <c r="B1140" s="221" t="s">
        <v>263</v>
      </c>
      <c r="C1140" s="274" t="str">
        <f t="shared" si="107"/>
        <v>Qld</v>
      </c>
      <c r="D1140" s="272" t="str">
        <f t="shared" si="108"/>
        <v>Best</v>
      </c>
      <c r="E1140" s="195">
        <f>SUMIFS('A-methods'!K:K,'A-methods'!$AG:$AG,"absolute",'A-methods'!$AF:$AF,$B1140,'A-methods'!$F:$F,$C1140,'A-methods'!$A:$A,$D1140)</f>
        <v>0</v>
      </c>
      <c r="F1140" s="243">
        <f>SUMIFS('A-methods'!L:L,'A-methods'!$AG:$AG,"absolute",'A-methods'!$AF:$AF,$B1140,'A-methods'!$F:$F,$C1140,'A-methods'!$A:$A,$D1140)</f>
        <v>0</v>
      </c>
      <c r="G1140" s="243">
        <f>SUMIFS('A-methods'!M:M,'A-methods'!$AG:$AG,"absolute",'A-methods'!$AF:$AF,$B1140,'A-methods'!$F:$F,$C1140,'A-methods'!$A:$A,$D1140)</f>
        <v>0</v>
      </c>
      <c r="H1140" s="243">
        <f>SUMIFS('A-methods'!N:N,'A-methods'!$AG:$AG,"absolute",'A-methods'!$AF:$AF,$B1140,'A-methods'!$F:$F,$C1140,'A-methods'!$A:$A,$D1140)</f>
        <v>0</v>
      </c>
      <c r="I1140" s="243">
        <f>SUMIFS('A-methods'!O:O,'A-methods'!$AG:$AG,"absolute",'A-methods'!$AF:$AF,$B1140,'A-methods'!$F:$F,$C1140,'A-methods'!$A:$A,$D1140)</f>
        <v>0</v>
      </c>
      <c r="J1140" s="243">
        <f>SUMIFS('A-methods'!P:P,'A-methods'!$AG:$AG,"absolute",'A-methods'!$AF:$AF,$B1140,'A-methods'!$F:$F,$C1140,'A-methods'!$A:$A,$D1140)</f>
        <v>0</v>
      </c>
      <c r="K1140" s="243">
        <f>SUMIFS('A-methods'!Q:Q,'A-methods'!$AG:$AG,"absolute",'A-methods'!$AF:$AF,$B1140,'A-methods'!$F:$F,$C1140,'A-methods'!$A:$A,$D1140)</f>
        <v>0</v>
      </c>
      <c r="L1140" s="243">
        <f>SUMIFS('A-methods'!R:R,'A-methods'!$AG:$AG,"absolute",'A-methods'!$AF:$AF,$B1140,'A-methods'!$F:$F,$C1140,'A-methods'!$A:$A,$D1140)</f>
        <v>0</v>
      </c>
      <c r="M1140" s="243">
        <f>SUMIFS('A-methods'!S:S,'A-methods'!$AG:$AG,"absolute",'A-methods'!$AF:$AF,$B1140,'A-methods'!$F:$F,$C1140,'A-methods'!$A:$A,$D1140)</f>
        <v>0</v>
      </c>
      <c r="N1140" s="243">
        <f>SUMIFS('A-methods'!T:T,'A-methods'!$AG:$AG,"absolute",'A-methods'!$AF:$AF,$B1140,'A-methods'!$F:$F,$C1140,'A-methods'!$A:$A,$D1140)</f>
        <v>0</v>
      </c>
      <c r="O1140" s="243">
        <f>SUMIFS('A-methods'!U:U,'A-methods'!$AG:$AG,"absolute",'A-methods'!$AF:$AF,$B1140,'A-methods'!$F:$F,$C1140,'A-methods'!$A:$A,$D1140)</f>
        <v>0</v>
      </c>
      <c r="P1140" s="243">
        <f>SUMIFS('A-methods'!V:V,'A-methods'!$AG:$AG,"absolute",'A-methods'!$AF:$AF,$B1140,'A-methods'!$F:$F,$C1140,'A-methods'!$A:$A,$D1140)</f>
        <v>0</v>
      </c>
      <c r="Q1140" s="243">
        <f>SUMIFS('A-methods'!W:W,'A-methods'!$AG:$AG,"absolute",'A-methods'!$AF:$AF,$B1140,'A-methods'!$F:$F,$C1140,'A-methods'!$A:$A,$D1140)</f>
        <v>0</v>
      </c>
      <c r="R1140" s="243">
        <f>SUMIFS('A-methods'!X:X,'A-methods'!$AG:$AG,"absolute",'A-methods'!$AF:$AF,$B1140,'A-methods'!$F:$F,$C1140,'A-methods'!$A:$A,$D1140)</f>
        <v>0</v>
      </c>
      <c r="S1140" s="243">
        <f>SUMIFS('A-methods'!Y:Y,'A-methods'!$AG:$AG,"absolute",'A-methods'!$AF:$AF,$B1140,'A-methods'!$F:$F,$C1140,'A-methods'!$A:$A,$D1140)</f>
        <v>0</v>
      </c>
      <c r="T1140" s="243">
        <f>SUMIFS('A-methods'!Z:Z,'A-methods'!$AG:$AG,"absolute",'A-methods'!$AF:$AF,$B1140,'A-methods'!$F:$F,$C1140,'A-methods'!$A:$A,$D1140)</f>
        <v>0</v>
      </c>
      <c r="U1140" s="243">
        <f>SUMIFS('A-methods'!AA:AA,'A-methods'!$AG:$AG,"absolute",'A-methods'!$AF:$AF,$B1140,'A-methods'!$F:$F,$C1140,'A-methods'!$A:$A,$D1140)</f>
        <v>0</v>
      </c>
      <c r="V1140" s="243">
        <f>SUMIFS('A-methods'!AB:AB,'A-methods'!$AG:$AG,"absolute",'A-methods'!$AF:$AF,$B1140,'A-methods'!$F:$F,$C1140,'A-methods'!$A:$A,$D1140)</f>
        <v>0</v>
      </c>
      <c r="W1140" s="243">
        <f>SUMIFS('A-methods'!AC:AC,'A-methods'!$AG:$AG,"absolute",'A-methods'!$AF:$AF,$B1140,'A-methods'!$F:$F,$C1140,'A-methods'!$A:$A,$D1140)</f>
        <v>0</v>
      </c>
      <c r="X1140" s="243">
        <f>SUMIFS('A-methods'!AD:AD,'A-methods'!$AG:$AG,"absolute",'A-methods'!$AF:$AF,$B1140,'A-methods'!$F:$F,$C1140,'A-methods'!$A:$A,$D1140)</f>
        <v>0</v>
      </c>
      <c r="Y1140" s="243">
        <f>SUMIFS('A-methods'!AE:AE,'A-methods'!$AG:$AG,"absolute",'A-methods'!$AF:$AF,$B1140,'A-methods'!$F:$F,$C1140,'A-methods'!$A:$A,$D1140)</f>
        <v>0</v>
      </c>
    </row>
    <row r="1141" spans="1:32">
      <c r="A1141" s="237" t="s">
        <v>171</v>
      </c>
      <c r="B1141" s="221" t="s">
        <v>172</v>
      </c>
      <c r="C1141" s="274" t="str">
        <f t="shared" si="107"/>
        <v>Qld</v>
      </c>
      <c r="D1141" s="272" t="str">
        <f t="shared" si="108"/>
        <v>Best</v>
      </c>
      <c r="E1141" s="195">
        <f>SUMIFS('A-methods'!K:K,'A-methods'!$AG:$AG,"absolute",'A-methods'!$AF:$AF,$B1141,'A-methods'!$F:$F,$C1141,'A-methods'!$A:$A,$D1141)</f>
        <v>0</v>
      </c>
      <c r="F1141" s="243">
        <f>SUMIFS('A-methods'!L:L,'A-methods'!$AG:$AG,"absolute",'A-methods'!$AF:$AF,$B1141,'A-methods'!$F:$F,$C1141,'A-methods'!$A:$A,$D1141)</f>
        <v>0</v>
      </c>
      <c r="G1141" s="243">
        <f>SUMIFS('A-methods'!M:M,'A-methods'!$AG:$AG,"absolute",'A-methods'!$AF:$AF,$B1141,'A-methods'!$F:$F,$C1141,'A-methods'!$A:$A,$D1141)</f>
        <v>0</v>
      </c>
      <c r="H1141" s="243">
        <f>SUMIFS('A-methods'!N:N,'A-methods'!$AG:$AG,"absolute",'A-methods'!$AF:$AF,$B1141,'A-methods'!$F:$F,$C1141,'A-methods'!$A:$A,$D1141)</f>
        <v>0</v>
      </c>
      <c r="I1141" s="243">
        <f>SUMIFS('A-methods'!O:O,'A-methods'!$AG:$AG,"absolute",'A-methods'!$AF:$AF,$B1141,'A-methods'!$F:$F,$C1141,'A-methods'!$A:$A,$D1141)</f>
        <v>0</v>
      </c>
      <c r="J1141" s="243">
        <f>SUMIFS('A-methods'!P:P,'A-methods'!$AG:$AG,"absolute",'A-methods'!$AF:$AF,$B1141,'A-methods'!$F:$F,$C1141,'A-methods'!$A:$A,$D1141)</f>
        <v>0</v>
      </c>
      <c r="K1141" s="243">
        <f>SUMIFS('A-methods'!Q:Q,'A-methods'!$AG:$AG,"absolute",'A-methods'!$AF:$AF,$B1141,'A-methods'!$F:$F,$C1141,'A-methods'!$A:$A,$D1141)</f>
        <v>0</v>
      </c>
      <c r="L1141" s="243">
        <f>SUMIFS('A-methods'!R:R,'A-methods'!$AG:$AG,"absolute",'A-methods'!$AF:$AF,$B1141,'A-methods'!$F:$F,$C1141,'A-methods'!$A:$A,$D1141)</f>
        <v>0</v>
      </c>
      <c r="M1141" s="243">
        <f>SUMIFS('A-methods'!S:S,'A-methods'!$AG:$AG,"absolute",'A-methods'!$AF:$AF,$B1141,'A-methods'!$F:$F,$C1141,'A-methods'!$A:$A,$D1141)</f>
        <v>0</v>
      </c>
      <c r="N1141" s="243">
        <f>SUMIFS('A-methods'!T:T,'A-methods'!$AG:$AG,"absolute",'A-methods'!$AF:$AF,$B1141,'A-methods'!$F:$F,$C1141,'A-methods'!$A:$A,$D1141)</f>
        <v>0</v>
      </c>
      <c r="O1141" s="243">
        <f>SUMIFS('A-methods'!U:U,'A-methods'!$AG:$AG,"absolute",'A-methods'!$AF:$AF,$B1141,'A-methods'!$F:$F,$C1141,'A-methods'!$A:$A,$D1141)</f>
        <v>0</v>
      </c>
      <c r="P1141" s="243">
        <f>SUMIFS('A-methods'!V:V,'A-methods'!$AG:$AG,"absolute",'A-methods'!$AF:$AF,$B1141,'A-methods'!$F:$F,$C1141,'A-methods'!$A:$A,$D1141)</f>
        <v>0</v>
      </c>
      <c r="Q1141" s="243">
        <f>SUMIFS('A-methods'!W:W,'A-methods'!$AG:$AG,"absolute",'A-methods'!$AF:$AF,$B1141,'A-methods'!$F:$F,$C1141,'A-methods'!$A:$A,$D1141)</f>
        <v>0</v>
      </c>
      <c r="R1141" s="243">
        <f>SUMIFS('A-methods'!X:X,'A-methods'!$AG:$AG,"absolute",'A-methods'!$AF:$AF,$B1141,'A-methods'!$F:$F,$C1141,'A-methods'!$A:$A,$D1141)</f>
        <v>0</v>
      </c>
      <c r="S1141" s="243">
        <f>SUMIFS('A-methods'!Y:Y,'A-methods'!$AG:$AG,"absolute",'A-methods'!$AF:$AF,$B1141,'A-methods'!$F:$F,$C1141,'A-methods'!$A:$A,$D1141)</f>
        <v>0</v>
      </c>
      <c r="T1141" s="243">
        <f>SUMIFS('A-methods'!Z:Z,'A-methods'!$AG:$AG,"absolute",'A-methods'!$AF:$AF,$B1141,'A-methods'!$F:$F,$C1141,'A-methods'!$A:$A,$D1141)</f>
        <v>0</v>
      </c>
      <c r="U1141" s="243">
        <f>SUMIFS('A-methods'!AA:AA,'A-methods'!$AG:$AG,"absolute",'A-methods'!$AF:$AF,$B1141,'A-methods'!$F:$F,$C1141,'A-methods'!$A:$A,$D1141)</f>
        <v>0</v>
      </c>
      <c r="V1141" s="243">
        <f>SUMIFS('A-methods'!AB:AB,'A-methods'!$AG:$AG,"absolute",'A-methods'!$AF:$AF,$B1141,'A-methods'!$F:$F,$C1141,'A-methods'!$A:$A,$D1141)</f>
        <v>0</v>
      </c>
      <c r="W1141" s="243">
        <f>SUMIFS('A-methods'!AC:AC,'A-methods'!$AG:$AG,"absolute",'A-methods'!$AF:$AF,$B1141,'A-methods'!$F:$F,$C1141,'A-methods'!$A:$A,$D1141)</f>
        <v>0</v>
      </c>
      <c r="X1141" s="243">
        <f>SUMIFS('A-methods'!AD:AD,'A-methods'!$AG:$AG,"absolute",'A-methods'!$AF:$AF,$B1141,'A-methods'!$F:$F,$C1141,'A-methods'!$A:$A,$D1141)</f>
        <v>0</v>
      </c>
      <c r="Y1141" s="243">
        <f>SUMIFS('A-methods'!AE:AE,'A-methods'!$AG:$AG,"absolute",'A-methods'!$AF:$AF,$B1141,'A-methods'!$F:$F,$C1141,'A-methods'!$A:$A,$D1141)</f>
        <v>0</v>
      </c>
    </row>
    <row r="1142" spans="1:32">
      <c r="A1142" s="237" t="s">
        <v>260</v>
      </c>
      <c r="B1142" s="221" t="s">
        <v>264</v>
      </c>
      <c r="C1142" s="274" t="str">
        <f t="shared" si="107"/>
        <v>Qld</v>
      </c>
      <c r="D1142" s="272" t="str">
        <f t="shared" si="108"/>
        <v>Best</v>
      </c>
      <c r="E1142" s="195">
        <f>SUMIFS('A-methods'!K:K,'A-methods'!$AG:$AG,"absolute",'A-methods'!$AF:$AF,$B1142,'A-methods'!$F:$F,$C1142,'A-methods'!$A:$A,$D1142)</f>
        <v>0</v>
      </c>
      <c r="F1142" s="243">
        <f>SUMIFS('A-methods'!L:L,'A-methods'!$AG:$AG,"absolute",'A-methods'!$AF:$AF,$B1142,'A-methods'!$F:$F,$C1142,'A-methods'!$A:$A,$D1142)</f>
        <v>0</v>
      </c>
      <c r="G1142" s="243">
        <f>SUMIFS('A-methods'!M:M,'A-methods'!$AG:$AG,"absolute",'A-methods'!$AF:$AF,$B1142,'A-methods'!$F:$F,$C1142,'A-methods'!$A:$A,$D1142)</f>
        <v>0</v>
      </c>
      <c r="H1142" s="243">
        <f>SUMIFS('A-methods'!N:N,'A-methods'!$AG:$AG,"absolute",'A-methods'!$AF:$AF,$B1142,'A-methods'!$F:$F,$C1142,'A-methods'!$A:$A,$D1142)</f>
        <v>0</v>
      </c>
      <c r="I1142" s="243">
        <f>SUMIFS('A-methods'!O:O,'A-methods'!$AG:$AG,"absolute",'A-methods'!$AF:$AF,$B1142,'A-methods'!$F:$F,$C1142,'A-methods'!$A:$A,$D1142)</f>
        <v>0</v>
      </c>
      <c r="J1142" s="243">
        <f>SUMIFS('A-methods'!P:P,'A-methods'!$AG:$AG,"absolute",'A-methods'!$AF:$AF,$B1142,'A-methods'!$F:$F,$C1142,'A-methods'!$A:$A,$D1142)</f>
        <v>0</v>
      </c>
      <c r="K1142" s="243">
        <f>SUMIFS('A-methods'!Q:Q,'A-methods'!$AG:$AG,"absolute",'A-methods'!$AF:$AF,$B1142,'A-methods'!$F:$F,$C1142,'A-methods'!$A:$A,$D1142)</f>
        <v>0</v>
      </c>
      <c r="L1142" s="243">
        <f>SUMIFS('A-methods'!R:R,'A-methods'!$AG:$AG,"absolute",'A-methods'!$AF:$AF,$B1142,'A-methods'!$F:$F,$C1142,'A-methods'!$A:$A,$D1142)</f>
        <v>0</v>
      </c>
      <c r="M1142" s="243">
        <f>SUMIFS('A-methods'!S:S,'A-methods'!$AG:$AG,"absolute",'A-methods'!$AF:$AF,$B1142,'A-methods'!$F:$F,$C1142,'A-methods'!$A:$A,$D1142)</f>
        <v>0</v>
      </c>
      <c r="N1142" s="243">
        <f>SUMIFS('A-methods'!T:T,'A-methods'!$AG:$AG,"absolute",'A-methods'!$AF:$AF,$B1142,'A-methods'!$F:$F,$C1142,'A-methods'!$A:$A,$D1142)</f>
        <v>0</v>
      </c>
      <c r="O1142" s="243">
        <f>SUMIFS('A-methods'!U:U,'A-methods'!$AG:$AG,"absolute",'A-methods'!$AF:$AF,$B1142,'A-methods'!$F:$F,$C1142,'A-methods'!$A:$A,$D1142)</f>
        <v>0</v>
      </c>
      <c r="P1142" s="243">
        <f>SUMIFS('A-methods'!V:V,'A-methods'!$AG:$AG,"absolute",'A-methods'!$AF:$AF,$B1142,'A-methods'!$F:$F,$C1142,'A-methods'!$A:$A,$D1142)</f>
        <v>0</v>
      </c>
      <c r="Q1142" s="243">
        <f>SUMIFS('A-methods'!W:W,'A-methods'!$AG:$AG,"absolute",'A-methods'!$AF:$AF,$B1142,'A-methods'!$F:$F,$C1142,'A-methods'!$A:$A,$D1142)</f>
        <v>0</v>
      </c>
      <c r="R1142" s="243">
        <f>SUMIFS('A-methods'!X:X,'A-methods'!$AG:$AG,"absolute",'A-methods'!$AF:$AF,$B1142,'A-methods'!$F:$F,$C1142,'A-methods'!$A:$A,$D1142)</f>
        <v>0</v>
      </c>
      <c r="S1142" s="243">
        <f>SUMIFS('A-methods'!Y:Y,'A-methods'!$AG:$AG,"absolute",'A-methods'!$AF:$AF,$B1142,'A-methods'!$F:$F,$C1142,'A-methods'!$A:$A,$D1142)</f>
        <v>0</v>
      </c>
      <c r="T1142" s="243">
        <f>SUMIFS('A-methods'!Z:Z,'A-methods'!$AG:$AG,"absolute",'A-methods'!$AF:$AF,$B1142,'A-methods'!$F:$F,$C1142,'A-methods'!$A:$A,$D1142)</f>
        <v>0</v>
      </c>
      <c r="U1142" s="243">
        <f>SUMIFS('A-methods'!AA:AA,'A-methods'!$AG:$AG,"absolute",'A-methods'!$AF:$AF,$B1142,'A-methods'!$F:$F,$C1142,'A-methods'!$A:$A,$D1142)</f>
        <v>0</v>
      </c>
      <c r="V1142" s="243">
        <f>SUMIFS('A-methods'!AB:AB,'A-methods'!$AG:$AG,"absolute",'A-methods'!$AF:$AF,$B1142,'A-methods'!$F:$F,$C1142,'A-methods'!$A:$A,$D1142)</f>
        <v>0</v>
      </c>
      <c r="W1142" s="243">
        <f>SUMIFS('A-methods'!AC:AC,'A-methods'!$AG:$AG,"absolute",'A-methods'!$AF:$AF,$B1142,'A-methods'!$F:$F,$C1142,'A-methods'!$A:$A,$D1142)</f>
        <v>0</v>
      </c>
      <c r="X1142" s="243">
        <f>SUMIFS('A-methods'!AD:AD,'A-methods'!$AG:$AG,"absolute",'A-methods'!$AF:$AF,$B1142,'A-methods'!$F:$F,$C1142,'A-methods'!$A:$A,$D1142)</f>
        <v>0</v>
      </c>
      <c r="Y1142" s="243">
        <f>SUMIFS('A-methods'!AE:AE,'A-methods'!$AG:$AG,"absolute",'A-methods'!$AF:$AF,$B1142,'A-methods'!$F:$F,$C1142,'A-methods'!$A:$A,$D1142)</f>
        <v>0</v>
      </c>
    </row>
    <row r="1143" spans="1:32">
      <c r="A1143" s="237" t="s">
        <v>175</v>
      </c>
      <c r="B1143" s="221" t="s">
        <v>373</v>
      </c>
      <c r="C1143" s="274" t="str">
        <f t="shared" si="107"/>
        <v>Qld</v>
      </c>
      <c r="D1143" s="272" t="str">
        <f t="shared" si="108"/>
        <v>Best</v>
      </c>
      <c r="E1143" s="195">
        <f>SUMIFS('A-methods'!K:K,'A-methods'!$AG:$AG,"absolute",'A-methods'!$AF:$AF,$B1143,'A-methods'!$F:$F,$C1143,'A-methods'!$A:$A,$D1143)</f>
        <v>0</v>
      </c>
      <c r="F1143" s="243">
        <f>SUMIFS('A-methods'!L:L,'A-methods'!$AG:$AG,"absolute",'A-methods'!$AF:$AF,$B1143,'A-methods'!$F:$F,$C1143,'A-methods'!$A:$A,$D1143)</f>
        <v>0</v>
      </c>
      <c r="G1143" s="243">
        <f>SUMIFS('A-methods'!M:M,'A-methods'!$AG:$AG,"absolute",'A-methods'!$AF:$AF,$B1143,'A-methods'!$F:$F,$C1143,'A-methods'!$A:$A,$D1143)</f>
        <v>0</v>
      </c>
      <c r="H1143" s="243">
        <f>SUMIFS('A-methods'!N:N,'A-methods'!$AG:$AG,"absolute",'A-methods'!$AF:$AF,$B1143,'A-methods'!$F:$F,$C1143,'A-methods'!$A:$A,$D1143)</f>
        <v>0</v>
      </c>
      <c r="I1143" s="243">
        <f>SUMIFS('A-methods'!O:O,'A-methods'!$AG:$AG,"absolute",'A-methods'!$AF:$AF,$B1143,'A-methods'!$F:$F,$C1143,'A-methods'!$A:$A,$D1143)</f>
        <v>0</v>
      </c>
      <c r="J1143" s="243">
        <f>SUMIFS('A-methods'!P:P,'A-methods'!$AG:$AG,"absolute",'A-methods'!$AF:$AF,$B1143,'A-methods'!$F:$F,$C1143,'A-methods'!$A:$A,$D1143)</f>
        <v>0</v>
      </c>
      <c r="K1143" s="243">
        <f>SUMIFS('A-methods'!Q:Q,'A-methods'!$AG:$AG,"absolute",'A-methods'!$AF:$AF,$B1143,'A-methods'!$F:$F,$C1143,'A-methods'!$A:$A,$D1143)</f>
        <v>0</v>
      </c>
      <c r="L1143" s="243">
        <f>SUMIFS('A-methods'!R:R,'A-methods'!$AG:$AG,"absolute",'A-methods'!$AF:$AF,$B1143,'A-methods'!$F:$F,$C1143,'A-methods'!$A:$A,$D1143)</f>
        <v>0</v>
      </c>
      <c r="M1143" s="243">
        <f>SUMIFS('A-methods'!S:S,'A-methods'!$AG:$AG,"absolute",'A-methods'!$AF:$AF,$B1143,'A-methods'!$F:$F,$C1143,'A-methods'!$A:$A,$D1143)</f>
        <v>0</v>
      </c>
      <c r="N1143" s="243">
        <f>SUMIFS('A-methods'!T:T,'A-methods'!$AG:$AG,"absolute",'A-methods'!$AF:$AF,$B1143,'A-methods'!$F:$F,$C1143,'A-methods'!$A:$A,$D1143)</f>
        <v>0</v>
      </c>
      <c r="O1143" s="243">
        <f>SUMIFS('A-methods'!U:U,'A-methods'!$AG:$AG,"absolute",'A-methods'!$AF:$AF,$B1143,'A-methods'!$F:$F,$C1143,'A-methods'!$A:$A,$D1143)</f>
        <v>0</v>
      </c>
      <c r="P1143" s="243">
        <f>SUMIFS('A-methods'!V:V,'A-methods'!$AG:$AG,"absolute",'A-methods'!$AF:$AF,$B1143,'A-methods'!$F:$F,$C1143,'A-methods'!$A:$A,$D1143)</f>
        <v>0</v>
      </c>
      <c r="Q1143" s="243">
        <f>SUMIFS('A-methods'!W:W,'A-methods'!$AG:$AG,"absolute",'A-methods'!$AF:$AF,$B1143,'A-methods'!$F:$F,$C1143,'A-methods'!$A:$A,$D1143)</f>
        <v>0</v>
      </c>
      <c r="R1143" s="243">
        <f>SUMIFS('A-methods'!X:X,'A-methods'!$AG:$AG,"absolute",'A-methods'!$AF:$AF,$B1143,'A-methods'!$F:$F,$C1143,'A-methods'!$A:$A,$D1143)</f>
        <v>0</v>
      </c>
      <c r="S1143" s="243">
        <f>SUMIFS('A-methods'!Y:Y,'A-methods'!$AG:$AG,"absolute",'A-methods'!$AF:$AF,$B1143,'A-methods'!$F:$F,$C1143,'A-methods'!$A:$A,$D1143)</f>
        <v>0</v>
      </c>
      <c r="T1143" s="243">
        <f>SUMIFS('A-methods'!Z:Z,'A-methods'!$AG:$AG,"absolute",'A-methods'!$AF:$AF,$B1143,'A-methods'!$F:$F,$C1143,'A-methods'!$A:$A,$D1143)</f>
        <v>0</v>
      </c>
      <c r="U1143" s="243">
        <f>SUMIFS('A-methods'!AA:AA,'A-methods'!$AG:$AG,"absolute",'A-methods'!$AF:$AF,$B1143,'A-methods'!$F:$F,$C1143,'A-methods'!$A:$A,$D1143)</f>
        <v>0</v>
      </c>
      <c r="V1143" s="243">
        <f>SUMIFS('A-methods'!AB:AB,'A-methods'!$AG:$AG,"absolute",'A-methods'!$AF:$AF,$B1143,'A-methods'!$F:$F,$C1143,'A-methods'!$A:$A,$D1143)</f>
        <v>0</v>
      </c>
      <c r="W1143" s="243">
        <f>SUMIFS('A-methods'!AC:AC,'A-methods'!$AG:$AG,"absolute",'A-methods'!$AF:$AF,$B1143,'A-methods'!$F:$F,$C1143,'A-methods'!$A:$A,$D1143)</f>
        <v>0</v>
      </c>
      <c r="X1143" s="243">
        <f>SUMIFS('A-methods'!AD:AD,'A-methods'!$AG:$AG,"absolute",'A-methods'!$AF:$AF,$B1143,'A-methods'!$F:$F,$C1143,'A-methods'!$A:$A,$D1143)</f>
        <v>0</v>
      </c>
      <c r="Y1143" s="243">
        <f>SUMIFS('A-methods'!AE:AE,'A-methods'!$AG:$AG,"absolute",'A-methods'!$AF:$AF,$B1143,'A-methods'!$F:$F,$C1143,'A-methods'!$A:$A,$D1143)</f>
        <v>0</v>
      </c>
    </row>
    <row r="1144" spans="1:32">
      <c r="A1144" s="237" t="s">
        <v>189</v>
      </c>
      <c r="B1144" s="221" t="s">
        <v>190</v>
      </c>
      <c r="C1144" s="274" t="str">
        <f t="shared" si="107"/>
        <v>Qld</v>
      </c>
      <c r="D1144" s="272" t="str">
        <f t="shared" si="108"/>
        <v>Best</v>
      </c>
      <c r="E1144" s="195">
        <f>SUMIFS('A-methods'!K:K,'A-methods'!$AG:$AG,"absolute",'A-methods'!$AF:$AF,$B1144,'A-methods'!$F:$F,$C1144,'A-methods'!$A:$A,$D1144)</f>
        <v>0</v>
      </c>
      <c r="F1144" s="243">
        <f>SUMIFS('A-methods'!L:L,'A-methods'!$AG:$AG,"absolute",'A-methods'!$AF:$AF,$B1144,'A-methods'!$F:$F,$C1144,'A-methods'!$A:$A,$D1144)</f>
        <v>0</v>
      </c>
      <c r="G1144" s="243">
        <f>SUMIFS('A-methods'!M:M,'A-methods'!$AG:$AG,"absolute",'A-methods'!$AF:$AF,$B1144,'A-methods'!$F:$F,$C1144,'A-methods'!$A:$A,$D1144)</f>
        <v>0</v>
      </c>
      <c r="H1144" s="243">
        <f>SUMIFS('A-methods'!N:N,'A-methods'!$AG:$AG,"absolute",'A-methods'!$AF:$AF,$B1144,'A-methods'!$F:$F,$C1144,'A-methods'!$A:$A,$D1144)</f>
        <v>0</v>
      </c>
      <c r="I1144" s="243">
        <f>SUMIFS('A-methods'!O:O,'A-methods'!$AG:$AG,"absolute",'A-methods'!$AF:$AF,$B1144,'A-methods'!$F:$F,$C1144,'A-methods'!$A:$A,$D1144)</f>
        <v>0</v>
      </c>
      <c r="J1144" s="243">
        <f>SUMIFS('A-methods'!P:P,'A-methods'!$AG:$AG,"absolute",'A-methods'!$AF:$AF,$B1144,'A-methods'!$F:$F,$C1144,'A-methods'!$A:$A,$D1144)</f>
        <v>0</v>
      </c>
      <c r="K1144" s="243">
        <f>SUMIFS('A-methods'!Q:Q,'A-methods'!$AG:$AG,"absolute",'A-methods'!$AF:$AF,$B1144,'A-methods'!$F:$F,$C1144,'A-methods'!$A:$A,$D1144)</f>
        <v>0</v>
      </c>
      <c r="L1144" s="243">
        <f>SUMIFS('A-methods'!R:R,'A-methods'!$AG:$AG,"absolute",'A-methods'!$AF:$AF,$B1144,'A-methods'!$F:$F,$C1144,'A-methods'!$A:$A,$D1144)</f>
        <v>0</v>
      </c>
      <c r="M1144" s="243">
        <f>SUMIFS('A-methods'!S:S,'A-methods'!$AG:$AG,"absolute",'A-methods'!$AF:$AF,$B1144,'A-methods'!$F:$F,$C1144,'A-methods'!$A:$A,$D1144)</f>
        <v>0</v>
      </c>
      <c r="N1144" s="243">
        <f>SUMIFS('A-methods'!T:T,'A-methods'!$AG:$AG,"absolute",'A-methods'!$AF:$AF,$B1144,'A-methods'!$F:$F,$C1144,'A-methods'!$A:$A,$D1144)</f>
        <v>0</v>
      </c>
      <c r="O1144" s="243">
        <f>SUMIFS('A-methods'!U:U,'A-methods'!$AG:$AG,"absolute",'A-methods'!$AF:$AF,$B1144,'A-methods'!$F:$F,$C1144,'A-methods'!$A:$A,$D1144)</f>
        <v>0</v>
      </c>
      <c r="P1144" s="243">
        <f>SUMIFS('A-methods'!V:V,'A-methods'!$AG:$AG,"absolute",'A-methods'!$AF:$AF,$B1144,'A-methods'!$F:$F,$C1144,'A-methods'!$A:$A,$D1144)</f>
        <v>0</v>
      </c>
      <c r="Q1144" s="243">
        <f>SUMIFS('A-methods'!W:W,'A-methods'!$AG:$AG,"absolute",'A-methods'!$AF:$AF,$B1144,'A-methods'!$F:$F,$C1144,'A-methods'!$A:$A,$D1144)</f>
        <v>0</v>
      </c>
      <c r="R1144" s="243">
        <f>SUMIFS('A-methods'!X:X,'A-methods'!$AG:$AG,"absolute",'A-methods'!$AF:$AF,$B1144,'A-methods'!$F:$F,$C1144,'A-methods'!$A:$A,$D1144)</f>
        <v>0</v>
      </c>
      <c r="S1144" s="243">
        <f>SUMIFS('A-methods'!Y:Y,'A-methods'!$AG:$AG,"absolute",'A-methods'!$AF:$AF,$B1144,'A-methods'!$F:$F,$C1144,'A-methods'!$A:$A,$D1144)</f>
        <v>0</v>
      </c>
      <c r="T1144" s="243">
        <f>SUMIFS('A-methods'!Z:Z,'A-methods'!$AG:$AG,"absolute",'A-methods'!$AF:$AF,$B1144,'A-methods'!$F:$F,$C1144,'A-methods'!$A:$A,$D1144)</f>
        <v>0</v>
      </c>
      <c r="U1144" s="243">
        <f>SUMIFS('A-methods'!AA:AA,'A-methods'!$AG:$AG,"absolute",'A-methods'!$AF:$AF,$B1144,'A-methods'!$F:$F,$C1144,'A-methods'!$A:$A,$D1144)</f>
        <v>0</v>
      </c>
      <c r="V1144" s="243">
        <f>SUMIFS('A-methods'!AB:AB,'A-methods'!$AG:$AG,"absolute",'A-methods'!$AF:$AF,$B1144,'A-methods'!$F:$F,$C1144,'A-methods'!$A:$A,$D1144)</f>
        <v>0</v>
      </c>
      <c r="W1144" s="243">
        <f>SUMIFS('A-methods'!AC:AC,'A-methods'!$AG:$AG,"absolute",'A-methods'!$AF:$AF,$B1144,'A-methods'!$F:$F,$C1144,'A-methods'!$A:$A,$D1144)</f>
        <v>0</v>
      </c>
      <c r="X1144" s="243">
        <f>SUMIFS('A-methods'!AD:AD,'A-methods'!$AG:$AG,"absolute",'A-methods'!$AF:$AF,$B1144,'A-methods'!$F:$F,$C1144,'A-methods'!$A:$A,$D1144)</f>
        <v>0</v>
      </c>
      <c r="Y1144" s="243">
        <f>SUMIFS('A-methods'!AE:AE,'A-methods'!$AG:$AG,"absolute",'A-methods'!$AF:$AF,$B1144,'A-methods'!$F:$F,$C1144,'A-methods'!$A:$A,$D1144)</f>
        <v>0</v>
      </c>
    </row>
    <row r="1145" spans="1:32">
      <c r="A1145" s="244" t="s">
        <v>262</v>
      </c>
      <c r="B1145" s="245" t="s">
        <v>265</v>
      </c>
      <c r="C1145" s="188" t="str">
        <f t="shared" ref="C1145:D1149" si="109">C1144</f>
        <v>Qld</v>
      </c>
      <c r="D1145" s="275" t="str">
        <f t="shared" si="109"/>
        <v>Best</v>
      </c>
      <c r="E1145" s="198">
        <f>SUMIFS('A-methods'!K:K,'A-methods'!$AG:$AG,"absolute",'A-methods'!$AF:$AF,$B1145,'A-methods'!$F:$F,$C1145,'A-methods'!$A:$A,$D1145)</f>
        <v>0</v>
      </c>
      <c r="F1145" s="196">
        <f>SUMIFS('A-methods'!L:L,'A-methods'!$AG:$AG,"absolute",'A-methods'!$AF:$AF,$B1145,'A-methods'!$F:$F,$C1145,'A-methods'!$A:$A,$D1145)</f>
        <v>0</v>
      </c>
      <c r="G1145" s="196">
        <f>SUMIFS('A-methods'!M:M,'A-methods'!$AG:$AG,"absolute",'A-methods'!$AF:$AF,$B1145,'A-methods'!$F:$F,$C1145,'A-methods'!$A:$A,$D1145)</f>
        <v>0</v>
      </c>
      <c r="H1145" s="196">
        <f>SUMIFS('A-methods'!N:N,'A-methods'!$AG:$AG,"absolute",'A-methods'!$AF:$AF,$B1145,'A-methods'!$F:$F,$C1145,'A-methods'!$A:$A,$D1145)</f>
        <v>0</v>
      </c>
      <c r="I1145" s="196">
        <f>SUMIFS('A-methods'!O:O,'A-methods'!$AG:$AG,"absolute",'A-methods'!$AF:$AF,$B1145,'A-methods'!$F:$F,$C1145,'A-methods'!$A:$A,$D1145)</f>
        <v>0</v>
      </c>
      <c r="J1145" s="196">
        <f>SUMIFS('A-methods'!P:P,'A-methods'!$AG:$AG,"absolute",'A-methods'!$AF:$AF,$B1145,'A-methods'!$F:$F,$C1145,'A-methods'!$A:$A,$D1145)</f>
        <v>0</v>
      </c>
      <c r="K1145" s="196">
        <f>SUMIFS('A-methods'!Q:Q,'A-methods'!$AG:$AG,"absolute",'A-methods'!$AF:$AF,$B1145,'A-methods'!$F:$F,$C1145,'A-methods'!$A:$A,$D1145)</f>
        <v>0</v>
      </c>
      <c r="L1145" s="196">
        <f>SUMIFS('A-methods'!R:R,'A-methods'!$AG:$AG,"absolute",'A-methods'!$AF:$AF,$B1145,'A-methods'!$F:$F,$C1145,'A-methods'!$A:$A,$D1145)</f>
        <v>0</v>
      </c>
      <c r="M1145" s="196">
        <f>SUMIFS('A-methods'!S:S,'A-methods'!$AG:$AG,"absolute",'A-methods'!$AF:$AF,$B1145,'A-methods'!$F:$F,$C1145,'A-methods'!$A:$A,$D1145)</f>
        <v>0</v>
      </c>
      <c r="N1145" s="196">
        <f>SUMIFS('A-methods'!T:T,'A-methods'!$AG:$AG,"absolute",'A-methods'!$AF:$AF,$B1145,'A-methods'!$F:$F,$C1145,'A-methods'!$A:$A,$D1145)</f>
        <v>0</v>
      </c>
      <c r="O1145" s="196">
        <f>SUMIFS('A-methods'!U:U,'A-methods'!$AG:$AG,"absolute",'A-methods'!$AF:$AF,$B1145,'A-methods'!$F:$F,$C1145,'A-methods'!$A:$A,$D1145)</f>
        <v>0</v>
      </c>
      <c r="P1145" s="196">
        <f>SUMIFS('A-methods'!V:V,'A-methods'!$AG:$AG,"absolute",'A-methods'!$AF:$AF,$B1145,'A-methods'!$F:$F,$C1145,'A-methods'!$A:$A,$D1145)</f>
        <v>0</v>
      </c>
      <c r="Q1145" s="196">
        <f>SUMIFS('A-methods'!W:W,'A-methods'!$AG:$AG,"absolute",'A-methods'!$AF:$AF,$B1145,'A-methods'!$F:$F,$C1145,'A-methods'!$A:$A,$D1145)</f>
        <v>0</v>
      </c>
      <c r="R1145" s="196">
        <f>SUMIFS('A-methods'!X:X,'A-methods'!$AG:$AG,"absolute",'A-methods'!$AF:$AF,$B1145,'A-methods'!$F:$F,$C1145,'A-methods'!$A:$A,$D1145)</f>
        <v>0</v>
      </c>
      <c r="S1145" s="196">
        <f>SUMIFS('A-methods'!Y:Y,'A-methods'!$AG:$AG,"absolute",'A-methods'!$AF:$AF,$B1145,'A-methods'!$F:$F,$C1145,'A-methods'!$A:$A,$D1145)</f>
        <v>0</v>
      </c>
      <c r="T1145" s="196">
        <f>SUMIFS('A-methods'!Z:Z,'A-methods'!$AG:$AG,"absolute",'A-methods'!$AF:$AF,$B1145,'A-methods'!$F:$F,$C1145,'A-methods'!$A:$A,$D1145)</f>
        <v>0</v>
      </c>
      <c r="U1145" s="196">
        <f>SUMIFS('A-methods'!AA:AA,'A-methods'!$AG:$AG,"absolute",'A-methods'!$AF:$AF,$B1145,'A-methods'!$F:$F,$C1145,'A-methods'!$A:$A,$D1145)</f>
        <v>0</v>
      </c>
      <c r="V1145" s="196">
        <f>SUMIFS('A-methods'!AB:AB,'A-methods'!$AG:$AG,"absolute",'A-methods'!$AF:$AF,$B1145,'A-methods'!$F:$F,$C1145,'A-methods'!$A:$A,$D1145)</f>
        <v>0</v>
      </c>
      <c r="W1145" s="196">
        <f>SUMIFS('A-methods'!AC:AC,'A-methods'!$AG:$AG,"absolute",'A-methods'!$AF:$AF,$B1145,'A-methods'!$F:$F,$C1145,'A-methods'!$A:$A,$D1145)</f>
        <v>0</v>
      </c>
      <c r="X1145" s="196">
        <f>SUMIFS('A-methods'!AD:AD,'A-methods'!$AG:$AG,"absolute",'A-methods'!$AF:$AF,$B1145,'A-methods'!$F:$F,$C1145,'A-methods'!$A:$A,$D1145)</f>
        <v>0</v>
      </c>
      <c r="Y1145" s="196">
        <f>SUMIFS('A-methods'!AE:AE,'A-methods'!$AG:$AG,"absolute",'A-methods'!$AF:$AF,$B1145,'A-methods'!$F:$F,$C1145,'A-methods'!$A:$A,$D1145)</f>
        <v>0</v>
      </c>
    </row>
    <row r="1146" spans="1:32">
      <c r="A1146" s="222"/>
      <c r="B1146" s="213"/>
      <c r="C1146" s="250" t="str">
        <f t="shared" si="109"/>
        <v>Qld</v>
      </c>
      <c r="D1146" s="250"/>
      <c r="E1146" s="325">
        <f>SUM(E1118:E1145)</f>
        <v>39031.724636464154</v>
      </c>
      <c r="F1146" s="324">
        <f t="shared" ref="F1146:Y1146" si="110">SUM(F1118:F1145)</f>
        <v>39422.041882828795</v>
      </c>
      <c r="G1146" s="324">
        <f t="shared" si="110"/>
        <v>39816.26230165708</v>
      </c>
      <c r="H1146" s="324">
        <f t="shared" si="110"/>
        <v>40214.424924673651</v>
      </c>
      <c r="I1146" s="324">
        <f t="shared" si="110"/>
        <v>40616.56917392039</v>
      </c>
      <c r="J1146" s="324">
        <f t="shared" si="110"/>
        <v>41022.734865659593</v>
      </c>
      <c r="K1146" s="324">
        <f t="shared" si="110"/>
        <v>41432.962214316191</v>
      </c>
      <c r="L1146" s="324">
        <f t="shared" si="110"/>
        <v>41847.29183645935</v>
      </c>
      <c r="M1146" s="324">
        <f t="shared" si="110"/>
        <v>42265.76475482394</v>
      </c>
      <c r="N1146" s="324">
        <f t="shared" si="110"/>
        <v>42688.422402372184</v>
      </c>
      <c r="O1146" s="324">
        <f t="shared" si="110"/>
        <v>42261.538178348463</v>
      </c>
      <c r="P1146" s="324">
        <f t="shared" si="110"/>
        <v>41838.922796564977</v>
      </c>
      <c r="Q1146" s="324">
        <f t="shared" si="110"/>
        <v>41420.533568599327</v>
      </c>
      <c r="R1146" s="324">
        <f t="shared" si="110"/>
        <v>41006.328232913336</v>
      </c>
      <c r="S1146" s="324">
        <f t="shared" si="110"/>
        <v>40596.264950584206</v>
      </c>
      <c r="T1146" s="324">
        <f t="shared" si="110"/>
        <v>40190.302301078365</v>
      </c>
      <c r="U1146" s="324">
        <f t="shared" si="110"/>
        <v>39788.399278067584</v>
      </c>
      <c r="V1146" s="324">
        <f t="shared" si="110"/>
        <v>39390.515285286907</v>
      </c>
      <c r="W1146" s="324">
        <f t="shared" si="110"/>
        <v>38996.610132434034</v>
      </c>
      <c r="X1146" s="324">
        <f t="shared" si="110"/>
        <v>38606.644031109696</v>
      </c>
      <c r="Y1146" s="324">
        <f t="shared" si="110"/>
        <v>38220.577590798595</v>
      </c>
    </row>
    <row r="1147" spans="1:32" s="224" customFormat="1" ht="15.75">
      <c r="A1147" s="242" t="str">
        <f>A1116</f>
        <v>Qld</v>
      </c>
      <c r="B1147" s="242" t="s">
        <v>213</v>
      </c>
      <c r="C1147" s="250" t="str">
        <f t="shared" si="109"/>
        <v>Qld</v>
      </c>
      <c r="D1147" s="250"/>
      <c r="E1147" s="361"/>
      <c r="AA1147" s="354"/>
    </row>
    <row r="1148" spans="1:32" ht="12.75" customHeight="1">
      <c r="A1148" s="246" t="s">
        <v>21</v>
      </c>
      <c r="B1148" s="247" t="s">
        <v>198</v>
      </c>
      <c r="C1148" s="273" t="str">
        <f t="shared" si="109"/>
        <v>Qld</v>
      </c>
      <c r="D1148" s="271" t="s">
        <v>209</v>
      </c>
      <c r="E1148" s="357">
        <f>SUMIFS('A-methods'!K:K,'A-methods'!$AG:$AG,"absolute",'A-methods'!$AF:$AF,$B1148,'A-methods'!$F:$F,$C1148,'A-methods'!$A:$A,$D1148)</f>
        <v>0</v>
      </c>
      <c r="F1148" s="248">
        <f>SUMIFS('A-methods'!L:L,'A-methods'!$AG:$AG,"absolute",'A-methods'!$AF:$AF,$B1148,'A-methods'!$F:$F,$C1148,'A-methods'!$A:$A,$D1148)</f>
        <v>0</v>
      </c>
      <c r="G1148" s="248">
        <f>SUMIFS('A-methods'!M:M,'A-methods'!$AG:$AG,"absolute",'A-methods'!$AF:$AF,$B1148,'A-methods'!$F:$F,$C1148,'A-methods'!$A:$A,$D1148)</f>
        <v>0</v>
      </c>
      <c r="H1148" s="248">
        <f>SUMIFS('A-methods'!N:N,'A-methods'!$AG:$AG,"absolute",'A-methods'!$AF:$AF,$B1148,'A-methods'!$F:$F,$C1148,'A-methods'!$A:$A,$D1148)</f>
        <v>0</v>
      </c>
      <c r="I1148" s="248">
        <f>SUMIFS('A-methods'!O:O,'A-methods'!$AG:$AG,"absolute",'A-methods'!$AF:$AF,$B1148,'A-methods'!$F:$F,$C1148,'A-methods'!$A:$A,$D1148)</f>
        <v>0</v>
      </c>
      <c r="J1148" s="248">
        <f>SUMIFS('A-methods'!P:P,'A-methods'!$AG:$AG,"absolute",'A-methods'!$AF:$AF,$B1148,'A-methods'!$F:$F,$C1148,'A-methods'!$A:$A,$D1148)</f>
        <v>0</v>
      </c>
      <c r="K1148" s="248">
        <f>SUMIFS('A-methods'!Q:Q,'A-methods'!$AG:$AG,"absolute",'A-methods'!$AF:$AF,$B1148,'A-methods'!$F:$F,$C1148,'A-methods'!$A:$A,$D1148)</f>
        <v>0</v>
      </c>
      <c r="L1148" s="248">
        <f>SUMIFS('A-methods'!R:R,'A-methods'!$AG:$AG,"absolute",'A-methods'!$AF:$AF,$B1148,'A-methods'!$F:$F,$C1148,'A-methods'!$A:$A,$D1148)</f>
        <v>0</v>
      </c>
      <c r="M1148" s="248">
        <f>SUMIFS('A-methods'!S:S,'A-methods'!$AG:$AG,"absolute",'A-methods'!$AF:$AF,$B1148,'A-methods'!$F:$F,$C1148,'A-methods'!$A:$A,$D1148)</f>
        <v>0</v>
      </c>
      <c r="N1148" s="248">
        <f>SUMIFS('A-methods'!T:T,'A-methods'!$AG:$AG,"absolute",'A-methods'!$AF:$AF,$B1148,'A-methods'!$F:$F,$C1148,'A-methods'!$A:$A,$D1148)</f>
        <v>0</v>
      </c>
      <c r="O1148" s="248">
        <f>SUMIFS('A-methods'!U:U,'A-methods'!$AG:$AG,"absolute",'A-methods'!$AF:$AF,$B1148,'A-methods'!$F:$F,$C1148,'A-methods'!$A:$A,$D1148)</f>
        <v>0</v>
      </c>
      <c r="P1148" s="248">
        <f>SUMIFS('A-methods'!V:V,'A-methods'!$AG:$AG,"absolute",'A-methods'!$AF:$AF,$B1148,'A-methods'!$F:$F,$C1148,'A-methods'!$A:$A,$D1148)</f>
        <v>0</v>
      </c>
      <c r="Q1148" s="248">
        <f>SUMIFS('A-methods'!W:W,'A-methods'!$AG:$AG,"absolute",'A-methods'!$AF:$AF,$B1148,'A-methods'!$F:$F,$C1148,'A-methods'!$A:$A,$D1148)</f>
        <v>0</v>
      </c>
      <c r="R1148" s="248">
        <f>SUMIFS('A-methods'!X:X,'A-methods'!$AG:$AG,"absolute",'A-methods'!$AF:$AF,$B1148,'A-methods'!$F:$F,$C1148,'A-methods'!$A:$A,$D1148)</f>
        <v>0</v>
      </c>
      <c r="S1148" s="248">
        <f>SUMIFS('A-methods'!Y:Y,'A-methods'!$AG:$AG,"absolute",'A-methods'!$AF:$AF,$B1148,'A-methods'!$F:$F,$C1148,'A-methods'!$A:$A,$D1148)</f>
        <v>0</v>
      </c>
      <c r="T1148" s="248">
        <f>SUMIFS('A-methods'!Z:Z,'A-methods'!$AG:$AG,"absolute",'A-methods'!$AF:$AF,$B1148,'A-methods'!$F:$F,$C1148,'A-methods'!$A:$A,$D1148)</f>
        <v>0</v>
      </c>
      <c r="U1148" s="248">
        <f>SUMIFS('A-methods'!AA:AA,'A-methods'!$AG:$AG,"absolute",'A-methods'!$AF:$AF,$B1148,'A-methods'!$F:$F,$C1148,'A-methods'!$A:$A,$D1148)</f>
        <v>0</v>
      </c>
      <c r="V1148" s="248">
        <f>SUMIFS('A-methods'!AB:AB,'A-methods'!$AG:$AG,"absolute",'A-methods'!$AF:$AF,$B1148,'A-methods'!$F:$F,$C1148,'A-methods'!$A:$A,$D1148)</f>
        <v>0</v>
      </c>
      <c r="W1148" s="248">
        <f>SUMIFS('A-methods'!AC:AC,'A-methods'!$AG:$AG,"absolute",'A-methods'!$AF:$AF,$B1148,'A-methods'!$F:$F,$C1148,'A-methods'!$A:$A,$D1148)</f>
        <v>0</v>
      </c>
      <c r="X1148" s="248">
        <f>SUMIFS('A-methods'!AD:AD,'A-methods'!$AG:$AG,"absolute",'A-methods'!$AF:$AF,$B1148,'A-methods'!$F:$F,$C1148,'A-methods'!$A:$A,$D1148)</f>
        <v>0</v>
      </c>
      <c r="Y1148" s="248">
        <f>SUMIFS('A-methods'!AE:AE,'A-methods'!$AG:$AG,"absolute",'A-methods'!$AF:$AF,$B1148,'A-methods'!$F:$F,$C1148,'A-methods'!$A:$A,$D1148)</f>
        <v>0</v>
      </c>
    </row>
    <row r="1149" spans="1:32">
      <c r="A1149" s="237" t="s">
        <v>29</v>
      </c>
      <c r="B1149" s="221" t="s">
        <v>30</v>
      </c>
      <c r="C1149" s="274" t="str">
        <f t="shared" si="109"/>
        <v>Qld</v>
      </c>
      <c r="D1149" s="272" t="str">
        <f t="shared" ref="D1149:D1174" si="111">D1148</f>
        <v>High</v>
      </c>
      <c r="E1149" s="195">
        <f>SUMIFS('A-methods'!K:K,'A-methods'!$AG:$AG,"absolute",'A-methods'!$AF:$AF,$B1149,'A-methods'!$F:$F,$C1149,'A-methods'!$A:$A,$D1149)</f>
        <v>0</v>
      </c>
      <c r="F1149" s="243">
        <f>SUMIFS('A-methods'!L:L,'A-methods'!$AG:$AG,"absolute",'A-methods'!$AF:$AF,$B1149,'A-methods'!$F:$F,$C1149,'A-methods'!$A:$A,$D1149)</f>
        <v>0</v>
      </c>
      <c r="G1149" s="243">
        <f>SUMIFS('A-methods'!M:M,'A-methods'!$AG:$AG,"absolute",'A-methods'!$AF:$AF,$B1149,'A-methods'!$F:$F,$C1149,'A-methods'!$A:$A,$D1149)</f>
        <v>0</v>
      </c>
      <c r="H1149" s="243">
        <f>SUMIFS('A-methods'!N:N,'A-methods'!$AG:$AG,"absolute",'A-methods'!$AF:$AF,$B1149,'A-methods'!$F:$F,$C1149,'A-methods'!$A:$A,$D1149)</f>
        <v>0</v>
      </c>
      <c r="I1149" s="243">
        <f>SUMIFS('A-methods'!O:O,'A-methods'!$AG:$AG,"absolute",'A-methods'!$AF:$AF,$B1149,'A-methods'!$F:$F,$C1149,'A-methods'!$A:$A,$D1149)</f>
        <v>0</v>
      </c>
      <c r="J1149" s="243">
        <f>SUMIFS('A-methods'!P:P,'A-methods'!$AG:$AG,"absolute",'A-methods'!$AF:$AF,$B1149,'A-methods'!$F:$F,$C1149,'A-methods'!$A:$A,$D1149)</f>
        <v>0</v>
      </c>
      <c r="K1149" s="243">
        <f>SUMIFS('A-methods'!Q:Q,'A-methods'!$AG:$AG,"absolute",'A-methods'!$AF:$AF,$B1149,'A-methods'!$F:$F,$C1149,'A-methods'!$A:$A,$D1149)</f>
        <v>0</v>
      </c>
      <c r="L1149" s="243">
        <f>SUMIFS('A-methods'!R:R,'A-methods'!$AG:$AG,"absolute",'A-methods'!$AF:$AF,$B1149,'A-methods'!$F:$F,$C1149,'A-methods'!$A:$A,$D1149)</f>
        <v>0</v>
      </c>
      <c r="M1149" s="243">
        <f>SUMIFS('A-methods'!S:S,'A-methods'!$AG:$AG,"absolute",'A-methods'!$AF:$AF,$B1149,'A-methods'!$F:$F,$C1149,'A-methods'!$A:$A,$D1149)</f>
        <v>0</v>
      </c>
      <c r="N1149" s="243">
        <f>SUMIFS('A-methods'!T:T,'A-methods'!$AG:$AG,"absolute",'A-methods'!$AF:$AF,$B1149,'A-methods'!$F:$F,$C1149,'A-methods'!$A:$A,$D1149)</f>
        <v>0</v>
      </c>
      <c r="O1149" s="243">
        <f>SUMIFS('A-methods'!U:U,'A-methods'!$AG:$AG,"absolute",'A-methods'!$AF:$AF,$B1149,'A-methods'!$F:$F,$C1149,'A-methods'!$A:$A,$D1149)</f>
        <v>0</v>
      </c>
      <c r="P1149" s="243">
        <f>SUMIFS('A-methods'!V:V,'A-methods'!$AG:$AG,"absolute",'A-methods'!$AF:$AF,$B1149,'A-methods'!$F:$F,$C1149,'A-methods'!$A:$A,$D1149)</f>
        <v>0</v>
      </c>
      <c r="Q1149" s="243">
        <f>SUMIFS('A-methods'!W:W,'A-methods'!$AG:$AG,"absolute",'A-methods'!$AF:$AF,$B1149,'A-methods'!$F:$F,$C1149,'A-methods'!$A:$A,$D1149)</f>
        <v>0</v>
      </c>
      <c r="R1149" s="243">
        <f>SUMIFS('A-methods'!X:X,'A-methods'!$AG:$AG,"absolute",'A-methods'!$AF:$AF,$B1149,'A-methods'!$F:$F,$C1149,'A-methods'!$A:$A,$D1149)</f>
        <v>0</v>
      </c>
      <c r="S1149" s="243">
        <f>SUMIFS('A-methods'!Y:Y,'A-methods'!$AG:$AG,"absolute",'A-methods'!$AF:$AF,$B1149,'A-methods'!$F:$F,$C1149,'A-methods'!$A:$A,$D1149)</f>
        <v>0</v>
      </c>
      <c r="T1149" s="243">
        <f>SUMIFS('A-methods'!Z:Z,'A-methods'!$AG:$AG,"absolute",'A-methods'!$AF:$AF,$B1149,'A-methods'!$F:$F,$C1149,'A-methods'!$A:$A,$D1149)</f>
        <v>0</v>
      </c>
      <c r="U1149" s="243">
        <f>SUMIFS('A-methods'!AA:AA,'A-methods'!$AG:$AG,"absolute",'A-methods'!$AF:$AF,$B1149,'A-methods'!$F:$F,$C1149,'A-methods'!$A:$A,$D1149)</f>
        <v>0</v>
      </c>
      <c r="V1149" s="243">
        <f>SUMIFS('A-methods'!AB:AB,'A-methods'!$AG:$AG,"absolute",'A-methods'!$AF:$AF,$B1149,'A-methods'!$F:$F,$C1149,'A-methods'!$A:$A,$D1149)</f>
        <v>0</v>
      </c>
      <c r="W1149" s="243">
        <f>SUMIFS('A-methods'!AC:AC,'A-methods'!$AG:$AG,"absolute",'A-methods'!$AF:$AF,$B1149,'A-methods'!$F:$F,$C1149,'A-methods'!$A:$A,$D1149)</f>
        <v>0</v>
      </c>
      <c r="X1149" s="243">
        <f>SUMIFS('A-methods'!AD:AD,'A-methods'!$AG:$AG,"absolute",'A-methods'!$AF:$AF,$B1149,'A-methods'!$F:$F,$C1149,'A-methods'!$A:$A,$D1149)</f>
        <v>0</v>
      </c>
      <c r="Y1149" s="243">
        <f>SUMIFS('A-methods'!AE:AE,'A-methods'!$AG:$AG,"absolute",'A-methods'!$AF:$AF,$B1149,'A-methods'!$F:$F,$C1149,'A-methods'!$A:$A,$D1149)</f>
        <v>0</v>
      </c>
    </row>
    <row r="1150" spans="1:32">
      <c r="A1150" s="237" t="s">
        <v>33</v>
      </c>
      <c r="B1150" s="221" t="s">
        <v>34</v>
      </c>
      <c r="C1150" s="274" t="str">
        <f t="shared" ref="C1150:C1174" si="112">C1149</f>
        <v>Qld</v>
      </c>
      <c r="D1150" s="272" t="str">
        <f t="shared" si="111"/>
        <v>High</v>
      </c>
      <c r="E1150" s="195">
        <f>SUMIFS('A-methods'!K:K,'A-methods'!$AG:$AG,"absolute",'A-methods'!$AF:$AF,$B1150,'A-methods'!$F:$F,$C1150,'A-methods'!$A:$A,$D1150)</f>
        <v>0</v>
      </c>
      <c r="F1150" s="243">
        <f>SUMIFS('A-methods'!L:L,'A-methods'!$AG:$AG,"absolute",'A-methods'!$AF:$AF,$B1150,'A-methods'!$F:$F,$C1150,'A-methods'!$A:$A,$D1150)</f>
        <v>0</v>
      </c>
      <c r="G1150" s="243">
        <f>SUMIFS('A-methods'!M:M,'A-methods'!$AG:$AG,"absolute",'A-methods'!$AF:$AF,$B1150,'A-methods'!$F:$F,$C1150,'A-methods'!$A:$A,$D1150)</f>
        <v>0</v>
      </c>
      <c r="H1150" s="243">
        <f>SUMIFS('A-methods'!N:N,'A-methods'!$AG:$AG,"absolute",'A-methods'!$AF:$AF,$B1150,'A-methods'!$F:$F,$C1150,'A-methods'!$A:$A,$D1150)</f>
        <v>0</v>
      </c>
      <c r="I1150" s="243">
        <f>SUMIFS('A-methods'!O:O,'A-methods'!$AG:$AG,"absolute",'A-methods'!$AF:$AF,$B1150,'A-methods'!$F:$F,$C1150,'A-methods'!$A:$A,$D1150)</f>
        <v>0</v>
      </c>
      <c r="J1150" s="243">
        <f>SUMIFS('A-methods'!P:P,'A-methods'!$AG:$AG,"absolute",'A-methods'!$AF:$AF,$B1150,'A-methods'!$F:$F,$C1150,'A-methods'!$A:$A,$D1150)</f>
        <v>0</v>
      </c>
      <c r="K1150" s="243">
        <f>SUMIFS('A-methods'!Q:Q,'A-methods'!$AG:$AG,"absolute",'A-methods'!$AF:$AF,$B1150,'A-methods'!$F:$F,$C1150,'A-methods'!$A:$A,$D1150)</f>
        <v>0</v>
      </c>
      <c r="L1150" s="243">
        <f>SUMIFS('A-methods'!R:R,'A-methods'!$AG:$AG,"absolute",'A-methods'!$AF:$AF,$B1150,'A-methods'!$F:$F,$C1150,'A-methods'!$A:$A,$D1150)</f>
        <v>0</v>
      </c>
      <c r="M1150" s="243">
        <f>SUMIFS('A-methods'!S:S,'A-methods'!$AG:$AG,"absolute",'A-methods'!$AF:$AF,$B1150,'A-methods'!$F:$F,$C1150,'A-methods'!$A:$A,$D1150)</f>
        <v>0</v>
      </c>
      <c r="N1150" s="243">
        <f>SUMIFS('A-methods'!T:T,'A-methods'!$AG:$AG,"absolute",'A-methods'!$AF:$AF,$B1150,'A-methods'!$F:$F,$C1150,'A-methods'!$A:$A,$D1150)</f>
        <v>0</v>
      </c>
      <c r="O1150" s="243">
        <f>SUMIFS('A-methods'!U:U,'A-methods'!$AG:$AG,"absolute",'A-methods'!$AF:$AF,$B1150,'A-methods'!$F:$F,$C1150,'A-methods'!$A:$A,$D1150)</f>
        <v>0</v>
      </c>
      <c r="P1150" s="243">
        <f>SUMIFS('A-methods'!V:V,'A-methods'!$AG:$AG,"absolute",'A-methods'!$AF:$AF,$B1150,'A-methods'!$F:$F,$C1150,'A-methods'!$A:$A,$D1150)</f>
        <v>0</v>
      </c>
      <c r="Q1150" s="243">
        <f>SUMIFS('A-methods'!W:W,'A-methods'!$AG:$AG,"absolute",'A-methods'!$AF:$AF,$B1150,'A-methods'!$F:$F,$C1150,'A-methods'!$A:$A,$D1150)</f>
        <v>0</v>
      </c>
      <c r="R1150" s="243">
        <f>SUMIFS('A-methods'!X:X,'A-methods'!$AG:$AG,"absolute",'A-methods'!$AF:$AF,$B1150,'A-methods'!$F:$F,$C1150,'A-methods'!$A:$A,$D1150)</f>
        <v>0</v>
      </c>
      <c r="S1150" s="243">
        <f>SUMIFS('A-methods'!Y:Y,'A-methods'!$AG:$AG,"absolute",'A-methods'!$AF:$AF,$B1150,'A-methods'!$F:$F,$C1150,'A-methods'!$A:$A,$D1150)</f>
        <v>0</v>
      </c>
      <c r="T1150" s="243">
        <f>SUMIFS('A-methods'!Z:Z,'A-methods'!$AG:$AG,"absolute",'A-methods'!$AF:$AF,$B1150,'A-methods'!$F:$F,$C1150,'A-methods'!$A:$A,$D1150)</f>
        <v>0</v>
      </c>
      <c r="U1150" s="243">
        <f>SUMIFS('A-methods'!AA:AA,'A-methods'!$AG:$AG,"absolute",'A-methods'!$AF:$AF,$B1150,'A-methods'!$F:$F,$C1150,'A-methods'!$A:$A,$D1150)</f>
        <v>0</v>
      </c>
      <c r="V1150" s="243">
        <f>SUMIFS('A-methods'!AB:AB,'A-methods'!$AG:$AG,"absolute",'A-methods'!$AF:$AF,$B1150,'A-methods'!$F:$F,$C1150,'A-methods'!$A:$A,$D1150)</f>
        <v>0</v>
      </c>
      <c r="W1150" s="243">
        <f>SUMIFS('A-methods'!AC:AC,'A-methods'!$AG:$AG,"absolute",'A-methods'!$AF:$AF,$B1150,'A-methods'!$F:$F,$C1150,'A-methods'!$A:$A,$D1150)</f>
        <v>0</v>
      </c>
      <c r="X1150" s="243">
        <f>SUMIFS('A-methods'!AD:AD,'A-methods'!$AG:$AG,"absolute",'A-methods'!$AF:$AF,$B1150,'A-methods'!$F:$F,$C1150,'A-methods'!$A:$A,$D1150)</f>
        <v>0</v>
      </c>
      <c r="Y1150" s="243">
        <f>SUMIFS('A-methods'!AE:AE,'A-methods'!$AG:$AG,"absolute",'A-methods'!$AF:$AF,$B1150,'A-methods'!$F:$F,$C1150,'A-methods'!$A:$A,$D1150)</f>
        <v>0</v>
      </c>
    </row>
    <row r="1151" spans="1:32">
      <c r="A1151" s="237" t="s">
        <v>43</v>
      </c>
      <c r="B1151" s="221" t="s">
        <v>44</v>
      </c>
      <c r="C1151" s="274" t="str">
        <f t="shared" si="112"/>
        <v>Qld</v>
      </c>
      <c r="D1151" s="272" t="str">
        <f t="shared" si="111"/>
        <v>High</v>
      </c>
      <c r="E1151" s="195">
        <f>SUMIFS('A-methods'!K:K,'A-methods'!$AG:$AG,"absolute",'A-methods'!$AF:$AF,$B1151,'A-methods'!$F:$F,$C1151,'A-methods'!$A:$A,$D1151)</f>
        <v>0</v>
      </c>
      <c r="F1151" s="243">
        <f>SUMIFS('A-methods'!L:L,'A-methods'!$AG:$AG,"absolute",'A-methods'!$AF:$AF,$B1151,'A-methods'!$F:$F,$C1151,'A-methods'!$A:$A,$D1151)</f>
        <v>0</v>
      </c>
      <c r="G1151" s="243">
        <f>SUMIFS('A-methods'!M:M,'A-methods'!$AG:$AG,"absolute",'A-methods'!$AF:$AF,$B1151,'A-methods'!$F:$F,$C1151,'A-methods'!$A:$A,$D1151)</f>
        <v>0</v>
      </c>
      <c r="H1151" s="243">
        <f>SUMIFS('A-methods'!N:N,'A-methods'!$AG:$AG,"absolute",'A-methods'!$AF:$AF,$B1151,'A-methods'!$F:$F,$C1151,'A-methods'!$A:$A,$D1151)</f>
        <v>0</v>
      </c>
      <c r="I1151" s="243">
        <f>SUMIFS('A-methods'!O:O,'A-methods'!$AG:$AG,"absolute",'A-methods'!$AF:$AF,$B1151,'A-methods'!$F:$F,$C1151,'A-methods'!$A:$A,$D1151)</f>
        <v>0</v>
      </c>
      <c r="J1151" s="243">
        <f>SUMIFS('A-methods'!P:P,'A-methods'!$AG:$AG,"absolute",'A-methods'!$AF:$AF,$B1151,'A-methods'!$F:$F,$C1151,'A-methods'!$A:$A,$D1151)</f>
        <v>0</v>
      </c>
      <c r="K1151" s="243">
        <f>SUMIFS('A-methods'!Q:Q,'A-methods'!$AG:$AG,"absolute",'A-methods'!$AF:$AF,$B1151,'A-methods'!$F:$F,$C1151,'A-methods'!$A:$A,$D1151)</f>
        <v>0</v>
      </c>
      <c r="L1151" s="243">
        <f>SUMIFS('A-methods'!R:R,'A-methods'!$AG:$AG,"absolute",'A-methods'!$AF:$AF,$B1151,'A-methods'!$F:$F,$C1151,'A-methods'!$A:$A,$D1151)</f>
        <v>0</v>
      </c>
      <c r="M1151" s="243">
        <f>SUMIFS('A-methods'!S:S,'A-methods'!$AG:$AG,"absolute",'A-methods'!$AF:$AF,$B1151,'A-methods'!$F:$F,$C1151,'A-methods'!$A:$A,$D1151)</f>
        <v>0</v>
      </c>
      <c r="N1151" s="243">
        <f>SUMIFS('A-methods'!T:T,'A-methods'!$AG:$AG,"absolute",'A-methods'!$AF:$AF,$B1151,'A-methods'!$F:$F,$C1151,'A-methods'!$A:$A,$D1151)</f>
        <v>0</v>
      </c>
      <c r="O1151" s="243">
        <f>SUMIFS('A-methods'!U:U,'A-methods'!$AG:$AG,"absolute",'A-methods'!$AF:$AF,$B1151,'A-methods'!$F:$F,$C1151,'A-methods'!$A:$A,$D1151)</f>
        <v>0</v>
      </c>
      <c r="P1151" s="243">
        <f>SUMIFS('A-methods'!V:V,'A-methods'!$AG:$AG,"absolute",'A-methods'!$AF:$AF,$B1151,'A-methods'!$F:$F,$C1151,'A-methods'!$A:$A,$D1151)</f>
        <v>0</v>
      </c>
      <c r="Q1151" s="243">
        <f>SUMIFS('A-methods'!W:W,'A-methods'!$AG:$AG,"absolute",'A-methods'!$AF:$AF,$B1151,'A-methods'!$F:$F,$C1151,'A-methods'!$A:$A,$D1151)</f>
        <v>0</v>
      </c>
      <c r="R1151" s="243">
        <f>SUMIFS('A-methods'!X:X,'A-methods'!$AG:$AG,"absolute",'A-methods'!$AF:$AF,$B1151,'A-methods'!$F:$F,$C1151,'A-methods'!$A:$A,$D1151)</f>
        <v>0</v>
      </c>
      <c r="S1151" s="243">
        <f>SUMIFS('A-methods'!Y:Y,'A-methods'!$AG:$AG,"absolute",'A-methods'!$AF:$AF,$B1151,'A-methods'!$F:$F,$C1151,'A-methods'!$A:$A,$D1151)</f>
        <v>0</v>
      </c>
      <c r="T1151" s="243">
        <f>SUMIFS('A-methods'!Z:Z,'A-methods'!$AG:$AG,"absolute",'A-methods'!$AF:$AF,$B1151,'A-methods'!$F:$F,$C1151,'A-methods'!$A:$A,$D1151)</f>
        <v>0</v>
      </c>
      <c r="U1151" s="243">
        <f>SUMIFS('A-methods'!AA:AA,'A-methods'!$AG:$AG,"absolute",'A-methods'!$AF:$AF,$B1151,'A-methods'!$F:$F,$C1151,'A-methods'!$A:$A,$D1151)</f>
        <v>0</v>
      </c>
      <c r="V1151" s="243">
        <f>SUMIFS('A-methods'!AB:AB,'A-methods'!$AG:$AG,"absolute",'A-methods'!$AF:$AF,$B1151,'A-methods'!$F:$F,$C1151,'A-methods'!$A:$A,$D1151)</f>
        <v>0</v>
      </c>
      <c r="W1151" s="243">
        <f>SUMIFS('A-methods'!AC:AC,'A-methods'!$AG:$AG,"absolute",'A-methods'!$AF:$AF,$B1151,'A-methods'!$F:$F,$C1151,'A-methods'!$A:$A,$D1151)</f>
        <v>0</v>
      </c>
      <c r="X1151" s="243">
        <f>SUMIFS('A-methods'!AD:AD,'A-methods'!$AG:$AG,"absolute",'A-methods'!$AF:$AF,$B1151,'A-methods'!$F:$F,$C1151,'A-methods'!$A:$A,$D1151)</f>
        <v>0</v>
      </c>
      <c r="Y1151" s="243">
        <f>SUMIFS('A-methods'!AE:AE,'A-methods'!$AG:$AG,"absolute",'A-methods'!$AF:$AF,$B1151,'A-methods'!$F:$F,$C1151,'A-methods'!$A:$A,$D1151)</f>
        <v>0</v>
      </c>
    </row>
    <row r="1152" spans="1:32">
      <c r="A1152" s="237" t="s">
        <v>63</v>
      </c>
      <c r="B1152" s="221" t="s">
        <v>64</v>
      </c>
      <c r="C1152" s="274" t="str">
        <f t="shared" si="112"/>
        <v>Qld</v>
      </c>
      <c r="D1152" s="272" t="str">
        <f t="shared" si="111"/>
        <v>High</v>
      </c>
      <c r="E1152" s="195">
        <f>SUMIFS('A-methods'!K:K,'A-methods'!$AG:$AG,"absolute",'A-methods'!$AF:$AF,$B1152,'A-methods'!$F:$F,$C1152,'A-methods'!$A:$A,$D1152)</f>
        <v>0</v>
      </c>
      <c r="F1152" s="243">
        <f>SUMIFS('A-methods'!L:L,'A-methods'!$AG:$AG,"absolute",'A-methods'!$AF:$AF,$B1152,'A-methods'!$F:$F,$C1152,'A-methods'!$A:$A,$D1152)</f>
        <v>0</v>
      </c>
      <c r="G1152" s="243">
        <f>SUMIFS('A-methods'!M:M,'A-methods'!$AG:$AG,"absolute",'A-methods'!$AF:$AF,$B1152,'A-methods'!$F:$F,$C1152,'A-methods'!$A:$A,$D1152)</f>
        <v>0</v>
      </c>
      <c r="H1152" s="243">
        <f>SUMIFS('A-methods'!N:N,'A-methods'!$AG:$AG,"absolute",'A-methods'!$AF:$AF,$B1152,'A-methods'!$F:$F,$C1152,'A-methods'!$A:$A,$D1152)</f>
        <v>0</v>
      </c>
      <c r="I1152" s="243">
        <f>SUMIFS('A-methods'!O:O,'A-methods'!$AG:$AG,"absolute",'A-methods'!$AF:$AF,$B1152,'A-methods'!$F:$F,$C1152,'A-methods'!$A:$A,$D1152)</f>
        <v>0</v>
      </c>
      <c r="J1152" s="243">
        <f>SUMIFS('A-methods'!P:P,'A-methods'!$AG:$AG,"absolute",'A-methods'!$AF:$AF,$B1152,'A-methods'!$F:$F,$C1152,'A-methods'!$A:$A,$D1152)</f>
        <v>0</v>
      </c>
      <c r="K1152" s="243">
        <f>SUMIFS('A-methods'!Q:Q,'A-methods'!$AG:$AG,"absolute",'A-methods'!$AF:$AF,$B1152,'A-methods'!$F:$F,$C1152,'A-methods'!$A:$A,$D1152)</f>
        <v>0</v>
      </c>
      <c r="L1152" s="243">
        <f>SUMIFS('A-methods'!R:R,'A-methods'!$AG:$AG,"absolute",'A-methods'!$AF:$AF,$B1152,'A-methods'!$F:$F,$C1152,'A-methods'!$A:$A,$D1152)</f>
        <v>0</v>
      </c>
      <c r="M1152" s="243">
        <f>SUMIFS('A-methods'!S:S,'A-methods'!$AG:$AG,"absolute",'A-methods'!$AF:$AF,$B1152,'A-methods'!$F:$F,$C1152,'A-methods'!$A:$A,$D1152)</f>
        <v>0</v>
      </c>
      <c r="N1152" s="243">
        <f>SUMIFS('A-methods'!T:T,'A-methods'!$AG:$AG,"absolute",'A-methods'!$AF:$AF,$B1152,'A-methods'!$F:$F,$C1152,'A-methods'!$A:$A,$D1152)</f>
        <v>0</v>
      </c>
      <c r="O1152" s="243">
        <f>SUMIFS('A-methods'!U:U,'A-methods'!$AG:$AG,"absolute",'A-methods'!$AF:$AF,$B1152,'A-methods'!$F:$F,$C1152,'A-methods'!$A:$A,$D1152)</f>
        <v>0</v>
      </c>
      <c r="P1152" s="243">
        <f>SUMIFS('A-methods'!V:V,'A-methods'!$AG:$AG,"absolute",'A-methods'!$AF:$AF,$B1152,'A-methods'!$F:$F,$C1152,'A-methods'!$A:$A,$D1152)</f>
        <v>0</v>
      </c>
      <c r="Q1152" s="243">
        <f>SUMIFS('A-methods'!W:W,'A-methods'!$AG:$AG,"absolute",'A-methods'!$AF:$AF,$B1152,'A-methods'!$F:$F,$C1152,'A-methods'!$A:$A,$D1152)</f>
        <v>0</v>
      </c>
      <c r="R1152" s="243">
        <f>SUMIFS('A-methods'!X:X,'A-methods'!$AG:$AG,"absolute",'A-methods'!$AF:$AF,$B1152,'A-methods'!$F:$F,$C1152,'A-methods'!$A:$A,$D1152)</f>
        <v>0</v>
      </c>
      <c r="S1152" s="243">
        <f>SUMIFS('A-methods'!Y:Y,'A-methods'!$AG:$AG,"absolute",'A-methods'!$AF:$AF,$B1152,'A-methods'!$F:$F,$C1152,'A-methods'!$A:$A,$D1152)</f>
        <v>0</v>
      </c>
      <c r="T1152" s="243">
        <f>SUMIFS('A-methods'!Z:Z,'A-methods'!$AG:$AG,"absolute",'A-methods'!$AF:$AF,$B1152,'A-methods'!$F:$F,$C1152,'A-methods'!$A:$A,$D1152)</f>
        <v>0</v>
      </c>
      <c r="U1152" s="243">
        <f>SUMIFS('A-methods'!AA:AA,'A-methods'!$AG:$AG,"absolute",'A-methods'!$AF:$AF,$B1152,'A-methods'!$F:$F,$C1152,'A-methods'!$A:$A,$D1152)</f>
        <v>0</v>
      </c>
      <c r="V1152" s="243">
        <f>SUMIFS('A-methods'!AB:AB,'A-methods'!$AG:$AG,"absolute",'A-methods'!$AF:$AF,$B1152,'A-methods'!$F:$F,$C1152,'A-methods'!$A:$A,$D1152)</f>
        <v>0</v>
      </c>
      <c r="W1152" s="243">
        <f>SUMIFS('A-methods'!AC:AC,'A-methods'!$AG:$AG,"absolute",'A-methods'!$AF:$AF,$B1152,'A-methods'!$F:$F,$C1152,'A-methods'!$A:$A,$D1152)</f>
        <v>0</v>
      </c>
      <c r="X1152" s="243">
        <f>SUMIFS('A-methods'!AD:AD,'A-methods'!$AG:$AG,"absolute",'A-methods'!$AF:$AF,$B1152,'A-methods'!$F:$F,$C1152,'A-methods'!$A:$A,$D1152)</f>
        <v>0</v>
      </c>
      <c r="Y1152" s="243">
        <f>SUMIFS('A-methods'!AE:AE,'A-methods'!$AG:$AG,"absolute",'A-methods'!$AF:$AF,$B1152,'A-methods'!$F:$F,$C1152,'A-methods'!$A:$A,$D1152)</f>
        <v>0</v>
      </c>
    </row>
    <row r="1153" spans="1:25">
      <c r="A1153" s="237" t="s">
        <v>75</v>
      </c>
      <c r="B1153" s="221" t="s">
        <v>76</v>
      </c>
      <c r="C1153" s="274" t="str">
        <f t="shared" si="112"/>
        <v>Qld</v>
      </c>
      <c r="D1153" s="272" t="str">
        <f t="shared" si="111"/>
        <v>High</v>
      </c>
      <c r="E1153" s="195">
        <f>SUMIFS('A-methods'!K:K,'A-methods'!$AG:$AG,"absolute",'A-methods'!$AF:$AF,$B1153,'A-methods'!$F:$F,$C1153,'A-methods'!$A:$A,$D1153)</f>
        <v>0</v>
      </c>
      <c r="F1153" s="243">
        <f>SUMIFS('A-methods'!L:L,'A-methods'!$AG:$AG,"absolute",'A-methods'!$AF:$AF,$B1153,'A-methods'!$F:$F,$C1153,'A-methods'!$A:$A,$D1153)</f>
        <v>0</v>
      </c>
      <c r="G1153" s="243">
        <f>SUMIFS('A-methods'!M:M,'A-methods'!$AG:$AG,"absolute",'A-methods'!$AF:$AF,$B1153,'A-methods'!$F:$F,$C1153,'A-methods'!$A:$A,$D1153)</f>
        <v>0</v>
      </c>
      <c r="H1153" s="243">
        <f>SUMIFS('A-methods'!N:N,'A-methods'!$AG:$AG,"absolute",'A-methods'!$AF:$AF,$B1153,'A-methods'!$F:$F,$C1153,'A-methods'!$A:$A,$D1153)</f>
        <v>0</v>
      </c>
      <c r="I1153" s="243">
        <f>SUMIFS('A-methods'!O:O,'A-methods'!$AG:$AG,"absolute",'A-methods'!$AF:$AF,$B1153,'A-methods'!$F:$F,$C1153,'A-methods'!$A:$A,$D1153)</f>
        <v>0</v>
      </c>
      <c r="J1153" s="243">
        <f>SUMIFS('A-methods'!P:P,'A-methods'!$AG:$AG,"absolute",'A-methods'!$AF:$AF,$B1153,'A-methods'!$F:$F,$C1153,'A-methods'!$A:$A,$D1153)</f>
        <v>0</v>
      </c>
      <c r="K1153" s="243">
        <f>SUMIFS('A-methods'!Q:Q,'A-methods'!$AG:$AG,"absolute",'A-methods'!$AF:$AF,$B1153,'A-methods'!$F:$F,$C1153,'A-methods'!$A:$A,$D1153)</f>
        <v>0</v>
      </c>
      <c r="L1153" s="243">
        <f>SUMIFS('A-methods'!R:R,'A-methods'!$AG:$AG,"absolute",'A-methods'!$AF:$AF,$B1153,'A-methods'!$F:$F,$C1153,'A-methods'!$A:$A,$D1153)</f>
        <v>0</v>
      </c>
      <c r="M1153" s="243">
        <f>SUMIFS('A-methods'!S:S,'A-methods'!$AG:$AG,"absolute",'A-methods'!$AF:$AF,$B1153,'A-methods'!$F:$F,$C1153,'A-methods'!$A:$A,$D1153)</f>
        <v>0</v>
      </c>
      <c r="N1153" s="243">
        <f>SUMIFS('A-methods'!T:T,'A-methods'!$AG:$AG,"absolute",'A-methods'!$AF:$AF,$B1153,'A-methods'!$F:$F,$C1153,'A-methods'!$A:$A,$D1153)</f>
        <v>0</v>
      </c>
      <c r="O1153" s="243">
        <f>SUMIFS('A-methods'!U:U,'A-methods'!$AG:$AG,"absolute",'A-methods'!$AF:$AF,$B1153,'A-methods'!$F:$F,$C1153,'A-methods'!$A:$A,$D1153)</f>
        <v>0</v>
      </c>
      <c r="P1153" s="243">
        <f>SUMIFS('A-methods'!V:V,'A-methods'!$AG:$AG,"absolute",'A-methods'!$AF:$AF,$B1153,'A-methods'!$F:$F,$C1153,'A-methods'!$A:$A,$D1153)</f>
        <v>0</v>
      </c>
      <c r="Q1153" s="243">
        <f>SUMIFS('A-methods'!W:W,'A-methods'!$AG:$AG,"absolute",'A-methods'!$AF:$AF,$B1153,'A-methods'!$F:$F,$C1153,'A-methods'!$A:$A,$D1153)</f>
        <v>0</v>
      </c>
      <c r="R1153" s="243">
        <f>SUMIFS('A-methods'!X:X,'A-methods'!$AG:$AG,"absolute",'A-methods'!$AF:$AF,$B1153,'A-methods'!$F:$F,$C1153,'A-methods'!$A:$A,$D1153)</f>
        <v>0</v>
      </c>
      <c r="S1153" s="243">
        <f>SUMIFS('A-methods'!Y:Y,'A-methods'!$AG:$AG,"absolute",'A-methods'!$AF:$AF,$B1153,'A-methods'!$F:$F,$C1153,'A-methods'!$A:$A,$D1153)</f>
        <v>0</v>
      </c>
      <c r="T1153" s="243">
        <f>SUMIFS('A-methods'!Z:Z,'A-methods'!$AG:$AG,"absolute",'A-methods'!$AF:$AF,$B1153,'A-methods'!$F:$F,$C1153,'A-methods'!$A:$A,$D1153)</f>
        <v>0</v>
      </c>
      <c r="U1153" s="243">
        <f>SUMIFS('A-methods'!AA:AA,'A-methods'!$AG:$AG,"absolute",'A-methods'!$AF:$AF,$B1153,'A-methods'!$F:$F,$C1153,'A-methods'!$A:$A,$D1153)</f>
        <v>0</v>
      </c>
      <c r="V1153" s="243">
        <f>SUMIFS('A-methods'!AB:AB,'A-methods'!$AG:$AG,"absolute",'A-methods'!$AF:$AF,$B1153,'A-methods'!$F:$F,$C1153,'A-methods'!$A:$A,$D1153)</f>
        <v>0</v>
      </c>
      <c r="W1153" s="243">
        <f>SUMIFS('A-methods'!AC:AC,'A-methods'!$AG:$AG,"absolute",'A-methods'!$AF:$AF,$B1153,'A-methods'!$F:$F,$C1153,'A-methods'!$A:$A,$D1153)</f>
        <v>0</v>
      </c>
      <c r="X1153" s="243">
        <f>SUMIFS('A-methods'!AD:AD,'A-methods'!$AG:$AG,"absolute",'A-methods'!$AF:$AF,$B1153,'A-methods'!$F:$F,$C1153,'A-methods'!$A:$A,$D1153)</f>
        <v>0</v>
      </c>
      <c r="Y1153" s="243">
        <f>SUMIFS('A-methods'!AE:AE,'A-methods'!$AG:$AG,"absolute",'A-methods'!$AF:$AF,$B1153,'A-methods'!$F:$F,$C1153,'A-methods'!$A:$A,$D1153)</f>
        <v>0</v>
      </c>
    </row>
    <row r="1154" spans="1:25">
      <c r="A1154" s="237" t="s">
        <v>253</v>
      </c>
      <c r="B1154" s="221" t="s">
        <v>193</v>
      </c>
      <c r="C1154" s="274" t="str">
        <f t="shared" si="112"/>
        <v>Qld</v>
      </c>
      <c r="D1154" s="272" t="str">
        <f t="shared" si="111"/>
        <v>High</v>
      </c>
      <c r="E1154" s="195">
        <f>SUMIFS('A-methods'!K:K,'A-methods'!$AG:$AG,"absolute",'A-methods'!$AF:$AF,$B1154,'A-methods'!$F:$F,$C1154,'A-methods'!$A:$A,$D1154)</f>
        <v>0</v>
      </c>
      <c r="F1154" s="243">
        <f>SUMIFS('A-methods'!L:L,'A-methods'!$AG:$AG,"absolute",'A-methods'!$AF:$AF,$B1154,'A-methods'!$F:$F,$C1154,'A-methods'!$A:$A,$D1154)</f>
        <v>0</v>
      </c>
      <c r="G1154" s="243">
        <f>SUMIFS('A-methods'!M:M,'A-methods'!$AG:$AG,"absolute",'A-methods'!$AF:$AF,$B1154,'A-methods'!$F:$F,$C1154,'A-methods'!$A:$A,$D1154)</f>
        <v>0</v>
      </c>
      <c r="H1154" s="243">
        <f>SUMIFS('A-methods'!N:N,'A-methods'!$AG:$AG,"absolute",'A-methods'!$AF:$AF,$B1154,'A-methods'!$F:$F,$C1154,'A-methods'!$A:$A,$D1154)</f>
        <v>22500</v>
      </c>
      <c r="I1154" s="243">
        <f>SUMIFS('A-methods'!O:O,'A-methods'!$AG:$AG,"absolute",'A-methods'!$AF:$AF,$B1154,'A-methods'!$F:$F,$C1154,'A-methods'!$A:$A,$D1154)</f>
        <v>22500</v>
      </c>
      <c r="J1154" s="243">
        <f>SUMIFS('A-methods'!P:P,'A-methods'!$AG:$AG,"absolute",'A-methods'!$AF:$AF,$B1154,'A-methods'!$F:$F,$C1154,'A-methods'!$A:$A,$D1154)</f>
        <v>22500</v>
      </c>
      <c r="K1154" s="243">
        <f>SUMIFS('A-methods'!Q:Q,'A-methods'!$AG:$AG,"absolute",'A-methods'!$AF:$AF,$B1154,'A-methods'!$F:$F,$C1154,'A-methods'!$A:$A,$D1154)</f>
        <v>22500</v>
      </c>
      <c r="L1154" s="243">
        <f>SUMIFS('A-methods'!R:R,'A-methods'!$AG:$AG,"absolute",'A-methods'!$AF:$AF,$B1154,'A-methods'!$F:$F,$C1154,'A-methods'!$A:$A,$D1154)</f>
        <v>22500</v>
      </c>
      <c r="M1154" s="243">
        <f>SUMIFS('A-methods'!S:S,'A-methods'!$AG:$AG,"absolute",'A-methods'!$AF:$AF,$B1154,'A-methods'!$F:$F,$C1154,'A-methods'!$A:$A,$D1154)</f>
        <v>22500</v>
      </c>
      <c r="N1154" s="243">
        <f>SUMIFS('A-methods'!T:T,'A-methods'!$AG:$AG,"absolute",'A-methods'!$AF:$AF,$B1154,'A-methods'!$F:$F,$C1154,'A-methods'!$A:$A,$D1154)</f>
        <v>22500</v>
      </c>
      <c r="O1154" s="243">
        <f>SUMIFS('A-methods'!U:U,'A-methods'!$AG:$AG,"absolute",'A-methods'!$AF:$AF,$B1154,'A-methods'!$F:$F,$C1154,'A-methods'!$A:$A,$D1154)</f>
        <v>22500</v>
      </c>
      <c r="P1154" s="243">
        <f>SUMIFS('A-methods'!V:V,'A-methods'!$AG:$AG,"absolute",'A-methods'!$AF:$AF,$B1154,'A-methods'!$F:$F,$C1154,'A-methods'!$A:$A,$D1154)</f>
        <v>22500</v>
      </c>
      <c r="Q1154" s="243">
        <f>SUMIFS('A-methods'!W:W,'A-methods'!$AG:$AG,"absolute",'A-methods'!$AF:$AF,$B1154,'A-methods'!$F:$F,$C1154,'A-methods'!$A:$A,$D1154)</f>
        <v>22500</v>
      </c>
      <c r="R1154" s="243">
        <f>SUMIFS('A-methods'!X:X,'A-methods'!$AG:$AG,"absolute",'A-methods'!$AF:$AF,$B1154,'A-methods'!$F:$F,$C1154,'A-methods'!$A:$A,$D1154)</f>
        <v>0</v>
      </c>
      <c r="S1154" s="243">
        <f>SUMIFS('A-methods'!Y:Y,'A-methods'!$AG:$AG,"absolute",'A-methods'!$AF:$AF,$B1154,'A-methods'!$F:$F,$C1154,'A-methods'!$A:$A,$D1154)</f>
        <v>0</v>
      </c>
      <c r="T1154" s="243">
        <f>SUMIFS('A-methods'!Z:Z,'A-methods'!$AG:$AG,"absolute",'A-methods'!$AF:$AF,$B1154,'A-methods'!$F:$F,$C1154,'A-methods'!$A:$A,$D1154)</f>
        <v>0</v>
      </c>
      <c r="U1154" s="243">
        <f>SUMIFS('A-methods'!AA:AA,'A-methods'!$AG:$AG,"absolute",'A-methods'!$AF:$AF,$B1154,'A-methods'!$F:$F,$C1154,'A-methods'!$A:$A,$D1154)</f>
        <v>0</v>
      </c>
      <c r="V1154" s="243">
        <f>SUMIFS('A-methods'!AB:AB,'A-methods'!$AG:$AG,"absolute",'A-methods'!$AF:$AF,$B1154,'A-methods'!$F:$F,$C1154,'A-methods'!$A:$A,$D1154)</f>
        <v>0</v>
      </c>
      <c r="W1154" s="243">
        <f>SUMIFS('A-methods'!AC:AC,'A-methods'!$AG:$AG,"absolute",'A-methods'!$AF:$AF,$B1154,'A-methods'!$F:$F,$C1154,'A-methods'!$A:$A,$D1154)</f>
        <v>0</v>
      </c>
      <c r="X1154" s="243">
        <f>SUMIFS('A-methods'!AD:AD,'A-methods'!$AG:$AG,"absolute",'A-methods'!$AF:$AF,$B1154,'A-methods'!$F:$F,$C1154,'A-methods'!$A:$A,$D1154)</f>
        <v>0</v>
      </c>
      <c r="Y1154" s="243">
        <f>SUMIFS('A-methods'!AE:AE,'A-methods'!$AG:$AG,"absolute",'A-methods'!$AF:$AF,$B1154,'A-methods'!$F:$F,$C1154,'A-methods'!$A:$A,$D1154)</f>
        <v>0</v>
      </c>
    </row>
    <row r="1155" spans="1:25">
      <c r="A1155" s="238" t="s">
        <v>87</v>
      </c>
      <c r="B1155" s="221" t="s">
        <v>88</v>
      </c>
      <c r="C1155" s="274" t="str">
        <f t="shared" si="112"/>
        <v>Qld</v>
      </c>
      <c r="D1155" s="272" t="str">
        <f t="shared" si="111"/>
        <v>High</v>
      </c>
      <c r="E1155" s="195">
        <f>SUMIFS('A-methods'!K:K,'A-methods'!$AG:$AG,"absolute",'A-methods'!$AF:$AF,$B1155,'A-methods'!$F:$F,$C1155,'A-methods'!$A:$A,$D1155)</f>
        <v>0</v>
      </c>
      <c r="F1155" s="243">
        <f>SUMIFS('A-methods'!L:L,'A-methods'!$AG:$AG,"absolute",'A-methods'!$AF:$AF,$B1155,'A-methods'!$F:$F,$C1155,'A-methods'!$A:$A,$D1155)</f>
        <v>0</v>
      </c>
      <c r="G1155" s="243">
        <f>SUMIFS('A-methods'!M:M,'A-methods'!$AG:$AG,"absolute",'A-methods'!$AF:$AF,$B1155,'A-methods'!$F:$F,$C1155,'A-methods'!$A:$A,$D1155)</f>
        <v>0</v>
      </c>
      <c r="H1155" s="243">
        <f>SUMIFS('A-methods'!N:N,'A-methods'!$AG:$AG,"absolute",'A-methods'!$AF:$AF,$B1155,'A-methods'!$F:$F,$C1155,'A-methods'!$A:$A,$D1155)</f>
        <v>0</v>
      </c>
      <c r="I1155" s="243">
        <f>SUMIFS('A-methods'!O:O,'A-methods'!$AG:$AG,"absolute",'A-methods'!$AF:$AF,$B1155,'A-methods'!$F:$F,$C1155,'A-methods'!$A:$A,$D1155)</f>
        <v>0</v>
      </c>
      <c r="J1155" s="243">
        <f>SUMIFS('A-methods'!P:P,'A-methods'!$AG:$AG,"absolute",'A-methods'!$AF:$AF,$B1155,'A-methods'!$F:$F,$C1155,'A-methods'!$A:$A,$D1155)</f>
        <v>0</v>
      </c>
      <c r="K1155" s="243">
        <f>SUMIFS('A-methods'!Q:Q,'A-methods'!$AG:$AG,"absolute",'A-methods'!$AF:$AF,$B1155,'A-methods'!$F:$F,$C1155,'A-methods'!$A:$A,$D1155)</f>
        <v>0</v>
      </c>
      <c r="L1155" s="243">
        <f>SUMIFS('A-methods'!R:R,'A-methods'!$AG:$AG,"absolute",'A-methods'!$AF:$AF,$B1155,'A-methods'!$F:$F,$C1155,'A-methods'!$A:$A,$D1155)</f>
        <v>0</v>
      </c>
      <c r="M1155" s="243">
        <f>SUMIFS('A-methods'!S:S,'A-methods'!$AG:$AG,"absolute",'A-methods'!$AF:$AF,$B1155,'A-methods'!$F:$F,$C1155,'A-methods'!$A:$A,$D1155)</f>
        <v>0</v>
      </c>
      <c r="N1155" s="243">
        <f>SUMIFS('A-methods'!T:T,'A-methods'!$AG:$AG,"absolute",'A-methods'!$AF:$AF,$B1155,'A-methods'!$F:$F,$C1155,'A-methods'!$A:$A,$D1155)</f>
        <v>0</v>
      </c>
      <c r="O1155" s="243">
        <f>SUMIFS('A-methods'!U:U,'A-methods'!$AG:$AG,"absolute",'A-methods'!$AF:$AF,$B1155,'A-methods'!$F:$F,$C1155,'A-methods'!$A:$A,$D1155)</f>
        <v>0</v>
      </c>
      <c r="P1155" s="243">
        <f>SUMIFS('A-methods'!V:V,'A-methods'!$AG:$AG,"absolute",'A-methods'!$AF:$AF,$B1155,'A-methods'!$F:$F,$C1155,'A-methods'!$A:$A,$D1155)</f>
        <v>0</v>
      </c>
      <c r="Q1155" s="243">
        <f>SUMIFS('A-methods'!W:W,'A-methods'!$AG:$AG,"absolute",'A-methods'!$AF:$AF,$B1155,'A-methods'!$F:$F,$C1155,'A-methods'!$A:$A,$D1155)</f>
        <v>0</v>
      </c>
      <c r="R1155" s="243">
        <f>SUMIFS('A-methods'!X:X,'A-methods'!$AG:$AG,"absolute",'A-methods'!$AF:$AF,$B1155,'A-methods'!$F:$F,$C1155,'A-methods'!$A:$A,$D1155)</f>
        <v>0</v>
      </c>
      <c r="S1155" s="243">
        <f>SUMIFS('A-methods'!Y:Y,'A-methods'!$AG:$AG,"absolute",'A-methods'!$AF:$AF,$B1155,'A-methods'!$F:$F,$C1155,'A-methods'!$A:$A,$D1155)</f>
        <v>0</v>
      </c>
      <c r="T1155" s="243">
        <f>SUMIFS('A-methods'!Z:Z,'A-methods'!$AG:$AG,"absolute",'A-methods'!$AF:$AF,$B1155,'A-methods'!$F:$F,$C1155,'A-methods'!$A:$A,$D1155)</f>
        <v>0</v>
      </c>
      <c r="U1155" s="243">
        <f>SUMIFS('A-methods'!AA:AA,'A-methods'!$AG:$AG,"absolute",'A-methods'!$AF:$AF,$B1155,'A-methods'!$F:$F,$C1155,'A-methods'!$A:$A,$D1155)</f>
        <v>0</v>
      </c>
      <c r="V1155" s="243">
        <f>SUMIFS('A-methods'!AB:AB,'A-methods'!$AG:$AG,"absolute",'A-methods'!$AF:$AF,$B1155,'A-methods'!$F:$F,$C1155,'A-methods'!$A:$A,$D1155)</f>
        <v>0</v>
      </c>
      <c r="W1155" s="243">
        <f>SUMIFS('A-methods'!AC:AC,'A-methods'!$AG:$AG,"absolute",'A-methods'!$AF:$AF,$B1155,'A-methods'!$F:$F,$C1155,'A-methods'!$A:$A,$D1155)</f>
        <v>0</v>
      </c>
      <c r="X1155" s="243">
        <f>SUMIFS('A-methods'!AD:AD,'A-methods'!$AG:$AG,"absolute",'A-methods'!$AF:$AF,$B1155,'A-methods'!$F:$F,$C1155,'A-methods'!$A:$A,$D1155)</f>
        <v>0</v>
      </c>
      <c r="Y1155" s="243">
        <f>SUMIFS('A-methods'!AE:AE,'A-methods'!$AG:$AG,"absolute",'A-methods'!$AF:$AF,$B1155,'A-methods'!$F:$F,$C1155,'A-methods'!$A:$A,$D1155)</f>
        <v>0</v>
      </c>
    </row>
    <row r="1156" spans="1:25">
      <c r="A1156" s="237" t="s">
        <v>91</v>
      </c>
      <c r="B1156" s="221" t="s">
        <v>92</v>
      </c>
      <c r="C1156" s="274" t="str">
        <f t="shared" si="112"/>
        <v>Qld</v>
      </c>
      <c r="D1156" s="272" t="str">
        <f t="shared" si="111"/>
        <v>High</v>
      </c>
      <c r="E1156" s="195">
        <f>SUMIFS('A-methods'!K:K,'A-methods'!$AG:$AG,"absolute",'A-methods'!$AF:$AF,$B1156,'A-methods'!$F:$F,$C1156,'A-methods'!$A:$A,$D1156)</f>
        <v>0</v>
      </c>
      <c r="F1156" s="243">
        <f>SUMIFS('A-methods'!L:L,'A-methods'!$AG:$AG,"absolute",'A-methods'!$AF:$AF,$B1156,'A-methods'!$F:$F,$C1156,'A-methods'!$A:$A,$D1156)</f>
        <v>0</v>
      </c>
      <c r="G1156" s="243">
        <f>SUMIFS('A-methods'!M:M,'A-methods'!$AG:$AG,"absolute",'A-methods'!$AF:$AF,$B1156,'A-methods'!$F:$F,$C1156,'A-methods'!$A:$A,$D1156)</f>
        <v>0</v>
      </c>
      <c r="H1156" s="243">
        <f>SUMIFS('A-methods'!N:N,'A-methods'!$AG:$AG,"absolute",'A-methods'!$AF:$AF,$B1156,'A-methods'!$F:$F,$C1156,'A-methods'!$A:$A,$D1156)</f>
        <v>0</v>
      </c>
      <c r="I1156" s="243">
        <f>SUMIFS('A-methods'!O:O,'A-methods'!$AG:$AG,"absolute",'A-methods'!$AF:$AF,$B1156,'A-methods'!$F:$F,$C1156,'A-methods'!$A:$A,$D1156)</f>
        <v>0</v>
      </c>
      <c r="J1156" s="243">
        <f>SUMIFS('A-methods'!P:P,'A-methods'!$AG:$AG,"absolute",'A-methods'!$AF:$AF,$B1156,'A-methods'!$F:$F,$C1156,'A-methods'!$A:$A,$D1156)</f>
        <v>0</v>
      </c>
      <c r="K1156" s="243">
        <f>SUMIFS('A-methods'!Q:Q,'A-methods'!$AG:$AG,"absolute",'A-methods'!$AF:$AF,$B1156,'A-methods'!$F:$F,$C1156,'A-methods'!$A:$A,$D1156)</f>
        <v>0</v>
      </c>
      <c r="L1156" s="243">
        <f>SUMIFS('A-methods'!R:R,'A-methods'!$AG:$AG,"absolute",'A-methods'!$AF:$AF,$B1156,'A-methods'!$F:$F,$C1156,'A-methods'!$A:$A,$D1156)</f>
        <v>0</v>
      </c>
      <c r="M1156" s="243">
        <f>SUMIFS('A-methods'!S:S,'A-methods'!$AG:$AG,"absolute",'A-methods'!$AF:$AF,$B1156,'A-methods'!$F:$F,$C1156,'A-methods'!$A:$A,$D1156)</f>
        <v>0</v>
      </c>
      <c r="N1156" s="243">
        <f>SUMIFS('A-methods'!T:T,'A-methods'!$AG:$AG,"absolute",'A-methods'!$AF:$AF,$B1156,'A-methods'!$F:$F,$C1156,'A-methods'!$A:$A,$D1156)</f>
        <v>0</v>
      </c>
      <c r="O1156" s="243">
        <f>SUMIFS('A-methods'!U:U,'A-methods'!$AG:$AG,"absolute",'A-methods'!$AF:$AF,$B1156,'A-methods'!$F:$F,$C1156,'A-methods'!$A:$A,$D1156)</f>
        <v>0</v>
      </c>
      <c r="P1156" s="243">
        <f>SUMIFS('A-methods'!V:V,'A-methods'!$AG:$AG,"absolute",'A-methods'!$AF:$AF,$B1156,'A-methods'!$F:$F,$C1156,'A-methods'!$A:$A,$D1156)</f>
        <v>0</v>
      </c>
      <c r="Q1156" s="243">
        <f>SUMIFS('A-methods'!W:W,'A-methods'!$AG:$AG,"absolute",'A-methods'!$AF:$AF,$B1156,'A-methods'!$F:$F,$C1156,'A-methods'!$A:$A,$D1156)</f>
        <v>0</v>
      </c>
      <c r="R1156" s="243">
        <f>SUMIFS('A-methods'!X:X,'A-methods'!$AG:$AG,"absolute",'A-methods'!$AF:$AF,$B1156,'A-methods'!$F:$F,$C1156,'A-methods'!$A:$A,$D1156)</f>
        <v>0</v>
      </c>
      <c r="S1156" s="243">
        <f>SUMIFS('A-methods'!Y:Y,'A-methods'!$AG:$AG,"absolute",'A-methods'!$AF:$AF,$B1156,'A-methods'!$F:$F,$C1156,'A-methods'!$A:$A,$D1156)</f>
        <v>0</v>
      </c>
      <c r="T1156" s="243">
        <f>SUMIFS('A-methods'!Z:Z,'A-methods'!$AG:$AG,"absolute",'A-methods'!$AF:$AF,$B1156,'A-methods'!$F:$F,$C1156,'A-methods'!$A:$A,$D1156)</f>
        <v>0</v>
      </c>
      <c r="U1156" s="243">
        <f>SUMIFS('A-methods'!AA:AA,'A-methods'!$AG:$AG,"absolute",'A-methods'!$AF:$AF,$B1156,'A-methods'!$F:$F,$C1156,'A-methods'!$A:$A,$D1156)</f>
        <v>0</v>
      </c>
      <c r="V1156" s="243">
        <f>SUMIFS('A-methods'!AB:AB,'A-methods'!$AG:$AG,"absolute",'A-methods'!$AF:$AF,$B1156,'A-methods'!$F:$F,$C1156,'A-methods'!$A:$A,$D1156)</f>
        <v>0</v>
      </c>
      <c r="W1156" s="243">
        <f>SUMIFS('A-methods'!AC:AC,'A-methods'!$AG:$AG,"absolute",'A-methods'!$AF:$AF,$B1156,'A-methods'!$F:$F,$C1156,'A-methods'!$A:$A,$D1156)</f>
        <v>0</v>
      </c>
      <c r="X1156" s="243">
        <f>SUMIFS('A-methods'!AD:AD,'A-methods'!$AG:$AG,"absolute",'A-methods'!$AF:$AF,$B1156,'A-methods'!$F:$F,$C1156,'A-methods'!$A:$A,$D1156)</f>
        <v>0</v>
      </c>
      <c r="Y1156" s="243">
        <f>SUMIFS('A-methods'!AE:AE,'A-methods'!$AG:$AG,"absolute",'A-methods'!$AF:$AF,$B1156,'A-methods'!$F:$F,$C1156,'A-methods'!$A:$A,$D1156)</f>
        <v>0</v>
      </c>
    </row>
    <row r="1157" spans="1:25">
      <c r="A1157" s="237" t="s">
        <v>97</v>
      </c>
      <c r="B1157" s="221" t="s">
        <v>98</v>
      </c>
      <c r="C1157" s="274" t="str">
        <f t="shared" si="112"/>
        <v>Qld</v>
      </c>
      <c r="D1157" s="272" t="str">
        <f t="shared" si="111"/>
        <v>High</v>
      </c>
      <c r="E1157" s="195">
        <f>SUMIFS('A-methods'!K:K,'A-methods'!$AG:$AG,"absolute",'A-methods'!$AF:$AF,$B1157,'A-methods'!$F:$F,$C1157,'A-methods'!$A:$A,$D1157)</f>
        <v>0</v>
      </c>
      <c r="F1157" s="243">
        <f>SUMIFS('A-methods'!L:L,'A-methods'!$AG:$AG,"absolute",'A-methods'!$AF:$AF,$B1157,'A-methods'!$F:$F,$C1157,'A-methods'!$A:$A,$D1157)</f>
        <v>0</v>
      </c>
      <c r="G1157" s="243">
        <f>SUMIFS('A-methods'!M:M,'A-methods'!$AG:$AG,"absolute",'A-methods'!$AF:$AF,$B1157,'A-methods'!$F:$F,$C1157,'A-methods'!$A:$A,$D1157)</f>
        <v>0</v>
      </c>
      <c r="H1157" s="243">
        <f>SUMIFS('A-methods'!N:N,'A-methods'!$AG:$AG,"absolute",'A-methods'!$AF:$AF,$B1157,'A-methods'!$F:$F,$C1157,'A-methods'!$A:$A,$D1157)</f>
        <v>0</v>
      </c>
      <c r="I1157" s="243">
        <f>SUMIFS('A-methods'!O:O,'A-methods'!$AG:$AG,"absolute",'A-methods'!$AF:$AF,$B1157,'A-methods'!$F:$F,$C1157,'A-methods'!$A:$A,$D1157)</f>
        <v>0</v>
      </c>
      <c r="J1157" s="243">
        <f>SUMIFS('A-methods'!P:P,'A-methods'!$AG:$AG,"absolute",'A-methods'!$AF:$AF,$B1157,'A-methods'!$F:$F,$C1157,'A-methods'!$A:$A,$D1157)</f>
        <v>0</v>
      </c>
      <c r="K1157" s="243">
        <f>SUMIFS('A-methods'!Q:Q,'A-methods'!$AG:$AG,"absolute",'A-methods'!$AF:$AF,$B1157,'A-methods'!$F:$F,$C1157,'A-methods'!$A:$A,$D1157)</f>
        <v>0</v>
      </c>
      <c r="L1157" s="243">
        <f>SUMIFS('A-methods'!R:R,'A-methods'!$AG:$AG,"absolute",'A-methods'!$AF:$AF,$B1157,'A-methods'!$F:$F,$C1157,'A-methods'!$A:$A,$D1157)</f>
        <v>0</v>
      </c>
      <c r="M1157" s="243">
        <f>SUMIFS('A-methods'!S:S,'A-methods'!$AG:$AG,"absolute",'A-methods'!$AF:$AF,$B1157,'A-methods'!$F:$F,$C1157,'A-methods'!$A:$A,$D1157)</f>
        <v>0</v>
      </c>
      <c r="N1157" s="243">
        <f>SUMIFS('A-methods'!T:T,'A-methods'!$AG:$AG,"absolute",'A-methods'!$AF:$AF,$B1157,'A-methods'!$F:$F,$C1157,'A-methods'!$A:$A,$D1157)</f>
        <v>0</v>
      </c>
      <c r="O1157" s="243">
        <f>SUMIFS('A-methods'!U:U,'A-methods'!$AG:$AG,"absolute",'A-methods'!$AF:$AF,$B1157,'A-methods'!$F:$F,$C1157,'A-methods'!$A:$A,$D1157)</f>
        <v>0</v>
      </c>
      <c r="P1157" s="243">
        <f>SUMIFS('A-methods'!V:V,'A-methods'!$AG:$AG,"absolute",'A-methods'!$AF:$AF,$B1157,'A-methods'!$F:$F,$C1157,'A-methods'!$A:$A,$D1157)</f>
        <v>0</v>
      </c>
      <c r="Q1157" s="243">
        <f>SUMIFS('A-methods'!W:W,'A-methods'!$AG:$AG,"absolute",'A-methods'!$AF:$AF,$B1157,'A-methods'!$F:$F,$C1157,'A-methods'!$A:$A,$D1157)</f>
        <v>0</v>
      </c>
      <c r="R1157" s="243">
        <f>SUMIFS('A-methods'!X:X,'A-methods'!$AG:$AG,"absolute",'A-methods'!$AF:$AF,$B1157,'A-methods'!$F:$F,$C1157,'A-methods'!$A:$A,$D1157)</f>
        <v>0</v>
      </c>
      <c r="S1157" s="243">
        <f>SUMIFS('A-methods'!Y:Y,'A-methods'!$AG:$AG,"absolute",'A-methods'!$AF:$AF,$B1157,'A-methods'!$F:$F,$C1157,'A-methods'!$A:$A,$D1157)</f>
        <v>0</v>
      </c>
      <c r="T1157" s="243">
        <f>SUMIFS('A-methods'!Z:Z,'A-methods'!$AG:$AG,"absolute",'A-methods'!$AF:$AF,$B1157,'A-methods'!$F:$F,$C1157,'A-methods'!$A:$A,$D1157)</f>
        <v>0</v>
      </c>
      <c r="U1157" s="243">
        <f>SUMIFS('A-methods'!AA:AA,'A-methods'!$AG:$AG,"absolute",'A-methods'!$AF:$AF,$B1157,'A-methods'!$F:$F,$C1157,'A-methods'!$A:$A,$D1157)</f>
        <v>0</v>
      </c>
      <c r="V1157" s="243">
        <f>SUMIFS('A-methods'!AB:AB,'A-methods'!$AG:$AG,"absolute",'A-methods'!$AF:$AF,$B1157,'A-methods'!$F:$F,$C1157,'A-methods'!$A:$A,$D1157)</f>
        <v>0</v>
      </c>
      <c r="W1157" s="243">
        <f>SUMIFS('A-methods'!AC:AC,'A-methods'!$AG:$AG,"absolute",'A-methods'!$AF:$AF,$B1157,'A-methods'!$F:$F,$C1157,'A-methods'!$A:$A,$D1157)</f>
        <v>0</v>
      </c>
      <c r="X1157" s="243">
        <f>SUMIFS('A-methods'!AD:AD,'A-methods'!$AG:$AG,"absolute",'A-methods'!$AF:$AF,$B1157,'A-methods'!$F:$F,$C1157,'A-methods'!$A:$A,$D1157)</f>
        <v>0</v>
      </c>
      <c r="Y1157" s="243">
        <f>SUMIFS('A-methods'!AE:AE,'A-methods'!$AG:$AG,"absolute",'A-methods'!$AF:$AF,$B1157,'A-methods'!$F:$F,$C1157,'A-methods'!$A:$A,$D1157)</f>
        <v>0</v>
      </c>
    </row>
    <row r="1158" spans="1:25">
      <c r="A1158" s="237" t="s">
        <v>107</v>
      </c>
      <c r="B1158" s="221" t="s">
        <v>108</v>
      </c>
      <c r="C1158" s="274" t="str">
        <f t="shared" si="112"/>
        <v>Qld</v>
      </c>
      <c r="D1158" s="272" t="str">
        <f t="shared" si="111"/>
        <v>High</v>
      </c>
      <c r="E1158" s="195">
        <f>SUMIFS('A-methods'!K:K,'A-methods'!$AG:$AG,"absolute",'A-methods'!$AF:$AF,$B1158,'A-methods'!$F:$F,$C1158,'A-methods'!$A:$A,$D1158)</f>
        <v>0</v>
      </c>
      <c r="F1158" s="243">
        <f>SUMIFS('A-methods'!L:L,'A-methods'!$AG:$AG,"absolute",'A-methods'!$AF:$AF,$B1158,'A-methods'!$F:$F,$C1158,'A-methods'!$A:$A,$D1158)</f>
        <v>0</v>
      </c>
      <c r="G1158" s="243">
        <f>SUMIFS('A-methods'!M:M,'A-methods'!$AG:$AG,"absolute",'A-methods'!$AF:$AF,$B1158,'A-methods'!$F:$F,$C1158,'A-methods'!$A:$A,$D1158)</f>
        <v>0</v>
      </c>
      <c r="H1158" s="243">
        <f>SUMIFS('A-methods'!N:N,'A-methods'!$AG:$AG,"absolute",'A-methods'!$AF:$AF,$B1158,'A-methods'!$F:$F,$C1158,'A-methods'!$A:$A,$D1158)</f>
        <v>0</v>
      </c>
      <c r="I1158" s="243">
        <f>SUMIFS('A-methods'!O:O,'A-methods'!$AG:$AG,"absolute",'A-methods'!$AF:$AF,$B1158,'A-methods'!$F:$F,$C1158,'A-methods'!$A:$A,$D1158)</f>
        <v>0</v>
      </c>
      <c r="J1158" s="243">
        <f>SUMIFS('A-methods'!P:P,'A-methods'!$AG:$AG,"absolute",'A-methods'!$AF:$AF,$B1158,'A-methods'!$F:$F,$C1158,'A-methods'!$A:$A,$D1158)</f>
        <v>0</v>
      </c>
      <c r="K1158" s="243">
        <f>SUMIFS('A-methods'!Q:Q,'A-methods'!$AG:$AG,"absolute",'A-methods'!$AF:$AF,$B1158,'A-methods'!$F:$F,$C1158,'A-methods'!$A:$A,$D1158)</f>
        <v>0</v>
      </c>
      <c r="L1158" s="243">
        <f>SUMIFS('A-methods'!R:R,'A-methods'!$AG:$AG,"absolute",'A-methods'!$AF:$AF,$B1158,'A-methods'!$F:$F,$C1158,'A-methods'!$A:$A,$D1158)</f>
        <v>0</v>
      </c>
      <c r="M1158" s="243">
        <f>SUMIFS('A-methods'!S:S,'A-methods'!$AG:$AG,"absolute",'A-methods'!$AF:$AF,$B1158,'A-methods'!$F:$F,$C1158,'A-methods'!$A:$A,$D1158)</f>
        <v>0</v>
      </c>
      <c r="N1158" s="243">
        <f>SUMIFS('A-methods'!T:T,'A-methods'!$AG:$AG,"absolute",'A-methods'!$AF:$AF,$B1158,'A-methods'!$F:$F,$C1158,'A-methods'!$A:$A,$D1158)</f>
        <v>0</v>
      </c>
      <c r="O1158" s="243">
        <f>SUMIFS('A-methods'!U:U,'A-methods'!$AG:$AG,"absolute",'A-methods'!$AF:$AF,$B1158,'A-methods'!$F:$F,$C1158,'A-methods'!$A:$A,$D1158)</f>
        <v>0</v>
      </c>
      <c r="P1158" s="243">
        <f>SUMIFS('A-methods'!V:V,'A-methods'!$AG:$AG,"absolute",'A-methods'!$AF:$AF,$B1158,'A-methods'!$F:$F,$C1158,'A-methods'!$A:$A,$D1158)</f>
        <v>0</v>
      </c>
      <c r="Q1158" s="243">
        <f>SUMIFS('A-methods'!W:W,'A-methods'!$AG:$AG,"absolute",'A-methods'!$AF:$AF,$B1158,'A-methods'!$F:$F,$C1158,'A-methods'!$A:$A,$D1158)</f>
        <v>0</v>
      </c>
      <c r="R1158" s="243">
        <f>SUMIFS('A-methods'!X:X,'A-methods'!$AG:$AG,"absolute",'A-methods'!$AF:$AF,$B1158,'A-methods'!$F:$F,$C1158,'A-methods'!$A:$A,$D1158)</f>
        <v>0</v>
      </c>
      <c r="S1158" s="243">
        <f>SUMIFS('A-methods'!Y:Y,'A-methods'!$AG:$AG,"absolute",'A-methods'!$AF:$AF,$B1158,'A-methods'!$F:$F,$C1158,'A-methods'!$A:$A,$D1158)</f>
        <v>0</v>
      </c>
      <c r="T1158" s="243">
        <f>SUMIFS('A-methods'!Z:Z,'A-methods'!$AG:$AG,"absolute",'A-methods'!$AF:$AF,$B1158,'A-methods'!$F:$F,$C1158,'A-methods'!$A:$A,$D1158)</f>
        <v>0</v>
      </c>
      <c r="U1158" s="243">
        <f>SUMIFS('A-methods'!AA:AA,'A-methods'!$AG:$AG,"absolute",'A-methods'!$AF:$AF,$B1158,'A-methods'!$F:$F,$C1158,'A-methods'!$A:$A,$D1158)</f>
        <v>0</v>
      </c>
      <c r="V1158" s="243">
        <f>SUMIFS('A-methods'!AB:AB,'A-methods'!$AG:$AG,"absolute",'A-methods'!$AF:$AF,$B1158,'A-methods'!$F:$F,$C1158,'A-methods'!$A:$A,$D1158)</f>
        <v>0</v>
      </c>
      <c r="W1158" s="243">
        <f>SUMIFS('A-methods'!AC:AC,'A-methods'!$AG:$AG,"absolute",'A-methods'!$AF:$AF,$B1158,'A-methods'!$F:$F,$C1158,'A-methods'!$A:$A,$D1158)</f>
        <v>0</v>
      </c>
      <c r="X1158" s="243">
        <f>SUMIFS('A-methods'!AD:AD,'A-methods'!$AG:$AG,"absolute",'A-methods'!$AF:$AF,$B1158,'A-methods'!$F:$F,$C1158,'A-methods'!$A:$A,$D1158)</f>
        <v>0</v>
      </c>
      <c r="Y1158" s="243">
        <f>SUMIFS('A-methods'!AE:AE,'A-methods'!$AG:$AG,"absolute",'A-methods'!$AF:$AF,$B1158,'A-methods'!$F:$F,$C1158,'A-methods'!$A:$A,$D1158)</f>
        <v>0</v>
      </c>
    </row>
    <row r="1159" spans="1:25">
      <c r="A1159" s="237" t="s">
        <v>115</v>
      </c>
      <c r="B1159" s="221" t="s">
        <v>116</v>
      </c>
      <c r="C1159" s="274" t="str">
        <f t="shared" si="112"/>
        <v>Qld</v>
      </c>
      <c r="D1159" s="272" t="str">
        <f t="shared" si="111"/>
        <v>High</v>
      </c>
      <c r="E1159" s="195">
        <f>SUMIFS('A-methods'!K:K,'A-methods'!$AG:$AG,"absolute",'A-methods'!$AF:$AF,$B1159,'A-methods'!$F:$F,$C1159,'A-methods'!$A:$A,$D1159)</f>
        <v>0</v>
      </c>
      <c r="F1159" s="243">
        <f>SUMIFS('A-methods'!L:L,'A-methods'!$AG:$AG,"absolute",'A-methods'!$AF:$AF,$B1159,'A-methods'!$F:$F,$C1159,'A-methods'!$A:$A,$D1159)</f>
        <v>0</v>
      </c>
      <c r="G1159" s="243">
        <f>SUMIFS('A-methods'!M:M,'A-methods'!$AG:$AG,"absolute",'A-methods'!$AF:$AF,$B1159,'A-methods'!$F:$F,$C1159,'A-methods'!$A:$A,$D1159)</f>
        <v>0</v>
      </c>
      <c r="H1159" s="243">
        <f>SUMIFS('A-methods'!N:N,'A-methods'!$AG:$AG,"absolute",'A-methods'!$AF:$AF,$B1159,'A-methods'!$F:$F,$C1159,'A-methods'!$A:$A,$D1159)</f>
        <v>0</v>
      </c>
      <c r="I1159" s="243">
        <f>SUMIFS('A-methods'!O:O,'A-methods'!$AG:$AG,"absolute",'A-methods'!$AF:$AF,$B1159,'A-methods'!$F:$F,$C1159,'A-methods'!$A:$A,$D1159)</f>
        <v>0</v>
      </c>
      <c r="J1159" s="243">
        <f>SUMIFS('A-methods'!P:P,'A-methods'!$AG:$AG,"absolute",'A-methods'!$AF:$AF,$B1159,'A-methods'!$F:$F,$C1159,'A-methods'!$A:$A,$D1159)</f>
        <v>0</v>
      </c>
      <c r="K1159" s="243">
        <f>SUMIFS('A-methods'!Q:Q,'A-methods'!$AG:$AG,"absolute",'A-methods'!$AF:$AF,$B1159,'A-methods'!$F:$F,$C1159,'A-methods'!$A:$A,$D1159)</f>
        <v>0</v>
      </c>
      <c r="L1159" s="243">
        <f>SUMIFS('A-methods'!R:R,'A-methods'!$AG:$AG,"absolute",'A-methods'!$AF:$AF,$B1159,'A-methods'!$F:$F,$C1159,'A-methods'!$A:$A,$D1159)</f>
        <v>0</v>
      </c>
      <c r="M1159" s="243">
        <f>SUMIFS('A-methods'!S:S,'A-methods'!$AG:$AG,"absolute",'A-methods'!$AF:$AF,$B1159,'A-methods'!$F:$F,$C1159,'A-methods'!$A:$A,$D1159)</f>
        <v>0</v>
      </c>
      <c r="N1159" s="243">
        <f>SUMIFS('A-methods'!T:T,'A-methods'!$AG:$AG,"absolute",'A-methods'!$AF:$AF,$B1159,'A-methods'!$F:$F,$C1159,'A-methods'!$A:$A,$D1159)</f>
        <v>0</v>
      </c>
      <c r="O1159" s="243">
        <f>SUMIFS('A-methods'!U:U,'A-methods'!$AG:$AG,"absolute",'A-methods'!$AF:$AF,$B1159,'A-methods'!$F:$F,$C1159,'A-methods'!$A:$A,$D1159)</f>
        <v>0</v>
      </c>
      <c r="P1159" s="243">
        <f>SUMIFS('A-methods'!V:V,'A-methods'!$AG:$AG,"absolute",'A-methods'!$AF:$AF,$B1159,'A-methods'!$F:$F,$C1159,'A-methods'!$A:$A,$D1159)</f>
        <v>0</v>
      </c>
      <c r="Q1159" s="243">
        <f>SUMIFS('A-methods'!W:W,'A-methods'!$AG:$AG,"absolute",'A-methods'!$AF:$AF,$B1159,'A-methods'!$F:$F,$C1159,'A-methods'!$A:$A,$D1159)</f>
        <v>0</v>
      </c>
      <c r="R1159" s="243">
        <f>SUMIFS('A-methods'!X:X,'A-methods'!$AG:$AG,"absolute",'A-methods'!$AF:$AF,$B1159,'A-methods'!$F:$F,$C1159,'A-methods'!$A:$A,$D1159)</f>
        <v>0</v>
      </c>
      <c r="S1159" s="243">
        <f>SUMIFS('A-methods'!Y:Y,'A-methods'!$AG:$AG,"absolute",'A-methods'!$AF:$AF,$B1159,'A-methods'!$F:$F,$C1159,'A-methods'!$A:$A,$D1159)</f>
        <v>0</v>
      </c>
      <c r="T1159" s="243">
        <f>SUMIFS('A-methods'!Z:Z,'A-methods'!$AG:$AG,"absolute",'A-methods'!$AF:$AF,$B1159,'A-methods'!$F:$F,$C1159,'A-methods'!$A:$A,$D1159)</f>
        <v>0</v>
      </c>
      <c r="U1159" s="243">
        <f>SUMIFS('A-methods'!AA:AA,'A-methods'!$AG:$AG,"absolute",'A-methods'!$AF:$AF,$B1159,'A-methods'!$F:$F,$C1159,'A-methods'!$A:$A,$D1159)</f>
        <v>0</v>
      </c>
      <c r="V1159" s="243">
        <f>SUMIFS('A-methods'!AB:AB,'A-methods'!$AG:$AG,"absolute",'A-methods'!$AF:$AF,$B1159,'A-methods'!$F:$F,$C1159,'A-methods'!$A:$A,$D1159)</f>
        <v>0</v>
      </c>
      <c r="W1159" s="243">
        <f>SUMIFS('A-methods'!AC:AC,'A-methods'!$AG:$AG,"absolute",'A-methods'!$AF:$AF,$B1159,'A-methods'!$F:$F,$C1159,'A-methods'!$A:$A,$D1159)</f>
        <v>0</v>
      </c>
      <c r="X1159" s="243">
        <f>SUMIFS('A-methods'!AD:AD,'A-methods'!$AG:$AG,"absolute",'A-methods'!$AF:$AF,$B1159,'A-methods'!$F:$F,$C1159,'A-methods'!$A:$A,$D1159)</f>
        <v>0</v>
      </c>
      <c r="Y1159" s="243">
        <f>SUMIFS('A-methods'!AE:AE,'A-methods'!$AG:$AG,"absolute",'A-methods'!$AF:$AF,$B1159,'A-methods'!$F:$F,$C1159,'A-methods'!$A:$A,$D1159)</f>
        <v>0</v>
      </c>
    </row>
    <row r="1160" spans="1:25">
      <c r="A1160" s="237" t="s">
        <v>125</v>
      </c>
      <c r="B1160" s="221" t="s">
        <v>1208</v>
      </c>
      <c r="C1160" s="274" t="str">
        <f t="shared" si="112"/>
        <v>Qld</v>
      </c>
      <c r="D1160" s="272" t="str">
        <f t="shared" si="111"/>
        <v>High</v>
      </c>
      <c r="E1160" s="195">
        <f>SUMIFS('A-methods'!K:K,'A-methods'!$AG:$AG,"absolute",'A-methods'!$AF:$AF,$B1160,'A-methods'!$F:$F,$C1160,'A-methods'!$A:$A,$D1160)</f>
        <v>0</v>
      </c>
      <c r="F1160" s="243">
        <f>SUMIFS('A-methods'!L:L,'A-methods'!$AG:$AG,"absolute",'A-methods'!$AF:$AF,$B1160,'A-methods'!$F:$F,$C1160,'A-methods'!$A:$A,$D1160)</f>
        <v>0</v>
      </c>
      <c r="G1160" s="243">
        <f>SUMIFS('A-methods'!M:M,'A-methods'!$AG:$AG,"absolute",'A-methods'!$AF:$AF,$B1160,'A-methods'!$F:$F,$C1160,'A-methods'!$A:$A,$D1160)</f>
        <v>0</v>
      </c>
      <c r="H1160" s="243">
        <f>SUMIFS('A-methods'!N:N,'A-methods'!$AG:$AG,"absolute",'A-methods'!$AF:$AF,$B1160,'A-methods'!$F:$F,$C1160,'A-methods'!$A:$A,$D1160)</f>
        <v>0</v>
      </c>
      <c r="I1160" s="243">
        <f>SUMIFS('A-methods'!O:O,'A-methods'!$AG:$AG,"absolute",'A-methods'!$AF:$AF,$B1160,'A-methods'!$F:$F,$C1160,'A-methods'!$A:$A,$D1160)</f>
        <v>0</v>
      </c>
      <c r="J1160" s="243">
        <f>SUMIFS('A-methods'!P:P,'A-methods'!$AG:$AG,"absolute",'A-methods'!$AF:$AF,$B1160,'A-methods'!$F:$F,$C1160,'A-methods'!$A:$A,$D1160)</f>
        <v>0</v>
      </c>
      <c r="K1160" s="243">
        <f>SUMIFS('A-methods'!Q:Q,'A-methods'!$AG:$AG,"absolute",'A-methods'!$AF:$AF,$B1160,'A-methods'!$F:$F,$C1160,'A-methods'!$A:$A,$D1160)</f>
        <v>0</v>
      </c>
      <c r="L1160" s="243">
        <f>SUMIFS('A-methods'!R:R,'A-methods'!$AG:$AG,"absolute",'A-methods'!$AF:$AF,$B1160,'A-methods'!$F:$F,$C1160,'A-methods'!$A:$A,$D1160)</f>
        <v>0</v>
      </c>
      <c r="M1160" s="243">
        <f>SUMIFS('A-methods'!S:S,'A-methods'!$AG:$AG,"absolute",'A-methods'!$AF:$AF,$B1160,'A-methods'!$F:$F,$C1160,'A-methods'!$A:$A,$D1160)</f>
        <v>0</v>
      </c>
      <c r="N1160" s="243">
        <f>SUMIFS('A-methods'!T:T,'A-methods'!$AG:$AG,"absolute",'A-methods'!$AF:$AF,$B1160,'A-methods'!$F:$F,$C1160,'A-methods'!$A:$A,$D1160)</f>
        <v>0</v>
      </c>
      <c r="O1160" s="243">
        <f>SUMIFS('A-methods'!U:U,'A-methods'!$AG:$AG,"absolute",'A-methods'!$AF:$AF,$B1160,'A-methods'!$F:$F,$C1160,'A-methods'!$A:$A,$D1160)</f>
        <v>0</v>
      </c>
      <c r="P1160" s="243">
        <f>SUMIFS('A-methods'!V:V,'A-methods'!$AG:$AG,"absolute",'A-methods'!$AF:$AF,$B1160,'A-methods'!$F:$F,$C1160,'A-methods'!$A:$A,$D1160)</f>
        <v>0</v>
      </c>
      <c r="Q1160" s="243">
        <f>SUMIFS('A-methods'!W:W,'A-methods'!$AG:$AG,"absolute",'A-methods'!$AF:$AF,$B1160,'A-methods'!$F:$F,$C1160,'A-methods'!$A:$A,$D1160)</f>
        <v>0</v>
      </c>
      <c r="R1160" s="243">
        <f>SUMIFS('A-methods'!X:X,'A-methods'!$AG:$AG,"absolute",'A-methods'!$AF:$AF,$B1160,'A-methods'!$F:$F,$C1160,'A-methods'!$A:$A,$D1160)</f>
        <v>0</v>
      </c>
      <c r="S1160" s="243">
        <f>SUMIFS('A-methods'!Y:Y,'A-methods'!$AG:$AG,"absolute",'A-methods'!$AF:$AF,$B1160,'A-methods'!$F:$F,$C1160,'A-methods'!$A:$A,$D1160)</f>
        <v>0</v>
      </c>
      <c r="T1160" s="243">
        <f>SUMIFS('A-methods'!Z:Z,'A-methods'!$AG:$AG,"absolute",'A-methods'!$AF:$AF,$B1160,'A-methods'!$F:$F,$C1160,'A-methods'!$A:$A,$D1160)</f>
        <v>0</v>
      </c>
      <c r="U1160" s="243">
        <f>SUMIFS('A-methods'!AA:AA,'A-methods'!$AG:$AG,"absolute",'A-methods'!$AF:$AF,$B1160,'A-methods'!$F:$F,$C1160,'A-methods'!$A:$A,$D1160)</f>
        <v>0</v>
      </c>
      <c r="V1160" s="243">
        <f>SUMIFS('A-methods'!AB:AB,'A-methods'!$AG:$AG,"absolute",'A-methods'!$AF:$AF,$B1160,'A-methods'!$F:$F,$C1160,'A-methods'!$A:$A,$D1160)</f>
        <v>0</v>
      </c>
      <c r="W1160" s="243">
        <f>SUMIFS('A-methods'!AC:AC,'A-methods'!$AG:$AG,"absolute",'A-methods'!$AF:$AF,$B1160,'A-methods'!$F:$F,$C1160,'A-methods'!$A:$A,$D1160)</f>
        <v>0</v>
      </c>
      <c r="X1160" s="243">
        <f>SUMIFS('A-methods'!AD:AD,'A-methods'!$AG:$AG,"absolute",'A-methods'!$AF:$AF,$B1160,'A-methods'!$F:$F,$C1160,'A-methods'!$A:$A,$D1160)</f>
        <v>0</v>
      </c>
      <c r="Y1160" s="243">
        <f>SUMIFS('A-methods'!AE:AE,'A-methods'!$AG:$AG,"absolute",'A-methods'!$AF:$AF,$B1160,'A-methods'!$F:$F,$C1160,'A-methods'!$A:$A,$D1160)</f>
        <v>0</v>
      </c>
    </row>
    <row r="1161" spans="1:25">
      <c r="A1161" s="237" t="s">
        <v>127</v>
      </c>
      <c r="B1161" s="221" t="s">
        <v>128</v>
      </c>
      <c r="C1161" s="274" t="str">
        <f t="shared" si="112"/>
        <v>Qld</v>
      </c>
      <c r="D1161" s="272" t="str">
        <f t="shared" si="111"/>
        <v>High</v>
      </c>
      <c r="E1161" s="195">
        <f>SUMIFS('A-methods'!K:K,'A-methods'!$AG:$AG,"absolute",'A-methods'!$AF:$AF,$B1161,'A-methods'!$F:$F,$C1161,'A-methods'!$A:$A,$D1161)</f>
        <v>0</v>
      </c>
      <c r="F1161" s="243">
        <f>SUMIFS('A-methods'!L:L,'A-methods'!$AG:$AG,"absolute",'A-methods'!$AF:$AF,$B1161,'A-methods'!$F:$F,$C1161,'A-methods'!$A:$A,$D1161)</f>
        <v>0</v>
      </c>
      <c r="G1161" s="243">
        <f>SUMIFS('A-methods'!M:M,'A-methods'!$AG:$AG,"absolute",'A-methods'!$AF:$AF,$B1161,'A-methods'!$F:$F,$C1161,'A-methods'!$A:$A,$D1161)</f>
        <v>0</v>
      </c>
      <c r="H1161" s="243">
        <f>SUMIFS('A-methods'!N:N,'A-methods'!$AG:$AG,"absolute",'A-methods'!$AF:$AF,$B1161,'A-methods'!$F:$F,$C1161,'A-methods'!$A:$A,$D1161)</f>
        <v>0</v>
      </c>
      <c r="I1161" s="243">
        <f>SUMIFS('A-methods'!O:O,'A-methods'!$AG:$AG,"absolute",'A-methods'!$AF:$AF,$B1161,'A-methods'!$F:$F,$C1161,'A-methods'!$A:$A,$D1161)</f>
        <v>0</v>
      </c>
      <c r="J1161" s="243">
        <f>SUMIFS('A-methods'!P:P,'A-methods'!$AG:$AG,"absolute",'A-methods'!$AF:$AF,$B1161,'A-methods'!$F:$F,$C1161,'A-methods'!$A:$A,$D1161)</f>
        <v>0</v>
      </c>
      <c r="K1161" s="243">
        <f>SUMIFS('A-methods'!Q:Q,'A-methods'!$AG:$AG,"absolute",'A-methods'!$AF:$AF,$B1161,'A-methods'!$F:$F,$C1161,'A-methods'!$A:$A,$D1161)</f>
        <v>0</v>
      </c>
      <c r="L1161" s="243">
        <f>SUMIFS('A-methods'!R:R,'A-methods'!$AG:$AG,"absolute",'A-methods'!$AF:$AF,$B1161,'A-methods'!$F:$F,$C1161,'A-methods'!$A:$A,$D1161)</f>
        <v>0</v>
      </c>
      <c r="M1161" s="243">
        <f>SUMIFS('A-methods'!S:S,'A-methods'!$AG:$AG,"absolute",'A-methods'!$AF:$AF,$B1161,'A-methods'!$F:$F,$C1161,'A-methods'!$A:$A,$D1161)</f>
        <v>0</v>
      </c>
      <c r="N1161" s="243">
        <f>SUMIFS('A-methods'!T:T,'A-methods'!$AG:$AG,"absolute",'A-methods'!$AF:$AF,$B1161,'A-methods'!$F:$F,$C1161,'A-methods'!$A:$A,$D1161)</f>
        <v>0</v>
      </c>
      <c r="O1161" s="243">
        <f>SUMIFS('A-methods'!U:U,'A-methods'!$AG:$AG,"absolute",'A-methods'!$AF:$AF,$B1161,'A-methods'!$F:$F,$C1161,'A-methods'!$A:$A,$D1161)</f>
        <v>0</v>
      </c>
      <c r="P1161" s="243">
        <f>SUMIFS('A-methods'!V:V,'A-methods'!$AG:$AG,"absolute",'A-methods'!$AF:$AF,$B1161,'A-methods'!$F:$F,$C1161,'A-methods'!$A:$A,$D1161)</f>
        <v>0</v>
      </c>
      <c r="Q1161" s="243">
        <f>SUMIFS('A-methods'!W:W,'A-methods'!$AG:$AG,"absolute",'A-methods'!$AF:$AF,$B1161,'A-methods'!$F:$F,$C1161,'A-methods'!$A:$A,$D1161)</f>
        <v>0</v>
      </c>
      <c r="R1161" s="243">
        <f>SUMIFS('A-methods'!X:X,'A-methods'!$AG:$AG,"absolute",'A-methods'!$AF:$AF,$B1161,'A-methods'!$F:$F,$C1161,'A-methods'!$A:$A,$D1161)</f>
        <v>0</v>
      </c>
      <c r="S1161" s="243">
        <f>SUMIFS('A-methods'!Y:Y,'A-methods'!$AG:$AG,"absolute",'A-methods'!$AF:$AF,$B1161,'A-methods'!$F:$F,$C1161,'A-methods'!$A:$A,$D1161)</f>
        <v>0</v>
      </c>
      <c r="T1161" s="243">
        <f>SUMIFS('A-methods'!Z:Z,'A-methods'!$AG:$AG,"absolute",'A-methods'!$AF:$AF,$B1161,'A-methods'!$F:$F,$C1161,'A-methods'!$A:$A,$D1161)</f>
        <v>0</v>
      </c>
      <c r="U1161" s="243">
        <f>SUMIFS('A-methods'!AA:AA,'A-methods'!$AG:$AG,"absolute",'A-methods'!$AF:$AF,$B1161,'A-methods'!$F:$F,$C1161,'A-methods'!$A:$A,$D1161)</f>
        <v>0</v>
      </c>
      <c r="V1161" s="243">
        <f>SUMIFS('A-methods'!AB:AB,'A-methods'!$AG:$AG,"absolute",'A-methods'!$AF:$AF,$B1161,'A-methods'!$F:$F,$C1161,'A-methods'!$A:$A,$D1161)</f>
        <v>0</v>
      </c>
      <c r="W1161" s="243">
        <f>SUMIFS('A-methods'!AC:AC,'A-methods'!$AG:$AG,"absolute",'A-methods'!$AF:$AF,$B1161,'A-methods'!$F:$F,$C1161,'A-methods'!$A:$A,$D1161)</f>
        <v>0</v>
      </c>
      <c r="X1161" s="243">
        <f>SUMIFS('A-methods'!AD:AD,'A-methods'!$AG:$AG,"absolute",'A-methods'!$AF:$AF,$B1161,'A-methods'!$F:$F,$C1161,'A-methods'!$A:$A,$D1161)</f>
        <v>0</v>
      </c>
      <c r="Y1161" s="243">
        <f>SUMIFS('A-methods'!AE:AE,'A-methods'!$AG:$AG,"absolute",'A-methods'!$AF:$AF,$B1161,'A-methods'!$F:$F,$C1161,'A-methods'!$A:$A,$D1161)</f>
        <v>0</v>
      </c>
    </row>
    <row r="1162" spans="1:25">
      <c r="A1162" s="237" t="s">
        <v>254</v>
      </c>
      <c r="B1162" s="221" t="s">
        <v>202</v>
      </c>
      <c r="C1162" s="274" t="str">
        <f t="shared" si="112"/>
        <v>Qld</v>
      </c>
      <c r="D1162" s="272" t="str">
        <f t="shared" si="111"/>
        <v>High</v>
      </c>
      <c r="E1162" s="195">
        <f>SUMIFS('A-methods'!K:K,'A-methods'!$AG:$AG,"absolute",'A-methods'!$AF:$AF,$B1162,'A-methods'!$F:$F,$C1162,'A-methods'!$A:$A,$D1162)</f>
        <v>0</v>
      </c>
      <c r="F1162" s="243">
        <f>SUMIFS('A-methods'!L:L,'A-methods'!$AG:$AG,"absolute",'A-methods'!$AF:$AF,$B1162,'A-methods'!$F:$F,$C1162,'A-methods'!$A:$A,$D1162)</f>
        <v>0</v>
      </c>
      <c r="G1162" s="243">
        <f>SUMIFS('A-methods'!M:M,'A-methods'!$AG:$AG,"absolute",'A-methods'!$AF:$AF,$B1162,'A-methods'!$F:$F,$C1162,'A-methods'!$A:$A,$D1162)</f>
        <v>0</v>
      </c>
      <c r="H1162" s="243">
        <f>SUMIFS('A-methods'!N:N,'A-methods'!$AG:$AG,"absolute",'A-methods'!$AF:$AF,$B1162,'A-methods'!$F:$F,$C1162,'A-methods'!$A:$A,$D1162)</f>
        <v>0</v>
      </c>
      <c r="I1162" s="243">
        <f>SUMIFS('A-methods'!O:O,'A-methods'!$AG:$AG,"absolute",'A-methods'!$AF:$AF,$B1162,'A-methods'!$F:$F,$C1162,'A-methods'!$A:$A,$D1162)</f>
        <v>0</v>
      </c>
      <c r="J1162" s="243">
        <f>SUMIFS('A-methods'!P:P,'A-methods'!$AG:$AG,"absolute",'A-methods'!$AF:$AF,$B1162,'A-methods'!$F:$F,$C1162,'A-methods'!$A:$A,$D1162)</f>
        <v>0</v>
      </c>
      <c r="K1162" s="243">
        <f>SUMIFS('A-methods'!Q:Q,'A-methods'!$AG:$AG,"absolute",'A-methods'!$AF:$AF,$B1162,'A-methods'!$F:$F,$C1162,'A-methods'!$A:$A,$D1162)</f>
        <v>0</v>
      </c>
      <c r="L1162" s="243">
        <f>SUMIFS('A-methods'!R:R,'A-methods'!$AG:$AG,"absolute",'A-methods'!$AF:$AF,$B1162,'A-methods'!$F:$F,$C1162,'A-methods'!$A:$A,$D1162)</f>
        <v>0</v>
      </c>
      <c r="M1162" s="243">
        <f>SUMIFS('A-methods'!S:S,'A-methods'!$AG:$AG,"absolute",'A-methods'!$AF:$AF,$B1162,'A-methods'!$F:$F,$C1162,'A-methods'!$A:$A,$D1162)</f>
        <v>0</v>
      </c>
      <c r="N1162" s="243">
        <f>SUMIFS('A-methods'!T:T,'A-methods'!$AG:$AG,"absolute",'A-methods'!$AF:$AF,$B1162,'A-methods'!$F:$F,$C1162,'A-methods'!$A:$A,$D1162)</f>
        <v>0</v>
      </c>
      <c r="O1162" s="243">
        <f>SUMIFS('A-methods'!U:U,'A-methods'!$AG:$AG,"absolute",'A-methods'!$AF:$AF,$B1162,'A-methods'!$F:$F,$C1162,'A-methods'!$A:$A,$D1162)</f>
        <v>0</v>
      </c>
      <c r="P1162" s="243">
        <f>SUMIFS('A-methods'!V:V,'A-methods'!$AG:$AG,"absolute",'A-methods'!$AF:$AF,$B1162,'A-methods'!$F:$F,$C1162,'A-methods'!$A:$A,$D1162)</f>
        <v>0</v>
      </c>
      <c r="Q1162" s="243">
        <f>SUMIFS('A-methods'!W:W,'A-methods'!$AG:$AG,"absolute",'A-methods'!$AF:$AF,$B1162,'A-methods'!$F:$F,$C1162,'A-methods'!$A:$A,$D1162)</f>
        <v>0</v>
      </c>
      <c r="R1162" s="243">
        <f>SUMIFS('A-methods'!X:X,'A-methods'!$AG:$AG,"absolute",'A-methods'!$AF:$AF,$B1162,'A-methods'!$F:$F,$C1162,'A-methods'!$A:$A,$D1162)</f>
        <v>0</v>
      </c>
      <c r="S1162" s="243">
        <f>SUMIFS('A-methods'!Y:Y,'A-methods'!$AG:$AG,"absolute",'A-methods'!$AF:$AF,$B1162,'A-methods'!$F:$F,$C1162,'A-methods'!$A:$A,$D1162)</f>
        <v>0</v>
      </c>
      <c r="T1162" s="243">
        <f>SUMIFS('A-methods'!Z:Z,'A-methods'!$AG:$AG,"absolute",'A-methods'!$AF:$AF,$B1162,'A-methods'!$F:$F,$C1162,'A-methods'!$A:$A,$D1162)</f>
        <v>0</v>
      </c>
      <c r="U1162" s="243">
        <f>SUMIFS('A-methods'!AA:AA,'A-methods'!$AG:$AG,"absolute",'A-methods'!$AF:$AF,$B1162,'A-methods'!$F:$F,$C1162,'A-methods'!$A:$A,$D1162)</f>
        <v>0</v>
      </c>
      <c r="V1162" s="243">
        <f>SUMIFS('A-methods'!AB:AB,'A-methods'!$AG:$AG,"absolute",'A-methods'!$AF:$AF,$B1162,'A-methods'!$F:$F,$C1162,'A-methods'!$A:$A,$D1162)</f>
        <v>0</v>
      </c>
      <c r="W1162" s="243">
        <f>SUMIFS('A-methods'!AC:AC,'A-methods'!$AG:$AG,"absolute",'A-methods'!$AF:$AF,$B1162,'A-methods'!$F:$F,$C1162,'A-methods'!$A:$A,$D1162)</f>
        <v>0</v>
      </c>
      <c r="X1162" s="243">
        <f>SUMIFS('A-methods'!AD:AD,'A-methods'!$AG:$AG,"absolute",'A-methods'!$AF:$AF,$B1162,'A-methods'!$F:$F,$C1162,'A-methods'!$A:$A,$D1162)</f>
        <v>0</v>
      </c>
      <c r="Y1162" s="243">
        <f>SUMIFS('A-methods'!AE:AE,'A-methods'!$AG:$AG,"absolute",'A-methods'!$AF:$AF,$B1162,'A-methods'!$F:$F,$C1162,'A-methods'!$A:$A,$D1162)</f>
        <v>0</v>
      </c>
    </row>
    <row r="1163" spans="1:25">
      <c r="A1163" s="237" t="s">
        <v>255</v>
      </c>
      <c r="B1163" s="221" t="s">
        <v>227</v>
      </c>
      <c r="C1163" s="274" t="str">
        <f t="shared" si="112"/>
        <v>Qld</v>
      </c>
      <c r="D1163" s="272" t="str">
        <f t="shared" si="111"/>
        <v>High</v>
      </c>
      <c r="E1163" s="195">
        <f>SUMIFS('A-methods'!K:K,'A-methods'!$AG:$AG,"absolute",'A-methods'!$AF:$AF,$B1163,'A-methods'!$F:$F,$C1163,'A-methods'!$A:$A,$D1163)</f>
        <v>0</v>
      </c>
      <c r="F1163" s="243">
        <f>SUMIFS('A-methods'!L:L,'A-methods'!$AG:$AG,"absolute",'A-methods'!$AF:$AF,$B1163,'A-methods'!$F:$F,$C1163,'A-methods'!$A:$A,$D1163)</f>
        <v>0</v>
      </c>
      <c r="G1163" s="243">
        <f>SUMIFS('A-methods'!M:M,'A-methods'!$AG:$AG,"absolute",'A-methods'!$AF:$AF,$B1163,'A-methods'!$F:$F,$C1163,'A-methods'!$A:$A,$D1163)</f>
        <v>0</v>
      </c>
      <c r="H1163" s="243">
        <f>SUMIFS('A-methods'!N:N,'A-methods'!$AG:$AG,"absolute",'A-methods'!$AF:$AF,$B1163,'A-methods'!$F:$F,$C1163,'A-methods'!$A:$A,$D1163)</f>
        <v>0</v>
      </c>
      <c r="I1163" s="243">
        <f>SUMIFS('A-methods'!O:O,'A-methods'!$AG:$AG,"absolute",'A-methods'!$AF:$AF,$B1163,'A-methods'!$F:$F,$C1163,'A-methods'!$A:$A,$D1163)</f>
        <v>0</v>
      </c>
      <c r="J1163" s="243">
        <f>SUMIFS('A-methods'!P:P,'A-methods'!$AG:$AG,"absolute",'A-methods'!$AF:$AF,$B1163,'A-methods'!$F:$F,$C1163,'A-methods'!$A:$A,$D1163)</f>
        <v>0</v>
      </c>
      <c r="K1163" s="243">
        <f>SUMIFS('A-methods'!Q:Q,'A-methods'!$AG:$AG,"absolute",'A-methods'!$AF:$AF,$B1163,'A-methods'!$F:$F,$C1163,'A-methods'!$A:$A,$D1163)</f>
        <v>0</v>
      </c>
      <c r="L1163" s="243">
        <f>SUMIFS('A-methods'!R:R,'A-methods'!$AG:$AG,"absolute",'A-methods'!$AF:$AF,$B1163,'A-methods'!$F:$F,$C1163,'A-methods'!$A:$A,$D1163)</f>
        <v>0</v>
      </c>
      <c r="M1163" s="243">
        <f>SUMIFS('A-methods'!S:S,'A-methods'!$AG:$AG,"absolute",'A-methods'!$AF:$AF,$B1163,'A-methods'!$F:$F,$C1163,'A-methods'!$A:$A,$D1163)</f>
        <v>0</v>
      </c>
      <c r="N1163" s="243">
        <f>SUMIFS('A-methods'!T:T,'A-methods'!$AG:$AG,"absolute",'A-methods'!$AF:$AF,$B1163,'A-methods'!$F:$F,$C1163,'A-methods'!$A:$A,$D1163)</f>
        <v>0</v>
      </c>
      <c r="O1163" s="243">
        <f>SUMIFS('A-methods'!U:U,'A-methods'!$AG:$AG,"absolute",'A-methods'!$AF:$AF,$B1163,'A-methods'!$F:$F,$C1163,'A-methods'!$A:$A,$D1163)</f>
        <v>0</v>
      </c>
      <c r="P1163" s="243">
        <f>SUMIFS('A-methods'!V:V,'A-methods'!$AG:$AG,"absolute",'A-methods'!$AF:$AF,$B1163,'A-methods'!$F:$F,$C1163,'A-methods'!$A:$A,$D1163)</f>
        <v>0</v>
      </c>
      <c r="Q1163" s="243">
        <f>SUMIFS('A-methods'!W:W,'A-methods'!$AG:$AG,"absolute",'A-methods'!$AF:$AF,$B1163,'A-methods'!$F:$F,$C1163,'A-methods'!$A:$A,$D1163)</f>
        <v>0</v>
      </c>
      <c r="R1163" s="243">
        <f>SUMIFS('A-methods'!X:X,'A-methods'!$AG:$AG,"absolute",'A-methods'!$AF:$AF,$B1163,'A-methods'!$F:$F,$C1163,'A-methods'!$A:$A,$D1163)</f>
        <v>0</v>
      </c>
      <c r="S1163" s="243">
        <f>SUMIFS('A-methods'!Y:Y,'A-methods'!$AG:$AG,"absolute",'A-methods'!$AF:$AF,$B1163,'A-methods'!$F:$F,$C1163,'A-methods'!$A:$A,$D1163)</f>
        <v>0</v>
      </c>
      <c r="T1163" s="243">
        <f>SUMIFS('A-methods'!Z:Z,'A-methods'!$AG:$AG,"absolute",'A-methods'!$AF:$AF,$B1163,'A-methods'!$F:$F,$C1163,'A-methods'!$A:$A,$D1163)</f>
        <v>0</v>
      </c>
      <c r="U1163" s="243">
        <f>SUMIFS('A-methods'!AA:AA,'A-methods'!$AG:$AG,"absolute",'A-methods'!$AF:$AF,$B1163,'A-methods'!$F:$F,$C1163,'A-methods'!$A:$A,$D1163)</f>
        <v>0</v>
      </c>
      <c r="V1163" s="243">
        <f>SUMIFS('A-methods'!AB:AB,'A-methods'!$AG:$AG,"absolute",'A-methods'!$AF:$AF,$B1163,'A-methods'!$F:$F,$C1163,'A-methods'!$A:$A,$D1163)</f>
        <v>0</v>
      </c>
      <c r="W1163" s="243">
        <f>SUMIFS('A-methods'!AC:AC,'A-methods'!$AG:$AG,"absolute",'A-methods'!$AF:$AF,$B1163,'A-methods'!$F:$F,$C1163,'A-methods'!$A:$A,$D1163)</f>
        <v>0</v>
      </c>
      <c r="X1163" s="243">
        <f>SUMIFS('A-methods'!AD:AD,'A-methods'!$AG:$AG,"absolute",'A-methods'!$AF:$AF,$B1163,'A-methods'!$F:$F,$C1163,'A-methods'!$A:$A,$D1163)</f>
        <v>0</v>
      </c>
      <c r="Y1163" s="243">
        <f>SUMIFS('A-methods'!AE:AE,'A-methods'!$AG:$AG,"absolute",'A-methods'!$AF:$AF,$B1163,'A-methods'!$F:$F,$C1163,'A-methods'!$A:$A,$D1163)</f>
        <v>0</v>
      </c>
    </row>
    <row r="1164" spans="1:25">
      <c r="A1164" s="237" t="s">
        <v>256</v>
      </c>
      <c r="B1164" s="221" t="s">
        <v>372</v>
      </c>
      <c r="C1164" s="274" t="str">
        <f t="shared" si="112"/>
        <v>Qld</v>
      </c>
      <c r="D1164" s="272" t="str">
        <f t="shared" si="111"/>
        <v>High</v>
      </c>
      <c r="E1164" s="195">
        <f>SUMIFS('A-methods'!K:K,'A-methods'!$AG:$AG,"absolute",'A-methods'!$AF:$AF,$B1164,'A-methods'!$F:$F,$C1164,'A-methods'!$A:$A,$D1164)</f>
        <v>0</v>
      </c>
      <c r="F1164" s="243">
        <f>SUMIFS('A-methods'!L:L,'A-methods'!$AG:$AG,"absolute",'A-methods'!$AF:$AF,$B1164,'A-methods'!$F:$F,$C1164,'A-methods'!$A:$A,$D1164)</f>
        <v>0</v>
      </c>
      <c r="G1164" s="243">
        <f>SUMIFS('A-methods'!M:M,'A-methods'!$AG:$AG,"absolute",'A-methods'!$AF:$AF,$B1164,'A-methods'!$F:$F,$C1164,'A-methods'!$A:$A,$D1164)</f>
        <v>0</v>
      </c>
      <c r="H1164" s="243">
        <f>SUMIFS('A-methods'!N:N,'A-methods'!$AG:$AG,"absolute",'A-methods'!$AF:$AF,$B1164,'A-methods'!$F:$F,$C1164,'A-methods'!$A:$A,$D1164)</f>
        <v>0</v>
      </c>
      <c r="I1164" s="243">
        <f>SUMIFS('A-methods'!O:O,'A-methods'!$AG:$AG,"absolute",'A-methods'!$AF:$AF,$B1164,'A-methods'!$F:$F,$C1164,'A-methods'!$A:$A,$D1164)</f>
        <v>0</v>
      </c>
      <c r="J1164" s="243">
        <f>SUMIFS('A-methods'!P:P,'A-methods'!$AG:$AG,"absolute",'A-methods'!$AF:$AF,$B1164,'A-methods'!$F:$F,$C1164,'A-methods'!$A:$A,$D1164)</f>
        <v>0</v>
      </c>
      <c r="K1164" s="243">
        <f>SUMIFS('A-methods'!Q:Q,'A-methods'!$AG:$AG,"absolute",'A-methods'!$AF:$AF,$B1164,'A-methods'!$F:$F,$C1164,'A-methods'!$A:$A,$D1164)</f>
        <v>0</v>
      </c>
      <c r="L1164" s="243">
        <f>SUMIFS('A-methods'!R:R,'A-methods'!$AG:$AG,"absolute",'A-methods'!$AF:$AF,$B1164,'A-methods'!$F:$F,$C1164,'A-methods'!$A:$A,$D1164)</f>
        <v>0</v>
      </c>
      <c r="M1164" s="243">
        <f>SUMIFS('A-methods'!S:S,'A-methods'!$AG:$AG,"absolute",'A-methods'!$AF:$AF,$B1164,'A-methods'!$F:$F,$C1164,'A-methods'!$A:$A,$D1164)</f>
        <v>0</v>
      </c>
      <c r="N1164" s="243">
        <f>SUMIFS('A-methods'!T:T,'A-methods'!$AG:$AG,"absolute",'A-methods'!$AF:$AF,$B1164,'A-methods'!$F:$F,$C1164,'A-methods'!$A:$A,$D1164)</f>
        <v>0</v>
      </c>
      <c r="O1164" s="243">
        <f>SUMIFS('A-methods'!U:U,'A-methods'!$AG:$AG,"absolute",'A-methods'!$AF:$AF,$B1164,'A-methods'!$F:$F,$C1164,'A-methods'!$A:$A,$D1164)</f>
        <v>0</v>
      </c>
      <c r="P1164" s="243">
        <f>SUMIFS('A-methods'!V:V,'A-methods'!$AG:$AG,"absolute",'A-methods'!$AF:$AF,$B1164,'A-methods'!$F:$F,$C1164,'A-methods'!$A:$A,$D1164)</f>
        <v>0</v>
      </c>
      <c r="Q1164" s="243">
        <f>SUMIFS('A-methods'!W:W,'A-methods'!$AG:$AG,"absolute",'A-methods'!$AF:$AF,$B1164,'A-methods'!$F:$F,$C1164,'A-methods'!$A:$A,$D1164)</f>
        <v>0</v>
      </c>
      <c r="R1164" s="243">
        <f>SUMIFS('A-methods'!X:X,'A-methods'!$AG:$AG,"absolute",'A-methods'!$AF:$AF,$B1164,'A-methods'!$F:$F,$C1164,'A-methods'!$A:$A,$D1164)</f>
        <v>0</v>
      </c>
      <c r="S1164" s="243">
        <f>SUMIFS('A-methods'!Y:Y,'A-methods'!$AG:$AG,"absolute",'A-methods'!$AF:$AF,$B1164,'A-methods'!$F:$F,$C1164,'A-methods'!$A:$A,$D1164)</f>
        <v>0</v>
      </c>
      <c r="T1164" s="243">
        <f>SUMIFS('A-methods'!Z:Z,'A-methods'!$AG:$AG,"absolute",'A-methods'!$AF:$AF,$B1164,'A-methods'!$F:$F,$C1164,'A-methods'!$A:$A,$D1164)</f>
        <v>0</v>
      </c>
      <c r="U1164" s="243">
        <f>SUMIFS('A-methods'!AA:AA,'A-methods'!$AG:$AG,"absolute",'A-methods'!$AF:$AF,$B1164,'A-methods'!$F:$F,$C1164,'A-methods'!$A:$A,$D1164)</f>
        <v>0</v>
      </c>
      <c r="V1164" s="243">
        <f>SUMIFS('A-methods'!AB:AB,'A-methods'!$AG:$AG,"absolute",'A-methods'!$AF:$AF,$B1164,'A-methods'!$F:$F,$C1164,'A-methods'!$A:$A,$D1164)</f>
        <v>0</v>
      </c>
      <c r="W1164" s="243">
        <f>SUMIFS('A-methods'!AC:AC,'A-methods'!$AG:$AG,"absolute",'A-methods'!$AF:$AF,$B1164,'A-methods'!$F:$F,$C1164,'A-methods'!$A:$A,$D1164)</f>
        <v>0</v>
      </c>
      <c r="X1164" s="243">
        <f>SUMIFS('A-methods'!AD:AD,'A-methods'!$AG:$AG,"absolute",'A-methods'!$AF:$AF,$B1164,'A-methods'!$F:$F,$C1164,'A-methods'!$A:$A,$D1164)</f>
        <v>0</v>
      </c>
      <c r="Y1164" s="243">
        <f>SUMIFS('A-methods'!AE:AE,'A-methods'!$AG:$AG,"absolute",'A-methods'!$AF:$AF,$B1164,'A-methods'!$F:$F,$C1164,'A-methods'!$A:$A,$D1164)</f>
        <v>0</v>
      </c>
    </row>
    <row r="1165" spans="1:25">
      <c r="A1165" s="237" t="s">
        <v>370</v>
      </c>
      <c r="B1165" s="221" t="s">
        <v>371</v>
      </c>
      <c r="C1165" s="274" t="str">
        <f t="shared" si="112"/>
        <v>Qld</v>
      </c>
      <c r="D1165" s="272" t="str">
        <f t="shared" si="111"/>
        <v>High</v>
      </c>
      <c r="E1165" s="195">
        <f>SUMIFS('A-methods'!K:K,'A-methods'!$AG:$AG,"absolute",'A-methods'!$AF:$AF,$B1165,'A-methods'!$F:$F,$C1165,'A-methods'!$A:$A,$D1165)</f>
        <v>0</v>
      </c>
      <c r="F1165" s="243">
        <f>SUMIFS('A-methods'!L:L,'A-methods'!$AG:$AG,"absolute",'A-methods'!$AF:$AF,$B1165,'A-methods'!$F:$F,$C1165,'A-methods'!$A:$A,$D1165)</f>
        <v>0</v>
      </c>
      <c r="G1165" s="243">
        <f>SUMIFS('A-methods'!M:M,'A-methods'!$AG:$AG,"absolute",'A-methods'!$AF:$AF,$B1165,'A-methods'!$F:$F,$C1165,'A-methods'!$A:$A,$D1165)</f>
        <v>0</v>
      </c>
      <c r="H1165" s="243">
        <f>SUMIFS('A-methods'!N:N,'A-methods'!$AG:$AG,"absolute",'A-methods'!$AF:$AF,$B1165,'A-methods'!$F:$F,$C1165,'A-methods'!$A:$A,$D1165)</f>
        <v>0</v>
      </c>
      <c r="I1165" s="243">
        <f>SUMIFS('A-methods'!O:O,'A-methods'!$AG:$AG,"absolute",'A-methods'!$AF:$AF,$B1165,'A-methods'!$F:$F,$C1165,'A-methods'!$A:$A,$D1165)</f>
        <v>0</v>
      </c>
      <c r="J1165" s="243">
        <f>SUMIFS('A-methods'!P:P,'A-methods'!$AG:$AG,"absolute",'A-methods'!$AF:$AF,$B1165,'A-methods'!$F:$F,$C1165,'A-methods'!$A:$A,$D1165)</f>
        <v>0</v>
      </c>
      <c r="K1165" s="243">
        <f>SUMIFS('A-methods'!Q:Q,'A-methods'!$AG:$AG,"absolute",'A-methods'!$AF:$AF,$B1165,'A-methods'!$F:$F,$C1165,'A-methods'!$A:$A,$D1165)</f>
        <v>0</v>
      </c>
      <c r="L1165" s="243">
        <f>SUMIFS('A-methods'!R:R,'A-methods'!$AG:$AG,"absolute",'A-methods'!$AF:$AF,$B1165,'A-methods'!$F:$F,$C1165,'A-methods'!$A:$A,$D1165)</f>
        <v>0</v>
      </c>
      <c r="M1165" s="243">
        <f>SUMIFS('A-methods'!S:S,'A-methods'!$AG:$AG,"absolute",'A-methods'!$AF:$AF,$B1165,'A-methods'!$F:$F,$C1165,'A-methods'!$A:$A,$D1165)</f>
        <v>0</v>
      </c>
      <c r="N1165" s="243">
        <f>SUMIFS('A-methods'!T:T,'A-methods'!$AG:$AG,"absolute",'A-methods'!$AF:$AF,$B1165,'A-methods'!$F:$F,$C1165,'A-methods'!$A:$A,$D1165)</f>
        <v>0</v>
      </c>
      <c r="O1165" s="243">
        <f>SUMIFS('A-methods'!U:U,'A-methods'!$AG:$AG,"absolute",'A-methods'!$AF:$AF,$B1165,'A-methods'!$F:$F,$C1165,'A-methods'!$A:$A,$D1165)</f>
        <v>0</v>
      </c>
      <c r="P1165" s="243">
        <f>SUMIFS('A-methods'!V:V,'A-methods'!$AG:$AG,"absolute",'A-methods'!$AF:$AF,$B1165,'A-methods'!$F:$F,$C1165,'A-methods'!$A:$A,$D1165)</f>
        <v>0</v>
      </c>
      <c r="Q1165" s="243">
        <f>SUMIFS('A-methods'!W:W,'A-methods'!$AG:$AG,"absolute",'A-methods'!$AF:$AF,$B1165,'A-methods'!$F:$F,$C1165,'A-methods'!$A:$A,$D1165)</f>
        <v>0</v>
      </c>
      <c r="R1165" s="243">
        <f>SUMIFS('A-methods'!X:X,'A-methods'!$AG:$AG,"absolute",'A-methods'!$AF:$AF,$B1165,'A-methods'!$F:$F,$C1165,'A-methods'!$A:$A,$D1165)</f>
        <v>0</v>
      </c>
      <c r="S1165" s="243">
        <f>SUMIFS('A-methods'!Y:Y,'A-methods'!$AG:$AG,"absolute",'A-methods'!$AF:$AF,$B1165,'A-methods'!$F:$F,$C1165,'A-methods'!$A:$A,$D1165)</f>
        <v>0</v>
      </c>
      <c r="T1165" s="243">
        <f>SUMIFS('A-methods'!Z:Z,'A-methods'!$AG:$AG,"absolute",'A-methods'!$AF:$AF,$B1165,'A-methods'!$F:$F,$C1165,'A-methods'!$A:$A,$D1165)</f>
        <v>0</v>
      </c>
      <c r="U1165" s="243">
        <f>SUMIFS('A-methods'!AA:AA,'A-methods'!$AG:$AG,"absolute",'A-methods'!$AF:$AF,$B1165,'A-methods'!$F:$F,$C1165,'A-methods'!$A:$A,$D1165)</f>
        <v>0</v>
      </c>
      <c r="V1165" s="243">
        <f>SUMIFS('A-methods'!AB:AB,'A-methods'!$AG:$AG,"absolute",'A-methods'!$AF:$AF,$B1165,'A-methods'!$F:$F,$C1165,'A-methods'!$A:$A,$D1165)</f>
        <v>0</v>
      </c>
      <c r="W1165" s="243">
        <f>SUMIFS('A-methods'!AC:AC,'A-methods'!$AG:$AG,"absolute",'A-methods'!$AF:$AF,$B1165,'A-methods'!$F:$F,$C1165,'A-methods'!$A:$A,$D1165)</f>
        <v>0</v>
      </c>
      <c r="X1165" s="243">
        <f>SUMIFS('A-methods'!AD:AD,'A-methods'!$AG:$AG,"absolute",'A-methods'!$AF:$AF,$B1165,'A-methods'!$F:$F,$C1165,'A-methods'!$A:$A,$D1165)</f>
        <v>0</v>
      </c>
      <c r="Y1165" s="243">
        <f>SUMIFS('A-methods'!AE:AE,'A-methods'!$AG:$AG,"absolute",'A-methods'!$AF:$AF,$B1165,'A-methods'!$F:$F,$C1165,'A-methods'!$A:$A,$D1165)</f>
        <v>0</v>
      </c>
    </row>
    <row r="1166" spans="1:25">
      <c r="A1166" s="237" t="s">
        <v>381</v>
      </c>
      <c r="B1166" s="221" t="s">
        <v>382</v>
      </c>
      <c r="C1166" s="274" t="str">
        <f t="shared" si="112"/>
        <v>Qld</v>
      </c>
      <c r="D1166" s="272" t="str">
        <f t="shared" si="111"/>
        <v>High</v>
      </c>
      <c r="E1166" s="195">
        <f>SUMIFS('A-methods'!K:K,'A-methods'!$AG:$AG,"absolute",'A-methods'!$AF:$AF,$B1166,'A-methods'!$F:$F,$C1166,'A-methods'!$A:$A,$D1166)</f>
        <v>0</v>
      </c>
      <c r="F1166" s="243">
        <f>SUMIFS('A-methods'!L:L,'A-methods'!$AG:$AG,"absolute",'A-methods'!$AF:$AF,$B1166,'A-methods'!$F:$F,$C1166,'A-methods'!$A:$A,$D1166)</f>
        <v>0</v>
      </c>
      <c r="G1166" s="243">
        <f>SUMIFS('A-methods'!M:M,'A-methods'!$AG:$AG,"absolute",'A-methods'!$AF:$AF,$B1166,'A-methods'!$F:$F,$C1166,'A-methods'!$A:$A,$D1166)</f>
        <v>0</v>
      </c>
      <c r="H1166" s="243">
        <f>SUMIFS('A-methods'!N:N,'A-methods'!$AG:$AG,"absolute",'A-methods'!$AF:$AF,$B1166,'A-methods'!$F:$F,$C1166,'A-methods'!$A:$A,$D1166)</f>
        <v>0</v>
      </c>
      <c r="I1166" s="243">
        <f>SUMIFS('A-methods'!O:O,'A-methods'!$AG:$AG,"absolute",'A-methods'!$AF:$AF,$B1166,'A-methods'!$F:$F,$C1166,'A-methods'!$A:$A,$D1166)</f>
        <v>0</v>
      </c>
      <c r="J1166" s="243">
        <f>SUMIFS('A-methods'!P:P,'A-methods'!$AG:$AG,"absolute",'A-methods'!$AF:$AF,$B1166,'A-methods'!$F:$F,$C1166,'A-methods'!$A:$A,$D1166)</f>
        <v>0</v>
      </c>
      <c r="K1166" s="243">
        <f>SUMIFS('A-methods'!Q:Q,'A-methods'!$AG:$AG,"absolute",'A-methods'!$AF:$AF,$B1166,'A-methods'!$F:$F,$C1166,'A-methods'!$A:$A,$D1166)</f>
        <v>0</v>
      </c>
      <c r="L1166" s="243">
        <f>SUMIFS('A-methods'!R:R,'A-methods'!$AG:$AG,"absolute",'A-methods'!$AF:$AF,$B1166,'A-methods'!$F:$F,$C1166,'A-methods'!$A:$A,$D1166)</f>
        <v>0</v>
      </c>
      <c r="M1166" s="243">
        <f>SUMIFS('A-methods'!S:S,'A-methods'!$AG:$AG,"absolute",'A-methods'!$AF:$AF,$B1166,'A-methods'!$F:$F,$C1166,'A-methods'!$A:$A,$D1166)</f>
        <v>0</v>
      </c>
      <c r="N1166" s="243">
        <f>SUMIFS('A-methods'!T:T,'A-methods'!$AG:$AG,"absolute",'A-methods'!$AF:$AF,$B1166,'A-methods'!$F:$F,$C1166,'A-methods'!$A:$A,$D1166)</f>
        <v>0</v>
      </c>
      <c r="O1166" s="243">
        <f>SUMIFS('A-methods'!U:U,'A-methods'!$AG:$AG,"absolute",'A-methods'!$AF:$AF,$B1166,'A-methods'!$F:$F,$C1166,'A-methods'!$A:$A,$D1166)</f>
        <v>0</v>
      </c>
      <c r="P1166" s="243">
        <f>SUMIFS('A-methods'!V:V,'A-methods'!$AG:$AG,"absolute",'A-methods'!$AF:$AF,$B1166,'A-methods'!$F:$F,$C1166,'A-methods'!$A:$A,$D1166)</f>
        <v>0</v>
      </c>
      <c r="Q1166" s="243">
        <f>SUMIFS('A-methods'!W:W,'A-methods'!$AG:$AG,"absolute",'A-methods'!$AF:$AF,$B1166,'A-methods'!$F:$F,$C1166,'A-methods'!$A:$A,$D1166)</f>
        <v>0</v>
      </c>
      <c r="R1166" s="243">
        <f>SUMIFS('A-methods'!X:X,'A-methods'!$AG:$AG,"absolute",'A-methods'!$AF:$AF,$B1166,'A-methods'!$F:$F,$C1166,'A-methods'!$A:$A,$D1166)</f>
        <v>0</v>
      </c>
      <c r="S1166" s="243">
        <f>SUMIFS('A-methods'!Y:Y,'A-methods'!$AG:$AG,"absolute",'A-methods'!$AF:$AF,$B1166,'A-methods'!$F:$F,$C1166,'A-methods'!$A:$A,$D1166)</f>
        <v>0</v>
      </c>
      <c r="T1166" s="243">
        <f>SUMIFS('A-methods'!Z:Z,'A-methods'!$AG:$AG,"absolute",'A-methods'!$AF:$AF,$B1166,'A-methods'!$F:$F,$C1166,'A-methods'!$A:$A,$D1166)</f>
        <v>0</v>
      </c>
      <c r="U1166" s="243">
        <f>SUMIFS('A-methods'!AA:AA,'A-methods'!$AG:$AG,"absolute",'A-methods'!$AF:$AF,$B1166,'A-methods'!$F:$F,$C1166,'A-methods'!$A:$A,$D1166)</f>
        <v>0</v>
      </c>
      <c r="V1166" s="243">
        <f>SUMIFS('A-methods'!AB:AB,'A-methods'!$AG:$AG,"absolute",'A-methods'!$AF:$AF,$B1166,'A-methods'!$F:$F,$C1166,'A-methods'!$A:$A,$D1166)</f>
        <v>0</v>
      </c>
      <c r="W1166" s="243">
        <f>SUMIFS('A-methods'!AC:AC,'A-methods'!$AG:$AG,"absolute",'A-methods'!$AF:$AF,$B1166,'A-methods'!$F:$F,$C1166,'A-methods'!$A:$A,$D1166)</f>
        <v>0</v>
      </c>
      <c r="X1166" s="243">
        <f>SUMIFS('A-methods'!AD:AD,'A-methods'!$AG:$AG,"absolute",'A-methods'!$AF:$AF,$B1166,'A-methods'!$F:$F,$C1166,'A-methods'!$A:$A,$D1166)</f>
        <v>0</v>
      </c>
      <c r="Y1166" s="243">
        <f>SUMIFS('A-methods'!AE:AE,'A-methods'!$AG:$AG,"absolute",'A-methods'!$AF:$AF,$B1166,'A-methods'!$F:$F,$C1166,'A-methods'!$A:$A,$D1166)</f>
        <v>0</v>
      </c>
    </row>
    <row r="1167" spans="1:25">
      <c r="A1167" s="237" t="s">
        <v>257</v>
      </c>
      <c r="B1167" s="221" t="s">
        <v>194</v>
      </c>
      <c r="C1167" s="274" t="str">
        <f t="shared" si="112"/>
        <v>Qld</v>
      </c>
      <c r="D1167" s="272" t="str">
        <f t="shared" si="111"/>
        <v>High</v>
      </c>
      <c r="E1167" s="195">
        <f>SUMIFS('A-methods'!K:K,'A-methods'!$AG:$AG,"absolute",'A-methods'!$AF:$AF,$B1167,'A-methods'!$F:$F,$C1167,'A-methods'!$A:$A,$D1167)</f>
        <v>0</v>
      </c>
      <c r="F1167" s="243">
        <f>SUMIFS('A-methods'!L:L,'A-methods'!$AG:$AG,"absolute",'A-methods'!$AF:$AF,$B1167,'A-methods'!$F:$F,$C1167,'A-methods'!$A:$A,$D1167)</f>
        <v>0</v>
      </c>
      <c r="G1167" s="243">
        <f>SUMIFS('A-methods'!M:M,'A-methods'!$AG:$AG,"absolute",'A-methods'!$AF:$AF,$B1167,'A-methods'!$F:$F,$C1167,'A-methods'!$A:$A,$D1167)</f>
        <v>0</v>
      </c>
      <c r="H1167" s="243">
        <f>SUMIFS('A-methods'!N:N,'A-methods'!$AG:$AG,"absolute",'A-methods'!$AF:$AF,$B1167,'A-methods'!$F:$F,$C1167,'A-methods'!$A:$A,$D1167)</f>
        <v>0</v>
      </c>
      <c r="I1167" s="243">
        <f>SUMIFS('A-methods'!O:O,'A-methods'!$AG:$AG,"absolute",'A-methods'!$AF:$AF,$B1167,'A-methods'!$F:$F,$C1167,'A-methods'!$A:$A,$D1167)</f>
        <v>0</v>
      </c>
      <c r="J1167" s="243">
        <f>SUMIFS('A-methods'!P:P,'A-methods'!$AG:$AG,"absolute",'A-methods'!$AF:$AF,$B1167,'A-methods'!$F:$F,$C1167,'A-methods'!$A:$A,$D1167)</f>
        <v>0</v>
      </c>
      <c r="K1167" s="243">
        <f>SUMIFS('A-methods'!Q:Q,'A-methods'!$AG:$AG,"absolute",'A-methods'!$AF:$AF,$B1167,'A-methods'!$F:$F,$C1167,'A-methods'!$A:$A,$D1167)</f>
        <v>0</v>
      </c>
      <c r="L1167" s="243">
        <f>SUMIFS('A-methods'!R:R,'A-methods'!$AG:$AG,"absolute",'A-methods'!$AF:$AF,$B1167,'A-methods'!$F:$F,$C1167,'A-methods'!$A:$A,$D1167)</f>
        <v>0</v>
      </c>
      <c r="M1167" s="243">
        <f>SUMIFS('A-methods'!S:S,'A-methods'!$AG:$AG,"absolute",'A-methods'!$AF:$AF,$B1167,'A-methods'!$F:$F,$C1167,'A-methods'!$A:$A,$D1167)</f>
        <v>0</v>
      </c>
      <c r="N1167" s="243">
        <f>SUMIFS('A-methods'!T:T,'A-methods'!$AG:$AG,"absolute",'A-methods'!$AF:$AF,$B1167,'A-methods'!$F:$F,$C1167,'A-methods'!$A:$A,$D1167)</f>
        <v>0</v>
      </c>
      <c r="O1167" s="243">
        <f>SUMIFS('A-methods'!U:U,'A-methods'!$AG:$AG,"absolute",'A-methods'!$AF:$AF,$B1167,'A-methods'!$F:$F,$C1167,'A-methods'!$A:$A,$D1167)</f>
        <v>0</v>
      </c>
      <c r="P1167" s="243">
        <f>SUMIFS('A-methods'!V:V,'A-methods'!$AG:$AG,"absolute",'A-methods'!$AF:$AF,$B1167,'A-methods'!$F:$F,$C1167,'A-methods'!$A:$A,$D1167)</f>
        <v>0</v>
      </c>
      <c r="Q1167" s="243">
        <f>SUMIFS('A-methods'!W:W,'A-methods'!$AG:$AG,"absolute",'A-methods'!$AF:$AF,$B1167,'A-methods'!$F:$F,$C1167,'A-methods'!$A:$A,$D1167)</f>
        <v>0</v>
      </c>
      <c r="R1167" s="243">
        <f>SUMIFS('A-methods'!X:X,'A-methods'!$AG:$AG,"absolute",'A-methods'!$AF:$AF,$B1167,'A-methods'!$F:$F,$C1167,'A-methods'!$A:$A,$D1167)</f>
        <v>0</v>
      </c>
      <c r="S1167" s="243">
        <f>SUMIFS('A-methods'!Y:Y,'A-methods'!$AG:$AG,"absolute",'A-methods'!$AF:$AF,$B1167,'A-methods'!$F:$F,$C1167,'A-methods'!$A:$A,$D1167)</f>
        <v>0</v>
      </c>
      <c r="T1167" s="243">
        <f>SUMIFS('A-methods'!Z:Z,'A-methods'!$AG:$AG,"absolute",'A-methods'!$AF:$AF,$B1167,'A-methods'!$F:$F,$C1167,'A-methods'!$A:$A,$D1167)</f>
        <v>0</v>
      </c>
      <c r="U1167" s="243">
        <f>SUMIFS('A-methods'!AA:AA,'A-methods'!$AG:$AG,"absolute",'A-methods'!$AF:$AF,$B1167,'A-methods'!$F:$F,$C1167,'A-methods'!$A:$A,$D1167)</f>
        <v>0</v>
      </c>
      <c r="V1167" s="243">
        <f>SUMIFS('A-methods'!AB:AB,'A-methods'!$AG:$AG,"absolute",'A-methods'!$AF:$AF,$B1167,'A-methods'!$F:$F,$C1167,'A-methods'!$A:$A,$D1167)</f>
        <v>0</v>
      </c>
      <c r="W1167" s="243">
        <f>SUMIFS('A-methods'!AC:AC,'A-methods'!$AG:$AG,"absolute",'A-methods'!$AF:$AF,$B1167,'A-methods'!$F:$F,$C1167,'A-methods'!$A:$A,$D1167)</f>
        <v>0</v>
      </c>
      <c r="X1167" s="243">
        <f>SUMIFS('A-methods'!AD:AD,'A-methods'!$AG:$AG,"absolute",'A-methods'!$AF:$AF,$B1167,'A-methods'!$F:$F,$C1167,'A-methods'!$A:$A,$D1167)</f>
        <v>0</v>
      </c>
      <c r="Y1167" s="243">
        <f>SUMIFS('A-methods'!AE:AE,'A-methods'!$AG:$AG,"absolute",'A-methods'!$AF:$AF,$B1167,'A-methods'!$F:$F,$C1167,'A-methods'!$A:$A,$D1167)</f>
        <v>0</v>
      </c>
    </row>
    <row r="1168" spans="1:25">
      <c r="A1168" s="237" t="s">
        <v>159</v>
      </c>
      <c r="B1168" s="221" t="s">
        <v>203</v>
      </c>
      <c r="C1168" s="274" t="str">
        <f t="shared" si="112"/>
        <v>Qld</v>
      </c>
      <c r="D1168" s="272" t="str">
        <f t="shared" si="111"/>
        <v>High</v>
      </c>
      <c r="E1168" s="195">
        <f>SUMIFS('A-methods'!K:K,'A-methods'!$AG:$AG,"absolute",'A-methods'!$AF:$AF,$B1168,'A-methods'!$F:$F,$C1168,'A-methods'!$A:$A,$D1168)</f>
        <v>163792.5</v>
      </c>
      <c r="F1168" s="243">
        <f>SUMIFS('A-methods'!L:L,'A-methods'!$AG:$AG,"absolute",'A-methods'!$AF:$AF,$B1168,'A-methods'!$F:$F,$C1168,'A-methods'!$A:$A,$D1168)</f>
        <v>163792.5</v>
      </c>
      <c r="G1168" s="243">
        <f>SUMIFS('A-methods'!M:M,'A-methods'!$AG:$AG,"absolute",'A-methods'!$AF:$AF,$B1168,'A-methods'!$F:$F,$C1168,'A-methods'!$A:$A,$D1168)</f>
        <v>163792.5</v>
      </c>
      <c r="H1168" s="243">
        <f>SUMIFS('A-methods'!N:N,'A-methods'!$AG:$AG,"absolute",'A-methods'!$AF:$AF,$B1168,'A-methods'!$F:$F,$C1168,'A-methods'!$A:$A,$D1168)</f>
        <v>163792.5</v>
      </c>
      <c r="I1168" s="243">
        <f>SUMIFS('A-methods'!O:O,'A-methods'!$AG:$AG,"absolute",'A-methods'!$AF:$AF,$B1168,'A-methods'!$F:$F,$C1168,'A-methods'!$A:$A,$D1168)</f>
        <v>163792.5</v>
      </c>
      <c r="J1168" s="243">
        <f>SUMIFS('A-methods'!P:P,'A-methods'!$AG:$AG,"absolute",'A-methods'!$AF:$AF,$B1168,'A-methods'!$F:$F,$C1168,'A-methods'!$A:$A,$D1168)</f>
        <v>163792.5</v>
      </c>
      <c r="K1168" s="243">
        <f>SUMIFS('A-methods'!Q:Q,'A-methods'!$AG:$AG,"absolute",'A-methods'!$AF:$AF,$B1168,'A-methods'!$F:$F,$C1168,'A-methods'!$A:$A,$D1168)</f>
        <v>163792.5</v>
      </c>
      <c r="L1168" s="243">
        <f>SUMIFS('A-methods'!R:R,'A-methods'!$AG:$AG,"absolute",'A-methods'!$AF:$AF,$B1168,'A-methods'!$F:$F,$C1168,'A-methods'!$A:$A,$D1168)</f>
        <v>163792.5</v>
      </c>
      <c r="M1168" s="243">
        <f>SUMIFS('A-methods'!S:S,'A-methods'!$AG:$AG,"absolute",'A-methods'!$AF:$AF,$B1168,'A-methods'!$F:$F,$C1168,'A-methods'!$A:$A,$D1168)</f>
        <v>163792.5</v>
      </c>
      <c r="N1168" s="243">
        <f>SUMIFS('A-methods'!T:T,'A-methods'!$AG:$AG,"absolute",'A-methods'!$AF:$AF,$B1168,'A-methods'!$F:$F,$C1168,'A-methods'!$A:$A,$D1168)</f>
        <v>163792.5</v>
      </c>
      <c r="O1168" s="243">
        <f>SUMIFS('A-methods'!U:U,'A-methods'!$AG:$AG,"absolute",'A-methods'!$AF:$AF,$B1168,'A-methods'!$F:$F,$C1168,'A-methods'!$A:$A,$D1168)</f>
        <v>163792.5</v>
      </c>
      <c r="P1168" s="243">
        <f>SUMIFS('A-methods'!V:V,'A-methods'!$AG:$AG,"absolute",'A-methods'!$AF:$AF,$B1168,'A-methods'!$F:$F,$C1168,'A-methods'!$A:$A,$D1168)</f>
        <v>163792.5</v>
      </c>
      <c r="Q1168" s="243">
        <f>SUMIFS('A-methods'!W:W,'A-methods'!$AG:$AG,"absolute",'A-methods'!$AF:$AF,$B1168,'A-methods'!$F:$F,$C1168,'A-methods'!$A:$A,$D1168)</f>
        <v>163792.5</v>
      </c>
      <c r="R1168" s="243">
        <f>SUMIFS('A-methods'!X:X,'A-methods'!$AG:$AG,"absolute",'A-methods'!$AF:$AF,$B1168,'A-methods'!$F:$F,$C1168,'A-methods'!$A:$A,$D1168)</f>
        <v>163792.5</v>
      </c>
      <c r="S1168" s="243">
        <f>SUMIFS('A-methods'!Y:Y,'A-methods'!$AG:$AG,"absolute",'A-methods'!$AF:$AF,$B1168,'A-methods'!$F:$F,$C1168,'A-methods'!$A:$A,$D1168)</f>
        <v>163792.5</v>
      </c>
      <c r="T1168" s="243">
        <f>SUMIFS('A-methods'!Z:Z,'A-methods'!$AG:$AG,"absolute",'A-methods'!$AF:$AF,$B1168,'A-methods'!$F:$F,$C1168,'A-methods'!$A:$A,$D1168)</f>
        <v>163792.5</v>
      </c>
      <c r="U1168" s="243">
        <f>SUMIFS('A-methods'!AA:AA,'A-methods'!$AG:$AG,"absolute",'A-methods'!$AF:$AF,$B1168,'A-methods'!$F:$F,$C1168,'A-methods'!$A:$A,$D1168)</f>
        <v>163792.5</v>
      </c>
      <c r="V1168" s="243">
        <f>SUMIFS('A-methods'!AB:AB,'A-methods'!$AG:$AG,"absolute",'A-methods'!$AF:$AF,$B1168,'A-methods'!$F:$F,$C1168,'A-methods'!$A:$A,$D1168)</f>
        <v>163792.5</v>
      </c>
      <c r="W1168" s="243">
        <f>SUMIFS('A-methods'!AC:AC,'A-methods'!$AG:$AG,"absolute",'A-methods'!$AF:$AF,$B1168,'A-methods'!$F:$F,$C1168,'A-methods'!$A:$A,$D1168)</f>
        <v>163792.5</v>
      </c>
      <c r="X1168" s="243">
        <f>SUMIFS('A-methods'!AD:AD,'A-methods'!$AG:$AG,"absolute",'A-methods'!$AF:$AF,$B1168,'A-methods'!$F:$F,$C1168,'A-methods'!$A:$A,$D1168)</f>
        <v>163792.5</v>
      </c>
      <c r="Y1168" s="243">
        <f>SUMIFS('A-methods'!AE:AE,'A-methods'!$AG:$AG,"absolute",'A-methods'!$AF:$AF,$B1168,'A-methods'!$F:$F,$C1168,'A-methods'!$A:$A,$D1168)</f>
        <v>163792.5</v>
      </c>
    </row>
    <row r="1169" spans="1:27">
      <c r="A1169" s="237" t="s">
        <v>258</v>
      </c>
      <c r="B1169" s="221" t="s">
        <v>766</v>
      </c>
      <c r="C1169" s="274" t="str">
        <f t="shared" si="112"/>
        <v>Qld</v>
      </c>
      <c r="D1169" s="272" t="str">
        <f t="shared" si="111"/>
        <v>High</v>
      </c>
      <c r="E1169" s="195">
        <f>SUMIFS('A-methods'!K:K,'A-methods'!$AG:$AG,"absolute",'A-methods'!$AF:$AF,$B1169,'A-methods'!$F:$F,$C1169,'A-methods'!$A:$A,$D1169)</f>
        <v>39224.950996050604</v>
      </c>
      <c r="F1169" s="243">
        <f>SUMIFS('A-methods'!L:L,'A-methods'!$AG:$AG,"absolute",'A-methods'!$AF:$AF,$B1169,'A-methods'!$F:$F,$C1169,'A-methods'!$A:$A,$D1169)</f>
        <v>39813.325260991362</v>
      </c>
      <c r="G1169" s="243">
        <f>SUMIFS('A-methods'!M:M,'A-methods'!$AG:$AG,"absolute",'A-methods'!$AF:$AF,$B1169,'A-methods'!$F:$F,$C1169,'A-methods'!$A:$A,$D1169)</f>
        <v>40410.525139906225</v>
      </c>
      <c r="H1169" s="243">
        <f>SUMIFS('A-methods'!N:N,'A-methods'!$AG:$AG,"absolute",'A-methods'!$AF:$AF,$B1169,'A-methods'!$F:$F,$C1169,'A-methods'!$A:$A,$D1169)</f>
        <v>41016.683017004812</v>
      </c>
      <c r="I1169" s="243">
        <f>SUMIFS('A-methods'!O:O,'A-methods'!$AG:$AG,"absolute",'A-methods'!$AF:$AF,$B1169,'A-methods'!$F:$F,$C1169,'A-methods'!$A:$A,$D1169)</f>
        <v>41631.933262259881</v>
      </c>
      <c r="J1169" s="243">
        <f>SUMIFS('A-methods'!P:P,'A-methods'!$AG:$AG,"absolute",'A-methods'!$AF:$AF,$B1169,'A-methods'!$F:$F,$C1169,'A-methods'!$A:$A,$D1169)</f>
        <v>42256.412261193778</v>
      </c>
      <c r="K1169" s="243">
        <f>SUMIFS('A-methods'!Q:Q,'A-methods'!$AG:$AG,"absolute",'A-methods'!$AF:$AF,$B1169,'A-methods'!$F:$F,$C1169,'A-methods'!$A:$A,$D1169)</f>
        <v>42890.258445111678</v>
      </c>
      <c r="L1169" s="243">
        <f>SUMIFS('A-methods'!R:R,'A-methods'!$AG:$AG,"absolute",'A-methods'!$AF:$AF,$B1169,'A-methods'!$F:$F,$C1169,'A-methods'!$A:$A,$D1169)</f>
        <v>43533.612321788351</v>
      </c>
      <c r="M1169" s="243">
        <f>SUMIFS('A-methods'!S:S,'A-methods'!$AG:$AG,"absolute",'A-methods'!$AF:$AF,$B1169,'A-methods'!$F:$F,$C1169,'A-methods'!$A:$A,$D1169)</f>
        <v>44186.616506615173</v>
      </c>
      <c r="N1169" s="243">
        <f>SUMIFS('A-methods'!T:T,'A-methods'!$AG:$AG,"absolute",'A-methods'!$AF:$AF,$B1169,'A-methods'!$F:$F,$C1169,'A-methods'!$A:$A,$D1169)</f>
        <v>44849.415754214395</v>
      </c>
      <c r="O1169" s="243">
        <f>SUMIFS('A-methods'!U:U,'A-methods'!$AG:$AG,"absolute",'A-methods'!$AF:$AF,$B1169,'A-methods'!$F:$F,$C1169,'A-methods'!$A:$A,$D1169)</f>
        <v>45522.156990527605</v>
      </c>
      <c r="P1169" s="243">
        <f>SUMIFS('A-methods'!V:V,'A-methods'!$AG:$AG,"absolute",'A-methods'!$AF:$AF,$B1169,'A-methods'!$F:$F,$C1169,'A-methods'!$A:$A,$D1169)</f>
        <v>46204.989345385511</v>
      </c>
      <c r="Q1169" s="243">
        <f>SUMIFS('A-methods'!W:W,'A-methods'!$AG:$AG,"absolute",'A-methods'!$AF:$AF,$B1169,'A-methods'!$F:$F,$C1169,'A-methods'!$A:$A,$D1169)</f>
        <v>46898.064185566291</v>
      </c>
      <c r="R1169" s="243">
        <f>SUMIFS('A-methods'!X:X,'A-methods'!$AG:$AG,"absolute",'A-methods'!$AF:$AF,$B1169,'A-methods'!$F:$F,$C1169,'A-methods'!$A:$A,$D1169)</f>
        <v>47601.53514834978</v>
      </c>
      <c r="S1169" s="243">
        <f>SUMIFS('A-methods'!Y:Y,'A-methods'!$AG:$AG,"absolute",'A-methods'!$AF:$AF,$B1169,'A-methods'!$F:$F,$C1169,'A-methods'!$A:$A,$D1169)</f>
        <v>48315.558175575025</v>
      </c>
      <c r="T1169" s="243">
        <f>SUMIFS('A-methods'!Z:Z,'A-methods'!$AG:$AG,"absolute",'A-methods'!$AF:$AF,$B1169,'A-methods'!$F:$F,$C1169,'A-methods'!$A:$A,$D1169)</f>
        <v>49040.291548208646</v>
      </c>
      <c r="U1169" s="243">
        <f>SUMIFS('A-methods'!AA:AA,'A-methods'!$AG:$AG,"absolute",'A-methods'!$AF:$AF,$B1169,'A-methods'!$F:$F,$C1169,'A-methods'!$A:$A,$D1169)</f>
        <v>49775.895921431773</v>
      </c>
      <c r="V1169" s="243">
        <f>SUMIFS('A-methods'!AB:AB,'A-methods'!$AG:$AG,"absolute",'A-methods'!$AF:$AF,$B1169,'A-methods'!$F:$F,$C1169,'A-methods'!$A:$A,$D1169)</f>
        <v>50522.534360253245</v>
      </c>
      <c r="W1169" s="243">
        <f>SUMIFS('A-methods'!AC:AC,'A-methods'!$AG:$AG,"absolute",'A-methods'!$AF:$AF,$B1169,'A-methods'!$F:$F,$C1169,'A-methods'!$A:$A,$D1169)</f>
        <v>51280.37237565704</v>
      </c>
      <c r="X1169" s="243">
        <f>SUMIFS('A-methods'!AD:AD,'A-methods'!$AG:$AG,"absolute",'A-methods'!$AF:$AF,$B1169,'A-methods'!$F:$F,$C1169,'A-methods'!$A:$A,$D1169)</f>
        <v>52049.577961291892</v>
      </c>
      <c r="Y1169" s="243">
        <f>SUMIFS('A-methods'!AE:AE,'A-methods'!$AG:$AG,"absolute",'A-methods'!$AF:$AF,$B1169,'A-methods'!$F:$F,$C1169,'A-methods'!$A:$A,$D1169)</f>
        <v>52830.321630711267</v>
      </c>
    </row>
    <row r="1170" spans="1:27">
      <c r="A1170" s="237" t="s">
        <v>259</v>
      </c>
      <c r="B1170" s="221" t="s">
        <v>263</v>
      </c>
      <c r="C1170" s="274" t="str">
        <f t="shared" si="112"/>
        <v>Qld</v>
      </c>
      <c r="D1170" s="272" t="str">
        <f t="shared" si="111"/>
        <v>High</v>
      </c>
      <c r="E1170" s="195">
        <f>SUMIFS('A-methods'!K:K,'A-methods'!$AG:$AG,"absolute",'A-methods'!$AF:$AF,$B1170,'A-methods'!$F:$F,$C1170,'A-methods'!$A:$A,$D1170)</f>
        <v>0</v>
      </c>
      <c r="F1170" s="243">
        <f>SUMIFS('A-methods'!L:L,'A-methods'!$AG:$AG,"absolute",'A-methods'!$AF:$AF,$B1170,'A-methods'!$F:$F,$C1170,'A-methods'!$A:$A,$D1170)</f>
        <v>0</v>
      </c>
      <c r="G1170" s="243">
        <f>SUMIFS('A-methods'!M:M,'A-methods'!$AG:$AG,"absolute",'A-methods'!$AF:$AF,$B1170,'A-methods'!$F:$F,$C1170,'A-methods'!$A:$A,$D1170)</f>
        <v>0</v>
      </c>
      <c r="H1170" s="243">
        <f>SUMIFS('A-methods'!N:N,'A-methods'!$AG:$AG,"absolute",'A-methods'!$AF:$AF,$B1170,'A-methods'!$F:$F,$C1170,'A-methods'!$A:$A,$D1170)</f>
        <v>0</v>
      </c>
      <c r="I1170" s="243">
        <f>SUMIFS('A-methods'!O:O,'A-methods'!$AG:$AG,"absolute",'A-methods'!$AF:$AF,$B1170,'A-methods'!$F:$F,$C1170,'A-methods'!$A:$A,$D1170)</f>
        <v>0</v>
      </c>
      <c r="J1170" s="243">
        <f>SUMIFS('A-methods'!P:P,'A-methods'!$AG:$AG,"absolute",'A-methods'!$AF:$AF,$B1170,'A-methods'!$F:$F,$C1170,'A-methods'!$A:$A,$D1170)</f>
        <v>0</v>
      </c>
      <c r="K1170" s="243">
        <f>SUMIFS('A-methods'!Q:Q,'A-methods'!$AG:$AG,"absolute",'A-methods'!$AF:$AF,$B1170,'A-methods'!$F:$F,$C1170,'A-methods'!$A:$A,$D1170)</f>
        <v>0</v>
      </c>
      <c r="L1170" s="243">
        <f>SUMIFS('A-methods'!R:R,'A-methods'!$AG:$AG,"absolute",'A-methods'!$AF:$AF,$B1170,'A-methods'!$F:$F,$C1170,'A-methods'!$A:$A,$D1170)</f>
        <v>0</v>
      </c>
      <c r="M1170" s="243">
        <f>SUMIFS('A-methods'!S:S,'A-methods'!$AG:$AG,"absolute",'A-methods'!$AF:$AF,$B1170,'A-methods'!$F:$F,$C1170,'A-methods'!$A:$A,$D1170)</f>
        <v>0</v>
      </c>
      <c r="N1170" s="243">
        <f>SUMIFS('A-methods'!T:T,'A-methods'!$AG:$AG,"absolute",'A-methods'!$AF:$AF,$B1170,'A-methods'!$F:$F,$C1170,'A-methods'!$A:$A,$D1170)</f>
        <v>0</v>
      </c>
      <c r="O1170" s="243">
        <f>SUMIFS('A-methods'!U:U,'A-methods'!$AG:$AG,"absolute",'A-methods'!$AF:$AF,$B1170,'A-methods'!$F:$F,$C1170,'A-methods'!$A:$A,$D1170)</f>
        <v>0</v>
      </c>
      <c r="P1170" s="243">
        <f>SUMIFS('A-methods'!V:V,'A-methods'!$AG:$AG,"absolute",'A-methods'!$AF:$AF,$B1170,'A-methods'!$F:$F,$C1170,'A-methods'!$A:$A,$D1170)</f>
        <v>0</v>
      </c>
      <c r="Q1170" s="243">
        <f>SUMIFS('A-methods'!W:W,'A-methods'!$AG:$AG,"absolute",'A-methods'!$AF:$AF,$B1170,'A-methods'!$F:$F,$C1170,'A-methods'!$A:$A,$D1170)</f>
        <v>0</v>
      </c>
      <c r="R1170" s="243">
        <f>SUMIFS('A-methods'!X:X,'A-methods'!$AG:$AG,"absolute",'A-methods'!$AF:$AF,$B1170,'A-methods'!$F:$F,$C1170,'A-methods'!$A:$A,$D1170)</f>
        <v>0</v>
      </c>
      <c r="S1170" s="243">
        <f>SUMIFS('A-methods'!Y:Y,'A-methods'!$AG:$AG,"absolute",'A-methods'!$AF:$AF,$B1170,'A-methods'!$F:$F,$C1170,'A-methods'!$A:$A,$D1170)</f>
        <v>0</v>
      </c>
      <c r="T1170" s="243">
        <f>SUMIFS('A-methods'!Z:Z,'A-methods'!$AG:$AG,"absolute",'A-methods'!$AF:$AF,$B1170,'A-methods'!$F:$F,$C1170,'A-methods'!$A:$A,$D1170)</f>
        <v>0</v>
      </c>
      <c r="U1170" s="243">
        <f>SUMIFS('A-methods'!AA:AA,'A-methods'!$AG:$AG,"absolute",'A-methods'!$AF:$AF,$B1170,'A-methods'!$F:$F,$C1170,'A-methods'!$A:$A,$D1170)</f>
        <v>0</v>
      </c>
      <c r="V1170" s="243">
        <f>SUMIFS('A-methods'!AB:AB,'A-methods'!$AG:$AG,"absolute",'A-methods'!$AF:$AF,$B1170,'A-methods'!$F:$F,$C1170,'A-methods'!$A:$A,$D1170)</f>
        <v>0</v>
      </c>
      <c r="W1170" s="243">
        <f>SUMIFS('A-methods'!AC:AC,'A-methods'!$AG:$AG,"absolute",'A-methods'!$AF:$AF,$B1170,'A-methods'!$F:$F,$C1170,'A-methods'!$A:$A,$D1170)</f>
        <v>0</v>
      </c>
      <c r="X1170" s="243">
        <f>SUMIFS('A-methods'!AD:AD,'A-methods'!$AG:$AG,"absolute",'A-methods'!$AF:$AF,$B1170,'A-methods'!$F:$F,$C1170,'A-methods'!$A:$A,$D1170)</f>
        <v>0</v>
      </c>
      <c r="Y1170" s="243">
        <f>SUMIFS('A-methods'!AE:AE,'A-methods'!$AG:$AG,"absolute",'A-methods'!$AF:$AF,$B1170,'A-methods'!$F:$F,$C1170,'A-methods'!$A:$A,$D1170)</f>
        <v>0</v>
      </c>
    </row>
    <row r="1171" spans="1:27">
      <c r="A1171" s="237" t="s">
        <v>171</v>
      </c>
      <c r="B1171" s="221" t="s">
        <v>172</v>
      </c>
      <c r="C1171" s="274" t="str">
        <f t="shared" si="112"/>
        <v>Qld</v>
      </c>
      <c r="D1171" s="272" t="str">
        <f t="shared" si="111"/>
        <v>High</v>
      </c>
      <c r="E1171" s="195">
        <f>SUMIFS('A-methods'!K:K,'A-methods'!$AG:$AG,"absolute",'A-methods'!$AF:$AF,$B1171,'A-methods'!$F:$F,$C1171,'A-methods'!$A:$A,$D1171)</f>
        <v>56704.200499999999</v>
      </c>
      <c r="F1171" s="243">
        <f>SUMIFS('A-methods'!L:L,'A-methods'!$AG:$AG,"absolute",'A-methods'!$AF:$AF,$B1171,'A-methods'!$F:$F,$C1171,'A-methods'!$A:$A,$D1171)</f>
        <v>56704.200499999999</v>
      </c>
      <c r="G1171" s="243">
        <f>SUMIFS('A-methods'!M:M,'A-methods'!$AG:$AG,"absolute",'A-methods'!$AF:$AF,$B1171,'A-methods'!$F:$F,$C1171,'A-methods'!$A:$A,$D1171)</f>
        <v>56704.200499999999</v>
      </c>
      <c r="H1171" s="243">
        <f>SUMIFS('A-methods'!N:N,'A-methods'!$AG:$AG,"absolute",'A-methods'!$AF:$AF,$B1171,'A-methods'!$F:$F,$C1171,'A-methods'!$A:$A,$D1171)</f>
        <v>56704.200499999999</v>
      </c>
      <c r="I1171" s="243">
        <f>SUMIFS('A-methods'!O:O,'A-methods'!$AG:$AG,"absolute",'A-methods'!$AF:$AF,$B1171,'A-methods'!$F:$F,$C1171,'A-methods'!$A:$A,$D1171)</f>
        <v>56704.200499999999</v>
      </c>
      <c r="J1171" s="243">
        <f>SUMIFS('A-methods'!P:P,'A-methods'!$AG:$AG,"absolute",'A-methods'!$AF:$AF,$B1171,'A-methods'!$F:$F,$C1171,'A-methods'!$A:$A,$D1171)</f>
        <v>56704.200499999999</v>
      </c>
      <c r="K1171" s="243">
        <f>SUMIFS('A-methods'!Q:Q,'A-methods'!$AG:$AG,"absolute",'A-methods'!$AF:$AF,$B1171,'A-methods'!$F:$F,$C1171,'A-methods'!$A:$A,$D1171)</f>
        <v>56704.200499999999</v>
      </c>
      <c r="L1171" s="243">
        <f>SUMIFS('A-methods'!R:R,'A-methods'!$AG:$AG,"absolute",'A-methods'!$AF:$AF,$B1171,'A-methods'!$F:$F,$C1171,'A-methods'!$A:$A,$D1171)</f>
        <v>56704.200499999999</v>
      </c>
      <c r="M1171" s="243">
        <f>SUMIFS('A-methods'!S:S,'A-methods'!$AG:$AG,"absolute",'A-methods'!$AF:$AF,$B1171,'A-methods'!$F:$F,$C1171,'A-methods'!$A:$A,$D1171)</f>
        <v>56704.200499999999</v>
      </c>
      <c r="N1171" s="243">
        <f>SUMIFS('A-methods'!T:T,'A-methods'!$AG:$AG,"absolute",'A-methods'!$AF:$AF,$B1171,'A-methods'!$F:$F,$C1171,'A-methods'!$A:$A,$D1171)</f>
        <v>56704.200499999999</v>
      </c>
      <c r="O1171" s="243">
        <f>SUMIFS('A-methods'!U:U,'A-methods'!$AG:$AG,"absolute",'A-methods'!$AF:$AF,$B1171,'A-methods'!$F:$F,$C1171,'A-methods'!$A:$A,$D1171)</f>
        <v>56704.200499999999</v>
      </c>
      <c r="P1171" s="243">
        <f>SUMIFS('A-methods'!V:V,'A-methods'!$AG:$AG,"absolute",'A-methods'!$AF:$AF,$B1171,'A-methods'!$F:$F,$C1171,'A-methods'!$A:$A,$D1171)</f>
        <v>56704.200499999999</v>
      </c>
      <c r="Q1171" s="243">
        <f>SUMIFS('A-methods'!W:W,'A-methods'!$AG:$AG,"absolute",'A-methods'!$AF:$AF,$B1171,'A-methods'!$F:$F,$C1171,'A-methods'!$A:$A,$D1171)</f>
        <v>56704.200499999999</v>
      </c>
      <c r="R1171" s="243">
        <f>SUMIFS('A-methods'!X:X,'A-methods'!$AG:$AG,"absolute",'A-methods'!$AF:$AF,$B1171,'A-methods'!$F:$F,$C1171,'A-methods'!$A:$A,$D1171)</f>
        <v>56704.200499999999</v>
      </c>
      <c r="S1171" s="243">
        <f>SUMIFS('A-methods'!Y:Y,'A-methods'!$AG:$AG,"absolute",'A-methods'!$AF:$AF,$B1171,'A-methods'!$F:$F,$C1171,'A-methods'!$A:$A,$D1171)</f>
        <v>56704.200499999999</v>
      </c>
      <c r="T1171" s="243">
        <f>SUMIFS('A-methods'!Z:Z,'A-methods'!$AG:$AG,"absolute",'A-methods'!$AF:$AF,$B1171,'A-methods'!$F:$F,$C1171,'A-methods'!$A:$A,$D1171)</f>
        <v>56704.200499999999</v>
      </c>
      <c r="U1171" s="243">
        <f>SUMIFS('A-methods'!AA:AA,'A-methods'!$AG:$AG,"absolute",'A-methods'!$AF:$AF,$B1171,'A-methods'!$F:$F,$C1171,'A-methods'!$A:$A,$D1171)</f>
        <v>56704.200499999999</v>
      </c>
      <c r="V1171" s="243">
        <f>SUMIFS('A-methods'!AB:AB,'A-methods'!$AG:$AG,"absolute",'A-methods'!$AF:$AF,$B1171,'A-methods'!$F:$F,$C1171,'A-methods'!$A:$A,$D1171)</f>
        <v>56704.200499999999</v>
      </c>
      <c r="W1171" s="243">
        <f>SUMIFS('A-methods'!AC:AC,'A-methods'!$AG:$AG,"absolute",'A-methods'!$AF:$AF,$B1171,'A-methods'!$F:$F,$C1171,'A-methods'!$A:$A,$D1171)</f>
        <v>56704.200499999999</v>
      </c>
      <c r="X1171" s="243">
        <f>SUMIFS('A-methods'!AD:AD,'A-methods'!$AG:$AG,"absolute",'A-methods'!$AF:$AF,$B1171,'A-methods'!$F:$F,$C1171,'A-methods'!$A:$A,$D1171)</f>
        <v>56704.200499999999</v>
      </c>
      <c r="Y1171" s="243">
        <f>SUMIFS('A-methods'!AE:AE,'A-methods'!$AG:$AG,"absolute",'A-methods'!$AF:$AF,$B1171,'A-methods'!$F:$F,$C1171,'A-methods'!$A:$A,$D1171)</f>
        <v>56704.200499999999</v>
      </c>
    </row>
    <row r="1172" spans="1:27">
      <c r="A1172" s="237" t="s">
        <v>260</v>
      </c>
      <c r="B1172" s="221" t="s">
        <v>264</v>
      </c>
      <c r="C1172" s="274" t="str">
        <f t="shared" si="112"/>
        <v>Qld</v>
      </c>
      <c r="D1172" s="272" t="str">
        <f t="shared" si="111"/>
        <v>High</v>
      </c>
      <c r="E1172" s="195">
        <f>SUMIFS('A-methods'!K:K,'A-methods'!$AG:$AG,"absolute",'A-methods'!$AF:$AF,$B1172,'A-methods'!$F:$F,$C1172,'A-methods'!$A:$A,$D1172)</f>
        <v>0</v>
      </c>
      <c r="F1172" s="243">
        <f>SUMIFS('A-methods'!L:L,'A-methods'!$AG:$AG,"absolute",'A-methods'!$AF:$AF,$B1172,'A-methods'!$F:$F,$C1172,'A-methods'!$A:$A,$D1172)</f>
        <v>0</v>
      </c>
      <c r="G1172" s="243">
        <f>SUMIFS('A-methods'!M:M,'A-methods'!$AG:$AG,"absolute",'A-methods'!$AF:$AF,$B1172,'A-methods'!$F:$F,$C1172,'A-methods'!$A:$A,$D1172)</f>
        <v>0</v>
      </c>
      <c r="H1172" s="243">
        <f>SUMIFS('A-methods'!N:N,'A-methods'!$AG:$AG,"absolute",'A-methods'!$AF:$AF,$B1172,'A-methods'!$F:$F,$C1172,'A-methods'!$A:$A,$D1172)</f>
        <v>0</v>
      </c>
      <c r="I1172" s="243">
        <f>SUMIFS('A-methods'!O:O,'A-methods'!$AG:$AG,"absolute",'A-methods'!$AF:$AF,$B1172,'A-methods'!$F:$F,$C1172,'A-methods'!$A:$A,$D1172)</f>
        <v>0</v>
      </c>
      <c r="J1172" s="243">
        <f>SUMIFS('A-methods'!P:P,'A-methods'!$AG:$AG,"absolute",'A-methods'!$AF:$AF,$B1172,'A-methods'!$F:$F,$C1172,'A-methods'!$A:$A,$D1172)</f>
        <v>0</v>
      </c>
      <c r="K1172" s="243">
        <f>SUMIFS('A-methods'!Q:Q,'A-methods'!$AG:$AG,"absolute",'A-methods'!$AF:$AF,$B1172,'A-methods'!$F:$F,$C1172,'A-methods'!$A:$A,$D1172)</f>
        <v>0</v>
      </c>
      <c r="L1172" s="243">
        <f>SUMIFS('A-methods'!R:R,'A-methods'!$AG:$AG,"absolute",'A-methods'!$AF:$AF,$B1172,'A-methods'!$F:$F,$C1172,'A-methods'!$A:$A,$D1172)</f>
        <v>0</v>
      </c>
      <c r="M1172" s="243">
        <f>SUMIFS('A-methods'!S:S,'A-methods'!$AG:$AG,"absolute",'A-methods'!$AF:$AF,$B1172,'A-methods'!$F:$F,$C1172,'A-methods'!$A:$A,$D1172)</f>
        <v>0</v>
      </c>
      <c r="N1172" s="243">
        <f>SUMIFS('A-methods'!T:T,'A-methods'!$AG:$AG,"absolute",'A-methods'!$AF:$AF,$B1172,'A-methods'!$F:$F,$C1172,'A-methods'!$A:$A,$D1172)</f>
        <v>0</v>
      </c>
      <c r="O1172" s="243">
        <f>SUMIFS('A-methods'!U:U,'A-methods'!$AG:$AG,"absolute",'A-methods'!$AF:$AF,$B1172,'A-methods'!$F:$F,$C1172,'A-methods'!$A:$A,$D1172)</f>
        <v>0</v>
      </c>
      <c r="P1172" s="243">
        <f>SUMIFS('A-methods'!V:V,'A-methods'!$AG:$AG,"absolute",'A-methods'!$AF:$AF,$B1172,'A-methods'!$F:$F,$C1172,'A-methods'!$A:$A,$D1172)</f>
        <v>0</v>
      </c>
      <c r="Q1172" s="243">
        <f>SUMIFS('A-methods'!W:W,'A-methods'!$AG:$AG,"absolute",'A-methods'!$AF:$AF,$B1172,'A-methods'!$F:$F,$C1172,'A-methods'!$A:$A,$D1172)</f>
        <v>0</v>
      </c>
      <c r="R1172" s="243">
        <f>SUMIFS('A-methods'!X:X,'A-methods'!$AG:$AG,"absolute",'A-methods'!$AF:$AF,$B1172,'A-methods'!$F:$F,$C1172,'A-methods'!$A:$A,$D1172)</f>
        <v>0</v>
      </c>
      <c r="S1172" s="243">
        <f>SUMIFS('A-methods'!Y:Y,'A-methods'!$AG:$AG,"absolute",'A-methods'!$AF:$AF,$B1172,'A-methods'!$F:$F,$C1172,'A-methods'!$A:$A,$D1172)</f>
        <v>0</v>
      </c>
      <c r="T1172" s="243">
        <f>SUMIFS('A-methods'!Z:Z,'A-methods'!$AG:$AG,"absolute",'A-methods'!$AF:$AF,$B1172,'A-methods'!$F:$F,$C1172,'A-methods'!$A:$A,$D1172)</f>
        <v>0</v>
      </c>
      <c r="U1172" s="243">
        <f>SUMIFS('A-methods'!AA:AA,'A-methods'!$AG:$AG,"absolute",'A-methods'!$AF:$AF,$B1172,'A-methods'!$F:$F,$C1172,'A-methods'!$A:$A,$D1172)</f>
        <v>0</v>
      </c>
      <c r="V1172" s="243">
        <f>SUMIFS('A-methods'!AB:AB,'A-methods'!$AG:$AG,"absolute",'A-methods'!$AF:$AF,$B1172,'A-methods'!$F:$F,$C1172,'A-methods'!$A:$A,$D1172)</f>
        <v>0</v>
      </c>
      <c r="W1172" s="243">
        <f>SUMIFS('A-methods'!AC:AC,'A-methods'!$AG:$AG,"absolute",'A-methods'!$AF:$AF,$B1172,'A-methods'!$F:$F,$C1172,'A-methods'!$A:$A,$D1172)</f>
        <v>0</v>
      </c>
      <c r="X1172" s="243">
        <f>SUMIFS('A-methods'!AD:AD,'A-methods'!$AG:$AG,"absolute",'A-methods'!$AF:$AF,$B1172,'A-methods'!$F:$F,$C1172,'A-methods'!$A:$A,$D1172)</f>
        <v>0</v>
      </c>
      <c r="Y1172" s="243">
        <f>SUMIFS('A-methods'!AE:AE,'A-methods'!$AG:$AG,"absolute",'A-methods'!$AF:$AF,$B1172,'A-methods'!$F:$F,$C1172,'A-methods'!$A:$A,$D1172)</f>
        <v>0</v>
      </c>
    </row>
    <row r="1173" spans="1:27">
      <c r="A1173" s="237" t="s">
        <v>175</v>
      </c>
      <c r="B1173" s="221" t="s">
        <v>373</v>
      </c>
      <c r="C1173" s="274" t="str">
        <f t="shared" si="112"/>
        <v>Qld</v>
      </c>
      <c r="D1173" s="272" t="str">
        <f t="shared" si="111"/>
        <v>High</v>
      </c>
      <c r="E1173" s="195">
        <f>SUMIFS('A-methods'!K:K,'A-methods'!$AG:$AG,"absolute",'A-methods'!$AF:$AF,$B1173,'A-methods'!$F:$F,$C1173,'A-methods'!$A:$A,$D1173)</f>
        <v>0</v>
      </c>
      <c r="F1173" s="243">
        <f>SUMIFS('A-methods'!L:L,'A-methods'!$AG:$AG,"absolute",'A-methods'!$AF:$AF,$B1173,'A-methods'!$F:$F,$C1173,'A-methods'!$A:$A,$D1173)</f>
        <v>0</v>
      </c>
      <c r="G1173" s="243">
        <f>SUMIFS('A-methods'!M:M,'A-methods'!$AG:$AG,"absolute",'A-methods'!$AF:$AF,$B1173,'A-methods'!$F:$F,$C1173,'A-methods'!$A:$A,$D1173)</f>
        <v>0</v>
      </c>
      <c r="H1173" s="243">
        <f>SUMIFS('A-methods'!N:N,'A-methods'!$AG:$AG,"absolute",'A-methods'!$AF:$AF,$B1173,'A-methods'!$F:$F,$C1173,'A-methods'!$A:$A,$D1173)</f>
        <v>0</v>
      </c>
      <c r="I1173" s="243">
        <f>SUMIFS('A-methods'!O:O,'A-methods'!$AG:$AG,"absolute",'A-methods'!$AF:$AF,$B1173,'A-methods'!$F:$F,$C1173,'A-methods'!$A:$A,$D1173)</f>
        <v>0</v>
      </c>
      <c r="J1173" s="243">
        <f>SUMIFS('A-methods'!P:P,'A-methods'!$AG:$AG,"absolute",'A-methods'!$AF:$AF,$B1173,'A-methods'!$F:$F,$C1173,'A-methods'!$A:$A,$D1173)</f>
        <v>0</v>
      </c>
      <c r="K1173" s="243">
        <f>SUMIFS('A-methods'!Q:Q,'A-methods'!$AG:$AG,"absolute",'A-methods'!$AF:$AF,$B1173,'A-methods'!$F:$F,$C1173,'A-methods'!$A:$A,$D1173)</f>
        <v>0</v>
      </c>
      <c r="L1173" s="243">
        <f>SUMIFS('A-methods'!R:R,'A-methods'!$AG:$AG,"absolute",'A-methods'!$AF:$AF,$B1173,'A-methods'!$F:$F,$C1173,'A-methods'!$A:$A,$D1173)</f>
        <v>0</v>
      </c>
      <c r="M1173" s="243">
        <f>SUMIFS('A-methods'!S:S,'A-methods'!$AG:$AG,"absolute",'A-methods'!$AF:$AF,$B1173,'A-methods'!$F:$F,$C1173,'A-methods'!$A:$A,$D1173)</f>
        <v>0</v>
      </c>
      <c r="N1173" s="243">
        <f>SUMIFS('A-methods'!T:T,'A-methods'!$AG:$AG,"absolute",'A-methods'!$AF:$AF,$B1173,'A-methods'!$F:$F,$C1173,'A-methods'!$A:$A,$D1173)</f>
        <v>0</v>
      </c>
      <c r="O1173" s="243">
        <f>SUMIFS('A-methods'!U:U,'A-methods'!$AG:$AG,"absolute",'A-methods'!$AF:$AF,$B1173,'A-methods'!$F:$F,$C1173,'A-methods'!$A:$A,$D1173)</f>
        <v>0</v>
      </c>
      <c r="P1173" s="243">
        <f>SUMIFS('A-methods'!V:V,'A-methods'!$AG:$AG,"absolute",'A-methods'!$AF:$AF,$B1173,'A-methods'!$F:$F,$C1173,'A-methods'!$A:$A,$D1173)</f>
        <v>0</v>
      </c>
      <c r="Q1173" s="243">
        <f>SUMIFS('A-methods'!W:W,'A-methods'!$AG:$AG,"absolute",'A-methods'!$AF:$AF,$B1173,'A-methods'!$F:$F,$C1173,'A-methods'!$A:$A,$D1173)</f>
        <v>0</v>
      </c>
      <c r="R1173" s="243">
        <f>SUMIFS('A-methods'!X:X,'A-methods'!$AG:$AG,"absolute",'A-methods'!$AF:$AF,$B1173,'A-methods'!$F:$F,$C1173,'A-methods'!$A:$A,$D1173)</f>
        <v>0</v>
      </c>
      <c r="S1173" s="243">
        <f>SUMIFS('A-methods'!Y:Y,'A-methods'!$AG:$AG,"absolute",'A-methods'!$AF:$AF,$B1173,'A-methods'!$F:$F,$C1173,'A-methods'!$A:$A,$D1173)</f>
        <v>0</v>
      </c>
      <c r="T1173" s="243">
        <f>SUMIFS('A-methods'!Z:Z,'A-methods'!$AG:$AG,"absolute",'A-methods'!$AF:$AF,$B1173,'A-methods'!$F:$F,$C1173,'A-methods'!$A:$A,$D1173)</f>
        <v>0</v>
      </c>
      <c r="U1173" s="243">
        <f>SUMIFS('A-methods'!AA:AA,'A-methods'!$AG:$AG,"absolute",'A-methods'!$AF:$AF,$B1173,'A-methods'!$F:$F,$C1173,'A-methods'!$A:$A,$D1173)</f>
        <v>0</v>
      </c>
      <c r="V1173" s="243">
        <f>SUMIFS('A-methods'!AB:AB,'A-methods'!$AG:$AG,"absolute",'A-methods'!$AF:$AF,$B1173,'A-methods'!$F:$F,$C1173,'A-methods'!$A:$A,$D1173)</f>
        <v>0</v>
      </c>
      <c r="W1173" s="243">
        <f>SUMIFS('A-methods'!AC:AC,'A-methods'!$AG:$AG,"absolute",'A-methods'!$AF:$AF,$B1173,'A-methods'!$F:$F,$C1173,'A-methods'!$A:$A,$D1173)</f>
        <v>0</v>
      </c>
      <c r="X1173" s="243">
        <f>SUMIFS('A-methods'!AD:AD,'A-methods'!$AG:$AG,"absolute",'A-methods'!$AF:$AF,$B1173,'A-methods'!$F:$F,$C1173,'A-methods'!$A:$A,$D1173)</f>
        <v>0</v>
      </c>
      <c r="Y1173" s="243">
        <f>SUMIFS('A-methods'!AE:AE,'A-methods'!$AG:$AG,"absolute",'A-methods'!$AF:$AF,$B1173,'A-methods'!$F:$F,$C1173,'A-methods'!$A:$A,$D1173)</f>
        <v>0</v>
      </c>
    </row>
    <row r="1174" spans="1:27" s="241" customFormat="1" ht="15">
      <c r="A1174" s="237" t="s">
        <v>189</v>
      </c>
      <c r="B1174" s="221" t="s">
        <v>190</v>
      </c>
      <c r="C1174" s="274" t="str">
        <f t="shared" si="112"/>
        <v>Qld</v>
      </c>
      <c r="D1174" s="272" t="str">
        <f t="shared" si="111"/>
        <v>High</v>
      </c>
      <c r="E1174" s="195">
        <f>SUMIFS('A-methods'!K:K,'A-methods'!$AG:$AG,"absolute",'A-methods'!$AF:$AF,$B1174,'A-methods'!$F:$F,$C1174,'A-methods'!$A:$A,$D1174)</f>
        <v>0</v>
      </c>
      <c r="F1174" s="243">
        <f>SUMIFS('A-methods'!L:L,'A-methods'!$AG:$AG,"absolute",'A-methods'!$AF:$AF,$B1174,'A-methods'!$F:$F,$C1174,'A-methods'!$A:$A,$D1174)</f>
        <v>0</v>
      </c>
      <c r="G1174" s="243">
        <f>SUMIFS('A-methods'!M:M,'A-methods'!$AG:$AG,"absolute",'A-methods'!$AF:$AF,$B1174,'A-methods'!$F:$F,$C1174,'A-methods'!$A:$A,$D1174)</f>
        <v>0</v>
      </c>
      <c r="H1174" s="243">
        <f>SUMIFS('A-methods'!N:N,'A-methods'!$AG:$AG,"absolute",'A-methods'!$AF:$AF,$B1174,'A-methods'!$F:$F,$C1174,'A-methods'!$A:$A,$D1174)</f>
        <v>0</v>
      </c>
      <c r="I1174" s="243">
        <f>SUMIFS('A-methods'!O:O,'A-methods'!$AG:$AG,"absolute",'A-methods'!$AF:$AF,$B1174,'A-methods'!$F:$F,$C1174,'A-methods'!$A:$A,$D1174)</f>
        <v>0</v>
      </c>
      <c r="J1174" s="243">
        <f>SUMIFS('A-methods'!P:P,'A-methods'!$AG:$AG,"absolute",'A-methods'!$AF:$AF,$B1174,'A-methods'!$F:$F,$C1174,'A-methods'!$A:$A,$D1174)</f>
        <v>0</v>
      </c>
      <c r="K1174" s="243">
        <f>SUMIFS('A-methods'!Q:Q,'A-methods'!$AG:$AG,"absolute",'A-methods'!$AF:$AF,$B1174,'A-methods'!$F:$F,$C1174,'A-methods'!$A:$A,$D1174)</f>
        <v>0</v>
      </c>
      <c r="L1174" s="243">
        <f>SUMIFS('A-methods'!R:R,'A-methods'!$AG:$AG,"absolute",'A-methods'!$AF:$AF,$B1174,'A-methods'!$F:$F,$C1174,'A-methods'!$A:$A,$D1174)</f>
        <v>0</v>
      </c>
      <c r="M1174" s="243">
        <f>SUMIFS('A-methods'!S:S,'A-methods'!$AG:$AG,"absolute",'A-methods'!$AF:$AF,$B1174,'A-methods'!$F:$F,$C1174,'A-methods'!$A:$A,$D1174)</f>
        <v>0</v>
      </c>
      <c r="N1174" s="243">
        <f>SUMIFS('A-methods'!T:T,'A-methods'!$AG:$AG,"absolute",'A-methods'!$AF:$AF,$B1174,'A-methods'!$F:$F,$C1174,'A-methods'!$A:$A,$D1174)</f>
        <v>0</v>
      </c>
      <c r="O1174" s="243">
        <f>SUMIFS('A-methods'!U:U,'A-methods'!$AG:$AG,"absolute",'A-methods'!$AF:$AF,$B1174,'A-methods'!$F:$F,$C1174,'A-methods'!$A:$A,$D1174)</f>
        <v>0</v>
      </c>
      <c r="P1174" s="243">
        <f>SUMIFS('A-methods'!V:V,'A-methods'!$AG:$AG,"absolute",'A-methods'!$AF:$AF,$B1174,'A-methods'!$F:$F,$C1174,'A-methods'!$A:$A,$D1174)</f>
        <v>0</v>
      </c>
      <c r="Q1174" s="243">
        <f>SUMIFS('A-methods'!W:W,'A-methods'!$AG:$AG,"absolute",'A-methods'!$AF:$AF,$B1174,'A-methods'!$F:$F,$C1174,'A-methods'!$A:$A,$D1174)</f>
        <v>0</v>
      </c>
      <c r="R1174" s="243">
        <f>SUMIFS('A-methods'!X:X,'A-methods'!$AG:$AG,"absolute",'A-methods'!$AF:$AF,$B1174,'A-methods'!$F:$F,$C1174,'A-methods'!$A:$A,$D1174)</f>
        <v>0</v>
      </c>
      <c r="S1174" s="243">
        <f>SUMIFS('A-methods'!Y:Y,'A-methods'!$AG:$AG,"absolute",'A-methods'!$AF:$AF,$B1174,'A-methods'!$F:$F,$C1174,'A-methods'!$A:$A,$D1174)</f>
        <v>0</v>
      </c>
      <c r="T1174" s="243">
        <f>SUMIFS('A-methods'!Z:Z,'A-methods'!$AG:$AG,"absolute",'A-methods'!$AF:$AF,$B1174,'A-methods'!$F:$F,$C1174,'A-methods'!$A:$A,$D1174)</f>
        <v>0</v>
      </c>
      <c r="U1174" s="243">
        <f>SUMIFS('A-methods'!AA:AA,'A-methods'!$AG:$AG,"absolute",'A-methods'!$AF:$AF,$B1174,'A-methods'!$F:$F,$C1174,'A-methods'!$A:$A,$D1174)</f>
        <v>0</v>
      </c>
      <c r="V1174" s="243">
        <f>SUMIFS('A-methods'!AB:AB,'A-methods'!$AG:$AG,"absolute",'A-methods'!$AF:$AF,$B1174,'A-methods'!$F:$F,$C1174,'A-methods'!$A:$A,$D1174)</f>
        <v>0</v>
      </c>
      <c r="W1174" s="243">
        <f>SUMIFS('A-methods'!AC:AC,'A-methods'!$AG:$AG,"absolute",'A-methods'!$AF:$AF,$B1174,'A-methods'!$F:$F,$C1174,'A-methods'!$A:$A,$D1174)</f>
        <v>0</v>
      </c>
      <c r="X1174" s="243">
        <f>SUMIFS('A-methods'!AD:AD,'A-methods'!$AG:$AG,"absolute",'A-methods'!$AF:$AF,$B1174,'A-methods'!$F:$F,$C1174,'A-methods'!$A:$A,$D1174)</f>
        <v>0</v>
      </c>
      <c r="Y1174" s="243">
        <f>SUMIFS('A-methods'!AE:AE,'A-methods'!$AG:$AG,"absolute",'A-methods'!$AF:$AF,$B1174,'A-methods'!$F:$F,$C1174,'A-methods'!$A:$A,$D1174)</f>
        <v>0</v>
      </c>
      <c r="AA1174" s="356"/>
    </row>
    <row r="1175" spans="1:27" ht="12.75" customHeight="1">
      <c r="A1175" s="244" t="s">
        <v>262</v>
      </c>
      <c r="B1175" s="245" t="s">
        <v>265</v>
      </c>
      <c r="C1175" s="188" t="str">
        <f t="shared" ref="C1175:D1179" si="113">C1174</f>
        <v>Qld</v>
      </c>
      <c r="D1175" s="275" t="str">
        <f t="shared" si="113"/>
        <v>High</v>
      </c>
      <c r="E1175" s="198">
        <f>SUMIFS('A-methods'!K:K,'A-methods'!$AG:$AG,"absolute",'A-methods'!$AF:$AF,$B1175,'A-methods'!$F:$F,$C1175,'A-methods'!$A:$A,$D1175)</f>
        <v>0</v>
      </c>
      <c r="F1175" s="196">
        <f>SUMIFS('A-methods'!L:L,'A-methods'!$AG:$AG,"absolute",'A-methods'!$AF:$AF,$B1175,'A-methods'!$F:$F,$C1175,'A-methods'!$A:$A,$D1175)</f>
        <v>0</v>
      </c>
      <c r="G1175" s="196">
        <f>SUMIFS('A-methods'!M:M,'A-methods'!$AG:$AG,"absolute",'A-methods'!$AF:$AF,$B1175,'A-methods'!$F:$F,$C1175,'A-methods'!$A:$A,$D1175)</f>
        <v>0</v>
      </c>
      <c r="H1175" s="196">
        <f>SUMIFS('A-methods'!N:N,'A-methods'!$AG:$AG,"absolute",'A-methods'!$AF:$AF,$B1175,'A-methods'!$F:$F,$C1175,'A-methods'!$A:$A,$D1175)</f>
        <v>0</v>
      </c>
      <c r="I1175" s="196">
        <f>SUMIFS('A-methods'!O:O,'A-methods'!$AG:$AG,"absolute",'A-methods'!$AF:$AF,$B1175,'A-methods'!$F:$F,$C1175,'A-methods'!$A:$A,$D1175)</f>
        <v>0</v>
      </c>
      <c r="J1175" s="196">
        <f>SUMIFS('A-methods'!P:P,'A-methods'!$AG:$AG,"absolute",'A-methods'!$AF:$AF,$B1175,'A-methods'!$F:$F,$C1175,'A-methods'!$A:$A,$D1175)</f>
        <v>0</v>
      </c>
      <c r="K1175" s="196">
        <f>SUMIFS('A-methods'!Q:Q,'A-methods'!$AG:$AG,"absolute",'A-methods'!$AF:$AF,$B1175,'A-methods'!$F:$F,$C1175,'A-methods'!$A:$A,$D1175)</f>
        <v>0</v>
      </c>
      <c r="L1175" s="196">
        <f>SUMIFS('A-methods'!R:R,'A-methods'!$AG:$AG,"absolute",'A-methods'!$AF:$AF,$B1175,'A-methods'!$F:$F,$C1175,'A-methods'!$A:$A,$D1175)</f>
        <v>0</v>
      </c>
      <c r="M1175" s="196">
        <f>SUMIFS('A-methods'!S:S,'A-methods'!$AG:$AG,"absolute",'A-methods'!$AF:$AF,$B1175,'A-methods'!$F:$F,$C1175,'A-methods'!$A:$A,$D1175)</f>
        <v>0</v>
      </c>
      <c r="N1175" s="196">
        <f>SUMIFS('A-methods'!T:T,'A-methods'!$AG:$AG,"absolute",'A-methods'!$AF:$AF,$B1175,'A-methods'!$F:$F,$C1175,'A-methods'!$A:$A,$D1175)</f>
        <v>0</v>
      </c>
      <c r="O1175" s="196">
        <f>SUMIFS('A-methods'!U:U,'A-methods'!$AG:$AG,"absolute",'A-methods'!$AF:$AF,$B1175,'A-methods'!$F:$F,$C1175,'A-methods'!$A:$A,$D1175)</f>
        <v>0</v>
      </c>
      <c r="P1175" s="196">
        <f>SUMIFS('A-methods'!V:V,'A-methods'!$AG:$AG,"absolute",'A-methods'!$AF:$AF,$B1175,'A-methods'!$F:$F,$C1175,'A-methods'!$A:$A,$D1175)</f>
        <v>0</v>
      </c>
      <c r="Q1175" s="196">
        <f>SUMIFS('A-methods'!W:W,'A-methods'!$AG:$AG,"absolute",'A-methods'!$AF:$AF,$B1175,'A-methods'!$F:$F,$C1175,'A-methods'!$A:$A,$D1175)</f>
        <v>0</v>
      </c>
      <c r="R1175" s="196">
        <f>SUMIFS('A-methods'!X:X,'A-methods'!$AG:$AG,"absolute",'A-methods'!$AF:$AF,$B1175,'A-methods'!$F:$F,$C1175,'A-methods'!$A:$A,$D1175)</f>
        <v>0</v>
      </c>
      <c r="S1175" s="196">
        <f>SUMIFS('A-methods'!Y:Y,'A-methods'!$AG:$AG,"absolute",'A-methods'!$AF:$AF,$B1175,'A-methods'!$F:$F,$C1175,'A-methods'!$A:$A,$D1175)</f>
        <v>0</v>
      </c>
      <c r="T1175" s="196">
        <f>SUMIFS('A-methods'!Z:Z,'A-methods'!$AG:$AG,"absolute",'A-methods'!$AF:$AF,$B1175,'A-methods'!$F:$F,$C1175,'A-methods'!$A:$A,$D1175)</f>
        <v>0</v>
      </c>
      <c r="U1175" s="196">
        <f>SUMIFS('A-methods'!AA:AA,'A-methods'!$AG:$AG,"absolute",'A-methods'!$AF:$AF,$B1175,'A-methods'!$F:$F,$C1175,'A-methods'!$A:$A,$D1175)</f>
        <v>0</v>
      </c>
      <c r="V1175" s="196">
        <f>SUMIFS('A-methods'!AB:AB,'A-methods'!$AG:$AG,"absolute",'A-methods'!$AF:$AF,$B1175,'A-methods'!$F:$F,$C1175,'A-methods'!$A:$A,$D1175)</f>
        <v>0</v>
      </c>
      <c r="W1175" s="196">
        <f>SUMIFS('A-methods'!AC:AC,'A-methods'!$AG:$AG,"absolute",'A-methods'!$AF:$AF,$B1175,'A-methods'!$F:$F,$C1175,'A-methods'!$A:$A,$D1175)</f>
        <v>0</v>
      </c>
      <c r="X1175" s="196">
        <f>SUMIFS('A-methods'!AD:AD,'A-methods'!$AG:$AG,"absolute",'A-methods'!$AF:$AF,$B1175,'A-methods'!$F:$F,$C1175,'A-methods'!$A:$A,$D1175)</f>
        <v>0</v>
      </c>
      <c r="Y1175" s="196">
        <f>SUMIFS('A-methods'!AE:AE,'A-methods'!$AG:$AG,"absolute",'A-methods'!$AF:$AF,$B1175,'A-methods'!$F:$F,$C1175,'A-methods'!$A:$A,$D1175)</f>
        <v>0</v>
      </c>
    </row>
    <row r="1176" spans="1:27">
      <c r="A1176" s="222"/>
      <c r="B1176" s="213"/>
      <c r="C1176" s="250" t="str">
        <f t="shared" si="113"/>
        <v>Qld</v>
      </c>
      <c r="D1176" s="250"/>
      <c r="E1176" s="360">
        <f>SUM(E1148:E1175)</f>
        <v>259721.65149605062</v>
      </c>
      <c r="F1176" s="324">
        <f t="shared" ref="F1176:Y1176" si="114">SUM(F1148:F1175)</f>
        <v>260310.02576099135</v>
      </c>
      <c r="G1176" s="324">
        <f t="shared" si="114"/>
        <v>260907.22563990622</v>
      </c>
      <c r="H1176" s="324">
        <f t="shared" si="114"/>
        <v>284013.38351700478</v>
      </c>
      <c r="I1176" s="324">
        <f t="shared" si="114"/>
        <v>284628.63376225985</v>
      </c>
      <c r="J1176" s="324">
        <f t="shared" si="114"/>
        <v>285253.11276119377</v>
      </c>
      <c r="K1176" s="324">
        <f t="shared" si="114"/>
        <v>285886.95894511166</v>
      </c>
      <c r="L1176" s="324">
        <f t="shared" si="114"/>
        <v>286530.31282178836</v>
      </c>
      <c r="M1176" s="324">
        <f t="shared" si="114"/>
        <v>287183.31700661517</v>
      </c>
      <c r="N1176" s="324">
        <f t="shared" si="114"/>
        <v>287846.11625421437</v>
      </c>
      <c r="O1176" s="324">
        <f t="shared" si="114"/>
        <v>288518.85749052762</v>
      </c>
      <c r="P1176" s="324">
        <f t="shared" si="114"/>
        <v>289201.6898453855</v>
      </c>
      <c r="Q1176" s="324">
        <f t="shared" si="114"/>
        <v>289894.7646855663</v>
      </c>
      <c r="R1176" s="324">
        <f t="shared" si="114"/>
        <v>268098.23564834974</v>
      </c>
      <c r="S1176" s="324">
        <f t="shared" si="114"/>
        <v>268812.25867557502</v>
      </c>
      <c r="T1176" s="324">
        <f t="shared" si="114"/>
        <v>269536.99204820866</v>
      </c>
      <c r="U1176" s="324">
        <f t="shared" si="114"/>
        <v>270272.59642143175</v>
      </c>
      <c r="V1176" s="324">
        <f t="shared" si="114"/>
        <v>271019.23486025323</v>
      </c>
      <c r="W1176" s="324">
        <f t="shared" si="114"/>
        <v>271777.072875657</v>
      </c>
      <c r="X1176" s="324">
        <f t="shared" si="114"/>
        <v>272546.27846129186</v>
      </c>
      <c r="Y1176" s="324">
        <f t="shared" si="114"/>
        <v>273327.02213071124</v>
      </c>
    </row>
    <row r="1177" spans="1:27" ht="15.75">
      <c r="A1177" s="242" t="str">
        <f>A1116</f>
        <v>Qld</v>
      </c>
      <c r="B1177" s="242" t="s">
        <v>212</v>
      </c>
      <c r="C1177" s="250" t="str">
        <f t="shared" si="113"/>
        <v>Qld</v>
      </c>
      <c r="D1177" s="250"/>
      <c r="E1177" s="361" t="str">
        <f>""</f>
        <v/>
      </c>
      <c r="F1177" s="217" t="str">
        <f>""</f>
        <v/>
      </c>
      <c r="G1177" s="217" t="str">
        <f>""</f>
        <v/>
      </c>
      <c r="H1177" s="217" t="str">
        <f>""</f>
        <v/>
      </c>
      <c r="I1177" s="217" t="str">
        <f>""</f>
        <v/>
      </c>
      <c r="J1177" s="217" t="str">
        <f>""</f>
        <v/>
      </c>
      <c r="K1177" s="217" t="str">
        <f>""</f>
        <v/>
      </c>
      <c r="L1177" s="217" t="str">
        <f>""</f>
        <v/>
      </c>
      <c r="M1177" s="217" t="str">
        <f>""</f>
        <v/>
      </c>
      <c r="N1177" s="217" t="str">
        <f>""</f>
        <v/>
      </c>
      <c r="O1177" s="217" t="str">
        <f>""</f>
        <v/>
      </c>
      <c r="P1177" s="217" t="str">
        <f>""</f>
        <v/>
      </c>
      <c r="Q1177" s="217" t="str">
        <f>""</f>
        <v/>
      </c>
      <c r="R1177" s="217" t="str">
        <f>""</f>
        <v/>
      </c>
      <c r="S1177" s="217" t="str">
        <f>""</f>
        <v/>
      </c>
      <c r="T1177" s="217" t="str">
        <f>""</f>
        <v/>
      </c>
      <c r="U1177" s="217" t="str">
        <f>""</f>
        <v/>
      </c>
      <c r="V1177" s="217" t="str">
        <f>""</f>
        <v/>
      </c>
      <c r="W1177" s="217" t="str">
        <f>""</f>
        <v/>
      </c>
      <c r="X1177" s="217" t="str">
        <f>""</f>
        <v/>
      </c>
      <c r="Y1177" s="217" t="str">
        <f>""</f>
        <v/>
      </c>
    </row>
    <row r="1178" spans="1:27">
      <c r="A1178" s="246" t="s">
        <v>21</v>
      </c>
      <c r="B1178" s="247" t="s">
        <v>198</v>
      </c>
      <c r="C1178" s="273" t="str">
        <f t="shared" si="113"/>
        <v>Qld</v>
      </c>
      <c r="D1178" s="271" t="s">
        <v>216</v>
      </c>
      <c r="E1178" s="357">
        <f>SUMIFS('A-methods'!K:K,'A-methods'!$AG:$AG,"absolute",'A-methods'!$AF:$AF,$B1178,'A-methods'!$F:$F,$C1178,'A-methods'!$A:$A,$D1178)</f>
        <v>0</v>
      </c>
      <c r="F1178" s="248">
        <f>SUMIFS('A-methods'!L:L,'A-methods'!$AG:$AG,"absolute",'A-methods'!$AF:$AF,$B1178,'A-methods'!$F:$F,$C1178,'A-methods'!$A:$A,$D1178)</f>
        <v>0</v>
      </c>
      <c r="G1178" s="248">
        <f>SUMIFS('A-methods'!M:M,'A-methods'!$AG:$AG,"absolute",'A-methods'!$AF:$AF,$B1178,'A-methods'!$F:$F,$C1178,'A-methods'!$A:$A,$D1178)</f>
        <v>0</v>
      </c>
      <c r="H1178" s="248">
        <f>SUMIFS('A-methods'!N:N,'A-methods'!$AG:$AG,"absolute",'A-methods'!$AF:$AF,$B1178,'A-methods'!$F:$F,$C1178,'A-methods'!$A:$A,$D1178)</f>
        <v>0</v>
      </c>
      <c r="I1178" s="248">
        <f>SUMIFS('A-methods'!O:O,'A-methods'!$AG:$AG,"absolute",'A-methods'!$AF:$AF,$B1178,'A-methods'!$F:$F,$C1178,'A-methods'!$A:$A,$D1178)</f>
        <v>0</v>
      </c>
      <c r="J1178" s="248">
        <f>SUMIFS('A-methods'!P:P,'A-methods'!$AG:$AG,"absolute",'A-methods'!$AF:$AF,$B1178,'A-methods'!$F:$F,$C1178,'A-methods'!$A:$A,$D1178)</f>
        <v>0</v>
      </c>
      <c r="K1178" s="248">
        <f>SUMIFS('A-methods'!Q:Q,'A-methods'!$AG:$AG,"absolute",'A-methods'!$AF:$AF,$B1178,'A-methods'!$F:$F,$C1178,'A-methods'!$A:$A,$D1178)</f>
        <v>0</v>
      </c>
      <c r="L1178" s="248">
        <f>SUMIFS('A-methods'!R:R,'A-methods'!$AG:$AG,"absolute",'A-methods'!$AF:$AF,$B1178,'A-methods'!$F:$F,$C1178,'A-methods'!$A:$A,$D1178)</f>
        <v>0</v>
      </c>
      <c r="M1178" s="248">
        <f>SUMIFS('A-methods'!S:S,'A-methods'!$AG:$AG,"absolute",'A-methods'!$AF:$AF,$B1178,'A-methods'!$F:$F,$C1178,'A-methods'!$A:$A,$D1178)</f>
        <v>0</v>
      </c>
      <c r="N1178" s="248">
        <f>SUMIFS('A-methods'!T:T,'A-methods'!$AG:$AG,"absolute",'A-methods'!$AF:$AF,$B1178,'A-methods'!$F:$F,$C1178,'A-methods'!$A:$A,$D1178)</f>
        <v>0</v>
      </c>
      <c r="O1178" s="248">
        <f>SUMIFS('A-methods'!U:U,'A-methods'!$AG:$AG,"absolute",'A-methods'!$AF:$AF,$B1178,'A-methods'!$F:$F,$C1178,'A-methods'!$A:$A,$D1178)</f>
        <v>0</v>
      </c>
      <c r="P1178" s="248">
        <f>SUMIFS('A-methods'!V:V,'A-methods'!$AG:$AG,"absolute",'A-methods'!$AF:$AF,$B1178,'A-methods'!$F:$F,$C1178,'A-methods'!$A:$A,$D1178)</f>
        <v>0</v>
      </c>
      <c r="Q1178" s="248">
        <f>SUMIFS('A-methods'!W:W,'A-methods'!$AG:$AG,"absolute",'A-methods'!$AF:$AF,$B1178,'A-methods'!$F:$F,$C1178,'A-methods'!$A:$A,$D1178)</f>
        <v>0</v>
      </c>
      <c r="R1178" s="248">
        <f>SUMIFS('A-methods'!X:X,'A-methods'!$AG:$AG,"absolute",'A-methods'!$AF:$AF,$B1178,'A-methods'!$F:$F,$C1178,'A-methods'!$A:$A,$D1178)</f>
        <v>0</v>
      </c>
      <c r="S1178" s="248">
        <f>SUMIFS('A-methods'!Y:Y,'A-methods'!$AG:$AG,"absolute",'A-methods'!$AF:$AF,$B1178,'A-methods'!$F:$F,$C1178,'A-methods'!$A:$A,$D1178)</f>
        <v>0</v>
      </c>
      <c r="T1178" s="248">
        <f>SUMIFS('A-methods'!Z:Z,'A-methods'!$AG:$AG,"absolute",'A-methods'!$AF:$AF,$B1178,'A-methods'!$F:$F,$C1178,'A-methods'!$A:$A,$D1178)</f>
        <v>0</v>
      </c>
      <c r="U1178" s="248">
        <f>SUMIFS('A-methods'!AA:AA,'A-methods'!$AG:$AG,"absolute",'A-methods'!$AF:$AF,$B1178,'A-methods'!$F:$F,$C1178,'A-methods'!$A:$A,$D1178)</f>
        <v>0</v>
      </c>
      <c r="V1178" s="248">
        <f>SUMIFS('A-methods'!AB:AB,'A-methods'!$AG:$AG,"absolute",'A-methods'!$AF:$AF,$B1178,'A-methods'!$F:$F,$C1178,'A-methods'!$A:$A,$D1178)</f>
        <v>0</v>
      </c>
      <c r="W1178" s="248">
        <f>SUMIFS('A-methods'!AC:AC,'A-methods'!$AG:$AG,"absolute",'A-methods'!$AF:$AF,$B1178,'A-methods'!$F:$F,$C1178,'A-methods'!$A:$A,$D1178)</f>
        <v>0</v>
      </c>
      <c r="X1178" s="248">
        <f>SUMIFS('A-methods'!AD:AD,'A-methods'!$AG:$AG,"absolute",'A-methods'!$AF:$AF,$B1178,'A-methods'!$F:$F,$C1178,'A-methods'!$A:$A,$D1178)</f>
        <v>0</v>
      </c>
      <c r="Y1178" s="248">
        <f>SUMIFS('A-methods'!AE:AE,'A-methods'!$AG:$AG,"absolute",'A-methods'!$AF:$AF,$B1178,'A-methods'!$F:$F,$C1178,'A-methods'!$A:$A,$D1178)</f>
        <v>0</v>
      </c>
    </row>
    <row r="1179" spans="1:27">
      <c r="A1179" s="237" t="s">
        <v>29</v>
      </c>
      <c r="B1179" s="221" t="s">
        <v>30</v>
      </c>
      <c r="C1179" s="274" t="str">
        <f t="shared" si="113"/>
        <v>Qld</v>
      </c>
      <c r="D1179" s="272" t="str">
        <f t="shared" ref="D1179:D1205" si="115">D1178</f>
        <v>Low</v>
      </c>
      <c r="E1179" s="195">
        <f>SUMIFS('A-methods'!K:K,'A-methods'!$AG:$AG,"absolute",'A-methods'!$AF:$AF,$B1179,'A-methods'!$F:$F,$C1179,'A-methods'!$A:$A,$D1179)</f>
        <v>0</v>
      </c>
      <c r="F1179" s="243">
        <f>SUMIFS('A-methods'!L:L,'A-methods'!$AG:$AG,"absolute",'A-methods'!$AF:$AF,$B1179,'A-methods'!$F:$F,$C1179,'A-methods'!$A:$A,$D1179)</f>
        <v>0</v>
      </c>
      <c r="G1179" s="243">
        <f>SUMIFS('A-methods'!M:M,'A-methods'!$AG:$AG,"absolute",'A-methods'!$AF:$AF,$B1179,'A-methods'!$F:$F,$C1179,'A-methods'!$A:$A,$D1179)</f>
        <v>0</v>
      </c>
      <c r="H1179" s="243">
        <f>SUMIFS('A-methods'!N:N,'A-methods'!$AG:$AG,"absolute",'A-methods'!$AF:$AF,$B1179,'A-methods'!$F:$F,$C1179,'A-methods'!$A:$A,$D1179)</f>
        <v>0</v>
      </c>
      <c r="I1179" s="243">
        <f>SUMIFS('A-methods'!O:O,'A-methods'!$AG:$AG,"absolute",'A-methods'!$AF:$AF,$B1179,'A-methods'!$F:$F,$C1179,'A-methods'!$A:$A,$D1179)</f>
        <v>0</v>
      </c>
      <c r="J1179" s="243">
        <f>SUMIFS('A-methods'!P:P,'A-methods'!$AG:$AG,"absolute",'A-methods'!$AF:$AF,$B1179,'A-methods'!$F:$F,$C1179,'A-methods'!$A:$A,$D1179)</f>
        <v>0</v>
      </c>
      <c r="K1179" s="243">
        <f>SUMIFS('A-methods'!Q:Q,'A-methods'!$AG:$AG,"absolute",'A-methods'!$AF:$AF,$B1179,'A-methods'!$F:$F,$C1179,'A-methods'!$A:$A,$D1179)</f>
        <v>0</v>
      </c>
      <c r="L1179" s="243">
        <f>SUMIFS('A-methods'!R:R,'A-methods'!$AG:$AG,"absolute",'A-methods'!$AF:$AF,$B1179,'A-methods'!$F:$F,$C1179,'A-methods'!$A:$A,$D1179)</f>
        <v>0</v>
      </c>
      <c r="M1179" s="243">
        <f>SUMIFS('A-methods'!S:S,'A-methods'!$AG:$AG,"absolute",'A-methods'!$AF:$AF,$B1179,'A-methods'!$F:$F,$C1179,'A-methods'!$A:$A,$D1179)</f>
        <v>0</v>
      </c>
      <c r="N1179" s="243">
        <f>SUMIFS('A-methods'!T:T,'A-methods'!$AG:$AG,"absolute",'A-methods'!$AF:$AF,$B1179,'A-methods'!$F:$F,$C1179,'A-methods'!$A:$A,$D1179)</f>
        <v>0</v>
      </c>
      <c r="O1179" s="243">
        <f>SUMIFS('A-methods'!U:U,'A-methods'!$AG:$AG,"absolute",'A-methods'!$AF:$AF,$B1179,'A-methods'!$F:$F,$C1179,'A-methods'!$A:$A,$D1179)</f>
        <v>0</v>
      </c>
      <c r="P1179" s="243">
        <f>SUMIFS('A-methods'!V:V,'A-methods'!$AG:$AG,"absolute",'A-methods'!$AF:$AF,$B1179,'A-methods'!$F:$F,$C1179,'A-methods'!$A:$A,$D1179)</f>
        <v>0</v>
      </c>
      <c r="Q1179" s="243">
        <f>SUMIFS('A-methods'!W:W,'A-methods'!$AG:$AG,"absolute",'A-methods'!$AF:$AF,$B1179,'A-methods'!$F:$F,$C1179,'A-methods'!$A:$A,$D1179)</f>
        <v>0</v>
      </c>
      <c r="R1179" s="243">
        <f>SUMIFS('A-methods'!X:X,'A-methods'!$AG:$AG,"absolute",'A-methods'!$AF:$AF,$B1179,'A-methods'!$F:$F,$C1179,'A-methods'!$A:$A,$D1179)</f>
        <v>0</v>
      </c>
      <c r="S1179" s="243">
        <f>SUMIFS('A-methods'!Y:Y,'A-methods'!$AG:$AG,"absolute",'A-methods'!$AF:$AF,$B1179,'A-methods'!$F:$F,$C1179,'A-methods'!$A:$A,$D1179)</f>
        <v>0</v>
      </c>
      <c r="T1179" s="243">
        <f>SUMIFS('A-methods'!Z:Z,'A-methods'!$AG:$AG,"absolute",'A-methods'!$AF:$AF,$B1179,'A-methods'!$F:$F,$C1179,'A-methods'!$A:$A,$D1179)</f>
        <v>0</v>
      </c>
      <c r="U1179" s="243">
        <f>SUMIFS('A-methods'!AA:AA,'A-methods'!$AG:$AG,"absolute",'A-methods'!$AF:$AF,$B1179,'A-methods'!$F:$F,$C1179,'A-methods'!$A:$A,$D1179)</f>
        <v>0</v>
      </c>
      <c r="V1179" s="243">
        <f>SUMIFS('A-methods'!AB:AB,'A-methods'!$AG:$AG,"absolute",'A-methods'!$AF:$AF,$B1179,'A-methods'!$F:$F,$C1179,'A-methods'!$A:$A,$D1179)</f>
        <v>0</v>
      </c>
      <c r="W1179" s="243">
        <f>SUMIFS('A-methods'!AC:AC,'A-methods'!$AG:$AG,"absolute",'A-methods'!$AF:$AF,$B1179,'A-methods'!$F:$F,$C1179,'A-methods'!$A:$A,$D1179)</f>
        <v>0</v>
      </c>
      <c r="X1179" s="243">
        <f>SUMIFS('A-methods'!AD:AD,'A-methods'!$AG:$AG,"absolute",'A-methods'!$AF:$AF,$B1179,'A-methods'!$F:$F,$C1179,'A-methods'!$A:$A,$D1179)</f>
        <v>0</v>
      </c>
      <c r="Y1179" s="243">
        <f>SUMIFS('A-methods'!AE:AE,'A-methods'!$AG:$AG,"absolute",'A-methods'!$AF:$AF,$B1179,'A-methods'!$F:$F,$C1179,'A-methods'!$A:$A,$D1179)</f>
        <v>0</v>
      </c>
    </row>
    <row r="1180" spans="1:27">
      <c r="A1180" s="237" t="s">
        <v>33</v>
      </c>
      <c r="B1180" s="221" t="s">
        <v>34</v>
      </c>
      <c r="C1180" s="274" t="str">
        <f t="shared" ref="C1180:C1205" si="116">C1179</f>
        <v>Qld</v>
      </c>
      <c r="D1180" s="272" t="str">
        <f t="shared" si="115"/>
        <v>Low</v>
      </c>
      <c r="E1180" s="195">
        <f>SUMIFS('A-methods'!K:K,'A-methods'!$AG:$AG,"absolute",'A-methods'!$AF:$AF,$B1180,'A-methods'!$F:$F,$C1180,'A-methods'!$A:$A,$D1180)</f>
        <v>0</v>
      </c>
      <c r="F1180" s="243">
        <f>SUMIFS('A-methods'!L:L,'A-methods'!$AG:$AG,"absolute",'A-methods'!$AF:$AF,$B1180,'A-methods'!$F:$F,$C1180,'A-methods'!$A:$A,$D1180)</f>
        <v>0</v>
      </c>
      <c r="G1180" s="243">
        <f>SUMIFS('A-methods'!M:M,'A-methods'!$AG:$AG,"absolute",'A-methods'!$AF:$AF,$B1180,'A-methods'!$F:$F,$C1180,'A-methods'!$A:$A,$D1180)</f>
        <v>0</v>
      </c>
      <c r="H1180" s="243">
        <f>SUMIFS('A-methods'!N:N,'A-methods'!$AG:$AG,"absolute",'A-methods'!$AF:$AF,$B1180,'A-methods'!$F:$F,$C1180,'A-methods'!$A:$A,$D1180)</f>
        <v>0</v>
      </c>
      <c r="I1180" s="243">
        <f>SUMIFS('A-methods'!O:O,'A-methods'!$AG:$AG,"absolute",'A-methods'!$AF:$AF,$B1180,'A-methods'!$F:$F,$C1180,'A-methods'!$A:$A,$D1180)</f>
        <v>0</v>
      </c>
      <c r="J1180" s="243">
        <f>SUMIFS('A-methods'!P:P,'A-methods'!$AG:$AG,"absolute",'A-methods'!$AF:$AF,$B1180,'A-methods'!$F:$F,$C1180,'A-methods'!$A:$A,$D1180)</f>
        <v>0</v>
      </c>
      <c r="K1180" s="243">
        <f>SUMIFS('A-methods'!Q:Q,'A-methods'!$AG:$AG,"absolute",'A-methods'!$AF:$AF,$B1180,'A-methods'!$F:$F,$C1180,'A-methods'!$A:$A,$D1180)</f>
        <v>0</v>
      </c>
      <c r="L1180" s="243">
        <f>SUMIFS('A-methods'!R:R,'A-methods'!$AG:$AG,"absolute",'A-methods'!$AF:$AF,$B1180,'A-methods'!$F:$F,$C1180,'A-methods'!$A:$A,$D1180)</f>
        <v>0</v>
      </c>
      <c r="M1180" s="243">
        <f>SUMIFS('A-methods'!S:S,'A-methods'!$AG:$AG,"absolute",'A-methods'!$AF:$AF,$B1180,'A-methods'!$F:$F,$C1180,'A-methods'!$A:$A,$D1180)</f>
        <v>0</v>
      </c>
      <c r="N1180" s="243">
        <f>SUMIFS('A-methods'!T:T,'A-methods'!$AG:$AG,"absolute",'A-methods'!$AF:$AF,$B1180,'A-methods'!$F:$F,$C1180,'A-methods'!$A:$A,$D1180)</f>
        <v>0</v>
      </c>
      <c r="O1180" s="243">
        <f>SUMIFS('A-methods'!U:U,'A-methods'!$AG:$AG,"absolute",'A-methods'!$AF:$AF,$B1180,'A-methods'!$F:$F,$C1180,'A-methods'!$A:$A,$D1180)</f>
        <v>0</v>
      </c>
      <c r="P1180" s="243">
        <f>SUMIFS('A-methods'!V:V,'A-methods'!$AG:$AG,"absolute",'A-methods'!$AF:$AF,$B1180,'A-methods'!$F:$F,$C1180,'A-methods'!$A:$A,$D1180)</f>
        <v>0</v>
      </c>
      <c r="Q1180" s="243">
        <f>SUMIFS('A-methods'!W:W,'A-methods'!$AG:$AG,"absolute",'A-methods'!$AF:$AF,$B1180,'A-methods'!$F:$F,$C1180,'A-methods'!$A:$A,$D1180)</f>
        <v>0</v>
      </c>
      <c r="R1180" s="243">
        <f>SUMIFS('A-methods'!X:X,'A-methods'!$AG:$AG,"absolute",'A-methods'!$AF:$AF,$B1180,'A-methods'!$F:$F,$C1180,'A-methods'!$A:$A,$D1180)</f>
        <v>0</v>
      </c>
      <c r="S1180" s="243">
        <f>SUMIFS('A-methods'!Y:Y,'A-methods'!$AG:$AG,"absolute",'A-methods'!$AF:$AF,$B1180,'A-methods'!$F:$F,$C1180,'A-methods'!$A:$A,$D1180)</f>
        <v>0</v>
      </c>
      <c r="T1180" s="243">
        <f>SUMIFS('A-methods'!Z:Z,'A-methods'!$AG:$AG,"absolute",'A-methods'!$AF:$AF,$B1180,'A-methods'!$F:$F,$C1180,'A-methods'!$A:$A,$D1180)</f>
        <v>0</v>
      </c>
      <c r="U1180" s="243">
        <f>SUMIFS('A-methods'!AA:AA,'A-methods'!$AG:$AG,"absolute",'A-methods'!$AF:$AF,$B1180,'A-methods'!$F:$F,$C1180,'A-methods'!$A:$A,$D1180)</f>
        <v>0</v>
      </c>
      <c r="V1180" s="243">
        <f>SUMIFS('A-methods'!AB:AB,'A-methods'!$AG:$AG,"absolute",'A-methods'!$AF:$AF,$B1180,'A-methods'!$F:$F,$C1180,'A-methods'!$A:$A,$D1180)</f>
        <v>0</v>
      </c>
      <c r="W1180" s="243">
        <f>SUMIFS('A-methods'!AC:AC,'A-methods'!$AG:$AG,"absolute",'A-methods'!$AF:$AF,$B1180,'A-methods'!$F:$F,$C1180,'A-methods'!$A:$A,$D1180)</f>
        <v>0</v>
      </c>
      <c r="X1180" s="243">
        <f>SUMIFS('A-methods'!AD:AD,'A-methods'!$AG:$AG,"absolute",'A-methods'!$AF:$AF,$B1180,'A-methods'!$F:$F,$C1180,'A-methods'!$A:$A,$D1180)</f>
        <v>0</v>
      </c>
      <c r="Y1180" s="243">
        <f>SUMIFS('A-methods'!AE:AE,'A-methods'!$AG:$AG,"absolute",'A-methods'!$AF:$AF,$B1180,'A-methods'!$F:$F,$C1180,'A-methods'!$A:$A,$D1180)</f>
        <v>0</v>
      </c>
    </row>
    <row r="1181" spans="1:27">
      <c r="A1181" s="237" t="s">
        <v>43</v>
      </c>
      <c r="B1181" s="221" t="s">
        <v>44</v>
      </c>
      <c r="C1181" s="274" t="str">
        <f t="shared" si="116"/>
        <v>Qld</v>
      </c>
      <c r="D1181" s="272" t="str">
        <f t="shared" si="115"/>
        <v>Low</v>
      </c>
      <c r="E1181" s="195">
        <f>SUMIFS('A-methods'!K:K,'A-methods'!$AG:$AG,"absolute",'A-methods'!$AF:$AF,$B1181,'A-methods'!$F:$F,$C1181,'A-methods'!$A:$A,$D1181)</f>
        <v>0</v>
      </c>
      <c r="F1181" s="243">
        <f>SUMIFS('A-methods'!L:L,'A-methods'!$AG:$AG,"absolute",'A-methods'!$AF:$AF,$B1181,'A-methods'!$F:$F,$C1181,'A-methods'!$A:$A,$D1181)</f>
        <v>0</v>
      </c>
      <c r="G1181" s="243">
        <f>SUMIFS('A-methods'!M:M,'A-methods'!$AG:$AG,"absolute",'A-methods'!$AF:$AF,$B1181,'A-methods'!$F:$F,$C1181,'A-methods'!$A:$A,$D1181)</f>
        <v>0</v>
      </c>
      <c r="H1181" s="243">
        <f>SUMIFS('A-methods'!N:N,'A-methods'!$AG:$AG,"absolute",'A-methods'!$AF:$AF,$B1181,'A-methods'!$F:$F,$C1181,'A-methods'!$A:$A,$D1181)</f>
        <v>0</v>
      </c>
      <c r="I1181" s="243">
        <f>SUMIFS('A-methods'!O:O,'A-methods'!$AG:$AG,"absolute",'A-methods'!$AF:$AF,$B1181,'A-methods'!$F:$F,$C1181,'A-methods'!$A:$A,$D1181)</f>
        <v>0</v>
      </c>
      <c r="J1181" s="243">
        <f>SUMIFS('A-methods'!P:P,'A-methods'!$AG:$AG,"absolute",'A-methods'!$AF:$AF,$B1181,'A-methods'!$F:$F,$C1181,'A-methods'!$A:$A,$D1181)</f>
        <v>0</v>
      </c>
      <c r="K1181" s="243">
        <f>SUMIFS('A-methods'!Q:Q,'A-methods'!$AG:$AG,"absolute",'A-methods'!$AF:$AF,$B1181,'A-methods'!$F:$F,$C1181,'A-methods'!$A:$A,$D1181)</f>
        <v>0</v>
      </c>
      <c r="L1181" s="243">
        <f>SUMIFS('A-methods'!R:R,'A-methods'!$AG:$AG,"absolute",'A-methods'!$AF:$AF,$B1181,'A-methods'!$F:$F,$C1181,'A-methods'!$A:$A,$D1181)</f>
        <v>0</v>
      </c>
      <c r="M1181" s="243">
        <f>SUMIFS('A-methods'!S:S,'A-methods'!$AG:$AG,"absolute",'A-methods'!$AF:$AF,$B1181,'A-methods'!$F:$F,$C1181,'A-methods'!$A:$A,$D1181)</f>
        <v>0</v>
      </c>
      <c r="N1181" s="243">
        <f>SUMIFS('A-methods'!T:T,'A-methods'!$AG:$AG,"absolute",'A-methods'!$AF:$AF,$B1181,'A-methods'!$F:$F,$C1181,'A-methods'!$A:$A,$D1181)</f>
        <v>0</v>
      </c>
      <c r="O1181" s="243">
        <f>SUMIFS('A-methods'!U:U,'A-methods'!$AG:$AG,"absolute",'A-methods'!$AF:$AF,$B1181,'A-methods'!$F:$F,$C1181,'A-methods'!$A:$A,$D1181)</f>
        <v>0</v>
      </c>
      <c r="P1181" s="243">
        <f>SUMIFS('A-methods'!V:V,'A-methods'!$AG:$AG,"absolute",'A-methods'!$AF:$AF,$B1181,'A-methods'!$F:$F,$C1181,'A-methods'!$A:$A,$D1181)</f>
        <v>0</v>
      </c>
      <c r="Q1181" s="243">
        <f>SUMIFS('A-methods'!W:W,'A-methods'!$AG:$AG,"absolute",'A-methods'!$AF:$AF,$B1181,'A-methods'!$F:$F,$C1181,'A-methods'!$A:$A,$D1181)</f>
        <v>0</v>
      </c>
      <c r="R1181" s="243">
        <f>SUMIFS('A-methods'!X:X,'A-methods'!$AG:$AG,"absolute",'A-methods'!$AF:$AF,$B1181,'A-methods'!$F:$F,$C1181,'A-methods'!$A:$A,$D1181)</f>
        <v>0</v>
      </c>
      <c r="S1181" s="243">
        <f>SUMIFS('A-methods'!Y:Y,'A-methods'!$AG:$AG,"absolute",'A-methods'!$AF:$AF,$B1181,'A-methods'!$F:$F,$C1181,'A-methods'!$A:$A,$D1181)</f>
        <v>0</v>
      </c>
      <c r="T1181" s="243">
        <f>SUMIFS('A-methods'!Z:Z,'A-methods'!$AG:$AG,"absolute",'A-methods'!$AF:$AF,$B1181,'A-methods'!$F:$F,$C1181,'A-methods'!$A:$A,$D1181)</f>
        <v>0</v>
      </c>
      <c r="U1181" s="243">
        <f>SUMIFS('A-methods'!AA:AA,'A-methods'!$AG:$AG,"absolute",'A-methods'!$AF:$AF,$B1181,'A-methods'!$F:$F,$C1181,'A-methods'!$A:$A,$D1181)</f>
        <v>0</v>
      </c>
      <c r="V1181" s="243">
        <f>SUMIFS('A-methods'!AB:AB,'A-methods'!$AG:$AG,"absolute",'A-methods'!$AF:$AF,$B1181,'A-methods'!$F:$F,$C1181,'A-methods'!$A:$A,$D1181)</f>
        <v>0</v>
      </c>
      <c r="W1181" s="243">
        <f>SUMIFS('A-methods'!AC:AC,'A-methods'!$AG:$AG,"absolute",'A-methods'!$AF:$AF,$B1181,'A-methods'!$F:$F,$C1181,'A-methods'!$A:$A,$D1181)</f>
        <v>0</v>
      </c>
      <c r="X1181" s="243">
        <f>SUMIFS('A-methods'!AD:AD,'A-methods'!$AG:$AG,"absolute",'A-methods'!$AF:$AF,$B1181,'A-methods'!$F:$F,$C1181,'A-methods'!$A:$A,$D1181)</f>
        <v>0</v>
      </c>
      <c r="Y1181" s="243">
        <f>SUMIFS('A-methods'!AE:AE,'A-methods'!$AG:$AG,"absolute",'A-methods'!$AF:$AF,$B1181,'A-methods'!$F:$F,$C1181,'A-methods'!$A:$A,$D1181)</f>
        <v>0</v>
      </c>
    </row>
    <row r="1182" spans="1:27">
      <c r="A1182" s="237" t="s">
        <v>63</v>
      </c>
      <c r="B1182" s="221" t="s">
        <v>64</v>
      </c>
      <c r="C1182" s="274" t="str">
        <f t="shared" si="116"/>
        <v>Qld</v>
      </c>
      <c r="D1182" s="272" t="str">
        <f t="shared" si="115"/>
        <v>Low</v>
      </c>
      <c r="E1182" s="195">
        <f>SUMIFS('A-methods'!K:K,'A-methods'!$AG:$AG,"absolute",'A-methods'!$AF:$AF,$B1182,'A-methods'!$F:$F,$C1182,'A-methods'!$A:$A,$D1182)</f>
        <v>0</v>
      </c>
      <c r="F1182" s="243">
        <f>SUMIFS('A-methods'!L:L,'A-methods'!$AG:$AG,"absolute",'A-methods'!$AF:$AF,$B1182,'A-methods'!$F:$F,$C1182,'A-methods'!$A:$A,$D1182)</f>
        <v>0</v>
      </c>
      <c r="G1182" s="243">
        <f>SUMIFS('A-methods'!M:M,'A-methods'!$AG:$AG,"absolute",'A-methods'!$AF:$AF,$B1182,'A-methods'!$F:$F,$C1182,'A-methods'!$A:$A,$D1182)</f>
        <v>0</v>
      </c>
      <c r="H1182" s="243">
        <f>SUMIFS('A-methods'!N:N,'A-methods'!$AG:$AG,"absolute",'A-methods'!$AF:$AF,$B1182,'A-methods'!$F:$F,$C1182,'A-methods'!$A:$A,$D1182)</f>
        <v>0</v>
      </c>
      <c r="I1182" s="243">
        <f>SUMIFS('A-methods'!O:O,'A-methods'!$AG:$AG,"absolute",'A-methods'!$AF:$AF,$B1182,'A-methods'!$F:$F,$C1182,'A-methods'!$A:$A,$D1182)</f>
        <v>0</v>
      </c>
      <c r="J1182" s="243">
        <f>SUMIFS('A-methods'!P:P,'A-methods'!$AG:$AG,"absolute",'A-methods'!$AF:$AF,$B1182,'A-methods'!$F:$F,$C1182,'A-methods'!$A:$A,$D1182)</f>
        <v>0</v>
      </c>
      <c r="K1182" s="243">
        <f>SUMIFS('A-methods'!Q:Q,'A-methods'!$AG:$AG,"absolute",'A-methods'!$AF:$AF,$B1182,'A-methods'!$F:$F,$C1182,'A-methods'!$A:$A,$D1182)</f>
        <v>0</v>
      </c>
      <c r="L1182" s="243">
        <f>SUMIFS('A-methods'!R:R,'A-methods'!$AG:$AG,"absolute",'A-methods'!$AF:$AF,$B1182,'A-methods'!$F:$F,$C1182,'A-methods'!$A:$A,$D1182)</f>
        <v>0</v>
      </c>
      <c r="M1182" s="243">
        <f>SUMIFS('A-methods'!S:S,'A-methods'!$AG:$AG,"absolute",'A-methods'!$AF:$AF,$B1182,'A-methods'!$F:$F,$C1182,'A-methods'!$A:$A,$D1182)</f>
        <v>0</v>
      </c>
      <c r="N1182" s="243">
        <f>SUMIFS('A-methods'!T:T,'A-methods'!$AG:$AG,"absolute",'A-methods'!$AF:$AF,$B1182,'A-methods'!$F:$F,$C1182,'A-methods'!$A:$A,$D1182)</f>
        <v>0</v>
      </c>
      <c r="O1182" s="243">
        <f>SUMIFS('A-methods'!U:U,'A-methods'!$AG:$AG,"absolute",'A-methods'!$AF:$AF,$B1182,'A-methods'!$F:$F,$C1182,'A-methods'!$A:$A,$D1182)</f>
        <v>0</v>
      </c>
      <c r="P1182" s="243">
        <f>SUMIFS('A-methods'!V:V,'A-methods'!$AG:$AG,"absolute",'A-methods'!$AF:$AF,$B1182,'A-methods'!$F:$F,$C1182,'A-methods'!$A:$A,$D1182)</f>
        <v>0</v>
      </c>
      <c r="Q1182" s="243">
        <f>SUMIFS('A-methods'!W:W,'A-methods'!$AG:$AG,"absolute",'A-methods'!$AF:$AF,$B1182,'A-methods'!$F:$F,$C1182,'A-methods'!$A:$A,$D1182)</f>
        <v>0</v>
      </c>
      <c r="R1182" s="243">
        <f>SUMIFS('A-methods'!X:X,'A-methods'!$AG:$AG,"absolute",'A-methods'!$AF:$AF,$B1182,'A-methods'!$F:$F,$C1182,'A-methods'!$A:$A,$D1182)</f>
        <v>0</v>
      </c>
      <c r="S1182" s="243">
        <f>SUMIFS('A-methods'!Y:Y,'A-methods'!$AG:$AG,"absolute",'A-methods'!$AF:$AF,$B1182,'A-methods'!$F:$F,$C1182,'A-methods'!$A:$A,$D1182)</f>
        <v>0</v>
      </c>
      <c r="T1182" s="243">
        <f>SUMIFS('A-methods'!Z:Z,'A-methods'!$AG:$AG,"absolute",'A-methods'!$AF:$AF,$B1182,'A-methods'!$F:$F,$C1182,'A-methods'!$A:$A,$D1182)</f>
        <v>0</v>
      </c>
      <c r="U1182" s="243">
        <f>SUMIFS('A-methods'!AA:AA,'A-methods'!$AG:$AG,"absolute",'A-methods'!$AF:$AF,$B1182,'A-methods'!$F:$F,$C1182,'A-methods'!$A:$A,$D1182)</f>
        <v>0</v>
      </c>
      <c r="V1182" s="243">
        <f>SUMIFS('A-methods'!AB:AB,'A-methods'!$AG:$AG,"absolute",'A-methods'!$AF:$AF,$B1182,'A-methods'!$F:$F,$C1182,'A-methods'!$A:$A,$D1182)</f>
        <v>0</v>
      </c>
      <c r="W1182" s="243">
        <f>SUMIFS('A-methods'!AC:AC,'A-methods'!$AG:$AG,"absolute",'A-methods'!$AF:$AF,$B1182,'A-methods'!$F:$F,$C1182,'A-methods'!$A:$A,$D1182)</f>
        <v>0</v>
      </c>
      <c r="X1182" s="243">
        <f>SUMIFS('A-methods'!AD:AD,'A-methods'!$AG:$AG,"absolute",'A-methods'!$AF:$AF,$B1182,'A-methods'!$F:$F,$C1182,'A-methods'!$A:$A,$D1182)</f>
        <v>0</v>
      </c>
      <c r="Y1182" s="243">
        <f>SUMIFS('A-methods'!AE:AE,'A-methods'!$AG:$AG,"absolute",'A-methods'!$AF:$AF,$B1182,'A-methods'!$F:$F,$C1182,'A-methods'!$A:$A,$D1182)</f>
        <v>0</v>
      </c>
    </row>
    <row r="1183" spans="1:27">
      <c r="A1183" s="237" t="s">
        <v>75</v>
      </c>
      <c r="B1183" s="221" t="s">
        <v>76</v>
      </c>
      <c r="C1183" s="274" t="str">
        <f t="shared" si="116"/>
        <v>Qld</v>
      </c>
      <c r="D1183" s="272" t="str">
        <f t="shared" si="115"/>
        <v>Low</v>
      </c>
      <c r="E1183" s="195">
        <f>SUMIFS('A-methods'!K:K,'A-methods'!$AG:$AG,"absolute",'A-methods'!$AF:$AF,$B1183,'A-methods'!$F:$F,$C1183,'A-methods'!$A:$A,$D1183)</f>
        <v>0</v>
      </c>
      <c r="F1183" s="243">
        <f>SUMIFS('A-methods'!L:L,'A-methods'!$AG:$AG,"absolute",'A-methods'!$AF:$AF,$B1183,'A-methods'!$F:$F,$C1183,'A-methods'!$A:$A,$D1183)</f>
        <v>0</v>
      </c>
      <c r="G1183" s="243">
        <f>SUMIFS('A-methods'!M:M,'A-methods'!$AG:$AG,"absolute",'A-methods'!$AF:$AF,$B1183,'A-methods'!$F:$F,$C1183,'A-methods'!$A:$A,$D1183)</f>
        <v>0</v>
      </c>
      <c r="H1183" s="243">
        <f>SUMIFS('A-methods'!N:N,'A-methods'!$AG:$AG,"absolute",'A-methods'!$AF:$AF,$B1183,'A-methods'!$F:$F,$C1183,'A-methods'!$A:$A,$D1183)</f>
        <v>0</v>
      </c>
      <c r="I1183" s="243">
        <f>SUMIFS('A-methods'!O:O,'A-methods'!$AG:$AG,"absolute",'A-methods'!$AF:$AF,$B1183,'A-methods'!$F:$F,$C1183,'A-methods'!$A:$A,$D1183)</f>
        <v>0</v>
      </c>
      <c r="J1183" s="243">
        <f>SUMIFS('A-methods'!P:P,'A-methods'!$AG:$AG,"absolute",'A-methods'!$AF:$AF,$B1183,'A-methods'!$F:$F,$C1183,'A-methods'!$A:$A,$D1183)</f>
        <v>0</v>
      </c>
      <c r="K1183" s="243">
        <f>SUMIFS('A-methods'!Q:Q,'A-methods'!$AG:$AG,"absolute",'A-methods'!$AF:$AF,$B1183,'A-methods'!$F:$F,$C1183,'A-methods'!$A:$A,$D1183)</f>
        <v>0</v>
      </c>
      <c r="L1183" s="243">
        <f>SUMIFS('A-methods'!R:R,'A-methods'!$AG:$AG,"absolute",'A-methods'!$AF:$AF,$B1183,'A-methods'!$F:$F,$C1183,'A-methods'!$A:$A,$D1183)</f>
        <v>0</v>
      </c>
      <c r="M1183" s="243">
        <f>SUMIFS('A-methods'!S:S,'A-methods'!$AG:$AG,"absolute",'A-methods'!$AF:$AF,$B1183,'A-methods'!$F:$F,$C1183,'A-methods'!$A:$A,$D1183)</f>
        <v>0</v>
      </c>
      <c r="N1183" s="243">
        <f>SUMIFS('A-methods'!T:T,'A-methods'!$AG:$AG,"absolute",'A-methods'!$AF:$AF,$B1183,'A-methods'!$F:$F,$C1183,'A-methods'!$A:$A,$D1183)</f>
        <v>0</v>
      </c>
      <c r="O1183" s="243">
        <f>SUMIFS('A-methods'!U:U,'A-methods'!$AG:$AG,"absolute",'A-methods'!$AF:$AF,$B1183,'A-methods'!$F:$F,$C1183,'A-methods'!$A:$A,$D1183)</f>
        <v>0</v>
      </c>
      <c r="P1183" s="243">
        <f>SUMIFS('A-methods'!V:V,'A-methods'!$AG:$AG,"absolute",'A-methods'!$AF:$AF,$B1183,'A-methods'!$F:$F,$C1183,'A-methods'!$A:$A,$D1183)</f>
        <v>0</v>
      </c>
      <c r="Q1183" s="243">
        <f>SUMIFS('A-methods'!W:W,'A-methods'!$AG:$AG,"absolute",'A-methods'!$AF:$AF,$B1183,'A-methods'!$F:$F,$C1183,'A-methods'!$A:$A,$D1183)</f>
        <v>0</v>
      </c>
      <c r="R1183" s="243">
        <f>SUMIFS('A-methods'!X:X,'A-methods'!$AG:$AG,"absolute",'A-methods'!$AF:$AF,$B1183,'A-methods'!$F:$F,$C1183,'A-methods'!$A:$A,$D1183)</f>
        <v>0</v>
      </c>
      <c r="S1183" s="243">
        <f>SUMIFS('A-methods'!Y:Y,'A-methods'!$AG:$AG,"absolute",'A-methods'!$AF:$AF,$B1183,'A-methods'!$F:$F,$C1183,'A-methods'!$A:$A,$D1183)</f>
        <v>0</v>
      </c>
      <c r="T1183" s="243">
        <f>SUMIFS('A-methods'!Z:Z,'A-methods'!$AG:$AG,"absolute",'A-methods'!$AF:$AF,$B1183,'A-methods'!$F:$F,$C1183,'A-methods'!$A:$A,$D1183)</f>
        <v>0</v>
      </c>
      <c r="U1183" s="243">
        <f>SUMIFS('A-methods'!AA:AA,'A-methods'!$AG:$AG,"absolute",'A-methods'!$AF:$AF,$B1183,'A-methods'!$F:$F,$C1183,'A-methods'!$A:$A,$D1183)</f>
        <v>0</v>
      </c>
      <c r="V1183" s="243">
        <f>SUMIFS('A-methods'!AB:AB,'A-methods'!$AG:$AG,"absolute",'A-methods'!$AF:$AF,$B1183,'A-methods'!$F:$F,$C1183,'A-methods'!$A:$A,$D1183)</f>
        <v>0</v>
      </c>
      <c r="W1183" s="243">
        <f>SUMIFS('A-methods'!AC:AC,'A-methods'!$AG:$AG,"absolute",'A-methods'!$AF:$AF,$B1183,'A-methods'!$F:$F,$C1183,'A-methods'!$A:$A,$D1183)</f>
        <v>0</v>
      </c>
      <c r="X1183" s="243">
        <f>SUMIFS('A-methods'!AD:AD,'A-methods'!$AG:$AG,"absolute",'A-methods'!$AF:$AF,$B1183,'A-methods'!$F:$F,$C1183,'A-methods'!$A:$A,$D1183)</f>
        <v>0</v>
      </c>
      <c r="Y1183" s="243">
        <f>SUMIFS('A-methods'!AE:AE,'A-methods'!$AG:$AG,"absolute",'A-methods'!$AF:$AF,$B1183,'A-methods'!$F:$F,$C1183,'A-methods'!$A:$A,$D1183)</f>
        <v>0</v>
      </c>
    </row>
    <row r="1184" spans="1:27">
      <c r="A1184" s="237" t="s">
        <v>253</v>
      </c>
      <c r="B1184" s="221" t="s">
        <v>193</v>
      </c>
      <c r="C1184" s="274" t="str">
        <f t="shared" si="116"/>
        <v>Qld</v>
      </c>
      <c r="D1184" s="272" t="str">
        <f t="shared" si="115"/>
        <v>Low</v>
      </c>
      <c r="E1184" s="195">
        <f>SUMIFS('A-methods'!K:K,'A-methods'!$AG:$AG,"absolute",'A-methods'!$AF:$AF,$B1184,'A-methods'!$F:$F,$C1184,'A-methods'!$A:$A,$D1184)</f>
        <v>0</v>
      </c>
      <c r="F1184" s="243">
        <f>SUMIFS('A-methods'!L:L,'A-methods'!$AG:$AG,"absolute",'A-methods'!$AF:$AF,$B1184,'A-methods'!$F:$F,$C1184,'A-methods'!$A:$A,$D1184)</f>
        <v>0</v>
      </c>
      <c r="G1184" s="243">
        <f>SUMIFS('A-methods'!M:M,'A-methods'!$AG:$AG,"absolute",'A-methods'!$AF:$AF,$B1184,'A-methods'!$F:$F,$C1184,'A-methods'!$A:$A,$D1184)</f>
        <v>0</v>
      </c>
      <c r="H1184" s="243">
        <f>SUMIFS('A-methods'!N:N,'A-methods'!$AG:$AG,"absolute",'A-methods'!$AF:$AF,$B1184,'A-methods'!$F:$F,$C1184,'A-methods'!$A:$A,$D1184)</f>
        <v>0</v>
      </c>
      <c r="I1184" s="243">
        <f>SUMIFS('A-methods'!O:O,'A-methods'!$AG:$AG,"absolute",'A-methods'!$AF:$AF,$B1184,'A-methods'!$F:$F,$C1184,'A-methods'!$A:$A,$D1184)</f>
        <v>0</v>
      </c>
      <c r="J1184" s="243">
        <f>SUMIFS('A-methods'!P:P,'A-methods'!$AG:$AG,"absolute",'A-methods'!$AF:$AF,$B1184,'A-methods'!$F:$F,$C1184,'A-methods'!$A:$A,$D1184)</f>
        <v>0</v>
      </c>
      <c r="K1184" s="243">
        <f>SUMIFS('A-methods'!Q:Q,'A-methods'!$AG:$AG,"absolute",'A-methods'!$AF:$AF,$B1184,'A-methods'!$F:$F,$C1184,'A-methods'!$A:$A,$D1184)</f>
        <v>0</v>
      </c>
      <c r="L1184" s="243">
        <f>SUMIFS('A-methods'!R:R,'A-methods'!$AG:$AG,"absolute",'A-methods'!$AF:$AF,$B1184,'A-methods'!$F:$F,$C1184,'A-methods'!$A:$A,$D1184)</f>
        <v>0</v>
      </c>
      <c r="M1184" s="243">
        <f>SUMIFS('A-methods'!S:S,'A-methods'!$AG:$AG,"absolute",'A-methods'!$AF:$AF,$B1184,'A-methods'!$F:$F,$C1184,'A-methods'!$A:$A,$D1184)</f>
        <v>0</v>
      </c>
      <c r="N1184" s="243">
        <f>SUMIFS('A-methods'!T:T,'A-methods'!$AG:$AG,"absolute",'A-methods'!$AF:$AF,$B1184,'A-methods'!$F:$F,$C1184,'A-methods'!$A:$A,$D1184)</f>
        <v>0</v>
      </c>
      <c r="O1184" s="243">
        <f>SUMIFS('A-methods'!U:U,'A-methods'!$AG:$AG,"absolute",'A-methods'!$AF:$AF,$B1184,'A-methods'!$F:$F,$C1184,'A-methods'!$A:$A,$D1184)</f>
        <v>0</v>
      </c>
      <c r="P1184" s="243">
        <f>SUMIFS('A-methods'!V:V,'A-methods'!$AG:$AG,"absolute",'A-methods'!$AF:$AF,$B1184,'A-methods'!$F:$F,$C1184,'A-methods'!$A:$A,$D1184)</f>
        <v>0</v>
      </c>
      <c r="Q1184" s="243">
        <f>SUMIFS('A-methods'!W:W,'A-methods'!$AG:$AG,"absolute",'A-methods'!$AF:$AF,$B1184,'A-methods'!$F:$F,$C1184,'A-methods'!$A:$A,$D1184)</f>
        <v>0</v>
      </c>
      <c r="R1184" s="243">
        <f>SUMIFS('A-methods'!X:X,'A-methods'!$AG:$AG,"absolute",'A-methods'!$AF:$AF,$B1184,'A-methods'!$F:$F,$C1184,'A-methods'!$A:$A,$D1184)</f>
        <v>0</v>
      </c>
      <c r="S1184" s="243">
        <f>SUMIFS('A-methods'!Y:Y,'A-methods'!$AG:$AG,"absolute",'A-methods'!$AF:$AF,$B1184,'A-methods'!$F:$F,$C1184,'A-methods'!$A:$A,$D1184)</f>
        <v>0</v>
      </c>
      <c r="T1184" s="243">
        <f>SUMIFS('A-methods'!Z:Z,'A-methods'!$AG:$AG,"absolute",'A-methods'!$AF:$AF,$B1184,'A-methods'!$F:$F,$C1184,'A-methods'!$A:$A,$D1184)</f>
        <v>0</v>
      </c>
      <c r="U1184" s="243">
        <f>SUMIFS('A-methods'!AA:AA,'A-methods'!$AG:$AG,"absolute",'A-methods'!$AF:$AF,$B1184,'A-methods'!$F:$F,$C1184,'A-methods'!$A:$A,$D1184)</f>
        <v>0</v>
      </c>
      <c r="V1184" s="243">
        <f>SUMIFS('A-methods'!AB:AB,'A-methods'!$AG:$AG,"absolute",'A-methods'!$AF:$AF,$B1184,'A-methods'!$F:$F,$C1184,'A-methods'!$A:$A,$D1184)</f>
        <v>0</v>
      </c>
      <c r="W1184" s="243">
        <f>SUMIFS('A-methods'!AC:AC,'A-methods'!$AG:$AG,"absolute",'A-methods'!$AF:$AF,$B1184,'A-methods'!$F:$F,$C1184,'A-methods'!$A:$A,$D1184)</f>
        <v>0</v>
      </c>
      <c r="X1184" s="243">
        <f>SUMIFS('A-methods'!AD:AD,'A-methods'!$AG:$AG,"absolute",'A-methods'!$AF:$AF,$B1184,'A-methods'!$F:$F,$C1184,'A-methods'!$A:$A,$D1184)</f>
        <v>0</v>
      </c>
      <c r="Y1184" s="243">
        <f>SUMIFS('A-methods'!AE:AE,'A-methods'!$AG:$AG,"absolute",'A-methods'!$AF:$AF,$B1184,'A-methods'!$F:$F,$C1184,'A-methods'!$A:$A,$D1184)</f>
        <v>0</v>
      </c>
    </row>
    <row r="1185" spans="1:25">
      <c r="A1185" s="238" t="s">
        <v>87</v>
      </c>
      <c r="B1185" s="221" t="s">
        <v>88</v>
      </c>
      <c r="C1185" s="274" t="str">
        <f t="shared" si="116"/>
        <v>Qld</v>
      </c>
      <c r="D1185" s="272" t="str">
        <f t="shared" si="115"/>
        <v>Low</v>
      </c>
      <c r="E1185" s="195">
        <f>SUMIFS('A-methods'!K:K,'A-methods'!$AG:$AG,"absolute",'A-methods'!$AF:$AF,$B1185,'A-methods'!$F:$F,$C1185,'A-methods'!$A:$A,$D1185)</f>
        <v>0</v>
      </c>
      <c r="F1185" s="243">
        <f>SUMIFS('A-methods'!L:L,'A-methods'!$AG:$AG,"absolute",'A-methods'!$AF:$AF,$B1185,'A-methods'!$F:$F,$C1185,'A-methods'!$A:$A,$D1185)</f>
        <v>0</v>
      </c>
      <c r="G1185" s="243">
        <f>SUMIFS('A-methods'!M:M,'A-methods'!$AG:$AG,"absolute",'A-methods'!$AF:$AF,$B1185,'A-methods'!$F:$F,$C1185,'A-methods'!$A:$A,$D1185)</f>
        <v>0</v>
      </c>
      <c r="H1185" s="243">
        <f>SUMIFS('A-methods'!N:N,'A-methods'!$AG:$AG,"absolute",'A-methods'!$AF:$AF,$B1185,'A-methods'!$F:$F,$C1185,'A-methods'!$A:$A,$D1185)</f>
        <v>0</v>
      </c>
      <c r="I1185" s="243">
        <f>SUMIFS('A-methods'!O:O,'A-methods'!$AG:$AG,"absolute",'A-methods'!$AF:$AF,$B1185,'A-methods'!$F:$F,$C1185,'A-methods'!$A:$A,$D1185)</f>
        <v>0</v>
      </c>
      <c r="J1185" s="243">
        <f>SUMIFS('A-methods'!P:P,'A-methods'!$AG:$AG,"absolute",'A-methods'!$AF:$AF,$B1185,'A-methods'!$F:$F,$C1185,'A-methods'!$A:$A,$D1185)</f>
        <v>0</v>
      </c>
      <c r="K1185" s="243">
        <f>SUMIFS('A-methods'!Q:Q,'A-methods'!$AG:$AG,"absolute",'A-methods'!$AF:$AF,$B1185,'A-methods'!$F:$F,$C1185,'A-methods'!$A:$A,$D1185)</f>
        <v>0</v>
      </c>
      <c r="L1185" s="243">
        <f>SUMIFS('A-methods'!R:R,'A-methods'!$AG:$AG,"absolute",'A-methods'!$AF:$AF,$B1185,'A-methods'!$F:$F,$C1185,'A-methods'!$A:$A,$D1185)</f>
        <v>0</v>
      </c>
      <c r="M1185" s="243">
        <f>SUMIFS('A-methods'!S:S,'A-methods'!$AG:$AG,"absolute",'A-methods'!$AF:$AF,$B1185,'A-methods'!$F:$F,$C1185,'A-methods'!$A:$A,$D1185)</f>
        <v>0</v>
      </c>
      <c r="N1185" s="243">
        <f>SUMIFS('A-methods'!T:T,'A-methods'!$AG:$AG,"absolute",'A-methods'!$AF:$AF,$B1185,'A-methods'!$F:$F,$C1185,'A-methods'!$A:$A,$D1185)</f>
        <v>0</v>
      </c>
      <c r="O1185" s="243">
        <f>SUMIFS('A-methods'!U:U,'A-methods'!$AG:$AG,"absolute",'A-methods'!$AF:$AF,$B1185,'A-methods'!$F:$F,$C1185,'A-methods'!$A:$A,$D1185)</f>
        <v>0</v>
      </c>
      <c r="P1185" s="243">
        <f>SUMIFS('A-methods'!V:V,'A-methods'!$AG:$AG,"absolute",'A-methods'!$AF:$AF,$B1185,'A-methods'!$F:$F,$C1185,'A-methods'!$A:$A,$D1185)</f>
        <v>0</v>
      </c>
      <c r="Q1185" s="243">
        <f>SUMIFS('A-methods'!W:W,'A-methods'!$AG:$AG,"absolute",'A-methods'!$AF:$AF,$B1185,'A-methods'!$F:$F,$C1185,'A-methods'!$A:$A,$D1185)</f>
        <v>0</v>
      </c>
      <c r="R1185" s="243">
        <f>SUMIFS('A-methods'!X:X,'A-methods'!$AG:$AG,"absolute",'A-methods'!$AF:$AF,$B1185,'A-methods'!$F:$F,$C1185,'A-methods'!$A:$A,$D1185)</f>
        <v>0</v>
      </c>
      <c r="S1185" s="243">
        <f>SUMIFS('A-methods'!Y:Y,'A-methods'!$AG:$AG,"absolute",'A-methods'!$AF:$AF,$B1185,'A-methods'!$F:$F,$C1185,'A-methods'!$A:$A,$D1185)</f>
        <v>0</v>
      </c>
      <c r="T1185" s="243">
        <f>SUMIFS('A-methods'!Z:Z,'A-methods'!$AG:$AG,"absolute",'A-methods'!$AF:$AF,$B1185,'A-methods'!$F:$F,$C1185,'A-methods'!$A:$A,$D1185)</f>
        <v>0</v>
      </c>
      <c r="U1185" s="243">
        <f>SUMIFS('A-methods'!AA:AA,'A-methods'!$AG:$AG,"absolute",'A-methods'!$AF:$AF,$B1185,'A-methods'!$F:$F,$C1185,'A-methods'!$A:$A,$D1185)</f>
        <v>0</v>
      </c>
      <c r="V1185" s="243">
        <f>SUMIFS('A-methods'!AB:AB,'A-methods'!$AG:$AG,"absolute",'A-methods'!$AF:$AF,$B1185,'A-methods'!$F:$F,$C1185,'A-methods'!$A:$A,$D1185)</f>
        <v>0</v>
      </c>
      <c r="W1185" s="243">
        <f>SUMIFS('A-methods'!AC:AC,'A-methods'!$AG:$AG,"absolute",'A-methods'!$AF:$AF,$B1185,'A-methods'!$F:$F,$C1185,'A-methods'!$A:$A,$D1185)</f>
        <v>0</v>
      </c>
      <c r="X1185" s="243">
        <f>SUMIFS('A-methods'!AD:AD,'A-methods'!$AG:$AG,"absolute",'A-methods'!$AF:$AF,$B1185,'A-methods'!$F:$F,$C1185,'A-methods'!$A:$A,$D1185)</f>
        <v>0</v>
      </c>
      <c r="Y1185" s="243">
        <f>SUMIFS('A-methods'!AE:AE,'A-methods'!$AG:$AG,"absolute",'A-methods'!$AF:$AF,$B1185,'A-methods'!$F:$F,$C1185,'A-methods'!$A:$A,$D1185)</f>
        <v>0</v>
      </c>
    </row>
    <row r="1186" spans="1:25">
      <c r="A1186" s="237" t="s">
        <v>91</v>
      </c>
      <c r="B1186" s="221" t="s">
        <v>92</v>
      </c>
      <c r="C1186" s="274" t="str">
        <f t="shared" si="116"/>
        <v>Qld</v>
      </c>
      <c r="D1186" s="272" t="str">
        <f t="shared" si="115"/>
        <v>Low</v>
      </c>
      <c r="E1186" s="195">
        <f>SUMIFS('A-methods'!K:K,'A-methods'!$AG:$AG,"absolute",'A-methods'!$AF:$AF,$B1186,'A-methods'!$F:$F,$C1186,'A-methods'!$A:$A,$D1186)</f>
        <v>0</v>
      </c>
      <c r="F1186" s="243">
        <f>SUMIFS('A-methods'!L:L,'A-methods'!$AG:$AG,"absolute",'A-methods'!$AF:$AF,$B1186,'A-methods'!$F:$F,$C1186,'A-methods'!$A:$A,$D1186)</f>
        <v>0</v>
      </c>
      <c r="G1186" s="243">
        <f>SUMIFS('A-methods'!M:M,'A-methods'!$AG:$AG,"absolute",'A-methods'!$AF:$AF,$B1186,'A-methods'!$F:$F,$C1186,'A-methods'!$A:$A,$D1186)</f>
        <v>0</v>
      </c>
      <c r="H1186" s="243">
        <f>SUMIFS('A-methods'!N:N,'A-methods'!$AG:$AG,"absolute",'A-methods'!$AF:$AF,$B1186,'A-methods'!$F:$F,$C1186,'A-methods'!$A:$A,$D1186)</f>
        <v>0</v>
      </c>
      <c r="I1186" s="243">
        <f>SUMIFS('A-methods'!O:O,'A-methods'!$AG:$AG,"absolute",'A-methods'!$AF:$AF,$B1186,'A-methods'!$F:$F,$C1186,'A-methods'!$A:$A,$D1186)</f>
        <v>0</v>
      </c>
      <c r="J1186" s="243">
        <f>SUMIFS('A-methods'!P:P,'A-methods'!$AG:$AG,"absolute",'A-methods'!$AF:$AF,$B1186,'A-methods'!$F:$F,$C1186,'A-methods'!$A:$A,$D1186)</f>
        <v>0</v>
      </c>
      <c r="K1186" s="243">
        <f>SUMIFS('A-methods'!Q:Q,'A-methods'!$AG:$AG,"absolute",'A-methods'!$AF:$AF,$B1186,'A-methods'!$F:$F,$C1186,'A-methods'!$A:$A,$D1186)</f>
        <v>0</v>
      </c>
      <c r="L1186" s="243">
        <f>SUMIFS('A-methods'!R:R,'A-methods'!$AG:$AG,"absolute",'A-methods'!$AF:$AF,$B1186,'A-methods'!$F:$F,$C1186,'A-methods'!$A:$A,$D1186)</f>
        <v>0</v>
      </c>
      <c r="M1186" s="243">
        <f>SUMIFS('A-methods'!S:S,'A-methods'!$AG:$AG,"absolute",'A-methods'!$AF:$AF,$B1186,'A-methods'!$F:$F,$C1186,'A-methods'!$A:$A,$D1186)</f>
        <v>0</v>
      </c>
      <c r="N1186" s="243">
        <f>SUMIFS('A-methods'!T:T,'A-methods'!$AG:$AG,"absolute",'A-methods'!$AF:$AF,$B1186,'A-methods'!$F:$F,$C1186,'A-methods'!$A:$A,$D1186)</f>
        <v>0</v>
      </c>
      <c r="O1186" s="243">
        <f>SUMIFS('A-methods'!U:U,'A-methods'!$AG:$AG,"absolute",'A-methods'!$AF:$AF,$B1186,'A-methods'!$F:$F,$C1186,'A-methods'!$A:$A,$D1186)</f>
        <v>0</v>
      </c>
      <c r="P1186" s="243">
        <f>SUMIFS('A-methods'!V:V,'A-methods'!$AG:$AG,"absolute",'A-methods'!$AF:$AF,$B1186,'A-methods'!$F:$F,$C1186,'A-methods'!$A:$A,$D1186)</f>
        <v>0</v>
      </c>
      <c r="Q1186" s="243">
        <f>SUMIFS('A-methods'!W:W,'A-methods'!$AG:$AG,"absolute",'A-methods'!$AF:$AF,$B1186,'A-methods'!$F:$F,$C1186,'A-methods'!$A:$A,$D1186)</f>
        <v>0</v>
      </c>
      <c r="R1186" s="243">
        <f>SUMIFS('A-methods'!X:X,'A-methods'!$AG:$AG,"absolute",'A-methods'!$AF:$AF,$B1186,'A-methods'!$F:$F,$C1186,'A-methods'!$A:$A,$D1186)</f>
        <v>0</v>
      </c>
      <c r="S1186" s="243">
        <f>SUMIFS('A-methods'!Y:Y,'A-methods'!$AG:$AG,"absolute",'A-methods'!$AF:$AF,$B1186,'A-methods'!$F:$F,$C1186,'A-methods'!$A:$A,$D1186)</f>
        <v>0</v>
      </c>
      <c r="T1186" s="243">
        <f>SUMIFS('A-methods'!Z:Z,'A-methods'!$AG:$AG,"absolute",'A-methods'!$AF:$AF,$B1186,'A-methods'!$F:$F,$C1186,'A-methods'!$A:$A,$D1186)</f>
        <v>0</v>
      </c>
      <c r="U1186" s="243">
        <f>SUMIFS('A-methods'!AA:AA,'A-methods'!$AG:$AG,"absolute",'A-methods'!$AF:$AF,$B1186,'A-methods'!$F:$F,$C1186,'A-methods'!$A:$A,$D1186)</f>
        <v>0</v>
      </c>
      <c r="V1186" s="243">
        <f>SUMIFS('A-methods'!AB:AB,'A-methods'!$AG:$AG,"absolute",'A-methods'!$AF:$AF,$B1186,'A-methods'!$F:$F,$C1186,'A-methods'!$A:$A,$D1186)</f>
        <v>0</v>
      </c>
      <c r="W1186" s="243">
        <f>SUMIFS('A-methods'!AC:AC,'A-methods'!$AG:$AG,"absolute",'A-methods'!$AF:$AF,$B1186,'A-methods'!$F:$F,$C1186,'A-methods'!$A:$A,$D1186)</f>
        <v>0</v>
      </c>
      <c r="X1186" s="243">
        <f>SUMIFS('A-methods'!AD:AD,'A-methods'!$AG:$AG,"absolute",'A-methods'!$AF:$AF,$B1186,'A-methods'!$F:$F,$C1186,'A-methods'!$A:$A,$D1186)</f>
        <v>0</v>
      </c>
      <c r="Y1186" s="243">
        <f>SUMIFS('A-methods'!AE:AE,'A-methods'!$AG:$AG,"absolute",'A-methods'!$AF:$AF,$B1186,'A-methods'!$F:$F,$C1186,'A-methods'!$A:$A,$D1186)</f>
        <v>0</v>
      </c>
    </row>
    <row r="1187" spans="1:25">
      <c r="A1187" s="237" t="s">
        <v>97</v>
      </c>
      <c r="B1187" s="221" t="s">
        <v>98</v>
      </c>
      <c r="C1187" s="274" t="str">
        <f t="shared" si="116"/>
        <v>Qld</v>
      </c>
      <c r="D1187" s="272" t="str">
        <f t="shared" si="115"/>
        <v>Low</v>
      </c>
      <c r="E1187" s="195">
        <f>SUMIFS('A-methods'!K:K,'A-methods'!$AG:$AG,"absolute",'A-methods'!$AF:$AF,$B1187,'A-methods'!$F:$F,$C1187,'A-methods'!$A:$A,$D1187)</f>
        <v>0</v>
      </c>
      <c r="F1187" s="243">
        <f>SUMIFS('A-methods'!L:L,'A-methods'!$AG:$AG,"absolute",'A-methods'!$AF:$AF,$B1187,'A-methods'!$F:$F,$C1187,'A-methods'!$A:$A,$D1187)</f>
        <v>0</v>
      </c>
      <c r="G1187" s="243">
        <f>SUMIFS('A-methods'!M:M,'A-methods'!$AG:$AG,"absolute",'A-methods'!$AF:$AF,$B1187,'A-methods'!$F:$F,$C1187,'A-methods'!$A:$A,$D1187)</f>
        <v>0</v>
      </c>
      <c r="H1187" s="243">
        <f>SUMIFS('A-methods'!N:N,'A-methods'!$AG:$AG,"absolute",'A-methods'!$AF:$AF,$B1187,'A-methods'!$F:$F,$C1187,'A-methods'!$A:$A,$D1187)</f>
        <v>0</v>
      </c>
      <c r="I1187" s="243">
        <f>SUMIFS('A-methods'!O:O,'A-methods'!$AG:$AG,"absolute",'A-methods'!$AF:$AF,$B1187,'A-methods'!$F:$F,$C1187,'A-methods'!$A:$A,$D1187)</f>
        <v>0</v>
      </c>
      <c r="J1187" s="243">
        <f>SUMIFS('A-methods'!P:P,'A-methods'!$AG:$AG,"absolute",'A-methods'!$AF:$AF,$B1187,'A-methods'!$F:$F,$C1187,'A-methods'!$A:$A,$D1187)</f>
        <v>0</v>
      </c>
      <c r="K1187" s="243">
        <f>SUMIFS('A-methods'!Q:Q,'A-methods'!$AG:$AG,"absolute",'A-methods'!$AF:$AF,$B1187,'A-methods'!$F:$F,$C1187,'A-methods'!$A:$A,$D1187)</f>
        <v>0</v>
      </c>
      <c r="L1187" s="243">
        <f>SUMIFS('A-methods'!R:R,'A-methods'!$AG:$AG,"absolute",'A-methods'!$AF:$AF,$B1187,'A-methods'!$F:$F,$C1187,'A-methods'!$A:$A,$D1187)</f>
        <v>0</v>
      </c>
      <c r="M1187" s="243">
        <f>SUMIFS('A-methods'!S:S,'A-methods'!$AG:$AG,"absolute",'A-methods'!$AF:$AF,$B1187,'A-methods'!$F:$F,$C1187,'A-methods'!$A:$A,$D1187)</f>
        <v>0</v>
      </c>
      <c r="N1187" s="243">
        <f>SUMIFS('A-methods'!T:T,'A-methods'!$AG:$AG,"absolute",'A-methods'!$AF:$AF,$B1187,'A-methods'!$F:$F,$C1187,'A-methods'!$A:$A,$D1187)</f>
        <v>0</v>
      </c>
      <c r="O1187" s="243">
        <f>SUMIFS('A-methods'!U:U,'A-methods'!$AG:$AG,"absolute",'A-methods'!$AF:$AF,$B1187,'A-methods'!$F:$F,$C1187,'A-methods'!$A:$A,$D1187)</f>
        <v>0</v>
      </c>
      <c r="P1187" s="243">
        <f>SUMIFS('A-methods'!V:V,'A-methods'!$AG:$AG,"absolute",'A-methods'!$AF:$AF,$B1187,'A-methods'!$F:$F,$C1187,'A-methods'!$A:$A,$D1187)</f>
        <v>0</v>
      </c>
      <c r="Q1187" s="243">
        <f>SUMIFS('A-methods'!W:W,'A-methods'!$AG:$AG,"absolute",'A-methods'!$AF:$AF,$B1187,'A-methods'!$F:$F,$C1187,'A-methods'!$A:$A,$D1187)</f>
        <v>0</v>
      </c>
      <c r="R1187" s="243">
        <f>SUMIFS('A-methods'!X:X,'A-methods'!$AG:$AG,"absolute",'A-methods'!$AF:$AF,$B1187,'A-methods'!$F:$F,$C1187,'A-methods'!$A:$A,$D1187)</f>
        <v>0</v>
      </c>
      <c r="S1187" s="243">
        <f>SUMIFS('A-methods'!Y:Y,'A-methods'!$AG:$AG,"absolute",'A-methods'!$AF:$AF,$B1187,'A-methods'!$F:$F,$C1187,'A-methods'!$A:$A,$D1187)</f>
        <v>0</v>
      </c>
      <c r="T1187" s="243">
        <f>SUMIFS('A-methods'!Z:Z,'A-methods'!$AG:$AG,"absolute",'A-methods'!$AF:$AF,$B1187,'A-methods'!$F:$F,$C1187,'A-methods'!$A:$A,$D1187)</f>
        <v>0</v>
      </c>
      <c r="U1187" s="243">
        <f>SUMIFS('A-methods'!AA:AA,'A-methods'!$AG:$AG,"absolute",'A-methods'!$AF:$AF,$B1187,'A-methods'!$F:$F,$C1187,'A-methods'!$A:$A,$D1187)</f>
        <v>0</v>
      </c>
      <c r="V1187" s="243">
        <f>SUMIFS('A-methods'!AB:AB,'A-methods'!$AG:$AG,"absolute",'A-methods'!$AF:$AF,$B1187,'A-methods'!$F:$F,$C1187,'A-methods'!$A:$A,$D1187)</f>
        <v>0</v>
      </c>
      <c r="W1187" s="243">
        <f>SUMIFS('A-methods'!AC:AC,'A-methods'!$AG:$AG,"absolute",'A-methods'!$AF:$AF,$B1187,'A-methods'!$F:$F,$C1187,'A-methods'!$A:$A,$D1187)</f>
        <v>0</v>
      </c>
      <c r="X1187" s="243">
        <f>SUMIFS('A-methods'!AD:AD,'A-methods'!$AG:$AG,"absolute",'A-methods'!$AF:$AF,$B1187,'A-methods'!$F:$F,$C1187,'A-methods'!$A:$A,$D1187)</f>
        <v>0</v>
      </c>
      <c r="Y1187" s="243">
        <f>SUMIFS('A-methods'!AE:AE,'A-methods'!$AG:$AG,"absolute",'A-methods'!$AF:$AF,$B1187,'A-methods'!$F:$F,$C1187,'A-methods'!$A:$A,$D1187)</f>
        <v>0</v>
      </c>
    </row>
    <row r="1188" spans="1:25">
      <c r="A1188" s="237" t="s">
        <v>107</v>
      </c>
      <c r="B1188" s="221" t="s">
        <v>108</v>
      </c>
      <c r="C1188" s="274" t="str">
        <f t="shared" si="116"/>
        <v>Qld</v>
      </c>
      <c r="D1188" s="272" t="str">
        <f t="shared" si="115"/>
        <v>Low</v>
      </c>
      <c r="E1188" s="195">
        <f>SUMIFS('A-methods'!K:K,'A-methods'!$AG:$AG,"absolute",'A-methods'!$AF:$AF,$B1188,'A-methods'!$F:$F,$C1188,'A-methods'!$A:$A,$D1188)</f>
        <v>0</v>
      </c>
      <c r="F1188" s="243">
        <f>SUMIFS('A-methods'!L:L,'A-methods'!$AG:$AG,"absolute",'A-methods'!$AF:$AF,$B1188,'A-methods'!$F:$F,$C1188,'A-methods'!$A:$A,$D1188)</f>
        <v>0</v>
      </c>
      <c r="G1188" s="243">
        <f>SUMIFS('A-methods'!M:M,'A-methods'!$AG:$AG,"absolute",'A-methods'!$AF:$AF,$B1188,'A-methods'!$F:$F,$C1188,'A-methods'!$A:$A,$D1188)</f>
        <v>0</v>
      </c>
      <c r="H1188" s="243">
        <f>SUMIFS('A-methods'!N:N,'A-methods'!$AG:$AG,"absolute",'A-methods'!$AF:$AF,$B1188,'A-methods'!$F:$F,$C1188,'A-methods'!$A:$A,$D1188)</f>
        <v>0</v>
      </c>
      <c r="I1188" s="243">
        <f>SUMIFS('A-methods'!O:O,'A-methods'!$AG:$AG,"absolute",'A-methods'!$AF:$AF,$B1188,'A-methods'!$F:$F,$C1188,'A-methods'!$A:$A,$D1188)</f>
        <v>0</v>
      </c>
      <c r="J1188" s="243">
        <f>SUMIFS('A-methods'!P:P,'A-methods'!$AG:$AG,"absolute",'A-methods'!$AF:$AF,$B1188,'A-methods'!$F:$F,$C1188,'A-methods'!$A:$A,$D1188)</f>
        <v>0</v>
      </c>
      <c r="K1188" s="243">
        <f>SUMIFS('A-methods'!Q:Q,'A-methods'!$AG:$AG,"absolute",'A-methods'!$AF:$AF,$B1188,'A-methods'!$F:$F,$C1188,'A-methods'!$A:$A,$D1188)</f>
        <v>0</v>
      </c>
      <c r="L1188" s="243">
        <f>SUMIFS('A-methods'!R:R,'A-methods'!$AG:$AG,"absolute",'A-methods'!$AF:$AF,$B1188,'A-methods'!$F:$F,$C1188,'A-methods'!$A:$A,$D1188)</f>
        <v>0</v>
      </c>
      <c r="M1188" s="243">
        <f>SUMIFS('A-methods'!S:S,'A-methods'!$AG:$AG,"absolute",'A-methods'!$AF:$AF,$B1188,'A-methods'!$F:$F,$C1188,'A-methods'!$A:$A,$D1188)</f>
        <v>0</v>
      </c>
      <c r="N1188" s="243">
        <f>SUMIFS('A-methods'!T:T,'A-methods'!$AG:$AG,"absolute",'A-methods'!$AF:$AF,$B1188,'A-methods'!$F:$F,$C1188,'A-methods'!$A:$A,$D1188)</f>
        <v>0</v>
      </c>
      <c r="O1188" s="243">
        <f>SUMIFS('A-methods'!U:U,'A-methods'!$AG:$AG,"absolute",'A-methods'!$AF:$AF,$B1188,'A-methods'!$F:$F,$C1188,'A-methods'!$A:$A,$D1188)</f>
        <v>0</v>
      </c>
      <c r="P1188" s="243">
        <f>SUMIFS('A-methods'!V:V,'A-methods'!$AG:$AG,"absolute",'A-methods'!$AF:$AF,$B1188,'A-methods'!$F:$F,$C1188,'A-methods'!$A:$A,$D1188)</f>
        <v>0</v>
      </c>
      <c r="Q1188" s="243">
        <f>SUMIFS('A-methods'!W:W,'A-methods'!$AG:$AG,"absolute",'A-methods'!$AF:$AF,$B1188,'A-methods'!$F:$F,$C1188,'A-methods'!$A:$A,$D1188)</f>
        <v>0</v>
      </c>
      <c r="R1188" s="243">
        <f>SUMIFS('A-methods'!X:X,'A-methods'!$AG:$AG,"absolute",'A-methods'!$AF:$AF,$B1188,'A-methods'!$F:$F,$C1188,'A-methods'!$A:$A,$D1188)</f>
        <v>0</v>
      </c>
      <c r="S1188" s="243">
        <f>SUMIFS('A-methods'!Y:Y,'A-methods'!$AG:$AG,"absolute",'A-methods'!$AF:$AF,$B1188,'A-methods'!$F:$F,$C1188,'A-methods'!$A:$A,$D1188)</f>
        <v>0</v>
      </c>
      <c r="T1188" s="243">
        <f>SUMIFS('A-methods'!Z:Z,'A-methods'!$AG:$AG,"absolute",'A-methods'!$AF:$AF,$B1188,'A-methods'!$F:$F,$C1188,'A-methods'!$A:$A,$D1188)</f>
        <v>0</v>
      </c>
      <c r="U1188" s="243">
        <f>SUMIFS('A-methods'!AA:AA,'A-methods'!$AG:$AG,"absolute",'A-methods'!$AF:$AF,$B1188,'A-methods'!$F:$F,$C1188,'A-methods'!$A:$A,$D1188)</f>
        <v>0</v>
      </c>
      <c r="V1188" s="243">
        <f>SUMIFS('A-methods'!AB:AB,'A-methods'!$AG:$AG,"absolute",'A-methods'!$AF:$AF,$B1188,'A-methods'!$F:$F,$C1188,'A-methods'!$A:$A,$D1188)</f>
        <v>0</v>
      </c>
      <c r="W1188" s="243">
        <f>SUMIFS('A-methods'!AC:AC,'A-methods'!$AG:$AG,"absolute",'A-methods'!$AF:$AF,$B1188,'A-methods'!$F:$F,$C1188,'A-methods'!$A:$A,$D1188)</f>
        <v>0</v>
      </c>
      <c r="X1188" s="243">
        <f>SUMIFS('A-methods'!AD:AD,'A-methods'!$AG:$AG,"absolute",'A-methods'!$AF:$AF,$B1188,'A-methods'!$F:$F,$C1188,'A-methods'!$A:$A,$D1188)</f>
        <v>0</v>
      </c>
      <c r="Y1188" s="243">
        <f>SUMIFS('A-methods'!AE:AE,'A-methods'!$AG:$AG,"absolute",'A-methods'!$AF:$AF,$B1188,'A-methods'!$F:$F,$C1188,'A-methods'!$A:$A,$D1188)</f>
        <v>0</v>
      </c>
    </row>
    <row r="1189" spans="1:25">
      <c r="A1189" s="237" t="s">
        <v>115</v>
      </c>
      <c r="B1189" s="221" t="s">
        <v>116</v>
      </c>
      <c r="C1189" s="274" t="str">
        <f t="shared" si="116"/>
        <v>Qld</v>
      </c>
      <c r="D1189" s="272" t="str">
        <f t="shared" si="115"/>
        <v>Low</v>
      </c>
      <c r="E1189" s="195">
        <f>SUMIFS('A-methods'!K:K,'A-methods'!$AG:$AG,"absolute",'A-methods'!$AF:$AF,$B1189,'A-methods'!$F:$F,$C1189,'A-methods'!$A:$A,$D1189)</f>
        <v>0</v>
      </c>
      <c r="F1189" s="243">
        <f>SUMIFS('A-methods'!L:L,'A-methods'!$AG:$AG,"absolute",'A-methods'!$AF:$AF,$B1189,'A-methods'!$F:$F,$C1189,'A-methods'!$A:$A,$D1189)</f>
        <v>0</v>
      </c>
      <c r="G1189" s="243">
        <f>SUMIFS('A-methods'!M:M,'A-methods'!$AG:$AG,"absolute",'A-methods'!$AF:$AF,$B1189,'A-methods'!$F:$F,$C1189,'A-methods'!$A:$A,$D1189)</f>
        <v>0</v>
      </c>
      <c r="H1189" s="243">
        <f>SUMIFS('A-methods'!N:N,'A-methods'!$AG:$AG,"absolute",'A-methods'!$AF:$AF,$B1189,'A-methods'!$F:$F,$C1189,'A-methods'!$A:$A,$D1189)</f>
        <v>0</v>
      </c>
      <c r="I1189" s="243">
        <f>SUMIFS('A-methods'!O:O,'A-methods'!$AG:$AG,"absolute",'A-methods'!$AF:$AF,$B1189,'A-methods'!$F:$F,$C1189,'A-methods'!$A:$A,$D1189)</f>
        <v>0</v>
      </c>
      <c r="J1189" s="243">
        <f>SUMIFS('A-methods'!P:P,'A-methods'!$AG:$AG,"absolute",'A-methods'!$AF:$AF,$B1189,'A-methods'!$F:$F,$C1189,'A-methods'!$A:$A,$D1189)</f>
        <v>0</v>
      </c>
      <c r="K1189" s="243">
        <f>SUMIFS('A-methods'!Q:Q,'A-methods'!$AG:$AG,"absolute",'A-methods'!$AF:$AF,$B1189,'A-methods'!$F:$F,$C1189,'A-methods'!$A:$A,$D1189)</f>
        <v>0</v>
      </c>
      <c r="L1189" s="243">
        <f>SUMIFS('A-methods'!R:R,'A-methods'!$AG:$AG,"absolute",'A-methods'!$AF:$AF,$B1189,'A-methods'!$F:$F,$C1189,'A-methods'!$A:$A,$D1189)</f>
        <v>0</v>
      </c>
      <c r="M1189" s="243">
        <f>SUMIFS('A-methods'!S:S,'A-methods'!$AG:$AG,"absolute",'A-methods'!$AF:$AF,$B1189,'A-methods'!$F:$F,$C1189,'A-methods'!$A:$A,$D1189)</f>
        <v>0</v>
      </c>
      <c r="N1189" s="243">
        <f>SUMIFS('A-methods'!T:T,'A-methods'!$AG:$AG,"absolute",'A-methods'!$AF:$AF,$B1189,'A-methods'!$F:$F,$C1189,'A-methods'!$A:$A,$D1189)</f>
        <v>0</v>
      </c>
      <c r="O1189" s="243">
        <f>SUMIFS('A-methods'!U:U,'A-methods'!$AG:$AG,"absolute",'A-methods'!$AF:$AF,$B1189,'A-methods'!$F:$F,$C1189,'A-methods'!$A:$A,$D1189)</f>
        <v>0</v>
      </c>
      <c r="P1189" s="243">
        <f>SUMIFS('A-methods'!V:V,'A-methods'!$AG:$AG,"absolute",'A-methods'!$AF:$AF,$B1189,'A-methods'!$F:$F,$C1189,'A-methods'!$A:$A,$D1189)</f>
        <v>0</v>
      </c>
      <c r="Q1189" s="243">
        <f>SUMIFS('A-methods'!W:W,'A-methods'!$AG:$AG,"absolute",'A-methods'!$AF:$AF,$B1189,'A-methods'!$F:$F,$C1189,'A-methods'!$A:$A,$D1189)</f>
        <v>0</v>
      </c>
      <c r="R1189" s="243">
        <f>SUMIFS('A-methods'!X:X,'A-methods'!$AG:$AG,"absolute",'A-methods'!$AF:$AF,$B1189,'A-methods'!$F:$F,$C1189,'A-methods'!$A:$A,$D1189)</f>
        <v>0</v>
      </c>
      <c r="S1189" s="243">
        <f>SUMIFS('A-methods'!Y:Y,'A-methods'!$AG:$AG,"absolute",'A-methods'!$AF:$AF,$B1189,'A-methods'!$F:$F,$C1189,'A-methods'!$A:$A,$D1189)</f>
        <v>0</v>
      </c>
      <c r="T1189" s="243">
        <f>SUMIFS('A-methods'!Z:Z,'A-methods'!$AG:$AG,"absolute",'A-methods'!$AF:$AF,$B1189,'A-methods'!$F:$F,$C1189,'A-methods'!$A:$A,$D1189)</f>
        <v>0</v>
      </c>
      <c r="U1189" s="243">
        <f>SUMIFS('A-methods'!AA:AA,'A-methods'!$AG:$AG,"absolute",'A-methods'!$AF:$AF,$B1189,'A-methods'!$F:$F,$C1189,'A-methods'!$A:$A,$D1189)</f>
        <v>0</v>
      </c>
      <c r="V1189" s="243">
        <f>SUMIFS('A-methods'!AB:AB,'A-methods'!$AG:$AG,"absolute",'A-methods'!$AF:$AF,$B1189,'A-methods'!$F:$F,$C1189,'A-methods'!$A:$A,$D1189)</f>
        <v>0</v>
      </c>
      <c r="W1189" s="243">
        <f>SUMIFS('A-methods'!AC:AC,'A-methods'!$AG:$AG,"absolute",'A-methods'!$AF:$AF,$B1189,'A-methods'!$F:$F,$C1189,'A-methods'!$A:$A,$D1189)</f>
        <v>0</v>
      </c>
      <c r="X1189" s="243">
        <f>SUMIFS('A-methods'!AD:AD,'A-methods'!$AG:$AG,"absolute",'A-methods'!$AF:$AF,$B1189,'A-methods'!$F:$F,$C1189,'A-methods'!$A:$A,$D1189)</f>
        <v>0</v>
      </c>
      <c r="Y1189" s="243">
        <f>SUMIFS('A-methods'!AE:AE,'A-methods'!$AG:$AG,"absolute",'A-methods'!$AF:$AF,$B1189,'A-methods'!$F:$F,$C1189,'A-methods'!$A:$A,$D1189)</f>
        <v>0</v>
      </c>
    </row>
    <row r="1190" spans="1:25">
      <c r="A1190" s="237" t="s">
        <v>125</v>
      </c>
      <c r="B1190" s="221" t="s">
        <v>1208</v>
      </c>
      <c r="C1190" s="274" t="str">
        <f t="shared" si="116"/>
        <v>Qld</v>
      </c>
      <c r="D1190" s="272" t="str">
        <f t="shared" si="115"/>
        <v>Low</v>
      </c>
      <c r="E1190" s="195">
        <f>SUMIFS('A-methods'!K:K,'A-methods'!$AG:$AG,"absolute",'A-methods'!$AF:$AF,$B1190,'A-methods'!$F:$F,$C1190,'A-methods'!$A:$A,$D1190)</f>
        <v>0</v>
      </c>
      <c r="F1190" s="243">
        <f>SUMIFS('A-methods'!L:L,'A-methods'!$AG:$AG,"absolute",'A-methods'!$AF:$AF,$B1190,'A-methods'!$F:$F,$C1190,'A-methods'!$A:$A,$D1190)</f>
        <v>0</v>
      </c>
      <c r="G1190" s="243">
        <f>SUMIFS('A-methods'!M:M,'A-methods'!$AG:$AG,"absolute",'A-methods'!$AF:$AF,$B1190,'A-methods'!$F:$F,$C1190,'A-methods'!$A:$A,$D1190)</f>
        <v>0</v>
      </c>
      <c r="H1190" s="243">
        <f>SUMIFS('A-methods'!N:N,'A-methods'!$AG:$AG,"absolute",'A-methods'!$AF:$AF,$B1190,'A-methods'!$F:$F,$C1190,'A-methods'!$A:$A,$D1190)</f>
        <v>0</v>
      </c>
      <c r="I1190" s="243">
        <f>SUMIFS('A-methods'!O:O,'A-methods'!$AG:$AG,"absolute",'A-methods'!$AF:$AF,$B1190,'A-methods'!$F:$F,$C1190,'A-methods'!$A:$A,$D1190)</f>
        <v>0</v>
      </c>
      <c r="J1190" s="243">
        <f>SUMIFS('A-methods'!P:P,'A-methods'!$AG:$AG,"absolute",'A-methods'!$AF:$AF,$B1190,'A-methods'!$F:$F,$C1190,'A-methods'!$A:$A,$D1190)</f>
        <v>0</v>
      </c>
      <c r="K1190" s="243">
        <f>SUMIFS('A-methods'!Q:Q,'A-methods'!$AG:$AG,"absolute",'A-methods'!$AF:$AF,$B1190,'A-methods'!$F:$F,$C1190,'A-methods'!$A:$A,$D1190)</f>
        <v>0</v>
      </c>
      <c r="L1190" s="243">
        <f>SUMIFS('A-methods'!R:R,'A-methods'!$AG:$AG,"absolute",'A-methods'!$AF:$AF,$B1190,'A-methods'!$F:$F,$C1190,'A-methods'!$A:$A,$D1190)</f>
        <v>0</v>
      </c>
      <c r="M1190" s="243">
        <f>SUMIFS('A-methods'!S:S,'A-methods'!$AG:$AG,"absolute",'A-methods'!$AF:$AF,$B1190,'A-methods'!$F:$F,$C1190,'A-methods'!$A:$A,$D1190)</f>
        <v>0</v>
      </c>
      <c r="N1190" s="243">
        <f>SUMIFS('A-methods'!T:T,'A-methods'!$AG:$AG,"absolute",'A-methods'!$AF:$AF,$B1190,'A-methods'!$F:$F,$C1190,'A-methods'!$A:$A,$D1190)</f>
        <v>0</v>
      </c>
      <c r="O1190" s="243">
        <f>SUMIFS('A-methods'!U:U,'A-methods'!$AG:$AG,"absolute",'A-methods'!$AF:$AF,$B1190,'A-methods'!$F:$F,$C1190,'A-methods'!$A:$A,$D1190)</f>
        <v>0</v>
      </c>
      <c r="P1190" s="243">
        <f>SUMIFS('A-methods'!V:V,'A-methods'!$AG:$AG,"absolute",'A-methods'!$AF:$AF,$B1190,'A-methods'!$F:$F,$C1190,'A-methods'!$A:$A,$D1190)</f>
        <v>0</v>
      </c>
      <c r="Q1190" s="243">
        <f>SUMIFS('A-methods'!W:W,'A-methods'!$AG:$AG,"absolute",'A-methods'!$AF:$AF,$B1190,'A-methods'!$F:$F,$C1190,'A-methods'!$A:$A,$D1190)</f>
        <v>0</v>
      </c>
      <c r="R1190" s="243">
        <f>SUMIFS('A-methods'!X:X,'A-methods'!$AG:$AG,"absolute",'A-methods'!$AF:$AF,$B1190,'A-methods'!$F:$F,$C1190,'A-methods'!$A:$A,$D1190)</f>
        <v>0</v>
      </c>
      <c r="S1190" s="243">
        <f>SUMIFS('A-methods'!Y:Y,'A-methods'!$AG:$AG,"absolute",'A-methods'!$AF:$AF,$B1190,'A-methods'!$F:$F,$C1190,'A-methods'!$A:$A,$D1190)</f>
        <v>0</v>
      </c>
      <c r="T1190" s="243">
        <f>SUMIFS('A-methods'!Z:Z,'A-methods'!$AG:$AG,"absolute",'A-methods'!$AF:$AF,$B1190,'A-methods'!$F:$F,$C1190,'A-methods'!$A:$A,$D1190)</f>
        <v>0</v>
      </c>
      <c r="U1190" s="243">
        <f>SUMIFS('A-methods'!AA:AA,'A-methods'!$AG:$AG,"absolute",'A-methods'!$AF:$AF,$B1190,'A-methods'!$F:$F,$C1190,'A-methods'!$A:$A,$D1190)</f>
        <v>0</v>
      </c>
      <c r="V1190" s="243">
        <f>SUMIFS('A-methods'!AB:AB,'A-methods'!$AG:$AG,"absolute",'A-methods'!$AF:$AF,$B1190,'A-methods'!$F:$F,$C1190,'A-methods'!$A:$A,$D1190)</f>
        <v>0</v>
      </c>
      <c r="W1190" s="243">
        <f>SUMIFS('A-methods'!AC:AC,'A-methods'!$AG:$AG,"absolute",'A-methods'!$AF:$AF,$B1190,'A-methods'!$F:$F,$C1190,'A-methods'!$A:$A,$D1190)</f>
        <v>0</v>
      </c>
      <c r="X1190" s="243">
        <f>SUMIFS('A-methods'!AD:AD,'A-methods'!$AG:$AG,"absolute",'A-methods'!$AF:$AF,$B1190,'A-methods'!$F:$F,$C1190,'A-methods'!$A:$A,$D1190)</f>
        <v>0</v>
      </c>
      <c r="Y1190" s="243">
        <f>SUMIFS('A-methods'!AE:AE,'A-methods'!$AG:$AG,"absolute",'A-methods'!$AF:$AF,$B1190,'A-methods'!$F:$F,$C1190,'A-methods'!$A:$A,$D1190)</f>
        <v>0</v>
      </c>
    </row>
    <row r="1191" spans="1:25">
      <c r="A1191" s="237" t="s">
        <v>127</v>
      </c>
      <c r="B1191" s="221" t="s">
        <v>128</v>
      </c>
      <c r="C1191" s="274" t="str">
        <f t="shared" si="116"/>
        <v>Qld</v>
      </c>
      <c r="D1191" s="272" t="str">
        <f t="shared" si="115"/>
        <v>Low</v>
      </c>
      <c r="E1191" s="195">
        <f>SUMIFS('A-methods'!K:K,'A-methods'!$AG:$AG,"absolute",'A-methods'!$AF:$AF,$B1191,'A-methods'!$F:$F,$C1191,'A-methods'!$A:$A,$D1191)</f>
        <v>0</v>
      </c>
      <c r="F1191" s="243">
        <f>SUMIFS('A-methods'!L:L,'A-methods'!$AG:$AG,"absolute",'A-methods'!$AF:$AF,$B1191,'A-methods'!$F:$F,$C1191,'A-methods'!$A:$A,$D1191)</f>
        <v>0</v>
      </c>
      <c r="G1191" s="243">
        <f>SUMIFS('A-methods'!M:M,'A-methods'!$AG:$AG,"absolute",'A-methods'!$AF:$AF,$B1191,'A-methods'!$F:$F,$C1191,'A-methods'!$A:$A,$D1191)</f>
        <v>0</v>
      </c>
      <c r="H1191" s="243">
        <f>SUMIFS('A-methods'!N:N,'A-methods'!$AG:$AG,"absolute",'A-methods'!$AF:$AF,$B1191,'A-methods'!$F:$F,$C1191,'A-methods'!$A:$A,$D1191)</f>
        <v>0</v>
      </c>
      <c r="I1191" s="243">
        <f>SUMIFS('A-methods'!O:O,'A-methods'!$AG:$AG,"absolute",'A-methods'!$AF:$AF,$B1191,'A-methods'!$F:$F,$C1191,'A-methods'!$A:$A,$D1191)</f>
        <v>0</v>
      </c>
      <c r="J1191" s="243">
        <f>SUMIFS('A-methods'!P:P,'A-methods'!$AG:$AG,"absolute",'A-methods'!$AF:$AF,$B1191,'A-methods'!$F:$F,$C1191,'A-methods'!$A:$A,$D1191)</f>
        <v>0</v>
      </c>
      <c r="K1191" s="243">
        <f>SUMIFS('A-methods'!Q:Q,'A-methods'!$AG:$AG,"absolute",'A-methods'!$AF:$AF,$B1191,'A-methods'!$F:$F,$C1191,'A-methods'!$A:$A,$D1191)</f>
        <v>0</v>
      </c>
      <c r="L1191" s="243">
        <f>SUMIFS('A-methods'!R:R,'A-methods'!$AG:$AG,"absolute",'A-methods'!$AF:$AF,$B1191,'A-methods'!$F:$F,$C1191,'A-methods'!$A:$A,$D1191)</f>
        <v>0</v>
      </c>
      <c r="M1191" s="243">
        <f>SUMIFS('A-methods'!S:S,'A-methods'!$AG:$AG,"absolute",'A-methods'!$AF:$AF,$B1191,'A-methods'!$F:$F,$C1191,'A-methods'!$A:$A,$D1191)</f>
        <v>0</v>
      </c>
      <c r="N1191" s="243">
        <f>SUMIFS('A-methods'!T:T,'A-methods'!$AG:$AG,"absolute",'A-methods'!$AF:$AF,$B1191,'A-methods'!$F:$F,$C1191,'A-methods'!$A:$A,$D1191)</f>
        <v>0</v>
      </c>
      <c r="O1191" s="243">
        <f>SUMIFS('A-methods'!U:U,'A-methods'!$AG:$AG,"absolute",'A-methods'!$AF:$AF,$B1191,'A-methods'!$F:$F,$C1191,'A-methods'!$A:$A,$D1191)</f>
        <v>0</v>
      </c>
      <c r="P1191" s="243">
        <f>SUMIFS('A-methods'!V:V,'A-methods'!$AG:$AG,"absolute",'A-methods'!$AF:$AF,$B1191,'A-methods'!$F:$F,$C1191,'A-methods'!$A:$A,$D1191)</f>
        <v>0</v>
      </c>
      <c r="Q1191" s="243">
        <f>SUMIFS('A-methods'!W:W,'A-methods'!$AG:$AG,"absolute",'A-methods'!$AF:$AF,$B1191,'A-methods'!$F:$F,$C1191,'A-methods'!$A:$A,$D1191)</f>
        <v>0</v>
      </c>
      <c r="R1191" s="243">
        <f>SUMIFS('A-methods'!X:X,'A-methods'!$AG:$AG,"absolute",'A-methods'!$AF:$AF,$B1191,'A-methods'!$F:$F,$C1191,'A-methods'!$A:$A,$D1191)</f>
        <v>0</v>
      </c>
      <c r="S1191" s="243">
        <f>SUMIFS('A-methods'!Y:Y,'A-methods'!$AG:$AG,"absolute",'A-methods'!$AF:$AF,$B1191,'A-methods'!$F:$F,$C1191,'A-methods'!$A:$A,$D1191)</f>
        <v>0</v>
      </c>
      <c r="T1191" s="243">
        <f>SUMIFS('A-methods'!Z:Z,'A-methods'!$AG:$AG,"absolute",'A-methods'!$AF:$AF,$B1191,'A-methods'!$F:$F,$C1191,'A-methods'!$A:$A,$D1191)</f>
        <v>0</v>
      </c>
      <c r="U1191" s="243">
        <f>SUMIFS('A-methods'!AA:AA,'A-methods'!$AG:$AG,"absolute",'A-methods'!$AF:$AF,$B1191,'A-methods'!$F:$F,$C1191,'A-methods'!$A:$A,$D1191)</f>
        <v>0</v>
      </c>
      <c r="V1191" s="243">
        <f>SUMIFS('A-methods'!AB:AB,'A-methods'!$AG:$AG,"absolute",'A-methods'!$AF:$AF,$B1191,'A-methods'!$F:$F,$C1191,'A-methods'!$A:$A,$D1191)</f>
        <v>0</v>
      </c>
      <c r="W1191" s="243">
        <f>SUMIFS('A-methods'!AC:AC,'A-methods'!$AG:$AG,"absolute",'A-methods'!$AF:$AF,$B1191,'A-methods'!$F:$F,$C1191,'A-methods'!$A:$A,$D1191)</f>
        <v>0</v>
      </c>
      <c r="X1191" s="243">
        <f>SUMIFS('A-methods'!AD:AD,'A-methods'!$AG:$AG,"absolute",'A-methods'!$AF:$AF,$B1191,'A-methods'!$F:$F,$C1191,'A-methods'!$A:$A,$D1191)</f>
        <v>0</v>
      </c>
      <c r="Y1191" s="243">
        <f>SUMIFS('A-methods'!AE:AE,'A-methods'!$AG:$AG,"absolute",'A-methods'!$AF:$AF,$B1191,'A-methods'!$F:$F,$C1191,'A-methods'!$A:$A,$D1191)</f>
        <v>0</v>
      </c>
    </row>
    <row r="1192" spans="1:25">
      <c r="A1192" s="237" t="s">
        <v>254</v>
      </c>
      <c r="B1192" s="221" t="s">
        <v>202</v>
      </c>
      <c r="C1192" s="274" t="str">
        <f t="shared" si="116"/>
        <v>Qld</v>
      </c>
      <c r="D1192" s="272" t="str">
        <f t="shared" si="115"/>
        <v>Low</v>
      </c>
      <c r="E1192" s="195">
        <f>SUMIFS('A-methods'!K:K,'A-methods'!$AG:$AG,"absolute",'A-methods'!$AF:$AF,$B1192,'A-methods'!$F:$F,$C1192,'A-methods'!$A:$A,$D1192)</f>
        <v>0</v>
      </c>
      <c r="F1192" s="243">
        <f>SUMIFS('A-methods'!L:L,'A-methods'!$AG:$AG,"absolute",'A-methods'!$AF:$AF,$B1192,'A-methods'!$F:$F,$C1192,'A-methods'!$A:$A,$D1192)</f>
        <v>0</v>
      </c>
      <c r="G1192" s="243">
        <f>SUMIFS('A-methods'!M:M,'A-methods'!$AG:$AG,"absolute",'A-methods'!$AF:$AF,$B1192,'A-methods'!$F:$F,$C1192,'A-methods'!$A:$A,$D1192)</f>
        <v>0</v>
      </c>
      <c r="H1192" s="243">
        <f>SUMIFS('A-methods'!N:N,'A-methods'!$AG:$AG,"absolute",'A-methods'!$AF:$AF,$B1192,'A-methods'!$F:$F,$C1192,'A-methods'!$A:$A,$D1192)</f>
        <v>0</v>
      </c>
      <c r="I1192" s="243">
        <f>SUMIFS('A-methods'!O:O,'A-methods'!$AG:$AG,"absolute",'A-methods'!$AF:$AF,$B1192,'A-methods'!$F:$F,$C1192,'A-methods'!$A:$A,$D1192)</f>
        <v>0</v>
      </c>
      <c r="J1192" s="243">
        <f>SUMIFS('A-methods'!P:P,'A-methods'!$AG:$AG,"absolute",'A-methods'!$AF:$AF,$B1192,'A-methods'!$F:$F,$C1192,'A-methods'!$A:$A,$D1192)</f>
        <v>0</v>
      </c>
      <c r="K1192" s="243">
        <f>SUMIFS('A-methods'!Q:Q,'A-methods'!$AG:$AG,"absolute",'A-methods'!$AF:$AF,$B1192,'A-methods'!$F:$F,$C1192,'A-methods'!$A:$A,$D1192)</f>
        <v>0</v>
      </c>
      <c r="L1192" s="243">
        <f>SUMIFS('A-methods'!R:R,'A-methods'!$AG:$AG,"absolute",'A-methods'!$AF:$AF,$B1192,'A-methods'!$F:$F,$C1192,'A-methods'!$A:$A,$D1192)</f>
        <v>0</v>
      </c>
      <c r="M1192" s="243">
        <f>SUMIFS('A-methods'!S:S,'A-methods'!$AG:$AG,"absolute",'A-methods'!$AF:$AF,$B1192,'A-methods'!$F:$F,$C1192,'A-methods'!$A:$A,$D1192)</f>
        <v>0</v>
      </c>
      <c r="N1192" s="243">
        <f>SUMIFS('A-methods'!T:T,'A-methods'!$AG:$AG,"absolute",'A-methods'!$AF:$AF,$B1192,'A-methods'!$F:$F,$C1192,'A-methods'!$A:$A,$D1192)</f>
        <v>0</v>
      </c>
      <c r="O1192" s="243">
        <f>SUMIFS('A-methods'!U:U,'A-methods'!$AG:$AG,"absolute",'A-methods'!$AF:$AF,$B1192,'A-methods'!$F:$F,$C1192,'A-methods'!$A:$A,$D1192)</f>
        <v>0</v>
      </c>
      <c r="P1192" s="243">
        <f>SUMIFS('A-methods'!V:V,'A-methods'!$AG:$AG,"absolute",'A-methods'!$AF:$AF,$B1192,'A-methods'!$F:$F,$C1192,'A-methods'!$A:$A,$D1192)</f>
        <v>0</v>
      </c>
      <c r="Q1192" s="243">
        <f>SUMIFS('A-methods'!W:W,'A-methods'!$AG:$AG,"absolute",'A-methods'!$AF:$AF,$B1192,'A-methods'!$F:$F,$C1192,'A-methods'!$A:$A,$D1192)</f>
        <v>0</v>
      </c>
      <c r="R1192" s="243">
        <f>SUMIFS('A-methods'!X:X,'A-methods'!$AG:$AG,"absolute",'A-methods'!$AF:$AF,$B1192,'A-methods'!$F:$F,$C1192,'A-methods'!$A:$A,$D1192)</f>
        <v>0</v>
      </c>
      <c r="S1192" s="243">
        <f>SUMIFS('A-methods'!Y:Y,'A-methods'!$AG:$AG,"absolute",'A-methods'!$AF:$AF,$B1192,'A-methods'!$F:$F,$C1192,'A-methods'!$A:$A,$D1192)</f>
        <v>0</v>
      </c>
      <c r="T1192" s="243">
        <f>SUMIFS('A-methods'!Z:Z,'A-methods'!$AG:$AG,"absolute",'A-methods'!$AF:$AF,$B1192,'A-methods'!$F:$F,$C1192,'A-methods'!$A:$A,$D1192)</f>
        <v>0</v>
      </c>
      <c r="U1192" s="243">
        <f>SUMIFS('A-methods'!AA:AA,'A-methods'!$AG:$AG,"absolute",'A-methods'!$AF:$AF,$B1192,'A-methods'!$F:$F,$C1192,'A-methods'!$A:$A,$D1192)</f>
        <v>0</v>
      </c>
      <c r="V1192" s="243">
        <f>SUMIFS('A-methods'!AB:AB,'A-methods'!$AG:$AG,"absolute",'A-methods'!$AF:$AF,$B1192,'A-methods'!$F:$F,$C1192,'A-methods'!$A:$A,$D1192)</f>
        <v>0</v>
      </c>
      <c r="W1192" s="243">
        <f>SUMIFS('A-methods'!AC:AC,'A-methods'!$AG:$AG,"absolute",'A-methods'!$AF:$AF,$B1192,'A-methods'!$F:$F,$C1192,'A-methods'!$A:$A,$D1192)</f>
        <v>0</v>
      </c>
      <c r="X1192" s="243">
        <f>SUMIFS('A-methods'!AD:AD,'A-methods'!$AG:$AG,"absolute",'A-methods'!$AF:$AF,$B1192,'A-methods'!$F:$F,$C1192,'A-methods'!$A:$A,$D1192)</f>
        <v>0</v>
      </c>
      <c r="Y1192" s="243">
        <f>SUMIFS('A-methods'!AE:AE,'A-methods'!$AG:$AG,"absolute",'A-methods'!$AF:$AF,$B1192,'A-methods'!$F:$F,$C1192,'A-methods'!$A:$A,$D1192)</f>
        <v>0</v>
      </c>
    </row>
    <row r="1193" spans="1:25">
      <c r="A1193" s="237" t="s">
        <v>255</v>
      </c>
      <c r="B1193" s="221" t="s">
        <v>227</v>
      </c>
      <c r="C1193" s="274" t="str">
        <f t="shared" si="116"/>
        <v>Qld</v>
      </c>
      <c r="D1193" s="272" t="str">
        <f t="shared" si="115"/>
        <v>Low</v>
      </c>
      <c r="E1193" s="195">
        <f>SUMIFS('A-methods'!K:K,'A-methods'!$AG:$AG,"absolute",'A-methods'!$AF:$AF,$B1193,'A-methods'!$F:$F,$C1193,'A-methods'!$A:$A,$D1193)</f>
        <v>0</v>
      </c>
      <c r="F1193" s="243">
        <f>SUMIFS('A-methods'!L:L,'A-methods'!$AG:$AG,"absolute",'A-methods'!$AF:$AF,$B1193,'A-methods'!$F:$F,$C1193,'A-methods'!$A:$A,$D1193)</f>
        <v>0</v>
      </c>
      <c r="G1193" s="243">
        <f>SUMIFS('A-methods'!M:M,'A-methods'!$AG:$AG,"absolute",'A-methods'!$AF:$AF,$B1193,'A-methods'!$F:$F,$C1193,'A-methods'!$A:$A,$D1193)</f>
        <v>0</v>
      </c>
      <c r="H1193" s="243">
        <f>SUMIFS('A-methods'!N:N,'A-methods'!$AG:$AG,"absolute",'A-methods'!$AF:$AF,$B1193,'A-methods'!$F:$F,$C1193,'A-methods'!$A:$A,$D1193)</f>
        <v>0</v>
      </c>
      <c r="I1193" s="243">
        <f>SUMIFS('A-methods'!O:O,'A-methods'!$AG:$AG,"absolute",'A-methods'!$AF:$AF,$B1193,'A-methods'!$F:$F,$C1193,'A-methods'!$A:$A,$D1193)</f>
        <v>0</v>
      </c>
      <c r="J1193" s="243">
        <f>SUMIFS('A-methods'!P:P,'A-methods'!$AG:$AG,"absolute",'A-methods'!$AF:$AF,$B1193,'A-methods'!$F:$F,$C1193,'A-methods'!$A:$A,$D1193)</f>
        <v>0</v>
      </c>
      <c r="K1193" s="243">
        <f>SUMIFS('A-methods'!Q:Q,'A-methods'!$AG:$AG,"absolute",'A-methods'!$AF:$AF,$B1193,'A-methods'!$F:$F,$C1193,'A-methods'!$A:$A,$D1193)</f>
        <v>0</v>
      </c>
      <c r="L1193" s="243">
        <f>SUMIFS('A-methods'!R:R,'A-methods'!$AG:$AG,"absolute",'A-methods'!$AF:$AF,$B1193,'A-methods'!$F:$F,$C1193,'A-methods'!$A:$A,$D1193)</f>
        <v>0</v>
      </c>
      <c r="M1193" s="243">
        <f>SUMIFS('A-methods'!S:S,'A-methods'!$AG:$AG,"absolute",'A-methods'!$AF:$AF,$B1193,'A-methods'!$F:$F,$C1193,'A-methods'!$A:$A,$D1193)</f>
        <v>0</v>
      </c>
      <c r="N1193" s="243">
        <f>SUMIFS('A-methods'!T:T,'A-methods'!$AG:$AG,"absolute",'A-methods'!$AF:$AF,$B1193,'A-methods'!$F:$F,$C1193,'A-methods'!$A:$A,$D1193)</f>
        <v>0</v>
      </c>
      <c r="O1193" s="243">
        <f>SUMIFS('A-methods'!U:U,'A-methods'!$AG:$AG,"absolute",'A-methods'!$AF:$AF,$B1193,'A-methods'!$F:$F,$C1193,'A-methods'!$A:$A,$D1193)</f>
        <v>0</v>
      </c>
      <c r="P1193" s="243">
        <f>SUMIFS('A-methods'!V:V,'A-methods'!$AG:$AG,"absolute",'A-methods'!$AF:$AF,$B1193,'A-methods'!$F:$F,$C1193,'A-methods'!$A:$A,$D1193)</f>
        <v>0</v>
      </c>
      <c r="Q1193" s="243">
        <f>SUMIFS('A-methods'!W:W,'A-methods'!$AG:$AG,"absolute",'A-methods'!$AF:$AF,$B1193,'A-methods'!$F:$F,$C1193,'A-methods'!$A:$A,$D1193)</f>
        <v>0</v>
      </c>
      <c r="R1193" s="243">
        <f>SUMIFS('A-methods'!X:X,'A-methods'!$AG:$AG,"absolute",'A-methods'!$AF:$AF,$B1193,'A-methods'!$F:$F,$C1193,'A-methods'!$A:$A,$D1193)</f>
        <v>0</v>
      </c>
      <c r="S1193" s="243">
        <f>SUMIFS('A-methods'!Y:Y,'A-methods'!$AG:$AG,"absolute",'A-methods'!$AF:$AF,$B1193,'A-methods'!$F:$F,$C1193,'A-methods'!$A:$A,$D1193)</f>
        <v>0</v>
      </c>
      <c r="T1193" s="243">
        <f>SUMIFS('A-methods'!Z:Z,'A-methods'!$AG:$AG,"absolute",'A-methods'!$AF:$AF,$B1193,'A-methods'!$F:$F,$C1193,'A-methods'!$A:$A,$D1193)</f>
        <v>0</v>
      </c>
      <c r="U1193" s="243">
        <f>SUMIFS('A-methods'!AA:AA,'A-methods'!$AG:$AG,"absolute",'A-methods'!$AF:$AF,$B1193,'A-methods'!$F:$F,$C1193,'A-methods'!$A:$A,$D1193)</f>
        <v>0</v>
      </c>
      <c r="V1193" s="243">
        <f>SUMIFS('A-methods'!AB:AB,'A-methods'!$AG:$AG,"absolute",'A-methods'!$AF:$AF,$B1193,'A-methods'!$F:$F,$C1193,'A-methods'!$A:$A,$D1193)</f>
        <v>0</v>
      </c>
      <c r="W1193" s="243">
        <f>SUMIFS('A-methods'!AC:AC,'A-methods'!$AG:$AG,"absolute",'A-methods'!$AF:$AF,$B1193,'A-methods'!$F:$F,$C1193,'A-methods'!$A:$A,$D1193)</f>
        <v>0</v>
      </c>
      <c r="X1193" s="243">
        <f>SUMIFS('A-methods'!AD:AD,'A-methods'!$AG:$AG,"absolute",'A-methods'!$AF:$AF,$B1193,'A-methods'!$F:$F,$C1193,'A-methods'!$A:$A,$D1193)</f>
        <v>0</v>
      </c>
      <c r="Y1193" s="243">
        <f>SUMIFS('A-methods'!AE:AE,'A-methods'!$AG:$AG,"absolute",'A-methods'!$AF:$AF,$B1193,'A-methods'!$F:$F,$C1193,'A-methods'!$A:$A,$D1193)</f>
        <v>0</v>
      </c>
    </row>
    <row r="1194" spans="1:25">
      <c r="A1194" s="237" t="s">
        <v>256</v>
      </c>
      <c r="B1194" s="221" t="s">
        <v>372</v>
      </c>
      <c r="C1194" s="274" t="str">
        <f t="shared" si="116"/>
        <v>Qld</v>
      </c>
      <c r="D1194" s="272" t="str">
        <f t="shared" si="115"/>
        <v>Low</v>
      </c>
      <c r="E1194" s="195">
        <f>SUMIFS('A-methods'!K:K,'A-methods'!$AG:$AG,"absolute",'A-methods'!$AF:$AF,$B1194,'A-methods'!$F:$F,$C1194,'A-methods'!$A:$A,$D1194)</f>
        <v>0</v>
      </c>
      <c r="F1194" s="243">
        <f>SUMIFS('A-methods'!L:L,'A-methods'!$AG:$AG,"absolute",'A-methods'!$AF:$AF,$B1194,'A-methods'!$F:$F,$C1194,'A-methods'!$A:$A,$D1194)</f>
        <v>0</v>
      </c>
      <c r="G1194" s="243">
        <f>SUMIFS('A-methods'!M:M,'A-methods'!$AG:$AG,"absolute",'A-methods'!$AF:$AF,$B1194,'A-methods'!$F:$F,$C1194,'A-methods'!$A:$A,$D1194)</f>
        <v>0</v>
      </c>
      <c r="H1194" s="243">
        <f>SUMIFS('A-methods'!N:N,'A-methods'!$AG:$AG,"absolute",'A-methods'!$AF:$AF,$B1194,'A-methods'!$F:$F,$C1194,'A-methods'!$A:$A,$D1194)</f>
        <v>0</v>
      </c>
      <c r="I1194" s="243">
        <f>SUMIFS('A-methods'!O:O,'A-methods'!$AG:$AG,"absolute",'A-methods'!$AF:$AF,$B1194,'A-methods'!$F:$F,$C1194,'A-methods'!$A:$A,$D1194)</f>
        <v>0</v>
      </c>
      <c r="J1194" s="243">
        <f>SUMIFS('A-methods'!P:P,'A-methods'!$AG:$AG,"absolute",'A-methods'!$AF:$AF,$B1194,'A-methods'!$F:$F,$C1194,'A-methods'!$A:$A,$D1194)</f>
        <v>0</v>
      </c>
      <c r="K1194" s="243">
        <f>SUMIFS('A-methods'!Q:Q,'A-methods'!$AG:$AG,"absolute",'A-methods'!$AF:$AF,$B1194,'A-methods'!$F:$F,$C1194,'A-methods'!$A:$A,$D1194)</f>
        <v>0</v>
      </c>
      <c r="L1194" s="243">
        <f>SUMIFS('A-methods'!R:R,'A-methods'!$AG:$AG,"absolute",'A-methods'!$AF:$AF,$B1194,'A-methods'!$F:$F,$C1194,'A-methods'!$A:$A,$D1194)</f>
        <v>0</v>
      </c>
      <c r="M1194" s="243">
        <f>SUMIFS('A-methods'!S:S,'A-methods'!$AG:$AG,"absolute",'A-methods'!$AF:$AF,$B1194,'A-methods'!$F:$F,$C1194,'A-methods'!$A:$A,$D1194)</f>
        <v>0</v>
      </c>
      <c r="N1194" s="243">
        <f>SUMIFS('A-methods'!T:T,'A-methods'!$AG:$AG,"absolute",'A-methods'!$AF:$AF,$B1194,'A-methods'!$F:$F,$C1194,'A-methods'!$A:$A,$D1194)</f>
        <v>0</v>
      </c>
      <c r="O1194" s="243">
        <f>SUMIFS('A-methods'!U:U,'A-methods'!$AG:$AG,"absolute",'A-methods'!$AF:$AF,$B1194,'A-methods'!$F:$F,$C1194,'A-methods'!$A:$A,$D1194)</f>
        <v>0</v>
      </c>
      <c r="P1194" s="243">
        <f>SUMIFS('A-methods'!V:V,'A-methods'!$AG:$AG,"absolute",'A-methods'!$AF:$AF,$B1194,'A-methods'!$F:$F,$C1194,'A-methods'!$A:$A,$D1194)</f>
        <v>0</v>
      </c>
      <c r="Q1194" s="243">
        <f>SUMIFS('A-methods'!W:W,'A-methods'!$AG:$AG,"absolute",'A-methods'!$AF:$AF,$B1194,'A-methods'!$F:$F,$C1194,'A-methods'!$A:$A,$D1194)</f>
        <v>0</v>
      </c>
      <c r="R1194" s="243">
        <f>SUMIFS('A-methods'!X:X,'A-methods'!$AG:$AG,"absolute",'A-methods'!$AF:$AF,$B1194,'A-methods'!$F:$F,$C1194,'A-methods'!$A:$A,$D1194)</f>
        <v>0</v>
      </c>
      <c r="S1194" s="243">
        <f>SUMIFS('A-methods'!Y:Y,'A-methods'!$AG:$AG,"absolute",'A-methods'!$AF:$AF,$B1194,'A-methods'!$F:$F,$C1194,'A-methods'!$A:$A,$D1194)</f>
        <v>0</v>
      </c>
      <c r="T1194" s="243">
        <f>SUMIFS('A-methods'!Z:Z,'A-methods'!$AG:$AG,"absolute",'A-methods'!$AF:$AF,$B1194,'A-methods'!$F:$F,$C1194,'A-methods'!$A:$A,$D1194)</f>
        <v>0</v>
      </c>
      <c r="U1194" s="243">
        <f>SUMIFS('A-methods'!AA:AA,'A-methods'!$AG:$AG,"absolute",'A-methods'!$AF:$AF,$B1194,'A-methods'!$F:$F,$C1194,'A-methods'!$A:$A,$D1194)</f>
        <v>0</v>
      </c>
      <c r="V1194" s="243">
        <f>SUMIFS('A-methods'!AB:AB,'A-methods'!$AG:$AG,"absolute",'A-methods'!$AF:$AF,$B1194,'A-methods'!$F:$F,$C1194,'A-methods'!$A:$A,$D1194)</f>
        <v>0</v>
      </c>
      <c r="W1194" s="243">
        <f>SUMIFS('A-methods'!AC:AC,'A-methods'!$AG:$AG,"absolute",'A-methods'!$AF:$AF,$B1194,'A-methods'!$F:$F,$C1194,'A-methods'!$A:$A,$D1194)</f>
        <v>0</v>
      </c>
      <c r="X1194" s="243">
        <f>SUMIFS('A-methods'!AD:AD,'A-methods'!$AG:$AG,"absolute",'A-methods'!$AF:$AF,$B1194,'A-methods'!$F:$F,$C1194,'A-methods'!$A:$A,$D1194)</f>
        <v>0</v>
      </c>
      <c r="Y1194" s="243">
        <f>SUMIFS('A-methods'!AE:AE,'A-methods'!$AG:$AG,"absolute",'A-methods'!$AF:$AF,$B1194,'A-methods'!$F:$F,$C1194,'A-methods'!$A:$A,$D1194)</f>
        <v>0</v>
      </c>
    </row>
    <row r="1195" spans="1:25">
      <c r="A1195" s="237" t="s">
        <v>370</v>
      </c>
      <c r="B1195" s="221" t="s">
        <v>371</v>
      </c>
      <c r="C1195" s="274" t="str">
        <f t="shared" si="116"/>
        <v>Qld</v>
      </c>
      <c r="D1195" s="272" t="str">
        <f t="shared" si="115"/>
        <v>Low</v>
      </c>
      <c r="E1195" s="195">
        <f>SUMIFS('A-methods'!K:K,'A-methods'!$AG:$AG,"absolute",'A-methods'!$AF:$AF,$B1195,'A-methods'!$F:$F,$C1195,'A-methods'!$A:$A,$D1195)</f>
        <v>0</v>
      </c>
      <c r="F1195" s="243">
        <f>SUMIFS('A-methods'!L:L,'A-methods'!$AG:$AG,"absolute",'A-methods'!$AF:$AF,$B1195,'A-methods'!$F:$F,$C1195,'A-methods'!$A:$A,$D1195)</f>
        <v>0</v>
      </c>
      <c r="G1195" s="243">
        <f>SUMIFS('A-methods'!M:M,'A-methods'!$AG:$AG,"absolute",'A-methods'!$AF:$AF,$B1195,'A-methods'!$F:$F,$C1195,'A-methods'!$A:$A,$D1195)</f>
        <v>0</v>
      </c>
      <c r="H1195" s="243">
        <f>SUMIFS('A-methods'!N:N,'A-methods'!$AG:$AG,"absolute",'A-methods'!$AF:$AF,$B1195,'A-methods'!$F:$F,$C1195,'A-methods'!$A:$A,$D1195)</f>
        <v>0</v>
      </c>
      <c r="I1195" s="243">
        <f>SUMIFS('A-methods'!O:O,'A-methods'!$AG:$AG,"absolute",'A-methods'!$AF:$AF,$B1195,'A-methods'!$F:$F,$C1195,'A-methods'!$A:$A,$D1195)</f>
        <v>0</v>
      </c>
      <c r="J1195" s="243">
        <f>SUMIFS('A-methods'!P:P,'A-methods'!$AG:$AG,"absolute",'A-methods'!$AF:$AF,$B1195,'A-methods'!$F:$F,$C1195,'A-methods'!$A:$A,$D1195)</f>
        <v>0</v>
      </c>
      <c r="K1195" s="243">
        <f>SUMIFS('A-methods'!Q:Q,'A-methods'!$AG:$AG,"absolute",'A-methods'!$AF:$AF,$B1195,'A-methods'!$F:$F,$C1195,'A-methods'!$A:$A,$D1195)</f>
        <v>0</v>
      </c>
      <c r="L1195" s="243">
        <f>SUMIFS('A-methods'!R:R,'A-methods'!$AG:$AG,"absolute",'A-methods'!$AF:$AF,$B1195,'A-methods'!$F:$F,$C1195,'A-methods'!$A:$A,$D1195)</f>
        <v>0</v>
      </c>
      <c r="M1195" s="243">
        <f>SUMIFS('A-methods'!S:S,'A-methods'!$AG:$AG,"absolute",'A-methods'!$AF:$AF,$B1195,'A-methods'!$F:$F,$C1195,'A-methods'!$A:$A,$D1195)</f>
        <v>0</v>
      </c>
      <c r="N1195" s="243">
        <f>SUMIFS('A-methods'!T:T,'A-methods'!$AG:$AG,"absolute",'A-methods'!$AF:$AF,$B1195,'A-methods'!$F:$F,$C1195,'A-methods'!$A:$A,$D1195)</f>
        <v>0</v>
      </c>
      <c r="O1195" s="243">
        <f>SUMIFS('A-methods'!U:U,'A-methods'!$AG:$AG,"absolute",'A-methods'!$AF:$AF,$B1195,'A-methods'!$F:$F,$C1195,'A-methods'!$A:$A,$D1195)</f>
        <v>0</v>
      </c>
      <c r="P1195" s="243">
        <f>SUMIFS('A-methods'!V:V,'A-methods'!$AG:$AG,"absolute",'A-methods'!$AF:$AF,$B1195,'A-methods'!$F:$F,$C1195,'A-methods'!$A:$A,$D1195)</f>
        <v>0</v>
      </c>
      <c r="Q1195" s="243">
        <f>SUMIFS('A-methods'!W:W,'A-methods'!$AG:$AG,"absolute",'A-methods'!$AF:$AF,$B1195,'A-methods'!$F:$F,$C1195,'A-methods'!$A:$A,$D1195)</f>
        <v>0</v>
      </c>
      <c r="R1195" s="243">
        <f>SUMIFS('A-methods'!X:X,'A-methods'!$AG:$AG,"absolute",'A-methods'!$AF:$AF,$B1195,'A-methods'!$F:$F,$C1195,'A-methods'!$A:$A,$D1195)</f>
        <v>0</v>
      </c>
      <c r="S1195" s="243">
        <f>SUMIFS('A-methods'!Y:Y,'A-methods'!$AG:$AG,"absolute",'A-methods'!$AF:$AF,$B1195,'A-methods'!$F:$F,$C1195,'A-methods'!$A:$A,$D1195)</f>
        <v>0</v>
      </c>
      <c r="T1195" s="243">
        <f>SUMIFS('A-methods'!Z:Z,'A-methods'!$AG:$AG,"absolute",'A-methods'!$AF:$AF,$B1195,'A-methods'!$F:$F,$C1195,'A-methods'!$A:$A,$D1195)</f>
        <v>0</v>
      </c>
      <c r="U1195" s="243">
        <f>SUMIFS('A-methods'!AA:AA,'A-methods'!$AG:$AG,"absolute",'A-methods'!$AF:$AF,$B1195,'A-methods'!$F:$F,$C1195,'A-methods'!$A:$A,$D1195)</f>
        <v>0</v>
      </c>
      <c r="V1195" s="243">
        <f>SUMIFS('A-methods'!AB:AB,'A-methods'!$AG:$AG,"absolute",'A-methods'!$AF:$AF,$B1195,'A-methods'!$F:$F,$C1195,'A-methods'!$A:$A,$D1195)</f>
        <v>0</v>
      </c>
      <c r="W1195" s="243">
        <f>SUMIFS('A-methods'!AC:AC,'A-methods'!$AG:$AG,"absolute",'A-methods'!$AF:$AF,$B1195,'A-methods'!$F:$F,$C1195,'A-methods'!$A:$A,$D1195)</f>
        <v>0</v>
      </c>
      <c r="X1195" s="243">
        <f>SUMIFS('A-methods'!AD:AD,'A-methods'!$AG:$AG,"absolute",'A-methods'!$AF:$AF,$B1195,'A-methods'!$F:$F,$C1195,'A-methods'!$A:$A,$D1195)</f>
        <v>0</v>
      </c>
      <c r="Y1195" s="243">
        <f>SUMIFS('A-methods'!AE:AE,'A-methods'!$AG:$AG,"absolute",'A-methods'!$AF:$AF,$B1195,'A-methods'!$F:$F,$C1195,'A-methods'!$A:$A,$D1195)</f>
        <v>0</v>
      </c>
    </row>
    <row r="1196" spans="1:25">
      <c r="A1196" s="237" t="s">
        <v>381</v>
      </c>
      <c r="B1196" s="221" t="s">
        <v>382</v>
      </c>
      <c r="C1196" s="274" t="str">
        <f t="shared" si="116"/>
        <v>Qld</v>
      </c>
      <c r="D1196" s="272" t="str">
        <f t="shared" si="115"/>
        <v>Low</v>
      </c>
      <c r="E1196" s="195">
        <f>SUMIFS('A-methods'!K:K,'A-methods'!$AG:$AG,"absolute",'A-methods'!$AF:$AF,$B1196,'A-methods'!$F:$F,$C1196,'A-methods'!$A:$A,$D1196)</f>
        <v>0</v>
      </c>
      <c r="F1196" s="243">
        <f>SUMIFS('A-methods'!L:L,'A-methods'!$AG:$AG,"absolute",'A-methods'!$AF:$AF,$B1196,'A-methods'!$F:$F,$C1196,'A-methods'!$A:$A,$D1196)</f>
        <v>0</v>
      </c>
      <c r="G1196" s="243">
        <f>SUMIFS('A-methods'!M:M,'A-methods'!$AG:$AG,"absolute",'A-methods'!$AF:$AF,$B1196,'A-methods'!$F:$F,$C1196,'A-methods'!$A:$A,$D1196)</f>
        <v>0</v>
      </c>
      <c r="H1196" s="243">
        <f>SUMIFS('A-methods'!N:N,'A-methods'!$AG:$AG,"absolute",'A-methods'!$AF:$AF,$B1196,'A-methods'!$F:$F,$C1196,'A-methods'!$A:$A,$D1196)</f>
        <v>0</v>
      </c>
      <c r="I1196" s="243">
        <f>SUMIFS('A-methods'!O:O,'A-methods'!$AG:$AG,"absolute",'A-methods'!$AF:$AF,$B1196,'A-methods'!$F:$F,$C1196,'A-methods'!$A:$A,$D1196)</f>
        <v>0</v>
      </c>
      <c r="J1196" s="243">
        <f>SUMIFS('A-methods'!P:P,'A-methods'!$AG:$AG,"absolute",'A-methods'!$AF:$AF,$B1196,'A-methods'!$F:$F,$C1196,'A-methods'!$A:$A,$D1196)</f>
        <v>0</v>
      </c>
      <c r="K1196" s="243">
        <f>SUMIFS('A-methods'!Q:Q,'A-methods'!$AG:$AG,"absolute",'A-methods'!$AF:$AF,$B1196,'A-methods'!$F:$F,$C1196,'A-methods'!$A:$A,$D1196)</f>
        <v>0</v>
      </c>
      <c r="L1196" s="243">
        <f>SUMIFS('A-methods'!R:R,'A-methods'!$AG:$AG,"absolute",'A-methods'!$AF:$AF,$B1196,'A-methods'!$F:$F,$C1196,'A-methods'!$A:$A,$D1196)</f>
        <v>0</v>
      </c>
      <c r="M1196" s="243">
        <f>SUMIFS('A-methods'!S:S,'A-methods'!$AG:$AG,"absolute",'A-methods'!$AF:$AF,$B1196,'A-methods'!$F:$F,$C1196,'A-methods'!$A:$A,$D1196)</f>
        <v>0</v>
      </c>
      <c r="N1196" s="243">
        <f>SUMIFS('A-methods'!T:T,'A-methods'!$AG:$AG,"absolute",'A-methods'!$AF:$AF,$B1196,'A-methods'!$F:$F,$C1196,'A-methods'!$A:$A,$D1196)</f>
        <v>0</v>
      </c>
      <c r="O1196" s="243">
        <f>SUMIFS('A-methods'!U:U,'A-methods'!$AG:$AG,"absolute",'A-methods'!$AF:$AF,$B1196,'A-methods'!$F:$F,$C1196,'A-methods'!$A:$A,$D1196)</f>
        <v>0</v>
      </c>
      <c r="P1196" s="243">
        <f>SUMIFS('A-methods'!V:V,'A-methods'!$AG:$AG,"absolute",'A-methods'!$AF:$AF,$B1196,'A-methods'!$F:$F,$C1196,'A-methods'!$A:$A,$D1196)</f>
        <v>0</v>
      </c>
      <c r="Q1196" s="243">
        <f>SUMIFS('A-methods'!W:W,'A-methods'!$AG:$AG,"absolute",'A-methods'!$AF:$AF,$B1196,'A-methods'!$F:$F,$C1196,'A-methods'!$A:$A,$D1196)</f>
        <v>0</v>
      </c>
      <c r="R1196" s="243">
        <f>SUMIFS('A-methods'!X:X,'A-methods'!$AG:$AG,"absolute",'A-methods'!$AF:$AF,$B1196,'A-methods'!$F:$F,$C1196,'A-methods'!$A:$A,$D1196)</f>
        <v>0</v>
      </c>
      <c r="S1196" s="243">
        <f>SUMIFS('A-methods'!Y:Y,'A-methods'!$AG:$AG,"absolute",'A-methods'!$AF:$AF,$B1196,'A-methods'!$F:$F,$C1196,'A-methods'!$A:$A,$D1196)</f>
        <v>0</v>
      </c>
      <c r="T1196" s="243">
        <f>SUMIFS('A-methods'!Z:Z,'A-methods'!$AG:$AG,"absolute",'A-methods'!$AF:$AF,$B1196,'A-methods'!$F:$F,$C1196,'A-methods'!$A:$A,$D1196)</f>
        <v>0</v>
      </c>
      <c r="U1196" s="243">
        <f>SUMIFS('A-methods'!AA:AA,'A-methods'!$AG:$AG,"absolute",'A-methods'!$AF:$AF,$B1196,'A-methods'!$F:$F,$C1196,'A-methods'!$A:$A,$D1196)</f>
        <v>0</v>
      </c>
      <c r="V1196" s="243">
        <f>SUMIFS('A-methods'!AB:AB,'A-methods'!$AG:$AG,"absolute",'A-methods'!$AF:$AF,$B1196,'A-methods'!$F:$F,$C1196,'A-methods'!$A:$A,$D1196)</f>
        <v>0</v>
      </c>
      <c r="W1196" s="243">
        <f>SUMIFS('A-methods'!AC:AC,'A-methods'!$AG:$AG,"absolute",'A-methods'!$AF:$AF,$B1196,'A-methods'!$F:$F,$C1196,'A-methods'!$A:$A,$D1196)</f>
        <v>0</v>
      </c>
      <c r="X1196" s="243">
        <f>SUMIFS('A-methods'!AD:AD,'A-methods'!$AG:$AG,"absolute",'A-methods'!$AF:$AF,$B1196,'A-methods'!$F:$F,$C1196,'A-methods'!$A:$A,$D1196)</f>
        <v>0</v>
      </c>
      <c r="Y1196" s="243">
        <f>SUMIFS('A-methods'!AE:AE,'A-methods'!$AG:$AG,"absolute",'A-methods'!$AF:$AF,$B1196,'A-methods'!$F:$F,$C1196,'A-methods'!$A:$A,$D1196)</f>
        <v>0</v>
      </c>
    </row>
    <row r="1197" spans="1:25">
      <c r="A1197" s="237" t="s">
        <v>257</v>
      </c>
      <c r="B1197" s="221" t="s">
        <v>194</v>
      </c>
      <c r="C1197" s="274" t="str">
        <f t="shared" si="116"/>
        <v>Qld</v>
      </c>
      <c r="D1197" s="272" t="str">
        <f t="shared" si="115"/>
        <v>Low</v>
      </c>
      <c r="E1197" s="195">
        <f>SUMIFS('A-methods'!K:K,'A-methods'!$AG:$AG,"absolute",'A-methods'!$AF:$AF,$B1197,'A-methods'!$F:$F,$C1197,'A-methods'!$A:$A,$D1197)</f>
        <v>0</v>
      </c>
      <c r="F1197" s="243">
        <f>SUMIFS('A-methods'!L:L,'A-methods'!$AG:$AG,"absolute",'A-methods'!$AF:$AF,$B1197,'A-methods'!$F:$F,$C1197,'A-methods'!$A:$A,$D1197)</f>
        <v>0</v>
      </c>
      <c r="G1197" s="243">
        <f>SUMIFS('A-methods'!M:M,'A-methods'!$AG:$AG,"absolute",'A-methods'!$AF:$AF,$B1197,'A-methods'!$F:$F,$C1197,'A-methods'!$A:$A,$D1197)</f>
        <v>0</v>
      </c>
      <c r="H1197" s="243">
        <f>SUMIFS('A-methods'!N:N,'A-methods'!$AG:$AG,"absolute",'A-methods'!$AF:$AF,$B1197,'A-methods'!$F:$F,$C1197,'A-methods'!$A:$A,$D1197)</f>
        <v>0</v>
      </c>
      <c r="I1197" s="243">
        <f>SUMIFS('A-methods'!O:O,'A-methods'!$AG:$AG,"absolute",'A-methods'!$AF:$AF,$B1197,'A-methods'!$F:$F,$C1197,'A-methods'!$A:$A,$D1197)</f>
        <v>0</v>
      </c>
      <c r="J1197" s="243">
        <f>SUMIFS('A-methods'!P:P,'A-methods'!$AG:$AG,"absolute",'A-methods'!$AF:$AF,$B1197,'A-methods'!$F:$F,$C1197,'A-methods'!$A:$A,$D1197)</f>
        <v>0</v>
      </c>
      <c r="K1197" s="243">
        <f>SUMIFS('A-methods'!Q:Q,'A-methods'!$AG:$AG,"absolute",'A-methods'!$AF:$AF,$B1197,'A-methods'!$F:$F,$C1197,'A-methods'!$A:$A,$D1197)</f>
        <v>0</v>
      </c>
      <c r="L1197" s="243">
        <f>SUMIFS('A-methods'!R:R,'A-methods'!$AG:$AG,"absolute",'A-methods'!$AF:$AF,$B1197,'A-methods'!$F:$F,$C1197,'A-methods'!$A:$A,$D1197)</f>
        <v>0</v>
      </c>
      <c r="M1197" s="243">
        <f>SUMIFS('A-methods'!S:S,'A-methods'!$AG:$AG,"absolute",'A-methods'!$AF:$AF,$B1197,'A-methods'!$F:$F,$C1197,'A-methods'!$A:$A,$D1197)</f>
        <v>0</v>
      </c>
      <c r="N1197" s="243">
        <f>SUMIFS('A-methods'!T:T,'A-methods'!$AG:$AG,"absolute",'A-methods'!$AF:$AF,$B1197,'A-methods'!$F:$F,$C1197,'A-methods'!$A:$A,$D1197)</f>
        <v>0</v>
      </c>
      <c r="O1197" s="243">
        <f>SUMIFS('A-methods'!U:U,'A-methods'!$AG:$AG,"absolute",'A-methods'!$AF:$AF,$B1197,'A-methods'!$F:$F,$C1197,'A-methods'!$A:$A,$D1197)</f>
        <v>0</v>
      </c>
      <c r="P1197" s="243">
        <f>SUMIFS('A-methods'!V:V,'A-methods'!$AG:$AG,"absolute",'A-methods'!$AF:$AF,$B1197,'A-methods'!$F:$F,$C1197,'A-methods'!$A:$A,$D1197)</f>
        <v>0</v>
      </c>
      <c r="Q1197" s="243">
        <f>SUMIFS('A-methods'!W:W,'A-methods'!$AG:$AG,"absolute",'A-methods'!$AF:$AF,$B1197,'A-methods'!$F:$F,$C1197,'A-methods'!$A:$A,$D1197)</f>
        <v>0</v>
      </c>
      <c r="R1197" s="243">
        <f>SUMIFS('A-methods'!X:X,'A-methods'!$AG:$AG,"absolute",'A-methods'!$AF:$AF,$B1197,'A-methods'!$F:$F,$C1197,'A-methods'!$A:$A,$D1197)</f>
        <v>0</v>
      </c>
      <c r="S1197" s="243">
        <f>SUMIFS('A-methods'!Y:Y,'A-methods'!$AG:$AG,"absolute",'A-methods'!$AF:$AF,$B1197,'A-methods'!$F:$F,$C1197,'A-methods'!$A:$A,$D1197)</f>
        <v>0</v>
      </c>
      <c r="T1197" s="243">
        <f>SUMIFS('A-methods'!Z:Z,'A-methods'!$AG:$AG,"absolute",'A-methods'!$AF:$AF,$B1197,'A-methods'!$F:$F,$C1197,'A-methods'!$A:$A,$D1197)</f>
        <v>0</v>
      </c>
      <c r="U1197" s="243">
        <f>SUMIFS('A-methods'!AA:AA,'A-methods'!$AG:$AG,"absolute",'A-methods'!$AF:$AF,$B1197,'A-methods'!$F:$F,$C1197,'A-methods'!$A:$A,$D1197)</f>
        <v>0</v>
      </c>
      <c r="V1197" s="243">
        <f>SUMIFS('A-methods'!AB:AB,'A-methods'!$AG:$AG,"absolute",'A-methods'!$AF:$AF,$B1197,'A-methods'!$F:$F,$C1197,'A-methods'!$A:$A,$D1197)</f>
        <v>0</v>
      </c>
      <c r="W1197" s="243">
        <f>SUMIFS('A-methods'!AC:AC,'A-methods'!$AG:$AG,"absolute",'A-methods'!$AF:$AF,$B1197,'A-methods'!$F:$F,$C1197,'A-methods'!$A:$A,$D1197)</f>
        <v>0</v>
      </c>
      <c r="X1197" s="243">
        <f>SUMIFS('A-methods'!AD:AD,'A-methods'!$AG:$AG,"absolute",'A-methods'!$AF:$AF,$B1197,'A-methods'!$F:$F,$C1197,'A-methods'!$A:$A,$D1197)</f>
        <v>0</v>
      </c>
      <c r="Y1197" s="243">
        <f>SUMIFS('A-methods'!AE:AE,'A-methods'!$AG:$AG,"absolute",'A-methods'!$AF:$AF,$B1197,'A-methods'!$F:$F,$C1197,'A-methods'!$A:$A,$D1197)</f>
        <v>0</v>
      </c>
    </row>
    <row r="1198" spans="1:25">
      <c r="A1198" s="237" t="s">
        <v>159</v>
      </c>
      <c r="B1198" s="221" t="s">
        <v>203</v>
      </c>
      <c r="C1198" s="274" t="str">
        <f t="shared" si="116"/>
        <v>Qld</v>
      </c>
      <c r="D1198" s="272" t="str">
        <f t="shared" si="115"/>
        <v>Low</v>
      </c>
      <c r="E1198" s="195">
        <f>SUMIFS('A-methods'!K:K,'A-methods'!$AG:$AG,"absolute",'A-methods'!$AF:$AF,$B1198,'A-methods'!$F:$F,$C1198,'A-methods'!$A:$A,$D1198)</f>
        <v>-163792.5</v>
      </c>
      <c r="F1198" s="243">
        <f>SUMIFS('A-methods'!L:L,'A-methods'!$AG:$AG,"absolute",'A-methods'!$AF:$AF,$B1198,'A-methods'!$F:$F,$C1198,'A-methods'!$A:$A,$D1198)</f>
        <v>-163792.5</v>
      </c>
      <c r="G1198" s="243">
        <f>SUMIFS('A-methods'!M:M,'A-methods'!$AG:$AG,"absolute",'A-methods'!$AF:$AF,$B1198,'A-methods'!$F:$F,$C1198,'A-methods'!$A:$A,$D1198)</f>
        <v>-163792.5</v>
      </c>
      <c r="H1198" s="243">
        <f>SUMIFS('A-methods'!N:N,'A-methods'!$AG:$AG,"absolute",'A-methods'!$AF:$AF,$B1198,'A-methods'!$F:$F,$C1198,'A-methods'!$A:$A,$D1198)</f>
        <v>-163792.5</v>
      </c>
      <c r="I1198" s="243">
        <f>SUMIFS('A-methods'!O:O,'A-methods'!$AG:$AG,"absolute",'A-methods'!$AF:$AF,$B1198,'A-methods'!$F:$F,$C1198,'A-methods'!$A:$A,$D1198)</f>
        <v>-163792.5</v>
      </c>
      <c r="J1198" s="243">
        <f>SUMIFS('A-methods'!P:P,'A-methods'!$AG:$AG,"absolute",'A-methods'!$AF:$AF,$B1198,'A-methods'!$F:$F,$C1198,'A-methods'!$A:$A,$D1198)</f>
        <v>-163792.5</v>
      </c>
      <c r="K1198" s="243">
        <f>SUMIFS('A-methods'!Q:Q,'A-methods'!$AG:$AG,"absolute",'A-methods'!$AF:$AF,$B1198,'A-methods'!$F:$F,$C1198,'A-methods'!$A:$A,$D1198)</f>
        <v>-163792.5</v>
      </c>
      <c r="L1198" s="243">
        <f>SUMIFS('A-methods'!R:R,'A-methods'!$AG:$AG,"absolute",'A-methods'!$AF:$AF,$B1198,'A-methods'!$F:$F,$C1198,'A-methods'!$A:$A,$D1198)</f>
        <v>-163792.5</v>
      </c>
      <c r="M1198" s="243">
        <f>SUMIFS('A-methods'!S:S,'A-methods'!$AG:$AG,"absolute",'A-methods'!$AF:$AF,$B1198,'A-methods'!$F:$F,$C1198,'A-methods'!$A:$A,$D1198)</f>
        <v>-163792.5</v>
      </c>
      <c r="N1198" s="243">
        <f>SUMIFS('A-methods'!T:T,'A-methods'!$AG:$AG,"absolute",'A-methods'!$AF:$AF,$B1198,'A-methods'!$F:$F,$C1198,'A-methods'!$A:$A,$D1198)</f>
        <v>-163792.5</v>
      </c>
      <c r="O1198" s="243">
        <f>SUMIFS('A-methods'!U:U,'A-methods'!$AG:$AG,"absolute",'A-methods'!$AF:$AF,$B1198,'A-methods'!$F:$F,$C1198,'A-methods'!$A:$A,$D1198)</f>
        <v>-163792.5</v>
      </c>
      <c r="P1198" s="243">
        <f>SUMIFS('A-methods'!V:V,'A-methods'!$AG:$AG,"absolute",'A-methods'!$AF:$AF,$B1198,'A-methods'!$F:$F,$C1198,'A-methods'!$A:$A,$D1198)</f>
        <v>-163792.5</v>
      </c>
      <c r="Q1198" s="243">
        <f>SUMIFS('A-methods'!W:W,'A-methods'!$AG:$AG,"absolute",'A-methods'!$AF:$AF,$B1198,'A-methods'!$F:$F,$C1198,'A-methods'!$A:$A,$D1198)</f>
        <v>-163792.5</v>
      </c>
      <c r="R1198" s="243">
        <f>SUMIFS('A-methods'!X:X,'A-methods'!$AG:$AG,"absolute",'A-methods'!$AF:$AF,$B1198,'A-methods'!$F:$F,$C1198,'A-methods'!$A:$A,$D1198)</f>
        <v>-163792.5</v>
      </c>
      <c r="S1198" s="243">
        <f>SUMIFS('A-methods'!Y:Y,'A-methods'!$AG:$AG,"absolute",'A-methods'!$AF:$AF,$B1198,'A-methods'!$F:$F,$C1198,'A-methods'!$A:$A,$D1198)</f>
        <v>-163792.5</v>
      </c>
      <c r="T1198" s="243">
        <f>SUMIFS('A-methods'!Z:Z,'A-methods'!$AG:$AG,"absolute",'A-methods'!$AF:$AF,$B1198,'A-methods'!$F:$F,$C1198,'A-methods'!$A:$A,$D1198)</f>
        <v>-163792.5</v>
      </c>
      <c r="U1198" s="243">
        <f>SUMIFS('A-methods'!AA:AA,'A-methods'!$AG:$AG,"absolute",'A-methods'!$AF:$AF,$B1198,'A-methods'!$F:$F,$C1198,'A-methods'!$A:$A,$D1198)</f>
        <v>-163792.5</v>
      </c>
      <c r="V1198" s="243">
        <f>SUMIFS('A-methods'!AB:AB,'A-methods'!$AG:$AG,"absolute",'A-methods'!$AF:$AF,$B1198,'A-methods'!$F:$F,$C1198,'A-methods'!$A:$A,$D1198)</f>
        <v>-163792.5</v>
      </c>
      <c r="W1198" s="243">
        <f>SUMIFS('A-methods'!AC:AC,'A-methods'!$AG:$AG,"absolute",'A-methods'!$AF:$AF,$B1198,'A-methods'!$F:$F,$C1198,'A-methods'!$A:$A,$D1198)</f>
        <v>-163792.5</v>
      </c>
      <c r="X1198" s="243">
        <f>SUMIFS('A-methods'!AD:AD,'A-methods'!$AG:$AG,"absolute",'A-methods'!$AF:$AF,$B1198,'A-methods'!$F:$F,$C1198,'A-methods'!$A:$A,$D1198)</f>
        <v>-163792.5</v>
      </c>
      <c r="Y1198" s="243">
        <f>SUMIFS('A-methods'!AE:AE,'A-methods'!$AG:$AG,"absolute",'A-methods'!$AF:$AF,$B1198,'A-methods'!$F:$F,$C1198,'A-methods'!$A:$A,$D1198)</f>
        <v>-163792.5</v>
      </c>
    </row>
    <row r="1199" spans="1:25">
      <c r="A1199" s="237" t="s">
        <v>258</v>
      </c>
      <c r="B1199" s="221" t="s">
        <v>766</v>
      </c>
      <c r="C1199" s="274" t="str">
        <f t="shared" si="116"/>
        <v>Qld</v>
      </c>
      <c r="D1199" s="272" t="str">
        <f t="shared" si="115"/>
        <v>Low</v>
      </c>
      <c r="E1199" s="195">
        <f>SUMIFS('A-methods'!K:K,'A-methods'!$AG:$AG,"absolute",'A-methods'!$AF:$AF,$B1199,'A-methods'!$F:$F,$C1199,'A-methods'!$A:$A,$D1199)</f>
        <v>18936.183239472706</v>
      </c>
      <c r="F1199" s="243">
        <f>SUMIFS('A-methods'!L:L,'A-methods'!$AG:$AG,"absolute",'A-methods'!$AF:$AF,$B1199,'A-methods'!$F:$F,$C1199,'A-methods'!$A:$A,$D1199)</f>
        <v>18557.459574683253</v>
      </c>
      <c r="G1199" s="243">
        <f>SUMIFS('A-methods'!M:M,'A-methods'!$AG:$AG,"absolute",'A-methods'!$AF:$AF,$B1199,'A-methods'!$F:$F,$C1199,'A-methods'!$A:$A,$D1199)</f>
        <v>18186.310383189586</v>
      </c>
      <c r="H1199" s="243">
        <f>SUMIFS('A-methods'!N:N,'A-methods'!$AG:$AG,"absolute",'A-methods'!$AF:$AF,$B1199,'A-methods'!$F:$F,$C1199,'A-methods'!$A:$A,$D1199)</f>
        <v>17822.584175525793</v>
      </c>
      <c r="I1199" s="243">
        <f>SUMIFS('A-methods'!O:O,'A-methods'!$AG:$AG,"absolute",'A-methods'!$AF:$AF,$B1199,'A-methods'!$F:$F,$C1199,'A-methods'!$A:$A,$D1199)</f>
        <v>17466.132492015277</v>
      </c>
      <c r="J1199" s="243">
        <f>SUMIFS('A-methods'!P:P,'A-methods'!$AG:$AG,"absolute",'A-methods'!$AF:$AF,$B1199,'A-methods'!$F:$F,$C1199,'A-methods'!$A:$A,$D1199)</f>
        <v>17116.809842174971</v>
      </c>
      <c r="K1199" s="243">
        <f>SUMIFS('A-methods'!Q:Q,'A-methods'!$AG:$AG,"absolute",'A-methods'!$AF:$AF,$B1199,'A-methods'!$F:$F,$C1199,'A-methods'!$A:$A,$D1199)</f>
        <v>16774.473645331473</v>
      </c>
      <c r="L1199" s="243">
        <f>SUMIFS('A-methods'!R:R,'A-methods'!$AG:$AG,"absolute",'A-methods'!$AF:$AF,$B1199,'A-methods'!$F:$F,$C1199,'A-methods'!$A:$A,$D1199)</f>
        <v>16438.984172424844</v>
      </c>
      <c r="M1199" s="243">
        <f>SUMIFS('A-methods'!S:S,'A-methods'!$AG:$AG,"absolute",'A-methods'!$AF:$AF,$B1199,'A-methods'!$F:$F,$C1199,'A-methods'!$A:$A,$D1199)</f>
        <v>16110.204488976346</v>
      </c>
      <c r="N1199" s="243">
        <f>SUMIFS('A-methods'!T:T,'A-methods'!$AG:$AG,"absolute",'A-methods'!$AF:$AF,$B1199,'A-methods'!$F:$F,$C1199,'A-methods'!$A:$A,$D1199)</f>
        <v>15788.000399196819</v>
      </c>
      <c r="O1199" s="243">
        <f>SUMIFS('A-methods'!U:U,'A-methods'!$AG:$AG,"absolute",'A-methods'!$AF:$AF,$B1199,'A-methods'!$F:$F,$C1199,'A-methods'!$A:$A,$D1199)</f>
        <v>15472.240391212883</v>
      </c>
      <c r="P1199" s="243">
        <f>SUMIFS('A-methods'!V:V,'A-methods'!$AG:$AG,"absolute",'A-methods'!$AF:$AF,$B1199,'A-methods'!$F:$F,$C1199,'A-methods'!$A:$A,$D1199)</f>
        <v>15162.795583388624</v>
      </c>
      <c r="Q1199" s="243">
        <f>SUMIFS('A-methods'!W:W,'A-methods'!$AG:$AG,"absolute",'A-methods'!$AF:$AF,$B1199,'A-methods'!$F:$F,$C1199,'A-methods'!$A:$A,$D1199)</f>
        <v>14859.539671720851</v>
      </c>
      <c r="R1199" s="243">
        <f>SUMIFS('A-methods'!X:X,'A-methods'!$AG:$AG,"absolute",'A-methods'!$AF:$AF,$B1199,'A-methods'!$F:$F,$C1199,'A-methods'!$A:$A,$D1199)</f>
        <v>14562.348878286433</v>
      </c>
      <c r="S1199" s="243">
        <f>SUMIFS('A-methods'!Y:Y,'A-methods'!$AG:$AG,"absolute",'A-methods'!$AF:$AF,$B1199,'A-methods'!$F:$F,$C1199,'A-methods'!$A:$A,$D1199)</f>
        <v>14271.101900720705</v>
      </c>
      <c r="T1199" s="243">
        <f>SUMIFS('A-methods'!Z:Z,'A-methods'!$AG:$AG,"absolute",'A-methods'!$AF:$AF,$B1199,'A-methods'!$F:$F,$C1199,'A-methods'!$A:$A,$D1199)</f>
        <v>13985.679862706291</v>
      </c>
      <c r="U1199" s="243">
        <f>SUMIFS('A-methods'!AA:AA,'A-methods'!$AG:$AG,"absolute",'A-methods'!$AF:$AF,$B1199,'A-methods'!$F:$F,$C1199,'A-methods'!$A:$A,$D1199)</f>
        <v>13705.966265452165</v>
      </c>
      <c r="V1199" s="243">
        <f>SUMIFS('A-methods'!AB:AB,'A-methods'!$AG:$AG,"absolute",'A-methods'!$AF:$AF,$B1199,'A-methods'!$F:$F,$C1199,'A-methods'!$A:$A,$D1199)</f>
        <v>13431.846940143121</v>
      </c>
      <c r="W1199" s="243">
        <f>SUMIFS('A-methods'!AC:AC,'A-methods'!$AG:$AG,"absolute",'A-methods'!$AF:$AF,$B1199,'A-methods'!$F:$F,$C1199,'A-methods'!$A:$A,$D1199)</f>
        <v>13163.210001340258</v>
      </c>
      <c r="X1199" s="243">
        <f>SUMIFS('A-methods'!AD:AD,'A-methods'!$AG:$AG,"absolute",'A-methods'!$AF:$AF,$B1199,'A-methods'!$F:$F,$C1199,'A-methods'!$A:$A,$D1199)</f>
        <v>12899.945801313452</v>
      </c>
      <c r="Y1199" s="243">
        <f>SUMIFS('A-methods'!AE:AE,'A-methods'!$AG:$AG,"absolute",'A-methods'!$AF:$AF,$B1199,'A-methods'!$F:$F,$C1199,'A-methods'!$A:$A,$D1199)</f>
        <v>12641.946885287183</v>
      </c>
    </row>
    <row r="1200" spans="1:25">
      <c r="A1200" s="237" t="s">
        <v>259</v>
      </c>
      <c r="B1200" s="221" t="s">
        <v>263</v>
      </c>
      <c r="C1200" s="274" t="str">
        <f t="shared" si="116"/>
        <v>Qld</v>
      </c>
      <c r="D1200" s="272" t="str">
        <f t="shared" si="115"/>
        <v>Low</v>
      </c>
      <c r="E1200" s="195">
        <f>SUMIFS('A-methods'!K:K,'A-methods'!$AG:$AG,"absolute",'A-methods'!$AF:$AF,$B1200,'A-methods'!$F:$F,$C1200,'A-methods'!$A:$A,$D1200)</f>
        <v>0</v>
      </c>
      <c r="F1200" s="243">
        <f>SUMIFS('A-methods'!L:L,'A-methods'!$AG:$AG,"absolute",'A-methods'!$AF:$AF,$B1200,'A-methods'!$F:$F,$C1200,'A-methods'!$A:$A,$D1200)</f>
        <v>0</v>
      </c>
      <c r="G1200" s="243">
        <f>SUMIFS('A-methods'!M:M,'A-methods'!$AG:$AG,"absolute",'A-methods'!$AF:$AF,$B1200,'A-methods'!$F:$F,$C1200,'A-methods'!$A:$A,$D1200)</f>
        <v>0</v>
      </c>
      <c r="H1200" s="243">
        <f>SUMIFS('A-methods'!N:N,'A-methods'!$AG:$AG,"absolute",'A-methods'!$AF:$AF,$B1200,'A-methods'!$F:$F,$C1200,'A-methods'!$A:$A,$D1200)</f>
        <v>0</v>
      </c>
      <c r="I1200" s="243">
        <f>SUMIFS('A-methods'!O:O,'A-methods'!$AG:$AG,"absolute",'A-methods'!$AF:$AF,$B1200,'A-methods'!$F:$F,$C1200,'A-methods'!$A:$A,$D1200)</f>
        <v>0</v>
      </c>
      <c r="J1200" s="243">
        <f>SUMIFS('A-methods'!P:P,'A-methods'!$AG:$AG,"absolute",'A-methods'!$AF:$AF,$B1200,'A-methods'!$F:$F,$C1200,'A-methods'!$A:$A,$D1200)</f>
        <v>0</v>
      </c>
      <c r="K1200" s="243">
        <f>SUMIFS('A-methods'!Q:Q,'A-methods'!$AG:$AG,"absolute",'A-methods'!$AF:$AF,$B1200,'A-methods'!$F:$F,$C1200,'A-methods'!$A:$A,$D1200)</f>
        <v>0</v>
      </c>
      <c r="L1200" s="243">
        <f>SUMIFS('A-methods'!R:R,'A-methods'!$AG:$AG,"absolute",'A-methods'!$AF:$AF,$B1200,'A-methods'!$F:$F,$C1200,'A-methods'!$A:$A,$D1200)</f>
        <v>0</v>
      </c>
      <c r="M1200" s="243">
        <f>SUMIFS('A-methods'!S:S,'A-methods'!$AG:$AG,"absolute",'A-methods'!$AF:$AF,$B1200,'A-methods'!$F:$F,$C1200,'A-methods'!$A:$A,$D1200)</f>
        <v>0</v>
      </c>
      <c r="N1200" s="243">
        <f>SUMIFS('A-methods'!T:T,'A-methods'!$AG:$AG,"absolute",'A-methods'!$AF:$AF,$B1200,'A-methods'!$F:$F,$C1200,'A-methods'!$A:$A,$D1200)</f>
        <v>0</v>
      </c>
      <c r="O1200" s="243">
        <f>SUMIFS('A-methods'!U:U,'A-methods'!$AG:$AG,"absolute",'A-methods'!$AF:$AF,$B1200,'A-methods'!$F:$F,$C1200,'A-methods'!$A:$A,$D1200)</f>
        <v>0</v>
      </c>
      <c r="P1200" s="243">
        <f>SUMIFS('A-methods'!V:V,'A-methods'!$AG:$AG,"absolute",'A-methods'!$AF:$AF,$B1200,'A-methods'!$F:$F,$C1200,'A-methods'!$A:$A,$D1200)</f>
        <v>0</v>
      </c>
      <c r="Q1200" s="243">
        <f>SUMIFS('A-methods'!W:W,'A-methods'!$AG:$AG,"absolute",'A-methods'!$AF:$AF,$B1200,'A-methods'!$F:$F,$C1200,'A-methods'!$A:$A,$D1200)</f>
        <v>0</v>
      </c>
      <c r="R1200" s="243">
        <f>SUMIFS('A-methods'!X:X,'A-methods'!$AG:$AG,"absolute",'A-methods'!$AF:$AF,$B1200,'A-methods'!$F:$F,$C1200,'A-methods'!$A:$A,$D1200)</f>
        <v>0</v>
      </c>
      <c r="S1200" s="243">
        <f>SUMIFS('A-methods'!Y:Y,'A-methods'!$AG:$AG,"absolute",'A-methods'!$AF:$AF,$B1200,'A-methods'!$F:$F,$C1200,'A-methods'!$A:$A,$D1200)</f>
        <v>0</v>
      </c>
      <c r="T1200" s="243">
        <f>SUMIFS('A-methods'!Z:Z,'A-methods'!$AG:$AG,"absolute",'A-methods'!$AF:$AF,$B1200,'A-methods'!$F:$F,$C1200,'A-methods'!$A:$A,$D1200)</f>
        <v>0</v>
      </c>
      <c r="U1200" s="243">
        <f>SUMIFS('A-methods'!AA:AA,'A-methods'!$AG:$AG,"absolute",'A-methods'!$AF:$AF,$B1200,'A-methods'!$F:$F,$C1200,'A-methods'!$A:$A,$D1200)</f>
        <v>0</v>
      </c>
      <c r="V1200" s="243">
        <f>SUMIFS('A-methods'!AB:AB,'A-methods'!$AG:$AG,"absolute",'A-methods'!$AF:$AF,$B1200,'A-methods'!$F:$F,$C1200,'A-methods'!$A:$A,$D1200)</f>
        <v>0</v>
      </c>
      <c r="W1200" s="243">
        <f>SUMIFS('A-methods'!AC:AC,'A-methods'!$AG:$AG,"absolute",'A-methods'!$AF:$AF,$B1200,'A-methods'!$F:$F,$C1200,'A-methods'!$A:$A,$D1200)</f>
        <v>0</v>
      </c>
      <c r="X1200" s="243">
        <f>SUMIFS('A-methods'!AD:AD,'A-methods'!$AG:$AG,"absolute",'A-methods'!$AF:$AF,$B1200,'A-methods'!$F:$F,$C1200,'A-methods'!$A:$A,$D1200)</f>
        <v>0</v>
      </c>
      <c r="Y1200" s="243">
        <f>SUMIFS('A-methods'!AE:AE,'A-methods'!$AG:$AG,"absolute",'A-methods'!$AF:$AF,$B1200,'A-methods'!$F:$F,$C1200,'A-methods'!$A:$A,$D1200)</f>
        <v>0</v>
      </c>
    </row>
    <row r="1201" spans="1:27">
      <c r="A1201" s="237" t="s">
        <v>171</v>
      </c>
      <c r="B1201" s="221" t="s">
        <v>172</v>
      </c>
      <c r="C1201" s="274" t="str">
        <f t="shared" si="116"/>
        <v>Qld</v>
      </c>
      <c r="D1201" s="272" t="str">
        <f t="shared" si="115"/>
        <v>Low</v>
      </c>
      <c r="E1201" s="195">
        <f>SUMIFS('A-methods'!K:K,'A-methods'!$AG:$AG,"absolute",'A-methods'!$AF:$AF,$B1201,'A-methods'!$F:$F,$C1201,'A-methods'!$A:$A,$D1201)</f>
        <v>-56704.200499999999</v>
      </c>
      <c r="F1201" s="243">
        <f>SUMIFS('A-methods'!L:L,'A-methods'!$AG:$AG,"absolute",'A-methods'!$AF:$AF,$B1201,'A-methods'!$F:$F,$C1201,'A-methods'!$A:$A,$D1201)</f>
        <v>-56704.200499999999</v>
      </c>
      <c r="G1201" s="243">
        <f>SUMIFS('A-methods'!M:M,'A-methods'!$AG:$AG,"absolute",'A-methods'!$AF:$AF,$B1201,'A-methods'!$F:$F,$C1201,'A-methods'!$A:$A,$D1201)</f>
        <v>-56704.200499999999</v>
      </c>
      <c r="H1201" s="243">
        <f>SUMIFS('A-methods'!N:N,'A-methods'!$AG:$AG,"absolute",'A-methods'!$AF:$AF,$B1201,'A-methods'!$F:$F,$C1201,'A-methods'!$A:$A,$D1201)</f>
        <v>-56704.200499999999</v>
      </c>
      <c r="I1201" s="243">
        <f>SUMIFS('A-methods'!O:O,'A-methods'!$AG:$AG,"absolute",'A-methods'!$AF:$AF,$B1201,'A-methods'!$F:$F,$C1201,'A-methods'!$A:$A,$D1201)</f>
        <v>-56704.200499999999</v>
      </c>
      <c r="J1201" s="243">
        <f>SUMIFS('A-methods'!P:P,'A-methods'!$AG:$AG,"absolute",'A-methods'!$AF:$AF,$B1201,'A-methods'!$F:$F,$C1201,'A-methods'!$A:$A,$D1201)</f>
        <v>-56704.200499999999</v>
      </c>
      <c r="K1201" s="243">
        <f>SUMIFS('A-methods'!Q:Q,'A-methods'!$AG:$AG,"absolute",'A-methods'!$AF:$AF,$B1201,'A-methods'!$F:$F,$C1201,'A-methods'!$A:$A,$D1201)</f>
        <v>-56704.200499999999</v>
      </c>
      <c r="L1201" s="243">
        <f>SUMIFS('A-methods'!R:R,'A-methods'!$AG:$AG,"absolute",'A-methods'!$AF:$AF,$B1201,'A-methods'!$F:$F,$C1201,'A-methods'!$A:$A,$D1201)</f>
        <v>-56704.200499999999</v>
      </c>
      <c r="M1201" s="243">
        <f>SUMIFS('A-methods'!S:S,'A-methods'!$AG:$AG,"absolute",'A-methods'!$AF:$AF,$B1201,'A-methods'!$F:$F,$C1201,'A-methods'!$A:$A,$D1201)</f>
        <v>-56704.200499999999</v>
      </c>
      <c r="N1201" s="243">
        <f>SUMIFS('A-methods'!T:T,'A-methods'!$AG:$AG,"absolute",'A-methods'!$AF:$AF,$B1201,'A-methods'!$F:$F,$C1201,'A-methods'!$A:$A,$D1201)</f>
        <v>-56704.200499999999</v>
      </c>
      <c r="O1201" s="243">
        <f>SUMIFS('A-methods'!U:U,'A-methods'!$AG:$AG,"absolute",'A-methods'!$AF:$AF,$B1201,'A-methods'!$F:$F,$C1201,'A-methods'!$A:$A,$D1201)</f>
        <v>-56704.200499999999</v>
      </c>
      <c r="P1201" s="243">
        <f>SUMIFS('A-methods'!V:V,'A-methods'!$AG:$AG,"absolute",'A-methods'!$AF:$AF,$B1201,'A-methods'!$F:$F,$C1201,'A-methods'!$A:$A,$D1201)</f>
        <v>-56704.200499999999</v>
      </c>
      <c r="Q1201" s="243">
        <f>SUMIFS('A-methods'!W:W,'A-methods'!$AG:$AG,"absolute",'A-methods'!$AF:$AF,$B1201,'A-methods'!$F:$F,$C1201,'A-methods'!$A:$A,$D1201)</f>
        <v>-56704.200499999999</v>
      </c>
      <c r="R1201" s="243">
        <f>SUMIFS('A-methods'!X:X,'A-methods'!$AG:$AG,"absolute",'A-methods'!$AF:$AF,$B1201,'A-methods'!$F:$F,$C1201,'A-methods'!$A:$A,$D1201)</f>
        <v>-56704.200499999999</v>
      </c>
      <c r="S1201" s="243">
        <f>SUMIFS('A-methods'!Y:Y,'A-methods'!$AG:$AG,"absolute",'A-methods'!$AF:$AF,$B1201,'A-methods'!$F:$F,$C1201,'A-methods'!$A:$A,$D1201)</f>
        <v>-56704.200499999999</v>
      </c>
      <c r="T1201" s="243">
        <f>SUMIFS('A-methods'!Z:Z,'A-methods'!$AG:$AG,"absolute",'A-methods'!$AF:$AF,$B1201,'A-methods'!$F:$F,$C1201,'A-methods'!$A:$A,$D1201)</f>
        <v>-56704.200499999999</v>
      </c>
      <c r="U1201" s="243">
        <f>SUMIFS('A-methods'!AA:AA,'A-methods'!$AG:$AG,"absolute",'A-methods'!$AF:$AF,$B1201,'A-methods'!$F:$F,$C1201,'A-methods'!$A:$A,$D1201)</f>
        <v>-56704.200499999999</v>
      </c>
      <c r="V1201" s="243">
        <f>SUMIFS('A-methods'!AB:AB,'A-methods'!$AG:$AG,"absolute",'A-methods'!$AF:$AF,$B1201,'A-methods'!$F:$F,$C1201,'A-methods'!$A:$A,$D1201)</f>
        <v>-56704.200499999999</v>
      </c>
      <c r="W1201" s="243">
        <f>SUMIFS('A-methods'!AC:AC,'A-methods'!$AG:$AG,"absolute",'A-methods'!$AF:$AF,$B1201,'A-methods'!$F:$F,$C1201,'A-methods'!$A:$A,$D1201)</f>
        <v>-56704.200499999999</v>
      </c>
      <c r="X1201" s="243">
        <f>SUMIFS('A-methods'!AD:AD,'A-methods'!$AG:$AG,"absolute",'A-methods'!$AF:$AF,$B1201,'A-methods'!$F:$F,$C1201,'A-methods'!$A:$A,$D1201)</f>
        <v>-56704.200499999999</v>
      </c>
      <c r="Y1201" s="243">
        <f>SUMIFS('A-methods'!AE:AE,'A-methods'!$AG:$AG,"absolute",'A-methods'!$AF:$AF,$B1201,'A-methods'!$F:$F,$C1201,'A-methods'!$A:$A,$D1201)</f>
        <v>-56704.200499999999</v>
      </c>
    </row>
    <row r="1202" spans="1:27">
      <c r="A1202" s="237" t="s">
        <v>260</v>
      </c>
      <c r="B1202" s="221" t="s">
        <v>264</v>
      </c>
      <c r="C1202" s="274" t="str">
        <f t="shared" si="116"/>
        <v>Qld</v>
      </c>
      <c r="D1202" s="272" t="str">
        <f t="shared" si="115"/>
        <v>Low</v>
      </c>
      <c r="E1202" s="195">
        <f>SUMIFS('A-methods'!K:K,'A-methods'!$AG:$AG,"absolute",'A-methods'!$AF:$AF,$B1202,'A-methods'!$F:$F,$C1202,'A-methods'!$A:$A,$D1202)</f>
        <v>0</v>
      </c>
      <c r="F1202" s="243">
        <f>SUMIFS('A-methods'!L:L,'A-methods'!$AG:$AG,"absolute",'A-methods'!$AF:$AF,$B1202,'A-methods'!$F:$F,$C1202,'A-methods'!$A:$A,$D1202)</f>
        <v>0</v>
      </c>
      <c r="G1202" s="243">
        <f>SUMIFS('A-methods'!M:M,'A-methods'!$AG:$AG,"absolute",'A-methods'!$AF:$AF,$B1202,'A-methods'!$F:$F,$C1202,'A-methods'!$A:$A,$D1202)</f>
        <v>0</v>
      </c>
      <c r="H1202" s="243">
        <f>SUMIFS('A-methods'!N:N,'A-methods'!$AG:$AG,"absolute",'A-methods'!$AF:$AF,$B1202,'A-methods'!$F:$F,$C1202,'A-methods'!$A:$A,$D1202)</f>
        <v>0</v>
      </c>
      <c r="I1202" s="243">
        <f>SUMIFS('A-methods'!O:O,'A-methods'!$AG:$AG,"absolute",'A-methods'!$AF:$AF,$B1202,'A-methods'!$F:$F,$C1202,'A-methods'!$A:$A,$D1202)</f>
        <v>0</v>
      </c>
      <c r="J1202" s="243">
        <f>SUMIFS('A-methods'!P:P,'A-methods'!$AG:$AG,"absolute",'A-methods'!$AF:$AF,$B1202,'A-methods'!$F:$F,$C1202,'A-methods'!$A:$A,$D1202)</f>
        <v>0</v>
      </c>
      <c r="K1202" s="243">
        <f>SUMIFS('A-methods'!Q:Q,'A-methods'!$AG:$AG,"absolute",'A-methods'!$AF:$AF,$B1202,'A-methods'!$F:$F,$C1202,'A-methods'!$A:$A,$D1202)</f>
        <v>0</v>
      </c>
      <c r="L1202" s="243">
        <f>SUMIFS('A-methods'!R:R,'A-methods'!$AG:$AG,"absolute",'A-methods'!$AF:$AF,$B1202,'A-methods'!$F:$F,$C1202,'A-methods'!$A:$A,$D1202)</f>
        <v>0</v>
      </c>
      <c r="M1202" s="243">
        <f>SUMIFS('A-methods'!S:S,'A-methods'!$AG:$AG,"absolute",'A-methods'!$AF:$AF,$B1202,'A-methods'!$F:$F,$C1202,'A-methods'!$A:$A,$D1202)</f>
        <v>0</v>
      </c>
      <c r="N1202" s="243">
        <f>SUMIFS('A-methods'!T:T,'A-methods'!$AG:$AG,"absolute",'A-methods'!$AF:$AF,$B1202,'A-methods'!$F:$F,$C1202,'A-methods'!$A:$A,$D1202)</f>
        <v>0</v>
      </c>
      <c r="O1202" s="243">
        <f>SUMIFS('A-methods'!U:U,'A-methods'!$AG:$AG,"absolute",'A-methods'!$AF:$AF,$B1202,'A-methods'!$F:$F,$C1202,'A-methods'!$A:$A,$D1202)</f>
        <v>0</v>
      </c>
      <c r="P1202" s="243">
        <f>SUMIFS('A-methods'!V:V,'A-methods'!$AG:$AG,"absolute",'A-methods'!$AF:$AF,$B1202,'A-methods'!$F:$F,$C1202,'A-methods'!$A:$A,$D1202)</f>
        <v>0</v>
      </c>
      <c r="Q1202" s="243">
        <f>SUMIFS('A-methods'!W:W,'A-methods'!$AG:$AG,"absolute",'A-methods'!$AF:$AF,$B1202,'A-methods'!$F:$F,$C1202,'A-methods'!$A:$A,$D1202)</f>
        <v>0</v>
      </c>
      <c r="R1202" s="243">
        <f>SUMIFS('A-methods'!X:X,'A-methods'!$AG:$AG,"absolute",'A-methods'!$AF:$AF,$B1202,'A-methods'!$F:$F,$C1202,'A-methods'!$A:$A,$D1202)</f>
        <v>0</v>
      </c>
      <c r="S1202" s="243">
        <f>SUMIFS('A-methods'!Y:Y,'A-methods'!$AG:$AG,"absolute",'A-methods'!$AF:$AF,$B1202,'A-methods'!$F:$F,$C1202,'A-methods'!$A:$A,$D1202)</f>
        <v>0</v>
      </c>
      <c r="T1202" s="243">
        <f>SUMIFS('A-methods'!Z:Z,'A-methods'!$AG:$AG,"absolute",'A-methods'!$AF:$AF,$B1202,'A-methods'!$F:$F,$C1202,'A-methods'!$A:$A,$D1202)</f>
        <v>0</v>
      </c>
      <c r="U1202" s="243">
        <f>SUMIFS('A-methods'!AA:AA,'A-methods'!$AG:$AG,"absolute",'A-methods'!$AF:$AF,$B1202,'A-methods'!$F:$F,$C1202,'A-methods'!$A:$A,$D1202)</f>
        <v>0</v>
      </c>
      <c r="V1202" s="243">
        <f>SUMIFS('A-methods'!AB:AB,'A-methods'!$AG:$AG,"absolute",'A-methods'!$AF:$AF,$B1202,'A-methods'!$F:$F,$C1202,'A-methods'!$A:$A,$D1202)</f>
        <v>0</v>
      </c>
      <c r="W1202" s="243">
        <f>SUMIFS('A-methods'!AC:AC,'A-methods'!$AG:$AG,"absolute",'A-methods'!$AF:$AF,$B1202,'A-methods'!$F:$F,$C1202,'A-methods'!$A:$A,$D1202)</f>
        <v>0</v>
      </c>
      <c r="X1202" s="243">
        <f>SUMIFS('A-methods'!AD:AD,'A-methods'!$AG:$AG,"absolute",'A-methods'!$AF:$AF,$B1202,'A-methods'!$F:$F,$C1202,'A-methods'!$A:$A,$D1202)</f>
        <v>0</v>
      </c>
      <c r="Y1202" s="243">
        <f>SUMIFS('A-methods'!AE:AE,'A-methods'!$AG:$AG,"absolute",'A-methods'!$AF:$AF,$B1202,'A-methods'!$F:$F,$C1202,'A-methods'!$A:$A,$D1202)</f>
        <v>0</v>
      </c>
    </row>
    <row r="1203" spans="1:27">
      <c r="A1203" s="237" t="s">
        <v>175</v>
      </c>
      <c r="B1203" s="221" t="s">
        <v>373</v>
      </c>
      <c r="C1203" s="274" t="str">
        <f t="shared" si="116"/>
        <v>Qld</v>
      </c>
      <c r="D1203" s="272" t="str">
        <f t="shared" si="115"/>
        <v>Low</v>
      </c>
      <c r="E1203" s="195">
        <f>SUMIFS('A-methods'!K:K,'A-methods'!$AG:$AG,"absolute",'A-methods'!$AF:$AF,$B1203,'A-methods'!$F:$F,$C1203,'A-methods'!$A:$A,$D1203)</f>
        <v>0</v>
      </c>
      <c r="F1203" s="243">
        <f>SUMIFS('A-methods'!L:L,'A-methods'!$AG:$AG,"absolute",'A-methods'!$AF:$AF,$B1203,'A-methods'!$F:$F,$C1203,'A-methods'!$A:$A,$D1203)</f>
        <v>0</v>
      </c>
      <c r="G1203" s="243">
        <f>SUMIFS('A-methods'!M:M,'A-methods'!$AG:$AG,"absolute",'A-methods'!$AF:$AF,$B1203,'A-methods'!$F:$F,$C1203,'A-methods'!$A:$A,$D1203)</f>
        <v>0</v>
      </c>
      <c r="H1203" s="243">
        <f>SUMIFS('A-methods'!N:N,'A-methods'!$AG:$AG,"absolute",'A-methods'!$AF:$AF,$B1203,'A-methods'!$F:$F,$C1203,'A-methods'!$A:$A,$D1203)</f>
        <v>0</v>
      </c>
      <c r="I1203" s="243">
        <f>SUMIFS('A-methods'!O:O,'A-methods'!$AG:$AG,"absolute",'A-methods'!$AF:$AF,$B1203,'A-methods'!$F:$F,$C1203,'A-methods'!$A:$A,$D1203)</f>
        <v>0</v>
      </c>
      <c r="J1203" s="243">
        <f>SUMIFS('A-methods'!P:P,'A-methods'!$AG:$AG,"absolute",'A-methods'!$AF:$AF,$B1203,'A-methods'!$F:$F,$C1203,'A-methods'!$A:$A,$D1203)</f>
        <v>0</v>
      </c>
      <c r="K1203" s="243">
        <f>SUMIFS('A-methods'!Q:Q,'A-methods'!$AG:$AG,"absolute",'A-methods'!$AF:$AF,$B1203,'A-methods'!$F:$F,$C1203,'A-methods'!$A:$A,$D1203)</f>
        <v>0</v>
      </c>
      <c r="L1203" s="243">
        <f>SUMIFS('A-methods'!R:R,'A-methods'!$AG:$AG,"absolute",'A-methods'!$AF:$AF,$B1203,'A-methods'!$F:$F,$C1203,'A-methods'!$A:$A,$D1203)</f>
        <v>0</v>
      </c>
      <c r="M1203" s="243">
        <f>SUMIFS('A-methods'!S:S,'A-methods'!$AG:$AG,"absolute",'A-methods'!$AF:$AF,$B1203,'A-methods'!$F:$F,$C1203,'A-methods'!$A:$A,$D1203)</f>
        <v>0</v>
      </c>
      <c r="N1203" s="243">
        <f>SUMIFS('A-methods'!T:T,'A-methods'!$AG:$AG,"absolute",'A-methods'!$AF:$AF,$B1203,'A-methods'!$F:$F,$C1203,'A-methods'!$A:$A,$D1203)</f>
        <v>0</v>
      </c>
      <c r="O1203" s="243">
        <f>SUMIFS('A-methods'!U:U,'A-methods'!$AG:$AG,"absolute",'A-methods'!$AF:$AF,$B1203,'A-methods'!$F:$F,$C1203,'A-methods'!$A:$A,$D1203)</f>
        <v>0</v>
      </c>
      <c r="P1203" s="243">
        <f>SUMIFS('A-methods'!V:V,'A-methods'!$AG:$AG,"absolute",'A-methods'!$AF:$AF,$B1203,'A-methods'!$F:$F,$C1203,'A-methods'!$A:$A,$D1203)</f>
        <v>0</v>
      </c>
      <c r="Q1203" s="243">
        <f>SUMIFS('A-methods'!W:W,'A-methods'!$AG:$AG,"absolute",'A-methods'!$AF:$AF,$B1203,'A-methods'!$F:$F,$C1203,'A-methods'!$A:$A,$D1203)</f>
        <v>0</v>
      </c>
      <c r="R1203" s="243">
        <f>SUMIFS('A-methods'!X:X,'A-methods'!$AG:$AG,"absolute",'A-methods'!$AF:$AF,$B1203,'A-methods'!$F:$F,$C1203,'A-methods'!$A:$A,$D1203)</f>
        <v>0</v>
      </c>
      <c r="S1203" s="243">
        <f>SUMIFS('A-methods'!Y:Y,'A-methods'!$AG:$AG,"absolute",'A-methods'!$AF:$AF,$B1203,'A-methods'!$F:$F,$C1203,'A-methods'!$A:$A,$D1203)</f>
        <v>0</v>
      </c>
      <c r="T1203" s="243">
        <f>SUMIFS('A-methods'!Z:Z,'A-methods'!$AG:$AG,"absolute",'A-methods'!$AF:$AF,$B1203,'A-methods'!$F:$F,$C1203,'A-methods'!$A:$A,$D1203)</f>
        <v>0</v>
      </c>
      <c r="U1203" s="243">
        <f>SUMIFS('A-methods'!AA:AA,'A-methods'!$AG:$AG,"absolute",'A-methods'!$AF:$AF,$B1203,'A-methods'!$F:$F,$C1203,'A-methods'!$A:$A,$D1203)</f>
        <v>0</v>
      </c>
      <c r="V1203" s="243">
        <f>SUMIFS('A-methods'!AB:AB,'A-methods'!$AG:$AG,"absolute",'A-methods'!$AF:$AF,$B1203,'A-methods'!$F:$F,$C1203,'A-methods'!$A:$A,$D1203)</f>
        <v>0</v>
      </c>
      <c r="W1203" s="243">
        <f>SUMIFS('A-methods'!AC:AC,'A-methods'!$AG:$AG,"absolute",'A-methods'!$AF:$AF,$B1203,'A-methods'!$F:$F,$C1203,'A-methods'!$A:$A,$D1203)</f>
        <v>0</v>
      </c>
      <c r="X1203" s="243">
        <f>SUMIFS('A-methods'!AD:AD,'A-methods'!$AG:$AG,"absolute",'A-methods'!$AF:$AF,$B1203,'A-methods'!$F:$F,$C1203,'A-methods'!$A:$A,$D1203)</f>
        <v>0</v>
      </c>
      <c r="Y1203" s="243">
        <f>SUMIFS('A-methods'!AE:AE,'A-methods'!$AG:$AG,"absolute",'A-methods'!$AF:$AF,$B1203,'A-methods'!$F:$F,$C1203,'A-methods'!$A:$A,$D1203)</f>
        <v>0</v>
      </c>
    </row>
    <row r="1204" spans="1:27">
      <c r="A1204" s="237" t="s">
        <v>189</v>
      </c>
      <c r="B1204" s="221" t="s">
        <v>190</v>
      </c>
      <c r="C1204" s="274" t="str">
        <f t="shared" si="116"/>
        <v>Qld</v>
      </c>
      <c r="D1204" s="272" t="str">
        <f t="shared" si="115"/>
        <v>Low</v>
      </c>
      <c r="E1204" s="195">
        <f>SUMIFS('A-methods'!K:K,'A-methods'!$AG:$AG,"absolute",'A-methods'!$AF:$AF,$B1204,'A-methods'!$F:$F,$C1204,'A-methods'!$A:$A,$D1204)</f>
        <v>0</v>
      </c>
      <c r="F1204" s="243">
        <f>SUMIFS('A-methods'!L:L,'A-methods'!$AG:$AG,"absolute",'A-methods'!$AF:$AF,$B1204,'A-methods'!$F:$F,$C1204,'A-methods'!$A:$A,$D1204)</f>
        <v>0</v>
      </c>
      <c r="G1204" s="243">
        <f>SUMIFS('A-methods'!M:M,'A-methods'!$AG:$AG,"absolute",'A-methods'!$AF:$AF,$B1204,'A-methods'!$F:$F,$C1204,'A-methods'!$A:$A,$D1204)</f>
        <v>0</v>
      </c>
      <c r="H1204" s="243">
        <f>SUMIFS('A-methods'!N:N,'A-methods'!$AG:$AG,"absolute",'A-methods'!$AF:$AF,$B1204,'A-methods'!$F:$F,$C1204,'A-methods'!$A:$A,$D1204)</f>
        <v>0</v>
      </c>
      <c r="I1204" s="243">
        <f>SUMIFS('A-methods'!O:O,'A-methods'!$AG:$AG,"absolute",'A-methods'!$AF:$AF,$B1204,'A-methods'!$F:$F,$C1204,'A-methods'!$A:$A,$D1204)</f>
        <v>0</v>
      </c>
      <c r="J1204" s="243">
        <f>SUMIFS('A-methods'!P:P,'A-methods'!$AG:$AG,"absolute",'A-methods'!$AF:$AF,$B1204,'A-methods'!$F:$F,$C1204,'A-methods'!$A:$A,$D1204)</f>
        <v>0</v>
      </c>
      <c r="K1204" s="243">
        <f>SUMIFS('A-methods'!Q:Q,'A-methods'!$AG:$AG,"absolute",'A-methods'!$AF:$AF,$B1204,'A-methods'!$F:$F,$C1204,'A-methods'!$A:$A,$D1204)</f>
        <v>0</v>
      </c>
      <c r="L1204" s="243">
        <f>SUMIFS('A-methods'!R:R,'A-methods'!$AG:$AG,"absolute",'A-methods'!$AF:$AF,$B1204,'A-methods'!$F:$F,$C1204,'A-methods'!$A:$A,$D1204)</f>
        <v>0</v>
      </c>
      <c r="M1204" s="243">
        <f>SUMIFS('A-methods'!S:S,'A-methods'!$AG:$AG,"absolute",'A-methods'!$AF:$AF,$B1204,'A-methods'!$F:$F,$C1204,'A-methods'!$A:$A,$D1204)</f>
        <v>0</v>
      </c>
      <c r="N1204" s="243">
        <f>SUMIFS('A-methods'!T:T,'A-methods'!$AG:$AG,"absolute",'A-methods'!$AF:$AF,$B1204,'A-methods'!$F:$F,$C1204,'A-methods'!$A:$A,$D1204)</f>
        <v>0</v>
      </c>
      <c r="O1204" s="243">
        <f>SUMIFS('A-methods'!U:U,'A-methods'!$AG:$AG,"absolute",'A-methods'!$AF:$AF,$B1204,'A-methods'!$F:$F,$C1204,'A-methods'!$A:$A,$D1204)</f>
        <v>0</v>
      </c>
      <c r="P1204" s="243">
        <f>SUMIFS('A-methods'!V:V,'A-methods'!$AG:$AG,"absolute",'A-methods'!$AF:$AF,$B1204,'A-methods'!$F:$F,$C1204,'A-methods'!$A:$A,$D1204)</f>
        <v>0</v>
      </c>
      <c r="Q1204" s="243">
        <f>SUMIFS('A-methods'!W:W,'A-methods'!$AG:$AG,"absolute",'A-methods'!$AF:$AF,$B1204,'A-methods'!$F:$F,$C1204,'A-methods'!$A:$A,$D1204)</f>
        <v>0</v>
      </c>
      <c r="R1204" s="243">
        <f>SUMIFS('A-methods'!X:X,'A-methods'!$AG:$AG,"absolute",'A-methods'!$AF:$AF,$B1204,'A-methods'!$F:$F,$C1204,'A-methods'!$A:$A,$D1204)</f>
        <v>0</v>
      </c>
      <c r="S1204" s="243">
        <f>SUMIFS('A-methods'!Y:Y,'A-methods'!$AG:$AG,"absolute",'A-methods'!$AF:$AF,$B1204,'A-methods'!$F:$F,$C1204,'A-methods'!$A:$A,$D1204)</f>
        <v>0</v>
      </c>
      <c r="T1204" s="243">
        <f>SUMIFS('A-methods'!Z:Z,'A-methods'!$AG:$AG,"absolute",'A-methods'!$AF:$AF,$B1204,'A-methods'!$F:$F,$C1204,'A-methods'!$A:$A,$D1204)</f>
        <v>0</v>
      </c>
      <c r="U1204" s="243">
        <f>SUMIFS('A-methods'!AA:AA,'A-methods'!$AG:$AG,"absolute",'A-methods'!$AF:$AF,$B1204,'A-methods'!$F:$F,$C1204,'A-methods'!$A:$A,$D1204)</f>
        <v>0</v>
      </c>
      <c r="V1204" s="243">
        <f>SUMIFS('A-methods'!AB:AB,'A-methods'!$AG:$AG,"absolute",'A-methods'!$AF:$AF,$B1204,'A-methods'!$F:$F,$C1204,'A-methods'!$A:$A,$D1204)</f>
        <v>0</v>
      </c>
      <c r="W1204" s="243">
        <f>SUMIFS('A-methods'!AC:AC,'A-methods'!$AG:$AG,"absolute",'A-methods'!$AF:$AF,$B1204,'A-methods'!$F:$F,$C1204,'A-methods'!$A:$A,$D1204)</f>
        <v>0</v>
      </c>
      <c r="X1204" s="243">
        <f>SUMIFS('A-methods'!AD:AD,'A-methods'!$AG:$AG,"absolute",'A-methods'!$AF:$AF,$B1204,'A-methods'!$F:$F,$C1204,'A-methods'!$A:$A,$D1204)</f>
        <v>0</v>
      </c>
      <c r="Y1204" s="243">
        <f>SUMIFS('A-methods'!AE:AE,'A-methods'!$AG:$AG,"absolute",'A-methods'!$AF:$AF,$B1204,'A-methods'!$F:$F,$C1204,'A-methods'!$A:$A,$D1204)</f>
        <v>0</v>
      </c>
    </row>
    <row r="1205" spans="1:27">
      <c r="A1205" s="244" t="s">
        <v>262</v>
      </c>
      <c r="B1205" s="245" t="s">
        <v>265</v>
      </c>
      <c r="C1205" s="188" t="str">
        <f t="shared" si="116"/>
        <v>Qld</v>
      </c>
      <c r="D1205" s="275" t="str">
        <f t="shared" si="115"/>
        <v>Low</v>
      </c>
      <c r="E1205" s="198">
        <f>SUMIFS('A-methods'!K:K,'A-methods'!$AG:$AG,"absolute",'A-methods'!$AF:$AF,$B1205,'A-methods'!$F:$F,$C1205,'A-methods'!$A:$A,$D1205)</f>
        <v>0</v>
      </c>
      <c r="F1205" s="196">
        <f>SUMIFS('A-methods'!L:L,'A-methods'!$AG:$AG,"absolute",'A-methods'!$AF:$AF,$B1205,'A-methods'!$F:$F,$C1205,'A-methods'!$A:$A,$D1205)</f>
        <v>0</v>
      </c>
      <c r="G1205" s="196">
        <f>SUMIFS('A-methods'!M:M,'A-methods'!$AG:$AG,"absolute",'A-methods'!$AF:$AF,$B1205,'A-methods'!$F:$F,$C1205,'A-methods'!$A:$A,$D1205)</f>
        <v>0</v>
      </c>
      <c r="H1205" s="196">
        <f>SUMIFS('A-methods'!N:N,'A-methods'!$AG:$AG,"absolute",'A-methods'!$AF:$AF,$B1205,'A-methods'!$F:$F,$C1205,'A-methods'!$A:$A,$D1205)</f>
        <v>0</v>
      </c>
      <c r="I1205" s="196">
        <f>SUMIFS('A-methods'!O:O,'A-methods'!$AG:$AG,"absolute",'A-methods'!$AF:$AF,$B1205,'A-methods'!$F:$F,$C1205,'A-methods'!$A:$A,$D1205)</f>
        <v>0</v>
      </c>
      <c r="J1205" s="196">
        <f>SUMIFS('A-methods'!P:P,'A-methods'!$AG:$AG,"absolute",'A-methods'!$AF:$AF,$B1205,'A-methods'!$F:$F,$C1205,'A-methods'!$A:$A,$D1205)</f>
        <v>0</v>
      </c>
      <c r="K1205" s="196">
        <f>SUMIFS('A-methods'!Q:Q,'A-methods'!$AG:$AG,"absolute",'A-methods'!$AF:$AF,$B1205,'A-methods'!$F:$F,$C1205,'A-methods'!$A:$A,$D1205)</f>
        <v>0</v>
      </c>
      <c r="L1205" s="196">
        <f>SUMIFS('A-methods'!R:R,'A-methods'!$AG:$AG,"absolute",'A-methods'!$AF:$AF,$B1205,'A-methods'!$F:$F,$C1205,'A-methods'!$A:$A,$D1205)</f>
        <v>0</v>
      </c>
      <c r="M1205" s="196">
        <f>SUMIFS('A-methods'!S:S,'A-methods'!$AG:$AG,"absolute",'A-methods'!$AF:$AF,$B1205,'A-methods'!$F:$F,$C1205,'A-methods'!$A:$A,$D1205)</f>
        <v>0</v>
      </c>
      <c r="N1205" s="196">
        <f>SUMIFS('A-methods'!T:T,'A-methods'!$AG:$AG,"absolute",'A-methods'!$AF:$AF,$B1205,'A-methods'!$F:$F,$C1205,'A-methods'!$A:$A,$D1205)</f>
        <v>0</v>
      </c>
      <c r="O1205" s="196">
        <f>SUMIFS('A-methods'!U:U,'A-methods'!$AG:$AG,"absolute",'A-methods'!$AF:$AF,$B1205,'A-methods'!$F:$F,$C1205,'A-methods'!$A:$A,$D1205)</f>
        <v>0</v>
      </c>
      <c r="P1205" s="196">
        <f>SUMIFS('A-methods'!V:V,'A-methods'!$AG:$AG,"absolute",'A-methods'!$AF:$AF,$B1205,'A-methods'!$F:$F,$C1205,'A-methods'!$A:$A,$D1205)</f>
        <v>0</v>
      </c>
      <c r="Q1205" s="196">
        <f>SUMIFS('A-methods'!W:W,'A-methods'!$AG:$AG,"absolute",'A-methods'!$AF:$AF,$B1205,'A-methods'!$F:$F,$C1205,'A-methods'!$A:$A,$D1205)</f>
        <v>0</v>
      </c>
      <c r="R1205" s="196">
        <f>SUMIFS('A-methods'!X:X,'A-methods'!$AG:$AG,"absolute",'A-methods'!$AF:$AF,$B1205,'A-methods'!$F:$F,$C1205,'A-methods'!$A:$A,$D1205)</f>
        <v>0</v>
      </c>
      <c r="S1205" s="196">
        <f>SUMIFS('A-methods'!Y:Y,'A-methods'!$AG:$AG,"absolute",'A-methods'!$AF:$AF,$B1205,'A-methods'!$F:$F,$C1205,'A-methods'!$A:$A,$D1205)</f>
        <v>0</v>
      </c>
      <c r="T1205" s="196">
        <f>SUMIFS('A-methods'!Z:Z,'A-methods'!$AG:$AG,"absolute",'A-methods'!$AF:$AF,$B1205,'A-methods'!$F:$F,$C1205,'A-methods'!$A:$A,$D1205)</f>
        <v>0</v>
      </c>
      <c r="U1205" s="196">
        <f>SUMIFS('A-methods'!AA:AA,'A-methods'!$AG:$AG,"absolute",'A-methods'!$AF:$AF,$B1205,'A-methods'!$F:$F,$C1205,'A-methods'!$A:$A,$D1205)</f>
        <v>0</v>
      </c>
      <c r="V1205" s="196">
        <f>SUMIFS('A-methods'!AB:AB,'A-methods'!$AG:$AG,"absolute",'A-methods'!$AF:$AF,$B1205,'A-methods'!$F:$F,$C1205,'A-methods'!$A:$A,$D1205)</f>
        <v>0</v>
      </c>
      <c r="W1205" s="196">
        <f>SUMIFS('A-methods'!AC:AC,'A-methods'!$AG:$AG,"absolute",'A-methods'!$AF:$AF,$B1205,'A-methods'!$F:$F,$C1205,'A-methods'!$A:$A,$D1205)</f>
        <v>0</v>
      </c>
      <c r="X1205" s="196">
        <f>SUMIFS('A-methods'!AD:AD,'A-methods'!$AG:$AG,"absolute",'A-methods'!$AF:$AF,$B1205,'A-methods'!$F:$F,$C1205,'A-methods'!$A:$A,$D1205)</f>
        <v>0</v>
      </c>
      <c r="Y1205" s="196">
        <f>SUMIFS('A-methods'!AE:AE,'A-methods'!$AG:$AG,"absolute",'A-methods'!$AF:$AF,$B1205,'A-methods'!$F:$F,$C1205,'A-methods'!$A:$A,$D1205)</f>
        <v>0</v>
      </c>
    </row>
    <row r="1206" spans="1:27">
      <c r="D1206" s="305"/>
      <c r="E1206" s="360">
        <f>SUM(E1178:E1205)</f>
        <v>-201560.5172605273</v>
      </c>
      <c r="F1206" s="324">
        <f t="shared" ref="F1206:Y1206" si="117">SUM(F1178:F1205)</f>
        <v>-201939.24092531676</v>
      </c>
      <c r="G1206" s="324">
        <f t="shared" si="117"/>
        <v>-202310.39011681042</v>
      </c>
      <c r="H1206" s="324">
        <f t="shared" si="117"/>
        <v>-202674.11632447422</v>
      </c>
      <c r="I1206" s="324">
        <f t="shared" si="117"/>
        <v>-203030.56800798472</v>
      </c>
      <c r="J1206" s="324">
        <f t="shared" si="117"/>
        <v>-203379.89065782505</v>
      </c>
      <c r="K1206" s="324">
        <f t="shared" si="117"/>
        <v>-203722.22685466852</v>
      </c>
      <c r="L1206" s="324">
        <f t="shared" si="117"/>
        <v>-204057.71632757515</v>
      </c>
      <c r="M1206" s="324">
        <f t="shared" si="117"/>
        <v>-204386.49601102367</v>
      </c>
      <c r="N1206" s="324">
        <f t="shared" si="117"/>
        <v>-204708.70010080319</v>
      </c>
      <c r="O1206" s="324">
        <f t="shared" si="117"/>
        <v>-205024.46010878711</v>
      </c>
      <c r="P1206" s="324">
        <f t="shared" si="117"/>
        <v>-205333.90491661138</v>
      </c>
      <c r="Q1206" s="324">
        <f t="shared" si="117"/>
        <v>-205637.16082827916</v>
      </c>
      <c r="R1206" s="324">
        <f t="shared" si="117"/>
        <v>-205934.35162171358</v>
      </c>
      <c r="S1206" s="324">
        <f t="shared" si="117"/>
        <v>-206225.5985992793</v>
      </c>
      <c r="T1206" s="324">
        <f t="shared" si="117"/>
        <v>-206511.02063729372</v>
      </c>
      <c r="U1206" s="324">
        <f t="shared" si="117"/>
        <v>-206790.73423454785</v>
      </c>
      <c r="V1206" s="324">
        <f t="shared" si="117"/>
        <v>-207064.85355985689</v>
      </c>
      <c r="W1206" s="324">
        <f t="shared" si="117"/>
        <v>-207333.49049865975</v>
      </c>
      <c r="X1206" s="324">
        <f t="shared" si="117"/>
        <v>-207596.75469868656</v>
      </c>
      <c r="Y1206" s="324">
        <f t="shared" si="117"/>
        <v>-207854.75361471283</v>
      </c>
    </row>
    <row r="1207" spans="1:27">
      <c r="D1207" s="305"/>
      <c r="E1207" s="36"/>
    </row>
    <row r="1208" spans="1:27" s="349" customFormat="1" ht="21">
      <c r="A1208" s="347" t="s">
        <v>415</v>
      </c>
      <c r="B1208" s="348"/>
      <c r="C1208" s="348"/>
      <c r="D1208" s="348"/>
      <c r="E1208" s="364"/>
      <c r="AA1208" s="353"/>
    </row>
    <row r="1209" spans="1:27" s="224" customFormat="1" ht="15.75">
      <c r="B1209" s="242" t="s">
        <v>211</v>
      </c>
      <c r="C1209" s="242"/>
      <c r="D1209" s="304"/>
      <c r="E1209" s="326"/>
      <c r="AA1209" s="354"/>
    </row>
    <row r="1210" spans="1:27">
      <c r="A1210" s="246" t="s">
        <v>21</v>
      </c>
      <c r="B1210" s="247" t="s">
        <v>198</v>
      </c>
      <c r="C1210" s="273" t="str">
        <f>A1208</f>
        <v>SA</v>
      </c>
      <c r="D1210" s="271" t="s">
        <v>214</v>
      </c>
      <c r="E1210" s="357">
        <f>SUMIFS('A-methods'!K:K,'A-methods'!$AG:$AG,"absolute",'A-methods'!$AF:$AF,$B1210,'A-methods'!$G:$G,$C1210,'A-methods'!$A:$A,$D1210)</f>
        <v>0</v>
      </c>
      <c r="F1210" s="248">
        <f>SUMIFS('A-methods'!L:L,'A-methods'!$AG:$AG,"absolute",'A-methods'!$AF:$AF,$B1210,'A-methods'!$G:$G,$C1210,'A-methods'!$A:$A,$D1210)</f>
        <v>0</v>
      </c>
      <c r="G1210" s="248">
        <f>SUMIFS('A-methods'!M:M,'A-methods'!$AG:$AG,"absolute",'A-methods'!$AF:$AF,$B1210,'A-methods'!$G:$G,$C1210,'A-methods'!$A:$A,$D1210)</f>
        <v>0</v>
      </c>
      <c r="H1210" s="248">
        <f>SUMIFS('A-methods'!N:N,'A-methods'!$AG:$AG,"absolute",'A-methods'!$AF:$AF,$B1210,'A-methods'!$G:$G,$C1210,'A-methods'!$A:$A,$D1210)</f>
        <v>0</v>
      </c>
      <c r="I1210" s="248">
        <f>SUMIFS('A-methods'!O:O,'A-methods'!$AG:$AG,"absolute",'A-methods'!$AF:$AF,$B1210,'A-methods'!$G:$G,$C1210,'A-methods'!$A:$A,$D1210)</f>
        <v>0</v>
      </c>
      <c r="J1210" s="248">
        <f>SUMIFS('A-methods'!P:P,'A-methods'!$AG:$AG,"absolute",'A-methods'!$AF:$AF,$B1210,'A-methods'!$G:$G,$C1210,'A-methods'!$A:$A,$D1210)</f>
        <v>0</v>
      </c>
      <c r="K1210" s="248">
        <f>SUMIFS('A-methods'!Q:Q,'A-methods'!$AG:$AG,"absolute",'A-methods'!$AF:$AF,$B1210,'A-methods'!$G:$G,$C1210,'A-methods'!$A:$A,$D1210)</f>
        <v>0</v>
      </c>
      <c r="L1210" s="248">
        <f>SUMIFS('A-methods'!R:R,'A-methods'!$AG:$AG,"absolute",'A-methods'!$AF:$AF,$B1210,'A-methods'!$G:$G,$C1210,'A-methods'!$A:$A,$D1210)</f>
        <v>0</v>
      </c>
      <c r="M1210" s="248">
        <f>SUMIFS('A-methods'!S:S,'A-methods'!$AG:$AG,"absolute",'A-methods'!$AF:$AF,$B1210,'A-methods'!$G:$G,$C1210,'A-methods'!$A:$A,$D1210)</f>
        <v>0</v>
      </c>
      <c r="N1210" s="248">
        <f>SUMIFS('A-methods'!T:T,'A-methods'!$AG:$AG,"absolute",'A-methods'!$AF:$AF,$B1210,'A-methods'!$G:$G,$C1210,'A-methods'!$A:$A,$D1210)</f>
        <v>0</v>
      </c>
      <c r="O1210" s="248">
        <f>SUMIFS('A-methods'!U:U,'A-methods'!$AG:$AG,"absolute",'A-methods'!$AF:$AF,$B1210,'A-methods'!$G:$G,$C1210,'A-methods'!$A:$A,$D1210)</f>
        <v>0</v>
      </c>
      <c r="P1210" s="248">
        <f>SUMIFS('A-methods'!V:V,'A-methods'!$AG:$AG,"absolute",'A-methods'!$AF:$AF,$B1210,'A-methods'!$G:$G,$C1210,'A-methods'!$A:$A,$D1210)</f>
        <v>0</v>
      </c>
      <c r="Q1210" s="248">
        <f>SUMIFS('A-methods'!W:W,'A-methods'!$AG:$AG,"absolute",'A-methods'!$AF:$AF,$B1210,'A-methods'!$G:$G,$C1210,'A-methods'!$A:$A,$D1210)</f>
        <v>0</v>
      </c>
      <c r="R1210" s="248">
        <f>SUMIFS('A-methods'!X:X,'A-methods'!$AG:$AG,"absolute",'A-methods'!$AF:$AF,$B1210,'A-methods'!$G:$G,$C1210,'A-methods'!$A:$A,$D1210)</f>
        <v>0</v>
      </c>
      <c r="S1210" s="248">
        <f>SUMIFS('A-methods'!Y:Y,'A-methods'!$AG:$AG,"absolute",'A-methods'!$AF:$AF,$B1210,'A-methods'!$G:$G,$C1210,'A-methods'!$A:$A,$D1210)</f>
        <v>0</v>
      </c>
      <c r="T1210" s="248">
        <f>SUMIFS('A-methods'!Z:Z,'A-methods'!$AG:$AG,"absolute",'A-methods'!$AF:$AF,$B1210,'A-methods'!$G:$G,$C1210,'A-methods'!$A:$A,$D1210)</f>
        <v>0</v>
      </c>
      <c r="U1210" s="248">
        <f>SUMIFS('A-methods'!AA:AA,'A-methods'!$AG:$AG,"absolute",'A-methods'!$AF:$AF,$B1210,'A-methods'!$G:$G,$C1210,'A-methods'!$A:$A,$D1210)</f>
        <v>0</v>
      </c>
      <c r="V1210" s="248">
        <f>SUMIFS('A-methods'!AB:AB,'A-methods'!$AG:$AG,"absolute",'A-methods'!$AF:$AF,$B1210,'A-methods'!$G:$G,$C1210,'A-methods'!$A:$A,$D1210)</f>
        <v>0</v>
      </c>
      <c r="W1210" s="248">
        <f>SUMIFS('A-methods'!AC:AC,'A-methods'!$AG:$AG,"absolute",'A-methods'!$AF:$AF,$B1210,'A-methods'!$G:$G,$C1210,'A-methods'!$A:$A,$D1210)</f>
        <v>0</v>
      </c>
      <c r="X1210" s="248">
        <f>SUMIFS('A-methods'!AD:AD,'A-methods'!$AG:$AG,"absolute",'A-methods'!$AF:$AF,$B1210,'A-methods'!$G:$G,$C1210,'A-methods'!$A:$A,$D1210)</f>
        <v>0</v>
      </c>
      <c r="Y1210" s="248">
        <f>SUMIFS('A-methods'!AE:AE,'A-methods'!$AG:$AG,"absolute",'A-methods'!$AF:$AF,$B1210,'A-methods'!$G:$G,$C1210,'A-methods'!$A:$A,$D1210)</f>
        <v>0</v>
      </c>
    </row>
    <row r="1211" spans="1:27">
      <c r="A1211" s="237" t="s">
        <v>29</v>
      </c>
      <c r="B1211" s="221" t="s">
        <v>30</v>
      </c>
      <c r="C1211" s="274" t="str">
        <f t="shared" ref="C1211:C1237" si="118">C1210</f>
        <v>SA</v>
      </c>
      <c r="D1211" s="272" t="str">
        <f t="shared" ref="D1211:D1237" si="119">D1210</f>
        <v>Best</v>
      </c>
      <c r="E1211" s="195">
        <f>SUMIFS('A-methods'!K:K,'A-methods'!$AG:$AG,"absolute",'A-methods'!$AF:$AF,$B1211,'A-methods'!$G:$G,$C1211,'A-methods'!$A:$A,$D1211)</f>
        <v>0</v>
      </c>
      <c r="F1211" s="243">
        <f>SUMIFS('A-methods'!L:L,'A-methods'!$AG:$AG,"absolute",'A-methods'!$AF:$AF,$B1211,'A-methods'!$G:$G,$C1211,'A-methods'!$A:$A,$D1211)</f>
        <v>0</v>
      </c>
      <c r="G1211" s="243">
        <f>SUMIFS('A-methods'!M:M,'A-methods'!$AG:$AG,"absolute",'A-methods'!$AF:$AF,$B1211,'A-methods'!$G:$G,$C1211,'A-methods'!$A:$A,$D1211)</f>
        <v>0</v>
      </c>
      <c r="H1211" s="243">
        <f>SUMIFS('A-methods'!N:N,'A-methods'!$AG:$AG,"absolute",'A-methods'!$AF:$AF,$B1211,'A-methods'!$G:$G,$C1211,'A-methods'!$A:$A,$D1211)</f>
        <v>0</v>
      </c>
      <c r="I1211" s="243">
        <f>SUMIFS('A-methods'!O:O,'A-methods'!$AG:$AG,"absolute",'A-methods'!$AF:$AF,$B1211,'A-methods'!$G:$G,$C1211,'A-methods'!$A:$A,$D1211)</f>
        <v>0</v>
      </c>
      <c r="J1211" s="243">
        <f>SUMIFS('A-methods'!P:P,'A-methods'!$AG:$AG,"absolute",'A-methods'!$AF:$AF,$B1211,'A-methods'!$G:$G,$C1211,'A-methods'!$A:$A,$D1211)</f>
        <v>0</v>
      </c>
      <c r="K1211" s="243">
        <f>SUMIFS('A-methods'!Q:Q,'A-methods'!$AG:$AG,"absolute",'A-methods'!$AF:$AF,$B1211,'A-methods'!$G:$G,$C1211,'A-methods'!$A:$A,$D1211)</f>
        <v>0</v>
      </c>
      <c r="L1211" s="243">
        <f>SUMIFS('A-methods'!R:R,'A-methods'!$AG:$AG,"absolute",'A-methods'!$AF:$AF,$B1211,'A-methods'!$G:$G,$C1211,'A-methods'!$A:$A,$D1211)</f>
        <v>0</v>
      </c>
      <c r="M1211" s="243">
        <f>SUMIFS('A-methods'!S:S,'A-methods'!$AG:$AG,"absolute",'A-methods'!$AF:$AF,$B1211,'A-methods'!$G:$G,$C1211,'A-methods'!$A:$A,$D1211)</f>
        <v>0</v>
      </c>
      <c r="N1211" s="243">
        <f>SUMIFS('A-methods'!T:T,'A-methods'!$AG:$AG,"absolute",'A-methods'!$AF:$AF,$B1211,'A-methods'!$G:$G,$C1211,'A-methods'!$A:$A,$D1211)</f>
        <v>0</v>
      </c>
      <c r="O1211" s="243">
        <f>SUMIFS('A-methods'!U:U,'A-methods'!$AG:$AG,"absolute",'A-methods'!$AF:$AF,$B1211,'A-methods'!$G:$G,$C1211,'A-methods'!$A:$A,$D1211)</f>
        <v>0</v>
      </c>
      <c r="P1211" s="243">
        <f>SUMIFS('A-methods'!V:V,'A-methods'!$AG:$AG,"absolute",'A-methods'!$AF:$AF,$B1211,'A-methods'!$G:$G,$C1211,'A-methods'!$A:$A,$D1211)</f>
        <v>0</v>
      </c>
      <c r="Q1211" s="243">
        <f>SUMIFS('A-methods'!W:W,'A-methods'!$AG:$AG,"absolute",'A-methods'!$AF:$AF,$B1211,'A-methods'!$G:$G,$C1211,'A-methods'!$A:$A,$D1211)</f>
        <v>0</v>
      </c>
      <c r="R1211" s="243">
        <f>SUMIFS('A-methods'!X:X,'A-methods'!$AG:$AG,"absolute",'A-methods'!$AF:$AF,$B1211,'A-methods'!$G:$G,$C1211,'A-methods'!$A:$A,$D1211)</f>
        <v>0</v>
      </c>
      <c r="S1211" s="243">
        <f>SUMIFS('A-methods'!Y:Y,'A-methods'!$AG:$AG,"absolute",'A-methods'!$AF:$AF,$B1211,'A-methods'!$G:$G,$C1211,'A-methods'!$A:$A,$D1211)</f>
        <v>0</v>
      </c>
      <c r="T1211" s="243">
        <f>SUMIFS('A-methods'!Z:Z,'A-methods'!$AG:$AG,"absolute",'A-methods'!$AF:$AF,$B1211,'A-methods'!$G:$G,$C1211,'A-methods'!$A:$A,$D1211)</f>
        <v>0</v>
      </c>
      <c r="U1211" s="243">
        <f>SUMIFS('A-methods'!AA:AA,'A-methods'!$AG:$AG,"absolute",'A-methods'!$AF:$AF,$B1211,'A-methods'!$G:$G,$C1211,'A-methods'!$A:$A,$D1211)</f>
        <v>0</v>
      </c>
      <c r="V1211" s="243">
        <f>SUMIFS('A-methods'!AB:AB,'A-methods'!$AG:$AG,"absolute",'A-methods'!$AF:$AF,$B1211,'A-methods'!$G:$G,$C1211,'A-methods'!$A:$A,$D1211)</f>
        <v>0</v>
      </c>
      <c r="W1211" s="243">
        <f>SUMIFS('A-methods'!AC:AC,'A-methods'!$AG:$AG,"absolute",'A-methods'!$AF:$AF,$B1211,'A-methods'!$G:$G,$C1211,'A-methods'!$A:$A,$D1211)</f>
        <v>0</v>
      </c>
      <c r="X1211" s="243">
        <f>SUMIFS('A-methods'!AD:AD,'A-methods'!$AG:$AG,"absolute",'A-methods'!$AF:$AF,$B1211,'A-methods'!$G:$G,$C1211,'A-methods'!$A:$A,$D1211)</f>
        <v>0</v>
      </c>
      <c r="Y1211" s="243">
        <f>SUMIFS('A-methods'!AE:AE,'A-methods'!$AG:$AG,"absolute",'A-methods'!$AF:$AF,$B1211,'A-methods'!$G:$G,$C1211,'A-methods'!$A:$A,$D1211)</f>
        <v>0</v>
      </c>
    </row>
    <row r="1212" spans="1:27">
      <c r="A1212" s="237" t="s">
        <v>33</v>
      </c>
      <c r="B1212" s="221" t="s">
        <v>34</v>
      </c>
      <c r="C1212" s="274" t="str">
        <f t="shared" si="118"/>
        <v>SA</v>
      </c>
      <c r="D1212" s="272" t="str">
        <f t="shared" si="119"/>
        <v>Best</v>
      </c>
      <c r="E1212" s="195">
        <f>SUMIFS('A-methods'!K:K,'A-methods'!$AG:$AG,"absolute",'A-methods'!$AF:$AF,$B1212,'A-methods'!$G:$G,$C1212,'A-methods'!$A:$A,$D1212)</f>
        <v>0</v>
      </c>
      <c r="F1212" s="243">
        <f>SUMIFS('A-methods'!L:L,'A-methods'!$AG:$AG,"absolute",'A-methods'!$AF:$AF,$B1212,'A-methods'!$G:$G,$C1212,'A-methods'!$A:$A,$D1212)</f>
        <v>0</v>
      </c>
      <c r="G1212" s="243">
        <f>SUMIFS('A-methods'!M:M,'A-methods'!$AG:$AG,"absolute",'A-methods'!$AF:$AF,$B1212,'A-methods'!$G:$G,$C1212,'A-methods'!$A:$A,$D1212)</f>
        <v>0</v>
      </c>
      <c r="H1212" s="243">
        <f>SUMIFS('A-methods'!N:N,'A-methods'!$AG:$AG,"absolute",'A-methods'!$AF:$AF,$B1212,'A-methods'!$G:$G,$C1212,'A-methods'!$A:$A,$D1212)</f>
        <v>0</v>
      </c>
      <c r="I1212" s="243">
        <f>SUMIFS('A-methods'!O:O,'A-methods'!$AG:$AG,"absolute",'A-methods'!$AF:$AF,$B1212,'A-methods'!$G:$G,$C1212,'A-methods'!$A:$A,$D1212)</f>
        <v>0</v>
      </c>
      <c r="J1212" s="243">
        <f>SUMIFS('A-methods'!P:P,'A-methods'!$AG:$AG,"absolute",'A-methods'!$AF:$AF,$B1212,'A-methods'!$G:$G,$C1212,'A-methods'!$A:$A,$D1212)</f>
        <v>0</v>
      </c>
      <c r="K1212" s="243">
        <f>SUMIFS('A-methods'!Q:Q,'A-methods'!$AG:$AG,"absolute",'A-methods'!$AF:$AF,$B1212,'A-methods'!$G:$G,$C1212,'A-methods'!$A:$A,$D1212)</f>
        <v>0</v>
      </c>
      <c r="L1212" s="243">
        <f>SUMIFS('A-methods'!R:R,'A-methods'!$AG:$AG,"absolute",'A-methods'!$AF:$AF,$B1212,'A-methods'!$G:$G,$C1212,'A-methods'!$A:$A,$D1212)</f>
        <v>0</v>
      </c>
      <c r="M1212" s="243">
        <f>SUMIFS('A-methods'!S:S,'A-methods'!$AG:$AG,"absolute",'A-methods'!$AF:$AF,$B1212,'A-methods'!$G:$G,$C1212,'A-methods'!$A:$A,$D1212)</f>
        <v>0</v>
      </c>
      <c r="N1212" s="243">
        <f>SUMIFS('A-methods'!T:T,'A-methods'!$AG:$AG,"absolute",'A-methods'!$AF:$AF,$B1212,'A-methods'!$G:$G,$C1212,'A-methods'!$A:$A,$D1212)</f>
        <v>0</v>
      </c>
      <c r="O1212" s="243">
        <f>SUMIFS('A-methods'!U:U,'A-methods'!$AG:$AG,"absolute",'A-methods'!$AF:$AF,$B1212,'A-methods'!$G:$G,$C1212,'A-methods'!$A:$A,$D1212)</f>
        <v>0</v>
      </c>
      <c r="P1212" s="243">
        <f>SUMIFS('A-methods'!V:V,'A-methods'!$AG:$AG,"absolute",'A-methods'!$AF:$AF,$B1212,'A-methods'!$G:$G,$C1212,'A-methods'!$A:$A,$D1212)</f>
        <v>0</v>
      </c>
      <c r="Q1212" s="243">
        <f>SUMIFS('A-methods'!W:W,'A-methods'!$AG:$AG,"absolute",'A-methods'!$AF:$AF,$B1212,'A-methods'!$G:$G,$C1212,'A-methods'!$A:$A,$D1212)</f>
        <v>0</v>
      </c>
      <c r="R1212" s="243">
        <f>SUMIFS('A-methods'!X:X,'A-methods'!$AG:$AG,"absolute",'A-methods'!$AF:$AF,$B1212,'A-methods'!$G:$G,$C1212,'A-methods'!$A:$A,$D1212)</f>
        <v>0</v>
      </c>
      <c r="S1212" s="243">
        <f>SUMIFS('A-methods'!Y:Y,'A-methods'!$AG:$AG,"absolute",'A-methods'!$AF:$AF,$B1212,'A-methods'!$G:$G,$C1212,'A-methods'!$A:$A,$D1212)</f>
        <v>0</v>
      </c>
      <c r="T1212" s="243">
        <f>SUMIFS('A-methods'!Z:Z,'A-methods'!$AG:$AG,"absolute",'A-methods'!$AF:$AF,$B1212,'A-methods'!$G:$G,$C1212,'A-methods'!$A:$A,$D1212)</f>
        <v>0</v>
      </c>
      <c r="U1212" s="243">
        <f>SUMIFS('A-methods'!AA:AA,'A-methods'!$AG:$AG,"absolute",'A-methods'!$AF:$AF,$B1212,'A-methods'!$G:$G,$C1212,'A-methods'!$A:$A,$D1212)</f>
        <v>0</v>
      </c>
      <c r="V1212" s="243">
        <f>SUMIFS('A-methods'!AB:AB,'A-methods'!$AG:$AG,"absolute",'A-methods'!$AF:$AF,$B1212,'A-methods'!$G:$G,$C1212,'A-methods'!$A:$A,$D1212)</f>
        <v>0</v>
      </c>
      <c r="W1212" s="243">
        <f>SUMIFS('A-methods'!AC:AC,'A-methods'!$AG:$AG,"absolute",'A-methods'!$AF:$AF,$B1212,'A-methods'!$G:$G,$C1212,'A-methods'!$A:$A,$D1212)</f>
        <v>0</v>
      </c>
      <c r="X1212" s="243">
        <f>SUMIFS('A-methods'!AD:AD,'A-methods'!$AG:$AG,"absolute",'A-methods'!$AF:$AF,$B1212,'A-methods'!$G:$G,$C1212,'A-methods'!$A:$A,$D1212)</f>
        <v>0</v>
      </c>
      <c r="Y1212" s="243">
        <f>SUMIFS('A-methods'!AE:AE,'A-methods'!$AG:$AG,"absolute",'A-methods'!$AF:$AF,$B1212,'A-methods'!$G:$G,$C1212,'A-methods'!$A:$A,$D1212)</f>
        <v>0</v>
      </c>
    </row>
    <row r="1213" spans="1:27">
      <c r="A1213" s="237" t="s">
        <v>43</v>
      </c>
      <c r="B1213" s="221" t="s">
        <v>44</v>
      </c>
      <c r="C1213" s="274" t="str">
        <f t="shared" si="118"/>
        <v>SA</v>
      </c>
      <c r="D1213" s="272" t="str">
        <f t="shared" si="119"/>
        <v>Best</v>
      </c>
      <c r="E1213" s="195">
        <f>SUMIFS('A-methods'!K:K,'A-methods'!$AG:$AG,"absolute",'A-methods'!$AF:$AF,$B1213,'A-methods'!$G:$G,$C1213,'A-methods'!$A:$A,$D1213)</f>
        <v>0</v>
      </c>
      <c r="F1213" s="243">
        <f>SUMIFS('A-methods'!L:L,'A-methods'!$AG:$AG,"absolute",'A-methods'!$AF:$AF,$B1213,'A-methods'!$G:$G,$C1213,'A-methods'!$A:$A,$D1213)</f>
        <v>0</v>
      </c>
      <c r="G1213" s="243">
        <f>SUMIFS('A-methods'!M:M,'A-methods'!$AG:$AG,"absolute",'A-methods'!$AF:$AF,$B1213,'A-methods'!$G:$G,$C1213,'A-methods'!$A:$A,$D1213)</f>
        <v>0</v>
      </c>
      <c r="H1213" s="243">
        <f>SUMIFS('A-methods'!N:N,'A-methods'!$AG:$AG,"absolute",'A-methods'!$AF:$AF,$B1213,'A-methods'!$G:$G,$C1213,'A-methods'!$A:$A,$D1213)</f>
        <v>0</v>
      </c>
      <c r="I1213" s="243">
        <f>SUMIFS('A-methods'!O:O,'A-methods'!$AG:$AG,"absolute",'A-methods'!$AF:$AF,$B1213,'A-methods'!$G:$G,$C1213,'A-methods'!$A:$A,$D1213)</f>
        <v>0</v>
      </c>
      <c r="J1213" s="243">
        <f>SUMIFS('A-methods'!P:P,'A-methods'!$AG:$AG,"absolute",'A-methods'!$AF:$AF,$B1213,'A-methods'!$G:$G,$C1213,'A-methods'!$A:$A,$D1213)</f>
        <v>0</v>
      </c>
      <c r="K1213" s="243">
        <f>SUMIFS('A-methods'!Q:Q,'A-methods'!$AG:$AG,"absolute",'A-methods'!$AF:$AF,$B1213,'A-methods'!$G:$G,$C1213,'A-methods'!$A:$A,$D1213)</f>
        <v>0</v>
      </c>
      <c r="L1213" s="243">
        <f>SUMIFS('A-methods'!R:R,'A-methods'!$AG:$AG,"absolute",'A-methods'!$AF:$AF,$B1213,'A-methods'!$G:$G,$C1213,'A-methods'!$A:$A,$D1213)</f>
        <v>0</v>
      </c>
      <c r="M1213" s="243">
        <f>SUMIFS('A-methods'!S:S,'A-methods'!$AG:$AG,"absolute",'A-methods'!$AF:$AF,$B1213,'A-methods'!$G:$G,$C1213,'A-methods'!$A:$A,$D1213)</f>
        <v>0</v>
      </c>
      <c r="N1213" s="243">
        <f>SUMIFS('A-methods'!T:T,'A-methods'!$AG:$AG,"absolute",'A-methods'!$AF:$AF,$B1213,'A-methods'!$G:$G,$C1213,'A-methods'!$A:$A,$D1213)</f>
        <v>0</v>
      </c>
      <c r="O1213" s="243">
        <f>SUMIFS('A-methods'!U:U,'A-methods'!$AG:$AG,"absolute",'A-methods'!$AF:$AF,$B1213,'A-methods'!$G:$G,$C1213,'A-methods'!$A:$A,$D1213)</f>
        <v>0</v>
      </c>
      <c r="P1213" s="243">
        <f>SUMIFS('A-methods'!V:V,'A-methods'!$AG:$AG,"absolute",'A-methods'!$AF:$AF,$B1213,'A-methods'!$G:$G,$C1213,'A-methods'!$A:$A,$D1213)</f>
        <v>0</v>
      </c>
      <c r="Q1213" s="243">
        <f>SUMIFS('A-methods'!W:W,'A-methods'!$AG:$AG,"absolute",'A-methods'!$AF:$AF,$B1213,'A-methods'!$G:$G,$C1213,'A-methods'!$A:$A,$D1213)</f>
        <v>0</v>
      </c>
      <c r="R1213" s="243">
        <f>SUMIFS('A-methods'!X:X,'A-methods'!$AG:$AG,"absolute",'A-methods'!$AF:$AF,$B1213,'A-methods'!$G:$G,$C1213,'A-methods'!$A:$A,$D1213)</f>
        <v>0</v>
      </c>
      <c r="S1213" s="243">
        <f>SUMIFS('A-methods'!Y:Y,'A-methods'!$AG:$AG,"absolute",'A-methods'!$AF:$AF,$B1213,'A-methods'!$G:$G,$C1213,'A-methods'!$A:$A,$D1213)</f>
        <v>0</v>
      </c>
      <c r="T1213" s="243">
        <f>SUMIFS('A-methods'!Z:Z,'A-methods'!$AG:$AG,"absolute",'A-methods'!$AF:$AF,$B1213,'A-methods'!$G:$G,$C1213,'A-methods'!$A:$A,$D1213)</f>
        <v>0</v>
      </c>
      <c r="U1213" s="243">
        <f>SUMIFS('A-methods'!AA:AA,'A-methods'!$AG:$AG,"absolute",'A-methods'!$AF:$AF,$B1213,'A-methods'!$G:$G,$C1213,'A-methods'!$A:$A,$D1213)</f>
        <v>0</v>
      </c>
      <c r="V1213" s="243">
        <f>SUMIFS('A-methods'!AB:AB,'A-methods'!$AG:$AG,"absolute",'A-methods'!$AF:$AF,$B1213,'A-methods'!$G:$G,$C1213,'A-methods'!$A:$A,$D1213)</f>
        <v>0</v>
      </c>
      <c r="W1213" s="243">
        <f>SUMIFS('A-methods'!AC:AC,'A-methods'!$AG:$AG,"absolute",'A-methods'!$AF:$AF,$B1213,'A-methods'!$G:$G,$C1213,'A-methods'!$A:$A,$D1213)</f>
        <v>0</v>
      </c>
      <c r="X1213" s="243">
        <f>SUMIFS('A-methods'!AD:AD,'A-methods'!$AG:$AG,"absolute",'A-methods'!$AF:$AF,$B1213,'A-methods'!$G:$G,$C1213,'A-methods'!$A:$A,$D1213)</f>
        <v>0</v>
      </c>
      <c r="Y1213" s="243">
        <f>SUMIFS('A-methods'!AE:AE,'A-methods'!$AG:$AG,"absolute",'A-methods'!$AF:$AF,$B1213,'A-methods'!$G:$G,$C1213,'A-methods'!$A:$A,$D1213)</f>
        <v>0</v>
      </c>
    </row>
    <row r="1214" spans="1:27">
      <c r="A1214" s="237" t="s">
        <v>63</v>
      </c>
      <c r="B1214" s="221" t="s">
        <v>64</v>
      </c>
      <c r="C1214" s="274" t="str">
        <f t="shared" si="118"/>
        <v>SA</v>
      </c>
      <c r="D1214" s="272" t="str">
        <f t="shared" si="119"/>
        <v>Best</v>
      </c>
      <c r="E1214" s="195">
        <f>SUMIFS('A-methods'!K:K,'A-methods'!$AG:$AG,"absolute",'A-methods'!$AF:$AF,$B1214,'A-methods'!$G:$G,$C1214,'A-methods'!$A:$A,$D1214)</f>
        <v>0</v>
      </c>
      <c r="F1214" s="243">
        <f>SUMIFS('A-methods'!L:L,'A-methods'!$AG:$AG,"absolute",'A-methods'!$AF:$AF,$B1214,'A-methods'!$G:$G,$C1214,'A-methods'!$A:$A,$D1214)</f>
        <v>0</v>
      </c>
      <c r="G1214" s="243">
        <f>SUMIFS('A-methods'!M:M,'A-methods'!$AG:$AG,"absolute",'A-methods'!$AF:$AF,$B1214,'A-methods'!$G:$G,$C1214,'A-methods'!$A:$A,$D1214)</f>
        <v>0</v>
      </c>
      <c r="H1214" s="243">
        <f>SUMIFS('A-methods'!N:N,'A-methods'!$AG:$AG,"absolute",'A-methods'!$AF:$AF,$B1214,'A-methods'!$G:$G,$C1214,'A-methods'!$A:$A,$D1214)</f>
        <v>0</v>
      </c>
      <c r="I1214" s="243">
        <f>SUMIFS('A-methods'!O:O,'A-methods'!$AG:$AG,"absolute",'A-methods'!$AF:$AF,$B1214,'A-methods'!$G:$G,$C1214,'A-methods'!$A:$A,$D1214)</f>
        <v>0</v>
      </c>
      <c r="J1214" s="243">
        <f>SUMIFS('A-methods'!P:P,'A-methods'!$AG:$AG,"absolute",'A-methods'!$AF:$AF,$B1214,'A-methods'!$G:$G,$C1214,'A-methods'!$A:$A,$D1214)</f>
        <v>0</v>
      </c>
      <c r="K1214" s="243">
        <f>SUMIFS('A-methods'!Q:Q,'A-methods'!$AG:$AG,"absolute",'A-methods'!$AF:$AF,$B1214,'A-methods'!$G:$G,$C1214,'A-methods'!$A:$A,$D1214)</f>
        <v>0</v>
      </c>
      <c r="L1214" s="243">
        <f>SUMIFS('A-methods'!R:R,'A-methods'!$AG:$AG,"absolute",'A-methods'!$AF:$AF,$B1214,'A-methods'!$G:$G,$C1214,'A-methods'!$A:$A,$D1214)</f>
        <v>0</v>
      </c>
      <c r="M1214" s="243">
        <f>SUMIFS('A-methods'!S:S,'A-methods'!$AG:$AG,"absolute",'A-methods'!$AF:$AF,$B1214,'A-methods'!$G:$G,$C1214,'A-methods'!$A:$A,$D1214)</f>
        <v>0</v>
      </c>
      <c r="N1214" s="243">
        <f>SUMIFS('A-methods'!T:T,'A-methods'!$AG:$AG,"absolute",'A-methods'!$AF:$AF,$B1214,'A-methods'!$G:$G,$C1214,'A-methods'!$A:$A,$D1214)</f>
        <v>0</v>
      </c>
      <c r="O1214" s="243">
        <f>SUMIFS('A-methods'!U:U,'A-methods'!$AG:$AG,"absolute",'A-methods'!$AF:$AF,$B1214,'A-methods'!$G:$G,$C1214,'A-methods'!$A:$A,$D1214)</f>
        <v>0</v>
      </c>
      <c r="P1214" s="243">
        <f>SUMIFS('A-methods'!V:V,'A-methods'!$AG:$AG,"absolute",'A-methods'!$AF:$AF,$B1214,'A-methods'!$G:$G,$C1214,'A-methods'!$A:$A,$D1214)</f>
        <v>0</v>
      </c>
      <c r="Q1214" s="243">
        <f>SUMIFS('A-methods'!W:W,'A-methods'!$AG:$AG,"absolute",'A-methods'!$AF:$AF,$B1214,'A-methods'!$G:$G,$C1214,'A-methods'!$A:$A,$D1214)</f>
        <v>0</v>
      </c>
      <c r="R1214" s="243">
        <f>SUMIFS('A-methods'!X:X,'A-methods'!$AG:$AG,"absolute",'A-methods'!$AF:$AF,$B1214,'A-methods'!$G:$G,$C1214,'A-methods'!$A:$A,$D1214)</f>
        <v>0</v>
      </c>
      <c r="S1214" s="243">
        <f>SUMIFS('A-methods'!Y:Y,'A-methods'!$AG:$AG,"absolute",'A-methods'!$AF:$AF,$B1214,'A-methods'!$G:$G,$C1214,'A-methods'!$A:$A,$D1214)</f>
        <v>0</v>
      </c>
      <c r="T1214" s="243">
        <f>SUMIFS('A-methods'!Z:Z,'A-methods'!$AG:$AG,"absolute",'A-methods'!$AF:$AF,$B1214,'A-methods'!$G:$G,$C1214,'A-methods'!$A:$A,$D1214)</f>
        <v>0</v>
      </c>
      <c r="U1214" s="243">
        <f>SUMIFS('A-methods'!AA:AA,'A-methods'!$AG:$AG,"absolute",'A-methods'!$AF:$AF,$B1214,'A-methods'!$G:$G,$C1214,'A-methods'!$A:$A,$D1214)</f>
        <v>0</v>
      </c>
      <c r="V1214" s="243">
        <f>SUMIFS('A-methods'!AB:AB,'A-methods'!$AG:$AG,"absolute",'A-methods'!$AF:$AF,$B1214,'A-methods'!$G:$G,$C1214,'A-methods'!$A:$A,$D1214)</f>
        <v>0</v>
      </c>
      <c r="W1214" s="243">
        <f>SUMIFS('A-methods'!AC:AC,'A-methods'!$AG:$AG,"absolute",'A-methods'!$AF:$AF,$B1214,'A-methods'!$G:$G,$C1214,'A-methods'!$A:$A,$D1214)</f>
        <v>0</v>
      </c>
      <c r="X1214" s="243">
        <f>SUMIFS('A-methods'!AD:AD,'A-methods'!$AG:$AG,"absolute",'A-methods'!$AF:$AF,$B1214,'A-methods'!$G:$G,$C1214,'A-methods'!$A:$A,$D1214)</f>
        <v>0</v>
      </c>
      <c r="Y1214" s="243">
        <f>SUMIFS('A-methods'!AE:AE,'A-methods'!$AG:$AG,"absolute",'A-methods'!$AF:$AF,$B1214,'A-methods'!$G:$G,$C1214,'A-methods'!$A:$A,$D1214)</f>
        <v>0</v>
      </c>
    </row>
    <row r="1215" spans="1:27">
      <c r="A1215" s="237" t="s">
        <v>75</v>
      </c>
      <c r="B1215" s="221" t="s">
        <v>76</v>
      </c>
      <c r="C1215" s="274" t="str">
        <f t="shared" si="118"/>
        <v>SA</v>
      </c>
      <c r="D1215" s="272" t="str">
        <f t="shared" si="119"/>
        <v>Best</v>
      </c>
      <c r="E1215" s="195">
        <f>SUMIFS('A-methods'!K:K,'A-methods'!$AG:$AG,"absolute",'A-methods'!$AF:$AF,$B1215,'A-methods'!$G:$G,$C1215,'A-methods'!$A:$A,$D1215)</f>
        <v>0</v>
      </c>
      <c r="F1215" s="243">
        <f>SUMIFS('A-methods'!L:L,'A-methods'!$AG:$AG,"absolute",'A-methods'!$AF:$AF,$B1215,'A-methods'!$G:$G,$C1215,'A-methods'!$A:$A,$D1215)</f>
        <v>0</v>
      </c>
      <c r="G1215" s="243">
        <f>SUMIFS('A-methods'!M:M,'A-methods'!$AG:$AG,"absolute",'A-methods'!$AF:$AF,$B1215,'A-methods'!$G:$G,$C1215,'A-methods'!$A:$A,$D1215)</f>
        <v>0</v>
      </c>
      <c r="H1215" s="243">
        <f>SUMIFS('A-methods'!N:N,'A-methods'!$AG:$AG,"absolute",'A-methods'!$AF:$AF,$B1215,'A-methods'!$G:$G,$C1215,'A-methods'!$A:$A,$D1215)</f>
        <v>0</v>
      </c>
      <c r="I1215" s="243">
        <f>SUMIFS('A-methods'!O:O,'A-methods'!$AG:$AG,"absolute",'A-methods'!$AF:$AF,$B1215,'A-methods'!$G:$G,$C1215,'A-methods'!$A:$A,$D1215)</f>
        <v>0</v>
      </c>
      <c r="J1215" s="243">
        <f>SUMIFS('A-methods'!P:P,'A-methods'!$AG:$AG,"absolute",'A-methods'!$AF:$AF,$B1215,'A-methods'!$G:$G,$C1215,'A-methods'!$A:$A,$D1215)</f>
        <v>0</v>
      </c>
      <c r="K1215" s="243">
        <f>SUMIFS('A-methods'!Q:Q,'A-methods'!$AG:$AG,"absolute",'A-methods'!$AF:$AF,$B1215,'A-methods'!$G:$G,$C1215,'A-methods'!$A:$A,$D1215)</f>
        <v>0</v>
      </c>
      <c r="L1215" s="243">
        <f>SUMIFS('A-methods'!R:R,'A-methods'!$AG:$AG,"absolute",'A-methods'!$AF:$AF,$B1215,'A-methods'!$G:$G,$C1215,'A-methods'!$A:$A,$D1215)</f>
        <v>0</v>
      </c>
      <c r="M1215" s="243">
        <f>SUMIFS('A-methods'!S:S,'A-methods'!$AG:$AG,"absolute",'A-methods'!$AF:$AF,$B1215,'A-methods'!$G:$G,$C1215,'A-methods'!$A:$A,$D1215)</f>
        <v>0</v>
      </c>
      <c r="N1215" s="243">
        <f>SUMIFS('A-methods'!T:T,'A-methods'!$AG:$AG,"absolute",'A-methods'!$AF:$AF,$B1215,'A-methods'!$G:$G,$C1215,'A-methods'!$A:$A,$D1215)</f>
        <v>0</v>
      </c>
      <c r="O1215" s="243">
        <f>SUMIFS('A-methods'!U:U,'A-methods'!$AG:$AG,"absolute",'A-methods'!$AF:$AF,$B1215,'A-methods'!$G:$G,$C1215,'A-methods'!$A:$A,$D1215)</f>
        <v>0</v>
      </c>
      <c r="P1215" s="243">
        <f>SUMIFS('A-methods'!V:V,'A-methods'!$AG:$AG,"absolute",'A-methods'!$AF:$AF,$B1215,'A-methods'!$G:$G,$C1215,'A-methods'!$A:$A,$D1215)</f>
        <v>0</v>
      </c>
      <c r="Q1215" s="243">
        <f>SUMIFS('A-methods'!W:W,'A-methods'!$AG:$AG,"absolute",'A-methods'!$AF:$AF,$B1215,'A-methods'!$G:$G,$C1215,'A-methods'!$A:$A,$D1215)</f>
        <v>0</v>
      </c>
      <c r="R1215" s="243">
        <f>SUMIFS('A-methods'!X:X,'A-methods'!$AG:$AG,"absolute",'A-methods'!$AF:$AF,$B1215,'A-methods'!$G:$G,$C1215,'A-methods'!$A:$A,$D1215)</f>
        <v>0</v>
      </c>
      <c r="S1215" s="243">
        <f>SUMIFS('A-methods'!Y:Y,'A-methods'!$AG:$AG,"absolute",'A-methods'!$AF:$AF,$B1215,'A-methods'!$G:$G,$C1215,'A-methods'!$A:$A,$D1215)</f>
        <v>0</v>
      </c>
      <c r="T1215" s="243">
        <f>SUMIFS('A-methods'!Z:Z,'A-methods'!$AG:$AG,"absolute",'A-methods'!$AF:$AF,$B1215,'A-methods'!$G:$G,$C1215,'A-methods'!$A:$A,$D1215)</f>
        <v>0</v>
      </c>
      <c r="U1215" s="243">
        <f>SUMIFS('A-methods'!AA:AA,'A-methods'!$AG:$AG,"absolute",'A-methods'!$AF:$AF,$B1215,'A-methods'!$G:$G,$C1215,'A-methods'!$A:$A,$D1215)</f>
        <v>0</v>
      </c>
      <c r="V1215" s="243">
        <f>SUMIFS('A-methods'!AB:AB,'A-methods'!$AG:$AG,"absolute",'A-methods'!$AF:$AF,$B1215,'A-methods'!$G:$G,$C1215,'A-methods'!$A:$A,$D1215)</f>
        <v>0</v>
      </c>
      <c r="W1215" s="243">
        <f>SUMIFS('A-methods'!AC:AC,'A-methods'!$AG:$AG,"absolute",'A-methods'!$AF:$AF,$B1215,'A-methods'!$G:$G,$C1215,'A-methods'!$A:$A,$D1215)</f>
        <v>0</v>
      </c>
      <c r="X1215" s="243">
        <f>SUMIFS('A-methods'!AD:AD,'A-methods'!$AG:$AG,"absolute",'A-methods'!$AF:$AF,$B1215,'A-methods'!$G:$G,$C1215,'A-methods'!$A:$A,$D1215)</f>
        <v>0</v>
      </c>
      <c r="Y1215" s="243">
        <f>SUMIFS('A-methods'!AE:AE,'A-methods'!$AG:$AG,"absolute",'A-methods'!$AF:$AF,$B1215,'A-methods'!$G:$G,$C1215,'A-methods'!$A:$A,$D1215)</f>
        <v>0</v>
      </c>
    </row>
    <row r="1216" spans="1:27">
      <c r="A1216" s="237" t="s">
        <v>253</v>
      </c>
      <c r="B1216" s="221" t="s">
        <v>193</v>
      </c>
      <c r="C1216" s="274" t="str">
        <f t="shared" si="118"/>
        <v>SA</v>
      </c>
      <c r="D1216" s="272" t="str">
        <f t="shared" si="119"/>
        <v>Best</v>
      </c>
      <c r="E1216" s="195">
        <f>SUMIFS('A-methods'!K:K,'A-methods'!$AG:$AG,"absolute",'A-methods'!$AF:$AF,$B1216,'A-methods'!$G:$G,$C1216,'A-methods'!$A:$A,$D1216)</f>
        <v>0</v>
      </c>
      <c r="F1216" s="243">
        <f>SUMIFS('A-methods'!L:L,'A-methods'!$AG:$AG,"absolute",'A-methods'!$AF:$AF,$B1216,'A-methods'!$G:$G,$C1216,'A-methods'!$A:$A,$D1216)</f>
        <v>0</v>
      </c>
      <c r="G1216" s="243">
        <f>SUMIFS('A-methods'!M:M,'A-methods'!$AG:$AG,"absolute",'A-methods'!$AF:$AF,$B1216,'A-methods'!$G:$G,$C1216,'A-methods'!$A:$A,$D1216)</f>
        <v>0</v>
      </c>
      <c r="H1216" s="243">
        <f>SUMIFS('A-methods'!N:N,'A-methods'!$AG:$AG,"absolute",'A-methods'!$AF:$AF,$B1216,'A-methods'!$G:$G,$C1216,'A-methods'!$A:$A,$D1216)</f>
        <v>0</v>
      </c>
      <c r="I1216" s="243">
        <f>SUMIFS('A-methods'!O:O,'A-methods'!$AG:$AG,"absolute",'A-methods'!$AF:$AF,$B1216,'A-methods'!$G:$G,$C1216,'A-methods'!$A:$A,$D1216)</f>
        <v>0</v>
      </c>
      <c r="J1216" s="243">
        <f>SUMIFS('A-methods'!P:P,'A-methods'!$AG:$AG,"absolute",'A-methods'!$AF:$AF,$B1216,'A-methods'!$G:$G,$C1216,'A-methods'!$A:$A,$D1216)</f>
        <v>0</v>
      </c>
      <c r="K1216" s="243">
        <f>SUMIFS('A-methods'!Q:Q,'A-methods'!$AG:$AG,"absolute",'A-methods'!$AF:$AF,$B1216,'A-methods'!$G:$G,$C1216,'A-methods'!$A:$A,$D1216)</f>
        <v>0</v>
      </c>
      <c r="L1216" s="243">
        <f>SUMIFS('A-methods'!R:R,'A-methods'!$AG:$AG,"absolute",'A-methods'!$AF:$AF,$B1216,'A-methods'!$G:$G,$C1216,'A-methods'!$A:$A,$D1216)</f>
        <v>0</v>
      </c>
      <c r="M1216" s="243">
        <f>SUMIFS('A-methods'!S:S,'A-methods'!$AG:$AG,"absolute",'A-methods'!$AF:$AF,$B1216,'A-methods'!$G:$G,$C1216,'A-methods'!$A:$A,$D1216)</f>
        <v>0</v>
      </c>
      <c r="N1216" s="243">
        <f>SUMIFS('A-methods'!T:T,'A-methods'!$AG:$AG,"absolute",'A-methods'!$AF:$AF,$B1216,'A-methods'!$G:$G,$C1216,'A-methods'!$A:$A,$D1216)</f>
        <v>0</v>
      </c>
      <c r="O1216" s="243">
        <f>SUMIFS('A-methods'!U:U,'A-methods'!$AG:$AG,"absolute",'A-methods'!$AF:$AF,$B1216,'A-methods'!$G:$G,$C1216,'A-methods'!$A:$A,$D1216)</f>
        <v>0</v>
      </c>
      <c r="P1216" s="243">
        <f>SUMIFS('A-methods'!V:V,'A-methods'!$AG:$AG,"absolute",'A-methods'!$AF:$AF,$B1216,'A-methods'!$G:$G,$C1216,'A-methods'!$A:$A,$D1216)</f>
        <v>0</v>
      </c>
      <c r="Q1216" s="243">
        <f>SUMIFS('A-methods'!W:W,'A-methods'!$AG:$AG,"absolute",'A-methods'!$AF:$AF,$B1216,'A-methods'!$G:$G,$C1216,'A-methods'!$A:$A,$D1216)</f>
        <v>0</v>
      </c>
      <c r="R1216" s="243">
        <f>SUMIFS('A-methods'!X:X,'A-methods'!$AG:$AG,"absolute",'A-methods'!$AF:$AF,$B1216,'A-methods'!$G:$G,$C1216,'A-methods'!$A:$A,$D1216)</f>
        <v>0</v>
      </c>
      <c r="S1216" s="243">
        <f>SUMIFS('A-methods'!Y:Y,'A-methods'!$AG:$AG,"absolute",'A-methods'!$AF:$AF,$B1216,'A-methods'!$G:$G,$C1216,'A-methods'!$A:$A,$D1216)</f>
        <v>0</v>
      </c>
      <c r="T1216" s="243">
        <f>SUMIFS('A-methods'!Z:Z,'A-methods'!$AG:$AG,"absolute",'A-methods'!$AF:$AF,$B1216,'A-methods'!$G:$G,$C1216,'A-methods'!$A:$A,$D1216)</f>
        <v>0</v>
      </c>
      <c r="U1216" s="243">
        <f>SUMIFS('A-methods'!AA:AA,'A-methods'!$AG:$AG,"absolute",'A-methods'!$AF:$AF,$B1216,'A-methods'!$G:$G,$C1216,'A-methods'!$A:$A,$D1216)</f>
        <v>0</v>
      </c>
      <c r="V1216" s="243">
        <f>SUMIFS('A-methods'!AB:AB,'A-methods'!$AG:$AG,"absolute",'A-methods'!$AF:$AF,$B1216,'A-methods'!$G:$G,$C1216,'A-methods'!$A:$A,$D1216)</f>
        <v>0</v>
      </c>
      <c r="W1216" s="243">
        <f>SUMIFS('A-methods'!AC:AC,'A-methods'!$AG:$AG,"absolute",'A-methods'!$AF:$AF,$B1216,'A-methods'!$G:$G,$C1216,'A-methods'!$A:$A,$D1216)</f>
        <v>0</v>
      </c>
      <c r="X1216" s="243">
        <f>SUMIFS('A-methods'!AD:AD,'A-methods'!$AG:$AG,"absolute",'A-methods'!$AF:$AF,$B1216,'A-methods'!$G:$G,$C1216,'A-methods'!$A:$A,$D1216)</f>
        <v>0</v>
      </c>
      <c r="Y1216" s="243">
        <f>SUMIFS('A-methods'!AE:AE,'A-methods'!$AG:$AG,"absolute",'A-methods'!$AF:$AF,$B1216,'A-methods'!$G:$G,$C1216,'A-methods'!$A:$A,$D1216)</f>
        <v>0</v>
      </c>
    </row>
    <row r="1217" spans="1:32">
      <c r="A1217" s="238" t="s">
        <v>87</v>
      </c>
      <c r="B1217" s="221" t="s">
        <v>88</v>
      </c>
      <c r="C1217" s="274" t="str">
        <f t="shared" si="118"/>
        <v>SA</v>
      </c>
      <c r="D1217" s="272" t="str">
        <f t="shared" si="119"/>
        <v>Best</v>
      </c>
      <c r="E1217" s="195">
        <f>SUMIFS('A-methods'!K:K,'A-methods'!$AG:$AG,"absolute",'A-methods'!$AF:$AF,$B1217,'A-methods'!$G:$G,$C1217,'A-methods'!$A:$A,$D1217)</f>
        <v>0</v>
      </c>
      <c r="F1217" s="243">
        <f>SUMIFS('A-methods'!L:L,'A-methods'!$AG:$AG,"absolute",'A-methods'!$AF:$AF,$B1217,'A-methods'!$G:$G,$C1217,'A-methods'!$A:$A,$D1217)</f>
        <v>0</v>
      </c>
      <c r="G1217" s="243">
        <f>SUMIFS('A-methods'!M:M,'A-methods'!$AG:$AG,"absolute",'A-methods'!$AF:$AF,$B1217,'A-methods'!$G:$G,$C1217,'A-methods'!$A:$A,$D1217)</f>
        <v>0</v>
      </c>
      <c r="H1217" s="243">
        <f>SUMIFS('A-methods'!N:N,'A-methods'!$AG:$AG,"absolute",'A-methods'!$AF:$AF,$B1217,'A-methods'!$G:$G,$C1217,'A-methods'!$A:$A,$D1217)</f>
        <v>0</v>
      </c>
      <c r="I1217" s="243">
        <f>SUMIFS('A-methods'!O:O,'A-methods'!$AG:$AG,"absolute",'A-methods'!$AF:$AF,$B1217,'A-methods'!$G:$G,$C1217,'A-methods'!$A:$A,$D1217)</f>
        <v>0</v>
      </c>
      <c r="J1217" s="243">
        <f>SUMIFS('A-methods'!P:P,'A-methods'!$AG:$AG,"absolute",'A-methods'!$AF:$AF,$B1217,'A-methods'!$G:$G,$C1217,'A-methods'!$A:$A,$D1217)</f>
        <v>0</v>
      </c>
      <c r="K1217" s="243">
        <f>SUMIFS('A-methods'!Q:Q,'A-methods'!$AG:$AG,"absolute",'A-methods'!$AF:$AF,$B1217,'A-methods'!$G:$G,$C1217,'A-methods'!$A:$A,$D1217)</f>
        <v>0</v>
      </c>
      <c r="L1217" s="243">
        <f>SUMIFS('A-methods'!R:R,'A-methods'!$AG:$AG,"absolute",'A-methods'!$AF:$AF,$B1217,'A-methods'!$G:$G,$C1217,'A-methods'!$A:$A,$D1217)</f>
        <v>0</v>
      </c>
      <c r="M1217" s="243">
        <f>SUMIFS('A-methods'!S:S,'A-methods'!$AG:$AG,"absolute",'A-methods'!$AF:$AF,$B1217,'A-methods'!$G:$G,$C1217,'A-methods'!$A:$A,$D1217)</f>
        <v>0</v>
      </c>
      <c r="N1217" s="243">
        <f>SUMIFS('A-methods'!T:T,'A-methods'!$AG:$AG,"absolute",'A-methods'!$AF:$AF,$B1217,'A-methods'!$G:$G,$C1217,'A-methods'!$A:$A,$D1217)</f>
        <v>0</v>
      </c>
      <c r="O1217" s="243">
        <f>SUMIFS('A-methods'!U:U,'A-methods'!$AG:$AG,"absolute",'A-methods'!$AF:$AF,$B1217,'A-methods'!$G:$G,$C1217,'A-methods'!$A:$A,$D1217)</f>
        <v>0</v>
      </c>
      <c r="P1217" s="243">
        <f>SUMIFS('A-methods'!V:V,'A-methods'!$AG:$AG,"absolute",'A-methods'!$AF:$AF,$B1217,'A-methods'!$G:$G,$C1217,'A-methods'!$A:$A,$D1217)</f>
        <v>0</v>
      </c>
      <c r="Q1217" s="243">
        <f>SUMIFS('A-methods'!W:W,'A-methods'!$AG:$AG,"absolute",'A-methods'!$AF:$AF,$B1217,'A-methods'!$G:$G,$C1217,'A-methods'!$A:$A,$D1217)</f>
        <v>0</v>
      </c>
      <c r="R1217" s="243">
        <f>SUMIFS('A-methods'!X:X,'A-methods'!$AG:$AG,"absolute",'A-methods'!$AF:$AF,$B1217,'A-methods'!$G:$G,$C1217,'A-methods'!$A:$A,$D1217)</f>
        <v>0</v>
      </c>
      <c r="S1217" s="243">
        <f>SUMIFS('A-methods'!Y:Y,'A-methods'!$AG:$AG,"absolute",'A-methods'!$AF:$AF,$B1217,'A-methods'!$G:$G,$C1217,'A-methods'!$A:$A,$D1217)</f>
        <v>0</v>
      </c>
      <c r="T1217" s="243">
        <f>SUMIFS('A-methods'!Z:Z,'A-methods'!$AG:$AG,"absolute",'A-methods'!$AF:$AF,$B1217,'A-methods'!$G:$G,$C1217,'A-methods'!$A:$A,$D1217)</f>
        <v>0</v>
      </c>
      <c r="U1217" s="243">
        <f>SUMIFS('A-methods'!AA:AA,'A-methods'!$AG:$AG,"absolute",'A-methods'!$AF:$AF,$B1217,'A-methods'!$G:$G,$C1217,'A-methods'!$A:$A,$D1217)</f>
        <v>0</v>
      </c>
      <c r="V1217" s="243">
        <f>SUMIFS('A-methods'!AB:AB,'A-methods'!$AG:$AG,"absolute",'A-methods'!$AF:$AF,$B1217,'A-methods'!$G:$G,$C1217,'A-methods'!$A:$A,$D1217)</f>
        <v>0</v>
      </c>
      <c r="W1217" s="243">
        <f>SUMIFS('A-methods'!AC:AC,'A-methods'!$AG:$AG,"absolute",'A-methods'!$AF:$AF,$B1217,'A-methods'!$G:$G,$C1217,'A-methods'!$A:$A,$D1217)</f>
        <v>0</v>
      </c>
      <c r="X1217" s="243">
        <f>SUMIFS('A-methods'!AD:AD,'A-methods'!$AG:$AG,"absolute",'A-methods'!$AF:$AF,$B1217,'A-methods'!$G:$G,$C1217,'A-methods'!$A:$A,$D1217)</f>
        <v>0</v>
      </c>
      <c r="Y1217" s="243">
        <f>SUMIFS('A-methods'!AE:AE,'A-methods'!$AG:$AG,"absolute",'A-methods'!$AF:$AF,$B1217,'A-methods'!$G:$G,$C1217,'A-methods'!$A:$A,$D1217)</f>
        <v>0</v>
      </c>
    </row>
    <row r="1218" spans="1:32">
      <c r="A1218" s="237" t="s">
        <v>91</v>
      </c>
      <c r="B1218" s="221" t="s">
        <v>92</v>
      </c>
      <c r="C1218" s="274" t="str">
        <f t="shared" si="118"/>
        <v>SA</v>
      </c>
      <c r="D1218" s="272" t="str">
        <f t="shared" si="119"/>
        <v>Best</v>
      </c>
      <c r="E1218" s="195">
        <f>SUMIFS('A-methods'!K:K,'A-methods'!$AG:$AG,"absolute",'A-methods'!$AF:$AF,$B1218,'A-methods'!$G:$G,$C1218,'A-methods'!$A:$A,$D1218)</f>
        <v>0</v>
      </c>
      <c r="F1218" s="243">
        <f>SUMIFS('A-methods'!L:L,'A-methods'!$AG:$AG,"absolute",'A-methods'!$AF:$AF,$B1218,'A-methods'!$G:$G,$C1218,'A-methods'!$A:$A,$D1218)</f>
        <v>0</v>
      </c>
      <c r="G1218" s="243">
        <f>SUMIFS('A-methods'!M:M,'A-methods'!$AG:$AG,"absolute",'A-methods'!$AF:$AF,$B1218,'A-methods'!$G:$G,$C1218,'A-methods'!$A:$A,$D1218)</f>
        <v>0</v>
      </c>
      <c r="H1218" s="243">
        <f>SUMIFS('A-methods'!N:N,'A-methods'!$AG:$AG,"absolute",'A-methods'!$AF:$AF,$B1218,'A-methods'!$G:$G,$C1218,'A-methods'!$A:$A,$D1218)</f>
        <v>0</v>
      </c>
      <c r="I1218" s="243">
        <f>SUMIFS('A-methods'!O:O,'A-methods'!$AG:$AG,"absolute",'A-methods'!$AF:$AF,$B1218,'A-methods'!$G:$G,$C1218,'A-methods'!$A:$A,$D1218)</f>
        <v>0</v>
      </c>
      <c r="J1218" s="243">
        <f>SUMIFS('A-methods'!P:P,'A-methods'!$AG:$AG,"absolute",'A-methods'!$AF:$AF,$B1218,'A-methods'!$G:$G,$C1218,'A-methods'!$A:$A,$D1218)</f>
        <v>0</v>
      </c>
      <c r="K1218" s="243">
        <f>SUMIFS('A-methods'!Q:Q,'A-methods'!$AG:$AG,"absolute",'A-methods'!$AF:$AF,$B1218,'A-methods'!$G:$G,$C1218,'A-methods'!$A:$A,$D1218)</f>
        <v>0</v>
      </c>
      <c r="L1218" s="243">
        <f>SUMIFS('A-methods'!R:R,'A-methods'!$AG:$AG,"absolute",'A-methods'!$AF:$AF,$B1218,'A-methods'!$G:$G,$C1218,'A-methods'!$A:$A,$D1218)</f>
        <v>0</v>
      </c>
      <c r="M1218" s="243">
        <f>SUMIFS('A-methods'!S:S,'A-methods'!$AG:$AG,"absolute",'A-methods'!$AF:$AF,$B1218,'A-methods'!$G:$G,$C1218,'A-methods'!$A:$A,$D1218)</f>
        <v>0</v>
      </c>
      <c r="N1218" s="243">
        <f>SUMIFS('A-methods'!T:T,'A-methods'!$AG:$AG,"absolute",'A-methods'!$AF:$AF,$B1218,'A-methods'!$G:$G,$C1218,'A-methods'!$A:$A,$D1218)</f>
        <v>0</v>
      </c>
      <c r="O1218" s="243">
        <f>SUMIFS('A-methods'!U:U,'A-methods'!$AG:$AG,"absolute",'A-methods'!$AF:$AF,$B1218,'A-methods'!$G:$G,$C1218,'A-methods'!$A:$A,$D1218)</f>
        <v>0</v>
      </c>
      <c r="P1218" s="243">
        <f>SUMIFS('A-methods'!V:V,'A-methods'!$AG:$AG,"absolute",'A-methods'!$AF:$AF,$B1218,'A-methods'!$G:$G,$C1218,'A-methods'!$A:$A,$D1218)</f>
        <v>0</v>
      </c>
      <c r="Q1218" s="243">
        <f>SUMIFS('A-methods'!W:W,'A-methods'!$AG:$AG,"absolute",'A-methods'!$AF:$AF,$B1218,'A-methods'!$G:$G,$C1218,'A-methods'!$A:$A,$D1218)</f>
        <v>0</v>
      </c>
      <c r="R1218" s="243">
        <f>SUMIFS('A-methods'!X:X,'A-methods'!$AG:$AG,"absolute",'A-methods'!$AF:$AF,$B1218,'A-methods'!$G:$G,$C1218,'A-methods'!$A:$A,$D1218)</f>
        <v>0</v>
      </c>
      <c r="S1218" s="243">
        <f>SUMIFS('A-methods'!Y:Y,'A-methods'!$AG:$AG,"absolute",'A-methods'!$AF:$AF,$B1218,'A-methods'!$G:$G,$C1218,'A-methods'!$A:$A,$D1218)</f>
        <v>0</v>
      </c>
      <c r="T1218" s="243">
        <f>SUMIFS('A-methods'!Z:Z,'A-methods'!$AG:$AG,"absolute",'A-methods'!$AF:$AF,$B1218,'A-methods'!$G:$G,$C1218,'A-methods'!$A:$A,$D1218)</f>
        <v>0</v>
      </c>
      <c r="U1218" s="243">
        <f>SUMIFS('A-methods'!AA:AA,'A-methods'!$AG:$AG,"absolute",'A-methods'!$AF:$AF,$B1218,'A-methods'!$G:$G,$C1218,'A-methods'!$A:$A,$D1218)</f>
        <v>0</v>
      </c>
      <c r="V1218" s="243">
        <f>SUMIFS('A-methods'!AB:AB,'A-methods'!$AG:$AG,"absolute",'A-methods'!$AF:$AF,$B1218,'A-methods'!$G:$G,$C1218,'A-methods'!$A:$A,$D1218)</f>
        <v>0</v>
      </c>
      <c r="W1218" s="243">
        <f>SUMIFS('A-methods'!AC:AC,'A-methods'!$AG:$AG,"absolute",'A-methods'!$AF:$AF,$B1218,'A-methods'!$G:$G,$C1218,'A-methods'!$A:$A,$D1218)</f>
        <v>0</v>
      </c>
      <c r="X1218" s="243">
        <f>SUMIFS('A-methods'!AD:AD,'A-methods'!$AG:$AG,"absolute",'A-methods'!$AF:$AF,$B1218,'A-methods'!$G:$G,$C1218,'A-methods'!$A:$A,$D1218)</f>
        <v>0</v>
      </c>
      <c r="Y1218" s="243">
        <f>SUMIFS('A-methods'!AE:AE,'A-methods'!$AG:$AG,"absolute",'A-methods'!$AF:$AF,$B1218,'A-methods'!$G:$G,$C1218,'A-methods'!$A:$A,$D1218)</f>
        <v>0</v>
      </c>
    </row>
    <row r="1219" spans="1:32">
      <c r="A1219" s="237" t="s">
        <v>97</v>
      </c>
      <c r="B1219" s="221" t="s">
        <v>98</v>
      </c>
      <c r="C1219" s="274" t="str">
        <f t="shared" si="118"/>
        <v>SA</v>
      </c>
      <c r="D1219" s="272" t="str">
        <f t="shared" si="119"/>
        <v>Best</v>
      </c>
      <c r="E1219" s="195">
        <f>SUMIFS('A-methods'!K:K,'A-methods'!$AG:$AG,"absolute",'A-methods'!$AF:$AF,$B1219,'A-methods'!$G:$G,$C1219,'A-methods'!$A:$A,$D1219)</f>
        <v>0</v>
      </c>
      <c r="F1219" s="243">
        <f>SUMIFS('A-methods'!L:L,'A-methods'!$AG:$AG,"absolute",'A-methods'!$AF:$AF,$B1219,'A-methods'!$G:$G,$C1219,'A-methods'!$A:$A,$D1219)</f>
        <v>0</v>
      </c>
      <c r="G1219" s="243">
        <f>SUMIFS('A-methods'!M:M,'A-methods'!$AG:$AG,"absolute",'A-methods'!$AF:$AF,$B1219,'A-methods'!$G:$G,$C1219,'A-methods'!$A:$A,$D1219)</f>
        <v>0</v>
      </c>
      <c r="H1219" s="243">
        <f>SUMIFS('A-methods'!N:N,'A-methods'!$AG:$AG,"absolute",'A-methods'!$AF:$AF,$B1219,'A-methods'!$G:$G,$C1219,'A-methods'!$A:$A,$D1219)</f>
        <v>0</v>
      </c>
      <c r="I1219" s="243">
        <f>SUMIFS('A-methods'!O:O,'A-methods'!$AG:$AG,"absolute",'A-methods'!$AF:$AF,$B1219,'A-methods'!$G:$G,$C1219,'A-methods'!$A:$A,$D1219)</f>
        <v>0</v>
      </c>
      <c r="J1219" s="243">
        <f>SUMIFS('A-methods'!P:P,'A-methods'!$AG:$AG,"absolute",'A-methods'!$AF:$AF,$B1219,'A-methods'!$G:$G,$C1219,'A-methods'!$A:$A,$D1219)</f>
        <v>0</v>
      </c>
      <c r="K1219" s="243">
        <f>SUMIFS('A-methods'!Q:Q,'A-methods'!$AG:$AG,"absolute",'A-methods'!$AF:$AF,$B1219,'A-methods'!$G:$G,$C1219,'A-methods'!$A:$A,$D1219)</f>
        <v>0</v>
      </c>
      <c r="L1219" s="243">
        <f>SUMIFS('A-methods'!R:R,'A-methods'!$AG:$AG,"absolute",'A-methods'!$AF:$AF,$B1219,'A-methods'!$G:$G,$C1219,'A-methods'!$A:$A,$D1219)</f>
        <v>0</v>
      </c>
      <c r="M1219" s="243">
        <f>SUMIFS('A-methods'!S:S,'A-methods'!$AG:$AG,"absolute",'A-methods'!$AF:$AF,$B1219,'A-methods'!$G:$G,$C1219,'A-methods'!$A:$A,$D1219)</f>
        <v>0</v>
      </c>
      <c r="N1219" s="243">
        <f>SUMIFS('A-methods'!T:T,'A-methods'!$AG:$AG,"absolute",'A-methods'!$AF:$AF,$B1219,'A-methods'!$G:$G,$C1219,'A-methods'!$A:$A,$D1219)</f>
        <v>0</v>
      </c>
      <c r="O1219" s="243">
        <f>SUMIFS('A-methods'!U:U,'A-methods'!$AG:$AG,"absolute",'A-methods'!$AF:$AF,$B1219,'A-methods'!$G:$G,$C1219,'A-methods'!$A:$A,$D1219)</f>
        <v>0</v>
      </c>
      <c r="P1219" s="243">
        <f>SUMIFS('A-methods'!V:V,'A-methods'!$AG:$AG,"absolute",'A-methods'!$AF:$AF,$B1219,'A-methods'!$G:$G,$C1219,'A-methods'!$A:$A,$D1219)</f>
        <v>0</v>
      </c>
      <c r="Q1219" s="243">
        <f>SUMIFS('A-methods'!W:W,'A-methods'!$AG:$AG,"absolute",'A-methods'!$AF:$AF,$B1219,'A-methods'!$G:$G,$C1219,'A-methods'!$A:$A,$D1219)</f>
        <v>0</v>
      </c>
      <c r="R1219" s="243">
        <f>SUMIFS('A-methods'!X:X,'A-methods'!$AG:$AG,"absolute",'A-methods'!$AF:$AF,$B1219,'A-methods'!$G:$G,$C1219,'A-methods'!$A:$A,$D1219)</f>
        <v>0</v>
      </c>
      <c r="S1219" s="243">
        <f>SUMIFS('A-methods'!Y:Y,'A-methods'!$AG:$AG,"absolute",'A-methods'!$AF:$AF,$B1219,'A-methods'!$G:$G,$C1219,'A-methods'!$A:$A,$D1219)</f>
        <v>0</v>
      </c>
      <c r="T1219" s="243">
        <f>SUMIFS('A-methods'!Z:Z,'A-methods'!$AG:$AG,"absolute",'A-methods'!$AF:$AF,$B1219,'A-methods'!$G:$G,$C1219,'A-methods'!$A:$A,$D1219)</f>
        <v>0</v>
      </c>
      <c r="U1219" s="243">
        <f>SUMIFS('A-methods'!AA:AA,'A-methods'!$AG:$AG,"absolute",'A-methods'!$AF:$AF,$B1219,'A-methods'!$G:$G,$C1219,'A-methods'!$A:$A,$D1219)</f>
        <v>0</v>
      </c>
      <c r="V1219" s="243">
        <f>SUMIFS('A-methods'!AB:AB,'A-methods'!$AG:$AG,"absolute",'A-methods'!$AF:$AF,$B1219,'A-methods'!$G:$G,$C1219,'A-methods'!$A:$A,$D1219)</f>
        <v>0</v>
      </c>
      <c r="W1219" s="243">
        <f>SUMIFS('A-methods'!AC:AC,'A-methods'!$AG:$AG,"absolute",'A-methods'!$AF:$AF,$B1219,'A-methods'!$G:$G,$C1219,'A-methods'!$A:$A,$D1219)</f>
        <v>0</v>
      </c>
      <c r="X1219" s="243">
        <f>SUMIFS('A-methods'!AD:AD,'A-methods'!$AG:$AG,"absolute",'A-methods'!$AF:$AF,$B1219,'A-methods'!$G:$G,$C1219,'A-methods'!$A:$A,$D1219)</f>
        <v>0</v>
      </c>
      <c r="Y1219" s="243">
        <f>SUMIFS('A-methods'!AE:AE,'A-methods'!$AG:$AG,"absolute",'A-methods'!$AF:$AF,$B1219,'A-methods'!$G:$G,$C1219,'A-methods'!$A:$A,$D1219)</f>
        <v>0</v>
      </c>
    </row>
    <row r="1220" spans="1:32">
      <c r="A1220" s="237" t="s">
        <v>107</v>
      </c>
      <c r="B1220" s="221" t="s">
        <v>108</v>
      </c>
      <c r="C1220" s="274" t="str">
        <f t="shared" si="118"/>
        <v>SA</v>
      </c>
      <c r="D1220" s="272" t="str">
        <f t="shared" si="119"/>
        <v>Best</v>
      </c>
      <c r="E1220" s="195">
        <f>SUMIFS('A-methods'!K:K,'A-methods'!$AG:$AG,"absolute",'A-methods'!$AF:$AF,$B1220,'A-methods'!$G:$G,$C1220,'A-methods'!$A:$A,$D1220)</f>
        <v>0</v>
      </c>
      <c r="F1220" s="243">
        <f>SUMIFS('A-methods'!L:L,'A-methods'!$AG:$AG,"absolute",'A-methods'!$AF:$AF,$B1220,'A-methods'!$G:$G,$C1220,'A-methods'!$A:$A,$D1220)</f>
        <v>0</v>
      </c>
      <c r="G1220" s="243">
        <f>SUMIFS('A-methods'!M:M,'A-methods'!$AG:$AG,"absolute",'A-methods'!$AF:$AF,$B1220,'A-methods'!$G:$G,$C1220,'A-methods'!$A:$A,$D1220)</f>
        <v>0</v>
      </c>
      <c r="H1220" s="243">
        <f>SUMIFS('A-methods'!N:N,'A-methods'!$AG:$AG,"absolute",'A-methods'!$AF:$AF,$B1220,'A-methods'!$G:$G,$C1220,'A-methods'!$A:$A,$D1220)</f>
        <v>0</v>
      </c>
      <c r="I1220" s="243">
        <f>SUMIFS('A-methods'!O:O,'A-methods'!$AG:$AG,"absolute",'A-methods'!$AF:$AF,$B1220,'A-methods'!$G:$G,$C1220,'A-methods'!$A:$A,$D1220)</f>
        <v>0</v>
      </c>
      <c r="J1220" s="243">
        <f>SUMIFS('A-methods'!P:P,'A-methods'!$AG:$AG,"absolute",'A-methods'!$AF:$AF,$B1220,'A-methods'!$G:$G,$C1220,'A-methods'!$A:$A,$D1220)</f>
        <v>0</v>
      </c>
      <c r="K1220" s="243">
        <f>SUMIFS('A-methods'!Q:Q,'A-methods'!$AG:$AG,"absolute",'A-methods'!$AF:$AF,$B1220,'A-methods'!$G:$G,$C1220,'A-methods'!$A:$A,$D1220)</f>
        <v>0</v>
      </c>
      <c r="L1220" s="243">
        <f>SUMIFS('A-methods'!R:R,'A-methods'!$AG:$AG,"absolute",'A-methods'!$AF:$AF,$B1220,'A-methods'!$G:$G,$C1220,'A-methods'!$A:$A,$D1220)</f>
        <v>0</v>
      </c>
      <c r="M1220" s="243">
        <f>SUMIFS('A-methods'!S:S,'A-methods'!$AG:$AG,"absolute",'A-methods'!$AF:$AF,$B1220,'A-methods'!$G:$G,$C1220,'A-methods'!$A:$A,$D1220)</f>
        <v>0</v>
      </c>
      <c r="N1220" s="243">
        <f>SUMIFS('A-methods'!T:T,'A-methods'!$AG:$AG,"absolute",'A-methods'!$AF:$AF,$B1220,'A-methods'!$G:$G,$C1220,'A-methods'!$A:$A,$D1220)</f>
        <v>0</v>
      </c>
      <c r="O1220" s="243">
        <f>SUMIFS('A-methods'!U:U,'A-methods'!$AG:$AG,"absolute",'A-methods'!$AF:$AF,$B1220,'A-methods'!$G:$G,$C1220,'A-methods'!$A:$A,$D1220)</f>
        <v>0</v>
      </c>
      <c r="P1220" s="243">
        <f>SUMIFS('A-methods'!V:V,'A-methods'!$AG:$AG,"absolute",'A-methods'!$AF:$AF,$B1220,'A-methods'!$G:$G,$C1220,'A-methods'!$A:$A,$D1220)</f>
        <v>0</v>
      </c>
      <c r="Q1220" s="243">
        <f>SUMIFS('A-methods'!W:W,'A-methods'!$AG:$AG,"absolute",'A-methods'!$AF:$AF,$B1220,'A-methods'!$G:$G,$C1220,'A-methods'!$A:$A,$D1220)</f>
        <v>0</v>
      </c>
      <c r="R1220" s="243">
        <f>SUMIFS('A-methods'!X:X,'A-methods'!$AG:$AG,"absolute",'A-methods'!$AF:$AF,$B1220,'A-methods'!$G:$G,$C1220,'A-methods'!$A:$A,$D1220)</f>
        <v>0</v>
      </c>
      <c r="S1220" s="243">
        <f>SUMIFS('A-methods'!Y:Y,'A-methods'!$AG:$AG,"absolute",'A-methods'!$AF:$AF,$B1220,'A-methods'!$G:$G,$C1220,'A-methods'!$A:$A,$D1220)</f>
        <v>0</v>
      </c>
      <c r="T1220" s="243">
        <f>SUMIFS('A-methods'!Z:Z,'A-methods'!$AG:$AG,"absolute",'A-methods'!$AF:$AF,$B1220,'A-methods'!$G:$G,$C1220,'A-methods'!$A:$A,$D1220)</f>
        <v>0</v>
      </c>
      <c r="U1220" s="243">
        <f>SUMIFS('A-methods'!AA:AA,'A-methods'!$AG:$AG,"absolute",'A-methods'!$AF:$AF,$B1220,'A-methods'!$G:$G,$C1220,'A-methods'!$A:$A,$D1220)</f>
        <v>0</v>
      </c>
      <c r="V1220" s="243">
        <f>SUMIFS('A-methods'!AB:AB,'A-methods'!$AG:$AG,"absolute",'A-methods'!$AF:$AF,$B1220,'A-methods'!$G:$G,$C1220,'A-methods'!$A:$A,$D1220)</f>
        <v>0</v>
      </c>
      <c r="W1220" s="243">
        <f>SUMIFS('A-methods'!AC:AC,'A-methods'!$AG:$AG,"absolute",'A-methods'!$AF:$AF,$B1220,'A-methods'!$G:$G,$C1220,'A-methods'!$A:$A,$D1220)</f>
        <v>0</v>
      </c>
      <c r="X1220" s="243">
        <f>SUMIFS('A-methods'!AD:AD,'A-methods'!$AG:$AG,"absolute",'A-methods'!$AF:$AF,$B1220,'A-methods'!$G:$G,$C1220,'A-methods'!$A:$A,$D1220)</f>
        <v>0</v>
      </c>
      <c r="Y1220" s="243">
        <f>SUMIFS('A-methods'!AE:AE,'A-methods'!$AG:$AG,"absolute",'A-methods'!$AF:$AF,$B1220,'A-methods'!$G:$G,$C1220,'A-methods'!$A:$A,$D1220)</f>
        <v>0</v>
      </c>
    </row>
    <row r="1221" spans="1:32">
      <c r="A1221" s="237" t="s">
        <v>115</v>
      </c>
      <c r="B1221" s="221" t="s">
        <v>116</v>
      </c>
      <c r="C1221" s="274" t="str">
        <f t="shared" si="118"/>
        <v>SA</v>
      </c>
      <c r="D1221" s="272" t="str">
        <f t="shared" si="119"/>
        <v>Best</v>
      </c>
      <c r="E1221" s="195">
        <f>SUMIFS('A-methods'!K:K,'A-methods'!$AG:$AG,"absolute",'A-methods'!$AF:$AF,$B1221,'A-methods'!$G:$G,$C1221,'A-methods'!$A:$A,$D1221)</f>
        <v>0</v>
      </c>
      <c r="F1221" s="243">
        <f>SUMIFS('A-methods'!L:L,'A-methods'!$AG:$AG,"absolute",'A-methods'!$AF:$AF,$B1221,'A-methods'!$G:$G,$C1221,'A-methods'!$A:$A,$D1221)</f>
        <v>0</v>
      </c>
      <c r="G1221" s="243">
        <f>SUMIFS('A-methods'!M:M,'A-methods'!$AG:$AG,"absolute",'A-methods'!$AF:$AF,$B1221,'A-methods'!$G:$G,$C1221,'A-methods'!$A:$A,$D1221)</f>
        <v>0</v>
      </c>
      <c r="H1221" s="243">
        <f>SUMIFS('A-methods'!N:N,'A-methods'!$AG:$AG,"absolute",'A-methods'!$AF:$AF,$B1221,'A-methods'!$G:$G,$C1221,'A-methods'!$A:$A,$D1221)</f>
        <v>0</v>
      </c>
      <c r="I1221" s="243">
        <f>SUMIFS('A-methods'!O:O,'A-methods'!$AG:$AG,"absolute",'A-methods'!$AF:$AF,$B1221,'A-methods'!$G:$G,$C1221,'A-methods'!$A:$A,$D1221)</f>
        <v>0</v>
      </c>
      <c r="J1221" s="243">
        <f>SUMIFS('A-methods'!P:P,'A-methods'!$AG:$AG,"absolute",'A-methods'!$AF:$AF,$B1221,'A-methods'!$G:$G,$C1221,'A-methods'!$A:$A,$D1221)</f>
        <v>0</v>
      </c>
      <c r="K1221" s="243">
        <f>SUMIFS('A-methods'!Q:Q,'A-methods'!$AG:$AG,"absolute",'A-methods'!$AF:$AF,$B1221,'A-methods'!$G:$G,$C1221,'A-methods'!$A:$A,$D1221)</f>
        <v>0</v>
      </c>
      <c r="L1221" s="243">
        <f>SUMIFS('A-methods'!R:R,'A-methods'!$AG:$AG,"absolute",'A-methods'!$AF:$AF,$B1221,'A-methods'!$G:$G,$C1221,'A-methods'!$A:$A,$D1221)</f>
        <v>0</v>
      </c>
      <c r="M1221" s="243">
        <f>SUMIFS('A-methods'!S:S,'A-methods'!$AG:$AG,"absolute",'A-methods'!$AF:$AF,$B1221,'A-methods'!$G:$G,$C1221,'A-methods'!$A:$A,$D1221)</f>
        <v>0</v>
      </c>
      <c r="N1221" s="243">
        <f>SUMIFS('A-methods'!T:T,'A-methods'!$AG:$AG,"absolute",'A-methods'!$AF:$AF,$B1221,'A-methods'!$G:$G,$C1221,'A-methods'!$A:$A,$D1221)</f>
        <v>0</v>
      </c>
      <c r="O1221" s="243">
        <f>SUMIFS('A-methods'!U:U,'A-methods'!$AG:$AG,"absolute",'A-methods'!$AF:$AF,$B1221,'A-methods'!$G:$G,$C1221,'A-methods'!$A:$A,$D1221)</f>
        <v>0</v>
      </c>
      <c r="P1221" s="243">
        <f>SUMIFS('A-methods'!V:V,'A-methods'!$AG:$AG,"absolute",'A-methods'!$AF:$AF,$B1221,'A-methods'!$G:$G,$C1221,'A-methods'!$A:$A,$D1221)</f>
        <v>0</v>
      </c>
      <c r="Q1221" s="243">
        <f>SUMIFS('A-methods'!W:W,'A-methods'!$AG:$AG,"absolute",'A-methods'!$AF:$AF,$B1221,'A-methods'!$G:$G,$C1221,'A-methods'!$A:$A,$D1221)</f>
        <v>0</v>
      </c>
      <c r="R1221" s="243">
        <f>SUMIFS('A-methods'!X:X,'A-methods'!$AG:$AG,"absolute",'A-methods'!$AF:$AF,$B1221,'A-methods'!$G:$G,$C1221,'A-methods'!$A:$A,$D1221)</f>
        <v>0</v>
      </c>
      <c r="S1221" s="243">
        <f>SUMIFS('A-methods'!Y:Y,'A-methods'!$AG:$AG,"absolute",'A-methods'!$AF:$AF,$B1221,'A-methods'!$G:$G,$C1221,'A-methods'!$A:$A,$D1221)</f>
        <v>0</v>
      </c>
      <c r="T1221" s="243">
        <f>SUMIFS('A-methods'!Z:Z,'A-methods'!$AG:$AG,"absolute",'A-methods'!$AF:$AF,$B1221,'A-methods'!$G:$G,$C1221,'A-methods'!$A:$A,$D1221)</f>
        <v>0</v>
      </c>
      <c r="U1221" s="243">
        <f>SUMIFS('A-methods'!AA:AA,'A-methods'!$AG:$AG,"absolute",'A-methods'!$AF:$AF,$B1221,'A-methods'!$G:$G,$C1221,'A-methods'!$A:$A,$D1221)</f>
        <v>0</v>
      </c>
      <c r="V1221" s="243">
        <f>SUMIFS('A-methods'!AB:AB,'A-methods'!$AG:$AG,"absolute",'A-methods'!$AF:$AF,$B1221,'A-methods'!$G:$G,$C1221,'A-methods'!$A:$A,$D1221)</f>
        <v>0</v>
      </c>
      <c r="W1221" s="243">
        <f>SUMIFS('A-methods'!AC:AC,'A-methods'!$AG:$AG,"absolute",'A-methods'!$AF:$AF,$B1221,'A-methods'!$G:$G,$C1221,'A-methods'!$A:$A,$D1221)</f>
        <v>0</v>
      </c>
      <c r="X1221" s="243">
        <f>SUMIFS('A-methods'!AD:AD,'A-methods'!$AG:$AG,"absolute",'A-methods'!$AF:$AF,$B1221,'A-methods'!$G:$G,$C1221,'A-methods'!$A:$A,$D1221)</f>
        <v>0</v>
      </c>
      <c r="Y1221" s="243">
        <f>SUMIFS('A-methods'!AE:AE,'A-methods'!$AG:$AG,"absolute",'A-methods'!$AF:$AF,$B1221,'A-methods'!$G:$G,$C1221,'A-methods'!$A:$A,$D1221)</f>
        <v>0</v>
      </c>
    </row>
    <row r="1222" spans="1:32">
      <c r="A1222" s="237" t="s">
        <v>125</v>
      </c>
      <c r="B1222" s="221" t="s">
        <v>1208</v>
      </c>
      <c r="C1222" s="274" t="str">
        <f t="shared" si="118"/>
        <v>SA</v>
      </c>
      <c r="D1222" s="272" t="str">
        <f t="shared" si="119"/>
        <v>Best</v>
      </c>
      <c r="E1222" s="195">
        <f>SUMIFS('A-methods'!K:K,'A-methods'!$AG:$AG,"absolute",'A-methods'!$AF:$AF,$B1222,'A-methods'!$G:$G,$C1222,'A-methods'!$A:$A,$D1222)</f>
        <v>0</v>
      </c>
      <c r="F1222" s="243">
        <f>SUMIFS('A-methods'!L:L,'A-methods'!$AG:$AG,"absolute",'A-methods'!$AF:$AF,$B1222,'A-methods'!$G:$G,$C1222,'A-methods'!$A:$A,$D1222)</f>
        <v>0</v>
      </c>
      <c r="G1222" s="243">
        <f>SUMIFS('A-methods'!M:M,'A-methods'!$AG:$AG,"absolute",'A-methods'!$AF:$AF,$B1222,'A-methods'!$G:$G,$C1222,'A-methods'!$A:$A,$D1222)</f>
        <v>0</v>
      </c>
      <c r="H1222" s="243">
        <f>SUMIFS('A-methods'!N:N,'A-methods'!$AG:$AG,"absolute",'A-methods'!$AF:$AF,$B1222,'A-methods'!$G:$G,$C1222,'A-methods'!$A:$A,$D1222)</f>
        <v>0</v>
      </c>
      <c r="I1222" s="243">
        <f>SUMIFS('A-methods'!O:O,'A-methods'!$AG:$AG,"absolute",'A-methods'!$AF:$AF,$B1222,'A-methods'!$G:$G,$C1222,'A-methods'!$A:$A,$D1222)</f>
        <v>0</v>
      </c>
      <c r="J1222" s="243">
        <f>SUMIFS('A-methods'!P:P,'A-methods'!$AG:$AG,"absolute",'A-methods'!$AF:$AF,$B1222,'A-methods'!$G:$G,$C1222,'A-methods'!$A:$A,$D1222)</f>
        <v>0</v>
      </c>
      <c r="K1222" s="243">
        <f>SUMIFS('A-methods'!Q:Q,'A-methods'!$AG:$AG,"absolute",'A-methods'!$AF:$AF,$B1222,'A-methods'!$G:$G,$C1222,'A-methods'!$A:$A,$D1222)</f>
        <v>0</v>
      </c>
      <c r="L1222" s="243">
        <f>SUMIFS('A-methods'!R:R,'A-methods'!$AG:$AG,"absolute",'A-methods'!$AF:$AF,$B1222,'A-methods'!$G:$G,$C1222,'A-methods'!$A:$A,$D1222)</f>
        <v>0</v>
      </c>
      <c r="M1222" s="243">
        <f>SUMIFS('A-methods'!S:S,'A-methods'!$AG:$AG,"absolute",'A-methods'!$AF:$AF,$B1222,'A-methods'!$G:$G,$C1222,'A-methods'!$A:$A,$D1222)</f>
        <v>0</v>
      </c>
      <c r="N1222" s="243">
        <f>SUMIFS('A-methods'!T:T,'A-methods'!$AG:$AG,"absolute",'A-methods'!$AF:$AF,$B1222,'A-methods'!$G:$G,$C1222,'A-methods'!$A:$A,$D1222)</f>
        <v>0</v>
      </c>
      <c r="O1222" s="243">
        <f>SUMIFS('A-methods'!U:U,'A-methods'!$AG:$AG,"absolute",'A-methods'!$AF:$AF,$B1222,'A-methods'!$G:$G,$C1222,'A-methods'!$A:$A,$D1222)</f>
        <v>0</v>
      </c>
      <c r="P1222" s="243">
        <f>SUMIFS('A-methods'!V:V,'A-methods'!$AG:$AG,"absolute",'A-methods'!$AF:$AF,$B1222,'A-methods'!$G:$G,$C1222,'A-methods'!$A:$A,$D1222)</f>
        <v>0</v>
      </c>
      <c r="Q1222" s="243">
        <f>SUMIFS('A-methods'!W:W,'A-methods'!$AG:$AG,"absolute",'A-methods'!$AF:$AF,$B1222,'A-methods'!$G:$G,$C1222,'A-methods'!$A:$A,$D1222)</f>
        <v>0</v>
      </c>
      <c r="R1222" s="243">
        <f>SUMIFS('A-methods'!X:X,'A-methods'!$AG:$AG,"absolute",'A-methods'!$AF:$AF,$B1222,'A-methods'!$G:$G,$C1222,'A-methods'!$A:$A,$D1222)</f>
        <v>0</v>
      </c>
      <c r="S1222" s="243">
        <f>SUMIFS('A-methods'!Y:Y,'A-methods'!$AG:$AG,"absolute",'A-methods'!$AF:$AF,$B1222,'A-methods'!$G:$G,$C1222,'A-methods'!$A:$A,$D1222)</f>
        <v>0</v>
      </c>
      <c r="T1222" s="243">
        <f>SUMIFS('A-methods'!Z:Z,'A-methods'!$AG:$AG,"absolute",'A-methods'!$AF:$AF,$B1222,'A-methods'!$G:$G,$C1222,'A-methods'!$A:$A,$D1222)</f>
        <v>0</v>
      </c>
      <c r="U1222" s="243">
        <f>SUMIFS('A-methods'!AA:AA,'A-methods'!$AG:$AG,"absolute",'A-methods'!$AF:$AF,$B1222,'A-methods'!$G:$G,$C1222,'A-methods'!$A:$A,$D1222)</f>
        <v>0</v>
      </c>
      <c r="V1222" s="243">
        <f>SUMIFS('A-methods'!AB:AB,'A-methods'!$AG:$AG,"absolute",'A-methods'!$AF:$AF,$B1222,'A-methods'!$G:$G,$C1222,'A-methods'!$A:$A,$D1222)</f>
        <v>0</v>
      </c>
      <c r="W1222" s="243">
        <f>SUMIFS('A-methods'!AC:AC,'A-methods'!$AG:$AG,"absolute",'A-methods'!$AF:$AF,$B1222,'A-methods'!$G:$G,$C1222,'A-methods'!$A:$A,$D1222)</f>
        <v>0</v>
      </c>
      <c r="X1222" s="243">
        <f>SUMIFS('A-methods'!AD:AD,'A-methods'!$AG:$AG,"absolute",'A-methods'!$AF:$AF,$B1222,'A-methods'!$G:$G,$C1222,'A-methods'!$A:$A,$D1222)</f>
        <v>0</v>
      </c>
      <c r="Y1222" s="243">
        <f>SUMIFS('A-methods'!AE:AE,'A-methods'!$AG:$AG,"absolute",'A-methods'!$AF:$AF,$B1222,'A-methods'!$G:$G,$C1222,'A-methods'!$A:$A,$D1222)</f>
        <v>0</v>
      </c>
    </row>
    <row r="1223" spans="1:32">
      <c r="A1223" s="237" t="s">
        <v>127</v>
      </c>
      <c r="B1223" s="221" t="s">
        <v>128</v>
      </c>
      <c r="C1223" s="274" t="str">
        <f t="shared" si="118"/>
        <v>SA</v>
      </c>
      <c r="D1223" s="272" t="str">
        <f t="shared" si="119"/>
        <v>Best</v>
      </c>
      <c r="E1223" s="195">
        <f>SUMIFS('A-methods'!K:K,'A-methods'!$AG:$AG,"absolute",'A-methods'!$AF:$AF,$B1223,'A-methods'!$G:$G,$C1223,'A-methods'!$A:$A,$D1223)</f>
        <v>0</v>
      </c>
      <c r="F1223" s="243">
        <f>SUMIFS('A-methods'!L:L,'A-methods'!$AG:$AG,"absolute",'A-methods'!$AF:$AF,$B1223,'A-methods'!$G:$G,$C1223,'A-methods'!$A:$A,$D1223)</f>
        <v>0</v>
      </c>
      <c r="G1223" s="243">
        <f>SUMIFS('A-methods'!M:M,'A-methods'!$AG:$AG,"absolute",'A-methods'!$AF:$AF,$B1223,'A-methods'!$G:$G,$C1223,'A-methods'!$A:$A,$D1223)</f>
        <v>0</v>
      </c>
      <c r="H1223" s="243">
        <f>SUMIFS('A-methods'!N:N,'A-methods'!$AG:$AG,"absolute",'A-methods'!$AF:$AF,$B1223,'A-methods'!$G:$G,$C1223,'A-methods'!$A:$A,$D1223)</f>
        <v>0</v>
      </c>
      <c r="I1223" s="243">
        <f>SUMIFS('A-methods'!O:O,'A-methods'!$AG:$AG,"absolute",'A-methods'!$AF:$AF,$B1223,'A-methods'!$G:$G,$C1223,'A-methods'!$A:$A,$D1223)</f>
        <v>0</v>
      </c>
      <c r="J1223" s="243">
        <f>SUMIFS('A-methods'!P:P,'A-methods'!$AG:$AG,"absolute",'A-methods'!$AF:$AF,$B1223,'A-methods'!$G:$G,$C1223,'A-methods'!$A:$A,$D1223)</f>
        <v>0</v>
      </c>
      <c r="K1223" s="243">
        <f>SUMIFS('A-methods'!Q:Q,'A-methods'!$AG:$AG,"absolute",'A-methods'!$AF:$AF,$B1223,'A-methods'!$G:$G,$C1223,'A-methods'!$A:$A,$D1223)</f>
        <v>0</v>
      </c>
      <c r="L1223" s="243">
        <f>SUMIFS('A-methods'!R:R,'A-methods'!$AG:$AG,"absolute",'A-methods'!$AF:$AF,$B1223,'A-methods'!$G:$G,$C1223,'A-methods'!$A:$A,$D1223)</f>
        <v>0</v>
      </c>
      <c r="M1223" s="243">
        <f>SUMIFS('A-methods'!S:S,'A-methods'!$AG:$AG,"absolute",'A-methods'!$AF:$AF,$B1223,'A-methods'!$G:$G,$C1223,'A-methods'!$A:$A,$D1223)</f>
        <v>0</v>
      </c>
      <c r="N1223" s="243">
        <f>SUMIFS('A-methods'!T:T,'A-methods'!$AG:$AG,"absolute",'A-methods'!$AF:$AF,$B1223,'A-methods'!$G:$G,$C1223,'A-methods'!$A:$A,$D1223)</f>
        <v>0</v>
      </c>
      <c r="O1223" s="243">
        <f>SUMIFS('A-methods'!U:U,'A-methods'!$AG:$AG,"absolute",'A-methods'!$AF:$AF,$B1223,'A-methods'!$G:$G,$C1223,'A-methods'!$A:$A,$D1223)</f>
        <v>0</v>
      </c>
      <c r="P1223" s="243">
        <f>SUMIFS('A-methods'!V:V,'A-methods'!$AG:$AG,"absolute",'A-methods'!$AF:$AF,$B1223,'A-methods'!$G:$G,$C1223,'A-methods'!$A:$A,$D1223)</f>
        <v>0</v>
      </c>
      <c r="Q1223" s="243">
        <f>SUMIFS('A-methods'!W:W,'A-methods'!$AG:$AG,"absolute",'A-methods'!$AF:$AF,$B1223,'A-methods'!$G:$G,$C1223,'A-methods'!$A:$A,$D1223)</f>
        <v>0</v>
      </c>
      <c r="R1223" s="243">
        <f>SUMIFS('A-methods'!X:X,'A-methods'!$AG:$AG,"absolute",'A-methods'!$AF:$AF,$B1223,'A-methods'!$G:$G,$C1223,'A-methods'!$A:$A,$D1223)</f>
        <v>0</v>
      </c>
      <c r="S1223" s="243">
        <f>SUMIFS('A-methods'!Y:Y,'A-methods'!$AG:$AG,"absolute",'A-methods'!$AF:$AF,$B1223,'A-methods'!$G:$G,$C1223,'A-methods'!$A:$A,$D1223)</f>
        <v>0</v>
      </c>
      <c r="T1223" s="243">
        <f>SUMIFS('A-methods'!Z:Z,'A-methods'!$AG:$AG,"absolute",'A-methods'!$AF:$AF,$B1223,'A-methods'!$G:$G,$C1223,'A-methods'!$A:$A,$D1223)</f>
        <v>0</v>
      </c>
      <c r="U1223" s="243">
        <f>SUMIFS('A-methods'!AA:AA,'A-methods'!$AG:$AG,"absolute",'A-methods'!$AF:$AF,$B1223,'A-methods'!$G:$G,$C1223,'A-methods'!$A:$A,$D1223)</f>
        <v>0</v>
      </c>
      <c r="V1223" s="243">
        <f>SUMIFS('A-methods'!AB:AB,'A-methods'!$AG:$AG,"absolute",'A-methods'!$AF:$AF,$B1223,'A-methods'!$G:$G,$C1223,'A-methods'!$A:$A,$D1223)</f>
        <v>0</v>
      </c>
      <c r="W1223" s="243">
        <f>SUMIFS('A-methods'!AC:AC,'A-methods'!$AG:$AG,"absolute",'A-methods'!$AF:$AF,$B1223,'A-methods'!$G:$G,$C1223,'A-methods'!$A:$A,$D1223)</f>
        <v>0</v>
      </c>
      <c r="X1223" s="243">
        <f>SUMIFS('A-methods'!AD:AD,'A-methods'!$AG:$AG,"absolute",'A-methods'!$AF:$AF,$B1223,'A-methods'!$G:$G,$C1223,'A-methods'!$A:$A,$D1223)</f>
        <v>0</v>
      </c>
      <c r="Y1223" s="243">
        <f>SUMIFS('A-methods'!AE:AE,'A-methods'!$AG:$AG,"absolute",'A-methods'!$AF:$AF,$B1223,'A-methods'!$G:$G,$C1223,'A-methods'!$A:$A,$D1223)</f>
        <v>0</v>
      </c>
    </row>
    <row r="1224" spans="1:32">
      <c r="A1224" s="237" t="s">
        <v>254</v>
      </c>
      <c r="B1224" s="221" t="s">
        <v>202</v>
      </c>
      <c r="C1224" s="274" t="str">
        <f t="shared" si="118"/>
        <v>SA</v>
      </c>
      <c r="D1224" s="272" t="str">
        <f t="shared" si="119"/>
        <v>Best</v>
      </c>
      <c r="E1224" s="195">
        <f>SUMIFS('A-methods'!K:K,'A-methods'!$AG:$AG,"absolute",'A-methods'!$AF:$AF,$B1224,'A-methods'!$G:$G,$C1224,'A-methods'!$A:$A,$D1224)</f>
        <v>0</v>
      </c>
      <c r="F1224" s="243">
        <f>SUMIFS('A-methods'!L:L,'A-methods'!$AG:$AG,"absolute",'A-methods'!$AF:$AF,$B1224,'A-methods'!$G:$G,$C1224,'A-methods'!$A:$A,$D1224)</f>
        <v>0</v>
      </c>
      <c r="G1224" s="243">
        <f>SUMIFS('A-methods'!M:M,'A-methods'!$AG:$AG,"absolute",'A-methods'!$AF:$AF,$B1224,'A-methods'!$G:$G,$C1224,'A-methods'!$A:$A,$D1224)</f>
        <v>0</v>
      </c>
      <c r="H1224" s="243">
        <f>SUMIFS('A-methods'!N:N,'A-methods'!$AG:$AG,"absolute",'A-methods'!$AF:$AF,$B1224,'A-methods'!$G:$G,$C1224,'A-methods'!$A:$A,$D1224)</f>
        <v>0</v>
      </c>
      <c r="I1224" s="243">
        <f>SUMIFS('A-methods'!O:O,'A-methods'!$AG:$AG,"absolute",'A-methods'!$AF:$AF,$B1224,'A-methods'!$G:$G,$C1224,'A-methods'!$A:$A,$D1224)</f>
        <v>0</v>
      </c>
      <c r="J1224" s="243">
        <f>SUMIFS('A-methods'!P:P,'A-methods'!$AG:$AG,"absolute",'A-methods'!$AF:$AF,$B1224,'A-methods'!$G:$G,$C1224,'A-methods'!$A:$A,$D1224)</f>
        <v>0</v>
      </c>
      <c r="K1224" s="243">
        <f>SUMIFS('A-methods'!Q:Q,'A-methods'!$AG:$AG,"absolute",'A-methods'!$AF:$AF,$B1224,'A-methods'!$G:$G,$C1224,'A-methods'!$A:$A,$D1224)</f>
        <v>0</v>
      </c>
      <c r="L1224" s="243">
        <f>SUMIFS('A-methods'!R:R,'A-methods'!$AG:$AG,"absolute",'A-methods'!$AF:$AF,$B1224,'A-methods'!$G:$G,$C1224,'A-methods'!$A:$A,$D1224)</f>
        <v>0</v>
      </c>
      <c r="M1224" s="243">
        <f>SUMIFS('A-methods'!S:S,'A-methods'!$AG:$AG,"absolute",'A-methods'!$AF:$AF,$B1224,'A-methods'!$G:$G,$C1224,'A-methods'!$A:$A,$D1224)</f>
        <v>0</v>
      </c>
      <c r="N1224" s="243">
        <f>SUMIFS('A-methods'!T:T,'A-methods'!$AG:$AG,"absolute",'A-methods'!$AF:$AF,$B1224,'A-methods'!$G:$G,$C1224,'A-methods'!$A:$A,$D1224)</f>
        <v>0</v>
      </c>
      <c r="O1224" s="243">
        <f>SUMIFS('A-methods'!U:U,'A-methods'!$AG:$AG,"absolute",'A-methods'!$AF:$AF,$B1224,'A-methods'!$G:$G,$C1224,'A-methods'!$A:$A,$D1224)</f>
        <v>0</v>
      </c>
      <c r="P1224" s="243">
        <f>SUMIFS('A-methods'!V:V,'A-methods'!$AG:$AG,"absolute",'A-methods'!$AF:$AF,$B1224,'A-methods'!$G:$G,$C1224,'A-methods'!$A:$A,$D1224)</f>
        <v>0</v>
      </c>
      <c r="Q1224" s="243">
        <f>SUMIFS('A-methods'!W:W,'A-methods'!$AG:$AG,"absolute",'A-methods'!$AF:$AF,$B1224,'A-methods'!$G:$G,$C1224,'A-methods'!$A:$A,$D1224)</f>
        <v>0</v>
      </c>
      <c r="R1224" s="243">
        <f>SUMIFS('A-methods'!X:X,'A-methods'!$AG:$AG,"absolute",'A-methods'!$AF:$AF,$B1224,'A-methods'!$G:$G,$C1224,'A-methods'!$A:$A,$D1224)</f>
        <v>0</v>
      </c>
      <c r="S1224" s="243">
        <f>SUMIFS('A-methods'!Y:Y,'A-methods'!$AG:$AG,"absolute",'A-methods'!$AF:$AF,$B1224,'A-methods'!$G:$G,$C1224,'A-methods'!$A:$A,$D1224)</f>
        <v>0</v>
      </c>
      <c r="T1224" s="243">
        <f>SUMIFS('A-methods'!Z:Z,'A-methods'!$AG:$AG,"absolute",'A-methods'!$AF:$AF,$B1224,'A-methods'!$G:$G,$C1224,'A-methods'!$A:$A,$D1224)</f>
        <v>0</v>
      </c>
      <c r="U1224" s="243">
        <f>SUMIFS('A-methods'!AA:AA,'A-methods'!$AG:$AG,"absolute",'A-methods'!$AF:$AF,$B1224,'A-methods'!$G:$G,$C1224,'A-methods'!$A:$A,$D1224)</f>
        <v>0</v>
      </c>
      <c r="V1224" s="243">
        <f>SUMIFS('A-methods'!AB:AB,'A-methods'!$AG:$AG,"absolute",'A-methods'!$AF:$AF,$B1224,'A-methods'!$G:$G,$C1224,'A-methods'!$A:$A,$D1224)</f>
        <v>0</v>
      </c>
      <c r="W1224" s="243">
        <f>SUMIFS('A-methods'!AC:AC,'A-methods'!$AG:$AG,"absolute",'A-methods'!$AF:$AF,$B1224,'A-methods'!$G:$G,$C1224,'A-methods'!$A:$A,$D1224)</f>
        <v>0</v>
      </c>
      <c r="X1224" s="243">
        <f>SUMIFS('A-methods'!AD:AD,'A-methods'!$AG:$AG,"absolute",'A-methods'!$AF:$AF,$B1224,'A-methods'!$G:$G,$C1224,'A-methods'!$A:$A,$D1224)</f>
        <v>0</v>
      </c>
      <c r="Y1224" s="243">
        <f>SUMIFS('A-methods'!AE:AE,'A-methods'!$AG:$AG,"absolute",'A-methods'!$AF:$AF,$B1224,'A-methods'!$G:$G,$C1224,'A-methods'!$A:$A,$D1224)</f>
        <v>0</v>
      </c>
    </row>
    <row r="1225" spans="1:32">
      <c r="A1225" s="237" t="s">
        <v>255</v>
      </c>
      <c r="B1225" s="221" t="s">
        <v>227</v>
      </c>
      <c r="C1225" s="274" t="str">
        <f t="shared" si="118"/>
        <v>SA</v>
      </c>
      <c r="D1225" s="272" t="str">
        <f t="shared" si="119"/>
        <v>Best</v>
      </c>
      <c r="E1225" s="195">
        <f>SUMIFS('A-methods'!K:K,'A-methods'!$AG:$AG,"absolute",'A-methods'!$AF:$AF,$B1225,'A-methods'!$G:$G,$C1225,'A-methods'!$A:$A,$D1225)</f>
        <v>0</v>
      </c>
      <c r="F1225" s="243">
        <f>SUMIFS('A-methods'!L:L,'A-methods'!$AG:$AG,"absolute",'A-methods'!$AF:$AF,$B1225,'A-methods'!$G:$G,$C1225,'A-methods'!$A:$A,$D1225)</f>
        <v>0</v>
      </c>
      <c r="G1225" s="243">
        <f>SUMIFS('A-methods'!M:M,'A-methods'!$AG:$AG,"absolute",'A-methods'!$AF:$AF,$B1225,'A-methods'!$G:$G,$C1225,'A-methods'!$A:$A,$D1225)</f>
        <v>0</v>
      </c>
      <c r="H1225" s="243">
        <f>SUMIFS('A-methods'!N:N,'A-methods'!$AG:$AG,"absolute",'A-methods'!$AF:$AF,$B1225,'A-methods'!$G:$G,$C1225,'A-methods'!$A:$A,$D1225)</f>
        <v>0</v>
      </c>
      <c r="I1225" s="243">
        <f>SUMIFS('A-methods'!O:O,'A-methods'!$AG:$AG,"absolute",'A-methods'!$AF:$AF,$B1225,'A-methods'!$G:$G,$C1225,'A-methods'!$A:$A,$D1225)</f>
        <v>0</v>
      </c>
      <c r="J1225" s="243">
        <f>SUMIFS('A-methods'!P:P,'A-methods'!$AG:$AG,"absolute",'A-methods'!$AF:$AF,$B1225,'A-methods'!$G:$G,$C1225,'A-methods'!$A:$A,$D1225)</f>
        <v>0</v>
      </c>
      <c r="K1225" s="243">
        <f>SUMIFS('A-methods'!Q:Q,'A-methods'!$AG:$AG,"absolute",'A-methods'!$AF:$AF,$B1225,'A-methods'!$G:$G,$C1225,'A-methods'!$A:$A,$D1225)</f>
        <v>0</v>
      </c>
      <c r="L1225" s="243">
        <f>SUMIFS('A-methods'!R:R,'A-methods'!$AG:$AG,"absolute",'A-methods'!$AF:$AF,$B1225,'A-methods'!$G:$G,$C1225,'A-methods'!$A:$A,$D1225)</f>
        <v>0</v>
      </c>
      <c r="M1225" s="243">
        <f>SUMIFS('A-methods'!S:S,'A-methods'!$AG:$AG,"absolute",'A-methods'!$AF:$AF,$B1225,'A-methods'!$G:$G,$C1225,'A-methods'!$A:$A,$D1225)</f>
        <v>0</v>
      </c>
      <c r="N1225" s="243">
        <f>SUMIFS('A-methods'!T:T,'A-methods'!$AG:$AG,"absolute",'A-methods'!$AF:$AF,$B1225,'A-methods'!$G:$G,$C1225,'A-methods'!$A:$A,$D1225)</f>
        <v>0</v>
      </c>
      <c r="O1225" s="243">
        <f>SUMIFS('A-methods'!U:U,'A-methods'!$AG:$AG,"absolute",'A-methods'!$AF:$AF,$B1225,'A-methods'!$G:$G,$C1225,'A-methods'!$A:$A,$D1225)</f>
        <v>0</v>
      </c>
      <c r="P1225" s="243">
        <f>SUMIFS('A-methods'!V:V,'A-methods'!$AG:$AG,"absolute",'A-methods'!$AF:$AF,$B1225,'A-methods'!$G:$G,$C1225,'A-methods'!$A:$A,$D1225)</f>
        <v>0</v>
      </c>
      <c r="Q1225" s="243">
        <f>SUMIFS('A-methods'!W:W,'A-methods'!$AG:$AG,"absolute",'A-methods'!$AF:$AF,$B1225,'A-methods'!$G:$G,$C1225,'A-methods'!$A:$A,$D1225)</f>
        <v>0</v>
      </c>
      <c r="R1225" s="243">
        <f>SUMIFS('A-methods'!X:X,'A-methods'!$AG:$AG,"absolute",'A-methods'!$AF:$AF,$B1225,'A-methods'!$G:$G,$C1225,'A-methods'!$A:$A,$D1225)</f>
        <v>0</v>
      </c>
      <c r="S1225" s="243">
        <f>SUMIFS('A-methods'!Y:Y,'A-methods'!$AG:$AG,"absolute",'A-methods'!$AF:$AF,$B1225,'A-methods'!$G:$G,$C1225,'A-methods'!$A:$A,$D1225)</f>
        <v>0</v>
      </c>
      <c r="T1225" s="243">
        <f>SUMIFS('A-methods'!Z:Z,'A-methods'!$AG:$AG,"absolute",'A-methods'!$AF:$AF,$B1225,'A-methods'!$G:$G,$C1225,'A-methods'!$A:$A,$D1225)</f>
        <v>0</v>
      </c>
      <c r="U1225" s="243">
        <f>SUMIFS('A-methods'!AA:AA,'A-methods'!$AG:$AG,"absolute",'A-methods'!$AF:$AF,$B1225,'A-methods'!$G:$G,$C1225,'A-methods'!$A:$A,$D1225)</f>
        <v>0</v>
      </c>
      <c r="V1225" s="243">
        <f>SUMIFS('A-methods'!AB:AB,'A-methods'!$AG:$AG,"absolute",'A-methods'!$AF:$AF,$B1225,'A-methods'!$G:$G,$C1225,'A-methods'!$A:$A,$D1225)</f>
        <v>0</v>
      </c>
      <c r="W1225" s="243">
        <f>SUMIFS('A-methods'!AC:AC,'A-methods'!$AG:$AG,"absolute",'A-methods'!$AF:$AF,$B1225,'A-methods'!$G:$G,$C1225,'A-methods'!$A:$A,$D1225)</f>
        <v>0</v>
      </c>
      <c r="X1225" s="243">
        <f>SUMIFS('A-methods'!AD:AD,'A-methods'!$AG:$AG,"absolute",'A-methods'!$AF:$AF,$B1225,'A-methods'!$G:$G,$C1225,'A-methods'!$A:$A,$D1225)</f>
        <v>0</v>
      </c>
      <c r="Y1225" s="243">
        <f>SUMIFS('A-methods'!AE:AE,'A-methods'!$AG:$AG,"absolute",'A-methods'!$AF:$AF,$B1225,'A-methods'!$G:$G,$C1225,'A-methods'!$A:$A,$D1225)</f>
        <v>0</v>
      </c>
    </row>
    <row r="1226" spans="1:32">
      <c r="A1226" s="237" t="s">
        <v>256</v>
      </c>
      <c r="B1226" s="221" t="s">
        <v>372</v>
      </c>
      <c r="C1226" s="274" t="str">
        <f t="shared" si="118"/>
        <v>SA</v>
      </c>
      <c r="D1226" s="272" t="str">
        <f t="shared" si="119"/>
        <v>Best</v>
      </c>
      <c r="E1226" s="195">
        <f>SUMIFS('A-methods'!K:K,'A-methods'!$AG:$AG,"absolute",'A-methods'!$AF:$AF,$B1226,'A-methods'!$G:$G,$C1226,'A-methods'!$A:$A,$D1226)</f>
        <v>0</v>
      </c>
      <c r="F1226" s="243">
        <f>SUMIFS('A-methods'!L:L,'A-methods'!$AG:$AG,"absolute",'A-methods'!$AF:$AF,$B1226,'A-methods'!$G:$G,$C1226,'A-methods'!$A:$A,$D1226)</f>
        <v>0</v>
      </c>
      <c r="G1226" s="243">
        <f>SUMIFS('A-methods'!M:M,'A-methods'!$AG:$AG,"absolute",'A-methods'!$AF:$AF,$B1226,'A-methods'!$G:$G,$C1226,'A-methods'!$A:$A,$D1226)</f>
        <v>0</v>
      </c>
      <c r="H1226" s="243">
        <f>SUMIFS('A-methods'!N:N,'A-methods'!$AG:$AG,"absolute",'A-methods'!$AF:$AF,$B1226,'A-methods'!$G:$G,$C1226,'A-methods'!$A:$A,$D1226)</f>
        <v>0</v>
      </c>
      <c r="I1226" s="243">
        <f>SUMIFS('A-methods'!O:O,'A-methods'!$AG:$AG,"absolute",'A-methods'!$AF:$AF,$B1226,'A-methods'!$G:$G,$C1226,'A-methods'!$A:$A,$D1226)</f>
        <v>0</v>
      </c>
      <c r="J1226" s="243">
        <f>SUMIFS('A-methods'!P:P,'A-methods'!$AG:$AG,"absolute",'A-methods'!$AF:$AF,$B1226,'A-methods'!$G:$G,$C1226,'A-methods'!$A:$A,$D1226)</f>
        <v>0</v>
      </c>
      <c r="K1226" s="243">
        <f>SUMIFS('A-methods'!Q:Q,'A-methods'!$AG:$AG,"absolute",'A-methods'!$AF:$AF,$B1226,'A-methods'!$G:$G,$C1226,'A-methods'!$A:$A,$D1226)</f>
        <v>0</v>
      </c>
      <c r="L1226" s="243">
        <f>SUMIFS('A-methods'!R:R,'A-methods'!$AG:$AG,"absolute",'A-methods'!$AF:$AF,$B1226,'A-methods'!$G:$G,$C1226,'A-methods'!$A:$A,$D1226)</f>
        <v>0</v>
      </c>
      <c r="M1226" s="243">
        <f>SUMIFS('A-methods'!S:S,'A-methods'!$AG:$AG,"absolute",'A-methods'!$AF:$AF,$B1226,'A-methods'!$G:$G,$C1226,'A-methods'!$A:$A,$D1226)</f>
        <v>0</v>
      </c>
      <c r="N1226" s="243">
        <f>SUMIFS('A-methods'!T:T,'A-methods'!$AG:$AG,"absolute",'A-methods'!$AF:$AF,$B1226,'A-methods'!$G:$G,$C1226,'A-methods'!$A:$A,$D1226)</f>
        <v>0</v>
      </c>
      <c r="O1226" s="243">
        <f>SUMIFS('A-methods'!U:U,'A-methods'!$AG:$AG,"absolute",'A-methods'!$AF:$AF,$B1226,'A-methods'!$G:$G,$C1226,'A-methods'!$A:$A,$D1226)</f>
        <v>0</v>
      </c>
      <c r="P1226" s="243">
        <f>SUMIFS('A-methods'!V:V,'A-methods'!$AG:$AG,"absolute",'A-methods'!$AF:$AF,$B1226,'A-methods'!$G:$G,$C1226,'A-methods'!$A:$A,$D1226)</f>
        <v>0</v>
      </c>
      <c r="Q1226" s="243">
        <f>SUMIFS('A-methods'!W:W,'A-methods'!$AG:$AG,"absolute",'A-methods'!$AF:$AF,$B1226,'A-methods'!$G:$G,$C1226,'A-methods'!$A:$A,$D1226)</f>
        <v>0</v>
      </c>
      <c r="R1226" s="243">
        <f>SUMIFS('A-methods'!X:X,'A-methods'!$AG:$AG,"absolute",'A-methods'!$AF:$AF,$B1226,'A-methods'!$G:$G,$C1226,'A-methods'!$A:$A,$D1226)</f>
        <v>0</v>
      </c>
      <c r="S1226" s="243">
        <f>SUMIFS('A-methods'!Y:Y,'A-methods'!$AG:$AG,"absolute",'A-methods'!$AF:$AF,$B1226,'A-methods'!$G:$G,$C1226,'A-methods'!$A:$A,$D1226)</f>
        <v>0</v>
      </c>
      <c r="T1226" s="243">
        <f>SUMIFS('A-methods'!Z:Z,'A-methods'!$AG:$AG,"absolute",'A-methods'!$AF:$AF,$B1226,'A-methods'!$G:$G,$C1226,'A-methods'!$A:$A,$D1226)</f>
        <v>0</v>
      </c>
      <c r="U1226" s="243">
        <f>SUMIFS('A-methods'!AA:AA,'A-methods'!$AG:$AG,"absolute",'A-methods'!$AF:$AF,$B1226,'A-methods'!$G:$G,$C1226,'A-methods'!$A:$A,$D1226)</f>
        <v>0</v>
      </c>
      <c r="V1226" s="243">
        <f>SUMIFS('A-methods'!AB:AB,'A-methods'!$AG:$AG,"absolute",'A-methods'!$AF:$AF,$B1226,'A-methods'!$G:$G,$C1226,'A-methods'!$A:$A,$D1226)</f>
        <v>0</v>
      </c>
      <c r="W1226" s="243">
        <f>SUMIFS('A-methods'!AC:AC,'A-methods'!$AG:$AG,"absolute",'A-methods'!$AF:$AF,$B1226,'A-methods'!$G:$G,$C1226,'A-methods'!$A:$A,$D1226)</f>
        <v>0</v>
      </c>
      <c r="X1226" s="243">
        <f>SUMIFS('A-methods'!AD:AD,'A-methods'!$AG:$AG,"absolute",'A-methods'!$AF:$AF,$B1226,'A-methods'!$G:$G,$C1226,'A-methods'!$A:$A,$D1226)</f>
        <v>0</v>
      </c>
      <c r="Y1226" s="243">
        <f>SUMIFS('A-methods'!AE:AE,'A-methods'!$AG:$AG,"absolute",'A-methods'!$AF:$AF,$B1226,'A-methods'!$G:$G,$C1226,'A-methods'!$A:$A,$D1226)</f>
        <v>0</v>
      </c>
    </row>
    <row r="1227" spans="1:32">
      <c r="A1227" s="237" t="s">
        <v>370</v>
      </c>
      <c r="B1227" s="221" t="s">
        <v>371</v>
      </c>
      <c r="C1227" s="274" t="str">
        <f t="shared" si="118"/>
        <v>SA</v>
      </c>
      <c r="D1227" s="272" t="str">
        <f t="shared" si="119"/>
        <v>Best</v>
      </c>
      <c r="E1227" s="195">
        <f>SUMIFS('A-methods'!K:K,'A-methods'!$AG:$AG,"absolute",'A-methods'!$AF:$AF,$B1227,'A-methods'!$G:$G,$C1227,'A-methods'!$A:$A,$D1227)</f>
        <v>0</v>
      </c>
      <c r="F1227" s="243">
        <f>SUMIFS('A-methods'!L:L,'A-methods'!$AG:$AG,"absolute",'A-methods'!$AF:$AF,$B1227,'A-methods'!$G:$G,$C1227,'A-methods'!$A:$A,$D1227)</f>
        <v>0</v>
      </c>
      <c r="G1227" s="243">
        <f>SUMIFS('A-methods'!M:M,'A-methods'!$AG:$AG,"absolute",'A-methods'!$AF:$AF,$B1227,'A-methods'!$G:$G,$C1227,'A-methods'!$A:$A,$D1227)</f>
        <v>0</v>
      </c>
      <c r="H1227" s="243">
        <f>SUMIFS('A-methods'!N:N,'A-methods'!$AG:$AG,"absolute",'A-methods'!$AF:$AF,$B1227,'A-methods'!$G:$G,$C1227,'A-methods'!$A:$A,$D1227)</f>
        <v>0</v>
      </c>
      <c r="I1227" s="243">
        <f>SUMIFS('A-methods'!O:O,'A-methods'!$AG:$AG,"absolute",'A-methods'!$AF:$AF,$B1227,'A-methods'!$G:$G,$C1227,'A-methods'!$A:$A,$D1227)</f>
        <v>0</v>
      </c>
      <c r="J1227" s="243">
        <f>SUMIFS('A-methods'!P:P,'A-methods'!$AG:$AG,"absolute",'A-methods'!$AF:$AF,$B1227,'A-methods'!$G:$G,$C1227,'A-methods'!$A:$A,$D1227)</f>
        <v>0</v>
      </c>
      <c r="K1227" s="243">
        <f>SUMIFS('A-methods'!Q:Q,'A-methods'!$AG:$AG,"absolute",'A-methods'!$AF:$AF,$B1227,'A-methods'!$G:$G,$C1227,'A-methods'!$A:$A,$D1227)</f>
        <v>0</v>
      </c>
      <c r="L1227" s="243">
        <f>SUMIFS('A-methods'!R:R,'A-methods'!$AG:$AG,"absolute",'A-methods'!$AF:$AF,$B1227,'A-methods'!$G:$G,$C1227,'A-methods'!$A:$A,$D1227)</f>
        <v>0</v>
      </c>
      <c r="M1227" s="243">
        <f>SUMIFS('A-methods'!S:S,'A-methods'!$AG:$AG,"absolute",'A-methods'!$AF:$AF,$B1227,'A-methods'!$G:$G,$C1227,'A-methods'!$A:$A,$D1227)</f>
        <v>0</v>
      </c>
      <c r="N1227" s="243">
        <f>SUMIFS('A-methods'!T:T,'A-methods'!$AG:$AG,"absolute",'A-methods'!$AF:$AF,$B1227,'A-methods'!$G:$G,$C1227,'A-methods'!$A:$A,$D1227)</f>
        <v>0</v>
      </c>
      <c r="O1227" s="243">
        <f>SUMIFS('A-methods'!U:U,'A-methods'!$AG:$AG,"absolute",'A-methods'!$AF:$AF,$B1227,'A-methods'!$G:$G,$C1227,'A-methods'!$A:$A,$D1227)</f>
        <v>0</v>
      </c>
      <c r="P1227" s="243">
        <f>SUMIFS('A-methods'!V:V,'A-methods'!$AG:$AG,"absolute",'A-methods'!$AF:$AF,$B1227,'A-methods'!$G:$G,$C1227,'A-methods'!$A:$A,$D1227)</f>
        <v>0</v>
      </c>
      <c r="Q1227" s="243">
        <f>SUMIFS('A-methods'!W:W,'A-methods'!$AG:$AG,"absolute",'A-methods'!$AF:$AF,$B1227,'A-methods'!$G:$G,$C1227,'A-methods'!$A:$A,$D1227)</f>
        <v>0</v>
      </c>
      <c r="R1227" s="243">
        <f>SUMIFS('A-methods'!X:X,'A-methods'!$AG:$AG,"absolute",'A-methods'!$AF:$AF,$B1227,'A-methods'!$G:$G,$C1227,'A-methods'!$A:$A,$D1227)</f>
        <v>0</v>
      </c>
      <c r="S1227" s="243">
        <f>SUMIFS('A-methods'!Y:Y,'A-methods'!$AG:$AG,"absolute",'A-methods'!$AF:$AF,$B1227,'A-methods'!$G:$G,$C1227,'A-methods'!$A:$A,$D1227)</f>
        <v>0</v>
      </c>
      <c r="T1227" s="243">
        <f>SUMIFS('A-methods'!Z:Z,'A-methods'!$AG:$AG,"absolute",'A-methods'!$AF:$AF,$B1227,'A-methods'!$G:$G,$C1227,'A-methods'!$A:$A,$D1227)</f>
        <v>0</v>
      </c>
      <c r="U1227" s="243">
        <f>SUMIFS('A-methods'!AA:AA,'A-methods'!$AG:$AG,"absolute",'A-methods'!$AF:$AF,$B1227,'A-methods'!$G:$G,$C1227,'A-methods'!$A:$A,$D1227)</f>
        <v>0</v>
      </c>
      <c r="V1227" s="243">
        <f>SUMIFS('A-methods'!AB:AB,'A-methods'!$AG:$AG,"absolute",'A-methods'!$AF:$AF,$B1227,'A-methods'!$G:$G,$C1227,'A-methods'!$A:$A,$D1227)</f>
        <v>0</v>
      </c>
      <c r="W1227" s="243">
        <f>SUMIFS('A-methods'!AC:AC,'A-methods'!$AG:$AG,"absolute",'A-methods'!$AF:$AF,$B1227,'A-methods'!$G:$G,$C1227,'A-methods'!$A:$A,$D1227)</f>
        <v>0</v>
      </c>
      <c r="X1227" s="243">
        <f>SUMIFS('A-methods'!AD:AD,'A-methods'!$AG:$AG,"absolute",'A-methods'!$AF:$AF,$B1227,'A-methods'!$G:$G,$C1227,'A-methods'!$A:$A,$D1227)</f>
        <v>0</v>
      </c>
      <c r="Y1227" s="243">
        <f>SUMIFS('A-methods'!AE:AE,'A-methods'!$AG:$AG,"absolute",'A-methods'!$AF:$AF,$B1227,'A-methods'!$G:$G,$C1227,'A-methods'!$A:$A,$D1227)</f>
        <v>0</v>
      </c>
    </row>
    <row r="1228" spans="1:32">
      <c r="A1228" s="237" t="s">
        <v>381</v>
      </c>
      <c r="B1228" s="221" t="s">
        <v>382</v>
      </c>
      <c r="C1228" s="274" t="str">
        <f t="shared" si="118"/>
        <v>SA</v>
      </c>
      <c r="D1228" s="272" t="str">
        <f t="shared" si="119"/>
        <v>Best</v>
      </c>
      <c r="E1228" s="195">
        <f>SUMIFS('A-methods'!K:K,'A-methods'!$AG:$AG,"absolute",'A-methods'!$AF:$AF,$B1228,'A-methods'!$G:$G,$C1228,'A-methods'!$A:$A,$D1228)</f>
        <v>0</v>
      </c>
      <c r="F1228" s="243">
        <f>SUMIFS('A-methods'!L:L,'A-methods'!$AG:$AG,"absolute",'A-methods'!$AF:$AF,$B1228,'A-methods'!$G:$G,$C1228,'A-methods'!$A:$A,$D1228)</f>
        <v>0</v>
      </c>
      <c r="G1228" s="243">
        <f>SUMIFS('A-methods'!M:M,'A-methods'!$AG:$AG,"absolute",'A-methods'!$AF:$AF,$B1228,'A-methods'!$G:$G,$C1228,'A-methods'!$A:$A,$D1228)</f>
        <v>0</v>
      </c>
      <c r="H1228" s="243">
        <f>SUMIFS('A-methods'!N:N,'A-methods'!$AG:$AG,"absolute",'A-methods'!$AF:$AF,$B1228,'A-methods'!$G:$G,$C1228,'A-methods'!$A:$A,$D1228)</f>
        <v>0</v>
      </c>
      <c r="I1228" s="243">
        <f>SUMIFS('A-methods'!O:O,'A-methods'!$AG:$AG,"absolute",'A-methods'!$AF:$AF,$B1228,'A-methods'!$G:$G,$C1228,'A-methods'!$A:$A,$D1228)</f>
        <v>0</v>
      </c>
      <c r="J1228" s="243">
        <f>SUMIFS('A-methods'!P:P,'A-methods'!$AG:$AG,"absolute",'A-methods'!$AF:$AF,$B1228,'A-methods'!$G:$G,$C1228,'A-methods'!$A:$A,$D1228)</f>
        <v>0</v>
      </c>
      <c r="K1228" s="243">
        <f>SUMIFS('A-methods'!Q:Q,'A-methods'!$AG:$AG,"absolute",'A-methods'!$AF:$AF,$B1228,'A-methods'!$G:$G,$C1228,'A-methods'!$A:$A,$D1228)</f>
        <v>0</v>
      </c>
      <c r="L1228" s="243">
        <f>SUMIFS('A-methods'!R:R,'A-methods'!$AG:$AG,"absolute",'A-methods'!$AF:$AF,$B1228,'A-methods'!$G:$G,$C1228,'A-methods'!$A:$A,$D1228)</f>
        <v>0</v>
      </c>
      <c r="M1228" s="243">
        <f>SUMIFS('A-methods'!S:S,'A-methods'!$AG:$AG,"absolute",'A-methods'!$AF:$AF,$B1228,'A-methods'!$G:$G,$C1228,'A-methods'!$A:$A,$D1228)</f>
        <v>0</v>
      </c>
      <c r="N1228" s="243">
        <f>SUMIFS('A-methods'!T:T,'A-methods'!$AG:$AG,"absolute",'A-methods'!$AF:$AF,$B1228,'A-methods'!$G:$G,$C1228,'A-methods'!$A:$A,$D1228)</f>
        <v>0</v>
      </c>
      <c r="O1228" s="243">
        <f>SUMIFS('A-methods'!U:U,'A-methods'!$AG:$AG,"absolute",'A-methods'!$AF:$AF,$B1228,'A-methods'!$G:$G,$C1228,'A-methods'!$A:$A,$D1228)</f>
        <v>0</v>
      </c>
      <c r="P1228" s="243">
        <f>SUMIFS('A-methods'!V:V,'A-methods'!$AG:$AG,"absolute",'A-methods'!$AF:$AF,$B1228,'A-methods'!$G:$G,$C1228,'A-methods'!$A:$A,$D1228)</f>
        <v>0</v>
      </c>
      <c r="Q1228" s="243">
        <f>SUMIFS('A-methods'!W:W,'A-methods'!$AG:$AG,"absolute",'A-methods'!$AF:$AF,$B1228,'A-methods'!$G:$G,$C1228,'A-methods'!$A:$A,$D1228)</f>
        <v>0</v>
      </c>
      <c r="R1228" s="243">
        <f>SUMIFS('A-methods'!X:X,'A-methods'!$AG:$AG,"absolute",'A-methods'!$AF:$AF,$B1228,'A-methods'!$G:$G,$C1228,'A-methods'!$A:$A,$D1228)</f>
        <v>0</v>
      </c>
      <c r="S1228" s="243">
        <f>SUMIFS('A-methods'!Y:Y,'A-methods'!$AG:$AG,"absolute",'A-methods'!$AF:$AF,$B1228,'A-methods'!$G:$G,$C1228,'A-methods'!$A:$A,$D1228)</f>
        <v>0</v>
      </c>
      <c r="T1228" s="243">
        <f>SUMIFS('A-methods'!Z:Z,'A-methods'!$AG:$AG,"absolute",'A-methods'!$AF:$AF,$B1228,'A-methods'!$G:$G,$C1228,'A-methods'!$A:$A,$D1228)</f>
        <v>0</v>
      </c>
      <c r="U1228" s="243">
        <f>SUMIFS('A-methods'!AA:AA,'A-methods'!$AG:$AG,"absolute",'A-methods'!$AF:$AF,$B1228,'A-methods'!$G:$G,$C1228,'A-methods'!$A:$A,$D1228)</f>
        <v>0</v>
      </c>
      <c r="V1228" s="243">
        <f>SUMIFS('A-methods'!AB:AB,'A-methods'!$AG:$AG,"absolute",'A-methods'!$AF:$AF,$B1228,'A-methods'!$G:$G,$C1228,'A-methods'!$A:$A,$D1228)</f>
        <v>0</v>
      </c>
      <c r="W1228" s="243">
        <f>SUMIFS('A-methods'!AC:AC,'A-methods'!$AG:$AG,"absolute",'A-methods'!$AF:$AF,$B1228,'A-methods'!$G:$G,$C1228,'A-methods'!$A:$A,$D1228)</f>
        <v>0</v>
      </c>
      <c r="X1228" s="243">
        <f>SUMIFS('A-methods'!AD:AD,'A-methods'!$AG:$AG,"absolute",'A-methods'!$AF:$AF,$B1228,'A-methods'!$G:$G,$C1228,'A-methods'!$A:$A,$D1228)</f>
        <v>0</v>
      </c>
      <c r="Y1228" s="243">
        <f>SUMIFS('A-methods'!AE:AE,'A-methods'!$AG:$AG,"absolute",'A-methods'!$AF:$AF,$B1228,'A-methods'!$G:$G,$C1228,'A-methods'!$A:$A,$D1228)</f>
        <v>0</v>
      </c>
    </row>
    <row r="1229" spans="1:32">
      <c r="A1229" s="237" t="s">
        <v>257</v>
      </c>
      <c r="B1229" s="221" t="s">
        <v>194</v>
      </c>
      <c r="C1229" s="274" t="str">
        <f t="shared" si="118"/>
        <v>SA</v>
      </c>
      <c r="D1229" s="272" t="str">
        <f t="shared" si="119"/>
        <v>Best</v>
      </c>
      <c r="E1229" s="195">
        <f>SUMIFS('A-methods'!K:K,'A-methods'!$AG:$AG,"absolute",'A-methods'!$AF:$AF,$B1229,'A-methods'!$G:$G,$C1229,'A-methods'!$A:$A,$D1229)</f>
        <v>0</v>
      </c>
      <c r="F1229" s="243">
        <f>SUMIFS('A-methods'!L:L,'A-methods'!$AG:$AG,"absolute",'A-methods'!$AF:$AF,$B1229,'A-methods'!$G:$G,$C1229,'A-methods'!$A:$A,$D1229)</f>
        <v>0</v>
      </c>
      <c r="G1229" s="243">
        <f>SUMIFS('A-methods'!M:M,'A-methods'!$AG:$AG,"absolute",'A-methods'!$AF:$AF,$B1229,'A-methods'!$G:$G,$C1229,'A-methods'!$A:$A,$D1229)</f>
        <v>0</v>
      </c>
      <c r="H1229" s="243">
        <f>SUMIFS('A-methods'!N:N,'A-methods'!$AG:$AG,"absolute",'A-methods'!$AF:$AF,$B1229,'A-methods'!$G:$G,$C1229,'A-methods'!$A:$A,$D1229)</f>
        <v>0</v>
      </c>
      <c r="I1229" s="243">
        <f>SUMIFS('A-methods'!O:O,'A-methods'!$AG:$AG,"absolute",'A-methods'!$AF:$AF,$B1229,'A-methods'!$G:$G,$C1229,'A-methods'!$A:$A,$D1229)</f>
        <v>0</v>
      </c>
      <c r="J1229" s="243">
        <f>SUMIFS('A-methods'!P:P,'A-methods'!$AG:$AG,"absolute",'A-methods'!$AF:$AF,$B1229,'A-methods'!$G:$G,$C1229,'A-methods'!$A:$A,$D1229)</f>
        <v>0</v>
      </c>
      <c r="K1229" s="243">
        <f>SUMIFS('A-methods'!Q:Q,'A-methods'!$AG:$AG,"absolute",'A-methods'!$AF:$AF,$B1229,'A-methods'!$G:$G,$C1229,'A-methods'!$A:$A,$D1229)</f>
        <v>0</v>
      </c>
      <c r="L1229" s="243">
        <f>SUMIFS('A-methods'!R:R,'A-methods'!$AG:$AG,"absolute",'A-methods'!$AF:$AF,$B1229,'A-methods'!$G:$G,$C1229,'A-methods'!$A:$A,$D1229)</f>
        <v>0</v>
      </c>
      <c r="M1229" s="243">
        <f>SUMIFS('A-methods'!S:S,'A-methods'!$AG:$AG,"absolute",'A-methods'!$AF:$AF,$B1229,'A-methods'!$G:$G,$C1229,'A-methods'!$A:$A,$D1229)</f>
        <v>0</v>
      </c>
      <c r="N1229" s="243">
        <f>SUMIFS('A-methods'!T:T,'A-methods'!$AG:$AG,"absolute",'A-methods'!$AF:$AF,$B1229,'A-methods'!$G:$G,$C1229,'A-methods'!$A:$A,$D1229)</f>
        <v>0</v>
      </c>
      <c r="O1229" s="243">
        <f>SUMIFS('A-methods'!U:U,'A-methods'!$AG:$AG,"absolute",'A-methods'!$AF:$AF,$B1229,'A-methods'!$G:$G,$C1229,'A-methods'!$A:$A,$D1229)</f>
        <v>0</v>
      </c>
      <c r="P1229" s="243">
        <f>SUMIFS('A-methods'!V:V,'A-methods'!$AG:$AG,"absolute",'A-methods'!$AF:$AF,$B1229,'A-methods'!$G:$G,$C1229,'A-methods'!$A:$A,$D1229)</f>
        <v>0</v>
      </c>
      <c r="Q1229" s="243">
        <f>SUMIFS('A-methods'!W:W,'A-methods'!$AG:$AG,"absolute",'A-methods'!$AF:$AF,$B1229,'A-methods'!$G:$G,$C1229,'A-methods'!$A:$A,$D1229)</f>
        <v>0</v>
      </c>
      <c r="R1229" s="243">
        <f>SUMIFS('A-methods'!X:X,'A-methods'!$AG:$AG,"absolute",'A-methods'!$AF:$AF,$B1229,'A-methods'!$G:$G,$C1229,'A-methods'!$A:$A,$D1229)</f>
        <v>0</v>
      </c>
      <c r="S1229" s="243">
        <f>SUMIFS('A-methods'!Y:Y,'A-methods'!$AG:$AG,"absolute",'A-methods'!$AF:$AF,$B1229,'A-methods'!$G:$G,$C1229,'A-methods'!$A:$A,$D1229)</f>
        <v>0</v>
      </c>
      <c r="T1229" s="243">
        <f>SUMIFS('A-methods'!Z:Z,'A-methods'!$AG:$AG,"absolute",'A-methods'!$AF:$AF,$B1229,'A-methods'!$G:$G,$C1229,'A-methods'!$A:$A,$D1229)</f>
        <v>0</v>
      </c>
      <c r="U1229" s="243">
        <f>SUMIFS('A-methods'!AA:AA,'A-methods'!$AG:$AG,"absolute",'A-methods'!$AF:$AF,$B1229,'A-methods'!$G:$G,$C1229,'A-methods'!$A:$A,$D1229)</f>
        <v>0</v>
      </c>
      <c r="V1229" s="243">
        <f>SUMIFS('A-methods'!AB:AB,'A-methods'!$AG:$AG,"absolute",'A-methods'!$AF:$AF,$B1229,'A-methods'!$G:$G,$C1229,'A-methods'!$A:$A,$D1229)</f>
        <v>0</v>
      </c>
      <c r="W1229" s="243">
        <f>SUMIFS('A-methods'!AC:AC,'A-methods'!$AG:$AG,"absolute",'A-methods'!$AF:$AF,$B1229,'A-methods'!$G:$G,$C1229,'A-methods'!$A:$A,$D1229)</f>
        <v>0</v>
      </c>
      <c r="X1229" s="243">
        <f>SUMIFS('A-methods'!AD:AD,'A-methods'!$AG:$AG,"absolute",'A-methods'!$AF:$AF,$B1229,'A-methods'!$G:$G,$C1229,'A-methods'!$A:$A,$D1229)</f>
        <v>0</v>
      </c>
      <c r="Y1229" s="243">
        <f>SUMIFS('A-methods'!AE:AE,'A-methods'!$AG:$AG,"absolute",'A-methods'!$AF:$AF,$B1229,'A-methods'!$G:$G,$C1229,'A-methods'!$A:$A,$D1229)</f>
        <v>0</v>
      </c>
      <c r="Z1229" s="217" t="str">
        <f>""</f>
        <v/>
      </c>
      <c r="AA1229" s="355" t="str">
        <f>""</f>
        <v/>
      </c>
      <c r="AB1229" s="217" t="str">
        <f>""</f>
        <v/>
      </c>
      <c r="AC1229" s="217" t="str">
        <f>""</f>
        <v/>
      </c>
      <c r="AD1229" s="217" t="str">
        <f>""</f>
        <v/>
      </c>
      <c r="AE1229" s="217" t="str">
        <f>""</f>
        <v/>
      </c>
      <c r="AF1229" s="217" t="str">
        <f>""</f>
        <v/>
      </c>
    </row>
    <row r="1230" spans="1:32">
      <c r="A1230" s="237" t="s">
        <v>159</v>
      </c>
      <c r="B1230" s="221" t="s">
        <v>203</v>
      </c>
      <c r="C1230" s="274" t="str">
        <f t="shared" si="118"/>
        <v>SA</v>
      </c>
      <c r="D1230" s="272" t="str">
        <f t="shared" si="119"/>
        <v>Best</v>
      </c>
      <c r="E1230" s="195">
        <f>SUMIFS('A-methods'!K:K,'A-methods'!$AG:$AG,"absolute",'A-methods'!$AF:$AF,$B1230,'A-methods'!$G:$G,$C1230,'A-methods'!$A:$A,$D1230)</f>
        <v>0</v>
      </c>
      <c r="F1230" s="243">
        <f>SUMIFS('A-methods'!L:L,'A-methods'!$AG:$AG,"absolute",'A-methods'!$AF:$AF,$B1230,'A-methods'!$G:$G,$C1230,'A-methods'!$A:$A,$D1230)</f>
        <v>0</v>
      </c>
      <c r="G1230" s="243">
        <f>SUMIFS('A-methods'!M:M,'A-methods'!$AG:$AG,"absolute",'A-methods'!$AF:$AF,$B1230,'A-methods'!$G:$G,$C1230,'A-methods'!$A:$A,$D1230)</f>
        <v>0</v>
      </c>
      <c r="H1230" s="243">
        <f>SUMIFS('A-methods'!N:N,'A-methods'!$AG:$AG,"absolute",'A-methods'!$AF:$AF,$B1230,'A-methods'!$G:$G,$C1230,'A-methods'!$A:$A,$D1230)</f>
        <v>0</v>
      </c>
      <c r="I1230" s="243">
        <f>SUMIFS('A-methods'!O:O,'A-methods'!$AG:$AG,"absolute",'A-methods'!$AF:$AF,$B1230,'A-methods'!$G:$G,$C1230,'A-methods'!$A:$A,$D1230)</f>
        <v>0</v>
      </c>
      <c r="J1230" s="243">
        <f>SUMIFS('A-methods'!P:P,'A-methods'!$AG:$AG,"absolute",'A-methods'!$AF:$AF,$B1230,'A-methods'!$G:$G,$C1230,'A-methods'!$A:$A,$D1230)</f>
        <v>0</v>
      </c>
      <c r="K1230" s="243">
        <f>SUMIFS('A-methods'!Q:Q,'A-methods'!$AG:$AG,"absolute",'A-methods'!$AF:$AF,$B1230,'A-methods'!$G:$G,$C1230,'A-methods'!$A:$A,$D1230)</f>
        <v>0</v>
      </c>
      <c r="L1230" s="243">
        <f>SUMIFS('A-methods'!R:R,'A-methods'!$AG:$AG,"absolute",'A-methods'!$AF:$AF,$B1230,'A-methods'!$G:$G,$C1230,'A-methods'!$A:$A,$D1230)</f>
        <v>0</v>
      </c>
      <c r="M1230" s="243">
        <f>SUMIFS('A-methods'!S:S,'A-methods'!$AG:$AG,"absolute",'A-methods'!$AF:$AF,$B1230,'A-methods'!$G:$G,$C1230,'A-methods'!$A:$A,$D1230)</f>
        <v>0</v>
      </c>
      <c r="N1230" s="243">
        <f>SUMIFS('A-methods'!T:T,'A-methods'!$AG:$AG,"absolute",'A-methods'!$AF:$AF,$B1230,'A-methods'!$G:$G,$C1230,'A-methods'!$A:$A,$D1230)</f>
        <v>0</v>
      </c>
      <c r="O1230" s="243">
        <f>SUMIFS('A-methods'!U:U,'A-methods'!$AG:$AG,"absolute",'A-methods'!$AF:$AF,$B1230,'A-methods'!$G:$G,$C1230,'A-methods'!$A:$A,$D1230)</f>
        <v>0</v>
      </c>
      <c r="P1230" s="243">
        <f>SUMIFS('A-methods'!V:V,'A-methods'!$AG:$AG,"absolute",'A-methods'!$AF:$AF,$B1230,'A-methods'!$G:$G,$C1230,'A-methods'!$A:$A,$D1230)</f>
        <v>0</v>
      </c>
      <c r="Q1230" s="243">
        <f>SUMIFS('A-methods'!W:W,'A-methods'!$AG:$AG,"absolute",'A-methods'!$AF:$AF,$B1230,'A-methods'!$G:$G,$C1230,'A-methods'!$A:$A,$D1230)</f>
        <v>0</v>
      </c>
      <c r="R1230" s="243">
        <f>SUMIFS('A-methods'!X:X,'A-methods'!$AG:$AG,"absolute",'A-methods'!$AF:$AF,$B1230,'A-methods'!$G:$G,$C1230,'A-methods'!$A:$A,$D1230)</f>
        <v>0</v>
      </c>
      <c r="S1230" s="243">
        <f>SUMIFS('A-methods'!Y:Y,'A-methods'!$AG:$AG,"absolute",'A-methods'!$AF:$AF,$B1230,'A-methods'!$G:$G,$C1230,'A-methods'!$A:$A,$D1230)</f>
        <v>0</v>
      </c>
      <c r="T1230" s="243">
        <f>SUMIFS('A-methods'!Z:Z,'A-methods'!$AG:$AG,"absolute",'A-methods'!$AF:$AF,$B1230,'A-methods'!$G:$G,$C1230,'A-methods'!$A:$A,$D1230)</f>
        <v>0</v>
      </c>
      <c r="U1230" s="243">
        <f>SUMIFS('A-methods'!AA:AA,'A-methods'!$AG:$AG,"absolute",'A-methods'!$AF:$AF,$B1230,'A-methods'!$G:$G,$C1230,'A-methods'!$A:$A,$D1230)</f>
        <v>0</v>
      </c>
      <c r="V1230" s="243">
        <f>SUMIFS('A-methods'!AB:AB,'A-methods'!$AG:$AG,"absolute",'A-methods'!$AF:$AF,$B1230,'A-methods'!$G:$G,$C1230,'A-methods'!$A:$A,$D1230)</f>
        <v>0</v>
      </c>
      <c r="W1230" s="243">
        <f>SUMIFS('A-methods'!AC:AC,'A-methods'!$AG:$AG,"absolute",'A-methods'!$AF:$AF,$B1230,'A-methods'!$G:$G,$C1230,'A-methods'!$A:$A,$D1230)</f>
        <v>0</v>
      </c>
      <c r="X1230" s="243">
        <f>SUMIFS('A-methods'!AD:AD,'A-methods'!$AG:$AG,"absolute",'A-methods'!$AF:$AF,$B1230,'A-methods'!$G:$G,$C1230,'A-methods'!$A:$A,$D1230)</f>
        <v>0</v>
      </c>
      <c r="Y1230" s="243">
        <f>SUMIFS('A-methods'!AE:AE,'A-methods'!$AG:$AG,"absolute",'A-methods'!$AF:$AF,$B1230,'A-methods'!$G:$G,$C1230,'A-methods'!$A:$A,$D1230)</f>
        <v>0</v>
      </c>
    </row>
    <row r="1231" spans="1:32">
      <c r="A1231" s="237" t="s">
        <v>258</v>
      </c>
      <c r="B1231" s="221" t="s">
        <v>766</v>
      </c>
      <c r="C1231" s="274" t="str">
        <f t="shared" si="118"/>
        <v>SA</v>
      </c>
      <c r="D1231" s="272" t="str">
        <f t="shared" si="119"/>
        <v>Best</v>
      </c>
      <c r="E1231" s="195">
        <f>SUMIFS('A-methods'!K:K,'A-methods'!$AG:$AG,"absolute",'A-methods'!$AF:$AF,$B1231,'A-methods'!$G:$G,$C1231,'A-methods'!$A:$A,$D1231)</f>
        <v>8476.2562641743643</v>
      </c>
      <c r="F1231" s="243">
        <f>SUMIFS('A-methods'!L:L,'A-methods'!$AG:$AG,"absolute",'A-methods'!$AF:$AF,$B1231,'A-methods'!$G:$G,$C1231,'A-methods'!$A:$A,$D1231)</f>
        <v>8561.0188268161073</v>
      </c>
      <c r="G1231" s="243">
        <f>SUMIFS('A-methods'!M:M,'A-methods'!$AG:$AG,"absolute",'A-methods'!$AF:$AF,$B1231,'A-methods'!$G:$G,$C1231,'A-methods'!$A:$A,$D1231)</f>
        <v>8646.6290150842688</v>
      </c>
      <c r="H1231" s="243">
        <f>SUMIFS('A-methods'!N:N,'A-methods'!$AG:$AG,"absolute",'A-methods'!$AF:$AF,$B1231,'A-methods'!$G:$G,$C1231,'A-methods'!$A:$A,$D1231)</f>
        <v>8733.0953052351124</v>
      </c>
      <c r="I1231" s="243">
        <f>SUMIFS('A-methods'!O:O,'A-methods'!$AG:$AG,"absolute",'A-methods'!$AF:$AF,$B1231,'A-methods'!$G:$G,$C1231,'A-methods'!$A:$A,$D1231)</f>
        <v>8820.4262582874635</v>
      </c>
      <c r="J1231" s="243">
        <f>SUMIFS('A-methods'!P:P,'A-methods'!$AG:$AG,"absolute",'A-methods'!$AF:$AF,$B1231,'A-methods'!$G:$G,$C1231,'A-methods'!$A:$A,$D1231)</f>
        <v>8908.6305208703379</v>
      </c>
      <c r="K1231" s="243">
        <f>SUMIFS('A-methods'!Q:Q,'A-methods'!$AG:$AG,"absolute",'A-methods'!$AF:$AF,$B1231,'A-methods'!$G:$G,$C1231,'A-methods'!$A:$A,$D1231)</f>
        <v>8997.7168260790422</v>
      </c>
      <c r="L1231" s="243">
        <f>SUMIFS('A-methods'!R:R,'A-methods'!$AG:$AG,"absolute",'A-methods'!$AF:$AF,$B1231,'A-methods'!$G:$G,$C1231,'A-methods'!$A:$A,$D1231)</f>
        <v>9087.693994339832</v>
      </c>
      <c r="M1231" s="243">
        <f>SUMIFS('A-methods'!S:S,'A-methods'!$AG:$AG,"absolute",'A-methods'!$AF:$AF,$B1231,'A-methods'!$G:$G,$C1231,'A-methods'!$A:$A,$D1231)</f>
        <v>9178.5709342832306</v>
      </c>
      <c r="N1231" s="243">
        <f>SUMIFS('A-methods'!T:T,'A-methods'!$AG:$AG,"absolute",'A-methods'!$AF:$AF,$B1231,'A-methods'!$G:$G,$C1231,'A-methods'!$A:$A,$D1231)</f>
        <v>9270.3566436260626</v>
      </c>
      <c r="O1231" s="243">
        <f>SUMIFS('A-methods'!U:U,'A-methods'!$AG:$AG,"absolute",'A-methods'!$AF:$AF,$B1231,'A-methods'!$G:$G,$C1231,'A-methods'!$A:$A,$D1231)</f>
        <v>9177.6530771898015</v>
      </c>
      <c r="P1231" s="243">
        <f>SUMIFS('A-methods'!V:V,'A-methods'!$AG:$AG,"absolute",'A-methods'!$AF:$AF,$B1231,'A-methods'!$G:$G,$C1231,'A-methods'!$A:$A,$D1231)</f>
        <v>9085.8765464179032</v>
      </c>
      <c r="Q1231" s="243">
        <f>SUMIFS('A-methods'!W:W,'A-methods'!$AG:$AG,"absolute",'A-methods'!$AF:$AF,$B1231,'A-methods'!$G:$G,$C1231,'A-methods'!$A:$A,$D1231)</f>
        <v>8995.0177809537236</v>
      </c>
      <c r="R1231" s="243">
        <f>SUMIFS('A-methods'!X:X,'A-methods'!$AG:$AG,"absolute",'A-methods'!$AF:$AF,$B1231,'A-methods'!$G:$G,$C1231,'A-methods'!$A:$A,$D1231)</f>
        <v>8905.0676031441853</v>
      </c>
      <c r="S1231" s="243">
        <f>SUMIFS('A-methods'!Y:Y,'A-methods'!$AG:$AG,"absolute",'A-methods'!$AF:$AF,$B1231,'A-methods'!$G:$G,$C1231,'A-methods'!$A:$A,$D1231)</f>
        <v>8816.0169271127434</v>
      </c>
      <c r="T1231" s="243">
        <f>SUMIFS('A-methods'!Z:Z,'A-methods'!$AG:$AG,"absolute",'A-methods'!$AF:$AF,$B1231,'A-methods'!$G:$G,$C1231,'A-methods'!$A:$A,$D1231)</f>
        <v>8727.856757841615</v>
      </c>
      <c r="U1231" s="243">
        <f>SUMIFS('A-methods'!AA:AA,'A-methods'!$AG:$AG,"absolute",'A-methods'!$AF:$AF,$B1231,'A-methods'!$G:$G,$C1231,'A-methods'!$A:$A,$D1231)</f>
        <v>8640.5781902631988</v>
      </c>
      <c r="V1231" s="243">
        <f>SUMIFS('A-methods'!AB:AB,'A-methods'!$AG:$AG,"absolute",'A-methods'!$AF:$AF,$B1231,'A-methods'!$G:$G,$C1231,'A-methods'!$A:$A,$D1231)</f>
        <v>8554.1724083605659</v>
      </c>
      <c r="W1231" s="243">
        <f>SUMIFS('A-methods'!AC:AC,'A-methods'!$AG:$AG,"absolute",'A-methods'!$AF:$AF,$B1231,'A-methods'!$G:$G,$C1231,'A-methods'!$A:$A,$D1231)</f>
        <v>8468.6306842769609</v>
      </c>
      <c r="X1231" s="243">
        <f>SUMIFS('A-methods'!AD:AD,'A-methods'!$AG:$AG,"absolute",'A-methods'!$AF:$AF,$B1231,'A-methods'!$G:$G,$C1231,'A-methods'!$A:$A,$D1231)</f>
        <v>8383.9443774341908</v>
      </c>
      <c r="Y1231" s="243">
        <f>SUMIFS('A-methods'!AE:AE,'A-methods'!$AG:$AG,"absolute",'A-methods'!$AF:$AF,$B1231,'A-methods'!$G:$G,$C1231,'A-methods'!$A:$A,$D1231)</f>
        <v>8300.104933659848</v>
      </c>
    </row>
    <row r="1232" spans="1:32">
      <c r="A1232" s="237" t="s">
        <v>259</v>
      </c>
      <c r="B1232" s="221" t="s">
        <v>263</v>
      </c>
      <c r="C1232" s="274" t="str">
        <f t="shared" si="118"/>
        <v>SA</v>
      </c>
      <c r="D1232" s="272" t="str">
        <f t="shared" si="119"/>
        <v>Best</v>
      </c>
      <c r="E1232" s="195">
        <f>SUMIFS('A-methods'!K:K,'A-methods'!$AG:$AG,"absolute",'A-methods'!$AF:$AF,$B1232,'A-methods'!$G:$G,$C1232,'A-methods'!$A:$A,$D1232)</f>
        <v>0</v>
      </c>
      <c r="F1232" s="243">
        <f>SUMIFS('A-methods'!L:L,'A-methods'!$AG:$AG,"absolute",'A-methods'!$AF:$AF,$B1232,'A-methods'!$G:$G,$C1232,'A-methods'!$A:$A,$D1232)</f>
        <v>0</v>
      </c>
      <c r="G1232" s="243">
        <f>SUMIFS('A-methods'!M:M,'A-methods'!$AG:$AG,"absolute",'A-methods'!$AF:$AF,$B1232,'A-methods'!$G:$G,$C1232,'A-methods'!$A:$A,$D1232)</f>
        <v>0</v>
      </c>
      <c r="H1232" s="243">
        <f>SUMIFS('A-methods'!N:N,'A-methods'!$AG:$AG,"absolute",'A-methods'!$AF:$AF,$B1232,'A-methods'!$G:$G,$C1232,'A-methods'!$A:$A,$D1232)</f>
        <v>0</v>
      </c>
      <c r="I1232" s="243">
        <f>SUMIFS('A-methods'!O:O,'A-methods'!$AG:$AG,"absolute",'A-methods'!$AF:$AF,$B1232,'A-methods'!$G:$G,$C1232,'A-methods'!$A:$A,$D1232)</f>
        <v>0</v>
      </c>
      <c r="J1232" s="243">
        <f>SUMIFS('A-methods'!P:P,'A-methods'!$AG:$AG,"absolute",'A-methods'!$AF:$AF,$B1232,'A-methods'!$G:$G,$C1232,'A-methods'!$A:$A,$D1232)</f>
        <v>0</v>
      </c>
      <c r="K1232" s="243">
        <f>SUMIFS('A-methods'!Q:Q,'A-methods'!$AG:$AG,"absolute",'A-methods'!$AF:$AF,$B1232,'A-methods'!$G:$G,$C1232,'A-methods'!$A:$A,$D1232)</f>
        <v>0</v>
      </c>
      <c r="L1232" s="243">
        <f>SUMIFS('A-methods'!R:R,'A-methods'!$AG:$AG,"absolute",'A-methods'!$AF:$AF,$B1232,'A-methods'!$G:$G,$C1232,'A-methods'!$A:$A,$D1232)</f>
        <v>0</v>
      </c>
      <c r="M1232" s="243">
        <f>SUMIFS('A-methods'!S:S,'A-methods'!$AG:$AG,"absolute",'A-methods'!$AF:$AF,$B1232,'A-methods'!$G:$G,$C1232,'A-methods'!$A:$A,$D1232)</f>
        <v>0</v>
      </c>
      <c r="N1232" s="243">
        <f>SUMIFS('A-methods'!T:T,'A-methods'!$AG:$AG,"absolute",'A-methods'!$AF:$AF,$B1232,'A-methods'!$G:$G,$C1232,'A-methods'!$A:$A,$D1232)</f>
        <v>0</v>
      </c>
      <c r="O1232" s="243">
        <f>SUMIFS('A-methods'!U:U,'A-methods'!$AG:$AG,"absolute",'A-methods'!$AF:$AF,$B1232,'A-methods'!$G:$G,$C1232,'A-methods'!$A:$A,$D1232)</f>
        <v>0</v>
      </c>
      <c r="P1232" s="243">
        <f>SUMIFS('A-methods'!V:V,'A-methods'!$AG:$AG,"absolute",'A-methods'!$AF:$AF,$B1232,'A-methods'!$G:$G,$C1232,'A-methods'!$A:$A,$D1232)</f>
        <v>0</v>
      </c>
      <c r="Q1232" s="243">
        <f>SUMIFS('A-methods'!W:W,'A-methods'!$AG:$AG,"absolute",'A-methods'!$AF:$AF,$B1232,'A-methods'!$G:$G,$C1232,'A-methods'!$A:$A,$D1232)</f>
        <v>0</v>
      </c>
      <c r="R1232" s="243">
        <f>SUMIFS('A-methods'!X:X,'A-methods'!$AG:$AG,"absolute",'A-methods'!$AF:$AF,$B1232,'A-methods'!$G:$G,$C1232,'A-methods'!$A:$A,$D1232)</f>
        <v>0</v>
      </c>
      <c r="S1232" s="243">
        <f>SUMIFS('A-methods'!Y:Y,'A-methods'!$AG:$AG,"absolute",'A-methods'!$AF:$AF,$B1232,'A-methods'!$G:$G,$C1232,'A-methods'!$A:$A,$D1232)</f>
        <v>0</v>
      </c>
      <c r="T1232" s="243">
        <f>SUMIFS('A-methods'!Z:Z,'A-methods'!$AG:$AG,"absolute",'A-methods'!$AF:$AF,$B1232,'A-methods'!$G:$G,$C1232,'A-methods'!$A:$A,$D1232)</f>
        <v>0</v>
      </c>
      <c r="U1232" s="243">
        <f>SUMIFS('A-methods'!AA:AA,'A-methods'!$AG:$AG,"absolute",'A-methods'!$AF:$AF,$B1232,'A-methods'!$G:$G,$C1232,'A-methods'!$A:$A,$D1232)</f>
        <v>0</v>
      </c>
      <c r="V1232" s="243">
        <f>SUMIFS('A-methods'!AB:AB,'A-methods'!$AG:$AG,"absolute",'A-methods'!$AF:$AF,$B1232,'A-methods'!$G:$G,$C1232,'A-methods'!$A:$A,$D1232)</f>
        <v>0</v>
      </c>
      <c r="W1232" s="243">
        <f>SUMIFS('A-methods'!AC:AC,'A-methods'!$AG:$AG,"absolute",'A-methods'!$AF:$AF,$B1232,'A-methods'!$G:$G,$C1232,'A-methods'!$A:$A,$D1232)</f>
        <v>0</v>
      </c>
      <c r="X1232" s="243">
        <f>SUMIFS('A-methods'!AD:AD,'A-methods'!$AG:$AG,"absolute",'A-methods'!$AF:$AF,$B1232,'A-methods'!$G:$G,$C1232,'A-methods'!$A:$A,$D1232)</f>
        <v>0</v>
      </c>
      <c r="Y1232" s="243">
        <f>SUMIFS('A-methods'!AE:AE,'A-methods'!$AG:$AG,"absolute",'A-methods'!$AF:$AF,$B1232,'A-methods'!$G:$G,$C1232,'A-methods'!$A:$A,$D1232)</f>
        <v>0</v>
      </c>
    </row>
    <row r="1233" spans="1:27">
      <c r="A1233" s="237" t="s">
        <v>171</v>
      </c>
      <c r="B1233" s="221" t="s">
        <v>172</v>
      </c>
      <c r="C1233" s="274" t="str">
        <f t="shared" si="118"/>
        <v>SA</v>
      </c>
      <c r="D1233" s="272" t="str">
        <f t="shared" si="119"/>
        <v>Best</v>
      </c>
      <c r="E1233" s="195">
        <f>SUMIFS('A-methods'!K:K,'A-methods'!$AG:$AG,"absolute",'A-methods'!$AF:$AF,$B1233,'A-methods'!$G:$G,$C1233,'A-methods'!$A:$A,$D1233)</f>
        <v>0</v>
      </c>
      <c r="F1233" s="243">
        <f>SUMIFS('A-methods'!L:L,'A-methods'!$AG:$AG,"absolute",'A-methods'!$AF:$AF,$B1233,'A-methods'!$G:$G,$C1233,'A-methods'!$A:$A,$D1233)</f>
        <v>0</v>
      </c>
      <c r="G1233" s="243">
        <f>SUMIFS('A-methods'!M:M,'A-methods'!$AG:$AG,"absolute",'A-methods'!$AF:$AF,$B1233,'A-methods'!$G:$G,$C1233,'A-methods'!$A:$A,$D1233)</f>
        <v>0</v>
      </c>
      <c r="H1233" s="243">
        <f>SUMIFS('A-methods'!N:N,'A-methods'!$AG:$AG,"absolute",'A-methods'!$AF:$AF,$B1233,'A-methods'!$G:$G,$C1233,'A-methods'!$A:$A,$D1233)</f>
        <v>0</v>
      </c>
      <c r="I1233" s="243">
        <f>SUMIFS('A-methods'!O:O,'A-methods'!$AG:$AG,"absolute",'A-methods'!$AF:$AF,$B1233,'A-methods'!$G:$G,$C1233,'A-methods'!$A:$A,$D1233)</f>
        <v>0</v>
      </c>
      <c r="J1233" s="243">
        <f>SUMIFS('A-methods'!P:P,'A-methods'!$AG:$AG,"absolute",'A-methods'!$AF:$AF,$B1233,'A-methods'!$G:$G,$C1233,'A-methods'!$A:$A,$D1233)</f>
        <v>0</v>
      </c>
      <c r="K1233" s="243">
        <f>SUMIFS('A-methods'!Q:Q,'A-methods'!$AG:$AG,"absolute",'A-methods'!$AF:$AF,$B1233,'A-methods'!$G:$G,$C1233,'A-methods'!$A:$A,$D1233)</f>
        <v>0</v>
      </c>
      <c r="L1233" s="243">
        <f>SUMIFS('A-methods'!R:R,'A-methods'!$AG:$AG,"absolute",'A-methods'!$AF:$AF,$B1233,'A-methods'!$G:$G,$C1233,'A-methods'!$A:$A,$D1233)</f>
        <v>0</v>
      </c>
      <c r="M1233" s="243">
        <f>SUMIFS('A-methods'!S:S,'A-methods'!$AG:$AG,"absolute",'A-methods'!$AF:$AF,$B1233,'A-methods'!$G:$G,$C1233,'A-methods'!$A:$A,$D1233)</f>
        <v>0</v>
      </c>
      <c r="N1233" s="243">
        <f>SUMIFS('A-methods'!T:T,'A-methods'!$AG:$AG,"absolute",'A-methods'!$AF:$AF,$B1233,'A-methods'!$G:$G,$C1233,'A-methods'!$A:$A,$D1233)</f>
        <v>0</v>
      </c>
      <c r="O1233" s="243">
        <f>SUMIFS('A-methods'!U:U,'A-methods'!$AG:$AG,"absolute",'A-methods'!$AF:$AF,$B1233,'A-methods'!$G:$G,$C1233,'A-methods'!$A:$A,$D1233)</f>
        <v>0</v>
      </c>
      <c r="P1233" s="243">
        <f>SUMIFS('A-methods'!V:V,'A-methods'!$AG:$AG,"absolute",'A-methods'!$AF:$AF,$B1233,'A-methods'!$G:$G,$C1233,'A-methods'!$A:$A,$D1233)</f>
        <v>0</v>
      </c>
      <c r="Q1233" s="243">
        <f>SUMIFS('A-methods'!W:W,'A-methods'!$AG:$AG,"absolute",'A-methods'!$AF:$AF,$B1233,'A-methods'!$G:$G,$C1233,'A-methods'!$A:$A,$D1233)</f>
        <v>0</v>
      </c>
      <c r="R1233" s="243">
        <f>SUMIFS('A-methods'!X:X,'A-methods'!$AG:$AG,"absolute",'A-methods'!$AF:$AF,$B1233,'A-methods'!$G:$G,$C1233,'A-methods'!$A:$A,$D1233)</f>
        <v>0</v>
      </c>
      <c r="S1233" s="243">
        <f>SUMIFS('A-methods'!Y:Y,'A-methods'!$AG:$AG,"absolute",'A-methods'!$AF:$AF,$B1233,'A-methods'!$G:$G,$C1233,'A-methods'!$A:$A,$D1233)</f>
        <v>0</v>
      </c>
      <c r="T1233" s="243">
        <f>SUMIFS('A-methods'!Z:Z,'A-methods'!$AG:$AG,"absolute",'A-methods'!$AF:$AF,$B1233,'A-methods'!$G:$G,$C1233,'A-methods'!$A:$A,$D1233)</f>
        <v>0</v>
      </c>
      <c r="U1233" s="243">
        <f>SUMIFS('A-methods'!AA:AA,'A-methods'!$AG:$AG,"absolute",'A-methods'!$AF:$AF,$B1233,'A-methods'!$G:$G,$C1233,'A-methods'!$A:$A,$D1233)</f>
        <v>0</v>
      </c>
      <c r="V1233" s="243">
        <f>SUMIFS('A-methods'!AB:AB,'A-methods'!$AG:$AG,"absolute",'A-methods'!$AF:$AF,$B1233,'A-methods'!$G:$G,$C1233,'A-methods'!$A:$A,$D1233)</f>
        <v>0</v>
      </c>
      <c r="W1233" s="243">
        <f>SUMIFS('A-methods'!AC:AC,'A-methods'!$AG:$AG,"absolute",'A-methods'!$AF:$AF,$B1233,'A-methods'!$G:$G,$C1233,'A-methods'!$A:$A,$D1233)</f>
        <v>0</v>
      </c>
      <c r="X1233" s="243">
        <f>SUMIFS('A-methods'!AD:AD,'A-methods'!$AG:$AG,"absolute",'A-methods'!$AF:$AF,$B1233,'A-methods'!$G:$G,$C1233,'A-methods'!$A:$A,$D1233)</f>
        <v>0</v>
      </c>
      <c r="Y1233" s="243">
        <f>SUMIFS('A-methods'!AE:AE,'A-methods'!$AG:$AG,"absolute",'A-methods'!$AF:$AF,$B1233,'A-methods'!$G:$G,$C1233,'A-methods'!$A:$A,$D1233)</f>
        <v>0</v>
      </c>
    </row>
    <row r="1234" spans="1:27">
      <c r="A1234" s="237" t="s">
        <v>260</v>
      </c>
      <c r="B1234" s="221" t="s">
        <v>264</v>
      </c>
      <c r="C1234" s="274" t="str">
        <f t="shared" si="118"/>
        <v>SA</v>
      </c>
      <c r="D1234" s="272" t="str">
        <f t="shared" si="119"/>
        <v>Best</v>
      </c>
      <c r="E1234" s="195">
        <f>SUMIFS('A-methods'!K:K,'A-methods'!$AG:$AG,"absolute",'A-methods'!$AF:$AF,$B1234,'A-methods'!$G:$G,$C1234,'A-methods'!$A:$A,$D1234)</f>
        <v>0</v>
      </c>
      <c r="F1234" s="243">
        <f>SUMIFS('A-methods'!L:L,'A-methods'!$AG:$AG,"absolute",'A-methods'!$AF:$AF,$B1234,'A-methods'!$G:$G,$C1234,'A-methods'!$A:$A,$D1234)</f>
        <v>0</v>
      </c>
      <c r="G1234" s="243">
        <f>SUMIFS('A-methods'!M:M,'A-methods'!$AG:$AG,"absolute",'A-methods'!$AF:$AF,$B1234,'A-methods'!$G:$G,$C1234,'A-methods'!$A:$A,$D1234)</f>
        <v>0</v>
      </c>
      <c r="H1234" s="243">
        <f>SUMIFS('A-methods'!N:N,'A-methods'!$AG:$AG,"absolute",'A-methods'!$AF:$AF,$B1234,'A-methods'!$G:$G,$C1234,'A-methods'!$A:$A,$D1234)</f>
        <v>0</v>
      </c>
      <c r="I1234" s="243">
        <f>SUMIFS('A-methods'!O:O,'A-methods'!$AG:$AG,"absolute",'A-methods'!$AF:$AF,$B1234,'A-methods'!$G:$G,$C1234,'A-methods'!$A:$A,$D1234)</f>
        <v>0</v>
      </c>
      <c r="J1234" s="243">
        <f>SUMIFS('A-methods'!P:P,'A-methods'!$AG:$AG,"absolute",'A-methods'!$AF:$AF,$B1234,'A-methods'!$G:$G,$C1234,'A-methods'!$A:$A,$D1234)</f>
        <v>0</v>
      </c>
      <c r="K1234" s="243">
        <f>SUMIFS('A-methods'!Q:Q,'A-methods'!$AG:$AG,"absolute",'A-methods'!$AF:$AF,$B1234,'A-methods'!$G:$G,$C1234,'A-methods'!$A:$A,$D1234)</f>
        <v>0</v>
      </c>
      <c r="L1234" s="243">
        <f>SUMIFS('A-methods'!R:R,'A-methods'!$AG:$AG,"absolute",'A-methods'!$AF:$AF,$B1234,'A-methods'!$G:$G,$C1234,'A-methods'!$A:$A,$D1234)</f>
        <v>0</v>
      </c>
      <c r="M1234" s="243">
        <f>SUMIFS('A-methods'!S:S,'A-methods'!$AG:$AG,"absolute",'A-methods'!$AF:$AF,$B1234,'A-methods'!$G:$G,$C1234,'A-methods'!$A:$A,$D1234)</f>
        <v>0</v>
      </c>
      <c r="N1234" s="243">
        <f>SUMIFS('A-methods'!T:T,'A-methods'!$AG:$AG,"absolute",'A-methods'!$AF:$AF,$B1234,'A-methods'!$G:$G,$C1234,'A-methods'!$A:$A,$D1234)</f>
        <v>0</v>
      </c>
      <c r="O1234" s="243">
        <f>SUMIFS('A-methods'!U:U,'A-methods'!$AG:$AG,"absolute",'A-methods'!$AF:$AF,$B1234,'A-methods'!$G:$G,$C1234,'A-methods'!$A:$A,$D1234)</f>
        <v>0</v>
      </c>
      <c r="P1234" s="243">
        <f>SUMIFS('A-methods'!V:V,'A-methods'!$AG:$AG,"absolute",'A-methods'!$AF:$AF,$B1234,'A-methods'!$G:$G,$C1234,'A-methods'!$A:$A,$D1234)</f>
        <v>0</v>
      </c>
      <c r="Q1234" s="243">
        <f>SUMIFS('A-methods'!W:W,'A-methods'!$AG:$AG,"absolute",'A-methods'!$AF:$AF,$B1234,'A-methods'!$G:$G,$C1234,'A-methods'!$A:$A,$D1234)</f>
        <v>0</v>
      </c>
      <c r="R1234" s="243">
        <f>SUMIFS('A-methods'!X:X,'A-methods'!$AG:$AG,"absolute",'A-methods'!$AF:$AF,$B1234,'A-methods'!$G:$G,$C1234,'A-methods'!$A:$A,$D1234)</f>
        <v>0</v>
      </c>
      <c r="S1234" s="243">
        <f>SUMIFS('A-methods'!Y:Y,'A-methods'!$AG:$AG,"absolute",'A-methods'!$AF:$AF,$B1234,'A-methods'!$G:$G,$C1234,'A-methods'!$A:$A,$D1234)</f>
        <v>0</v>
      </c>
      <c r="T1234" s="243">
        <f>SUMIFS('A-methods'!Z:Z,'A-methods'!$AG:$AG,"absolute",'A-methods'!$AF:$AF,$B1234,'A-methods'!$G:$G,$C1234,'A-methods'!$A:$A,$D1234)</f>
        <v>0</v>
      </c>
      <c r="U1234" s="243">
        <f>SUMIFS('A-methods'!AA:AA,'A-methods'!$AG:$AG,"absolute",'A-methods'!$AF:$AF,$B1234,'A-methods'!$G:$G,$C1234,'A-methods'!$A:$A,$D1234)</f>
        <v>0</v>
      </c>
      <c r="V1234" s="243">
        <f>SUMIFS('A-methods'!AB:AB,'A-methods'!$AG:$AG,"absolute",'A-methods'!$AF:$AF,$B1234,'A-methods'!$G:$G,$C1234,'A-methods'!$A:$A,$D1234)</f>
        <v>0</v>
      </c>
      <c r="W1234" s="243">
        <f>SUMIFS('A-methods'!AC:AC,'A-methods'!$AG:$AG,"absolute",'A-methods'!$AF:$AF,$B1234,'A-methods'!$G:$G,$C1234,'A-methods'!$A:$A,$D1234)</f>
        <v>0</v>
      </c>
      <c r="X1234" s="243">
        <f>SUMIFS('A-methods'!AD:AD,'A-methods'!$AG:$AG,"absolute",'A-methods'!$AF:$AF,$B1234,'A-methods'!$G:$G,$C1234,'A-methods'!$A:$A,$D1234)</f>
        <v>0</v>
      </c>
      <c r="Y1234" s="243">
        <f>SUMIFS('A-methods'!AE:AE,'A-methods'!$AG:$AG,"absolute",'A-methods'!$AF:$AF,$B1234,'A-methods'!$G:$G,$C1234,'A-methods'!$A:$A,$D1234)</f>
        <v>0</v>
      </c>
    </row>
    <row r="1235" spans="1:27">
      <c r="A1235" s="237" t="s">
        <v>175</v>
      </c>
      <c r="B1235" s="221" t="s">
        <v>373</v>
      </c>
      <c r="C1235" s="274" t="str">
        <f t="shared" si="118"/>
        <v>SA</v>
      </c>
      <c r="D1235" s="272" t="str">
        <f t="shared" si="119"/>
        <v>Best</v>
      </c>
      <c r="E1235" s="195">
        <f>SUMIFS('A-methods'!K:K,'A-methods'!$AG:$AG,"absolute",'A-methods'!$AF:$AF,$B1235,'A-methods'!$G:$G,$C1235,'A-methods'!$A:$A,$D1235)</f>
        <v>0</v>
      </c>
      <c r="F1235" s="243">
        <f>SUMIFS('A-methods'!L:L,'A-methods'!$AG:$AG,"absolute",'A-methods'!$AF:$AF,$B1235,'A-methods'!$G:$G,$C1235,'A-methods'!$A:$A,$D1235)</f>
        <v>0</v>
      </c>
      <c r="G1235" s="243">
        <f>SUMIFS('A-methods'!M:M,'A-methods'!$AG:$AG,"absolute",'A-methods'!$AF:$AF,$B1235,'A-methods'!$G:$G,$C1235,'A-methods'!$A:$A,$D1235)</f>
        <v>0</v>
      </c>
      <c r="H1235" s="243">
        <f>SUMIFS('A-methods'!N:N,'A-methods'!$AG:$AG,"absolute",'A-methods'!$AF:$AF,$B1235,'A-methods'!$G:$G,$C1235,'A-methods'!$A:$A,$D1235)</f>
        <v>0</v>
      </c>
      <c r="I1235" s="243">
        <f>SUMIFS('A-methods'!O:O,'A-methods'!$AG:$AG,"absolute",'A-methods'!$AF:$AF,$B1235,'A-methods'!$G:$G,$C1235,'A-methods'!$A:$A,$D1235)</f>
        <v>0</v>
      </c>
      <c r="J1235" s="243">
        <f>SUMIFS('A-methods'!P:P,'A-methods'!$AG:$AG,"absolute",'A-methods'!$AF:$AF,$B1235,'A-methods'!$G:$G,$C1235,'A-methods'!$A:$A,$D1235)</f>
        <v>0</v>
      </c>
      <c r="K1235" s="243">
        <f>SUMIFS('A-methods'!Q:Q,'A-methods'!$AG:$AG,"absolute",'A-methods'!$AF:$AF,$B1235,'A-methods'!$G:$G,$C1235,'A-methods'!$A:$A,$D1235)</f>
        <v>0</v>
      </c>
      <c r="L1235" s="243">
        <f>SUMIFS('A-methods'!R:R,'A-methods'!$AG:$AG,"absolute",'A-methods'!$AF:$AF,$B1235,'A-methods'!$G:$G,$C1235,'A-methods'!$A:$A,$D1235)</f>
        <v>0</v>
      </c>
      <c r="M1235" s="243">
        <f>SUMIFS('A-methods'!S:S,'A-methods'!$AG:$AG,"absolute",'A-methods'!$AF:$AF,$B1235,'A-methods'!$G:$G,$C1235,'A-methods'!$A:$A,$D1235)</f>
        <v>0</v>
      </c>
      <c r="N1235" s="243">
        <f>SUMIFS('A-methods'!T:T,'A-methods'!$AG:$AG,"absolute",'A-methods'!$AF:$AF,$B1235,'A-methods'!$G:$G,$C1235,'A-methods'!$A:$A,$D1235)</f>
        <v>0</v>
      </c>
      <c r="O1235" s="243">
        <f>SUMIFS('A-methods'!U:U,'A-methods'!$AG:$AG,"absolute",'A-methods'!$AF:$AF,$B1235,'A-methods'!$G:$G,$C1235,'A-methods'!$A:$A,$D1235)</f>
        <v>0</v>
      </c>
      <c r="P1235" s="243">
        <f>SUMIFS('A-methods'!V:V,'A-methods'!$AG:$AG,"absolute",'A-methods'!$AF:$AF,$B1235,'A-methods'!$G:$G,$C1235,'A-methods'!$A:$A,$D1235)</f>
        <v>0</v>
      </c>
      <c r="Q1235" s="243">
        <f>SUMIFS('A-methods'!W:W,'A-methods'!$AG:$AG,"absolute",'A-methods'!$AF:$AF,$B1235,'A-methods'!$G:$G,$C1235,'A-methods'!$A:$A,$D1235)</f>
        <v>0</v>
      </c>
      <c r="R1235" s="243">
        <f>SUMIFS('A-methods'!X:X,'A-methods'!$AG:$AG,"absolute",'A-methods'!$AF:$AF,$B1235,'A-methods'!$G:$G,$C1235,'A-methods'!$A:$A,$D1235)</f>
        <v>0</v>
      </c>
      <c r="S1235" s="243">
        <f>SUMIFS('A-methods'!Y:Y,'A-methods'!$AG:$AG,"absolute",'A-methods'!$AF:$AF,$B1235,'A-methods'!$G:$G,$C1235,'A-methods'!$A:$A,$D1235)</f>
        <v>0</v>
      </c>
      <c r="T1235" s="243">
        <f>SUMIFS('A-methods'!Z:Z,'A-methods'!$AG:$AG,"absolute",'A-methods'!$AF:$AF,$B1235,'A-methods'!$G:$G,$C1235,'A-methods'!$A:$A,$D1235)</f>
        <v>0</v>
      </c>
      <c r="U1235" s="243">
        <f>SUMIFS('A-methods'!AA:AA,'A-methods'!$AG:$AG,"absolute",'A-methods'!$AF:$AF,$B1235,'A-methods'!$G:$G,$C1235,'A-methods'!$A:$A,$D1235)</f>
        <v>0</v>
      </c>
      <c r="V1235" s="243">
        <f>SUMIFS('A-methods'!AB:AB,'A-methods'!$AG:$AG,"absolute",'A-methods'!$AF:$AF,$B1235,'A-methods'!$G:$G,$C1235,'A-methods'!$A:$A,$D1235)</f>
        <v>0</v>
      </c>
      <c r="W1235" s="243">
        <f>SUMIFS('A-methods'!AC:AC,'A-methods'!$AG:$AG,"absolute",'A-methods'!$AF:$AF,$B1235,'A-methods'!$G:$G,$C1235,'A-methods'!$A:$A,$D1235)</f>
        <v>0</v>
      </c>
      <c r="X1235" s="243">
        <f>SUMIFS('A-methods'!AD:AD,'A-methods'!$AG:$AG,"absolute",'A-methods'!$AF:$AF,$B1235,'A-methods'!$G:$G,$C1235,'A-methods'!$A:$A,$D1235)</f>
        <v>0</v>
      </c>
      <c r="Y1235" s="243">
        <f>SUMIFS('A-methods'!AE:AE,'A-methods'!$AG:$AG,"absolute",'A-methods'!$AF:$AF,$B1235,'A-methods'!$G:$G,$C1235,'A-methods'!$A:$A,$D1235)</f>
        <v>0</v>
      </c>
    </row>
    <row r="1236" spans="1:27">
      <c r="A1236" s="237" t="s">
        <v>189</v>
      </c>
      <c r="B1236" s="221" t="s">
        <v>190</v>
      </c>
      <c r="C1236" s="274" t="str">
        <f t="shared" si="118"/>
        <v>SA</v>
      </c>
      <c r="D1236" s="272" t="str">
        <f t="shared" si="119"/>
        <v>Best</v>
      </c>
      <c r="E1236" s="195">
        <f>SUMIFS('A-methods'!K:K,'A-methods'!$AG:$AG,"absolute",'A-methods'!$AF:$AF,$B1236,'A-methods'!$G:$G,$C1236,'A-methods'!$A:$A,$D1236)</f>
        <v>0</v>
      </c>
      <c r="F1236" s="243">
        <f>SUMIFS('A-methods'!L:L,'A-methods'!$AG:$AG,"absolute",'A-methods'!$AF:$AF,$B1236,'A-methods'!$G:$G,$C1236,'A-methods'!$A:$A,$D1236)</f>
        <v>0</v>
      </c>
      <c r="G1236" s="243">
        <f>SUMIFS('A-methods'!M:M,'A-methods'!$AG:$AG,"absolute",'A-methods'!$AF:$AF,$B1236,'A-methods'!$G:$G,$C1236,'A-methods'!$A:$A,$D1236)</f>
        <v>0</v>
      </c>
      <c r="H1236" s="243">
        <f>SUMIFS('A-methods'!N:N,'A-methods'!$AG:$AG,"absolute",'A-methods'!$AF:$AF,$B1236,'A-methods'!$G:$G,$C1236,'A-methods'!$A:$A,$D1236)</f>
        <v>0</v>
      </c>
      <c r="I1236" s="243">
        <f>SUMIFS('A-methods'!O:O,'A-methods'!$AG:$AG,"absolute",'A-methods'!$AF:$AF,$B1236,'A-methods'!$G:$G,$C1236,'A-methods'!$A:$A,$D1236)</f>
        <v>0</v>
      </c>
      <c r="J1236" s="243">
        <f>SUMIFS('A-methods'!P:P,'A-methods'!$AG:$AG,"absolute",'A-methods'!$AF:$AF,$B1236,'A-methods'!$G:$G,$C1236,'A-methods'!$A:$A,$D1236)</f>
        <v>0</v>
      </c>
      <c r="K1236" s="243">
        <f>SUMIFS('A-methods'!Q:Q,'A-methods'!$AG:$AG,"absolute",'A-methods'!$AF:$AF,$B1236,'A-methods'!$G:$G,$C1236,'A-methods'!$A:$A,$D1236)</f>
        <v>0</v>
      </c>
      <c r="L1236" s="243">
        <f>SUMIFS('A-methods'!R:R,'A-methods'!$AG:$AG,"absolute",'A-methods'!$AF:$AF,$B1236,'A-methods'!$G:$G,$C1236,'A-methods'!$A:$A,$D1236)</f>
        <v>0</v>
      </c>
      <c r="M1236" s="243">
        <f>SUMIFS('A-methods'!S:S,'A-methods'!$AG:$AG,"absolute",'A-methods'!$AF:$AF,$B1236,'A-methods'!$G:$G,$C1236,'A-methods'!$A:$A,$D1236)</f>
        <v>0</v>
      </c>
      <c r="N1236" s="243">
        <f>SUMIFS('A-methods'!T:T,'A-methods'!$AG:$AG,"absolute",'A-methods'!$AF:$AF,$B1236,'A-methods'!$G:$G,$C1236,'A-methods'!$A:$A,$D1236)</f>
        <v>0</v>
      </c>
      <c r="O1236" s="243">
        <f>SUMIFS('A-methods'!U:U,'A-methods'!$AG:$AG,"absolute",'A-methods'!$AF:$AF,$B1236,'A-methods'!$G:$G,$C1236,'A-methods'!$A:$A,$D1236)</f>
        <v>0</v>
      </c>
      <c r="P1236" s="243">
        <f>SUMIFS('A-methods'!V:V,'A-methods'!$AG:$AG,"absolute",'A-methods'!$AF:$AF,$B1236,'A-methods'!$G:$G,$C1236,'A-methods'!$A:$A,$D1236)</f>
        <v>0</v>
      </c>
      <c r="Q1236" s="243">
        <f>SUMIFS('A-methods'!W:W,'A-methods'!$AG:$AG,"absolute",'A-methods'!$AF:$AF,$B1236,'A-methods'!$G:$G,$C1236,'A-methods'!$A:$A,$D1236)</f>
        <v>0</v>
      </c>
      <c r="R1236" s="243">
        <f>SUMIFS('A-methods'!X:X,'A-methods'!$AG:$AG,"absolute",'A-methods'!$AF:$AF,$B1236,'A-methods'!$G:$G,$C1236,'A-methods'!$A:$A,$D1236)</f>
        <v>0</v>
      </c>
      <c r="S1236" s="243">
        <f>SUMIFS('A-methods'!Y:Y,'A-methods'!$AG:$AG,"absolute",'A-methods'!$AF:$AF,$B1236,'A-methods'!$G:$G,$C1236,'A-methods'!$A:$A,$D1236)</f>
        <v>0</v>
      </c>
      <c r="T1236" s="243">
        <f>SUMIFS('A-methods'!Z:Z,'A-methods'!$AG:$AG,"absolute",'A-methods'!$AF:$AF,$B1236,'A-methods'!$G:$G,$C1236,'A-methods'!$A:$A,$D1236)</f>
        <v>0</v>
      </c>
      <c r="U1236" s="243">
        <f>SUMIFS('A-methods'!AA:AA,'A-methods'!$AG:$AG,"absolute",'A-methods'!$AF:$AF,$B1236,'A-methods'!$G:$G,$C1236,'A-methods'!$A:$A,$D1236)</f>
        <v>0</v>
      </c>
      <c r="V1236" s="243">
        <f>SUMIFS('A-methods'!AB:AB,'A-methods'!$AG:$AG,"absolute",'A-methods'!$AF:$AF,$B1236,'A-methods'!$G:$G,$C1236,'A-methods'!$A:$A,$D1236)</f>
        <v>0</v>
      </c>
      <c r="W1236" s="243">
        <f>SUMIFS('A-methods'!AC:AC,'A-methods'!$AG:$AG,"absolute",'A-methods'!$AF:$AF,$B1236,'A-methods'!$G:$G,$C1236,'A-methods'!$A:$A,$D1236)</f>
        <v>0</v>
      </c>
      <c r="X1236" s="243">
        <f>SUMIFS('A-methods'!AD:AD,'A-methods'!$AG:$AG,"absolute",'A-methods'!$AF:$AF,$B1236,'A-methods'!$G:$G,$C1236,'A-methods'!$A:$A,$D1236)</f>
        <v>0</v>
      </c>
      <c r="Y1236" s="243">
        <f>SUMIFS('A-methods'!AE:AE,'A-methods'!$AG:$AG,"absolute",'A-methods'!$AF:$AF,$B1236,'A-methods'!$G:$G,$C1236,'A-methods'!$A:$A,$D1236)</f>
        <v>0</v>
      </c>
    </row>
    <row r="1237" spans="1:27">
      <c r="A1237" s="244" t="s">
        <v>262</v>
      </c>
      <c r="B1237" s="245" t="s">
        <v>265</v>
      </c>
      <c r="C1237" s="188" t="str">
        <f t="shared" si="118"/>
        <v>SA</v>
      </c>
      <c r="D1237" s="275" t="str">
        <f t="shared" si="119"/>
        <v>Best</v>
      </c>
      <c r="E1237" s="198">
        <f>SUMIFS('A-methods'!K:K,'A-methods'!$AG:$AG,"absolute",'A-methods'!$AF:$AF,$B1237,'A-methods'!$G:$G,$C1237,'A-methods'!$A:$A,$D1237)</f>
        <v>0</v>
      </c>
      <c r="F1237" s="196">
        <f>SUMIFS('A-methods'!L:L,'A-methods'!$AG:$AG,"absolute",'A-methods'!$AF:$AF,$B1237,'A-methods'!$G:$G,$C1237,'A-methods'!$A:$A,$D1237)</f>
        <v>0</v>
      </c>
      <c r="G1237" s="196">
        <f>SUMIFS('A-methods'!M:M,'A-methods'!$AG:$AG,"absolute",'A-methods'!$AF:$AF,$B1237,'A-methods'!$G:$G,$C1237,'A-methods'!$A:$A,$D1237)</f>
        <v>0</v>
      </c>
      <c r="H1237" s="196">
        <f>SUMIFS('A-methods'!N:N,'A-methods'!$AG:$AG,"absolute",'A-methods'!$AF:$AF,$B1237,'A-methods'!$G:$G,$C1237,'A-methods'!$A:$A,$D1237)</f>
        <v>0</v>
      </c>
      <c r="I1237" s="196">
        <f>SUMIFS('A-methods'!O:O,'A-methods'!$AG:$AG,"absolute",'A-methods'!$AF:$AF,$B1237,'A-methods'!$G:$G,$C1237,'A-methods'!$A:$A,$D1237)</f>
        <v>0</v>
      </c>
      <c r="J1237" s="196">
        <f>SUMIFS('A-methods'!P:P,'A-methods'!$AG:$AG,"absolute",'A-methods'!$AF:$AF,$B1237,'A-methods'!$G:$G,$C1237,'A-methods'!$A:$A,$D1237)</f>
        <v>0</v>
      </c>
      <c r="K1237" s="196">
        <f>SUMIFS('A-methods'!Q:Q,'A-methods'!$AG:$AG,"absolute",'A-methods'!$AF:$AF,$B1237,'A-methods'!$G:$G,$C1237,'A-methods'!$A:$A,$D1237)</f>
        <v>0</v>
      </c>
      <c r="L1237" s="196">
        <f>SUMIFS('A-methods'!R:R,'A-methods'!$AG:$AG,"absolute",'A-methods'!$AF:$AF,$B1237,'A-methods'!$G:$G,$C1237,'A-methods'!$A:$A,$D1237)</f>
        <v>0</v>
      </c>
      <c r="M1237" s="196">
        <f>SUMIFS('A-methods'!S:S,'A-methods'!$AG:$AG,"absolute",'A-methods'!$AF:$AF,$B1237,'A-methods'!$G:$G,$C1237,'A-methods'!$A:$A,$D1237)</f>
        <v>0</v>
      </c>
      <c r="N1237" s="196">
        <f>SUMIFS('A-methods'!T:T,'A-methods'!$AG:$AG,"absolute",'A-methods'!$AF:$AF,$B1237,'A-methods'!$G:$G,$C1237,'A-methods'!$A:$A,$D1237)</f>
        <v>0</v>
      </c>
      <c r="O1237" s="196">
        <f>SUMIFS('A-methods'!U:U,'A-methods'!$AG:$AG,"absolute",'A-methods'!$AF:$AF,$B1237,'A-methods'!$G:$G,$C1237,'A-methods'!$A:$A,$D1237)</f>
        <v>0</v>
      </c>
      <c r="P1237" s="196">
        <f>SUMIFS('A-methods'!V:V,'A-methods'!$AG:$AG,"absolute",'A-methods'!$AF:$AF,$B1237,'A-methods'!$G:$G,$C1237,'A-methods'!$A:$A,$D1237)</f>
        <v>0</v>
      </c>
      <c r="Q1237" s="196">
        <f>SUMIFS('A-methods'!W:W,'A-methods'!$AG:$AG,"absolute",'A-methods'!$AF:$AF,$B1237,'A-methods'!$G:$G,$C1237,'A-methods'!$A:$A,$D1237)</f>
        <v>0</v>
      </c>
      <c r="R1237" s="196">
        <f>SUMIFS('A-methods'!X:X,'A-methods'!$AG:$AG,"absolute",'A-methods'!$AF:$AF,$B1237,'A-methods'!$G:$G,$C1237,'A-methods'!$A:$A,$D1237)</f>
        <v>0</v>
      </c>
      <c r="S1237" s="196">
        <f>SUMIFS('A-methods'!Y:Y,'A-methods'!$AG:$AG,"absolute",'A-methods'!$AF:$AF,$B1237,'A-methods'!$G:$G,$C1237,'A-methods'!$A:$A,$D1237)</f>
        <v>0</v>
      </c>
      <c r="T1237" s="196">
        <f>SUMIFS('A-methods'!Z:Z,'A-methods'!$AG:$AG,"absolute",'A-methods'!$AF:$AF,$B1237,'A-methods'!$G:$G,$C1237,'A-methods'!$A:$A,$D1237)</f>
        <v>0</v>
      </c>
      <c r="U1237" s="196">
        <f>SUMIFS('A-methods'!AA:AA,'A-methods'!$AG:$AG,"absolute",'A-methods'!$AF:$AF,$B1237,'A-methods'!$G:$G,$C1237,'A-methods'!$A:$A,$D1237)</f>
        <v>0</v>
      </c>
      <c r="V1237" s="196">
        <f>SUMIFS('A-methods'!AB:AB,'A-methods'!$AG:$AG,"absolute",'A-methods'!$AF:$AF,$B1237,'A-methods'!$G:$G,$C1237,'A-methods'!$A:$A,$D1237)</f>
        <v>0</v>
      </c>
      <c r="W1237" s="196">
        <f>SUMIFS('A-methods'!AC:AC,'A-methods'!$AG:$AG,"absolute",'A-methods'!$AF:$AF,$B1237,'A-methods'!$G:$G,$C1237,'A-methods'!$A:$A,$D1237)</f>
        <v>0</v>
      </c>
      <c r="X1237" s="196">
        <f>SUMIFS('A-methods'!AD:AD,'A-methods'!$AG:$AG,"absolute",'A-methods'!$AF:$AF,$B1237,'A-methods'!$G:$G,$C1237,'A-methods'!$A:$A,$D1237)</f>
        <v>0</v>
      </c>
      <c r="Y1237" s="196">
        <f>SUMIFS('A-methods'!AE:AE,'A-methods'!$AG:$AG,"absolute",'A-methods'!$AF:$AF,$B1237,'A-methods'!$G:$G,$C1237,'A-methods'!$A:$A,$D1237)</f>
        <v>0</v>
      </c>
    </row>
    <row r="1238" spans="1:27">
      <c r="A1238" s="222"/>
      <c r="B1238" s="213"/>
      <c r="C1238" s="250" t="str">
        <f t="shared" ref="C1238:C1269" si="120">C1237</f>
        <v>SA</v>
      </c>
      <c r="D1238" s="250"/>
      <c r="E1238" s="325">
        <f>SUM(E1210:E1237)</f>
        <v>8476.2562641743643</v>
      </c>
      <c r="F1238" s="324">
        <f t="shared" ref="F1238:Y1238" si="121">SUM(F1210:F1237)</f>
        <v>8561.0188268161073</v>
      </c>
      <c r="G1238" s="324">
        <f t="shared" si="121"/>
        <v>8646.6290150842688</v>
      </c>
      <c r="H1238" s="324">
        <f t="shared" si="121"/>
        <v>8733.0953052351124</v>
      </c>
      <c r="I1238" s="324">
        <f t="shared" si="121"/>
        <v>8820.4262582874635</v>
      </c>
      <c r="J1238" s="324">
        <f t="shared" si="121"/>
        <v>8908.6305208703379</v>
      </c>
      <c r="K1238" s="324">
        <f t="shared" si="121"/>
        <v>8997.7168260790422</v>
      </c>
      <c r="L1238" s="324">
        <f t="shared" si="121"/>
        <v>9087.693994339832</v>
      </c>
      <c r="M1238" s="324">
        <f t="shared" si="121"/>
        <v>9178.5709342832306</v>
      </c>
      <c r="N1238" s="324">
        <f t="shared" si="121"/>
        <v>9270.3566436260626</v>
      </c>
      <c r="O1238" s="324">
        <f t="shared" si="121"/>
        <v>9177.6530771898015</v>
      </c>
      <c r="P1238" s="324">
        <f t="shared" si="121"/>
        <v>9085.8765464179032</v>
      </c>
      <c r="Q1238" s="324">
        <f t="shared" si="121"/>
        <v>8995.0177809537236</v>
      </c>
      <c r="R1238" s="324">
        <f t="shared" si="121"/>
        <v>8905.0676031441853</v>
      </c>
      <c r="S1238" s="324">
        <f t="shared" si="121"/>
        <v>8816.0169271127434</v>
      </c>
      <c r="T1238" s="324">
        <f t="shared" si="121"/>
        <v>8727.856757841615</v>
      </c>
      <c r="U1238" s="324">
        <f t="shared" si="121"/>
        <v>8640.5781902631988</v>
      </c>
      <c r="V1238" s="324">
        <f t="shared" si="121"/>
        <v>8554.1724083605659</v>
      </c>
      <c r="W1238" s="324">
        <f t="shared" si="121"/>
        <v>8468.6306842769609</v>
      </c>
      <c r="X1238" s="324">
        <f t="shared" si="121"/>
        <v>8383.9443774341908</v>
      </c>
      <c r="Y1238" s="324">
        <f t="shared" si="121"/>
        <v>8300.104933659848</v>
      </c>
    </row>
    <row r="1239" spans="1:27" s="224" customFormat="1" ht="15.75">
      <c r="A1239" s="242" t="str">
        <f>A1208</f>
        <v>SA</v>
      </c>
      <c r="B1239" s="242" t="s">
        <v>213</v>
      </c>
      <c r="C1239" s="250" t="str">
        <f t="shared" si="120"/>
        <v>SA</v>
      </c>
      <c r="D1239" s="250"/>
      <c r="E1239" s="361"/>
      <c r="AA1239" s="354"/>
    </row>
    <row r="1240" spans="1:27" ht="12.75" customHeight="1">
      <c r="A1240" s="246" t="s">
        <v>21</v>
      </c>
      <c r="B1240" s="247" t="s">
        <v>198</v>
      </c>
      <c r="C1240" s="273" t="str">
        <f t="shared" si="120"/>
        <v>SA</v>
      </c>
      <c r="D1240" s="271" t="s">
        <v>209</v>
      </c>
      <c r="E1240" s="357">
        <f>SUMIFS('A-methods'!K:K,'A-methods'!$AG:$AG,"absolute",'A-methods'!$AF:$AF,$B1240,'A-methods'!$G:$G,$C1240,'A-methods'!$A:$A,$D1240)</f>
        <v>0</v>
      </c>
      <c r="F1240" s="248">
        <f>SUMIFS('A-methods'!L:L,'A-methods'!$AG:$AG,"absolute",'A-methods'!$AF:$AF,$B1240,'A-methods'!$G:$G,$C1240,'A-methods'!$A:$A,$D1240)</f>
        <v>0</v>
      </c>
      <c r="G1240" s="248">
        <f>SUMIFS('A-methods'!M:M,'A-methods'!$AG:$AG,"absolute",'A-methods'!$AF:$AF,$B1240,'A-methods'!$G:$G,$C1240,'A-methods'!$A:$A,$D1240)</f>
        <v>0</v>
      </c>
      <c r="H1240" s="248">
        <f>SUMIFS('A-methods'!N:N,'A-methods'!$AG:$AG,"absolute",'A-methods'!$AF:$AF,$B1240,'A-methods'!$G:$G,$C1240,'A-methods'!$A:$A,$D1240)</f>
        <v>0</v>
      </c>
      <c r="I1240" s="248">
        <f>SUMIFS('A-methods'!O:O,'A-methods'!$AG:$AG,"absolute",'A-methods'!$AF:$AF,$B1240,'A-methods'!$G:$G,$C1240,'A-methods'!$A:$A,$D1240)</f>
        <v>0</v>
      </c>
      <c r="J1240" s="248">
        <f>SUMIFS('A-methods'!P:P,'A-methods'!$AG:$AG,"absolute",'A-methods'!$AF:$AF,$B1240,'A-methods'!$G:$G,$C1240,'A-methods'!$A:$A,$D1240)</f>
        <v>0</v>
      </c>
      <c r="K1240" s="248">
        <f>SUMIFS('A-methods'!Q:Q,'A-methods'!$AG:$AG,"absolute",'A-methods'!$AF:$AF,$B1240,'A-methods'!$G:$G,$C1240,'A-methods'!$A:$A,$D1240)</f>
        <v>0</v>
      </c>
      <c r="L1240" s="248">
        <f>SUMIFS('A-methods'!R:R,'A-methods'!$AG:$AG,"absolute",'A-methods'!$AF:$AF,$B1240,'A-methods'!$G:$G,$C1240,'A-methods'!$A:$A,$D1240)</f>
        <v>0</v>
      </c>
      <c r="M1240" s="248">
        <f>SUMIFS('A-methods'!S:S,'A-methods'!$AG:$AG,"absolute",'A-methods'!$AF:$AF,$B1240,'A-methods'!$G:$G,$C1240,'A-methods'!$A:$A,$D1240)</f>
        <v>0</v>
      </c>
      <c r="N1240" s="248">
        <f>SUMIFS('A-methods'!T:T,'A-methods'!$AG:$AG,"absolute",'A-methods'!$AF:$AF,$B1240,'A-methods'!$G:$G,$C1240,'A-methods'!$A:$A,$D1240)</f>
        <v>0</v>
      </c>
      <c r="O1240" s="248">
        <f>SUMIFS('A-methods'!U:U,'A-methods'!$AG:$AG,"absolute",'A-methods'!$AF:$AF,$B1240,'A-methods'!$G:$G,$C1240,'A-methods'!$A:$A,$D1240)</f>
        <v>0</v>
      </c>
      <c r="P1240" s="248">
        <f>SUMIFS('A-methods'!V:V,'A-methods'!$AG:$AG,"absolute",'A-methods'!$AF:$AF,$B1240,'A-methods'!$G:$G,$C1240,'A-methods'!$A:$A,$D1240)</f>
        <v>0</v>
      </c>
      <c r="Q1240" s="248">
        <f>SUMIFS('A-methods'!W:W,'A-methods'!$AG:$AG,"absolute",'A-methods'!$AF:$AF,$B1240,'A-methods'!$G:$G,$C1240,'A-methods'!$A:$A,$D1240)</f>
        <v>0</v>
      </c>
      <c r="R1240" s="248">
        <f>SUMIFS('A-methods'!X:X,'A-methods'!$AG:$AG,"absolute",'A-methods'!$AF:$AF,$B1240,'A-methods'!$G:$G,$C1240,'A-methods'!$A:$A,$D1240)</f>
        <v>0</v>
      </c>
      <c r="S1240" s="248">
        <f>SUMIFS('A-methods'!Y:Y,'A-methods'!$AG:$AG,"absolute",'A-methods'!$AF:$AF,$B1240,'A-methods'!$G:$G,$C1240,'A-methods'!$A:$A,$D1240)</f>
        <v>0</v>
      </c>
      <c r="T1240" s="248">
        <f>SUMIFS('A-methods'!Z:Z,'A-methods'!$AG:$AG,"absolute",'A-methods'!$AF:$AF,$B1240,'A-methods'!$G:$G,$C1240,'A-methods'!$A:$A,$D1240)</f>
        <v>0</v>
      </c>
      <c r="U1240" s="248">
        <f>SUMIFS('A-methods'!AA:AA,'A-methods'!$AG:$AG,"absolute",'A-methods'!$AF:$AF,$B1240,'A-methods'!$G:$G,$C1240,'A-methods'!$A:$A,$D1240)</f>
        <v>0</v>
      </c>
      <c r="V1240" s="248">
        <f>SUMIFS('A-methods'!AB:AB,'A-methods'!$AG:$AG,"absolute",'A-methods'!$AF:$AF,$B1240,'A-methods'!$G:$G,$C1240,'A-methods'!$A:$A,$D1240)</f>
        <v>0</v>
      </c>
      <c r="W1240" s="248">
        <f>SUMIFS('A-methods'!AC:AC,'A-methods'!$AG:$AG,"absolute",'A-methods'!$AF:$AF,$B1240,'A-methods'!$G:$G,$C1240,'A-methods'!$A:$A,$D1240)</f>
        <v>0</v>
      </c>
      <c r="X1240" s="248">
        <f>SUMIFS('A-methods'!AD:AD,'A-methods'!$AG:$AG,"absolute",'A-methods'!$AF:$AF,$B1240,'A-methods'!$G:$G,$C1240,'A-methods'!$A:$A,$D1240)</f>
        <v>0</v>
      </c>
      <c r="Y1240" s="248">
        <f>SUMIFS('A-methods'!AE:AE,'A-methods'!$AG:$AG,"absolute",'A-methods'!$AF:$AF,$B1240,'A-methods'!$G:$G,$C1240,'A-methods'!$A:$A,$D1240)</f>
        <v>0</v>
      </c>
    </row>
    <row r="1241" spans="1:27">
      <c r="A1241" s="237" t="s">
        <v>29</v>
      </c>
      <c r="B1241" s="221" t="s">
        <v>30</v>
      </c>
      <c r="C1241" s="274" t="str">
        <f t="shared" si="120"/>
        <v>SA</v>
      </c>
      <c r="D1241" s="272" t="str">
        <f t="shared" ref="D1241:D1267" si="122">D1240</f>
        <v>High</v>
      </c>
      <c r="E1241" s="195">
        <f>SUMIFS('A-methods'!K:K,'A-methods'!$AG:$AG,"absolute",'A-methods'!$AF:$AF,$B1241,'A-methods'!$G:$G,$C1241,'A-methods'!$A:$A,$D1241)</f>
        <v>0</v>
      </c>
      <c r="F1241" s="243">
        <f>SUMIFS('A-methods'!L:L,'A-methods'!$AG:$AG,"absolute",'A-methods'!$AF:$AF,$B1241,'A-methods'!$G:$G,$C1241,'A-methods'!$A:$A,$D1241)</f>
        <v>0</v>
      </c>
      <c r="G1241" s="243">
        <f>SUMIFS('A-methods'!M:M,'A-methods'!$AG:$AG,"absolute",'A-methods'!$AF:$AF,$B1241,'A-methods'!$G:$G,$C1241,'A-methods'!$A:$A,$D1241)</f>
        <v>0</v>
      </c>
      <c r="H1241" s="243">
        <f>SUMIFS('A-methods'!N:N,'A-methods'!$AG:$AG,"absolute",'A-methods'!$AF:$AF,$B1241,'A-methods'!$G:$G,$C1241,'A-methods'!$A:$A,$D1241)</f>
        <v>0</v>
      </c>
      <c r="I1241" s="243">
        <f>SUMIFS('A-methods'!O:O,'A-methods'!$AG:$AG,"absolute",'A-methods'!$AF:$AF,$B1241,'A-methods'!$G:$G,$C1241,'A-methods'!$A:$A,$D1241)</f>
        <v>0</v>
      </c>
      <c r="J1241" s="243">
        <f>SUMIFS('A-methods'!P:P,'A-methods'!$AG:$AG,"absolute",'A-methods'!$AF:$AF,$B1241,'A-methods'!$G:$G,$C1241,'A-methods'!$A:$A,$D1241)</f>
        <v>0</v>
      </c>
      <c r="K1241" s="243">
        <f>SUMIFS('A-methods'!Q:Q,'A-methods'!$AG:$AG,"absolute",'A-methods'!$AF:$AF,$B1241,'A-methods'!$G:$G,$C1241,'A-methods'!$A:$A,$D1241)</f>
        <v>0</v>
      </c>
      <c r="L1241" s="243">
        <f>SUMIFS('A-methods'!R:R,'A-methods'!$AG:$AG,"absolute",'A-methods'!$AF:$AF,$B1241,'A-methods'!$G:$G,$C1241,'A-methods'!$A:$A,$D1241)</f>
        <v>0</v>
      </c>
      <c r="M1241" s="243">
        <f>SUMIFS('A-methods'!S:S,'A-methods'!$AG:$AG,"absolute",'A-methods'!$AF:$AF,$B1241,'A-methods'!$G:$G,$C1241,'A-methods'!$A:$A,$D1241)</f>
        <v>0</v>
      </c>
      <c r="N1241" s="243">
        <f>SUMIFS('A-methods'!T:T,'A-methods'!$AG:$AG,"absolute",'A-methods'!$AF:$AF,$B1241,'A-methods'!$G:$G,$C1241,'A-methods'!$A:$A,$D1241)</f>
        <v>0</v>
      </c>
      <c r="O1241" s="243">
        <f>SUMIFS('A-methods'!U:U,'A-methods'!$AG:$AG,"absolute",'A-methods'!$AF:$AF,$B1241,'A-methods'!$G:$G,$C1241,'A-methods'!$A:$A,$D1241)</f>
        <v>0</v>
      </c>
      <c r="P1241" s="243">
        <f>SUMIFS('A-methods'!V:V,'A-methods'!$AG:$AG,"absolute",'A-methods'!$AF:$AF,$B1241,'A-methods'!$G:$G,$C1241,'A-methods'!$A:$A,$D1241)</f>
        <v>0</v>
      </c>
      <c r="Q1241" s="243">
        <f>SUMIFS('A-methods'!W:W,'A-methods'!$AG:$AG,"absolute",'A-methods'!$AF:$AF,$B1241,'A-methods'!$G:$G,$C1241,'A-methods'!$A:$A,$D1241)</f>
        <v>0</v>
      </c>
      <c r="R1241" s="243">
        <f>SUMIFS('A-methods'!X:X,'A-methods'!$AG:$AG,"absolute",'A-methods'!$AF:$AF,$B1241,'A-methods'!$G:$G,$C1241,'A-methods'!$A:$A,$D1241)</f>
        <v>0</v>
      </c>
      <c r="S1241" s="243">
        <f>SUMIFS('A-methods'!Y:Y,'A-methods'!$AG:$AG,"absolute",'A-methods'!$AF:$AF,$B1241,'A-methods'!$G:$G,$C1241,'A-methods'!$A:$A,$D1241)</f>
        <v>0</v>
      </c>
      <c r="T1241" s="243">
        <f>SUMIFS('A-methods'!Z:Z,'A-methods'!$AG:$AG,"absolute",'A-methods'!$AF:$AF,$B1241,'A-methods'!$G:$G,$C1241,'A-methods'!$A:$A,$D1241)</f>
        <v>0</v>
      </c>
      <c r="U1241" s="243">
        <f>SUMIFS('A-methods'!AA:AA,'A-methods'!$AG:$AG,"absolute",'A-methods'!$AF:$AF,$B1241,'A-methods'!$G:$G,$C1241,'A-methods'!$A:$A,$D1241)</f>
        <v>0</v>
      </c>
      <c r="V1241" s="243">
        <f>SUMIFS('A-methods'!AB:AB,'A-methods'!$AG:$AG,"absolute",'A-methods'!$AF:$AF,$B1241,'A-methods'!$G:$G,$C1241,'A-methods'!$A:$A,$D1241)</f>
        <v>0</v>
      </c>
      <c r="W1241" s="243">
        <f>SUMIFS('A-methods'!AC:AC,'A-methods'!$AG:$AG,"absolute",'A-methods'!$AF:$AF,$B1241,'A-methods'!$G:$G,$C1241,'A-methods'!$A:$A,$D1241)</f>
        <v>0</v>
      </c>
      <c r="X1241" s="243">
        <f>SUMIFS('A-methods'!AD:AD,'A-methods'!$AG:$AG,"absolute",'A-methods'!$AF:$AF,$B1241,'A-methods'!$G:$G,$C1241,'A-methods'!$A:$A,$D1241)</f>
        <v>0</v>
      </c>
      <c r="Y1241" s="243">
        <f>SUMIFS('A-methods'!AE:AE,'A-methods'!$AG:$AG,"absolute",'A-methods'!$AF:$AF,$B1241,'A-methods'!$G:$G,$C1241,'A-methods'!$A:$A,$D1241)</f>
        <v>0</v>
      </c>
    </row>
    <row r="1242" spans="1:27">
      <c r="A1242" s="237" t="s">
        <v>33</v>
      </c>
      <c r="B1242" s="221" t="s">
        <v>34</v>
      </c>
      <c r="C1242" s="274" t="str">
        <f t="shared" si="120"/>
        <v>SA</v>
      </c>
      <c r="D1242" s="272" t="str">
        <f t="shared" si="122"/>
        <v>High</v>
      </c>
      <c r="E1242" s="195">
        <f>SUMIFS('A-methods'!K:K,'A-methods'!$AG:$AG,"absolute",'A-methods'!$AF:$AF,$B1242,'A-methods'!$G:$G,$C1242,'A-methods'!$A:$A,$D1242)</f>
        <v>0</v>
      </c>
      <c r="F1242" s="243">
        <f>SUMIFS('A-methods'!L:L,'A-methods'!$AG:$AG,"absolute",'A-methods'!$AF:$AF,$B1242,'A-methods'!$G:$G,$C1242,'A-methods'!$A:$A,$D1242)</f>
        <v>0</v>
      </c>
      <c r="G1242" s="243">
        <f>SUMIFS('A-methods'!M:M,'A-methods'!$AG:$AG,"absolute",'A-methods'!$AF:$AF,$B1242,'A-methods'!$G:$G,$C1242,'A-methods'!$A:$A,$D1242)</f>
        <v>0</v>
      </c>
      <c r="H1242" s="243">
        <f>SUMIFS('A-methods'!N:N,'A-methods'!$AG:$AG,"absolute",'A-methods'!$AF:$AF,$B1242,'A-methods'!$G:$G,$C1242,'A-methods'!$A:$A,$D1242)</f>
        <v>0</v>
      </c>
      <c r="I1242" s="243">
        <f>SUMIFS('A-methods'!O:O,'A-methods'!$AG:$AG,"absolute",'A-methods'!$AF:$AF,$B1242,'A-methods'!$G:$G,$C1242,'A-methods'!$A:$A,$D1242)</f>
        <v>0</v>
      </c>
      <c r="J1242" s="243">
        <f>SUMIFS('A-methods'!P:P,'A-methods'!$AG:$AG,"absolute",'A-methods'!$AF:$AF,$B1242,'A-methods'!$G:$G,$C1242,'A-methods'!$A:$A,$D1242)</f>
        <v>0</v>
      </c>
      <c r="K1242" s="243">
        <f>SUMIFS('A-methods'!Q:Q,'A-methods'!$AG:$AG,"absolute",'A-methods'!$AF:$AF,$B1242,'A-methods'!$G:$G,$C1242,'A-methods'!$A:$A,$D1242)</f>
        <v>0</v>
      </c>
      <c r="L1242" s="243">
        <f>SUMIFS('A-methods'!R:R,'A-methods'!$AG:$AG,"absolute",'A-methods'!$AF:$AF,$B1242,'A-methods'!$G:$G,$C1242,'A-methods'!$A:$A,$D1242)</f>
        <v>0</v>
      </c>
      <c r="M1242" s="243">
        <f>SUMIFS('A-methods'!S:S,'A-methods'!$AG:$AG,"absolute",'A-methods'!$AF:$AF,$B1242,'A-methods'!$G:$G,$C1242,'A-methods'!$A:$A,$D1242)</f>
        <v>0</v>
      </c>
      <c r="N1242" s="243">
        <f>SUMIFS('A-methods'!T:T,'A-methods'!$AG:$AG,"absolute",'A-methods'!$AF:$AF,$B1242,'A-methods'!$G:$G,$C1242,'A-methods'!$A:$A,$D1242)</f>
        <v>0</v>
      </c>
      <c r="O1242" s="243">
        <f>SUMIFS('A-methods'!U:U,'A-methods'!$AG:$AG,"absolute",'A-methods'!$AF:$AF,$B1242,'A-methods'!$G:$G,$C1242,'A-methods'!$A:$A,$D1242)</f>
        <v>0</v>
      </c>
      <c r="P1242" s="243">
        <f>SUMIFS('A-methods'!V:V,'A-methods'!$AG:$AG,"absolute",'A-methods'!$AF:$AF,$B1242,'A-methods'!$G:$G,$C1242,'A-methods'!$A:$A,$D1242)</f>
        <v>0</v>
      </c>
      <c r="Q1242" s="243">
        <f>SUMIFS('A-methods'!W:W,'A-methods'!$AG:$AG,"absolute",'A-methods'!$AF:$AF,$B1242,'A-methods'!$G:$G,$C1242,'A-methods'!$A:$A,$D1242)</f>
        <v>0</v>
      </c>
      <c r="R1242" s="243">
        <f>SUMIFS('A-methods'!X:X,'A-methods'!$AG:$AG,"absolute",'A-methods'!$AF:$AF,$B1242,'A-methods'!$G:$G,$C1242,'A-methods'!$A:$A,$D1242)</f>
        <v>0</v>
      </c>
      <c r="S1242" s="243">
        <f>SUMIFS('A-methods'!Y:Y,'A-methods'!$AG:$AG,"absolute",'A-methods'!$AF:$AF,$B1242,'A-methods'!$G:$G,$C1242,'A-methods'!$A:$A,$D1242)</f>
        <v>0</v>
      </c>
      <c r="T1242" s="243">
        <f>SUMIFS('A-methods'!Z:Z,'A-methods'!$AG:$AG,"absolute",'A-methods'!$AF:$AF,$B1242,'A-methods'!$G:$G,$C1242,'A-methods'!$A:$A,$D1242)</f>
        <v>0</v>
      </c>
      <c r="U1242" s="243">
        <f>SUMIFS('A-methods'!AA:AA,'A-methods'!$AG:$AG,"absolute",'A-methods'!$AF:$AF,$B1242,'A-methods'!$G:$G,$C1242,'A-methods'!$A:$A,$D1242)</f>
        <v>0</v>
      </c>
      <c r="V1242" s="243">
        <f>SUMIFS('A-methods'!AB:AB,'A-methods'!$AG:$AG,"absolute",'A-methods'!$AF:$AF,$B1242,'A-methods'!$G:$G,$C1242,'A-methods'!$A:$A,$D1242)</f>
        <v>0</v>
      </c>
      <c r="W1242" s="243">
        <f>SUMIFS('A-methods'!AC:AC,'A-methods'!$AG:$AG,"absolute",'A-methods'!$AF:$AF,$B1242,'A-methods'!$G:$G,$C1242,'A-methods'!$A:$A,$D1242)</f>
        <v>0</v>
      </c>
      <c r="X1242" s="243">
        <f>SUMIFS('A-methods'!AD:AD,'A-methods'!$AG:$AG,"absolute",'A-methods'!$AF:$AF,$B1242,'A-methods'!$G:$G,$C1242,'A-methods'!$A:$A,$D1242)</f>
        <v>0</v>
      </c>
      <c r="Y1242" s="243">
        <f>SUMIFS('A-methods'!AE:AE,'A-methods'!$AG:$AG,"absolute",'A-methods'!$AF:$AF,$B1242,'A-methods'!$G:$G,$C1242,'A-methods'!$A:$A,$D1242)</f>
        <v>0</v>
      </c>
    </row>
    <row r="1243" spans="1:27">
      <c r="A1243" s="237" t="s">
        <v>43</v>
      </c>
      <c r="B1243" s="221" t="s">
        <v>44</v>
      </c>
      <c r="C1243" s="274" t="str">
        <f t="shared" si="120"/>
        <v>SA</v>
      </c>
      <c r="D1243" s="272" t="str">
        <f t="shared" si="122"/>
        <v>High</v>
      </c>
      <c r="E1243" s="195">
        <f>SUMIFS('A-methods'!K:K,'A-methods'!$AG:$AG,"absolute",'A-methods'!$AF:$AF,$B1243,'A-methods'!$G:$G,$C1243,'A-methods'!$A:$A,$D1243)</f>
        <v>0</v>
      </c>
      <c r="F1243" s="243">
        <f>SUMIFS('A-methods'!L:L,'A-methods'!$AG:$AG,"absolute",'A-methods'!$AF:$AF,$B1243,'A-methods'!$G:$G,$C1243,'A-methods'!$A:$A,$D1243)</f>
        <v>0</v>
      </c>
      <c r="G1243" s="243">
        <f>SUMIFS('A-methods'!M:M,'A-methods'!$AG:$AG,"absolute",'A-methods'!$AF:$AF,$B1243,'A-methods'!$G:$G,$C1243,'A-methods'!$A:$A,$D1243)</f>
        <v>0</v>
      </c>
      <c r="H1243" s="243">
        <f>SUMIFS('A-methods'!N:N,'A-methods'!$AG:$AG,"absolute",'A-methods'!$AF:$AF,$B1243,'A-methods'!$G:$G,$C1243,'A-methods'!$A:$A,$D1243)</f>
        <v>0</v>
      </c>
      <c r="I1243" s="243">
        <f>SUMIFS('A-methods'!O:O,'A-methods'!$AG:$AG,"absolute",'A-methods'!$AF:$AF,$B1243,'A-methods'!$G:$G,$C1243,'A-methods'!$A:$A,$D1243)</f>
        <v>0</v>
      </c>
      <c r="J1243" s="243">
        <f>SUMIFS('A-methods'!P:P,'A-methods'!$AG:$AG,"absolute",'A-methods'!$AF:$AF,$B1243,'A-methods'!$G:$G,$C1243,'A-methods'!$A:$A,$D1243)</f>
        <v>0</v>
      </c>
      <c r="K1243" s="243">
        <f>SUMIFS('A-methods'!Q:Q,'A-methods'!$AG:$AG,"absolute",'A-methods'!$AF:$AF,$B1243,'A-methods'!$G:$G,$C1243,'A-methods'!$A:$A,$D1243)</f>
        <v>0</v>
      </c>
      <c r="L1243" s="243">
        <f>SUMIFS('A-methods'!R:R,'A-methods'!$AG:$AG,"absolute",'A-methods'!$AF:$AF,$B1243,'A-methods'!$G:$G,$C1243,'A-methods'!$A:$A,$D1243)</f>
        <v>0</v>
      </c>
      <c r="M1243" s="243">
        <f>SUMIFS('A-methods'!S:S,'A-methods'!$AG:$AG,"absolute",'A-methods'!$AF:$AF,$B1243,'A-methods'!$G:$G,$C1243,'A-methods'!$A:$A,$D1243)</f>
        <v>0</v>
      </c>
      <c r="N1243" s="243">
        <f>SUMIFS('A-methods'!T:T,'A-methods'!$AG:$AG,"absolute",'A-methods'!$AF:$AF,$B1243,'A-methods'!$G:$G,$C1243,'A-methods'!$A:$A,$D1243)</f>
        <v>0</v>
      </c>
      <c r="O1243" s="243">
        <f>SUMIFS('A-methods'!U:U,'A-methods'!$AG:$AG,"absolute",'A-methods'!$AF:$AF,$B1243,'A-methods'!$G:$G,$C1243,'A-methods'!$A:$A,$D1243)</f>
        <v>0</v>
      </c>
      <c r="P1243" s="243">
        <f>SUMIFS('A-methods'!V:V,'A-methods'!$AG:$AG,"absolute",'A-methods'!$AF:$AF,$B1243,'A-methods'!$G:$G,$C1243,'A-methods'!$A:$A,$D1243)</f>
        <v>0</v>
      </c>
      <c r="Q1243" s="243">
        <f>SUMIFS('A-methods'!W:W,'A-methods'!$AG:$AG,"absolute",'A-methods'!$AF:$AF,$B1243,'A-methods'!$G:$G,$C1243,'A-methods'!$A:$A,$D1243)</f>
        <v>0</v>
      </c>
      <c r="R1243" s="243">
        <f>SUMIFS('A-methods'!X:X,'A-methods'!$AG:$AG,"absolute",'A-methods'!$AF:$AF,$B1243,'A-methods'!$G:$G,$C1243,'A-methods'!$A:$A,$D1243)</f>
        <v>0</v>
      </c>
      <c r="S1243" s="243">
        <f>SUMIFS('A-methods'!Y:Y,'A-methods'!$AG:$AG,"absolute",'A-methods'!$AF:$AF,$B1243,'A-methods'!$G:$G,$C1243,'A-methods'!$A:$A,$D1243)</f>
        <v>0</v>
      </c>
      <c r="T1243" s="243">
        <f>SUMIFS('A-methods'!Z:Z,'A-methods'!$AG:$AG,"absolute",'A-methods'!$AF:$AF,$B1243,'A-methods'!$G:$G,$C1243,'A-methods'!$A:$A,$D1243)</f>
        <v>0</v>
      </c>
      <c r="U1243" s="243">
        <f>SUMIFS('A-methods'!AA:AA,'A-methods'!$AG:$AG,"absolute",'A-methods'!$AF:$AF,$B1243,'A-methods'!$G:$G,$C1243,'A-methods'!$A:$A,$D1243)</f>
        <v>0</v>
      </c>
      <c r="V1243" s="243">
        <f>SUMIFS('A-methods'!AB:AB,'A-methods'!$AG:$AG,"absolute",'A-methods'!$AF:$AF,$B1243,'A-methods'!$G:$G,$C1243,'A-methods'!$A:$A,$D1243)</f>
        <v>0</v>
      </c>
      <c r="W1243" s="243">
        <f>SUMIFS('A-methods'!AC:AC,'A-methods'!$AG:$AG,"absolute",'A-methods'!$AF:$AF,$B1243,'A-methods'!$G:$G,$C1243,'A-methods'!$A:$A,$D1243)</f>
        <v>0</v>
      </c>
      <c r="X1243" s="243">
        <f>SUMIFS('A-methods'!AD:AD,'A-methods'!$AG:$AG,"absolute",'A-methods'!$AF:$AF,$B1243,'A-methods'!$G:$G,$C1243,'A-methods'!$A:$A,$D1243)</f>
        <v>0</v>
      </c>
      <c r="Y1243" s="243">
        <f>SUMIFS('A-methods'!AE:AE,'A-methods'!$AG:$AG,"absolute",'A-methods'!$AF:$AF,$B1243,'A-methods'!$G:$G,$C1243,'A-methods'!$A:$A,$D1243)</f>
        <v>0</v>
      </c>
    </row>
    <row r="1244" spans="1:27">
      <c r="A1244" s="237" t="s">
        <v>63</v>
      </c>
      <c r="B1244" s="221" t="s">
        <v>64</v>
      </c>
      <c r="C1244" s="274" t="str">
        <f t="shared" si="120"/>
        <v>SA</v>
      </c>
      <c r="D1244" s="272" t="str">
        <f t="shared" si="122"/>
        <v>High</v>
      </c>
      <c r="E1244" s="195">
        <f>SUMIFS('A-methods'!K:K,'A-methods'!$AG:$AG,"absolute",'A-methods'!$AF:$AF,$B1244,'A-methods'!$G:$G,$C1244,'A-methods'!$A:$A,$D1244)</f>
        <v>0</v>
      </c>
      <c r="F1244" s="243">
        <f>SUMIFS('A-methods'!L:L,'A-methods'!$AG:$AG,"absolute",'A-methods'!$AF:$AF,$B1244,'A-methods'!$G:$G,$C1244,'A-methods'!$A:$A,$D1244)</f>
        <v>0</v>
      </c>
      <c r="G1244" s="243">
        <f>SUMIFS('A-methods'!M:M,'A-methods'!$AG:$AG,"absolute",'A-methods'!$AF:$AF,$B1244,'A-methods'!$G:$G,$C1244,'A-methods'!$A:$A,$D1244)</f>
        <v>0</v>
      </c>
      <c r="H1244" s="243">
        <f>SUMIFS('A-methods'!N:N,'A-methods'!$AG:$AG,"absolute",'A-methods'!$AF:$AF,$B1244,'A-methods'!$G:$G,$C1244,'A-methods'!$A:$A,$D1244)</f>
        <v>0</v>
      </c>
      <c r="I1244" s="243">
        <f>SUMIFS('A-methods'!O:O,'A-methods'!$AG:$AG,"absolute",'A-methods'!$AF:$AF,$B1244,'A-methods'!$G:$G,$C1244,'A-methods'!$A:$A,$D1244)</f>
        <v>0</v>
      </c>
      <c r="J1244" s="243">
        <f>SUMIFS('A-methods'!P:P,'A-methods'!$AG:$AG,"absolute",'A-methods'!$AF:$AF,$B1244,'A-methods'!$G:$G,$C1244,'A-methods'!$A:$A,$D1244)</f>
        <v>0</v>
      </c>
      <c r="K1244" s="243">
        <f>SUMIFS('A-methods'!Q:Q,'A-methods'!$AG:$AG,"absolute",'A-methods'!$AF:$AF,$B1244,'A-methods'!$G:$G,$C1244,'A-methods'!$A:$A,$D1244)</f>
        <v>0</v>
      </c>
      <c r="L1244" s="243">
        <f>SUMIFS('A-methods'!R:R,'A-methods'!$AG:$AG,"absolute",'A-methods'!$AF:$AF,$B1244,'A-methods'!$G:$G,$C1244,'A-methods'!$A:$A,$D1244)</f>
        <v>0</v>
      </c>
      <c r="M1244" s="243">
        <f>SUMIFS('A-methods'!S:S,'A-methods'!$AG:$AG,"absolute",'A-methods'!$AF:$AF,$B1244,'A-methods'!$G:$G,$C1244,'A-methods'!$A:$A,$D1244)</f>
        <v>0</v>
      </c>
      <c r="N1244" s="243">
        <f>SUMIFS('A-methods'!T:T,'A-methods'!$AG:$AG,"absolute",'A-methods'!$AF:$AF,$B1244,'A-methods'!$G:$G,$C1244,'A-methods'!$A:$A,$D1244)</f>
        <v>0</v>
      </c>
      <c r="O1244" s="243">
        <f>SUMIFS('A-methods'!U:U,'A-methods'!$AG:$AG,"absolute",'A-methods'!$AF:$AF,$B1244,'A-methods'!$G:$G,$C1244,'A-methods'!$A:$A,$D1244)</f>
        <v>0</v>
      </c>
      <c r="P1244" s="243">
        <f>SUMIFS('A-methods'!V:V,'A-methods'!$AG:$AG,"absolute",'A-methods'!$AF:$AF,$B1244,'A-methods'!$G:$G,$C1244,'A-methods'!$A:$A,$D1244)</f>
        <v>0</v>
      </c>
      <c r="Q1244" s="243">
        <f>SUMIFS('A-methods'!W:W,'A-methods'!$AG:$AG,"absolute",'A-methods'!$AF:$AF,$B1244,'A-methods'!$G:$G,$C1244,'A-methods'!$A:$A,$D1244)</f>
        <v>0</v>
      </c>
      <c r="R1244" s="243">
        <f>SUMIFS('A-methods'!X:X,'A-methods'!$AG:$AG,"absolute",'A-methods'!$AF:$AF,$B1244,'A-methods'!$G:$G,$C1244,'A-methods'!$A:$A,$D1244)</f>
        <v>0</v>
      </c>
      <c r="S1244" s="243">
        <f>SUMIFS('A-methods'!Y:Y,'A-methods'!$AG:$AG,"absolute",'A-methods'!$AF:$AF,$B1244,'A-methods'!$G:$G,$C1244,'A-methods'!$A:$A,$D1244)</f>
        <v>0</v>
      </c>
      <c r="T1244" s="243">
        <f>SUMIFS('A-methods'!Z:Z,'A-methods'!$AG:$AG,"absolute",'A-methods'!$AF:$AF,$B1244,'A-methods'!$G:$G,$C1244,'A-methods'!$A:$A,$D1244)</f>
        <v>0</v>
      </c>
      <c r="U1244" s="243">
        <f>SUMIFS('A-methods'!AA:AA,'A-methods'!$AG:$AG,"absolute",'A-methods'!$AF:$AF,$B1244,'A-methods'!$G:$G,$C1244,'A-methods'!$A:$A,$D1244)</f>
        <v>0</v>
      </c>
      <c r="V1244" s="243">
        <f>SUMIFS('A-methods'!AB:AB,'A-methods'!$AG:$AG,"absolute",'A-methods'!$AF:$AF,$B1244,'A-methods'!$G:$G,$C1244,'A-methods'!$A:$A,$D1244)</f>
        <v>0</v>
      </c>
      <c r="W1244" s="243">
        <f>SUMIFS('A-methods'!AC:AC,'A-methods'!$AG:$AG,"absolute",'A-methods'!$AF:$AF,$B1244,'A-methods'!$G:$G,$C1244,'A-methods'!$A:$A,$D1244)</f>
        <v>0</v>
      </c>
      <c r="X1244" s="243">
        <f>SUMIFS('A-methods'!AD:AD,'A-methods'!$AG:$AG,"absolute",'A-methods'!$AF:$AF,$B1244,'A-methods'!$G:$G,$C1244,'A-methods'!$A:$A,$D1244)</f>
        <v>0</v>
      </c>
      <c r="Y1244" s="243">
        <f>SUMIFS('A-methods'!AE:AE,'A-methods'!$AG:$AG,"absolute",'A-methods'!$AF:$AF,$B1244,'A-methods'!$G:$G,$C1244,'A-methods'!$A:$A,$D1244)</f>
        <v>0</v>
      </c>
    </row>
    <row r="1245" spans="1:27">
      <c r="A1245" s="237" t="s">
        <v>75</v>
      </c>
      <c r="B1245" s="221" t="s">
        <v>76</v>
      </c>
      <c r="C1245" s="274" t="str">
        <f t="shared" si="120"/>
        <v>SA</v>
      </c>
      <c r="D1245" s="272" t="str">
        <f t="shared" si="122"/>
        <v>High</v>
      </c>
      <c r="E1245" s="195">
        <f>SUMIFS('A-methods'!K:K,'A-methods'!$AG:$AG,"absolute",'A-methods'!$AF:$AF,$B1245,'A-methods'!$G:$G,$C1245,'A-methods'!$A:$A,$D1245)</f>
        <v>0</v>
      </c>
      <c r="F1245" s="243">
        <f>SUMIFS('A-methods'!L:L,'A-methods'!$AG:$AG,"absolute",'A-methods'!$AF:$AF,$B1245,'A-methods'!$G:$G,$C1245,'A-methods'!$A:$A,$D1245)</f>
        <v>0</v>
      </c>
      <c r="G1245" s="243">
        <f>SUMIFS('A-methods'!M:M,'A-methods'!$AG:$AG,"absolute",'A-methods'!$AF:$AF,$B1245,'A-methods'!$G:$G,$C1245,'A-methods'!$A:$A,$D1245)</f>
        <v>0</v>
      </c>
      <c r="H1245" s="243">
        <f>SUMIFS('A-methods'!N:N,'A-methods'!$AG:$AG,"absolute",'A-methods'!$AF:$AF,$B1245,'A-methods'!$G:$G,$C1245,'A-methods'!$A:$A,$D1245)</f>
        <v>0</v>
      </c>
      <c r="I1245" s="243">
        <f>SUMIFS('A-methods'!O:O,'A-methods'!$AG:$AG,"absolute",'A-methods'!$AF:$AF,$B1245,'A-methods'!$G:$G,$C1245,'A-methods'!$A:$A,$D1245)</f>
        <v>0</v>
      </c>
      <c r="J1245" s="243">
        <f>SUMIFS('A-methods'!P:P,'A-methods'!$AG:$AG,"absolute",'A-methods'!$AF:$AF,$B1245,'A-methods'!$G:$G,$C1245,'A-methods'!$A:$A,$D1245)</f>
        <v>0</v>
      </c>
      <c r="K1245" s="243">
        <f>SUMIFS('A-methods'!Q:Q,'A-methods'!$AG:$AG,"absolute",'A-methods'!$AF:$AF,$B1245,'A-methods'!$G:$G,$C1245,'A-methods'!$A:$A,$D1245)</f>
        <v>0</v>
      </c>
      <c r="L1245" s="243">
        <f>SUMIFS('A-methods'!R:R,'A-methods'!$AG:$AG,"absolute",'A-methods'!$AF:$AF,$B1245,'A-methods'!$G:$G,$C1245,'A-methods'!$A:$A,$D1245)</f>
        <v>0</v>
      </c>
      <c r="M1245" s="243">
        <f>SUMIFS('A-methods'!S:S,'A-methods'!$AG:$AG,"absolute",'A-methods'!$AF:$AF,$B1245,'A-methods'!$G:$G,$C1245,'A-methods'!$A:$A,$D1245)</f>
        <v>0</v>
      </c>
      <c r="N1245" s="243">
        <f>SUMIFS('A-methods'!T:T,'A-methods'!$AG:$AG,"absolute",'A-methods'!$AF:$AF,$B1245,'A-methods'!$G:$G,$C1245,'A-methods'!$A:$A,$D1245)</f>
        <v>0</v>
      </c>
      <c r="O1245" s="243">
        <f>SUMIFS('A-methods'!U:U,'A-methods'!$AG:$AG,"absolute",'A-methods'!$AF:$AF,$B1245,'A-methods'!$G:$G,$C1245,'A-methods'!$A:$A,$D1245)</f>
        <v>0</v>
      </c>
      <c r="P1245" s="243">
        <f>SUMIFS('A-methods'!V:V,'A-methods'!$AG:$AG,"absolute",'A-methods'!$AF:$AF,$B1245,'A-methods'!$G:$G,$C1245,'A-methods'!$A:$A,$D1245)</f>
        <v>0</v>
      </c>
      <c r="Q1245" s="243">
        <f>SUMIFS('A-methods'!W:W,'A-methods'!$AG:$AG,"absolute",'A-methods'!$AF:$AF,$B1245,'A-methods'!$G:$G,$C1245,'A-methods'!$A:$A,$D1245)</f>
        <v>0</v>
      </c>
      <c r="R1245" s="243">
        <f>SUMIFS('A-methods'!X:X,'A-methods'!$AG:$AG,"absolute",'A-methods'!$AF:$AF,$B1245,'A-methods'!$G:$G,$C1245,'A-methods'!$A:$A,$D1245)</f>
        <v>0</v>
      </c>
      <c r="S1245" s="243">
        <f>SUMIFS('A-methods'!Y:Y,'A-methods'!$AG:$AG,"absolute",'A-methods'!$AF:$AF,$B1245,'A-methods'!$G:$G,$C1245,'A-methods'!$A:$A,$D1245)</f>
        <v>0</v>
      </c>
      <c r="T1245" s="243">
        <f>SUMIFS('A-methods'!Z:Z,'A-methods'!$AG:$AG,"absolute",'A-methods'!$AF:$AF,$B1245,'A-methods'!$G:$G,$C1245,'A-methods'!$A:$A,$D1245)</f>
        <v>0</v>
      </c>
      <c r="U1245" s="243">
        <f>SUMIFS('A-methods'!AA:AA,'A-methods'!$AG:$AG,"absolute",'A-methods'!$AF:$AF,$B1245,'A-methods'!$G:$G,$C1245,'A-methods'!$A:$A,$D1245)</f>
        <v>0</v>
      </c>
      <c r="V1245" s="243">
        <f>SUMIFS('A-methods'!AB:AB,'A-methods'!$AG:$AG,"absolute",'A-methods'!$AF:$AF,$B1245,'A-methods'!$G:$G,$C1245,'A-methods'!$A:$A,$D1245)</f>
        <v>0</v>
      </c>
      <c r="W1245" s="243">
        <f>SUMIFS('A-methods'!AC:AC,'A-methods'!$AG:$AG,"absolute",'A-methods'!$AF:$AF,$B1245,'A-methods'!$G:$G,$C1245,'A-methods'!$A:$A,$D1245)</f>
        <v>0</v>
      </c>
      <c r="X1245" s="243">
        <f>SUMIFS('A-methods'!AD:AD,'A-methods'!$AG:$AG,"absolute",'A-methods'!$AF:$AF,$B1245,'A-methods'!$G:$G,$C1245,'A-methods'!$A:$A,$D1245)</f>
        <v>0</v>
      </c>
      <c r="Y1245" s="243">
        <f>SUMIFS('A-methods'!AE:AE,'A-methods'!$AG:$AG,"absolute",'A-methods'!$AF:$AF,$B1245,'A-methods'!$G:$G,$C1245,'A-methods'!$A:$A,$D1245)</f>
        <v>0</v>
      </c>
    </row>
    <row r="1246" spans="1:27">
      <c r="A1246" s="237" t="s">
        <v>253</v>
      </c>
      <c r="B1246" s="221" t="s">
        <v>193</v>
      </c>
      <c r="C1246" s="274" t="str">
        <f t="shared" si="120"/>
        <v>SA</v>
      </c>
      <c r="D1246" s="272" t="str">
        <f t="shared" si="122"/>
        <v>High</v>
      </c>
      <c r="E1246" s="195">
        <f>SUMIFS('A-methods'!K:K,'A-methods'!$AG:$AG,"absolute",'A-methods'!$AF:$AF,$B1246,'A-methods'!$G:$G,$C1246,'A-methods'!$A:$A,$D1246)</f>
        <v>0</v>
      </c>
      <c r="F1246" s="243">
        <f>SUMIFS('A-methods'!L:L,'A-methods'!$AG:$AG,"absolute",'A-methods'!$AF:$AF,$B1246,'A-methods'!$G:$G,$C1246,'A-methods'!$A:$A,$D1246)</f>
        <v>0</v>
      </c>
      <c r="G1246" s="243">
        <f>SUMIFS('A-methods'!M:M,'A-methods'!$AG:$AG,"absolute",'A-methods'!$AF:$AF,$B1246,'A-methods'!$G:$G,$C1246,'A-methods'!$A:$A,$D1246)</f>
        <v>0</v>
      </c>
      <c r="H1246" s="243">
        <f>SUMIFS('A-methods'!N:N,'A-methods'!$AG:$AG,"absolute",'A-methods'!$AF:$AF,$B1246,'A-methods'!$G:$G,$C1246,'A-methods'!$A:$A,$D1246)</f>
        <v>0</v>
      </c>
      <c r="I1246" s="243">
        <f>SUMIFS('A-methods'!O:O,'A-methods'!$AG:$AG,"absolute",'A-methods'!$AF:$AF,$B1246,'A-methods'!$G:$G,$C1246,'A-methods'!$A:$A,$D1246)</f>
        <v>0</v>
      </c>
      <c r="J1246" s="243">
        <f>SUMIFS('A-methods'!P:P,'A-methods'!$AG:$AG,"absolute",'A-methods'!$AF:$AF,$B1246,'A-methods'!$G:$G,$C1246,'A-methods'!$A:$A,$D1246)</f>
        <v>0</v>
      </c>
      <c r="K1246" s="243">
        <f>SUMIFS('A-methods'!Q:Q,'A-methods'!$AG:$AG,"absolute",'A-methods'!$AF:$AF,$B1246,'A-methods'!$G:$G,$C1246,'A-methods'!$A:$A,$D1246)</f>
        <v>0</v>
      </c>
      <c r="L1246" s="243">
        <f>SUMIFS('A-methods'!R:R,'A-methods'!$AG:$AG,"absolute",'A-methods'!$AF:$AF,$B1246,'A-methods'!$G:$G,$C1246,'A-methods'!$A:$A,$D1246)</f>
        <v>0</v>
      </c>
      <c r="M1246" s="243">
        <f>SUMIFS('A-methods'!S:S,'A-methods'!$AG:$AG,"absolute",'A-methods'!$AF:$AF,$B1246,'A-methods'!$G:$G,$C1246,'A-methods'!$A:$A,$D1246)</f>
        <v>0</v>
      </c>
      <c r="N1246" s="243">
        <f>SUMIFS('A-methods'!T:T,'A-methods'!$AG:$AG,"absolute",'A-methods'!$AF:$AF,$B1246,'A-methods'!$G:$G,$C1246,'A-methods'!$A:$A,$D1246)</f>
        <v>0</v>
      </c>
      <c r="O1246" s="243">
        <f>SUMIFS('A-methods'!U:U,'A-methods'!$AG:$AG,"absolute",'A-methods'!$AF:$AF,$B1246,'A-methods'!$G:$G,$C1246,'A-methods'!$A:$A,$D1246)</f>
        <v>0</v>
      </c>
      <c r="P1246" s="243">
        <f>SUMIFS('A-methods'!V:V,'A-methods'!$AG:$AG,"absolute",'A-methods'!$AF:$AF,$B1246,'A-methods'!$G:$G,$C1246,'A-methods'!$A:$A,$D1246)</f>
        <v>0</v>
      </c>
      <c r="Q1246" s="243">
        <f>SUMIFS('A-methods'!W:W,'A-methods'!$AG:$AG,"absolute",'A-methods'!$AF:$AF,$B1246,'A-methods'!$G:$G,$C1246,'A-methods'!$A:$A,$D1246)</f>
        <v>0</v>
      </c>
      <c r="R1246" s="243">
        <f>SUMIFS('A-methods'!X:X,'A-methods'!$AG:$AG,"absolute",'A-methods'!$AF:$AF,$B1246,'A-methods'!$G:$G,$C1246,'A-methods'!$A:$A,$D1246)</f>
        <v>0</v>
      </c>
      <c r="S1246" s="243">
        <f>SUMIFS('A-methods'!Y:Y,'A-methods'!$AG:$AG,"absolute",'A-methods'!$AF:$AF,$B1246,'A-methods'!$G:$G,$C1246,'A-methods'!$A:$A,$D1246)</f>
        <v>0</v>
      </c>
      <c r="T1246" s="243">
        <f>SUMIFS('A-methods'!Z:Z,'A-methods'!$AG:$AG,"absolute",'A-methods'!$AF:$AF,$B1246,'A-methods'!$G:$G,$C1246,'A-methods'!$A:$A,$D1246)</f>
        <v>0</v>
      </c>
      <c r="U1246" s="243">
        <f>SUMIFS('A-methods'!AA:AA,'A-methods'!$AG:$AG,"absolute",'A-methods'!$AF:$AF,$B1246,'A-methods'!$G:$G,$C1246,'A-methods'!$A:$A,$D1246)</f>
        <v>0</v>
      </c>
      <c r="V1246" s="243">
        <f>SUMIFS('A-methods'!AB:AB,'A-methods'!$AG:$AG,"absolute",'A-methods'!$AF:$AF,$B1246,'A-methods'!$G:$G,$C1246,'A-methods'!$A:$A,$D1246)</f>
        <v>0</v>
      </c>
      <c r="W1246" s="243">
        <f>SUMIFS('A-methods'!AC:AC,'A-methods'!$AG:$AG,"absolute",'A-methods'!$AF:$AF,$B1246,'A-methods'!$G:$G,$C1246,'A-methods'!$A:$A,$D1246)</f>
        <v>0</v>
      </c>
      <c r="X1246" s="243">
        <f>SUMIFS('A-methods'!AD:AD,'A-methods'!$AG:$AG,"absolute",'A-methods'!$AF:$AF,$B1246,'A-methods'!$G:$G,$C1246,'A-methods'!$A:$A,$D1246)</f>
        <v>0</v>
      </c>
      <c r="Y1246" s="243">
        <f>SUMIFS('A-methods'!AE:AE,'A-methods'!$AG:$AG,"absolute",'A-methods'!$AF:$AF,$B1246,'A-methods'!$G:$G,$C1246,'A-methods'!$A:$A,$D1246)</f>
        <v>0</v>
      </c>
    </row>
    <row r="1247" spans="1:27">
      <c r="A1247" s="238" t="s">
        <v>87</v>
      </c>
      <c r="B1247" s="221" t="s">
        <v>88</v>
      </c>
      <c r="C1247" s="274" t="str">
        <f t="shared" si="120"/>
        <v>SA</v>
      </c>
      <c r="D1247" s="272" t="str">
        <f t="shared" si="122"/>
        <v>High</v>
      </c>
      <c r="E1247" s="195">
        <f>SUMIFS('A-methods'!K:K,'A-methods'!$AG:$AG,"absolute",'A-methods'!$AF:$AF,$B1247,'A-methods'!$G:$G,$C1247,'A-methods'!$A:$A,$D1247)</f>
        <v>0</v>
      </c>
      <c r="F1247" s="243">
        <f>SUMIFS('A-methods'!L:L,'A-methods'!$AG:$AG,"absolute",'A-methods'!$AF:$AF,$B1247,'A-methods'!$G:$G,$C1247,'A-methods'!$A:$A,$D1247)</f>
        <v>0</v>
      </c>
      <c r="G1247" s="243">
        <f>SUMIFS('A-methods'!M:M,'A-methods'!$AG:$AG,"absolute",'A-methods'!$AF:$AF,$B1247,'A-methods'!$G:$G,$C1247,'A-methods'!$A:$A,$D1247)</f>
        <v>0</v>
      </c>
      <c r="H1247" s="243">
        <f>SUMIFS('A-methods'!N:N,'A-methods'!$AG:$AG,"absolute",'A-methods'!$AF:$AF,$B1247,'A-methods'!$G:$G,$C1247,'A-methods'!$A:$A,$D1247)</f>
        <v>0</v>
      </c>
      <c r="I1247" s="243">
        <f>SUMIFS('A-methods'!O:O,'A-methods'!$AG:$AG,"absolute",'A-methods'!$AF:$AF,$B1247,'A-methods'!$G:$G,$C1247,'A-methods'!$A:$A,$D1247)</f>
        <v>0</v>
      </c>
      <c r="J1247" s="243">
        <f>SUMIFS('A-methods'!P:P,'A-methods'!$AG:$AG,"absolute",'A-methods'!$AF:$AF,$B1247,'A-methods'!$G:$G,$C1247,'A-methods'!$A:$A,$D1247)</f>
        <v>0</v>
      </c>
      <c r="K1247" s="243">
        <f>SUMIFS('A-methods'!Q:Q,'A-methods'!$AG:$AG,"absolute",'A-methods'!$AF:$AF,$B1247,'A-methods'!$G:$G,$C1247,'A-methods'!$A:$A,$D1247)</f>
        <v>0</v>
      </c>
      <c r="L1247" s="243">
        <f>SUMIFS('A-methods'!R:R,'A-methods'!$AG:$AG,"absolute",'A-methods'!$AF:$AF,$B1247,'A-methods'!$G:$G,$C1247,'A-methods'!$A:$A,$D1247)</f>
        <v>0</v>
      </c>
      <c r="M1247" s="243">
        <f>SUMIFS('A-methods'!S:S,'A-methods'!$AG:$AG,"absolute",'A-methods'!$AF:$AF,$B1247,'A-methods'!$G:$G,$C1247,'A-methods'!$A:$A,$D1247)</f>
        <v>0</v>
      </c>
      <c r="N1247" s="243">
        <f>SUMIFS('A-methods'!T:T,'A-methods'!$AG:$AG,"absolute",'A-methods'!$AF:$AF,$B1247,'A-methods'!$G:$G,$C1247,'A-methods'!$A:$A,$D1247)</f>
        <v>0</v>
      </c>
      <c r="O1247" s="243">
        <f>SUMIFS('A-methods'!U:U,'A-methods'!$AG:$AG,"absolute",'A-methods'!$AF:$AF,$B1247,'A-methods'!$G:$G,$C1247,'A-methods'!$A:$A,$D1247)</f>
        <v>0</v>
      </c>
      <c r="P1247" s="243">
        <f>SUMIFS('A-methods'!V:V,'A-methods'!$AG:$AG,"absolute",'A-methods'!$AF:$AF,$B1247,'A-methods'!$G:$G,$C1247,'A-methods'!$A:$A,$D1247)</f>
        <v>0</v>
      </c>
      <c r="Q1247" s="243">
        <f>SUMIFS('A-methods'!W:W,'A-methods'!$AG:$AG,"absolute",'A-methods'!$AF:$AF,$B1247,'A-methods'!$G:$G,$C1247,'A-methods'!$A:$A,$D1247)</f>
        <v>0</v>
      </c>
      <c r="R1247" s="243">
        <f>SUMIFS('A-methods'!X:X,'A-methods'!$AG:$AG,"absolute",'A-methods'!$AF:$AF,$B1247,'A-methods'!$G:$G,$C1247,'A-methods'!$A:$A,$D1247)</f>
        <v>0</v>
      </c>
      <c r="S1247" s="243">
        <f>SUMIFS('A-methods'!Y:Y,'A-methods'!$AG:$AG,"absolute",'A-methods'!$AF:$AF,$B1247,'A-methods'!$G:$G,$C1247,'A-methods'!$A:$A,$D1247)</f>
        <v>0</v>
      </c>
      <c r="T1247" s="243">
        <f>SUMIFS('A-methods'!Z:Z,'A-methods'!$AG:$AG,"absolute",'A-methods'!$AF:$AF,$B1247,'A-methods'!$G:$G,$C1247,'A-methods'!$A:$A,$D1247)</f>
        <v>0</v>
      </c>
      <c r="U1247" s="243">
        <f>SUMIFS('A-methods'!AA:AA,'A-methods'!$AG:$AG,"absolute",'A-methods'!$AF:$AF,$B1247,'A-methods'!$G:$G,$C1247,'A-methods'!$A:$A,$D1247)</f>
        <v>0</v>
      </c>
      <c r="V1247" s="243">
        <f>SUMIFS('A-methods'!AB:AB,'A-methods'!$AG:$AG,"absolute",'A-methods'!$AF:$AF,$B1247,'A-methods'!$G:$G,$C1247,'A-methods'!$A:$A,$D1247)</f>
        <v>0</v>
      </c>
      <c r="W1247" s="243">
        <f>SUMIFS('A-methods'!AC:AC,'A-methods'!$AG:$AG,"absolute",'A-methods'!$AF:$AF,$B1247,'A-methods'!$G:$G,$C1247,'A-methods'!$A:$A,$D1247)</f>
        <v>0</v>
      </c>
      <c r="X1247" s="243">
        <f>SUMIFS('A-methods'!AD:AD,'A-methods'!$AG:$AG,"absolute",'A-methods'!$AF:$AF,$B1247,'A-methods'!$G:$G,$C1247,'A-methods'!$A:$A,$D1247)</f>
        <v>0</v>
      </c>
      <c r="Y1247" s="243">
        <f>SUMIFS('A-methods'!AE:AE,'A-methods'!$AG:$AG,"absolute",'A-methods'!$AF:$AF,$B1247,'A-methods'!$G:$G,$C1247,'A-methods'!$A:$A,$D1247)</f>
        <v>0</v>
      </c>
    </row>
    <row r="1248" spans="1:27">
      <c r="A1248" s="237" t="s">
        <v>91</v>
      </c>
      <c r="B1248" s="221" t="s">
        <v>92</v>
      </c>
      <c r="C1248" s="274" t="str">
        <f t="shared" si="120"/>
        <v>SA</v>
      </c>
      <c r="D1248" s="272" t="str">
        <f t="shared" si="122"/>
        <v>High</v>
      </c>
      <c r="E1248" s="195">
        <f>SUMIFS('A-methods'!K:K,'A-methods'!$AG:$AG,"absolute",'A-methods'!$AF:$AF,$B1248,'A-methods'!$G:$G,$C1248,'A-methods'!$A:$A,$D1248)</f>
        <v>0</v>
      </c>
      <c r="F1248" s="243">
        <f>SUMIFS('A-methods'!L:L,'A-methods'!$AG:$AG,"absolute",'A-methods'!$AF:$AF,$B1248,'A-methods'!$G:$G,$C1248,'A-methods'!$A:$A,$D1248)</f>
        <v>0</v>
      </c>
      <c r="G1248" s="243">
        <f>SUMIFS('A-methods'!M:M,'A-methods'!$AG:$AG,"absolute",'A-methods'!$AF:$AF,$B1248,'A-methods'!$G:$G,$C1248,'A-methods'!$A:$A,$D1248)</f>
        <v>0</v>
      </c>
      <c r="H1248" s="243">
        <f>SUMIFS('A-methods'!N:N,'A-methods'!$AG:$AG,"absolute",'A-methods'!$AF:$AF,$B1248,'A-methods'!$G:$G,$C1248,'A-methods'!$A:$A,$D1248)</f>
        <v>0</v>
      </c>
      <c r="I1248" s="243">
        <f>SUMIFS('A-methods'!O:O,'A-methods'!$AG:$AG,"absolute",'A-methods'!$AF:$AF,$B1248,'A-methods'!$G:$G,$C1248,'A-methods'!$A:$A,$D1248)</f>
        <v>0</v>
      </c>
      <c r="J1248" s="243">
        <f>SUMIFS('A-methods'!P:P,'A-methods'!$AG:$AG,"absolute",'A-methods'!$AF:$AF,$B1248,'A-methods'!$G:$G,$C1248,'A-methods'!$A:$A,$D1248)</f>
        <v>0</v>
      </c>
      <c r="K1248" s="243">
        <f>SUMIFS('A-methods'!Q:Q,'A-methods'!$AG:$AG,"absolute",'A-methods'!$AF:$AF,$B1248,'A-methods'!$G:$G,$C1248,'A-methods'!$A:$A,$D1248)</f>
        <v>0</v>
      </c>
      <c r="L1248" s="243">
        <f>SUMIFS('A-methods'!R:R,'A-methods'!$AG:$AG,"absolute",'A-methods'!$AF:$AF,$B1248,'A-methods'!$G:$G,$C1248,'A-methods'!$A:$A,$D1248)</f>
        <v>0</v>
      </c>
      <c r="M1248" s="243">
        <f>SUMIFS('A-methods'!S:S,'A-methods'!$AG:$AG,"absolute",'A-methods'!$AF:$AF,$B1248,'A-methods'!$G:$G,$C1248,'A-methods'!$A:$A,$D1248)</f>
        <v>0</v>
      </c>
      <c r="N1248" s="243">
        <f>SUMIFS('A-methods'!T:T,'A-methods'!$AG:$AG,"absolute",'A-methods'!$AF:$AF,$B1248,'A-methods'!$G:$G,$C1248,'A-methods'!$A:$A,$D1248)</f>
        <v>0</v>
      </c>
      <c r="O1248" s="243">
        <f>SUMIFS('A-methods'!U:U,'A-methods'!$AG:$AG,"absolute",'A-methods'!$AF:$AF,$B1248,'A-methods'!$G:$G,$C1248,'A-methods'!$A:$A,$D1248)</f>
        <v>0</v>
      </c>
      <c r="P1248" s="243">
        <f>SUMIFS('A-methods'!V:V,'A-methods'!$AG:$AG,"absolute",'A-methods'!$AF:$AF,$B1248,'A-methods'!$G:$G,$C1248,'A-methods'!$A:$A,$D1248)</f>
        <v>0</v>
      </c>
      <c r="Q1248" s="243">
        <f>SUMIFS('A-methods'!W:W,'A-methods'!$AG:$AG,"absolute",'A-methods'!$AF:$AF,$B1248,'A-methods'!$G:$G,$C1248,'A-methods'!$A:$A,$D1248)</f>
        <v>0</v>
      </c>
      <c r="R1248" s="243">
        <f>SUMIFS('A-methods'!X:X,'A-methods'!$AG:$AG,"absolute",'A-methods'!$AF:$AF,$B1248,'A-methods'!$G:$G,$C1248,'A-methods'!$A:$A,$D1248)</f>
        <v>0</v>
      </c>
      <c r="S1248" s="243">
        <f>SUMIFS('A-methods'!Y:Y,'A-methods'!$AG:$AG,"absolute",'A-methods'!$AF:$AF,$B1248,'A-methods'!$G:$G,$C1248,'A-methods'!$A:$A,$D1248)</f>
        <v>0</v>
      </c>
      <c r="T1248" s="243">
        <f>SUMIFS('A-methods'!Z:Z,'A-methods'!$AG:$AG,"absolute",'A-methods'!$AF:$AF,$B1248,'A-methods'!$G:$G,$C1248,'A-methods'!$A:$A,$D1248)</f>
        <v>0</v>
      </c>
      <c r="U1248" s="243">
        <f>SUMIFS('A-methods'!AA:AA,'A-methods'!$AG:$AG,"absolute",'A-methods'!$AF:$AF,$B1248,'A-methods'!$G:$G,$C1248,'A-methods'!$A:$A,$D1248)</f>
        <v>0</v>
      </c>
      <c r="V1248" s="243">
        <f>SUMIFS('A-methods'!AB:AB,'A-methods'!$AG:$AG,"absolute",'A-methods'!$AF:$AF,$B1248,'A-methods'!$G:$G,$C1248,'A-methods'!$A:$A,$D1248)</f>
        <v>0</v>
      </c>
      <c r="W1248" s="243">
        <f>SUMIFS('A-methods'!AC:AC,'A-methods'!$AG:$AG,"absolute",'A-methods'!$AF:$AF,$B1248,'A-methods'!$G:$G,$C1248,'A-methods'!$A:$A,$D1248)</f>
        <v>0</v>
      </c>
      <c r="X1248" s="243">
        <f>SUMIFS('A-methods'!AD:AD,'A-methods'!$AG:$AG,"absolute",'A-methods'!$AF:$AF,$B1248,'A-methods'!$G:$G,$C1248,'A-methods'!$A:$A,$D1248)</f>
        <v>0</v>
      </c>
      <c r="Y1248" s="243">
        <f>SUMIFS('A-methods'!AE:AE,'A-methods'!$AG:$AG,"absolute",'A-methods'!$AF:$AF,$B1248,'A-methods'!$G:$G,$C1248,'A-methods'!$A:$A,$D1248)</f>
        <v>0</v>
      </c>
    </row>
    <row r="1249" spans="1:25">
      <c r="A1249" s="237" t="s">
        <v>97</v>
      </c>
      <c r="B1249" s="221" t="s">
        <v>98</v>
      </c>
      <c r="C1249" s="274" t="str">
        <f t="shared" si="120"/>
        <v>SA</v>
      </c>
      <c r="D1249" s="272" t="str">
        <f t="shared" si="122"/>
        <v>High</v>
      </c>
      <c r="E1249" s="195">
        <f>SUMIFS('A-methods'!K:K,'A-methods'!$AG:$AG,"absolute",'A-methods'!$AF:$AF,$B1249,'A-methods'!$G:$G,$C1249,'A-methods'!$A:$A,$D1249)</f>
        <v>0</v>
      </c>
      <c r="F1249" s="243">
        <f>SUMIFS('A-methods'!L:L,'A-methods'!$AG:$AG,"absolute",'A-methods'!$AF:$AF,$B1249,'A-methods'!$G:$G,$C1249,'A-methods'!$A:$A,$D1249)</f>
        <v>0</v>
      </c>
      <c r="G1249" s="243">
        <f>SUMIFS('A-methods'!M:M,'A-methods'!$AG:$AG,"absolute",'A-methods'!$AF:$AF,$B1249,'A-methods'!$G:$G,$C1249,'A-methods'!$A:$A,$D1249)</f>
        <v>0</v>
      </c>
      <c r="H1249" s="243">
        <f>SUMIFS('A-methods'!N:N,'A-methods'!$AG:$AG,"absolute",'A-methods'!$AF:$AF,$B1249,'A-methods'!$G:$G,$C1249,'A-methods'!$A:$A,$D1249)</f>
        <v>0</v>
      </c>
      <c r="I1249" s="243">
        <f>SUMIFS('A-methods'!O:O,'A-methods'!$AG:$AG,"absolute",'A-methods'!$AF:$AF,$B1249,'A-methods'!$G:$G,$C1249,'A-methods'!$A:$A,$D1249)</f>
        <v>0</v>
      </c>
      <c r="J1249" s="243">
        <f>SUMIFS('A-methods'!P:P,'A-methods'!$AG:$AG,"absolute",'A-methods'!$AF:$AF,$B1249,'A-methods'!$G:$G,$C1249,'A-methods'!$A:$A,$D1249)</f>
        <v>0</v>
      </c>
      <c r="K1249" s="243">
        <f>SUMIFS('A-methods'!Q:Q,'A-methods'!$AG:$AG,"absolute",'A-methods'!$AF:$AF,$B1249,'A-methods'!$G:$G,$C1249,'A-methods'!$A:$A,$D1249)</f>
        <v>0</v>
      </c>
      <c r="L1249" s="243">
        <f>SUMIFS('A-methods'!R:R,'A-methods'!$AG:$AG,"absolute",'A-methods'!$AF:$AF,$B1249,'A-methods'!$G:$G,$C1249,'A-methods'!$A:$A,$D1249)</f>
        <v>0</v>
      </c>
      <c r="M1249" s="243">
        <f>SUMIFS('A-methods'!S:S,'A-methods'!$AG:$AG,"absolute",'A-methods'!$AF:$AF,$B1249,'A-methods'!$G:$G,$C1249,'A-methods'!$A:$A,$D1249)</f>
        <v>0</v>
      </c>
      <c r="N1249" s="243">
        <f>SUMIFS('A-methods'!T:T,'A-methods'!$AG:$AG,"absolute",'A-methods'!$AF:$AF,$B1249,'A-methods'!$G:$G,$C1249,'A-methods'!$A:$A,$D1249)</f>
        <v>0</v>
      </c>
      <c r="O1249" s="243">
        <f>SUMIFS('A-methods'!U:U,'A-methods'!$AG:$AG,"absolute",'A-methods'!$AF:$AF,$B1249,'A-methods'!$G:$G,$C1249,'A-methods'!$A:$A,$D1249)</f>
        <v>0</v>
      </c>
      <c r="P1249" s="243">
        <f>SUMIFS('A-methods'!V:V,'A-methods'!$AG:$AG,"absolute",'A-methods'!$AF:$AF,$B1249,'A-methods'!$G:$G,$C1249,'A-methods'!$A:$A,$D1249)</f>
        <v>0</v>
      </c>
      <c r="Q1249" s="243">
        <f>SUMIFS('A-methods'!W:W,'A-methods'!$AG:$AG,"absolute",'A-methods'!$AF:$AF,$B1249,'A-methods'!$G:$G,$C1249,'A-methods'!$A:$A,$D1249)</f>
        <v>0</v>
      </c>
      <c r="R1249" s="243">
        <f>SUMIFS('A-methods'!X:X,'A-methods'!$AG:$AG,"absolute",'A-methods'!$AF:$AF,$B1249,'A-methods'!$G:$G,$C1249,'A-methods'!$A:$A,$D1249)</f>
        <v>0</v>
      </c>
      <c r="S1249" s="243">
        <f>SUMIFS('A-methods'!Y:Y,'A-methods'!$AG:$AG,"absolute",'A-methods'!$AF:$AF,$B1249,'A-methods'!$G:$G,$C1249,'A-methods'!$A:$A,$D1249)</f>
        <v>0</v>
      </c>
      <c r="T1249" s="243">
        <f>SUMIFS('A-methods'!Z:Z,'A-methods'!$AG:$AG,"absolute",'A-methods'!$AF:$AF,$B1249,'A-methods'!$G:$G,$C1249,'A-methods'!$A:$A,$D1249)</f>
        <v>0</v>
      </c>
      <c r="U1249" s="243">
        <f>SUMIFS('A-methods'!AA:AA,'A-methods'!$AG:$AG,"absolute",'A-methods'!$AF:$AF,$B1249,'A-methods'!$G:$G,$C1249,'A-methods'!$A:$A,$D1249)</f>
        <v>0</v>
      </c>
      <c r="V1249" s="243">
        <f>SUMIFS('A-methods'!AB:AB,'A-methods'!$AG:$AG,"absolute",'A-methods'!$AF:$AF,$B1249,'A-methods'!$G:$G,$C1249,'A-methods'!$A:$A,$D1249)</f>
        <v>0</v>
      </c>
      <c r="W1249" s="243">
        <f>SUMIFS('A-methods'!AC:AC,'A-methods'!$AG:$AG,"absolute",'A-methods'!$AF:$AF,$B1249,'A-methods'!$G:$G,$C1249,'A-methods'!$A:$A,$D1249)</f>
        <v>0</v>
      </c>
      <c r="X1249" s="243">
        <f>SUMIFS('A-methods'!AD:AD,'A-methods'!$AG:$AG,"absolute",'A-methods'!$AF:$AF,$B1249,'A-methods'!$G:$G,$C1249,'A-methods'!$A:$A,$D1249)</f>
        <v>0</v>
      </c>
      <c r="Y1249" s="243">
        <f>SUMIFS('A-methods'!AE:AE,'A-methods'!$AG:$AG,"absolute",'A-methods'!$AF:$AF,$B1249,'A-methods'!$G:$G,$C1249,'A-methods'!$A:$A,$D1249)</f>
        <v>0</v>
      </c>
    </row>
    <row r="1250" spans="1:25">
      <c r="A1250" s="237" t="s">
        <v>107</v>
      </c>
      <c r="B1250" s="221" t="s">
        <v>108</v>
      </c>
      <c r="C1250" s="274" t="str">
        <f t="shared" si="120"/>
        <v>SA</v>
      </c>
      <c r="D1250" s="272" t="str">
        <f t="shared" si="122"/>
        <v>High</v>
      </c>
      <c r="E1250" s="195">
        <f>SUMIFS('A-methods'!K:K,'A-methods'!$AG:$AG,"absolute",'A-methods'!$AF:$AF,$B1250,'A-methods'!$G:$G,$C1250,'A-methods'!$A:$A,$D1250)</f>
        <v>0</v>
      </c>
      <c r="F1250" s="243">
        <f>SUMIFS('A-methods'!L:L,'A-methods'!$AG:$AG,"absolute",'A-methods'!$AF:$AF,$B1250,'A-methods'!$G:$G,$C1250,'A-methods'!$A:$A,$D1250)</f>
        <v>0</v>
      </c>
      <c r="G1250" s="243">
        <f>SUMIFS('A-methods'!M:M,'A-methods'!$AG:$AG,"absolute",'A-methods'!$AF:$AF,$B1250,'A-methods'!$G:$G,$C1250,'A-methods'!$A:$A,$D1250)</f>
        <v>0</v>
      </c>
      <c r="H1250" s="243">
        <f>SUMIFS('A-methods'!N:N,'A-methods'!$AG:$AG,"absolute",'A-methods'!$AF:$AF,$B1250,'A-methods'!$G:$G,$C1250,'A-methods'!$A:$A,$D1250)</f>
        <v>0</v>
      </c>
      <c r="I1250" s="243">
        <f>SUMIFS('A-methods'!O:O,'A-methods'!$AG:$AG,"absolute",'A-methods'!$AF:$AF,$B1250,'A-methods'!$G:$G,$C1250,'A-methods'!$A:$A,$D1250)</f>
        <v>0</v>
      </c>
      <c r="J1250" s="243">
        <f>SUMIFS('A-methods'!P:P,'A-methods'!$AG:$AG,"absolute",'A-methods'!$AF:$AF,$B1250,'A-methods'!$G:$G,$C1250,'A-methods'!$A:$A,$D1250)</f>
        <v>0</v>
      </c>
      <c r="K1250" s="243">
        <f>SUMIFS('A-methods'!Q:Q,'A-methods'!$AG:$AG,"absolute",'A-methods'!$AF:$AF,$B1250,'A-methods'!$G:$G,$C1250,'A-methods'!$A:$A,$D1250)</f>
        <v>0</v>
      </c>
      <c r="L1250" s="243">
        <f>SUMIFS('A-methods'!R:R,'A-methods'!$AG:$AG,"absolute",'A-methods'!$AF:$AF,$B1250,'A-methods'!$G:$G,$C1250,'A-methods'!$A:$A,$D1250)</f>
        <v>0</v>
      </c>
      <c r="M1250" s="243">
        <f>SUMIFS('A-methods'!S:S,'A-methods'!$AG:$AG,"absolute",'A-methods'!$AF:$AF,$B1250,'A-methods'!$G:$G,$C1250,'A-methods'!$A:$A,$D1250)</f>
        <v>0</v>
      </c>
      <c r="N1250" s="243">
        <f>SUMIFS('A-methods'!T:T,'A-methods'!$AG:$AG,"absolute",'A-methods'!$AF:$AF,$B1250,'A-methods'!$G:$G,$C1250,'A-methods'!$A:$A,$D1250)</f>
        <v>0</v>
      </c>
      <c r="O1250" s="243">
        <f>SUMIFS('A-methods'!U:U,'A-methods'!$AG:$AG,"absolute",'A-methods'!$AF:$AF,$B1250,'A-methods'!$G:$G,$C1250,'A-methods'!$A:$A,$D1250)</f>
        <v>0</v>
      </c>
      <c r="P1250" s="243">
        <f>SUMIFS('A-methods'!V:V,'A-methods'!$AG:$AG,"absolute",'A-methods'!$AF:$AF,$B1250,'A-methods'!$G:$G,$C1250,'A-methods'!$A:$A,$D1250)</f>
        <v>0</v>
      </c>
      <c r="Q1250" s="243">
        <f>SUMIFS('A-methods'!W:W,'A-methods'!$AG:$AG,"absolute",'A-methods'!$AF:$AF,$B1250,'A-methods'!$G:$G,$C1250,'A-methods'!$A:$A,$D1250)</f>
        <v>0</v>
      </c>
      <c r="R1250" s="243">
        <f>SUMIFS('A-methods'!X:X,'A-methods'!$AG:$AG,"absolute",'A-methods'!$AF:$AF,$B1250,'A-methods'!$G:$G,$C1250,'A-methods'!$A:$A,$D1250)</f>
        <v>0</v>
      </c>
      <c r="S1250" s="243">
        <f>SUMIFS('A-methods'!Y:Y,'A-methods'!$AG:$AG,"absolute",'A-methods'!$AF:$AF,$B1250,'A-methods'!$G:$G,$C1250,'A-methods'!$A:$A,$D1250)</f>
        <v>0</v>
      </c>
      <c r="T1250" s="243">
        <f>SUMIFS('A-methods'!Z:Z,'A-methods'!$AG:$AG,"absolute",'A-methods'!$AF:$AF,$B1250,'A-methods'!$G:$G,$C1250,'A-methods'!$A:$A,$D1250)</f>
        <v>0</v>
      </c>
      <c r="U1250" s="243">
        <f>SUMIFS('A-methods'!AA:AA,'A-methods'!$AG:$AG,"absolute",'A-methods'!$AF:$AF,$B1250,'A-methods'!$G:$G,$C1250,'A-methods'!$A:$A,$D1250)</f>
        <v>0</v>
      </c>
      <c r="V1250" s="243">
        <f>SUMIFS('A-methods'!AB:AB,'A-methods'!$AG:$AG,"absolute",'A-methods'!$AF:$AF,$B1250,'A-methods'!$G:$G,$C1250,'A-methods'!$A:$A,$D1250)</f>
        <v>0</v>
      </c>
      <c r="W1250" s="243">
        <f>SUMIFS('A-methods'!AC:AC,'A-methods'!$AG:$AG,"absolute",'A-methods'!$AF:$AF,$B1250,'A-methods'!$G:$G,$C1250,'A-methods'!$A:$A,$D1250)</f>
        <v>0</v>
      </c>
      <c r="X1250" s="243">
        <f>SUMIFS('A-methods'!AD:AD,'A-methods'!$AG:$AG,"absolute",'A-methods'!$AF:$AF,$B1250,'A-methods'!$G:$G,$C1250,'A-methods'!$A:$A,$D1250)</f>
        <v>0</v>
      </c>
      <c r="Y1250" s="243">
        <f>SUMIFS('A-methods'!AE:AE,'A-methods'!$AG:$AG,"absolute",'A-methods'!$AF:$AF,$B1250,'A-methods'!$G:$G,$C1250,'A-methods'!$A:$A,$D1250)</f>
        <v>0</v>
      </c>
    </row>
    <row r="1251" spans="1:25">
      <c r="A1251" s="237" t="s">
        <v>115</v>
      </c>
      <c r="B1251" s="221" t="s">
        <v>116</v>
      </c>
      <c r="C1251" s="274" t="str">
        <f t="shared" si="120"/>
        <v>SA</v>
      </c>
      <c r="D1251" s="272" t="str">
        <f t="shared" si="122"/>
        <v>High</v>
      </c>
      <c r="E1251" s="195">
        <f>SUMIFS('A-methods'!K:K,'A-methods'!$AG:$AG,"absolute",'A-methods'!$AF:$AF,$B1251,'A-methods'!$G:$G,$C1251,'A-methods'!$A:$A,$D1251)</f>
        <v>0</v>
      </c>
      <c r="F1251" s="243">
        <f>SUMIFS('A-methods'!L:L,'A-methods'!$AG:$AG,"absolute",'A-methods'!$AF:$AF,$B1251,'A-methods'!$G:$G,$C1251,'A-methods'!$A:$A,$D1251)</f>
        <v>0</v>
      </c>
      <c r="G1251" s="243">
        <f>SUMIFS('A-methods'!M:M,'A-methods'!$AG:$AG,"absolute",'A-methods'!$AF:$AF,$B1251,'A-methods'!$G:$G,$C1251,'A-methods'!$A:$A,$D1251)</f>
        <v>0</v>
      </c>
      <c r="H1251" s="243">
        <f>SUMIFS('A-methods'!N:N,'A-methods'!$AG:$AG,"absolute",'A-methods'!$AF:$AF,$B1251,'A-methods'!$G:$G,$C1251,'A-methods'!$A:$A,$D1251)</f>
        <v>0</v>
      </c>
      <c r="I1251" s="243">
        <f>SUMIFS('A-methods'!O:O,'A-methods'!$AG:$AG,"absolute",'A-methods'!$AF:$AF,$B1251,'A-methods'!$G:$G,$C1251,'A-methods'!$A:$A,$D1251)</f>
        <v>0</v>
      </c>
      <c r="J1251" s="243">
        <f>SUMIFS('A-methods'!P:P,'A-methods'!$AG:$AG,"absolute",'A-methods'!$AF:$AF,$B1251,'A-methods'!$G:$G,$C1251,'A-methods'!$A:$A,$D1251)</f>
        <v>0</v>
      </c>
      <c r="K1251" s="243">
        <f>SUMIFS('A-methods'!Q:Q,'A-methods'!$AG:$AG,"absolute",'A-methods'!$AF:$AF,$B1251,'A-methods'!$G:$G,$C1251,'A-methods'!$A:$A,$D1251)</f>
        <v>0</v>
      </c>
      <c r="L1251" s="243">
        <f>SUMIFS('A-methods'!R:R,'A-methods'!$AG:$AG,"absolute",'A-methods'!$AF:$AF,$B1251,'A-methods'!$G:$G,$C1251,'A-methods'!$A:$A,$D1251)</f>
        <v>0</v>
      </c>
      <c r="M1251" s="243">
        <f>SUMIFS('A-methods'!S:S,'A-methods'!$AG:$AG,"absolute",'A-methods'!$AF:$AF,$B1251,'A-methods'!$G:$G,$C1251,'A-methods'!$A:$A,$D1251)</f>
        <v>0</v>
      </c>
      <c r="N1251" s="243">
        <f>SUMIFS('A-methods'!T:T,'A-methods'!$AG:$AG,"absolute",'A-methods'!$AF:$AF,$B1251,'A-methods'!$G:$G,$C1251,'A-methods'!$A:$A,$D1251)</f>
        <v>0</v>
      </c>
      <c r="O1251" s="243">
        <f>SUMIFS('A-methods'!U:U,'A-methods'!$AG:$AG,"absolute",'A-methods'!$AF:$AF,$B1251,'A-methods'!$G:$G,$C1251,'A-methods'!$A:$A,$D1251)</f>
        <v>0</v>
      </c>
      <c r="P1251" s="243">
        <f>SUMIFS('A-methods'!V:V,'A-methods'!$AG:$AG,"absolute",'A-methods'!$AF:$AF,$B1251,'A-methods'!$G:$G,$C1251,'A-methods'!$A:$A,$D1251)</f>
        <v>0</v>
      </c>
      <c r="Q1251" s="243">
        <f>SUMIFS('A-methods'!W:W,'A-methods'!$AG:$AG,"absolute",'A-methods'!$AF:$AF,$B1251,'A-methods'!$G:$G,$C1251,'A-methods'!$A:$A,$D1251)</f>
        <v>0</v>
      </c>
      <c r="R1251" s="243">
        <f>SUMIFS('A-methods'!X:X,'A-methods'!$AG:$AG,"absolute",'A-methods'!$AF:$AF,$B1251,'A-methods'!$G:$G,$C1251,'A-methods'!$A:$A,$D1251)</f>
        <v>0</v>
      </c>
      <c r="S1251" s="243">
        <f>SUMIFS('A-methods'!Y:Y,'A-methods'!$AG:$AG,"absolute",'A-methods'!$AF:$AF,$B1251,'A-methods'!$G:$G,$C1251,'A-methods'!$A:$A,$D1251)</f>
        <v>0</v>
      </c>
      <c r="T1251" s="243">
        <f>SUMIFS('A-methods'!Z:Z,'A-methods'!$AG:$AG,"absolute",'A-methods'!$AF:$AF,$B1251,'A-methods'!$G:$G,$C1251,'A-methods'!$A:$A,$D1251)</f>
        <v>0</v>
      </c>
      <c r="U1251" s="243">
        <f>SUMIFS('A-methods'!AA:AA,'A-methods'!$AG:$AG,"absolute",'A-methods'!$AF:$AF,$B1251,'A-methods'!$G:$G,$C1251,'A-methods'!$A:$A,$D1251)</f>
        <v>0</v>
      </c>
      <c r="V1251" s="243">
        <f>SUMIFS('A-methods'!AB:AB,'A-methods'!$AG:$AG,"absolute",'A-methods'!$AF:$AF,$B1251,'A-methods'!$G:$G,$C1251,'A-methods'!$A:$A,$D1251)</f>
        <v>0</v>
      </c>
      <c r="W1251" s="243">
        <f>SUMIFS('A-methods'!AC:AC,'A-methods'!$AG:$AG,"absolute",'A-methods'!$AF:$AF,$B1251,'A-methods'!$G:$G,$C1251,'A-methods'!$A:$A,$D1251)</f>
        <v>0</v>
      </c>
      <c r="X1251" s="243">
        <f>SUMIFS('A-methods'!AD:AD,'A-methods'!$AG:$AG,"absolute",'A-methods'!$AF:$AF,$B1251,'A-methods'!$G:$G,$C1251,'A-methods'!$A:$A,$D1251)</f>
        <v>0</v>
      </c>
      <c r="Y1251" s="243">
        <f>SUMIFS('A-methods'!AE:AE,'A-methods'!$AG:$AG,"absolute",'A-methods'!$AF:$AF,$B1251,'A-methods'!$G:$G,$C1251,'A-methods'!$A:$A,$D1251)</f>
        <v>0</v>
      </c>
    </row>
    <row r="1252" spans="1:25">
      <c r="A1252" s="237" t="s">
        <v>125</v>
      </c>
      <c r="B1252" s="221" t="s">
        <v>1208</v>
      </c>
      <c r="C1252" s="274" t="str">
        <f t="shared" si="120"/>
        <v>SA</v>
      </c>
      <c r="D1252" s="272" t="str">
        <f t="shared" si="122"/>
        <v>High</v>
      </c>
      <c r="E1252" s="195">
        <f>SUMIFS('A-methods'!K:K,'A-methods'!$AG:$AG,"absolute",'A-methods'!$AF:$AF,$B1252,'A-methods'!$G:$G,$C1252,'A-methods'!$A:$A,$D1252)</f>
        <v>0</v>
      </c>
      <c r="F1252" s="243">
        <f>SUMIFS('A-methods'!L:L,'A-methods'!$AG:$AG,"absolute",'A-methods'!$AF:$AF,$B1252,'A-methods'!$G:$G,$C1252,'A-methods'!$A:$A,$D1252)</f>
        <v>0</v>
      </c>
      <c r="G1252" s="243">
        <f>SUMIFS('A-methods'!M:M,'A-methods'!$AG:$AG,"absolute",'A-methods'!$AF:$AF,$B1252,'A-methods'!$G:$G,$C1252,'A-methods'!$A:$A,$D1252)</f>
        <v>0</v>
      </c>
      <c r="H1252" s="243">
        <f>SUMIFS('A-methods'!N:N,'A-methods'!$AG:$AG,"absolute",'A-methods'!$AF:$AF,$B1252,'A-methods'!$G:$G,$C1252,'A-methods'!$A:$A,$D1252)</f>
        <v>0</v>
      </c>
      <c r="I1252" s="243">
        <f>SUMIFS('A-methods'!O:O,'A-methods'!$AG:$AG,"absolute",'A-methods'!$AF:$AF,$B1252,'A-methods'!$G:$G,$C1252,'A-methods'!$A:$A,$D1252)</f>
        <v>0</v>
      </c>
      <c r="J1252" s="243">
        <f>SUMIFS('A-methods'!P:P,'A-methods'!$AG:$AG,"absolute",'A-methods'!$AF:$AF,$B1252,'A-methods'!$G:$G,$C1252,'A-methods'!$A:$A,$D1252)</f>
        <v>0</v>
      </c>
      <c r="K1252" s="243">
        <f>SUMIFS('A-methods'!Q:Q,'A-methods'!$AG:$AG,"absolute",'A-methods'!$AF:$AF,$B1252,'A-methods'!$G:$G,$C1252,'A-methods'!$A:$A,$D1252)</f>
        <v>0</v>
      </c>
      <c r="L1252" s="243">
        <f>SUMIFS('A-methods'!R:R,'A-methods'!$AG:$AG,"absolute",'A-methods'!$AF:$AF,$B1252,'A-methods'!$G:$G,$C1252,'A-methods'!$A:$A,$D1252)</f>
        <v>0</v>
      </c>
      <c r="M1252" s="243">
        <f>SUMIFS('A-methods'!S:S,'A-methods'!$AG:$AG,"absolute",'A-methods'!$AF:$AF,$B1252,'A-methods'!$G:$G,$C1252,'A-methods'!$A:$A,$D1252)</f>
        <v>0</v>
      </c>
      <c r="N1252" s="243">
        <f>SUMIFS('A-methods'!T:T,'A-methods'!$AG:$AG,"absolute",'A-methods'!$AF:$AF,$B1252,'A-methods'!$G:$G,$C1252,'A-methods'!$A:$A,$D1252)</f>
        <v>0</v>
      </c>
      <c r="O1252" s="243">
        <f>SUMIFS('A-methods'!U:U,'A-methods'!$AG:$AG,"absolute",'A-methods'!$AF:$AF,$B1252,'A-methods'!$G:$G,$C1252,'A-methods'!$A:$A,$D1252)</f>
        <v>0</v>
      </c>
      <c r="P1252" s="243">
        <f>SUMIFS('A-methods'!V:V,'A-methods'!$AG:$AG,"absolute",'A-methods'!$AF:$AF,$B1252,'A-methods'!$G:$G,$C1252,'A-methods'!$A:$A,$D1252)</f>
        <v>0</v>
      </c>
      <c r="Q1252" s="243">
        <f>SUMIFS('A-methods'!W:W,'A-methods'!$AG:$AG,"absolute",'A-methods'!$AF:$AF,$B1252,'A-methods'!$G:$G,$C1252,'A-methods'!$A:$A,$D1252)</f>
        <v>0</v>
      </c>
      <c r="R1252" s="243">
        <f>SUMIFS('A-methods'!X:X,'A-methods'!$AG:$AG,"absolute",'A-methods'!$AF:$AF,$B1252,'A-methods'!$G:$G,$C1252,'A-methods'!$A:$A,$D1252)</f>
        <v>0</v>
      </c>
      <c r="S1252" s="243">
        <f>SUMIFS('A-methods'!Y:Y,'A-methods'!$AG:$AG,"absolute",'A-methods'!$AF:$AF,$B1252,'A-methods'!$G:$G,$C1252,'A-methods'!$A:$A,$D1252)</f>
        <v>0</v>
      </c>
      <c r="T1252" s="243">
        <f>SUMIFS('A-methods'!Z:Z,'A-methods'!$AG:$AG,"absolute",'A-methods'!$AF:$AF,$B1252,'A-methods'!$G:$G,$C1252,'A-methods'!$A:$A,$D1252)</f>
        <v>0</v>
      </c>
      <c r="U1252" s="243">
        <f>SUMIFS('A-methods'!AA:AA,'A-methods'!$AG:$AG,"absolute",'A-methods'!$AF:$AF,$B1252,'A-methods'!$G:$G,$C1252,'A-methods'!$A:$A,$D1252)</f>
        <v>0</v>
      </c>
      <c r="V1252" s="243">
        <f>SUMIFS('A-methods'!AB:AB,'A-methods'!$AG:$AG,"absolute",'A-methods'!$AF:$AF,$B1252,'A-methods'!$G:$G,$C1252,'A-methods'!$A:$A,$D1252)</f>
        <v>0</v>
      </c>
      <c r="W1252" s="243">
        <f>SUMIFS('A-methods'!AC:AC,'A-methods'!$AG:$AG,"absolute",'A-methods'!$AF:$AF,$B1252,'A-methods'!$G:$G,$C1252,'A-methods'!$A:$A,$D1252)</f>
        <v>0</v>
      </c>
      <c r="X1252" s="243">
        <f>SUMIFS('A-methods'!AD:AD,'A-methods'!$AG:$AG,"absolute",'A-methods'!$AF:$AF,$B1252,'A-methods'!$G:$G,$C1252,'A-methods'!$A:$A,$D1252)</f>
        <v>0</v>
      </c>
      <c r="Y1252" s="243">
        <f>SUMIFS('A-methods'!AE:AE,'A-methods'!$AG:$AG,"absolute",'A-methods'!$AF:$AF,$B1252,'A-methods'!$G:$G,$C1252,'A-methods'!$A:$A,$D1252)</f>
        <v>0</v>
      </c>
    </row>
    <row r="1253" spans="1:25">
      <c r="A1253" s="237" t="s">
        <v>127</v>
      </c>
      <c r="B1253" s="221" t="s">
        <v>128</v>
      </c>
      <c r="C1253" s="274" t="str">
        <f t="shared" si="120"/>
        <v>SA</v>
      </c>
      <c r="D1253" s="272" t="str">
        <f t="shared" si="122"/>
        <v>High</v>
      </c>
      <c r="E1253" s="195">
        <f>SUMIFS('A-methods'!K:K,'A-methods'!$AG:$AG,"absolute",'A-methods'!$AF:$AF,$B1253,'A-methods'!$G:$G,$C1253,'A-methods'!$A:$A,$D1253)</f>
        <v>0</v>
      </c>
      <c r="F1253" s="243">
        <f>SUMIFS('A-methods'!L:L,'A-methods'!$AG:$AG,"absolute",'A-methods'!$AF:$AF,$B1253,'A-methods'!$G:$G,$C1253,'A-methods'!$A:$A,$D1253)</f>
        <v>0</v>
      </c>
      <c r="G1253" s="243">
        <f>SUMIFS('A-methods'!M:M,'A-methods'!$AG:$AG,"absolute",'A-methods'!$AF:$AF,$B1253,'A-methods'!$G:$G,$C1253,'A-methods'!$A:$A,$D1253)</f>
        <v>0</v>
      </c>
      <c r="H1253" s="243">
        <f>SUMIFS('A-methods'!N:N,'A-methods'!$AG:$AG,"absolute",'A-methods'!$AF:$AF,$B1253,'A-methods'!$G:$G,$C1253,'A-methods'!$A:$A,$D1253)</f>
        <v>0</v>
      </c>
      <c r="I1253" s="243">
        <f>SUMIFS('A-methods'!O:O,'A-methods'!$AG:$AG,"absolute",'A-methods'!$AF:$AF,$B1253,'A-methods'!$G:$G,$C1253,'A-methods'!$A:$A,$D1253)</f>
        <v>0</v>
      </c>
      <c r="J1253" s="243">
        <f>SUMIFS('A-methods'!P:P,'A-methods'!$AG:$AG,"absolute",'A-methods'!$AF:$AF,$B1253,'A-methods'!$G:$G,$C1253,'A-methods'!$A:$A,$D1253)</f>
        <v>0</v>
      </c>
      <c r="K1253" s="243">
        <f>SUMIFS('A-methods'!Q:Q,'A-methods'!$AG:$AG,"absolute",'A-methods'!$AF:$AF,$B1253,'A-methods'!$G:$G,$C1253,'A-methods'!$A:$A,$D1253)</f>
        <v>0</v>
      </c>
      <c r="L1253" s="243">
        <f>SUMIFS('A-methods'!R:R,'A-methods'!$AG:$AG,"absolute",'A-methods'!$AF:$AF,$B1253,'A-methods'!$G:$G,$C1253,'A-methods'!$A:$A,$D1253)</f>
        <v>0</v>
      </c>
      <c r="M1253" s="243">
        <f>SUMIFS('A-methods'!S:S,'A-methods'!$AG:$AG,"absolute",'A-methods'!$AF:$AF,$B1253,'A-methods'!$G:$G,$C1253,'A-methods'!$A:$A,$D1253)</f>
        <v>0</v>
      </c>
      <c r="N1253" s="243">
        <f>SUMIFS('A-methods'!T:T,'A-methods'!$AG:$AG,"absolute",'A-methods'!$AF:$AF,$B1253,'A-methods'!$G:$G,$C1253,'A-methods'!$A:$A,$D1253)</f>
        <v>0</v>
      </c>
      <c r="O1253" s="243">
        <f>SUMIFS('A-methods'!U:U,'A-methods'!$AG:$AG,"absolute",'A-methods'!$AF:$AF,$B1253,'A-methods'!$G:$G,$C1253,'A-methods'!$A:$A,$D1253)</f>
        <v>0</v>
      </c>
      <c r="P1253" s="243">
        <f>SUMIFS('A-methods'!V:V,'A-methods'!$AG:$AG,"absolute",'A-methods'!$AF:$AF,$B1253,'A-methods'!$G:$G,$C1253,'A-methods'!$A:$A,$D1253)</f>
        <v>0</v>
      </c>
      <c r="Q1253" s="243">
        <f>SUMIFS('A-methods'!W:W,'A-methods'!$AG:$AG,"absolute",'A-methods'!$AF:$AF,$B1253,'A-methods'!$G:$G,$C1253,'A-methods'!$A:$A,$D1253)</f>
        <v>0</v>
      </c>
      <c r="R1253" s="243">
        <f>SUMIFS('A-methods'!X:X,'A-methods'!$AG:$AG,"absolute",'A-methods'!$AF:$AF,$B1253,'A-methods'!$G:$G,$C1253,'A-methods'!$A:$A,$D1253)</f>
        <v>0</v>
      </c>
      <c r="S1253" s="243">
        <f>SUMIFS('A-methods'!Y:Y,'A-methods'!$AG:$AG,"absolute",'A-methods'!$AF:$AF,$B1253,'A-methods'!$G:$G,$C1253,'A-methods'!$A:$A,$D1253)</f>
        <v>0</v>
      </c>
      <c r="T1253" s="243">
        <f>SUMIFS('A-methods'!Z:Z,'A-methods'!$AG:$AG,"absolute",'A-methods'!$AF:$AF,$B1253,'A-methods'!$G:$G,$C1253,'A-methods'!$A:$A,$D1253)</f>
        <v>0</v>
      </c>
      <c r="U1253" s="243">
        <f>SUMIFS('A-methods'!AA:AA,'A-methods'!$AG:$AG,"absolute",'A-methods'!$AF:$AF,$B1253,'A-methods'!$G:$G,$C1253,'A-methods'!$A:$A,$D1253)</f>
        <v>0</v>
      </c>
      <c r="V1253" s="243">
        <f>SUMIFS('A-methods'!AB:AB,'A-methods'!$AG:$AG,"absolute",'A-methods'!$AF:$AF,$B1253,'A-methods'!$G:$G,$C1253,'A-methods'!$A:$A,$D1253)</f>
        <v>0</v>
      </c>
      <c r="W1253" s="243">
        <f>SUMIFS('A-methods'!AC:AC,'A-methods'!$AG:$AG,"absolute",'A-methods'!$AF:$AF,$B1253,'A-methods'!$G:$G,$C1253,'A-methods'!$A:$A,$D1253)</f>
        <v>0</v>
      </c>
      <c r="X1253" s="243">
        <f>SUMIFS('A-methods'!AD:AD,'A-methods'!$AG:$AG,"absolute",'A-methods'!$AF:$AF,$B1253,'A-methods'!$G:$G,$C1253,'A-methods'!$A:$A,$D1253)</f>
        <v>0</v>
      </c>
      <c r="Y1253" s="243">
        <f>SUMIFS('A-methods'!AE:AE,'A-methods'!$AG:$AG,"absolute",'A-methods'!$AF:$AF,$B1253,'A-methods'!$G:$G,$C1253,'A-methods'!$A:$A,$D1253)</f>
        <v>0</v>
      </c>
    </row>
    <row r="1254" spans="1:25">
      <c r="A1254" s="237" t="s">
        <v>254</v>
      </c>
      <c r="B1254" s="221" t="s">
        <v>202</v>
      </c>
      <c r="C1254" s="274" t="str">
        <f t="shared" si="120"/>
        <v>SA</v>
      </c>
      <c r="D1254" s="272" t="str">
        <f t="shared" si="122"/>
        <v>High</v>
      </c>
      <c r="E1254" s="195">
        <f>SUMIFS('A-methods'!K:K,'A-methods'!$AG:$AG,"absolute",'A-methods'!$AF:$AF,$B1254,'A-methods'!$G:$G,$C1254,'A-methods'!$A:$A,$D1254)</f>
        <v>0</v>
      </c>
      <c r="F1254" s="243">
        <f>SUMIFS('A-methods'!L:L,'A-methods'!$AG:$AG,"absolute",'A-methods'!$AF:$AF,$B1254,'A-methods'!$G:$G,$C1254,'A-methods'!$A:$A,$D1254)</f>
        <v>0</v>
      </c>
      <c r="G1254" s="243">
        <f>SUMIFS('A-methods'!M:M,'A-methods'!$AG:$AG,"absolute",'A-methods'!$AF:$AF,$B1254,'A-methods'!$G:$G,$C1254,'A-methods'!$A:$A,$D1254)</f>
        <v>0</v>
      </c>
      <c r="H1254" s="243">
        <f>SUMIFS('A-methods'!N:N,'A-methods'!$AG:$AG,"absolute",'A-methods'!$AF:$AF,$B1254,'A-methods'!$G:$G,$C1254,'A-methods'!$A:$A,$D1254)</f>
        <v>0</v>
      </c>
      <c r="I1254" s="243">
        <f>SUMIFS('A-methods'!O:O,'A-methods'!$AG:$AG,"absolute",'A-methods'!$AF:$AF,$B1254,'A-methods'!$G:$G,$C1254,'A-methods'!$A:$A,$D1254)</f>
        <v>0</v>
      </c>
      <c r="J1254" s="243">
        <f>SUMIFS('A-methods'!P:P,'A-methods'!$AG:$AG,"absolute",'A-methods'!$AF:$AF,$B1254,'A-methods'!$G:$G,$C1254,'A-methods'!$A:$A,$D1254)</f>
        <v>0</v>
      </c>
      <c r="K1254" s="243">
        <f>SUMIFS('A-methods'!Q:Q,'A-methods'!$AG:$AG,"absolute",'A-methods'!$AF:$AF,$B1254,'A-methods'!$G:$G,$C1254,'A-methods'!$A:$A,$D1254)</f>
        <v>0</v>
      </c>
      <c r="L1254" s="243">
        <f>SUMIFS('A-methods'!R:R,'A-methods'!$AG:$AG,"absolute",'A-methods'!$AF:$AF,$B1254,'A-methods'!$G:$G,$C1254,'A-methods'!$A:$A,$D1254)</f>
        <v>0</v>
      </c>
      <c r="M1254" s="243">
        <f>SUMIFS('A-methods'!S:S,'A-methods'!$AG:$AG,"absolute",'A-methods'!$AF:$AF,$B1254,'A-methods'!$G:$G,$C1254,'A-methods'!$A:$A,$D1254)</f>
        <v>0</v>
      </c>
      <c r="N1254" s="243">
        <f>SUMIFS('A-methods'!T:T,'A-methods'!$AG:$AG,"absolute",'A-methods'!$AF:$AF,$B1254,'A-methods'!$G:$G,$C1254,'A-methods'!$A:$A,$D1254)</f>
        <v>0</v>
      </c>
      <c r="O1254" s="243">
        <f>SUMIFS('A-methods'!U:U,'A-methods'!$AG:$AG,"absolute",'A-methods'!$AF:$AF,$B1254,'A-methods'!$G:$G,$C1254,'A-methods'!$A:$A,$D1254)</f>
        <v>0</v>
      </c>
      <c r="P1254" s="243">
        <f>SUMIFS('A-methods'!V:V,'A-methods'!$AG:$AG,"absolute",'A-methods'!$AF:$AF,$B1254,'A-methods'!$G:$G,$C1254,'A-methods'!$A:$A,$D1254)</f>
        <v>0</v>
      </c>
      <c r="Q1254" s="243">
        <f>SUMIFS('A-methods'!W:W,'A-methods'!$AG:$AG,"absolute",'A-methods'!$AF:$AF,$B1254,'A-methods'!$G:$G,$C1254,'A-methods'!$A:$A,$D1254)</f>
        <v>0</v>
      </c>
      <c r="R1254" s="243">
        <f>SUMIFS('A-methods'!X:X,'A-methods'!$AG:$AG,"absolute",'A-methods'!$AF:$AF,$B1254,'A-methods'!$G:$G,$C1254,'A-methods'!$A:$A,$D1254)</f>
        <v>0</v>
      </c>
      <c r="S1254" s="243">
        <f>SUMIFS('A-methods'!Y:Y,'A-methods'!$AG:$AG,"absolute",'A-methods'!$AF:$AF,$B1254,'A-methods'!$G:$G,$C1254,'A-methods'!$A:$A,$D1254)</f>
        <v>0</v>
      </c>
      <c r="T1254" s="243">
        <f>SUMIFS('A-methods'!Z:Z,'A-methods'!$AG:$AG,"absolute",'A-methods'!$AF:$AF,$B1254,'A-methods'!$G:$G,$C1254,'A-methods'!$A:$A,$D1254)</f>
        <v>0</v>
      </c>
      <c r="U1254" s="243">
        <f>SUMIFS('A-methods'!AA:AA,'A-methods'!$AG:$AG,"absolute",'A-methods'!$AF:$AF,$B1254,'A-methods'!$G:$G,$C1254,'A-methods'!$A:$A,$D1254)</f>
        <v>0</v>
      </c>
      <c r="V1254" s="243">
        <f>SUMIFS('A-methods'!AB:AB,'A-methods'!$AG:$AG,"absolute",'A-methods'!$AF:$AF,$B1254,'A-methods'!$G:$G,$C1254,'A-methods'!$A:$A,$D1254)</f>
        <v>0</v>
      </c>
      <c r="W1254" s="243">
        <f>SUMIFS('A-methods'!AC:AC,'A-methods'!$AG:$AG,"absolute",'A-methods'!$AF:$AF,$B1254,'A-methods'!$G:$G,$C1254,'A-methods'!$A:$A,$D1254)</f>
        <v>0</v>
      </c>
      <c r="X1254" s="243">
        <f>SUMIFS('A-methods'!AD:AD,'A-methods'!$AG:$AG,"absolute",'A-methods'!$AF:$AF,$B1254,'A-methods'!$G:$G,$C1254,'A-methods'!$A:$A,$D1254)</f>
        <v>0</v>
      </c>
      <c r="Y1254" s="243">
        <f>SUMIFS('A-methods'!AE:AE,'A-methods'!$AG:$AG,"absolute",'A-methods'!$AF:$AF,$B1254,'A-methods'!$G:$G,$C1254,'A-methods'!$A:$A,$D1254)</f>
        <v>0</v>
      </c>
    </row>
    <row r="1255" spans="1:25">
      <c r="A1255" s="237" t="s">
        <v>255</v>
      </c>
      <c r="B1255" s="221" t="s">
        <v>227</v>
      </c>
      <c r="C1255" s="274" t="str">
        <f t="shared" si="120"/>
        <v>SA</v>
      </c>
      <c r="D1255" s="272" t="str">
        <f t="shared" si="122"/>
        <v>High</v>
      </c>
      <c r="E1255" s="195">
        <f>SUMIFS('A-methods'!K:K,'A-methods'!$AG:$AG,"absolute",'A-methods'!$AF:$AF,$B1255,'A-methods'!$G:$G,$C1255,'A-methods'!$A:$A,$D1255)</f>
        <v>0</v>
      </c>
      <c r="F1255" s="243">
        <f>SUMIFS('A-methods'!L:L,'A-methods'!$AG:$AG,"absolute",'A-methods'!$AF:$AF,$B1255,'A-methods'!$G:$G,$C1255,'A-methods'!$A:$A,$D1255)</f>
        <v>0</v>
      </c>
      <c r="G1255" s="243">
        <f>SUMIFS('A-methods'!M:M,'A-methods'!$AG:$AG,"absolute",'A-methods'!$AF:$AF,$B1255,'A-methods'!$G:$G,$C1255,'A-methods'!$A:$A,$D1255)</f>
        <v>0</v>
      </c>
      <c r="H1255" s="243">
        <f>SUMIFS('A-methods'!N:N,'A-methods'!$AG:$AG,"absolute",'A-methods'!$AF:$AF,$B1255,'A-methods'!$G:$G,$C1255,'A-methods'!$A:$A,$D1255)</f>
        <v>0</v>
      </c>
      <c r="I1255" s="243">
        <f>SUMIFS('A-methods'!O:O,'A-methods'!$AG:$AG,"absolute",'A-methods'!$AF:$AF,$B1255,'A-methods'!$G:$G,$C1255,'A-methods'!$A:$A,$D1255)</f>
        <v>0</v>
      </c>
      <c r="J1255" s="243">
        <f>SUMIFS('A-methods'!P:P,'A-methods'!$AG:$AG,"absolute",'A-methods'!$AF:$AF,$B1255,'A-methods'!$G:$G,$C1255,'A-methods'!$A:$A,$D1255)</f>
        <v>0</v>
      </c>
      <c r="K1255" s="243">
        <f>SUMIFS('A-methods'!Q:Q,'A-methods'!$AG:$AG,"absolute",'A-methods'!$AF:$AF,$B1255,'A-methods'!$G:$G,$C1255,'A-methods'!$A:$A,$D1255)</f>
        <v>0</v>
      </c>
      <c r="L1255" s="243">
        <f>SUMIFS('A-methods'!R:R,'A-methods'!$AG:$AG,"absolute",'A-methods'!$AF:$AF,$B1255,'A-methods'!$G:$G,$C1255,'A-methods'!$A:$A,$D1255)</f>
        <v>0</v>
      </c>
      <c r="M1255" s="243">
        <f>SUMIFS('A-methods'!S:S,'A-methods'!$AG:$AG,"absolute",'A-methods'!$AF:$AF,$B1255,'A-methods'!$G:$G,$C1255,'A-methods'!$A:$A,$D1255)</f>
        <v>0</v>
      </c>
      <c r="N1255" s="243">
        <f>SUMIFS('A-methods'!T:T,'A-methods'!$AG:$AG,"absolute",'A-methods'!$AF:$AF,$B1255,'A-methods'!$G:$G,$C1255,'A-methods'!$A:$A,$D1255)</f>
        <v>0</v>
      </c>
      <c r="O1255" s="243">
        <f>SUMIFS('A-methods'!U:U,'A-methods'!$AG:$AG,"absolute",'A-methods'!$AF:$AF,$B1255,'A-methods'!$G:$G,$C1255,'A-methods'!$A:$A,$D1255)</f>
        <v>0</v>
      </c>
      <c r="P1255" s="243">
        <f>SUMIFS('A-methods'!V:V,'A-methods'!$AG:$AG,"absolute",'A-methods'!$AF:$AF,$B1255,'A-methods'!$G:$G,$C1255,'A-methods'!$A:$A,$D1255)</f>
        <v>0</v>
      </c>
      <c r="Q1255" s="243">
        <f>SUMIFS('A-methods'!W:W,'A-methods'!$AG:$AG,"absolute",'A-methods'!$AF:$AF,$B1255,'A-methods'!$G:$G,$C1255,'A-methods'!$A:$A,$D1255)</f>
        <v>0</v>
      </c>
      <c r="R1255" s="243">
        <f>SUMIFS('A-methods'!X:X,'A-methods'!$AG:$AG,"absolute",'A-methods'!$AF:$AF,$B1255,'A-methods'!$G:$G,$C1255,'A-methods'!$A:$A,$D1255)</f>
        <v>0</v>
      </c>
      <c r="S1255" s="243">
        <f>SUMIFS('A-methods'!Y:Y,'A-methods'!$AG:$AG,"absolute",'A-methods'!$AF:$AF,$B1255,'A-methods'!$G:$G,$C1255,'A-methods'!$A:$A,$D1255)</f>
        <v>0</v>
      </c>
      <c r="T1255" s="243">
        <f>SUMIFS('A-methods'!Z:Z,'A-methods'!$AG:$AG,"absolute",'A-methods'!$AF:$AF,$B1255,'A-methods'!$G:$G,$C1255,'A-methods'!$A:$A,$D1255)</f>
        <v>0</v>
      </c>
      <c r="U1255" s="243">
        <f>SUMIFS('A-methods'!AA:AA,'A-methods'!$AG:$AG,"absolute",'A-methods'!$AF:$AF,$B1255,'A-methods'!$G:$G,$C1255,'A-methods'!$A:$A,$D1255)</f>
        <v>0</v>
      </c>
      <c r="V1255" s="243">
        <f>SUMIFS('A-methods'!AB:AB,'A-methods'!$AG:$AG,"absolute",'A-methods'!$AF:$AF,$B1255,'A-methods'!$G:$G,$C1255,'A-methods'!$A:$A,$D1255)</f>
        <v>0</v>
      </c>
      <c r="W1255" s="243">
        <f>SUMIFS('A-methods'!AC:AC,'A-methods'!$AG:$AG,"absolute",'A-methods'!$AF:$AF,$B1255,'A-methods'!$G:$G,$C1255,'A-methods'!$A:$A,$D1255)</f>
        <v>0</v>
      </c>
      <c r="X1255" s="243">
        <f>SUMIFS('A-methods'!AD:AD,'A-methods'!$AG:$AG,"absolute",'A-methods'!$AF:$AF,$B1255,'A-methods'!$G:$G,$C1255,'A-methods'!$A:$A,$D1255)</f>
        <v>0</v>
      </c>
      <c r="Y1255" s="243">
        <f>SUMIFS('A-methods'!AE:AE,'A-methods'!$AG:$AG,"absolute",'A-methods'!$AF:$AF,$B1255,'A-methods'!$G:$G,$C1255,'A-methods'!$A:$A,$D1255)</f>
        <v>0</v>
      </c>
    </row>
    <row r="1256" spans="1:25">
      <c r="A1256" s="237" t="s">
        <v>256</v>
      </c>
      <c r="B1256" s="221" t="s">
        <v>372</v>
      </c>
      <c r="C1256" s="274" t="str">
        <f t="shared" si="120"/>
        <v>SA</v>
      </c>
      <c r="D1256" s="272" t="str">
        <f t="shared" si="122"/>
        <v>High</v>
      </c>
      <c r="E1256" s="195">
        <f>SUMIFS('A-methods'!K:K,'A-methods'!$AG:$AG,"absolute",'A-methods'!$AF:$AF,$B1256,'A-methods'!$G:$G,$C1256,'A-methods'!$A:$A,$D1256)</f>
        <v>0</v>
      </c>
      <c r="F1256" s="243">
        <f>SUMIFS('A-methods'!L:L,'A-methods'!$AG:$AG,"absolute",'A-methods'!$AF:$AF,$B1256,'A-methods'!$G:$G,$C1256,'A-methods'!$A:$A,$D1256)</f>
        <v>0</v>
      </c>
      <c r="G1256" s="243">
        <f>SUMIFS('A-methods'!M:M,'A-methods'!$AG:$AG,"absolute",'A-methods'!$AF:$AF,$B1256,'A-methods'!$G:$G,$C1256,'A-methods'!$A:$A,$D1256)</f>
        <v>0</v>
      </c>
      <c r="H1256" s="243">
        <f>SUMIFS('A-methods'!N:N,'A-methods'!$AG:$AG,"absolute",'A-methods'!$AF:$AF,$B1256,'A-methods'!$G:$G,$C1256,'A-methods'!$A:$A,$D1256)</f>
        <v>0</v>
      </c>
      <c r="I1256" s="243">
        <f>SUMIFS('A-methods'!O:O,'A-methods'!$AG:$AG,"absolute",'A-methods'!$AF:$AF,$B1256,'A-methods'!$G:$G,$C1256,'A-methods'!$A:$A,$D1256)</f>
        <v>0</v>
      </c>
      <c r="J1256" s="243">
        <f>SUMIFS('A-methods'!P:P,'A-methods'!$AG:$AG,"absolute",'A-methods'!$AF:$AF,$B1256,'A-methods'!$G:$G,$C1256,'A-methods'!$A:$A,$D1256)</f>
        <v>0</v>
      </c>
      <c r="K1256" s="243">
        <f>SUMIFS('A-methods'!Q:Q,'A-methods'!$AG:$AG,"absolute",'A-methods'!$AF:$AF,$B1256,'A-methods'!$G:$G,$C1256,'A-methods'!$A:$A,$D1256)</f>
        <v>0</v>
      </c>
      <c r="L1256" s="243">
        <f>SUMIFS('A-methods'!R:R,'A-methods'!$AG:$AG,"absolute",'A-methods'!$AF:$AF,$B1256,'A-methods'!$G:$G,$C1256,'A-methods'!$A:$A,$D1256)</f>
        <v>0</v>
      </c>
      <c r="M1256" s="243">
        <f>SUMIFS('A-methods'!S:S,'A-methods'!$AG:$AG,"absolute",'A-methods'!$AF:$AF,$B1256,'A-methods'!$G:$G,$C1256,'A-methods'!$A:$A,$D1256)</f>
        <v>0</v>
      </c>
      <c r="N1256" s="243">
        <f>SUMIFS('A-methods'!T:T,'A-methods'!$AG:$AG,"absolute",'A-methods'!$AF:$AF,$B1256,'A-methods'!$G:$G,$C1256,'A-methods'!$A:$A,$D1256)</f>
        <v>0</v>
      </c>
      <c r="O1256" s="243">
        <f>SUMIFS('A-methods'!U:U,'A-methods'!$AG:$AG,"absolute",'A-methods'!$AF:$AF,$B1256,'A-methods'!$G:$G,$C1256,'A-methods'!$A:$A,$D1256)</f>
        <v>0</v>
      </c>
      <c r="P1256" s="243">
        <f>SUMIFS('A-methods'!V:V,'A-methods'!$AG:$AG,"absolute",'A-methods'!$AF:$AF,$B1256,'A-methods'!$G:$G,$C1256,'A-methods'!$A:$A,$D1256)</f>
        <v>0</v>
      </c>
      <c r="Q1256" s="243">
        <f>SUMIFS('A-methods'!W:W,'A-methods'!$AG:$AG,"absolute",'A-methods'!$AF:$AF,$B1256,'A-methods'!$G:$G,$C1256,'A-methods'!$A:$A,$D1256)</f>
        <v>0</v>
      </c>
      <c r="R1256" s="243">
        <f>SUMIFS('A-methods'!X:X,'A-methods'!$AG:$AG,"absolute",'A-methods'!$AF:$AF,$B1256,'A-methods'!$G:$G,$C1256,'A-methods'!$A:$A,$D1256)</f>
        <v>0</v>
      </c>
      <c r="S1256" s="243">
        <f>SUMIFS('A-methods'!Y:Y,'A-methods'!$AG:$AG,"absolute",'A-methods'!$AF:$AF,$B1256,'A-methods'!$G:$G,$C1256,'A-methods'!$A:$A,$D1256)</f>
        <v>0</v>
      </c>
      <c r="T1256" s="243">
        <f>SUMIFS('A-methods'!Z:Z,'A-methods'!$AG:$AG,"absolute",'A-methods'!$AF:$AF,$B1256,'A-methods'!$G:$G,$C1256,'A-methods'!$A:$A,$D1256)</f>
        <v>0</v>
      </c>
      <c r="U1256" s="243">
        <f>SUMIFS('A-methods'!AA:AA,'A-methods'!$AG:$AG,"absolute",'A-methods'!$AF:$AF,$B1256,'A-methods'!$G:$G,$C1256,'A-methods'!$A:$A,$D1256)</f>
        <v>0</v>
      </c>
      <c r="V1256" s="243">
        <f>SUMIFS('A-methods'!AB:AB,'A-methods'!$AG:$AG,"absolute",'A-methods'!$AF:$AF,$B1256,'A-methods'!$G:$G,$C1256,'A-methods'!$A:$A,$D1256)</f>
        <v>0</v>
      </c>
      <c r="W1256" s="243">
        <f>SUMIFS('A-methods'!AC:AC,'A-methods'!$AG:$AG,"absolute",'A-methods'!$AF:$AF,$B1256,'A-methods'!$G:$G,$C1256,'A-methods'!$A:$A,$D1256)</f>
        <v>0</v>
      </c>
      <c r="X1256" s="243">
        <f>SUMIFS('A-methods'!AD:AD,'A-methods'!$AG:$AG,"absolute",'A-methods'!$AF:$AF,$B1256,'A-methods'!$G:$G,$C1256,'A-methods'!$A:$A,$D1256)</f>
        <v>0</v>
      </c>
      <c r="Y1256" s="243">
        <f>SUMIFS('A-methods'!AE:AE,'A-methods'!$AG:$AG,"absolute",'A-methods'!$AF:$AF,$B1256,'A-methods'!$G:$G,$C1256,'A-methods'!$A:$A,$D1256)</f>
        <v>0</v>
      </c>
    </row>
    <row r="1257" spans="1:25">
      <c r="A1257" s="237" t="s">
        <v>370</v>
      </c>
      <c r="B1257" s="221" t="s">
        <v>371</v>
      </c>
      <c r="C1257" s="274" t="str">
        <f t="shared" si="120"/>
        <v>SA</v>
      </c>
      <c r="D1257" s="272" t="str">
        <f t="shared" si="122"/>
        <v>High</v>
      </c>
      <c r="E1257" s="195">
        <f>SUMIFS('A-methods'!K:K,'A-methods'!$AG:$AG,"absolute",'A-methods'!$AF:$AF,$B1257,'A-methods'!$G:$G,$C1257,'A-methods'!$A:$A,$D1257)</f>
        <v>0</v>
      </c>
      <c r="F1257" s="243">
        <f>SUMIFS('A-methods'!L:L,'A-methods'!$AG:$AG,"absolute",'A-methods'!$AF:$AF,$B1257,'A-methods'!$G:$G,$C1257,'A-methods'!$A:$A,$D1257)</f>
        <v>0</v>
      </c>
      <c r="G1257" s="243">
        <f>SUMIFS('A-methods'!M:M,'A-methods'!$AG:$AG,"absolute",'A-methods'!$AF:$AF,$B1257,'A-methods'!$G:$G,$C1257,'A-methods'!$A:$A,$D1257)</f>
        <v>0</v>
      </c>
      <c r="H1257" s="243">
        <f>SUMIFS('A-methods'!N:N,'A-methods'!$AG:$AG,"absolute",'A-methods'!$AF:$AF,$B1257,'A-methods'!$G:$G,$C1257,'A-methods'!$A:$A,$D1257)</f>
        <v>0</v>
      </c>
      <c r="I1257" s="243">
        <f>SUMIFS('A-methods'!O:O,'A-methods'!$AG:$AG,"absolute",'A-methods'!$AF:$AF,$B1257,'A-methods'!$G:$G,$C1257,'A-methods'!$A:$A,$D1257)</f>
        <v>0</v>
      </c>
      <c r="J1257" s="243">
        <f>SUMIFS('A-methods'!P:P,'A-methods'!$AG:$AG,"absolute",'A-methods'!$AF:$AF,$B1257,'A-methods'!$G:$G,$C1257,'A-methods'!$A:$A,$D1257)</f>
        <v>0</v>
      </c>
      <c r="K1257" s="243">
        <f>SUMIFS('A-methods'!Q:Q,'A-methods'!$AG:$AG,"absolute",'A-methods'!$AF:$AF,$B1257,'A-methods'!$G:$G,$C1257,'A-methods'!$A:$A,$D1257)</f>
        <v>0</v>
      </c>
      <c r="L1257" s="243">
        <f>SUMIFS('A-methods'!R:R,'A-methods'!$AG:$AG,"absolute",'A-methods'!$AF:$AF,$B1257,'A-methods'!$G:$G,$C1257,'A-methods'!$A:$A,$D1257)</f>
        <v>0</v>
      </c>
      <c r="M1257" s="243">
        <f>SUMIFS('A-methods'!S:S,'A-methods'!$AG:$AG,"absolute",'A-methods'!$AF:$AF,$B1257,'A-methods'!$G:$G,$C1257,'A-methods'!$A:$A,$D1257)</f>
        <v>0</v>
      </c>
      <c r="N1257" s="243">
        <f>SUMIFS('A-methods'!T:T,'A-methods'!$AG:$AG,"absolute",'A-methods'!$AF:$AF,$B1257,'A-methods'!$G:$G,$C1257,'A-methods'!$A:$A,$D1257)</f>
        <v>0</v>
      </c>
      <c r="O1257" s="243">
        <f>SUMIFS('A-methods'!U:U,'A-methods'!$AG:$AG,"absolute",'A-methods'!$AF:$AF,$B1257,'A-methods'!$G:$G,$C1257,'A-methods'!$A:$A,$D1257)</f>
        <v>0</v>
      </c>
      <c r="P1257" s="243">
        <f>SUMIFS('A-methods'!V:V,'A-methods'!$AG:$AG,"absolute",'A-methods'!$AF:$AF,$B1257,'A-methods'!$G:$G,$C1257,'A-methods'!$A:$A,$D1257)</f>
        <v>0</v>
      </c>
      <c r="Q1257" s="243">
        <f>SUMIFS('A-methods'!W:W,'A-methods'!$AG:$AG,"absolute",'A-methods'!$AF:$AF,$B1257,'A-methods'!$G:$G,$C1257,'A-methods'!$A:$A,$D1257)</f>
        <v>0</v>
      </c>
      <c r="R1257" s="243">
        <f>SUMIFS('A-methods'!X:X,'A-methods'!$AG:$AG,"absolute",'A-methods'!$AF:$AF,$B1257,'A-methods'!$G:$G,$C1257,'A-methods'!$A:$A,$D1257)</f>
        <v>0</v>
      </c>
      <c r="S1257" s="243">
        <f>SUMIFS('A-methods'!Y:Y,'A-methods'!$AG:$AG,"absolute",'A-methods'!$AF:$AF,$B1257,'A-methods'!$G:$G,$C1257,'A-methods'!$A:$A,$D1257)</f>
        <v>0</v>
      </c>
      <c r="T1257" s="243">
        <f>SUMIFS('A-methods'!Z:Z,'A-methods'!$AG:$AG,"absolute",'A-methods'!$AF:$AF,$B1257,'A-methods'!$G:$G,$C1257,'A-methods'!$A:$A,$D1257)</f>
        <v>0</v>
      </c>
      <c r="U1257" s="243">
        <f>SUMIFS('A-methods'!AA:AA,'A-methods'!$AG:$AG,"absolute",'A-methods'!$AF:$AF,$B1257,'A-methods'!$G:$G,$C1257,'A-methods'!$A:$A,$D1257)</f>
        <v>0</v>
      </c>
      <c r="V1257" s="243">
        <f>SUMIFS('A-methods'!AB:AB,'A-methods'!$AG:$AG,"absolute",'A-methods'!$AF:$AF,$B1257,'A-methods'!$G:$G,$C1257,'A-methods'!$A:$A,$D1257)</f>
        <v>0</v>
      </c>
      <c r="W1257" s="243">
        <f>SUMIFS('A-methods'!AC:AC,'A-methods'!$AG:$AG,"absolute",'A-methods'!$AF:$AF,$B1257,'A-methods'!$G:$G,$C1257,'A-methods'!$A:$A,$D1257)</f>
        <v>0</v>
      </c>
      <c r="X1257" s="243">
        <f>SUMIFS('A-methods'!AD:AD,'A-methods'!$AG:$AG,"absolute",'A-methods'!$AF:$AF,$B1257,'A-methods'!$G:$G,$C1257,'A-methods'!$A:$A,$D1257)</f>
        <v>0</v>
      </c>
      <c r="Y1257" s="243">
        <f>SUMIFS('A-methods'!AE:AE,'A-methods'!$AG:$AG,"absolute",'A-methods'!$AF:$AF,$B1257,'A-methods'!$G:$G,$C1257,'A-methods'!$A:$A,$D1257)</f>
        <v>0</v>
      </c>
    </row>
    <row r="1258" spans="1:25">
      <c r="A1258" s="237" t="s">
        <v>381</v>
      </c>
      <c r="B1258" s="221" t="s">
        <v>382</v>
      </c>
      <c r="C1258" s="274" t="str">
        <f t="shared" si="120"/>
        <v>SA</v>
      </c>
      <c r="D1258" s="272" t="str">
        <f t="shared" si="122"/>
        <v>High</v>
      </c>
      <c r="E1258" s="195">
        <f>SUMIFS('A-methods'!K:K,'A-methods'!$AG:$AG,"absolute",'A-methods'!$AF:$AF,$B1258,'A-methods'!$G:$G,$C1258,'A-methods'!$A:$A,$D1258)</f>
        <v>0</v>
      </c>
      <c r="F1258" s="243">
        <f>SUMIFS('A-methods'!L:L,'A-methods'!$AG:$AG,"absolute",'A-methods'!$AF:$AF,$B1258,'A-methods'!$G:$G,$C1258,'A-methods'!$A:$A,$D1258)</f>
        <v>0</v>
      </c>
      <c r="G1258" s="243">
        <f>SUMIFS('A-methods'!M:M,'A-methods'!$AG:$AG,"absolute",'A-methods'!$AF:$AF,$B1258,'A-methods'!$G:$G,$C1258,'A-methods'!$A:$A,$D1258)</f>
        <v>0</v>
      </c>
      <c r="H1258" s="243">
        <f>SUMIFS('A-methods'!N:N,'A-methods'!$AG:$AG,"absolute",'A-methods'!$AF:$AF,$B1258,'A-methods'!$G:$G,$C1258,'A-methods'!$A:$A,$D1258)</f>
        <v>0</v>
      </c>
      <c r="I1258" s="243">
        <f>SUMIFS('A-methods'!O:O,'A-methods'!$AG:$AG,"absolute",'A-methods'!$AF:$AF,$B1258,'A-methods'!$G:$G,$C1258,'A-methods'!$A:$A,$D1258)</f>
        <v>0</v>
      </c>
      <c r="J1258" s="243">
        <f>SUMIFS('A-methods'!P:P,'A-methods'!$AG:$AG,"absolute",'A-methods'!$AF:$AF,$B1258,'A-methods'!$G:$G,$C1258,'A-methods'!$A:$A,$D1258)</f>
        <v>0</v>
      </c>
      <c r="K1258" s="243">
        <f>SUMIFS('A-methods'!Q:Q,'A-methods'!$AG:$AG,"absolute",'A-methods'!$AF:$AF,$B1258,'A-methods'!$G:$G,$C1258,'A-methods'!$A:$A,$D1258)</f>
        <v>0</v>
      </c>
      <c r="L1258" s="243">
        <f>SUMIFS('A-methods'!R:R,'A-methods'!$AG:$AG,"absolute",'A-methods'!$AF:$AF,$B1258,'A-methods'!$G:$G,$C1258,'A-methods'!$A:$A,$D1258)</f>
        <v>0</v>
      </c>
      <c r="M1258" s="243">
        <f>SUMIFS('A-methods'!S:S,'A-methods'!$AG:$AG,"absolute",'A-methods'!$AF:$AF,$B1258,'A-methods'!$G:$G,$C1258,'A-methods'!$A:$A,$D1258)</f>
        <v>0</v>
      </c>
      <c r="N1258" s="243">
        <f>SUMIFS('A-methods'!T:T,'A-methods'!$AG:$AG,"absolute",'A-methods'!$AF:$AF,$B1258,'A-methods'!$G:$G,$C1258,'A-methods'!$A:$A,$D1258)</f>
        <v>0</v>
      </c>
      <c r="O1258" s="243">
        <f>SUMIFS('A-methods'!U:U,'A-methods'!$AG:$AG,"absolute",'A-methods'!$AF:$AF,$B1258,'A-methods'!$G:$G,$C1258,'A-methods'!$A:$A,$D1258)</f>
        <v>0</v>
      </c>
      <c r="P1258" s="243">
        <f>SUMIFS('A-methods'!V:V,'A-methods'!$AG:$AG,"absolute",'A-methods'!$AF:$AF,$B1258,'A-methods'!$G:$G,$C1258,'A-methods'!$A:$A,$D1258)</f>
        <v>0</v>
      </c>
      <c r="Q1258" s="243">
        <f>SUMIFS('A-methods'!W:W,'A-methods'!$AG:$AG,"absolute",'A-methods'!$AF:$AF,$B1258,'A-methods'!$G:$G,$C1258,'A-methods'!$A:$A,$D1258)</f>
        <v>0</v>
      </c>
      <c r="R1258" s="243">
        <f>SUMIFS('A-methods'!X:X,'A-methods'!$AG:$AG,"absolute",'A-methods'!$AF:$AF,$B1258,'A-methods'!$G:$G,$C1258,'A-methods'!$A:$A,$D1258)</f>
        <v>0</v>
      </c>
      <c r="S1258" s="243">
        <f>SUMIFS('A-methods'!Y:Y,'A-methods'!$AG:$AG,"absolute",'A-methods'!$AF:$AF,$B1258,'A-methods'!$G:$G,$C1258,'A-methods'!$A:$A,$D1258)</f>
        <v>0</v>
      </c>
      <c r="T1258" s="243">
        <f>SUMIFS('A-methods'!Z:Z,'A-methods'!$AG:$AG,"absolute",'A-methods'!$AF:$AF,$B1258,'A-methods'!$G:$G,$C1258,'A-methods'!$A:$A,$D1258)</f>
        <v>0</v>
      </c>
      <c r="U1258" s="243">
        <f>SUMIFS('A-methods'!AA:AA,'A-methods'!$AG:$AG,"absolute",'A-methods'!$AF:$AF,$B1258,'A-methods'!$G:$G,$C1258,'A-methods'!$A:$A,$D1258)</f>
        <v>0</v>
      </c>
      <c r="V1258" s="243">
        <f>SUMIFS('A-methods'!AB:AB,'A-methods'!$AG:$AG,"absolute",'A-methods'!$AF:$AF,$B1258,'A-methods'!$G:$G,$C1258,'A-methods'!$A:$A,$D1258)</f>
        <v>0</v>
      </c>
      <c r="W1258" s="243">
        <f>SUMIFS('A-methods'!AC:AC,'A-methods'!$AG:$AG,"absolute",'A-methods'!$AF:$AF,$B1258,'A-methods'!$G:$G,$C1258,'A-methods'!$A:$A,$D1258)</f>
        <v>0</v>
      </c>
      <c r="X1258" s="243">
        <f>SUMIFS('A-methods'!AD:AD,'A-methods'!$AG:$AG,"absolute",'A-methods'!$AF:$AF,$B1258,'A-methods'!$G:$G,$C1258,'A-methods'!$A:$A,$D1258)</f>
        <v>0</v>
      </c>
      <c r="Y1258" s="243">
        <f>SUMIFS('A-methods'!AE:AE,'A-methods'!$AG:$AG,"absolute",'A-methods'!$AF:$AF,$B1258,'A-methods'!$G:$G,$C1258,'A-methods'!$A:$A,$D1258)</f>
        <v>0</v>
      </c>
    </row>
    <row r="1259" spans="1:25">
      <c r="A1259" s="237" t="s">
        <v>257</v>
      </c>
      <c r="B1259" s="221" t="s">
        <v>194</v>
      </c>
      <c r="C1259" s="274" t="str">
        <f t="shared" si="120"/>
        <v>SA</v>
      </c>
      <c r="D1259" s="272" t="str">
        <f t="shared" si="122"/>
        <v>High</v>
      </c>
      <c r="E1259" s="195">
        <f>SUMIFS('A-methods'!K:K,'A-methods'!$AG:$AG,"absolute",'A-methods'!$AF:$AF,$B1259,'A-methods'!$G:$G,$C1259,'A-methods'!$A:$A,$D1259)</f>
        <v>0</v>
      </c>
      <c r="F1259" s="243">
        <f>SUMIFS('A-methods'!L:L,'A-methods'!$AG:$AG,"absolute",'A-methods'!$AF:$AF,$B1259,'A-methods'!$G:$G,$C1259,'A-methods'!$A:$A,$D1259)</f>
        <v>0</v>
      </c>
      <c r="G1259" s="243">
        <f>SUMIFS('A-methods'!M:M,'A-methods'!$AG:$AG,"absolute",'A-methods'!$AF:$AF,$B1259,'A-methods'!$G:$G,$C1259,'A-methods'!$A:$A,$D1259)</f>
        <v>0</v>
      </c>
      <c r="H1259" s="243">
        <f>SUMIFS('A-methods'!N:N,'A-methods'!$AG:$AG,"absolute",'A-methods'!$AF:$AF,$B1259,'A-methods'!$G:$G,$C1259,'A-methods'!$A:$A,$D1259)</f>
        <v>0</v>
      </c>
      <c r="I1259" s="243">
        <f>SUMIFS('A-methods'!O:O,'A-methods'!$AG:$AG,"absolute",'A-methods'!$AF:$AF,$B1259,'A-methods'!$G:$G,$C1259,'A-methods'!$A:$A,$D1259)</f>
        <v>0</v>
      </c>
      <c r="J1259" s="243">
        <f>SUMIFS('A-methods'!P:P,'A-methods'!$AG:$AG,"absolute",'A-methods'!$AF:$AF,$B1259,'A-methods'!$G:$G,$C1259,'A-methods'!$A:$A,$D1259)</f>
        <v>0</v>
      </c>
      <c r="K1259" s="243">
        <f>SUMIFS('A-methods'!Q:Q,'A-methods'!$AG:$AG,"absolute",'A-methods'!$AF:$AF,$B1259,'A-methods'!$G:$G,$C1259,'A-methods'!$A:$A,$D1259)</f>
        <v>0</v>
      </c>
      <c r="L1259" s="243">
        <f>SUMIFS('A-methods'!R:R,'A-methods'!$AG:$AG,"absolute",'A-methods'!$AF:$AF,$B1259,'A-methods'!$G:$G,$C1259,'A-methods'!$A:$A,$D1259)</f>
        <v>0</v>
      </c>
      <c r="M1259" s="243">
        <f>SUMIFS('A-methods'!S:S,'A-methods'!$AG:$AG,"absolute",'A-methods'!$AF:$AF,$B1259,'A-methods'!$G:$G,$C1259,'A-methods'!$A:$A,$D1259)</f>
        <v>0</v>
      </c>
      <c r="N1259" s="243">
        <f>SUMIFS('A-methods'!T:T,'A-methods'!$AG:$AG,"absolute",'A-methods'!$AF:$AF,$B1259,'A-methods'!$G:$G,$C1259,'A-methods'!$A:$A,$D1259)</f>
        <v>0</v>
      </c>
      <c r="O1259" s="243">
        <f>SUMIFS('A-methods'!U:U,'A-methods'!$AG:$AG,"absolute",'A-methods'!$AF:$AF,$B1259,'A-methods'!$G:$G,$C1259,'A-methods'!$A:$A,$D1259)</f>
        <v>0</v>
      </c>
      <c r="P1259" s="243">
        <f>SUMIFS('A-methods'!V:V,'A-methods'!$AG:$AG,"absolute",'A-methods'!$AF:$AF,$B1259,'A-methods'!$G:$G,$C1259,'A-methods'!$A:$A,$D1259)</f>
        <v>0</v>
      </c>
      <c r="Q1259" s="243">
        <f>SUMIFS('A-methods'!W:W,'A-methods'!$AG:$AG,"absolute",'A-methods'!$AF:$AF,$B1259,'A-methods'!$G:$G,$C1259,'A-methods'!$A:$A,$D1259)</f>
        <v>0</v>
      </c>
      <c r="R1259" s="243">
        <f>SUMIFS('A-methods'!X:X,'A-methods'!$AG:$AG,"absolute",'A-methods'!$AF:$AF,$B1259,'A-methods'!$G:$G,$C1259,'A-methods'!$A:$A,$D1259)</f>
        <v>0</v>
      </c>
      <c r="S1259" s="243">
        <f>SUMIFS('A-methods'!Y:Y,'A-methods'!$AG:$AG,"absolute",'A-methods'!$AF:$AF,$B1259,'A-methods'!$G:$G,$C1259,'A-methods'!$A:$A,$D1259)</f>
        <v>0</v>
      </c>
      <c r="T1259" s="243">
        <f>SUMIFS('A-methods'!Z:Z,'A-methods'!$AG:$AG,"absolute",'A-methods'!$AF:$AF,$B1259,'A-methods'!$G:$G,$C1259,'A-methods'!$A:$A,$D1259)</f>
        <v>0</v>
      </c>
      <c r="U1259" s="243">
        <f>SUMIFS('A-methods'!AA:AA,'A-methods'!$AG:$AG,"absolute",'A-methods'!$AF:$AF,$B1259,'A-methods'!$G:$G,$C1259,'A-methods'!$A:$A,$D1259)</f>
        <v>0</v>
      </c>
      <c r="V1259" s="243">
        <f>SUMIFS('A-methods'!AB:AB,'A-methods'!$AG:$AG,"absolute",'A-methods'!$AF:$AF,$B1259,'A-methods'!$G:$G,$C1259,'A-methods'!$A:$A,$D1259)</f>
        <v>0</v>
      </c>
      <c r="W1259" s="243">
        <f>SUMIFS('A-methods'!AC:AC,'A-methods'!$AG:$AG,"absolute",'A-methods'!$AF:$AF,$B1259,'A-methods'!$G:$G,$C1259,'A-methods'!$A:$A,$D1259)</f>
        <v>0</v>
      </c>
      <c r="X1259" s="243">
        <f>SUMIFS('A-methods'!AD:AD,'A-methods'!$AG:$AG,"absolute",'A-methods'!$AF:$AF,$B1259,'A-methods'!$G:$G,$C1259,'A-methods'!$A:$A,$D1259)</f>
        <v>0</v>
      </c>
      <c r="Y1259" s="243">
        <f>SUMIFS('A-methods'!AE:AE,'A-methods'!$AG:$AG,"absolute",'A-methods'!$AF:$AF,$B1259,'A-methods'!$G:$G,$C1259,'A-methods'!$A:$A,$D1259)</f>
        <v>0</v>
      </c>
    </row>
    <row r="1260" spans="1:25">
      <c r="A1260" s="237" t="s">
        <v>159</v>
      </c>
      <c r="B1260" s="221" t="s">
        <v>203</v>
      </c>
      <c r="C1260" s="274" t="str">
        <f t="shared" si="120"/>
        <v>SA</v>
      </c>
      <c r="D1260" s="272" t="str">
        <f t="shared" si="122"/>
        <v>High</v>
      </c>
      <c r="E1260" s="195">
        <f>SUMIFS('A-methods'!K:K,'A-methods'!$AG:$AG,"absolute",'A-methods'!$AF:$AF,$B1260,'A-methods'!$G:$G,$C1260,'A-methods'!$A:$A,$D1260)</f>
        <v>72693.429999999993</v>
      </c>
      <c r="F1260" s="243">
        <f>SUMIFS('A-methods'!L:L,'A-methods'!$AG:$AG,"absolute",'A-methods'!$AF:$AF,$B1260,'A-methods'!$G:$G,$C1260,'A-methods'!$A:$A,$D1260)</f>
        <v>72693.429999999993</v>
      </c>
      <c r="G1260" s="243">
        <f>SUMIFS('A-methods'!M:M,'A-methods'!$AG:$AG,"absolute",'A-methods'!$AF:$AF,$B1260,'A-methods'!$G:$G,$C1260,'A-methods'!$A:$A,$D1260)</f>
        <v>72693.429999999993</v>
      </c>
      <c r="H1260" s="243">
        <f>SUMIFS('A-methods'!N:N,'A-methods'!$AG:$AG,"absolute",'A-methods'!$AF:$AF,$B1260,'A-methods'!$G:$G,$C1260,'A-methods'!$A:$A,$D1260)</f>
        <v>72693.429999999993</v>
      </c>
      <c r="I1260" s="243">
        <f>SUMIFS('A-methods'!O:O,'A-methods'!$AG:$AG,"absolute",'A-methods'!$AF:$AF,$B1260,'A-methods'!$G:$G,$C1260,'A-methods'!$A:$A,$D1260)</f>
        <v>72693.429999999993</v>
      </c>
      <c r="J1260" s="243">
        <f>SUMIFS('A-methods'!P:P,'A-methods'!$AG:$AG,"absolute",'A-methods'!$AF:$AF,$B1260,'A-methods'!$G:$G,$C1260,'A-methods'!$A:$A,$D1260)</f>
        <v>72693.429999999993</v>
      </c>
      <c r="K1260" s="243">
        <f>SUMIFS('A-methods'!Q:Q,'A-methods'!$AG:$AG,"absolute",'A-methods'!$AF:$AF,$B1260,'A-methods'!$G:$G,$C1260,'A-methods'!$A:$A,$D1260)</f>
        <v>72693.429999999993</v>
      </c>
      <c r="L1260" s="243">
        <f>SUMIFS('A-methods'!R:R,'A-methods'!$AG:$AG,"absolute",'A-methods'!$AF:$AF,$B1260,'A-methods'!$G:$G,$C1260,'A-methods'!$A:$A,$D1260)</f>
        <v>72693.429999999993</v>
      </c>
      <c r="M1260" s="243">
        <f>SUMIFS('A-methods'!S:S,'A-methods'!$AG:$AG,"absolute",'A-methods'!$AF:$AF,$B1260,'A-methods'!$G:$G,$C1260,'A-methods'!$A:$A,$D1260)</f>
        <v>72693.429999999993</v>
      </c>
      <c r="N1260" s="243">
        <f>SUMIFS('A-methods'!T:T,'A-methods'!$AG:$AG,"absolute",'A-methods'!$AF:$AF,$B1260,'A-methods'!$G:$G,$C1260,'A-methods'!$A:$A,$D1260)</f>
        <v>72693.429999999993</v>
      </c>
      <c r="O1260" s="243">
        <f>SUMIFS('A-methods'!U:U,'A-methods'!$AG:$AG,"absolute",'A-methods'!$AF:$AF,$B1260,'A-methods'!$G:$G,$C1260,'A-methods'!$A:$A,$D1260)</f>
        <v>72693.429999999993</v>
      </c>
      <c r="P1260" s="243">
        <f>SUMIFS('A-methods'!V:V,'A-methods'!$AG:$AG,"absolute",'A-methods'!$AF:$AF,$B1260,'A-methods'!$G:$G,$C1260,'A-methods'!$A:$A,$D1260)</f>
        <v>72693.429999999993</v>
      </c>
      <c r="Q1260" s="243">
        <f>SUMIFS('A-methods'!W:W,'A-methods'!$AG:$AG,"absolute",'A-methods'!$AF:$AF,$B1260,'A-methods'!$G:$G,$C1260,'A-methods'!$A:$A,$D1260)</f>
        <v>72693.429999999993</v>
      </c>
      <c r="R1260" s="243">
        <f>SUMIFS('A-methods'!X:X,'A-methods'!$AG:$AG,"absolute",'A-methods'!$AF:$AF,$B1260,'A-methods'!$G:$G,$C1260,'A-methods'!$A:$A,$D1260)</f>
        <v>72693.429999999993</v>
      </c>
      <c r="S1260" s="243">
        <f>SUMIFS('A-methods'!Y:Y,'A-methods'!$AG:$AG,"absolute",'A-methods'!$AF:$AF,$B1260,'A-methods'!$G:$G,$C1260,'A-methods'!$A:$A,$D1260)</f>
        <v>72693.429999999993</v>
      </c>
      <c r="T1260" s="243">
        <f>SUMIFS('A-methods'!Z:Z,'A-methods'!$AG:$AG,"absolute",'A-methods'!$AF:$AF,$B1260,'A-methods'!$G:$G,$C1260,'A-methods'!$A:$A,$D1260)</f>
        <v>72693.429999999993</v>
      </c>
      <c r="U1260" s="243">
        <f>SUMIFS('A-methods'!AA:AA,'A-methods'!$AG:$AG,"absolute",'A-methods'!$AF:$AF,$B1260,'A-methods'!$G:$G,$C1260,'A-methods'!$A:$A,$D1260)</f>
        <v>72693.429999999993</v>
      </c>
      <c r="V1260" s="243">
        <f>SUMIFS('A-methods'!AB:AB,'A-methods'!$AG:$AG,"absolute",'A-methods'!$AF:$AF,$B1260,'A-methods'!$G:$G,$C1260,'A-methods'!$A:$A,$D1260)</f>
        <v>72693.429999999993</v>
      </c>
      <c r="W1260" s="243">
        <f>SUMIFS('A-methods'!AC:AC,'A-methods'!$AG:$AG,"absolute",'A-methods'!$AF:$AF,$B1260,'A-methods'!$G:$G,$C1260,'A-methods'!$A:$A,$D1260)</f>
        <v>72693.429999999993</v>
      </c>
      <c r="X1260" s="243">
        <f>SUMIFS('A-methods'!AD:AD,'A-methods'!$AG:$AG,"absolute",'A-methods'!$AF:$AF,$B1260,'A-methods'!$G:$G,$C1260,'A-methods'!$A:$A,$D1260)</f>
        <v>72693.429999999993</v>
      </c>
      <c r="Y1260" s="243">
        <f>SUMIFS('A-methods'!AE:AE,'A-methods'!$AG:$AG,"absolute",'A-methods'!$AF:$AF,$B1260,'A-methods'!$G:$G,$C1260,'A-methods'!$A:$A,$D1260)</f>
        <v>72693.429999999993</v>
      </c>
    </row>
    <row r="1261" spans="1:25">
      <c r="A1261" s="237" t="s">
        <v>258</v>
      </c>
      <c r="B1261" s="221" t="s">
        <v>766</v>
      </c>
      <c r="C1261" s="274" t="str">
        <f t="shared" si="120"/>
        <v>SA</v>
      </c>
      <c r="D1261" s="272" t="str">
        <f t="shared" si="122"/>
        <v>High</v>
      </c>
      <c r="E1261" s="195">
        <f>SUMIFS('A-methods'!K:K,'A-methods'!$AG:$AG,"absolute",'A-methods'!$AF:$AF,$B1261,'A-methods'!$G:$G,$C1261,'A-methods'!$A:$A,$D1261)</f>
        <v>8518.2179288484931</v>
      </c>
      <c r="F1261" s="243">
        <f>SUMIFS('A-methods'!L:L,'A-methods'!$AG:$AG,"absolute",'A-methods'!$AF:$AF,$B1261,'A-methods'!$G:$G,$C1261,'A-methods'!$A:$A,$D1261)</f>
        <v>8645.9911977812189</v>
      </c>
      <c r="G1261" s="243">
        <f>SUMIFS('A-methods'!M:M,'A-methods'!$AG:$AG,"absolute",'A-methods'!$AF:$AF,$B1261,'A-methods'!$G:$G,$C1261,'A-methods'!$A:$A,$D1261)</f>
        <v>8775.6810657479364</v>
      </c>
      <c r="H1261" s="243">
        <f>SUMIFS('A-methods'!N:N,'A-methods'!$AG:$AG,"absolute",'A-methods'!$AF:$AF,$B1261,'A-methods'!$G:$G,$C1261,'A-methods'!$A:$A,$D1261)</f>
        <v>8907.3162817341545</v>
      </c>
      <c r="I1261" s="243">
        <f>SUMIFS('A-methods'!O:O,'A-methods'!$AG:$AG,"absolute",'A-methods'!$AF:$AF,$B1261,'A-methods'!$G:$G,$C1261,'A-methods'!$A:$A,$D1261)</f>
        <v>9040.9260259601651</v>
      </c>
      <c r="J1261" s="243">
        <f>SUMIFS('A-methods'!P:P,'A-methods'!$AG:$AG,"absolute",'A-methods'!$AF:$AF,$B1261,'A-methods'!$G:$G,$C1261,'A-methods'!$A:$A,$D1261)</f>
        <v>9176.5399163495658</v>
      </c>
      <c r="K1261" s="243">
        <f>SUMIFS('A-methods'!Q:Q,'A-methods'!$AG:$AG,"absolute",'A-methods'!$AF:$AF,$B1261,'A-methods'!$G:$G,$C1261,'A-methods'!$A:$A,$D1261)</f>
        <v>9314.1880150948091</v>
      </c>
      <c r="L1261" s="243">
        <f>SUMIFS('A-methods'!R:R,'A-methods'!$AG:$AG,"absolute",'A-methods'!$AF:$AF,$B1261,'A-methods'!$G:$G,$C1261,'A-methods'!$A:$A,$D1261)</f>
        <v>9453.9008353212303</v>
      </c>
      <c r="M1261" s="243">
        <f>SUMIFS('A-methods'!S:S,'A-methods'!$AG:$AG,"absolute",'A-methods'!$AF:$AF,$B1261,'A-methods'!$G:$G,$C1261,'A-methods'!$A:$A,$D1261)</f>
        <v>9595.7093478510469</v>
      </c>
      <c r="N1261" s="243">
        <f>SUMIFS('A-methods'!T:T,'A-methods'!$AG:$AG,"absolute",'A-methods'!$AF:$AF,$B1261,'A-methods'!$G:$G,$C1261,'A-methods'!$A:$A,$D1261)</f>
        <v>9739.6449880688124</v>
      </c>
      <c r="O1261" s="243">
        <f>SUMIFS('A-methods'!U:U,'A-methods'!$AG:$AG,"absolute",'A-methods'!$AF:$AF,$B1261,'A-methods'!$G:$G,$C1261,'A-methods'!$A:$A,$D1261)</f>
        <v>9885.7396628898441</v>
      </c>
      <c r="P1261" s="243">
        <f>SUMIFS('A-methods'!V:V,'A-methods'!$AG:$AG,"absolute",'A-methods'!$AF:$AF,$B1261,'A-methods'!$G:$G,$C1261,'A-methods'!$A:$A,$D1261)</f>
        <v>10034.025757833191</v>
      </c>
      <c r="Q1261" s="243">
        <f>SUMIFS('A-methods'!W:W,'A-methods'!$AG:$AG,"absolute",'A-methods'!$AF:$AF,$B1261,'A-methods'!$G:$G,$C1261,'A-methods'!$A:$A,$D1261)</f>
        <v>10184.536144200689</v>
      </c>
      <c r="R1261" s="243">
        <f>SUMIFS('A-methods'!X:X,'A-methods'!$AG:$AG,"absolute",'A-methods'!$AF:$AF,$B1261,'A-methods'!$G:$G,$C1261,'A-methods'!$A:$A,$D1261)</f>
        <v>10337.304186363697</v>
      </c>
      <c r="S1261" s="243">
        <f>SUMIFS('A-methods'!Y:Y,'A-methods'!$AG:$AG,"absolute",'A-methods'!$AF:$AF,$B1261,'A-methods'!$G:$G,$C1261,'A-methods'!$A:$A,$D1261)</f>
        <v>10492.363749159153</v>
      </c>
      <c r="T1261" s="243">
        <f>SUMIFS('A-methods'!Z:Z,'A-methods'!$AG:$AG,"absolute",'A-methods'!$AF:$AF,$B1261,'A-methods'!$G:$G,$C1261,'A-methods'!$A:$A,$D1261)</f>
        <v>10649.749205396538</v>
      </c>
      <c r="U1261" s="243">
        <f>SUMIFS('A-methods'!AA:AA,'A-methods'!$AG:$AG,"absolute",'A-methods'!$AF:$AF,$B1261,'A-methods'!$G:$G,$C1261,'A-methods'!$A:$A,$D1261)</f>
        <v>10809.495443477485</v>
      </c>
      <c r="V1261" s="243">
        <f>SUMIFS('A-methods'!AB:AB,'A-methods'!$AG:$AG,"absolute",'A-methods'!$AF:$AF,$B1261,'A-methods'!$G:$G,$C1261,'A-methods'!$A:$A,$D1261)</f>
        <v>10971.637875129645</v>
      </c>
      <c r="W1261" s="243">
        <f>SUMIFS('A-methods'!AC:AC,'A-methods'!$AG:$AG,"absolute",'A-methods'!$AF:$AF,$B1261,'A-methods'!$G:$G,$C1261,'A-methods'!$A:$A,$D1261)</f>
        <v>11136.212443256589</v>
      </c>
      <c r="X1261" s="243">
        <f>SUMIFS('A-methods'!AD:AD,'A-methods'!$AG:$AG,"absolute",'A-methods'!$AF:$AF,$B1261,'A-methods'!$G:$G,$C1261,'A-methods'!$A:$A,$D1261)</f>
        <v>11303.255629905436</v>
      </c>
      <c r="Y1261" s="243">
        <f>SUMIFS('A-methods'!AE:AE,'A-methods'!$AG:$AG,"absolute",'A-methods'!$AF:$AF,$B1261,'A-methods'!$G:$G,$C1261,'A-methods'!$A:$A,$D1261)</f>
        <v>11472.804464354016</v>
      </c>
    </row>
    <row r="1262" spans="1:25">
      <c r="A1262" s="237" t="s">
        <v>259</v>
      </c>
      <c r="B1262" s="221" t="s">
        <v>263</v>
      </c>
      <c r="C1262" s="274" t="str">
        <f t="shared" si="120"/>
        <v>SA</v>
      </c>
      <c r="D1262" s="272" t="str">
        <f t="shared" si="122"/>
        <v>High</v>
      </c>
      <c r="E1262" s="195">
        <f>SUMIFS('A-methods'!K:K,'A-methods'!$AG:$AG,"absolute",'A-methods'!$AF:$AF,$B1262,'A-methods'!$G:$G,$C1262,'A-methods'!$A:$A,$D1262)</f>
        <v>0</v>
      </c>
      <c r="F1262" s="243">
        <f>SUMIFS('A-methods'!L:L,'A-methods'!$AG:$AG,"absolute",'A-methods'!$AF:$AF,$B1262,'A-methods'!$G:$G,$C1262,'A-methods'!$A:$A,$D1262)</f>
        <v>0</v>
      </c>
      <c r="G1262" s="243">
        <f>SUMIFS('A-methods'!M:M,'A-methods'!$AG:$AG,"absolute",'A-methods'!$AF:$AF,$B1262,'A-methods'!$G:$G,$C1262,'A-methods'!$A:$A,$D1262)</f>
        <v>0</v>
      </c>
      <c r="H1262" s="243">
        <f>SUMIFS('A-methods'!N:N,'A-methods'!$AG:$AG,"absolute",'A-methods'!$AF:$AF,$B1262,'A-methods'!$G:$G,$C1262,'A-methods'!$A:$A,$D1262)</f>
        <v>0</v>
      </c>
      <c r="I1262" s="243">
        <f>SUMIFS('A-methods'!O:O,'A-methods'!$AG:$AG,"absolute",'A-methods'!$AF:$AF,$B1262,'A-methods'!$G:$G,$C1262,'A-methods'!$A:$A,$D1262)</f>
        <v>0</v>
      </c>
      <c r="J1262" s="243">
        <f>SUMIFS('A-methods'!P:P,'A-methods'!$AG:$AG,"absolute",'A-methods'!$AF:$AF,$B1262,'A-methods'!$G:$G,$C1262,'A-methods'!$A:$A,$D1262)</f>
        <v>0</v>
      </c>
      <c r="K1262" s="243">
        <f>SUMIFS('A-methods'!Q:Q,'A-methods'!$AG:$AG,"absolute",'A-methods'!$AF:$AF,$B1262,'A-methods'!$G:$G,$C1262,'A-methods'!$A:$A,$D1262)</f>
        <v>0</v>
      </c>
      <c r="L1262" s="243">
        <f>SUMIFS('A-methods'!R:R,'A-methods'!$AG:$AG,"absolute",'A-methods'!$AF:$AF,$B1262,'A-methods'!$G:$G,$C1262,'A-methods'!$A:$A,$D1262)</f>
        <v>0</v>
      </c>
      <c r="M1262" s="243">
        <f>SUMIFS('A-methods'!S:S,'A-methods'!$AG:$AG,"absolute",'A-methods'!$AF:$AF,$B1262,'A-methods'!$G:$G,$C1262,'A-methods'!$A:$A,$D1262)</f>
        <v>0</v>
      </c>
      <c r="N1262" s="243">
        <f>SUMIFS('A-methods'!T:T,'A-methods'!$AG:$AG,"absolute",'A-methods'!$AF:$AF,$B1262,'A-methods'!$G:$G,$C1262,'A-methods'!$A:$A,$D1262)</f>
        <v>0</v>
      </c>
      <c r="O1262" s="243">
        <f>SUMIFS('A-methods'!U:U,'A-methods'!$AG:$AG,"absolute",'A-methods'!$AF:$AF,$B1262,'A-methods'!$G:$G,$C1262,'A-methods'!$A:$A,$D1262)</f>
        <v>0</v>
      </c>
      <c r="P1262" s="243">
        <f>SUMIFS('A-methods'!V:V,'A-methods'!$AG:$AG,"absolute",'A-methods'!$AF:$AF,$B1262,'A-methods'!$G:$G,$C1262,'A-methods'!$A:$A,$D1262)</f>
        <v>0</v>
      </c>
      <c r="Q1262" s="243">
        <f>SUMIFS('A-methods'!W:W,'A-methods'!$AG:$AG,"absolute",'A-methods'!$AF:$AF,$B1262,'A-methods'!$G:$G,$C1262,'A-methods'!$A:$A,$D1262)</f>
        <v>0</v>
      </c>
      <c r="R1262" s="243">
        <f>SUMIFS('A-methods'!X:X,'A-methods'!$AG:$AG,"absolute",'A-methods'!$AF:$AF,$B1262,'A-methods'!$G:$G,$C1262,'A-methods'!$A:$A,$D1262)</f>
        <v>0</v>
      </c>
      <c r="S1262" s="243">
        <f>SUMIFS('A-methods'!Y:Y,'A-methods'!$AG:$AG,"absolute",'A-methods'!$AF:$AF,$B1262,'A-methods'!$G:$G,$C1262,'A-methods'!$A:$A,$D1262)</f>
        <v>0</v>
      </c>
      <c r="T1262" s="243">
        <f>SUMIFS('A-methods'!Z:Z,'A-methods'!$AG:$AG,"absolute",'A-methods'!$AF:$AF,$B1262,'A-methods'!$G:$G,$C1262,'A-methods'!$A:$A,$D1262)</f>
        <v>0</v>
      </c>
      <c r="U1262" s="243">
        <f>SUMIFS('A-methods'!AA:AA,'A-methods'!$AG:$AG,"absolute",'A-methods'!$AF:$AF,$B1262,'A-methods'!$G:$G,$C1262,'A-methods'!$A:$A,$D1262)</f>
        <v>0</v>
      </c>
      <c r="V1262" s="243">
        <f>SUMIFS('A-methods'!AB:AB,'A-methods'!$AG:$AG,"absolute",'A-methods'!$AF:$AF,$B1262,'A-methods'!$G:$G,$C1262,'A-methods'!$A:$A,$D1262)</f>
        <v>0</v>
      </c>
      <c r="W1262" s="243">
        <f>SUMIFS('A-methods'!AC:AC,'A-methods'!$AG:$AG,"absolute",'A-methods'!$AF:$AF,$B1262,'A-methods'!$G:$G,$C1262,'A-methods'!$A:$A,$D1262)</f>
        <v>0</v>
      </c>
      <c r="X1262" s="243">
        <f>SUMIFS('A-methods'!AD:AD,'A-methods'!$AG:$AG,"absolute",'A-methods'!$AF:$AF,$B1262,'A-methods'!$G:$G,$C1262,'A-methods'!$A:$A,$D1262)</f>
        <v>0</v>
      </c>
      <c r="Y1262" s="243">
        <f>SUMIFS('A-methods'!AE:AE,'A-methods'!$AG:$AG,"absolute",'A-methods'!$AF:$AF,$B1262,'A-methods'!$G:$G,$C1262,'A-methods'!$A:$A,$D1262)</f>
        <v>0</v>
      </c>
    </row>
    <row r="1263" spans="1:25">
      <c r="A1263" s="237" t="s">
        <v>171</v>
      </c>
      <c r="B1263" s="221" t="s">
        <v>172</v>
      </c>
      <c r="C1263" s="274" t="str">
        <f t="shared" si="120"/>
        <v>SA</v>
      </c>
      <c r="D1263" s="272" t="str">
        <f t="shared" si="122"/>
        <v>High</v>
      </c>
      <c r="E1263" s="195">
        <f>SUMIFS('A-methods'!K:K,'A-methods'!$AG:$AG,"absolute",'A-methods'!$AF:$AF,$B1263,'A-methods'!$G:$G,$C1263,'A-methods'!$A:$A,$D1263)</f>
        <v>7995.6400000000012</v>
      </c>
      <c r="F1263" s="243">
        <f>SUMIFS('A-methods'!L:L,'A-methods'!$AG:$AG,"absolute",'A-methods'!$AF:$AF,$B1263,'A-methods'!$G:$G,$C1263,'A-methods'!$A:$A,$D1263)</f>
        <v>7995.6400000000012</v>
      </c>
      <c r="G1263" s="243">
        <f>SUMIFS('A-methods'!M:M,'A-methods'!$AG:$AG,"absolute",'A-methods'!$AF:$AF,$B1263,'A-methods'!$G:$G,$C1263,'A-methods'!$A:$A,$D1263)</f>
        <v>7995.6400000000012</v>
      </c>
      <c r="H1263" s="243">
        <f>SUMIFS('A-methods'!N:N,'A-methods'!$AG:$AG,"absolute",'A-methods'!$AF:$AF,$B1263,'A-methods'!$G:$G,$C1263,'A-methods'!$A:$A,$D1263)</f>
        <v>7995.6400000000012</v>
      </c>
      <c r="I1263" s="243">
        <f>SUMIFS('A-methods'!O:O,'A-methods'!$AG:$AG,"absolute",'A-methods'!$AF:$AF,$B1263,'A-methods'!$G:$G,$C1263,'A-methods'!$A:$A,$D1263)</f>
        <v>7995.6400000000012</v>
      </c>
      <c r="J1263" s="243">
        <f>SUMIFS('A-methods'!P:P,'A-methods'!$AG:$AG,"absolute",'A-methods'!$AF:$AF,$B1263,'A-methods'!$G:$G,$C1263,'A-methods'!$A:$A,$D1263)</f>
        <v>7995.6400000000012</v>
      </c>
      <c r="K1263" s="243">
        <f>SUMIFS('A-methods'!Q:Q,'A-methods'!$AG:$AG,"absolute",'A-methods'!$AF:$AF,$B1263,'A-methods'!$G:$G,$C1263,'A-methods'!$A:$A,$D1263)</f>
        <v>7995.6400000000012</v>
      </c>
      <c r="L1263" s="243">
        <f>SUMIFS('A-methods'!R:R,'A-methods'!$AG:$AG,"absolute",'A-methods'!$AF:$AF,$B1263,'A-methods'!$G:$G,$C1263,'A-methods'!$A:$A,$D1263)</f>
        <v>7995.6400000000012</v>
      </c>
      <c r="M1263" s="243">
        <f>SUMIFS('A-methods'!S:S,'A-methods'!$AG:$AG,"absolute",'A-methods'!$AF:$AF,$B1263,'A-methods'!$G:$G,$C1263,'A-methods'!$A:$A,$D1263)</f>
        <v>7995.6400000000012</v>
      </c>
      <c r="N1263" s="243">
        <f>SUMIFS('A-methods'!T:T,'A-methods'!$AG:$AG,"absolute",'A-methods'!$AF:$AF,$B1263,'A-methods'!$G:$G,$C1263,'A-methods'!$A:$A,$D1263)</f>
        <v>7995.6400000000012</v>
      </c>
      <c r="O1263" s="243">
        <f>SUMIFS('A-methods'!U:U,'A-methods'!$AG:$AG,"absolute",'A-methods'!$AF:$AF,$B1263,'A-methods'!$G:$G,$C1263,'A-methods'!$A:$A,$D1263)</f>
        <v>7995.6400000000012</v>
      </c>
      <c r="P1263" s="243">
        <f>SUMIFS('A-methods'!V:V,'A-methods'!$AG:$AG,"absolute",'A-methods'!$AF:$AF,$B1263,'A-methods'!$G:$G,$C1263,'A-methods'!$A:$A,$D1263)</f>
        <v>7995.6400000000012</v>
      </c>
      <c r="Q1263" s="243">
        <f>SUMIFS('A-methods'!W:W,'A-methods'!$AG:$AG,"absolute",'A-methods'!$AF:$AF,$B1263,'A-methods'!$G:$G,$C1263,'A-methods'!$A:$A,$D1263)</f>
        <v>7995.6400000000012</v>
      </c>
      <c r="R1263" s="243">
        <f>SUMIFS('A-methods'!X:X,'A-methods'!$AG:$AG,"absolute",'A-methods'!$AF:$AF,$B1263,'A-methods'!$G:$G,$C1263,'A-methods'!$A:$A,$D1263)</f>
        <v>7995.6400000000012</v>
      </c>
      <c r="S1263" s="243">
        <f>SUMIFS('A-methods'!Y:Y,'A-methods'!$AG:$AG,"absolute",'A-methods'!$AF:$AF,$B1263,'A-methods'!$G:$G,$C1263,'A-methods'!$A:$A,$D1263)</f>
        <v>7995.6400000000012</v>
      </c>
      <c r="T1263" s="243">
        <f>SUMIFS('A-methods'!Z:Z,'A-methods'!$AG:$AG,"absolute",'A-methods'!$AF:$AF,$B1263,'A-methods'!$G:$G,$C1263,'A-methods'!$A:$A,$D1263)</f>
        <v>7995.6400000000012</v>
      </c>
      <c r="U1263" s="243">
        <f>SUMIFS('A-methods'!AA:AA,'A-methods'!$AG:$AG,"absolute",'A-methods'!$AF:$AF,$B1263,'A-methods'!$G:$G,$C1263,'A-methods'!$A:$A,$D1263)</f>
        <v>7995.6400000000012</v>
      </c>
      <c r="V1263" s="243">
        <f>SUMIFS('A-methods'!AB:AB,'A-methods'!$AG:$AG,"absolute",'A-methods'!$AF:$AF,$B1263,'A-methods'!$G:$G,$C1263,'A-methods'!$A:$A,$D1263)</f>
        <v>7995.6400000000012</v>
      </c>
      <c r="W1263" s="243">
        <f>SUMIFS('A-methods'!AC:AC,'A-methods'!$AG:$AG,"absolute",'A-methods'!$AF:$AF,$B1263,'A-methods'!$G:$G,$C1263,'A-methods'!$A:$A,$D1263)</f>
        <v>7995.6400000000012</v>
      </c>
      <c r="X1263" s="243">
        <f>SUMIFS('A-methods'!AD:AD,'A-methods'!$AG:$AG,"absolute",'A-methods'!$AF:$AF,$B1263,'A-methods'!$G:$G,$C1263,'A-methods'!$A:$A,$D1263)</f>
        <v>7995.6400000000012</v>
      </c>
      <c r="Y1263" s="243">
        <f>SUMIFS('A-methods'!AE:AE,'A-methods'!$AG:$AG,"absolute",'A-methods'!$AF:$AF,$B1263,'A-methods'!$G:$G,$C1263,'A-methods'!$A:$A,$D1263)</f>
        <v>7995.6400000000012</v>
      </c>
    </row>
    <row r="1264" spans="1:25">
      <c r="A1264" s="237" t="s">
        <v>260</v>
      </c>
      <c r="B1264" s="221" t="s">
        <v>264</v>
      </c>
      <c r="C1264" s="274" t="str">
        <f t="shared" si="120"/>
        <v>SA</v>
      </c>
      <c r="D1264" s="272" t="str">
        <f t="shared" si="122"/>
        <v>High</v>
      </c>
      <c r="E1264" s="195">
        <f>SUMIFS('A-methods'!K:K,'A-methods'!$AG:$AG,"absolute",'A-methods'!$AF:$AF,$B1264,'A-methods'!$G:$G,$C1264,'A-methods'!$A:$A,$D1264)</f>
        <v>0</v>
      </c>
      <c r="F1264" s="243">
        <f>SUMIFS('A-methods'!L:L,'A-methods'!$AG:$AG,"absolute",'A-methods'!$AF:$AF,$B1264,'A-methods'!$G:$G,$C1264,'A-methods'!$A:$A,$D1264)</f>
        <v>0</v>
      </c>
      <c r="G1264" s="243">
        <f>SUMIFS('A-methods'!M:M,'A-methods'!$AG:$AG,"absolute",'A-methods'!$AF:$AF,$B1264,'A-methods'!$G:$G,$C1264,'A-methods'!$A:$A,$D1264)</f>
        <v>0</v>
      </c>
      <c r="H1264" s="243">
        <f>SUMIFS('A-methods'!N:N,'A-methods'!$AG:$AG,"absolute",'A-methods'!$AF:$AF,$B1264,'A-methods'!$G:$G,$C1264,'A-methods'!$A:$A,$D1264)</f>
        <v>0</v>
      </c>
      <c r="I1264" s="243">
        <f>SUMIFS('A-methods'!O:O,'A-methods'!$AG:$AG,"absolute",'A-methods'!$AF:$AF,$B1264,'A-methods'!$G:$G,$C1264,'A-methods'!$A:$A,$D1264)</f>
        <v>0</v>
      </c>
      <c r="J1264" s="243">
        <f>SUMIFS('A-methods'!P:P,'A-methods'!$AG:$AG,"absolute",'A-methods'!$AF:$AF,$B1264,'A-methods'!$G:$G,$C1264,'A-methods'!$A:$A,$D1264)</f>
        <v>0</v>
      </c>
      <c r="K1264" s="243">
        <f>SUMIFS('A-methods'!Q:Q,'A-methods'!$AG:$AG,"absolute",'A-methods'!$AF:$AF,$B1264,'A-methods'!$G:$G,$C1264,'A-methods'!$A:$A,$D1264)</f>
        <v>0</v>
      </c>
      <c r="L1264" s="243">
        <f>SUMIFS('A-methods'!R:R,'A-methods'!$AG:$AG,"absolute",'A-methods'!$AF:$AF,$B1264,'A-methods'!$G:$G,$C1264,'A-methods'!$A:$A,$D1264)</f>
        <v>0</v>
      </c>
      <c r="M1264" s="243">
        <f>SUMIFS('A-methods'!S:S,'A-methods'!$AG:$AG,"absolute",'A-methods'!$AF:$AF,$B1264,'A-methods'!$G:$G,$C1264,'A-methods'!$A:$A,$D1264)</f>
        <v>0</v>
      </c>
      <c r="N1264" s="243">
        <f>SUMIFS('A-methods'!T:T,'A-methods'!$AG:$AG,"absolute",'A-methods'!$AF:$AF,$B1264,'A-methods'!$G:$G,$C1264,'A-methods'!$A:$A,$D1264)</f>
        <v>0</v>
      </c>
      <c r="O1264" s="243">
        <f>SUMIFS('A-methods'!U:U,'A-methods'!$AG:$AG,"absolute",'A-methods'!$AF:$AF,$B1264,'A-methods'!$G:$G,$C1264,'A-methods'!$A:$A,$D1264)</f>
        <v>0</v>
      </c>
      <c r="P1264" s="243">
        <f>SUMIFS('A-methods'!V:V,'A-methods'!$AG:$AG,"absolute",'A-methods'!$AF:$AF,$B1264,'A-methods'!$G:$G,$C1264,'A-methods'!$A:$A,$D1264)</f>
        <v>0</v>
      </c>
      <c r="Q1264" s="243">
        <f>SUMIFS('A-methods'!W:W,'A-methods'!$AG:$AG,"absolute",'A-methods'!$AF:$AF,$B1264,'A-methods'!$G:$G,$C1264,'A-methods'!$A:$A,$D1264)</f>
        <v>0</v>
      </c>
      <c r="R1264" s="243">
        <f>SUMIFS('A-methods'!X:X,'A-methods'!$AG:$AG,"absolute",'A-methods'!$AF:$AF,$B1264,'A-methods'!$G:$G,$C1264,'A-methods'!$A:$A,$D1264)</f>
        <v>0</v>
      </c>
      <c r="S1264" s="243">
        <f>SUMIFS('A-methods'!Y:Y,'A-methods'!$AG:$AG,"absolute",'A-methods'!$AF:$AF,$B1264,'A-methods'!$G:$G,$C1264,'A-methods'!$A:$A,$D1264)</f>
        <v>0</v>
      </c>
      <c r="T1264" s="243">
        <f>SUMIFS('A-methods'!Z:Z,'A-methods'!$AG:$AG,"absolute",'A-methods'!$AF:$AF,$B1264,'A-methods'!$G:$G,$C1264,'A-methods'!$A:$A,$D1264)</f>
        <v>0</v>
      </c>
      <c r="U1264" s="243">
        <f>SUMIFS('A-methods'!AA:AA,'A-methods'!$AG:$AG,"absolute",'A-methods'!$AF:$AF,$B1264,'A-methods'!$G:$G,$C1264,'A-methods'!$A:$A,$D1264)</f>
        <v>0</v>
      </c>
      <c r="V1264" s="243">
        <f>SUMIFS('A-methods'!AB:AB,'A-methods'!$AG:$AG,"absolute",'A-methods'!$AF:$AF,$B1264,'A-methods'!$G:$G,$C1264,'A-methods'!$A:$A,$D1264)</f>
        <v>0</v>
      </c>
      <c r="W1264" s="243">
        <f>SUMIFS('A-methods'!AC:AC,'A-methods'!$AG:$AG,"absolute",'A-methods'!$AF:$AF,$B1264,'A-methods'!$G:$G,$C1264,'A-methods'!$A:$A,$D1264)</f>
        <v>0</v>
      </c>
      <c r="X1264" s="243">
        <f>SUMIFS('A-methods'!AD:AD,'A-methods'!$AG:$AG,"absolute",'A-methods'!$AF:$AF,$B1264,'A-methods'!$G:$G,$C1264,'A-methods'!$A:$A,$D1264)</f>
        <v>0</v>
      </c>
      <c r="Y1264" s="243">
        <f>SUMIFS('A-methods'!AE:AE,'A-methods'!$AG:$AG,"absolute",'A-methods'!$AF:$AF,$B1264,'A-methods'!$G:$G,$C1264,'A-methods'!$A:$A,$D1264)</f>
        <v>0</v>
      </c>
    </row>
    <row r="1265" spans="1:27">
      <c r="A1265" s="237" t="s">
        <v>175</v>
      </c>
      <c r="B1265" s="221" t="s">
        <v>373</v>
      </c>
      <c r="C1265" s="274" t="str">
        <f t="shared" si="120"/>
        <v>SA</v>
      </c>
      <c r="D1265" s="272" t="str">
        <f t="shared" si="122"/>
        <v>High</v>
      </c>
      <c r="E1265" s="195">
        <f>SUMIFS('A-methods'!K:K,'A-methods'!$AG:$AG,"absolute",'A-methods'!$AF:$AF,$B1265,'A-methods'!$G:$G,$C1265,'A-methods'!$A:$A,$D1265)</f>
        <v>0</v>
      </c>
      <c r="F1265" s="243">
        <f>SUMIFS('A-methods'!L:L,'A-methods'!$AG:$AG,"absolute",'A-methods'!$AF:$AF,$B1265,'A-methods'!$G:$G,$C1265,'A-methods'!$A:$A,$D1265)</f>
        <v>0</v>
      </c>
      <c r="G1265" s="243">
        <f>SUMIFS('A-methods'!M:M,'A-methods'!$AG:$AG,"absolute",'A-methods'!$AF:$AF,$B1265,'A-methods'!$G:$G,$C1265,'A-methods'!$A:$A,$D1265)</f>
        <v>0</v>
      </c>
      <c r="H1265" s="243">
        <f>SUMIFS('A-methods'!N:N,'A-methods'!$AG:$AG,"absolute",'A-methods'!$AF:$AF,$B1265,'A-methods'!$G:$G,$C1265,'A-methods'!$A:$A,$D1265)</f>
        <v>0</v>
      </c>
      <c r="I1265" s="243">
        <f>SUMIFS('A-methods'!O:O,'A-methods'!$AG:$AG,"absolute",'A-methods'!$AF:$AF,$B1265,'A-methods'!$G:$G,$C1265,'A-methods'!$A:$A,$D1265)</f>
        <v>0</v>
      </c>
      <c r="J1265" s="243">
        <f>SUMIFS('A-methods'!P:P,'A-methods'!$AG:$AG,"absolute",'A-methods'!$AF:$AF,$B1265,'A-methods'!$G:$G,$C1265,'A-methods'!$A:$A,$D1265)</f>
        <v>0</v>
      </c>
      <c r="K1265" s="243">
        <f>SUMIFS('A-methods'!Q:Q,'A-methods'!$AG:$AG,"absolute",'A-methods'!$AF:$AF,$B1265,'A-methods'!$G:$G,$C1265,'A-methods'!$A:$A,$D1265)</f>
        <v>0</v>
      </c>
      <c r="L1265" s="243">
        <f>SUMIFS('A-methods'!R:R,'A-methods'!$AG:$AG,"absolute",'A-methods'!$AF:$AF,$B1265,'A-methods'!$G:$G,$C1265,'A-methods'!$A:$A,$D1265)</f>
        <v>0</v>
      </c>
      <c r="M1265" s="243">
        <f>SUMIFS('A-methods'!S:S,'A-methods'!$AG:$AG,"absolute",'A-methods'!$AF:$AF,$B1265,'A-methods'!$G:$G,$C1265,'A-methods'!$A:$A,$D1265)</f>
        <v>0</v>
      </c>
      <c r="N1265" s="243">
        <f>SUMIFS('A-methods'!T:T,'A-methods'!$AG:$AG,"absolute",'A-methods'!$AF:$AF,$B1265,'A-methods'!$G:$G,$C1265,'A-methods'!$A:$A,$D1265)</f>
        <v>0</v>
      </c>
      <c r="O1265" s="243">
        <f>SUMIFS('A-methods'!U:U,'A-methods'!$AG:$AG,"absolute",'A-methods'!$AF:$AF,$B1265,'A-methods'!$G:$G,$C1265,'A-methods'!$A:$A,$D1265)</f>
        <v>0</v>
      </c>
      <c r="P1265" s="243">
        <f>SUMIFS('A-methods'!V:V,'A-methods'!$AG:$AG,"absolute",'A-methods'!$AF:$AF,$B1265,'A-methods'!$G:$G,$C1265,'A-methods'!$A:$A,$D1265)</f>
        <v>0</v>
      </c>
      <c r="Q1265" s="243">
        <f>SUMIFS('A-methods'!W:W,'A-methods'!$AG:$AG,"absolute",'A-methods'!$AF:$AF,$B1265,'A-methods'!$G:$G,$C1265,'A-methods'!$A:$A,$D1265)</f>
        <v>0</v>
      </c>
      <c r="R1265" s="243">
        <f>SUMIFS('A-methods'!X:X,'A-methods'!$AG:$AG,"absolute",'A-methods'!$AF:$AF,$B1265,'A-methods'!$G:$G,$C1265,'A-methods'!$A:$A,$D1265)</f>
        <v>0</v>
      </c>
      <c r="S1265" s="243">
        <f>SUMIFS('A-methods'!Y:Y,'A-methods'!$AG:$AG,"absolute",'A-methods'!$AF:$AF,$B1265,'A-methods'!$G:$G,$C1265,'A-methods'!$A:$A,$D1265)</f>
        <v>0</v>
      </c>
      <c r="T1265" s="243">
        <f>SUMIFS('A-methods'!Z:Z,'A-methods'!$AG:$AG,"absolute",'A-methods'!$AF:$AF,$B1265,'A-methods'!$G:$G,$C1265,'A-methods'!$A:$A,$D1265)</f>
        <v>0</v>
      </c>
      <c r="U1265" s="243">
        <f>SUMIFS('A-methods'!AA:AA,'A-methods'!$AG:$AG,"absolute",'A-methods'!$AF:$AF,$B1265,'A-methods'!$G:$G,$C1265,'A-methods'!$A:$A,$D1265)</f>
        <v>0</v>
      </c>
      <c r="V1265" s="243">
        <f>SUMIFS('A-methods'!AB:AB,'A-methods'!$AG:$AG,"absolute",'A-methods'!$AF:$AF,$B1265,'A-methods'!$G:$G,$C1265,'A-methods'!$A:$A,$D1265)</f>
        <v>0</v>
      </c>
      <c r="W1265" s="243">
        <f>SUMIFS('A-methods'!AC:AC,'A-methods'!$AG:$AG,"absolute",'A-methods'!$AF:$AF,$B1265,'A-methods'!$G:$G,$C1265,'A-methods'!$A:$A,$D1265)</f>
        <v>0</v>
      </c>
      <c r="X1265" s="243">
        <f>SUMIFS('A-methods'!AD:AD,'A-methods'!$AG:$AG,"absolute",'A-methods'!$AF:$AF,$B1265,'A-methods'!$G:$G,$C1265,'A-methods'!$A:$A,$D1265)</f>
        <v>0</v>
      </c>
      <c r="Y1265" s="243">
        <f>SUMIFS('A-methods'!AE:AE,'A-methods'!$AG:$AG,"absolute",'A-methods'!$AF:$AF,$B1265,'A-methods'!$G:$G,$C1265,'A-methods'!$A:$A,$D1265)</f>
        <v>0</v>
      </c>
    </row>
    <row r="1266" spans="1:27" s="241" customFormat="1" ht="15">
      <c r="A1266" s="237" t="s">
        <v>189</v>
      </c>
      <c r="B1266" s="221" t="s">
        <v>190</v>
      </c>
      <c r="C1266" s="274" t="str">
        <f t="shared" si="120"/>
        <v>SA</v>
      </c>
      <c r="D1266" s="272" t="str">
        <f t="shared" si="122"/>
        <v>High</v>
      </c>
      <c r="E1266" s="195">
        <f>SUMIFS('A-methods'!K:K,'A-methods'!$AG:$AG,"absolute",'A-methods'!$AF:$AF,$B1266,'A-methods'!$G:$G,$C1266,'A-methods'!$A:$A,$D1266)</f>
        <v>0</v>
      </c>
      <c r="F1266" s="243">
        <f>SUMIFS('A-methods'!L:L,'A-methods'!$AG:$AG,"absolute",'A-methods'!$AF:$AF,$B1266,'A-methods'!$G:$G,$C1266,'A-methods'!$A:$A,$D1266)</f>
        <v>0</v>
      </c>
      <c r="G1266" s="243">
        <f>SUMIFS('A-methods'!M:M,'A-methods'!$AG:$AG,"absolute",'A-methods'!$AF:$AF,$B1266,'A-methods'!$G:$G,$C1266,'A-methods'!$A:$A,$D1266)</f>
        <v>0</v>
      </c>
      <c r="H1266" s="243">
        <f>SUMIFS('A-methods'!N:N,'A-methods'!$AG:$AG,"absolute",'A-methods'!$AF:$AF,$B1266,'A-methods'!$G:$G,$C1266,'A-methods'!$A:$A,$D1266)</f>
        <v>0</v>
      </c>
      <c r="I1266" s="243">
        <f>SUMIFS('A-methods'!O:O,'A-methods'!$AG:$AG,"absolute",'A-methods'!$AF:$AF,$B1266,'A-methods'!$G:$G,$C1266,'A-methods'!$A:$A,$D1266)</f>
        <v>0</v>
      </c>
      <c r="J1266" s="243">
        <f>SUMIFS('A-methods'!P:P,'A-methods'!$AG:$AG,"absolute",'A-methods'!$AF:$AF,$B1266,'A-methods'!$G:$G,$C1266,'A-methods'!$A:$A,$D1266)</f>
        <v>0</v>
      </c>
      <c r="K1266" s="243">
        <f>SUMIFS('A-methods'!Q:Q,'A-methods'!$AG:$AG,"absolute",'A-methods'!$AF:$AF,$B1266,'A-methods'!$G:$G,$C1266,'A-methods'!$A:$A,$D1266)</f>
        <v>0</v>
      </c>
      <c r="L1266" s="243">
        <f>SUMIFS('A-methods'!R:R,'A-methods'!$AG:$AG,"absolute",'A-methods'!$AF:$AF,$B1266,'A-methods'!$G:$G,$C1266,'A-methods'!$A:$A,$D1266)</f>
        <v>0</v>
      </c>
      <c r="M1266" s="243">
        <f>SUMIFS('A-methods'!S:S,'A-methods'!$AG:$AG,"absolute",'A-methods'!$AF:$AF,$B1266,'A-methods'!$G:$G,$C1266,'A-methods'!$A:$A,$D1266)</f>
        <v>0</v>
      </c>
      <c r="N1266" s="243">
        <f>SUMIFS('A-methods'!T:T,'A-methods'!$AG:$AG,"absolute",'A-methods'!$AF:$AF,$B1266,'A-methods'!$G:$G,$C1266,'A-methods'!$A:$A,$D1266)</f>
        <v>0</v>
      </c>
      <c r="O1266" s="243">
        <f>SUMIFS('A-methods'!U:U,'A-methods'!$AG:$AG,"absolute",'A-methods'!$AF:$AF,$B1266,'A-methods'!$G:$G,$C1266,'A-methods'!$A:$A,$D1266)</f>
        <v>0</v>
      </c>
      <c r="P1266" s="243">
        <f>SUMIFS('A-methods'!V:V,'A-methods'!$AG:$AG,"absolute",'A-methods'!$AF:$AF,$B1266,'A-methods'!$G:$G,$C1266,'A-methods'!$A:$A,$D1266)</f>
        <v>0</v>
      </c>
      <c r="Q1266" s="243">
        <f>SUMIFS('A-methods'!W:W,'A-methods'!$AG:$AG,"absolute",'A-methods'!$AF:$AF,$B1266,'A-methods'!$G:$G,$C1266,'A-methods'!$A:$A,$D1266)</f>
        <v>0</v>
      </c>
      <c r="R1266" s="243">
        <f>SUMIFS('A-methods'!X:X,'A-methods'!$AG:$AG,"absolute",'A-methods'!$AF:$AF,$B1266,'A-methods'!$G:$G,$C1266,'A-methods'!$A:$A,$D1266)</f>
        <v>0</v>
      </c>
      <c r="S1266" s="243">
        <f>SUMIFS('A-methods'!Y:Y,'A-methods'!$AG:$AG,"absolute",'A-methods'!$AF:$AF,$B1266,'A-methods'!$G:$G,$C1266,'A-methods'!$A:$A,$D1266)</f>
        <v>0</v>
      </c>
      <c r="T1266" s="243">
        <f>SUMIFS('A-methods'!Z:Z,'A-methods'!$AG:$AG,"absolute",'A-methods'!$AF:$AF,$B1266,'A-methods'!$G:$G,$C1266,'A-methods'!$A:$A,$D1266)</f>
        <v>0</v>
      </c>
      <c r="U1266" s="243">
        <f>SUMIFS('A-methods'!AA:AA,'A-methods'!$AG:$AG,"absolute",'A-methods'!$AF:$AF,$B1266,'A-methods'!$G:$G,$C1266,'A-methods'!$A:$A,$D1266)</f>
        <v>0</v>
      </c>
      <c r="V1266" s="243">
        <f>SUMIFS('A-methods'!AB:AB,'A-methods'!$AG:$AG,"absolute",'A-methods'!$AF:$AF,$B1266,'A-methods'!$G:$G,$C1266,'A-methods'!$A:$A,$D1266)</f>
        <v>0</v>
      </c>
      <c r="W1266" s="243">
        <f>SUMIFS('A-methods'!AC:AC,'A-methods'!$AG:$AG,"absolute",'A-methods'!$AF:$AF,$B1266,'A-methods'!$G:$G,$C1266,'A-methods'!$A:$A,$D1266)</f>
        <v>0</v>
      </c>
      <c r="X1266" s="243">
        <f>SUMIFS('A-methods'!AD:AD,'A-methods'!$AG:$AG,"absolute",'A-methods'!$AF:$AF,$B1266,'A-methods'!$G:$G,$C1266,'A-methods'!$A:$A,$D1266)</f>
        <v>0</v>
      </c>
      <c r="Y1266" s="243">
        <f>SUMIFS('A-methods'!AE:AE,'A-methods'!$AG:$AG,"absolute",'A-methods'!$AF:$AF,$B1266,'A-methods'!$G:$G,$C1266,'A-methods'!$A:$A,$D1266)</f>
        <v>0</v>
      </c>
      <c r="AA1266" s="356"/>
    </row>
    <row r="1267" spans="1:27" ht="12.75" customHeight="1">
      <c r="A1267" s="244" t="s">
        <v>262</v>
      </c>
      <c r="B1267" s="245" t="s">
        <v>265</v>
      </c>
      <c r="C1267" s="188" t="str">
        <f t="shared" si="120"/>
        <v>SA</v>
      </c>
      <c r="D1267" s="275" t="str">
        <f t="shared" si="122"/>
        <v>High</v>
      </c>
      <c r="E1267" s="198">
        <f>SUMIFS('A-methods'!K:K,'A-methods'!$AG:$AG,"absolute",'A-methods'!$AF:$AF,$B1267,'A-methods'!$G:$G,$C1267,'A-methods'!$A:$A,$D1267)</f>
        <v>0</v>
      </c>
      <c r="F1267" s="196">
        <f>SUMIFS('A-methods'!L:L,'A-methods'!$AG:$AG,"absolute",'A-methods'!$AF:$AF,$B1267,'A-methods'!$G:$G,$C1267,'A-methods'!$A:$A,$D1267)</f>
        <v>0</v>
      </c>
      <c r="G1267" s="196">
        <f>SUMIFS('A-methods'!M:M,'A-methods'!$AG:$AG,"absolute",'A-methods'!$AF:$AF,$B1267,'A-methods'!$G:$G,$C1267,'A-methods'!$A:$A,$D1267)</f>
        <v>0</v>
      </c>
      <c r="H1267" s="196">
        <f>SUMIFS('A-methods'!N:N,'A-methods'!$AG:$AG,"absolute",'A-methods'!$AF:$AF,$B1267,'A-methods'!$G:$G,$C1267,'A-methods'!$A:$A,$D1267)</f>
        <v>0</v>
      </c>
      <c r="I1267" s="196">
        <f>SUMIFS('A-methods'!O:O,'A-methods'!$AG:$AG,"absolute",'A-methods'!$AF:$AF,$B1267,'A-methods'!$G:$G,$C1267,'A-methods'!$A:$A,$D1267)</f>
        <v>0</v>
      </c>
      <c r="J1267" s="196">
        <f>SUMIFS('A-methods'!P:P,'A-methods'!$AG:$AG,"absolute",'A-methods'!$AF:$AF,$B1267,'A-methods'!$G:$G,$C1267,'A-methods'!$A:$A,$D1267)</f>
        <v>0</v>
      </c>
      <c r="K1267" s="196">
        <f>SUMIFS('A-methods'!Q:Q,'A-methods'!$AG:$AG,"absolute",'A-methods'!$AF:$AF,$B1267,'A-methods'!$G:$G,$C1267,'A-methods'!$A:$A,$D1267)</f>
        <v>0</v>
      </c>
      <c r="L1267" s="196">
        <f>SUMIFS('A-methods'!R:R,'A-methods'!$AG:$AG,"absolute",'A-methods'!$AF:$AF,$B1267,'A-methods'!$G:$G,$C1267,'A-methods'!$A:$A,$D1267)</f>
        <v>0</v>
      </c>
      <c r="M1267" s="196">
        <f>SUMIFS('A-methods'!S:S,'A-methods'!$AG:$AG,"absolute",'A-methods'!$AF:$AF,$B1267,'A-methods'!$G:$G,$C1267,'A-methods'!$A:$A,$D1267)</f>
        <v>0</v>
      </c>
      <c r="N1267" s="196">
        <f>SUMIFS('A-methods'!T:T,'A-methods'!$AG:$AG,"absolute",'A-methods'!$AF:$AF,$B1267,'A-methods'!$G:$G,$C1267,'A-methods'!$A:$A,$D1267)</f>
        <v>0</v>
      </c>
      <c r="O1267" s="196">
        <f>SUMIFS('A-methods'!U:U,'A-methods'!$AG:$AG,"absolute",'A-methods'!$AF:$AF,$B1267,'A-methods'!$G:$G,$C1267,'A-methods'!$A:$A,$D1267)</f>
        <v>0</v>
      </c>
      <c r="P1267" s="196">
        <f>SUMIFS('A-methods'!V:V,'A-methods'!$AG:$AG,"absolute",'A-methods'!$AF:$AF,$B1267,'A-methods'!$G:$G,$C1267,'A-methods'!$A:$A,$D1267)</f>
        <v>0</v>
      </c>
      <c r="Q1267" s="196">
        <f>SUMIFS('A-methods'!W:W,'A-methods'!$AG:$AG,"absolute",'A-methods'!$AF:$AF,$B1267,'A-methods'!$G:$G,$C1267,'A-methods'!$A:$A,$D1267)</f>
        <v>0</v>
      </c>
      <c r="R1267" s="196">
        <f>SUMIFS('A-methods'!X:X,'A-methods'!$AG:$AG,"absolute",'A-methods'!$AF:$AF,$B1267,'A-methods'!$G:$G,$C1267,'A-methods'!$A:$A,$D1267)</f>
        <v>0</v>
      </c>
      <c r="S1267" s="196">
        <f>SUMIFS('A-methods'!Y:Y,'A-methods'!$AG:$AG,"absolute",'A-methods'!$AF:$AF,$B1267,'A-methods'!$G:$G,$C1267,'A-methods'!$A:$A,$D1267)</f>
        <v>0</v>
      </c>
      <c r="T1267" s="196">
        <f>SUMIFS('A-methods'!Z:Z,'A-methods'!$AG:$AG,"absolute",'A-methods'!$AF:$AF,$B1267,'A-methods'!$G:$G,$C1267,'A-methods'!$A:$A,$D1267)</f>
        <v>0</v>
      </c>
      <c r="U1267" s="196">
        <f>SUMIFS('A-methods'!AA:AA,'A-methods'!$AG:$AG,"absolute",'A-methods'!$AF:$AF,$B1267,'A-methods'!$G:$G,$C1267,'A-methods'!$A:$A,$D1267)</f>
        <v>0</v>
      </c>
      <c r="V1267" s="196">
        <f>SUMIFS('A-methods'!AB:AB,'A-methods'!$AG:$AG,"absolute",'A-methods'!$AF:$AF,$B1267,'A-methods'!$G:$G,$C1267,'A-methods'!$A:$A,$D1267)</f>
        <v>0</v>
      </c>
      <c r="W1267" s="196">
        <f>SUMIFS('A-methods'!AC:AC,'A-methods'!$AG:$AG,"absolute",'A-methods'!$AF:$AF,$B1267,'A-methods'!$G:$G,$C1267,'A-methods'!$A:$A,$D1267)</f>
        <v>0</v>
      </c>
      <c r="X1267" s="196">
        <f>SUMIFS('A-methods'!AD:AD,'A-methods'!$AG:$AG,"absolute",'A-methods'!$AF:$AF,$B1267,'A-methods'!$G:$G,$C1267,'A-methods'!$A:$A,$D1267)</f>
        <v>0</v>
      </c>
      <c r="Y1267" s="196">
        <f>SUMIFS('A-methods'!AE:AE,'A-methods'!$AG:$AG,"absolute",'A-methods'!$AF:$AF,$B1267,'A-methods'!$G:$G,$C1267,'A-methods'!$A:$A,$D1267)</f>
        <v>0</v>
      </c>
    </row>
    <row r="1268" spans="1:27">
      <c r="A1268" s="222"/>
      <c r="B1268" s="213"/>
      <c r="C1268" s="250" t="str">
        <f t="shared" si="120"/>
        <v>SA</v>
      </c>
      <c r="D1268" s="250"/>
      <c r="E1268" s="360">
        <f>SUM(E1240:E1267)</f>
        <v>89207.287928848484</v>
      </c>
      <c r="F1268" s="324">
        <f t="shared" ref="F1268:Y1268" si="123">SUM(F1240:F1267)</f>
        <v>89335.061197781208</v>
      </c>
      <c r="G1268" s="324">
        <f t="shared" si="123"/>
        <v>89464.751065747929</v>
      </c>
      <c r="H1268" s="324">
        <f t="shared" si="123"/>
        <v>89596.386281734143</v>
      </c>
      <c r="I1268" s="324">
        <f t="shared" si="123"/>
        <v>89729.99602596015</v>
      </c>
      <c r="J1268" s="324">
        <f t="shared" si="123"/>
        <v>89865.609916349553</v>
      </c>
      <c r="K1268" s="324">
        <f t="shared" si="123"/>
        <v>90003.258015094805</v>
      </c>
      <c r="L1268" s="324">
        <f t="shared" si="123"/>
        <v>90142.970835321219</v>
      </c>
      <c r="M1268" s="324">
        <f t="shared" si="123"/>
        <v>90284.779347851043</v>
      </c>
      <c r="N1268" s="324">
        <f t="shared" si="123"/>
        <v>90428.714988068808</v>
      </c>
      <c r="O1268" s="324">
        <f t="shared" si="123"/>
        <v>90574.809662889835</v>
      </c>
      <c r="P1268" s="324">
        <f t="shared" si="123"/>
        <v>90723.095757833187</v>
      </c>
      <c r="Q1268" s="324">
        <f t="shared" si="123"/>
        <v>90873.606144200676</v>
      </c>
      <c r="R1268" s="324">
        <f t="shared" si="123"/>
        <v>91026.374186363697</v>
      </c>
      <c r="S1268" s="324">
        <f t="shared" si="123"/>
        <v>91181.433749159143</v>
      </c>
      <c r="T1268" s="324">
        <f t="shared" si="123"/>
        <v>91338.819205396532</v>
      </c>
      <c r="U1268" s="324">
        <f t="shared" si="123"/>
        <v>91498.565443477477</v>
      </c>
      <c r="V1268" s="324">
        <f t="shared" si="123"/>
        <v>91660.707875129636</v>
      </c>
      <c r="W1268" s="324">
        <f t="shared" si="123"/>
        <v>91825.282443256583</v>
      </c>
      <c r="X1268" s="324">
        <f t="shared" si="123"/>
        <v>91992.325629905434</v>
      </c>
      <c r="Y1268" s="324">
        <f t="shared" si="123"/>
        <v>92161.874464354012</v>
      </c>
    </row>
    <row r="1269" spans="1:27" ht="15.75">
      <c r="A1269" s="242" t="str">
        <f>A1208</f>
        <v>SA</v>
      </c>
      <c r="B1269" s="242" t="s">
        <v>212</v>
      </c>
      <c r="C1269" s="250" t="str">
        <f t="shared" si="120"/>
        <v>SA</v>
      </c>
      <c r="D1269" s="250"/>
      <c r="E1269" s="361" t="str">
        <f>""</f>
        <v/>
      </c>
      <c r="F1269" s="217" t="str">
        <f>""</f>
        <v/>
      </c>
      <c r="G1269" s="217" t="str">
        <f>""</f>
        <v/>
      </c>
      <c r="H1269" s="217" t="str">
        <f>""</f>
        <v/>
      </c>
      <c r="I1269" s="217" t="str">
        <f>""</f>
        <v/>
      </c>
      <c r="J1269" s="217" t="str">
        <f>""</f>
        <v/>
      </c>
      <c r="K1269" s="217" t="str">
        <f>""</f>
        <v/>
      </c>
      <c r="L1269" s="217" t="str">
        <f>""</f>
        <v/>
      </c>
      <c r="M1269" s="217" t="str">
        <f>""</f>
        <v/>
      </c>
      <c r="N1269" s="217" t="str">
        <f>""</f>
        <v/>
      </c>
      <c r="O1269" s="217" t="str">
        <f>""</f>
        <v/>
      </c>
      <c r="P1269" s="217" t="str">
        <f>""</f>
        <v/>
      </c>
      <c r="Q1269" s="217" t="str">
        <f>""</f>
        <v/>
      </c>
      <c r="R1269" s="217" t="str">
        <f>""</f>
        <v/>
      </c>
      <c r="S1269" s="217" t="str">
        <f>""</f>
        <v/>
      </c>
      <c r="T1269" s="217" t="str">
        <f>""</f>
        <v/>
      </c>
      <c r="U1269" s="217" t="str">
        <f>""</f>
        <v/>
      </c>
      <c r="V1269" s="217" t="str">
        <f>""</f>
        <v/>
      </c>
      <c r="W1269" s="217" t="str">
        <f>""</f>
        <v/>
      </c>
      <c r="X1269" s="217" t="str">
        <f>""</f>
        <v/>
      </c>
      <c r="Y1269" s="217" t="str">
        <f>""</f>
        <v/>
      </c>
    </row>
    <row r="1270" spans="1:27">
      <c r="A1270" s="246" t="s">
        <v>21</v>
      </c>
      <c r="B1270" s="247" t="s">
        <v>198</v>
      </c>
      <c r="C1270" s="273" t="str">
        <f t="shared" ref="C1270:C1297" si="124">C1269</f>
        <v>SA</v>
      </c>
      <c r="D1270" s="271" t="s">
        <v>216</v>
      </c>
      <c r="E1270" s="357">
        <f>SUMIFS('A-methods'!K:K,'A-methods'!$AG:$AG,"absolute",'A-methods'!$AF:$AF,$B1270,'A-methods'!$G:$G,$C1270,'A-methods'!$A:$A,$D1270)</f>
        <v>0</v>
      </c>
      <c r="F1270" s="248">
        <f>SUMIFS('A-methods'!L:L,'A-methods'!$AG:$AG,"absolute",'A-methods'!$AF:$AF,$B1270,'A-methods'!$G:$G,$C1270,'A-methods'!$A:$A,$D1270)</f>
        <v>0</v>
      </c>
      <c r="G1270" s="248">
        <f>SUMIFS('A-methods'!M:M,'A-methods'!$AG:$AG,"absolute",'A-methods'!$AF:$AF,$B1270,'A-methods'!$G:$G,$C1270,'A-methods'!$A:$A,$D1270)</f>
        <v>0</v>
      </c>
      <c r="H1270" s="248">
        <f>SUMIFS('A-methods'!N:N,'A-methods'!$AG:$AG,"absolute",'A-methods'!$AF:$AF,$B1270,'A-methods'!$G:$G,$C1270,'A-methods'!$A:$A,$D1270)</f>
        <v>0</v>
      </c>
      <c r="I1270" s="248">
        <f>SUMIFS('A-methods'!O:O,'A-methods'!$AG:$AG,"absolute",'A-methods'!$AF:$AF,$B1270,'A-methods'!$G:$G,$C1270,'A-methods'!$A:$A,$D1270)</f>
        <v>0</v>
      </c>
      <c r="J1270" s="248">
        <f>SUMIFS('A-methods'!P:P,'A-methods'!$AG:$AG,"absolute",'A-methods'!$AF:$AF,$B1270,'A-methods'!$G:$G,$C1270,'A-methods'!$A:$A,$D1270)</f>
        <v>0</v>
      </c>
      <c r="K1270" s="248">
        <f>SUMIFS('A-methods'!Q:Q,'A-methods'!$AG:$AG,"absolute",'A-methods'!$AF:$AF,$B1270,'A-methods'!$G:$G,$C1270,'A-methods'!$A:$A,$D1270)</f>
        <v>0</v>
      </c>
      <c r="L1270" s="248">
        <f>SUMIFS('A-methods'!R:R,'A-methods'!$AG:$AG,"absolute",'A-methods'!$AF:$AF,$B1270,'A-methods'!$G:$G,$C1270,'A-methods'!$A:$A,$D1270)</f>
        <v>0</v>
      </c>
      <c r="M1270" s="248">
        <f>SUMIFS('A-methods'!S:S,'A-methods'!$AG:$AG,"absolute",'A-methods'!$AF:$AF,$B1270,'A-methods'!$G:$G,$C1270,'A-methods'!$A:$A,$D1270)</f>
        <v>0</v>
      </c>
      <c r="N1270" s="248">
        <f>SUMIFS('A-methods'!T:T,'A-methods'!$AG:$AG,"absolute",'A-methods'!$AF:$AF,$B1270,'A-methods'!$G:$G,$C1270,'A-methods'!$A:$A,$D1270)</f>
        <v>0</v>
      </c>
      <c r="O1270" s="248">
        <f>SUMIFS('A-methods'!U:U,'A-methods'!$AG:$AG,"absolute",'A-methods'!$AF:$AF,$B1270,'A-methods'!$G:$G,$C1270,'A-methods'!$A:$A,$D1270)</f>
        <v>0</v>
      </c>
      <c r="P1270" s="248">
        <f>SUMIFS('A-methods'!V:V,'A-methods'!$AG:$AG,"absolute",'A-methods'!$AF:$AF,$B1270,'A-methods'!$G:$G,$C1270,'A-methods'!$A:$A,$D1270)</f>
        <v>0</v>
      </c>
      <c r="Q1270" s="248">
        <f>SUMIFS('A-methods'!W:W,'A-methods'!$AG:$AG,"absolute",'A-methods'!$AF:$AF,$B1270,'A-methods'!$G:$G,$C1270,'A-methods'!$A:$A,$D1270)</f>
        <v>0</v>
      </c>
      <c r="R1270" s="248">
        <f>SUMIFS('A-methods'!X:X,'A-methods'!$AG:$AG,"absolute",'A-methods'!$AF:$AF,$B1270,'A-methods'!$G:$G,$C1270,'A-methods'!$A:$A,$D1270)</f>
        <v>0</v>
      </c>
      <c r="S1270" s="248">
        <f>SUMIFS('A-methods'!Y:Y,'A-methods'!$AG:$AG,"absolute",'A-methods'!$AF:$AF,$B1270,'A-methods'!$G:$G,$C1270,'A-methods'!$A:$A,$D1270)</f>
        <v>0</v>
      </c>
      <c r="T1270" s="248">
        <f>SUMIFS('A-methods'!Z:Z,'A-methods'!$AG:$AG,"absolute",'A-methods'!$AF:$AF,$B1270,'A-methods'!$G:$G,$C1270,'A-methods'!$A:$A,$D1270)</f>
        <v>0</v>
      </c>
      <c r="U1270" s="248">
        <f>SUMIFS('A-methods'!AA:AA,'A-methods'!$AG:$AG,"absolute",'A-methods'!$AF:$AF,$B1270,'A-methods'!$G:$G,$C1270,'A-methods'!$A:$A,$D1270)</f>
        <v>0</v>
      </c>
      <c r="V1270" s="248">
        <f>SUMIFS('A-methods'!AB:AB,'A-methods'!$AG:$AG,"absolute",'A-methods'!$AF:$AF,$B1270,'A-methods'!$G:$G,$C1270,'A-methods'!$A:$A,$D1270)</f>
        <v>0</v>
      </c>
      <c r="W1270" s="248">
        <f>SUMIFS('A-methods'!AC:AC,'A-methods'!$AG:$AG,"absolute",'A-methods'!$AF:$AF,$B1270,'A-methods'!$G:$G,$C1270,'A-methods'!$A:$A,$D1270)</f>
        <v>0</v>
      </c>
      <c r="X1270" s="248">
        <f>SUMIFS('A-methods'!AD:AD,'A-methods'!$AG:$AG,"absolute",'A-methods'!$AF:$AF,$B1270,'A-methods'!$G:$G,$C1270,'A-methods'!$A:$A,$D1270)</f>
        <v>0</v>
      </c>
      <c r="Y1270" s="248">
        <f>SUMIFS('A-methods'!AE:AE,'A-methods'!$AG:$AG,"absolute",'A-methods'!$AF:$AF,$B1270,'A-methods'!$G:$G,$C1270,'A-methods'!$A:$A,$D1270)</f>
        <v>0</v>
      </c>
    </row>
    <row r="1271" spans="1:27">
      <c r="A1271" s="237" t="s">
        <v>29</v>
      </c>
      <c r="B1271" s="221" t="s">
        <v>30</v>
      </c>
      <c r="C1271" s="274" t="str">
        <f t="shared" si="124"/>
        <v>SA</v>
      </c>
      <c r="D1271" s="272" t="str">
        <f t="shared" ref="D1271:D1297" si="125">D1270</f>
        <v>Low</v>
      </c>
      <c r="E1271" s="195">
        <f>SUMIFS('A-methods'!K:K,'A-methods'!$AG:$AG,"absolute",'A-methods'!$AF:$AF,$B1271,'A-methods'!$G:$G,$C1271,'A-methods'!$A:$A,$D1271)</f>
        <v>0</v>
      </c>
      <c r="F1271" s="243">
        <f>SUMIFS('A-methods'!L:L,'A-methods'!$AG:$AG,"absolute",'A-methods'!$AF:$AF,$B1271,'A-methods'!$G:$G,$C1271,'A-methods'!$A:$A,$D1271)</f>
        <v>0</v>
      </c>
      <c r="G1271" s="243">
        <f>SUMIFS('A-methods'!M:M,'A-methods'!$AG:$AG,"absolute",'A-methods'!$AF:$AF,$B1271,'A-methods'!$G:$G,$C1271,'A-methods'!$A:$A,$D1271)</f>
        <v>0</v>
      </c>
      <c r="H1271" s="243">
        <f>SUMIFS('A-methods'!N:N,'A-methods'!$AG:$AG,"absolute",'A-methods'!$AF:$AF,$B1271,'A-methods'!$G:$G,$C1271,'A-methods'!$A:$A,$D1271)</f>
        <v>0</v>
      </c>
      <c r="I1271" s="243">
        <f>SUMIFS('A-methods'!O:O,'A-methods'!$AG:$AG,"absolute",'A-methods'!$AF:$AF,$B1271,'A-methods'!$G:$G,$C1271,'A-methods'!$A:$A,$D1271)</f>
        <v>0</v>
      </c>
      <c r="J1271" s="243">
        <f>SUMIFS('A-methods'!P:P,'A-methods'!$AG:$AG,"absolute",'A-methods'!$AF:$AF,$B1271,'A-methods'!$G:$G,$C1271,'A-methods'!$A:$A,$D1271)</f>
        <v>0</v>
      </c>
      <c r="K1271" s="243">
        <f>SUMIFS('A-methods'!Q:Q,'A-methods'!$AG:$AG,"absolute",'A-methods'!$AF:$AF,$B1271,'A-methods'!$G:$G,$C1271,'A-methods'!$A:$A,$D1271)</f>
        <v>0</v>
      </c>
      <c r="L1271" s="243">
        <f>SUMIFS('A-methods'!R:R,'A-methods'!$AG:$AG,"absolute",'A-methods'!$AF:$AF,$B1271,'A-methods'!$G:$G,$C1271,'A-methods'!$A:$A,$D1271)</f>
        <v>0</v>
      </c>
      <c r="M1271" s="243">
        <f>SUMIFS('A-methods'!S:S,'A-methods'!$AG:$AG,"absolute",'A-methods'!$AF:$AF,$B1271,'A-methods'!$G:$G,$C1271,'A-methods'!$A:$A,$D1271)</f>
        <v>0</v>
      </c>
      <c r="N1271" s="243">
        <f>SUMIFS('A-methods'!T:T,'A-methods'!$AG:$AG,"absolute",'A-methods'!$AF:$AF,$B1271,'A-methods'!$G:$G,$C1271,'A-methods'!$A:$A,$D1271)</f>
        <v>0</v>
      </c>
      <c r="O1271" s="243">
        <f>SUMIFS('A-methods'!U:U,'A-methods'!$AG:$AG,"absolute",'A-methods'!$AF:$AF,$B1271,'A-methods'!$G:$G,$C1271,'A-methods'!$A:$A,$D1271)</f>
        <v>0</v>
      </c>
      <c r="P1271" s="243">
        <f>SUMIFS('A-methods'!V:V,'A-methods'!$AG:$AG,"absolute",'A-methods'!$AF:$AF,$B1271,'A-methods'!$G:$G,$C1271,'A-methods'!$A:$A,$D1271)</f>
        <v>0</v>
      </c>
      <c r="Q1271" s="243">
        <f>SUMIFS('A-methods'!W:W,'A-methods'!$AG:$AG,"absolute",'A-methods'!$AF:$AF,$B1271,'A-methods'!$G:$G,$C1271,'A-methods'!$A:$A,$D1271)</f>
        <v>0</v>
      </c>
      <c r="R1271" s="243">
        <f>SUMIFS('A-methods'!X:X,'A-methods'!$AG:$AG,"absolute",'A-methods'!$AF:$AF,$B1271,'A-methods'!$G:$G,$C1271,'A-methods'!$A:$A,$D1271)</f>
        <v>0</v>
      </c>
      <c r="S1271" s="243">
        <f>SUMIFS('A-methods'!Y:Y,'A-methods'!$AG:$AG,"absolute",'A-methods'!$AF:$AF,$B1271,'A-methods'!$G:$G,$C1271,'A-methods'!$A:$A,$D1271)</f>
        <v>0</v>
      </c>
      <c r="T1271" s="243">
        <f>SUMIFS('A-methods'!Z:Z,'A-methods'!$AG:$AG,"absolute",'A-methods'!$AF:$AF,$B1271,'A-methods'!$G:$G,$C1271,'A-methods'!$A:$A,$D1271)</f>
        <v>0</v>
      </c>
      <c r="U1271" s="243">
        <f>SUMIFS('A-methods'!AA:AA,'A-methods'!$AG:$AG,"absolute",'A-methods'!$AF:$AF,$B1271,'A-methods'!$G:$G,$C1271,'A-methods'!$A:$A,$D1271)</f>
        <v>0</v>
      </c>
      <c r="V1271" s="243">
        <f>SUMIFS('A-methods'!AB:AB,'A-methods'!$AG:$AG,"absolute",'A-methods'!$AF:$AF,$B1271,'A-methods'!$G:$G,$C1271,'A-methods'!$A:$A,$D1271)</f>
        <v>0</v>
      </c>
      <c r="W1271" s="243">
        <f>SUMIFS('A-methods'!AC:AC,'A-methods'!$AG:$AG,"absolute",'A-methods'!$AF:$AF,$B1271,'A-methods'!$G:$G,$C1271,'A-methods'!$A:$A,$D1271)</f>
        <v>0</v>
      </c>
      <c r="X1271" s="243">
        <f>SUMIFS('A-methods'!AD:AD,'A-methods'!$AG:$AG,"absolute",'A-methods'!$AF:$AF,$B1271,'A-methods'!$G:$G,$C1271,'A-methods'!$A:$A,$D1271)</f>
        <v>0</v>
      </c>
      <c r="Y1271" s="243">
        <f>SUMIFS('A-methods'!AE:AE,'A-methods'!$AG:$AG,"absolute",'A-methods'!$AF:$AF,$B1271,'A-methods'!$G:$G,$C1271,'A-methods'!$A:$A,$D1271)</f>
        <v>0</v>
      </c>
    </row>
    <row r="1272" spans="1:27">
      <c r="A1272" s="237" t="s">
        <v>33</v>
      </c>
      <c r="B1272" s="221" t="s">
        <v>34</v>
      </c>
      <c r="C1272" s="274" t="str">
        <f t="shared" si="124"/>
        <v>SA</v>
      </c>
      <c r="D1272" s="272" t="str">
        <f t="shared" si="125"/>
        <v>Low</v>
      </c>
      <c r="E1272" s="195">
        <f>SUMIFS('A-methods'!K:K,'A-methods'!$AG:$AG,"absolute",'A-methods'!$AF:$AF,$B1272,'A-methods'!$G:$G,$C1272,'A-methods'!$A:$A,$D1272)</f>
        <v>0</v>
      </c>
      <c r="F1272" s="243">
        <f>SUMIFS('A-methods'!L:L,'A-methods'!$AG:$AG,"absolute",'A-methods'!$AF:$AF,$B1272,'A-methods'!$G:$G,$C1272,'A-methods'!$A:$A,$D1272)</f>
        <v>0</v>
      </c>
      <c r="G1272" s="243">
        <f>SUMIFS('A-methods'!M:M,'A-methods'!$AG:$AG,"absolute",'A-methods'!$AF:$AF,$B1272,'A-methods'!$G:$G,$C1272,'A-methods'!$A:$A,$D1272)</f>
        <v>0</v>
      </c>
      <c r="H1272" s="243">
        <f>SUMIFS('A-methods'!N:N,'A-methods'!$AG:$AG,"absolute",'A-methods'!$AF:$AF,$B1272,'A-methods'!$G:$G,$C1272,'A-methods'!$A:$A,$D1272)</f>
        <v>0</v>
      </c>
      <c r="I1272" s="243">
        <f>SUMIFS('A-methods'!O:O,'A-methods'!$AG:$AG,"absolute",'A-methods'!$AF:$AF,$B1272,'A-methods'!$G:$G,$C1272,'A-methods'!$A:$A,$D1272)</f>
        <v>0</v>
      </c>
      <c r="J1272" s="243">
        <f>SUMIFS('A-methods'!P:P,'A-methods'!$AG:$AG,"absolute",'A-methods'!$AF:$AF,$B1272,'A-methods'!$G:$G,$C1272,'A-methods'!$A:$A,$D1272)</f>
        <v>0</v>
      </c>
      <c r="K1272" s="243">
        <f>SUMIFS('A-methods'!Q:Q,'A-methods'!$AG:$AG,"absolute",'A-methods'!$AF:$AF,$B1272,'A-methods'!$G:$G,$C1272,'A-methods'!$A:$A,$D1272)</f>
        <v>0</v>
      </c>
      <c r="L1272" s="243">
        <f>SUMIFS('A-methods'!R:R,'A-methods'!$AG:$AG,"absolute",'A-methods'!$AF:$AF,$B1272,'A-methods'!$G:$G,$C1272,'A-methods'!$A:$A,$D1272)</f>
        <v>0</v>
      </c>
      <c r="M1272" s="243">
        <f>SUMIFS('A-methods'!S:S,'A-methods'!$AG:$AG,"absolute",'A-methods'!$AF:$AF,$B1272,'A-methods'!$G:$G,$C1272,'A-methods'!$A:$A,$D1272)</f>
        <v>0</v>
      </c>
      <c r="N1272" s="243">
        <f>SUMIFS('A-methods'!T:T,'A-methods'!$AG:$AG,"absolute",'A-methods'!$AF:$AF,$B1272,'A-methods'!$G:$G,$C1272,'A-methods'!$A:$A,$D1272)</f>
        <v>0</v>
      </c>
      <c r="O1272" s="243">
        <f>SUMIFS('A-methods'!U:U,'A-methods'!$AG:$AG,"absolute",'A-methods'!$AF:$AF,$B1272,'A-methods'!$G:$G,$C1272,'A-methods'!$A:$A,$D1272)</f>
        <v>0</v>
      </c>
      <c r="P1272" s="243">
        <f>SUMIFS('A-methods'!V:V,'A-methods'!$AG:$AG,"absolute",'A-methods'!$AF:$AF,$B1272,'A-methods'!$G:$G,$C1272,'A-methods'!$A:$A,$D1272)</f>
        <v>0</v>
      </c>
      <c r="Q1272" s="243">
        <f>SUMIFS('A-methods'!W:W,'A-methods'!$AG:$AG,"absolute",'A-methods'!$AF:$AF,$B1272,'A-methods'!$G:$G,$C1272,'A-methods'!$A:$A,$D1272)</f>
        <v>0</v>
      </c>
      <c r="R1272" s="243">
        <f>SUMIFS('A-methods'!X:X,'A-methods'!$AG:$AG,"absolute",'A-methods'!$AF:$AF,$B1272,'A-methods'!$G:$G,$C1272,'A-methods'!$A:$A,$D1272)</f>
        <v>0</v>
      </c>
      <c r="S1272" s="243">
        <f>SUMIFS('A-methods'!Y:Y,'A-methods'!$AG:$AG,"absolute",'A-methods'!$AF:$AF,$B1272,'A-methods'!$G:$G,$C1272,'A-methods'!$A:$A,$D1272)</f>
        <v>0</v>
      </c>
      <c r="T1272" s="243">
        <f>SUMIFS('A-methods'!Z:Z,'A-methods'!$AG:$AG,"absolute",'A-methods'!$AF:$AF,$B1272,'A-methods'!$G:$G,$C1272,'A-methods'!$A:$A,$D1272)</f>
        <v>0</v>
      </c>
      <c r="U1272" s="243">
        <f>SUMIFS('A-methods'!AA:AA,'A-methods'!$AG:$AG,"absolute",'A-methods'!$AF:$AF,$B1272,'A-methods'!$G:$G,$C1272,'A-methods'!$A:$A,$D1272)</f>
        <v>0</v>
      </c>
      <c r="V1272" s="243">
        <f>SUMIFS('A-methods'!AB:AB,'A-methods'!$AG:$AG,"absolute",'A-methods'!$AF:$AF,$B1272,'A-methods'!$G:$G,$C1272,'A-methods'!$A:$A,$D1272)</f>
        <v>0</v>
      </c>
      <c r="W1272" s="243">
        <f>SUMIFS('A-methods'!AC:AC,'A-methods'!$AG:$AG,"absolute",'A-methods'!$AF:$AF,$B1272,'A-methods'!$G:$G,$C1272,'A-methods'!$A:$A,$D1272)</f>
        <v>0</v>
      </c>
      <c r="X1272" s="243">
        <f>SUMIFS('A-methods'!AD:AD,'A-methods'!$AG:$AG,"absolute",'A-methods'!$AF:$AF,$B1272,'A-methods'!$G:$G,$C1272,'A-methods'!$A:$A,$D1272)</f>
        <v>0</v>
      </c>
      <c r="Y1272" s="243">
        <f>SUMIFS('A-methods'!AE:AE,'A-methods'!$AG:$AG,"absolute",'A-methods'!$AF:$AF,$B1272,'A-methods'!$G:$G,$C1272,'A-methods'!$A:$A,$D1272)</f>
        <v>0</v>
      </c>
    </row>
    <row r="1273" spans="1:27">
      <c r="A1273" s="237" t="s">
        <v>43</v>
      </c>
      <c r="B1273" s="221" t="s">
        <v>44</v>
      </c>
      <c r="C1273" s="274" t="str">
        <f t="shared" si="124"/>
        <v>SA</v>
      </c>
      <c r="D1273" s="272" t="str">
        <f t="shared" si="125"/>
        <v>Low</v>
      </c>
      <c r="E1273" s="195">
        <f>SUMIFS('A-methods'!K:K,'A-methods'!$AG:$AG,"absolute",'A-methods'!$AF:$AF,$B1273,'A-methods'!$G:$G,$C1273,'A-methods'!$A:$A,$D1273)</f>
        <v>0</v>
      </c>
      <c r="F1273" s="243">
        <f>SUMIFS('A-methods'!L:L,'A-methods'!$AG:$AG,"absolute",'A-methods'!$AF:$AF,$B1273,'A-methods'!$G:$G,$C1273,'A-methods'!$A:$A,$D1273)</f>
        <v>0</v>
      </c>
      <c r="G1273" s="243">
        <f>SUMIFS('A-methods'!M:M,'A-methods'!$AG:$AG,"absolute",'A-methods'!$AF:$AF,$B1273,'A-methods'!$G:$G,$C1273,'A-methods'!$A:$A,$D1273)</f>
        <v>0</v>
      </c>
      <c r="H1273" s="243">
        <f>SUMIFS('A-methods'!N:N,'A-methods'!$AG:$AG,"absolute",'A-methods'!$AF:$AF,$B1273,'A-methods'!$G:$G,$C1273,'A-methods'!$A:$A,$D1273)</f>
        <v>0</v>
      </c>
      <c r="I1273" s="243">
        <f>SUMIFS('A-methods'!O:O,'A-methods'!$AG:$AG,"absolute",'A-methods'!$AF:$AF,$B1273,'A-methods'!$G:$G,$C1273,'A-methods'!$A:$A,$D1273)</f>
        <v>0</v>
      </c>
      <c r="J1273" s="243">
        <f>SUMIFS('A-methods'!P:P,'A-methods'!$AG:$AG,"absolute",'A-methods'!$AF:$AF,$B1273,'A-methods'!$G:$G,$C1273,'A-methods'!$A:$A,$D1273)</f>
        <v>0</v>
      </c>
      <c r="K1273" s="243">
        <f>SUMIFS('A-methods'!Q:Q,'A-methods'!$AG:$AG,"absolute",'A-methods'!$AF:$AF,$B1273,'A-methods'!$G:$G,$C1273,'A-methods'!$A:$A,$D1273)</f>
        <v>0</v>
      </c>
      <c r="L1273" s="243">
        <f>SUMIFS('A-methods'!R:R,'A-methods'!$AG:$AG,"absolute",'A-methods'!$AF:$AF,$B1273,'A-methods'!$G:$G,$C1273,'A-methods'!$A:$A,$D1273)</f>
        <v>0</v>
      </c>
      <c r="M1273" s="243">
        <f>SUMIFS('A-methods'!S:S,'A-methods'!$AG:$AG,"absolute",'A-methods'!$AF:$AF,$B1273,'A-methods'!$G:$G,$C1273,'A-methods'!$A:$A,$D1273)</f>
        <v>0</v>
      </c>
      <c r="N1273" s="243">
        <f>SUMIFS('A-methods'!T:T,'A-methods'!$AG:$AG,"absolute",'A-methods'!$AF:$AF,$B1273,'A-methods'!$G:$G,$C1273,'A-methods'!$A:$A,$D1273)</f>
        <v>0</v>
      </c>
      <c r="O1273" s="243">
        <f>SUMIFS('A-methods'!U:U,'A-methods'!$AG:$AG,"absolute",'A-methods'!$AF:$AF,$B1273,'A-methods'!$G:$G,$C1273,'A-methods'!$A:$A,$D1273)</f>
        <v>0</v>
      </c>
      <c r="P1273" s="243">
        <f>SUMIFS('A-methods'!V:V,'A-methods'!$AG:$AG,"absolute",'A-methods'!$AF:$AF,$B1273,'A-methods'!$G:$G,$C1273,'A-methods'!$A:$A,$D1273)</f>
        <v>0</v>
      </c>
      <c r="Q1273" s="243">
        <f>SUMIFS('A-methods'!W:W,'A-methods'!$AG:$AG,"absolute",'A-methods'!$AF:$AF,$B1273,'A-methods'!$G:$G,$C1273,'A-methods'!$A:$A,$D1273)</f>
        <v>0</v>
      </c>
      <c r="R1273" s="243">
        <f>SUMIFS('A-methods'!X:X,'A-methods'!$AG:$AG,"absolute",'A-methods'!$AF:$AF,$B1273,'A-methods'!$G:$G,$C1273,'A-methods'!$A:$A,$D1273)</f>
        <v>0</v>
      </c>
      <c r="S1273" s="243">
        <f>SUMIFS('A-methods'!Y:Y,'A-methods'!$AG:$AG,"absolute",'A-methods'!$AF:$AF,$B1273,'A-methods'!$G:$G,$C1273,'A-methods'!$A:$A,$D1273)</f>
        <v>0</v>
      </c>
      <c r="T1273" s="243">
        <f>SUMIFS('A-methods'!Z:Z,'A-methods'!$AG:$AG,"absolute",'A-methods'!$AF:$AF,$B1273,'A-methods'!$G:$G,$C1273,'A-methods'!$A:$A,$D1273)</f>
        <v>0</v>
      </c>
      <c r="U1273" s="243">
        <f>SUMIFS('A-methods'!AA:AA,'A-methods'!$AG:$AG,"absolute",'A-methods'!$AF:$AF,$B1273,'A-methods'!$G:$G,$C1273,'A-methods'!$A:$A,$D1273)</f>
        <v>0</v>
      </c>
      <c r="V1273" s="243">
        <f>SUMIFS('A-methods'!AB:AB,'A-methods'!$AG:$AG,"absolute",'A-methods'!$AF:$AF,$B1273,'A-methods'!$G:$G,$C1273,'A-methods'!$A:$A,$D1273)</f>
        <v>0</v>
      </c>
      <c r="W1273" s="243">
        <f>SUMIFS('A-methods'!AC:AC,'A-methods'!$AG:$AG,"absolute",'A-methods'!$AF:$AF,$B1273,'A-methods'!$G:$G,$C1273,'A-methods'!$A:$A,$D1273)</f>
        <v>0</v>
      </c>
      <c r="X1273" s="243">
        <f>SUMIFS('A-methods'!AD:AD,'A-methods'!$AG:$AG,"absolute",'A-methods'!$AF:$AF,$B1273,'A-methods'!$G:$G,$C1273,'A-methods'!$A:$A,$D1273)</f>
        <v>0</v>
      </c>
      <c r="Y1273" s="243">
        <f>SUMIFS('A-methods'!AE:AE,'A-methods'!$AG:$AG,"absolute",'A-methods'!$AF:$AF,$B1273,'A-methods'!$G:$G,$C1273,'A-methods'!$A:$A,$D1273)</f>
        <v>0</v>
      </c>
    </row>
    <row r="1274" spans="1:27">
      <c r="A1274" s="237" t="s">
        <v>63</v>
      </c>
      <c r="B1274" s="221" t="s">
        <v>64</v>
      </c>
      <c r="C1274" s="274" t="str">
        <f t="shared" si="124"/>
        <v>SA</v>
      </c>
      <c r="D1274" s="272" t="str">
        <f t="shared" si="125"/>
        <v>Low</v>
      </c>
      <c r="E1274" s="195">
        <f>SUMIFS('A-methods'!K:K,'A-methods'!$AG:$AG,"absolute",'A-methods'!$AF:$AF,$B1274,'A-methods'!$G:$G,$C1274,'A-methods'!$A:$A,$D1274)</f>
        <v>0</v>
      </c>
      <c r="F1274" s="243">
        <f>SUMIFS('A-methods'!L:L,'A-methods'!$AG:$AG,"absolute",'A-methods'!$AF:$AF,$B1274,'A-methods'!$G:$G,$C1274,'A-methods'!$A:$A,$D1274)</f>
        <v>0</v>
      </c>
      <c r="G1274" s="243">
        <f>SUMIFS('A-methods'!M:M,'A-methods'!$AG:$AG,"absolute",'A-methods'!$AF:$AF,$B1274,'A-methods'!$G:$G,$C1274,'A-methods'!$A:$A,$D1274)</f>
        <v>0</v>
      </c>
      <c r="H1274" s="243">
        <f>SUMIFS('A-methods'!N:N,'A-methods'!$AG:$AG,"absolute",'A-methods'!$AF:$AF,$B1274,'A-methods'!$G:$G,$C1274,'A-methods'!$A:$A,$D1274)</f>
        <v>0</v>
      </c>
      <c r="I1274" s="243">
        <f>SUMIFS('A-methods'!O:O,'A-methods'!$AG:$AG,"absolute",'A-methods'!$AF:$AF,$B1274,'A-methods'!$G:$G,$C1274,'A-methods'!$A:$A,$D1274)</f>
        <v>0</v>
      </c>
      <c r="J1274" s="243">
        <f>SUMIFS('A-methods'!P:P,'A-methods'!$AG:$AG,"absolute",'A-methods'!$AF:$AF,$B1274,'A-methods'!$G:$G,$C1274,'A-methods'!$A:$A,$D1274)</f>
        <v>0</v>
      </c>
      <c r="K1274" s="243">
        <f>SUMIFS('A-methods'!Q:Q,'A-methods'!$AG:$AG,"absolute",'A-methods'!$AF:$AF,$B1274,'A-methods'!$G:$G,$C1274,'A-methods'!$A:$A,$D1274)</f>
        <v>0</v>
      </c>
      <c r="L1274" s="243">
        <f>SUMIFS('A-methods'!R:R,'A-methods'!$AG:$AG,"absolute",'A-methods'!$AF:$AF,$B1274,'A-methods'!$G:$G,$C1274,'A-methods'!$A:$A,$D1274)</f>
        <v>0</v>
      </c>
      <c r="M1274" s="243">
        <f>SUMIFS('A-methods'!S:S,'A-methods'!$AG:$AG,"absolute",'A-methods'!$AF:$AF,$B1274,'A-methods'!$G:$G,$C1274,'A-methods'!$A:$A,$D1274)</f>
        <v>0</v>
      </c>
      <c r="N1274" s="243">
        <f>SUMIFS('A-methods'!T:T,'A-methods'!$AG:$AG,"absolute",'A-methods'!$AF:$AF,$B1274,'A-methods'!$G:$G,$C1274,'A-methods'!$A:$A,$D1274)</f>
        <v>0</v>
      </c>
      <c r="O1274" s="243">
        <f>SUMIFS('A-methods'!U:U,'A-methods'!$AG:$AG,"absolute",'A-methods'!$AF:$AF,$B1274,'A-methods'!$G:$G,$C1274,'A-methods'!$A:$A,$D1274)</f>
        <v>0</v>
      </c>
      <c r="P1274" s="243">
        <f>SUMIFS('A-methods'!V:V,'A-methods'!$AG:$AG,"absolute",'A-methods'!$AF:$AF,$B1274,'A-methods'!$G:$G,$C1274,'A-methods'!$A:$A,$D1274)</f>
        <v>0</v>
      </c>
      <c r="Q1274" s="243">
        <f>SUMIFS('A-methods'!W:W,'A-methods'!$AG:$AG,"absolute",'A-methods'!$AF:$AF,$B1274,'A-methods'!$G:$G,$C1274,'A-methods'!$A:$A,$D1274)</f>
        <v>0</v>
      </c>
      <c r="R1274" s="243">
        <f>SUMIFS('A-methods'!X:X,'A-methods'!$AG:$AG,"absolute",'A-methods'!$AF:$AF,$B1274,'A-methods'!$G:$G,$C1274,'A-methods'!$A:$A,$D1274)</f>
        <v>0</v>
      </c>
      <c r="S1274" s="243">
        <f>SUMIFS('A-methods'!Y:Y,'A-methods'!$AG:$AG,"absolute",'A-methods'!$AF:$AF,$B1274,'A-methods'!$G:$G,$C1274,'A-methods'!$A:$A,$D1274)</f>
        <v>0</v>
      </c>
      <c r="T1274" s="243">
        <f>SUMIFS('A-methods'!Z:Z,'A-methods'!$AG:$AG,"absolute",'A-methods'!$AF:$AF,$B1274,'A-methods'!$G:$G,$C1274,'A-methods'!$A:$A,$D1274)</f>
        <v>0</v>
      </c>
      <c r="U1274" s="243">
        <f>SUMIFS('A-methods'!AA:AA,'A-methods'!$AG:$AG,"absolute",'A-methods'!$AF:$AF,$B1274,'A-methods'!$G:$G,$C1274,'A-methods'!$A:$A,$D1274)</f>
        <v>0</v>
      </c>
      <c r="V1274" s="243">
        <f>SUMIFS('A-methods'!AB:AB,'A-methods'!$AG:$AG,"absolute",'A-methods'!$AF:$AF,$B1274,'A-methods'!$G:$G,$C1274,'A-methods'!$A:$A,$D1274)</f>
        <v>0</v>
      </c>
      <c r="W1274" s="243">
        <f>SUMIFS('A-methods'!AC:AC,'A-methods'!$AG:$AG,"absolute",'A-methods'!$AF:$AF,$B1274,'A-methods'!$G:$G,$C1274,'A-methods'!$A:$A,$D1274)</f>
        <v>0</v>
      </c>
      <c r="X1274" s="243">
        <f>SUMIFS('A-methods'!AD:AD,'A-methods'!$AG:$AG,"absolute",'A-methods'!$AF:$AF,$B1274,'A-methods'!$G:$G,$C1274,'A-methods'!$A:$A,$D1274)</f>
        <v>0</v>
      </c>
      <c r="Y1274" s="243">
        <f>SUMIFS('A-methods'!AE:AE,'A-methods'!$AG:$AG,"absolute",'A-methods'!$AF:$AF,$B1274,'A-methods'!$G:$G,$C1274,'A-methods'!$A:$A,$D1274)</f>
        <v>0</v>
      </c>
    </row>
    <row r="1275" spans="1:27">
      <c r="A1275" s="237" t="s">
        <v>75</v>
      </c>
      <c r="B1275" s="221" t="s">
        <v>76</v>
      </c>
      <c r="C1275" s="274" t="str">
        <f t="shared" si="124"/>
        <v>SA</v>
      </c>
      <c r="D1275" s="272" t="str">
        <f t="shared" si="125"/>
        <v>Low</v>
      </c>
      <c r="E1275" s="195">
        <f>SUMIFS('A-methods'!K:K,'A-methods'!$AG:$AG,"absolute",'A-methods'!$AF:$AF,$B1275,'A-methods'!$G:$G,$C1275,'A-methods'!$A:$A,$D1275)</f>
        <v>0</v>
      </c>
      <c r="F1275" s="243">
        <f>SUMIFS('A-methods'!L:L,'A-methods'!$AG:$AG,"absolute",'A-methods'!$AF:$AF,$B1275,'A-methods'!$G:$G,$C1275,'A-methods'!$A:$A,$D1275)</f>
        <v>0</v>
      </c>
      <c r="G1275" s="243">
        <f>SUMIFS('A-methods'!M:M,'A-methods'!$AG:$AG,"absolute",'A-methods'!$AF:$AF,$B1275,'A-methods'!$G:$G,$C1275,'A-methods'!$A:$A,$D1275)</f>
        <v>0</v>
      </c>
      <c r="H1275" s="243">
        <f>SUMIFS('A-methods'!N:N,'A-methods'!$AG:$AG,"absolute",'A-methods'!$AF:$AF,$B1275,'A-methods'!$G:$G,$C1275,'A-methods'!$A:$A,$D1275)</f>
        <v>0</v>
      </c>
      <c r="I1275" s="243">
        <f>SUMIFS('A-methods'!O:O,'A-methods'!$AG:$AG,"absolute",'A-methods'!$AF:$AF,$B1275,'A-methods'!$G:$G,$C1275,'A-methods'!$A:$A,$D1275)</f>
        <v>0</v>
      </c>
      <c r="J1275" s="243">
        <f>SUMIFS('A-methods'!P:P,'A-methods'!$AG:$AG,"absolute",'A-methods'!$AF:$AF,$B1275,'A-methods'!$G:$G,$C1275,'A-methods'!$A:$A,$D1275)</f>
        <v>0</v>
      </c>
      <c r="K1275" s="243">
        <f>SUMIFS('A-methods'!Q:Q,'A-methods'!$AG:$AG,"absolute",'A-methods'!$AF:$AF,$B1275,'A-methods'!$G:$G,$C1275,'A-methods'!$A:$A,$D1275)</f>
        <v>0</v>
      </c>
      <c r="L1275" s="243">
        <f>SUMIFS('A-methods'!R:R,'A-methods'!$AG:$AG,"absolute",'A-methods'!$AF:$AF,$B1275,'A-methods'!$G:$G,$C1275,'A-methods'!$A:$A,$D1275)</f>
        <v>0</v>
      </c>
      <c r="M1275" s="243">
        <f>SUMIFS('A-methods'!S:S,'A-methods'!$AG:$AG,"absolute",'A-methods'!$AF:$AF,$B1275,'A-methods'!$G:$G,$C1275,'A-methods'!$A:$A,$D1275)</f>
        <v>0</v>
      </c>
      <c r="N1275" s="243">
        <f>SUMIFS('A-methods'!T:T,'A-methods'!$AG:$AG,"absolute",'A-methods'!$AF:$AF,$B1275,'A-methods'!$G:$G,$C1275,'A-methods'!$A:$A,$D1275)</f>
        <v>0</v>
      </c>
      <c r="O1275" s="243">
        <f>SUMIFS('A-methods'!U:U,'A-methods'!$AG:$AG,"absolute",'A-methods'!$AF:$AF,$B1275,'A-methods'!$G:$G,$C1275,'A-methods'!$A:$A,$D1275)</f>
        <v>0</v>
      </c>
      <c r="P1275" s="243">
        <f>SUMIFS('A-methods'!V:V,'A-methods'!$AG:$AG,"absolute",'A-methods'!$AF:$AF,$B1275,'A-methods'!$G:$G,$C1275,'A-methods'!$A:$A,$D1275)</f>
        <v>0</v>
      </c>
      <c r="Q1275" s="243">
        <f>SUMIFS('A-methods'!W:W,'A-methods'!$AG:$AG,"absolute",'A-methods'!$AF:$AF,$B1275,'A-methods'!$G:$G,$C1275,'A-methods'!$A:$A,$D1275)</f>
        <v>0</v>
      </c>
      <c r="R1275" s="243">
        <f>SUMIFS('A-methods'!X:X,'A-methods'!$AG:$AG,"absolute",'A-methods'!$AF:$AF,$B1275,'A-methods'!$G:$G,$C1275,'A-methods'!$A:$A,$D1275)</f>
        <v>0</v>
      </c>
      <c r="S1275" s="243">
        <f>SUMIFS('A-methods'!Y:Y,'A-methods'!$AG:$AG,"absolute",'A-methods'!$AF:$AF,$B1275,'A-methods'!$G:$G,$C1275,'A-methods'!$A:$A,$D1275)</f>
        <v>0</v>
      </c>
      <c r="T1275" s="243">
        <f>SUMIFS('A-methods'!Z:Z,'A-methods'!$AG:$AG,"absolute",'A-methods'!$AF:$AF,$B1275,'A-methods'!$G:$G,$C1275,'A-methods'!$A:$A,$D1275)</f>
        <v>0</v>
      </c>
      <c r="U1275" s="243">
        <f>SUMIFS('A-methods'!AA:AA,'A-methods'!$AG:$AG,"absolute",'A-methods'!$AF:$AF,$B1275,'A-methods'!$G:$G,$C1275,'A-methods'!$A:$A,$D1275)</f>
        <v>0</v>
      </c>
      <c r="V1275" s="243">
        <f>SUMIFS('A-methods'!AB:AB,'A-methods'!$AG:$AG,"absolute",'A-methods'!$AF:$AF,$B1275,'A-methods'!$G:$G,$C1275,'A-methods'!$A:$A,$D1275)</f>
        <v>0</v>
      </c>
      <c r="W1275" s="243">
        <f>SUMIFS('A-methods'!AC:AC,'A-methods'!$AG:$AG,"absolute",'A-methods'!$AF:$AF,$B1275,'A-methods'!$G:$G,$C1275,'A-methods'!$A:$A,$D1275)</f>
        <v>0</v>
      </c>
      <c r="X1275" s="243">
        <f>SUMIFS('A-methods'!AD:AD,'A-methods'!$AG:$AG,"absolute",'A-methods'!$AF:$AF,$B1275,'A-methods'!$G:$G,$C1275,'A-methods'!$A:$A,$D1275)</f>
        <v>0</v>
      </c>
      <c r="Y1275" s="243">
        <f>SUMIFS('A-methods'!AE:AE,'A-methods'!$AG:$AG,"absolute",'A-methods'!$AF:$AF,$B1275,'A-methods'!$G:$G,$C1275,'A-methods'!$A:$A,$D1275)</f>
        <v>0</v>
      </c>
    </row>
    <row r="1276" spans="1:27">
      <c r="A1276" s="237" t="s">
        <v>253</v>
      </c>
      <c r="B1276" s="221" t="s">
        <v>193</v>
      </c>
      <c r="C1276" s="274" t="str">
        <f t="shared" si="124"/>
        <v>SA</v>
      </c>
      <c r="D1276" s="272" t="str">
        <f t="shared" si="125"/>
        <v>Low</v>
      </c>
      <c r="E1276" s="195">
        <f>SUMIFS('A-methods'!K:K,'A-methods'!$AG:$AG,"absolute",'A-methods'!$AF:$AF,$B1276,'A-methods'!$G:$G,$C1276,'A-methods'!$A:$A,$D1276)</f>
        <v>0</v>
      </c>
      <c r="F1276" s="243">
        <f>SUMIFS('A-methods'!L:L,'A-methods'!$AG:$AG,"absolute",'A-methods'!$AF:$AF,$B1276,'A-methods'!$G:$G,$C1276,'A-methods'!$A:$A,$D1276)</f>
        <v>0</v>
      </c>
      <c r="G1276" s="243">
        <f>SUMIFS('A-methods'!M:M,'A-methods'!$AG:$AG,"absolute",'A-methods'!$AF:$AF,$B1276,'A-methods'!$G:$G,$C1276,'A-methods'!$A:$A,$D1276)</f>
        <v>0</v>
      </c>
      <c r="H1276" s="243">
        <f>SUMIFS('A-methods'!N:N,'A-methods'!$AG:$AG,"absolute",'A-methods'!$AF:$AF,$B1276,'A-methods'!$G:$G,$C1276,'A-methods'!$A:$A,$D1276)</f>
        <v>0</v>
      </c>
      <c r="I1276" s="243">
        <f>SUMIFS('A-methods'!O:O,'A-methods'!$AG:$AG,"absolute",'A-methods'!$AF:$AF,$B1276,'A-methods'!$G:$G,$C1276,'A-methods'!$A:$A,$D1276)</f>
        <v>0</v>
      </c>
      <c r="J1276" s="243">
        <f>SUMIFS('A-methods'!P:P,'A-methods'!$AG:$AG,"absolute",'A-methods'!$AF:$AF,$B1276,'A-methods'!$G:$G,$C1276,'A-methods'!$A:$A,$D1276)</f>
        <v>0</v>
      </c>
      <c r="K1276" s="243">
        <f>SUMIFS('A-methods'!Q:Q,'A-methods'!$AG:$AG,"absolute",'A-methods'!$AF:$AF,$B1276,'A-methods'!$G:$G,$C1276,'A-methods'!$A:$A,$D1276)</f>
        <v>0</v>
      </c>
      <c r="L1276" s="243">
        <f>SUMIFS('A-methods'!R:R,'A-methods'!$AG:$AG,"absolute",'A-methods'!$AF:$AF,$B1276,'A-methods'!$G:$G,$C1276,'A-methods'!$A:$A,$D1276)</f>
        <v>0</v>
      </c>
      <c r="M1276" s="243">
        <f>SUMIFS('A-methods'!S:S,'A-methods'!$AG:$AG,"absolute",'A-methods'!$AF:$AF,$B1276,'A-methods'!$G:$G,$C1276,'A-methods'!$A:$A,$D1276)</f>
        <v>0</v>
      </c>
      <c r="N1276" s="243">
        <f>SUMIFS('A-methods'!T:T,'A-methods'!$AG:$AG,"absolute",'A-methods'!$AF:$AF,$B1276,'A-methods'!$G:$G,$C1276,'A-methods'!$A:$A,$D1276)</f>
        <v>0</v>
      </c>
      <c r="O1276" s="243">
        <f>SUMIFS('A-methods'!U:U,'A-methods'!$AG:$AG,"absolute",'A-methods'!$AF:$AF,$B1276,'A-methods'!$G:$G,$C1276,'A-methods'!$A:$A,$D1276)</f>
        <v>0</v>
      </c>
      <c r="P1276" s="243">
        <f>SUMIFS('A-methods'!V:V,'A-methods'!$AG:$AG,"absolute",'A-methods'!$AF:$AF,$B1276,'A-methods'!$G:$G,$C1276,'A-methods'!$A:$A,$D1276)</f>
        <v>0</v>
      </c>
      <c r="Q1276" s="243">
        <f>SUMIFS('A-methods'!W:W,'A-methods'!$AG:$AG,"absolute",'A-methods'!$AF:$AF,$B1276,'A-methods'!$G:$G,$C1276,'A-methods'!$A:$A,$D1276)</f>
        <v>0</v>
      </c>
      <c r="R1276" s="243">
        <f>SUMIFS('A-methods'!X:X,'A-methods'!$AG:$AG,"absolute",'A-methods'!$AF:$AF,$B1276,'A-methods'!$G:$G,$C1276,'A-methods'!$A:$A,$D1276)</f>
        <v>0</v>
      </c>
      <c r="S1276" s="243">
        <f>SUMIFS('A-methods'!Y:Y,'A-methods'!$AG:$AG,"absolute",'A-methods'!$AF:$AF,$B1276,'A-methods'!$G:$G,$C1276,'A-methods'!$A:$A,$D1276)</f>
        <v>0</v>
      </c>
      <c r="T1276" s="243">
        <f>SUMIFS('A-methods'!Z:Z,'A-methods'!$AG:$AG,"absolute",'A-methods'!$AF:$AF,$B1276,'A-methods'!$G:$G,$C1276,'A-methods'!$A:$A,$D1276)</f>
        <v>0</v>
      </c>
      <c r="U1276" s="243">
        <f>SUMIFS('A-methods'!AA:AA,'A-methods'!$AG:$AG,"absolute",'A-methods'!$AF:$AF,$B1276,'A-methods'!$G:$G,$C1276,'A-methods'!$A:$A,$D1276)</f>
        <v>0</v>
      </c>
      <c r="V1276" s="243">
        <f>SUMIFS('A-methods'!AB:AB,'A-methods'!$AG:$AG,"absolute",'A-methods'!$AF:$AF,$B1276,'A-methods'!$G:$G,$C1276,'A-methods'!$A:$A,$D1276)</f>
        <v>0</v>
      </c>
      <c r="W1276" s="243">
        <f>SUMIFS('A-methods'!AC:AC,'A-methods'!$AG:$AG,"absolute",'A-methods'!$AF:$AF,$B1276,'A-methods'!$G:$G,$C1276,'A-methods'!$A:$A,$D1276)</f>
        <v>0</v>
      </c>
      <c r="X1276" s="243">
        <f>SUMIFS('A-methods'!AD:AD,'A-methods'!$AG:$AG,"absolute",'A-methods'!$AF:$AF,$B1276,'A-methods'!$G:$G,$C1276,'A-methods'!$A:$A,$D1276)</f>
        <v>0</v>
      </c>
      <c r="Y1276" s="243">
        <f>SUMIFS('A-methods'!AE:AE,'A-methods'!$AG:$AG,"absolute",'A-methods'!$AF:$AF,$B1276,'A-methods'!$G:$G,$C1276,'A-methods'!$A:$A,$D1276)</f>
        <v>0</v>
      </c>
    </row>
    <row r="1277" spans="1:27">
      <c r="A1277" s="238" t="s">
        <v>87</v>
      </c>
      <c r="B1277" s="221" t="s">
        <v>88</v>
      </c>
      <c r="C1277" s="274" t="str">
        <f t="shared" si="124"/>
        <v>SA</v>
      </c>
      <c r="D1277" s="272" t="str">
        <f t="shared" si="125"/>
        <v>Low</v>
      </c>
      <c r="E1277" s="195">
        <f>SUMIFS('A-methods'!K:K,'A-methods'!$AG:$AG,"absolute",'A-methods'!$AF:$AF,$B1277,'A-methods'!$G:$G,$C1277,'A-methods'!$A:$A,$D1277)</f>
        <v>0</v>
      </c>
      <c r="F1277" s="243">
        <f>SUMIFS('A-methods'!L:L,'A-methods'!$AG:$AG,"absolute",'A-methods'!$AF:$AF,$B1277,'A-methods'!$G:$G,$C1277,'A-methods'!$A:$A,$D1277)</f>
        <v>0</v>
      </c>
      <c r="G1277" s="243">
        <f>SUMIFS('A-methods'!M:M,'A-methods'!$AG:$AG,"absolute",'A-methods'!$AF:$AF,$B1277,'A-methods'!$G:$G,$C1277,'A-methods'!$A:$A,$D1277)</f>
        <v>0</v>
      </c>
      <c r="H1277" s="243">
        <f>SUMIFS('A-methods'!N:N,'A-methods'!$AG:$AG,"absolute",'A-methods'!$AF:$AF,$B1277,'A-methods'!$G:$G,$C1277,'A-methods'!$A:$A,$D1277)</f>
        <v>0</v>
      </c>
      <c r="I1277" s="243">
        <f>SUMIFS('A-methods'!O:O,'A-methods'!$AG:$AG,"absolute",'A-methods'!$AF:$AF,$B1277,'A-methods'!$G:$G,$C1277,'A-methods'!$A:$A,$D1277)</f>
        <v>0</v>
      </c>
      <c r="J1277" s="243">
        <f>SUMIFS('A-methods'!P:P,'A-methods'!$AG:$AG,"absolute",'A-methods'!$AF:$AF,$B1277,'A-methods'!$G:$G,$C1277,'A-methods'!$A:$A,$D1277)</f>
        <v>0</v>
      </c>
      <c r="K1277" s="243">
        <f>SUMIFS('A-methods'!Q:Q,'A-methods'!$AG:$AG,"absolute",'A-methods'!$AF:$AF,$B1277,'A-methods'!$G:$G,$C1277,'A-methods'!$A:$A,$D1277)</f>
        <v>0</v>
      </c>
      <c r="L1277" s="243">
        <f>SUMIFS('A-methods'!R:R,'A-methods'!$AG:$AG,"absolute",'A-methods'!$AF:$AF,$B1277,'A-methods'!$G:$G,$C1277,'A-methods'!$A:$A,$D1277)</f>
        <v>0</v>
      </c>
      <c r="M1277" s="243">
        <f>SUMIFS('A-methods'!S:S,'A-methods'!$AG:$AG,"absolute",'A-methods'!$AF:$AF,$B1277,'A-methods'!$G:$G,$C1277,'A-methods'!$A:$A,$D1277)</f>
        <v>0</v>
      </c>
      <c r="N1277" s="243">
        <f>SUMIFS('A-methods'!T:T,'A-methods'!$AG:$AG,"absolute",'A-methods'!$AF:$AF,$B1277,'A-methods'!$G:$G,$C1277,'A-methods'!$A:$A,$D1277)</f>
        <v>0</v>
      </c>
      <c r="O1277" s="243">
        <f>SUMIFS('A-methods'!U:U,'A-methods'!$AG:$AG,"absolute",'A-methods'!$AF:$AF,$B1277,'A-methods'!$G:$G,$C1277,'A-methods'!$A:$A,$D1277)</f>
        <v>0</v>
      </c>
      <c r="P1277" s="243">
        <f>SUMIFS('A-methods'!V:V,'A-methods'!$AG:$AG,"absolute",'A-methods'!$AF:$AF,$B1277,'A-methods'!$G:$G,$C1277,'A-methods'!$A:$A,$D1277)</f>
        <v>0</v>
      </c>
      <c r="Q1277" s="243">
        <f>SUMIFS('A-methods'!W:W,'A-methods'!$AG:$AG,"absolute",'A-methods'!$AF:$AF,$B1277,'A-methods'!$G:$G,$C1277,'A-methods'!$A:$A,$D1277)</f>
        <v>0</v>
      </c>
      <c r="R1277" s="243">
        <f>SUMIFS('A-methods'!X:X,'A-methods'!$AG:$AG,"absolute",'A-methods'!$AF:$AF,$B1277,'A-methods'!$G:$G,$C1277,'A-methods'!$A:$A,$D1277)</f>
        <v>0</v>
      </c>
      <c r="S1277" s="243">
        <f>SUMIFS('A-methods'!Y:Y,'A-methods'!$AG:$AG,"absolute",'A-methods'!$AF:$AF,$B1277,'A-methods'!$G:$G,$C1277,'A-methods'!$A:$A,$D1277)</f>
        <v>0</v>
      </c>
      <c r="T1277" s="243">
        <f>SUMIFS('A-methods'!Z:Z,'A-methods'!$AG:$AG,"absolute",'A-methods'!$AF:$AF,$B1277,'A-methods'!$G:$G,$C1277,'A-methods'!$A:$A,$D1277)</f>
        <v>0</v>
      </c>
      <c r="U1277" s="243">
        <f>SUMIFS('A-methods'!AA:AA,'A-methods'!$AG:$AG,"absolute",'A-methods'!$AF:$AF,$B1277,'A-methods'!$G:$G,$C1277,'A-methods'!$A:$A,$D1277)</f>
        <v>0</v>
      </c>
      <c r="V1277" s="243">
        <f>SUMIFS('A-methods'!AB:AB,'A-methods'!$AG:$AG,"absolute",'A-methods'!$AF:$AF,$B1277,'A-methods'!$G:$G,$C1277,'A-methods'!$A:$A,$D1277)</f>
        <v>0</v>
      </c>
      <c r="W1277" s="243">
        <f>SUMIFS('A-methods'!AC:AC,'A-methods'!$AG:$AG,"absolute",'A-methods'!$AF:$AF,$B1277,'A-methods'!$G:$G,$C1277,'A-methods'!$A:$A,$D1277)</f>
        <v>0</v>
      </c>
      <c r="X1277" s="243">
        <f>SUMIFS('A-methods'!AD:AD,'A-methods'!$AG:$AG,"absolute",'A-methods'!$AF:$AF,$B1277,'A-methods'!$G:$G,$C1277,'A-methods'!$A:$A,$D1277)</f>
        <v>0</v>
      </c>
      <c r="Y1277" s="243">
        <f>SUMIFS('A-methods'!AE:AE,'A-methods'!$AG:$AG,"absolute",'A-methods'!$AF:$AF,$B1277,'A-methods'!$G:$G,$C1277,'A-methods'!$A:$A,$D1277)</f>
        <v>0</v>
      </c>
    </row>
    <row r="1278" spans="1:27">
      <c r="A1278" s="237" t="s">
        <v>91</v>
      </c>
      <c r="B1278" s="221" t="s">
        <v>92</v>
      </c>
      <c r="C1278" s="274" t="str">
        <f t="shared" si="124"/>
        <v>SA</v>
      </c>
      <c r="D1278" s="272" t="str">
        <f t="shared" si="125"/>
        <v>Low</v>
      </c>
      <c r="E1278" s="195">
        <f>SUMIFS('A-methods'!K:K,'A-methods'!$AG:$AG,"absolute",'A-methods'!$AF:$AF,$B1278,'A-methods'!$G:$G,$C1278,'A-methods'!$A:$A,$D1278)</f>
        <v>0</v>
      </c>
      <c r="F1278" s="243">
        <f>SUMIFS('A-methods'!L:L,'A-methods'!$AG:$AG,"absolute",'A-methods'!$AF:$AF,$B1278,'A-methods'!$G:$G,$C1278,'A-methods'!$A:$A,$D1278)</f>
        <v>0</v>
      </c>
      <c r="G1278" s="243">
        <f>SUMIFS('A-methods'!M:M,'A-methods'!$AG:$AG,"absolute",'A-methods'!$AF:$AF,$B1278,'A-methods'!$G:$G,$C1278,'A-methods'!$A:$A,$D1278)</f>
        <v>0</v>
      </c>
      <c r="H1278" s="243">
        <f>SUMIFS('A-methods'!N:N,'A-methods'!$AG:$AG,"absolute",'A-methods'!$AF:$AF,$B1278,'A-methods'!$G:$G,$C1278,'A-methods'!$A:$A,$D1278)</f>
        <v>0</v>
      </c>
      <c r="I1278" s="243">
        <f>SUMIFS('A-methods'!O:O,'A-methods'!$AG:$AG,"absolute",'A-methods'!$AF:$AF,$B1278,'A-methods'!$G:$G,$C1278,'A-methods'!$A:$A,$D1278)</f>
        <v>0</v>
      </c>
      <c r="J1278" s="243">
        <f>SUMIFS('A-methods'!P:P,'A-methods'!$AG:$AG,"absolute",'A-methods'!$AF:$AF,$B1278,'A-methods'!$G:$G,$C1278,'A-methods'!$A:$A,$D1278)</f>
        <v>0</v>
      </c>
      <c r="K1278" s="243">
        <f>SUMIFS('A-methods'!Q:Q,'A-methods'!$AG:$AG,"absolute",'A-methods'!$AF:$AF,$B1278,'A-methods'!$G:$G,$C1278,'A-methods'!$A:$A,$D1278)</f>
        <v>0</v>
      </c>
      <c r="L1278" s="243">
        <f>SUMIFS('A-methods'!R:R,'A-methods'!$AG:$AG,"absolute",'A-methods'!$AF:$AF,$B1278,'A-methods'!$G:$G,$C1278,'A-methods'!$A:$A,$D1278)</f>
        <v>0</v>
      </c>
      <c r="M1278" s="243">
        <f>SUMIFS('A-methods'!S:S,'A-methods'!$AG:$AG,"absolute",'A-methods'!$AF:$AF,$B1278,'A-methods'!$G:$G,$C1278,'A-methods'!$A:$A,$D1278)</f>
        <v>0</v>
      </c>
      <c r="N1278" s="243">
        <f>SUMIFS('A-methods'!T:T,'A-methods'!$AG:$AG,"absolute",'A-methods'!$AF:$AF,$B1278,'A-methods'!$G:$G,$C1278,'A-methods'!$A:$A,$D1278)</f>
        <v>0</v>
      </c>
      <c r="O1278" s="243">
        <f>SUMIFS('A-methods'!U:U,'A-methods'!$AG:$AG,"absolute",'A-methods'!$AF:$AF,$B1278,'A-methods'!$G:$G,$C1278,'A-methods'!$A:$A,$D1278)</f>
        <v>0</v>
      </c>
      <c r="P1278" s="243">
        <f>SUMIFS('A-methods'!V:V,'A-methods'!$AG:$AG,"absolute",'A-methods'!$AF:$AF,$B1278,'A-methods'!$G:$G,$C1278,'A-methods'!$A:$A,$D1278)</f>
        <v>0</v>
      </c>
      <c r="Q1278" s="243">
        <f>SUMIFS('A-methods'!W:W,'A-methods'!$AG:$AG,"absolute",'A-methods'!$AF:$AF,$B1278,'A-methods'!$G:$G,$C1278,'A-methods'!$A:$A,$D1278)</f>
        <v>0</v>
      </c>
      <c r="R1278" s="243">
        <f>SUMIFS('A-methods'!X:X,'A-methods'!$AG:$AG,"absolute",'A-methods'!$AF:$AF,$B1278,'A-methods'!$G:$G,$C1278,'A-methods'!$A:$A,$D1278)</f>
        <v>0</v>
      </c>
      <c r="S1278" s="243">
        <f>SUMIFS('A-methods'!Y:Y,'A-methods'!$AG:$AG,"absolute",'A-methods'!$AF:$AF,$B1278,'A-methods'!$G:$G,$C1278,'A-methods'!$A:$A,$D1278)</f>
        <v>0</v>
      </c>
      <c r="T1278" s="243">
        <f>SUMIFS('A-methods'!Z:Z,'A-methods'!$AG:$AG,"absolute",'A-methods'!$AF:$AF,$B1278,'A-methods'!$G:$G,$C1278,'A-methods'!$A:$A,$D1278)</f>
        <v>0</v>
      </c>
      <c r="U1278" s="243">
        <f>SUMIFS('A-methods'!AA:AA,'A-methods'!$AG:$AG,"absolute",'A-methods'!$AF:$AF,$B1278,'A-methods'!$G:$G,$C1278,'A-methods'!$A:$A,$D1278)</f>
        <v>0</v>
      </c>
      <c r="V1278" s="243">
        <f>SUMIFS('A-methods'!AB:AB,'A-methods'!$AG:$AG,"absolute",'A-methods'!$AF:$AF,$B1278,'A-methods'!$G:$G,$C1278,'A-methods'!$A:$A,$D1278)</f>
        <v>0</v>
      </c>
      <c r="W1278" s="243">
        <f>SUMIFS('A-methods'!AC:AC,'A-methods'!$AG:$AG,"absolute",'A-methods'!$AF:$AF,$B1278,'A-methods'!$G:$G,$C1278,'A-methods'!$A:$A,$D1278)</f>
        <v>0</v>
      </c>
      <c r="X1278" s="243">
        <f>SUMIFS('A-methods'!AD:AD,'A-methods'!$AG:$AG,"absolute",'A-methods'!$AF:$AF,$B1278,'A-methods'!$G:$G,$C1278,'A-methods'!$A:$A,$D1278)</f>
        <v>0</v>
      </c>
      <c r="Y1278" s="243">
        <f>SUMIFS('A-methods'!AE:AE,'A-methods'!$AG:$AG,"absolute",'A-methods'!$AF:$AF,$B1278,'A-methods'!$G:$G,$C1278,'A-methods'!$A:$A,$D1278)</f>
        <v>0</v>
      </c>
    </row>
    <row r="1279" spans="1:27">
      <c r="A1279" s="237" t="s">
        <v>97</v>
      </c>
      <c r="B1279" s="221" t="s">
        <v>98</v>
      </c>
      <c r="C1279" s="274" t="str">
        <f t="shared" si="124"/>
        <v>SA</v>
      </c>
      <c r="D1279" s="272" t="str">
        <f t="shared" si="125"/>
        <v>Low</v>
      </c>
      <c r="E1279" s="195">
        <f>SUMIFS('A-methods'!K:K,'A-methods'!$AG:$AG,"absolute",'A-methods'!$AF:$AF,$B1279,'A-methods'!$G:$G,$C1279,'A-methods'!$A:$A,$D1279)</f>
        <v>0</v>
      </c>
      <c r="F1279" s="243">
        <f>SUMIFS('A-methods'!L:L,'A-methods'!$AG:$AG,"absolute",'A-methods'!$AF:$AF,$B1279,'A-methods'!$G:$G,$C1279,'A-methods'!$A:$A,$D1279)</f>
        <v>0</v>
      </c>
      <c r="G1279" s="243">
        <f>SUMIFS('A-methods'!M:M,'A-methods'!$AG:$AG,"absolute",'A-methods'!$AF:$AF,$B1279,'A-methods'!$G:$G,$C1279,'A-methods'!$A:$A,$D1279)</f>
        <v>0</v>
      </c>
      <c r="H1279" s="243">
        <f>SUMIFS('A-methods'!N:N,'A-methods'!$AG:$AG,"absolute",'A-methods'!$AF:$AF,$B1279,'A-methods'!$G:$G,$C1279,'A-methods'!$A:$A,$D1279)</f>
        <v>0</v>
      </c>
      <c r="I1279" s="243">
        <f>SUMIFS('A-methods'!O:O,'A-methods'!$AG:$AG,"absolute",'A-methods'!$AF:$AF,$B1279,'A-methods'!$G:$G,$C1279,'A-methods'!$A:$A,$D1279)</f>
        <v>0</v>
      </c>
      <c r="J1279" s="243">
        <f>SUMIFS('A-methods'!P:P,'A-methods'!$AG:$AG,"absolute",'A-methods'!$AF:$AF,$B1279,'A-methods'!$G:$G,$C1279,'A-methods'!$A:$A,$D1279)</f>
        <v>0</v>
      </c>
      <c r="K1279" s="243">
        <f>SUMIFS('A-methods'!Q:Q,'A-methods'!$AG:$AG,"absolute",'A-methods'!$AF:$AF,$B1279,'A-methods'!$G:$G,$C1279,'A-methods'!$A:$A,$D1279)</f>
        <v>0</v>
      </c>
      <c r="L1279" s="243">
        <f>SUMIFS('A-methods'!R:R,'A-methods'!$AG:$AG,"absolute",'A-methods'!$AF:$AF,$B1279,'A-methods'!$G:$G,$C1279,'A-methods'!$A:$A,$D1279)</f>
        <v>0</v>
      </c>
      <c r="M1279" s="243">
        <f>SUMIFS('A-methods'!S:S,'A-methods'!$AG:$AG,"absolute",'A-methods'!$AF:$AF,$B1279,'A-methods'!$G:$G,$C1279,'A-methods'!$A:$A,$D1279)</f>
        <v>0</v>
      </c>
      <c r="N1279" s="243">
        <f>SUMIFS('A-methods'!T:T,'A-methods'!$AG:$AG,"absolute",'A-methods'!$AF:$AF,$B1279,'A-methods'!$G:$G,$C1279,'A-methods'!$A:$A,$D1279)</f>
        <v>0</v>
      </c>
      <c r="O1279" s="243">
        <f>SUMIFS('A-methods'!U:U,'A-methods'!$AG:$AG,"absolute",'A-methods'!$AF:$AF,$B1279,'A-methods'!$G:$G,$C1279,'A-methods'!$A:$A,$D1279)</f>
        <v>0</v>
      </c>
      <c r="P1279" s="243">
        <f>SUMIFS('A-methods'!V:V,'A-methods'!$AG:$AG,"absolute",'A-methods'!$AF:$AF,$B1279,'A-methods'!$G:$G,$C1279,'A-methods'!$A:$A,$D1279)</f>
        <v>0</v>
      </c>
      <c r="Q1279" s="243">
        <f>SUMIFS('A-methods'!W:W,'A-methods'!$AG:$AG,"absolute",'A-methods'!$AF:$AF,$B1279,'A-methods'!$G:$G,$C1279,'A-methods'!$A:$A,$D1279)</f>
        <v>0</v>
      </c>
      <c r="R1279" s="243">
        <f>SUMIFS('A-methods'!X:X,'A-methods'!$AG:$AG,"absolute",'A-methods'!$AF:$AF,$B1279,'A-methods'!$G:$G,$C1279,'A-methods'!$A:$A,$D1279)</f>
        <v>0</v>
      </c>
      <c r="S1279" s="243">
        <f>SUMIFS('A-methods'!Y:Y,'A-methods'!$AG:$AG,"absolute",'A-methods'!$AF:$AF,$B1279,'A-methods'!$G:$G,$C1279,'A-methods'!$A:$A,$D1279)</f>
        <v>0</v>
      </c>
      <c r="T1279" s="243">
        <f>SUMIFS('A-methods'!Z:Z,'A-methods'!$AG:$AG,"absolute",'A-methods'!$AF:$AF,$B1279,'A-methods'!$G:$G,$C1279,'A-methods'!$A:$A,$D1279)</f>
        <v>0</v>
      </c>
      <c r="U1279" s="243">
        <f>SUMIFS('A-methods'!AA:AA,'A-methods'!$AG:$AG,"absolute",'A-methods'!$AF:$AF,$B1279,'A-methods'!$G:$G,$C1279,'A-methods'!$A:$A,$D1279)</f>
        <v>0</v>
      </c>
      <c r="V1279" s="243">
        <f>SUMIFS('A-methods'!AB:AB,'A-methods'!$AG:$AG,"absolute",'A-methods'!$AF:$AF,$B1279,'A-methods'!$G:$G,$C1279,'A-methods'!$A:$A,$D1279)</f>
        <v>0</v>
      </c>
      <c r="W1279" s="243">
        <f>SUMIFS('A-methods'!AC:AC,'A-methods'!$AG:$AG,"absolute",'A-methods'!$AF:$AF,$B1279,'A-methods'!$G:$G,$C1279,'A-methods'!$A:$A,$D1279)</f>
        <v>0</v>
      </c>
      <c r="X1279" s="243">
        <f>SUMIFS('A-methods'!AD:AD,'A-methods'!$AG:$AG,"absolute",'A-methods'!$AF:$AF,$B1279,'A-methods'!$G:$G,$C1279,'A-methods'!$A:$A,$D1279)</f>
        <v>0</v>
      </c>
      <c r="Y1279" s="243">
        <f>SUMIFS('A-methods'!AE:AE,'A-methods'!$AG:$AG,"absolute",'A-methods'!$AF:$AF,$B1279,'A-methods'!$G:$G,$C1279,'A-methods'!$A:$A,$D1279)</f>
        <v>0</v>
      </c>
    </row>
    <row r="1280" spans="1:27">
      <c r="A1280" s="237" t="s">
        <v>107</v>
      </c>
      <c r="B1280" s="221" t="s">
        <v>108</v>
      </c>
      <c r="C1280" s="274" t="str">
        <f t="shared" si="124"/>
        <v>SA</v>
      </c>
      <c r="D1280" s="272" t="str">
        <f t="shared" si="125"/>
        <v>Low</v>
      </c>
      <c r="E1280" s="195">
        <f>SUMIFS('A-methods'!K:K,'A-methods'!$AG:$AG,"absolute",'A-methods'!$AF:$AF,$B1280,'A-methods'!$G:$G,$C1280,'A-methods'!$A:$A,$D1280)</f>
        <v>0</v>
      </c>
      <c r="F1280" s="243">
        <f>SUMIFS('A-methods'!L:L,'A-methods'!$AG:$AG,"absolute",'A-methods'!$AF:$AF,$B1280,'A-methods'!$G:$G,$C1280,'A-methods'!$A:$A,$D1280)</f>
        <v>0</v>
      </c>
      <c r="G1280" s="243">
        <f>SUMIFS('A-methods'!M:M,'A-methods'!$AG:$AG,"absolute",'A-methods'!$AF:$AF,$B1280,'A-methods'!$G:$G,$C1280,'A-methods'!$A:$A,$D1280)</f>
        <v>0</v>
      </c>
      <c r="H1280" s="243">
        <f>SUMIFS('A-methods'!N:N,'A-methods'!$AG:$AG,"absolute",'A-methods'!$AF:$AF,$B1280,'A-methods'!$G:$G,$C1280,'A-methods'!$A:$A,$D1280)</f>
        <v>0</v>
      </c>
      <c r="I1280" s="243">
        <f>SUMIFS('A-methods'!O:O,'A-methods'!$AG:$AG,"absolute",'A-methods'!$AF:$AF,$B1280,'A-methods'!$G:$G,$C1280,'A-methods'!$A:$A,$D1280)</f>
        <v>0</v>
      </c>
      <c r="J1280" s="243">
        <f>SUMIFS('A-methods'!P:P,'A-methods'!$AG:$AG,"absolute",'A-methods'!$AF:$AF,$B1280,'A-methods'!$G:$G,$C1280,'A-methods'!$A:$A,$D1280)</f>
        <v>0</v>
      </c>
      <c r="K1280" s="243">
        <f>SUMIFS('A-methods'!Q:Q,'A-methods'!$AG:$AG,"absolute",'A-methods'!$AF:$AF,$B1280,'A-methods'!$G:$G,$C1280,'A-methods'!$A:$A,$D1280)</f>
        <v>0</v>
      </c>
      <c r="L1280" s="243">
        <f>SUMIFS('A-methods'!R:R,'A-methods'!$AG:$AG,"absolute",'A-methods'!$AF:$AF,$B1280,'A-methods'!$G:$G,$C1280,'A-methods'!$A:$A,$D1280)</f>
        <v>0</v>
      </c>
      <c r="M1280" s="243">
        <f>SUMIFS('A-methods'!S:S,'A-methods'!$AG:$AG,"absolute",'A-methods'!$AF:$AF,$B1280,'A-methods'!$G:$G,$C1280,'A-methods'!$A:$A,$D1280)</f>
        <v>0</v>
      </c>
      <c r="N1280" s="243">
        <f>SUMIFS('A-methods'!T:T,'A-methods'!$AG:$AG,"absolute",'A-methods'!$AF:$AF,$B1280,'A-methods'!$G:$G,$C1280,'A-methods'!$A:$A,$D1280)</f>
        <v>0</v>
      </c>
      <c r="O1280" s="243">
        <f>SUMIFS('A-methods'!U:U,'A-methods'!$AG:$AG,"absolute",'A-methods'!$AF:$AF,$B1280,'A-methods'!$G:$G,$C1280,'A-methods'!$A:$A,$D1280)</f>
        <v>0</v>
      </c>
      <c r="P1280" s="243">
        <f>SUMIFS('A-methods'!V:V,'A-methods'!$AG:$AG,"absolute",'A-methods'!$AF:$AF,$B1280,'A-methods'!$G:$G,$C1280,'A-methods'!$A:$A,$D1280)</f>
        <v>0</v>
      </c>
      <c r="Q1280" s="243">
        <f>SUMIFS('A-methods'!W:W,'A-methods'!$AG:$AG,"absolute",'A-methods'!$AF:$AF,$B1280,'A-methods'!$G:$G,$C1280,'A-methods'!$A:$A,$D1280)</f>
        <v>0</v>
      </c>
      <c r="R1280" s="243">
        <f>SUMIFS('A-methods'!X:X,'A-methods'!$AG:$AG,"absolute",'A-methods'!$AF:$AF,$B1280,'A-methods'!$G:$G,$C1280,'A-methods'!$A:$A,$D1280)</f>
        <v>0</v>
      </c>
      <c r="S1280" s="243">
        <f>SUMIFS('A-methods'!Y:Y,'A-methods'!$AG:$AG,"absolute",'A-methods'!$AF:$AF,$B1280,'A-methods'!$G:$G,$C1280,'A-methods'!$A:$A,$D1280)</f>
        <v>0</v>
      </c>
      <c r="T1280" s="243">
        <f>SUMIFS('A-methods'!Z:Z,'A-methods'!$AG:$AG,"absolute",'A-methods'!$AF:$AF,$B1280,'A-methods'!$G:$G,$C1280,'A-methods'!$A:$A,$D1280)</f>
        <v>0</v>
      </c>
      <c r="U1280" s="243">
        <f>SUMIFS('A-methods'!AA:AA,'A-methods'!$AG:$AG,"absolute",'A-methods'!$AF:$AF,$B1280,'A-methods'!$G:$G,$C1280,'A-methods'!$A:$A,$D1280)</f>
        <v>0</v>
      </c>
      <c r="V1280" s="243">
        <f>SUMIFS('A-methods'!AB:AB,'A-methods'!$AG:$AG,"absolute",'A-methods'!$AF:$AF,$B1280,'A-methods'!$G:$G,$C1280,'A-methods'!$A:$A,$D1280)</f>
        <v>0</v>
      </c>
      <c r="W1280" s="243">
        <f>SUMIFS('A-methods'!AC:AC,'A-methods'!$AG:$AG,"absolute",'A-methods'!$AF:$AF,$B1280,'A-methods'!$G:$G,$C1280,'A-methods'!$A:$A,$D1280)</f>
        <v>0</v>
      </c>
      <c r="X1280" s="243">
        <f>SUMIFS('A-methods'!AD:AD,'A-methods'!$AG:$AG,"absolute",'A-methods'!$AF:$AF,$B1280,'A-methods'!$G:$G,$C1280,'A-methods'!$A:$A,$D1280)</f>
        <v>0</v>
      </c>
      <c r="Y1280" s="243">
        <f>SUMIFS('A-methods'!AE:AE,'A-methods'!$AG:$AG,"absolute",'A-methods'!$AF:$AF,$B1280,'A-methods'!$G:$G,$C1280,'A-methods'!$A:$A,$D1280)</f>
        <v>0</v>
      </c>
    </row>
    <row r="1281" spans="1:25">
      <c r="A1281" s="237" t="s">
        <v>115</v>
      </c>
      <c r="B1281" s="221" t="s">
        <v>116</v>
      </c>
      <c r="C1281" s="274" t="str">
        <f t="shared" si="124"/>
        <v>SA</v>
      </c>
      <c r="D1281" s="272" t="str">
        <f t="shared" si="125"/>
        <v>Low</v>
      </c>
      <c r="E1281" s="195">
        <f>SUMIFS('A-methods'!K:K,'A-methods'!$AG:$AG,"absolute",'A-methods'!$AF:$AF,$B1281,'A-methods'!$G:$G,$C1281,'A-methods'!$A:$A,$D1281)</f>
        <v>0</v>
      </c>
      <c r="F1281" s="243">
        <f>SUMIFS('A-methods'!L:L,'A-methods'!$AG:$AG,"absolute",'A-methods'!$AF:$AF,$B1281,'A-methods'!$G:$G,$C1281,'A-methods'!$A:$A,$D1281)</f>
        <v>0</v>
      </c>
      <c r="G1281" s="243">
        <f>SUMIFS('A-methods'!M:M,'A-methods'!$AG:$AG,"absolute",'A-methods'!$AF:$AF,$B1281,'A-methods'!$G:$G,$C1281,'A-methods'!$A:$A,$D1281)</f>
        <v>0</v>
      </c>
      <c r="H1281" s="243">
        <f>SUMIFS('A-methods'!N:N,'A-methods'!$AG:$AG,"absolute",'A-methods'!$AF:$AF,$B1281,'A-methods'!$G:$G,$C1281,'A-methods'!$A:$A,$D1281)</f>
        <v>0</v>
      </c>
      <c r="I1281" s="243">
        <f>SUMIFS('A-methods'!O:O,'A-methods'!$AG:$AG,"absolute",'A-methods'!$AF:$AF,$B1281,'A-methods'!$G:$G,$C1281,'A-methods'!$A:$A,$D1281)</f>
        <v>0</v>
      </c>
      <c r="J1281" s="243">
        <f>SUMIFS('A-methods'!P:P,'A-methods'!$AG:$AG,"absolute",'A-methods'!$AF:$AF,$B1281,'A-methods'!$G:$G,$C1281,'A-methods'!$A:$A,$D1281)</f>
        <v>0</v>
      </c>
      <c r="K1281" s="243">
        <f>SUMIFS('A-methods'!Q:Q,'A-methods'!$AG:$AG,"absolute",'A-methods'!$AF:$AF,$B1281,'A-methods'!$G:$G,$C1281,'A-methods'!$A:$A,$D1281)</f>
        <v>0</v>
      </c>
      <c r="L1281" s="243">
        <f>SUMIFS('A-methods'!R:R,'A-methods'!$AG:$AG,"absolute",'A-methods'!$AF:$AF,$B1281,'A-methods'!$G:$G,$C1281,'A-methods'!$A:$A,$D1281)</f>
        <v>0</v>
      </c>
      <c r="M1281" s="243">
        <f>SUMIFS('A-methods'!S:S,'A-methods'!$AG:$AG,"absolute",'A-methods'!$AF:$AF,$B1281,'A-methods'!$G:$G,$C1281,'A-methods'!$A:$A,$D1281)</f>
        <v>0</v>
      </c>
      <c r="N1281" s="243">
        <f>SUMIFS('A-methods'!T:T,'A-methods'!$AG:$AG,"absolute",'A-methods'!$AF:$AF,$B1281,'A-methods'!$G:$G,$C1281,'A-methods'!$A:$A,$D1281)</f>
        <v>0</v>
      </c>
      <c r="O1281" s="243">
        <f>SUMIFS('A-methods'!U:U,'A-methods'!$AG:$AG,"absolute",'A-methods'!$AF:$AF,$B1281,'A-methods'!$G:$G,$C1281,'A-methods'!$A:$A,$D1281)</f>
        <v>0</v>
      </c>
      <c r="P1281" s="243">
        <f>SUMIFS('A-methods'!V:V,'A-methods'!$AG:$AG,"absolute",'A-methods'!$AF:$AF,$B1281,'A-methods'!$G:$G,$C1281,'A-methods'!$A:$A,$D1281)</f>
        <v>0</v>
      </c>
      <c r="Q1281" s="243">
        <f>SUMIFS('A-methods'!W:W,'A-methods'!$AG:$AG,"absolute",'A-methods'!$AF:$AF,$B1281,'A-methods'!$G:$G,$C1281,'A-methods'!$A:$A,$D1281)</f>
        <v>0</v>
      </c>
      <c r="R1281" s="243">
        <f>SUMIFS('A-methods'!X:X,'A-methods'!$AG:$AG,"absolute",'A-methods'!$AF:$AF,$B1281,'A-methods'!$G:$G,$C1281,'A-methods'!$A:$A,$D1281)</f>
        <v>0</v>
      </c>
      <c r="S1281" s="243">
        <f>SUMIFS('A-methods'!Y:Y,'A-methods'!$AG:$AG,"absolute",'A-methods'!$AF:$AF,$B1281,'A-methods'!$G:$G,$C1281,'A-methods'!$A:$A,$D1281)</f>
        <v>0</v>
      </c>
      <c r="T1281" s="243">
        <f>SUMIFS('A-methods'!Z:Z,'A-methods'!$AG:$AG,"absolute",'A-methods'!$AF:$AF,$B1281,'A-methods'!$G:$G,$C1281,'A-methods'!$A:$A,$D1281)</f>
        <v>0</v>
      </c>
      <c r="U1281" s="243">
        <f>SUMIFS('A-methods'!AA:AA,'A-methods'!$AG:$AG,"absolute",'A-methods'!$AF:$AF,$B1281,'A-methods'!$G:$G,$C1281,'A-methods'!$A:$A,$D1281)</f>
        <v>0</v>
      </c>
      <c r="V1281" s="243">
        <f>SUMIFS('A-methods'!AB:AB,'A-methods'!$AG:$AG,"absolute",'A-methods'!$AF:$AF,$B1281,'A-methods'!$G:$G,$C1281,'A-methods'!$A:$A,$D1281)</f>
        <v>0</v>
      </c>
      <c r="W1281" s="243">
        <f>SUMIFS('A-methods'!AC:AC,'A-methods'!$AG:$AG,"absolute",'A-methods'!$AF:$AF,$B1281,'A-methods'!$G:$G,$C1281,'A-methods'!$A:$A,$D1281)</f>
        <v>0</v>
      </c>
      <c r="X1281" s="243">
        <f>SUMIFS('A-methods'!AD:AD,'A-methods'!$AG:$AG,"absolute",'A-methods'!$AF:$AF,$B1281,'A-methods'!$G:$G,$C1281,'A-methods'!$A:$A,$D1281)</f>
        <v>0</v>
      </c>
      <c r="Y1281" s="243">
        <f>SUMIFS('A-methods'!AE:AE,'A-methods'!$AG:$AG,"absolute",'A-methods'!$AF:$AF,$B1281,'A-methods'!$G:$G,$C1281,'A-methods'!$A:$A,$D1281)</f>
        <v>0</v>
      </c>
    </row>
    <row r="1282" spans="1:25">
      <c r="A1282" s="237" t="s">
        <v>125</v>
      </c>
      <c r="B1282" s="221" t="s">
        <v>1208</v>
      </c>
      <c r="C1282" s="274" t="str">
        <f t="shared" si="124"/>
        <v>SA</v>
      </c>
      <c r="D1282" s="272" t="str">
        <f t="shared" si="125"/>
        <v>Low</v>
      </c>
      <c r="E1282" s="195">
        <f>SUMIFS('A-methods'!K:K,'A-methods'!$AG:$AG,"absolute",'A-methods'!$AF:$AF,$B1282,'A-methods'!$G:$G,$C1282,'A-methods'!$A:$A,$D1282)</f>
        <v>0</v>
      </c>
      <c r="F1282" s="243">
        <f>SUMIFS('A-methods'!L:L,'A-methods'!$AG:$AG,"absolute",'A-methods'!$AF:$AF,$B1282,'A-methods'!$G:$G,$C1282,'A-methods'!$A:$A,$D1282)</f>
        <v>0</v>
      </c>
      <c r="G1282" s="243">
        <f>SUMIFS('A-methods'!M:M,'A-methods'!$AG:$AG,"absolute",'A-methods'!$AF:$AF,$B1282,'A-methods'!$G:$G,$C1282,'A-methods'!$A:$A,$D1282)</f>
        <v>0</v>
      </c>
      <c r="H1282" s="243">
        <f>SUMIFS('A-methods'!N:N,'A-methods'!$AG:$AG,"absolute",'A-methods'!$AF:$AF,$B1282,'A-methods'!$G:$G,$C1282,'A-methods'!$A:$A,$D1282)</f>
        <v>0</v>
      </c>
      <c r="I1282" s="243">
        <f>SUMIFS('A-methods'!O:O,'A-methods'!$AG:$AG,"absolute",'A-methods'!$AF:$AF,$B1282,'A-methods'!$G:$G,$C1282,'A-methods'!$A:$A,$D1282)</f>
        <v>0</v>
      </c>
      <c r="J1282" s="243">
        <f>SUMIFS('A-methods'!P:P,'A-methods'!$AG:$AG,"absolute",'A-methods'!$AF:$AF,$B1282,'A-methods'!$G:$G,$C1282,'A-methods'!$A:$A,$D1282)</f>
        <v>0</v>
      </c>
      <c r="K1282" s="243">
        <f>SUMIFS('A-methods'!Q:Q,'A-methods'!$AG:$AG,"absolute",'A-methods'!$AF:$AF,$B1282,'A-methods'!$G:$G,$C1282,'A-methods'!$A:$A,$D1282)</f>
        <v>0</v>
      </c>
      <c r="L1282" s="243">
        <f>SUMIFS('A-methods'!R:R,'A-methods'!$AG:$AG,"absolute",'A-methods'!$AF:$AF,$B1282,'A-methods'!$G:$G,$C1282,'A-methods'!$A:$A,$D1282)</f>
        <v>0</v>
      </c>
      <c r="M1282" s="243">
        <f>SUMIFS('A-methods'!S:S,'A-methods'!$AG:$AG,"absolute",'A-methods'!$AF:$AF,$B1282,'A-methods'!$G:$G,$C1282,'A-methods'!$A:$A,$D1282)</f>
        <v>0</v>
      </c>
      <c r="N1282" s="243">
        <f>SUMIFS('A-methods'!T:T,'A-methods'!$AG:$AG,"absolute",'A-methods'!$AF:$AF,$B1282,'A-methods'!$G:$G,$C1282,'A-methods'!$A:$A,$D1282)</f>
        <v>0</v>
      </c>
      <c r="O1282" s="243">
        <f>SUMIFS('A-methods'!U:U,'A-methods'!$AG:$AG,"absolute",'A-methods'!$AF:$AF,$B1282,'A-methods'!$G:$G,$C1282,'A-methods'!$A:$A,$D1282)</f>
        <v>0</v>
      </c>
      <c r="P1282" s="243">
        <f>SUMIFS('A-methods'!V:V,'A-methods'!$AG:$AG,"absolute",'A-methods'!$AF:$AF,$B1282,'A-methods'!$G:$G,$C1282,'A-methods'!$A:$A,$D1282)</f>
        <v>0</v>
      </c>
      <c r="Q1282" s="243">
        <f>SUMIFS('A-methods'!W:W,'A-methods'!$AG:$AG,"absolute",'A-methods'!$AF:$AF,$B1282,'A-methods'!$G:$G,$C1282,'A-methods'!$A:$A,$D1282)</f>
        <v>0</v>
      </c>
      <c r="R1282" s="243">
        <f>SUMIFS('A-methods'!X:X,'A-methods'!$AG:$AG,"absolute",'A-methods'!$AF:$AF,$B1282,'A-methods'!$G:$G,$C1282,'A-methods'!$A:$A,$D1282)</f>
        <v>0</v>
      </c>
      <c r="S1282" s="243">
        <f>SUMIFS('A-methods'!Y:Y,'A-methods'!$AG:$AG,"absolute",'A-methods'!$AF:$AF,$B1282,'A-methods'!$G:$G,$C1282,'A-methods'!$A:$A,$D1282)</f>
        <v>0</v>
      </c>
      <c r="T1282" s="243">
        <f>SUMIFS('A-methods'!Z:Z,'A-methods'!$AG:$AG,"absolute",'A-methods'!$AF:$AF,$B1282,'A-methods'!$G:$G,$C1282,'A-methods'!$A:$A,$D1282)</f>
        <v>0</v>
      </c>
      <c r="U1282" s="243">
        <f>SUMIFS('A-methods'!AA:AA,'A-methods'!$AG:$AG,"absolute",'A-methods'!$AF:$AF,$B1282,'A-methods'!$G:$G,$C1282,'A-methods'!$A:$A,$D1282)</f>
        <v>0</v>
      </c>
      <c r="V1282" s="243">
        <f>SUMIFS('A-methods'!AB:AB,'A-methods'!$AG:$AG,"absolute",'A-methods'!$AF:$AF,$B1282,'A-methods'!$G:$G,$C1282,'A-methods'!$A:$A,$D1282)</f>
        <v>0</v>
      </c>
      <c r="W1282" s="243">
        <f>SUMIFS('A-methods'!AC:AC,'A-methods'!$AG:$AG,"absolute",'A-methods'!$AF:$AF,$B1282,'A-methods'!$G:$G,$C1282,'A-methods'!$A:$A,$D1282)</f>
        <v>0</v>
      </c>
      <c r="X1282" s="243">
        <f>SUMIFS('A-methods'!AD:AD,'A-methods'!$AG:$AG,"absolute",'A-methods'!$AF:$AF,$B1282,'A-methods'!$G:$G,$C1282,'A-methods'!$A:$A,$D1282)</f>
        <v>0</v>
      </c>
      <c r="Y1282" s="243">
        <f>SUMIFS('A-methods'!AE:AE,'A-methods'!$AG:$AG,"absolute",'A-methods'!$AF:$AF,$B1282,'A-methods'!$G:$G,$C1282,'A-methods'!$A:$A,$D1282)</f>
        <v>0</v>
      </c>
    </row>
    <row r="1283" spans="1:25">
      <c r="A1283" s="237" t="s">
        <v>127</v>
      </c>
      <c r="B1283" s="221" t="s">
        <v>128</v>
      </c>
      <c r="C1283" s="274" t="str">
        <f t="shared" si="124"/>
        <v>SA</v>
      </c>
      <c r="D1283" s="272" t="str">
        <f t="shared" si="125"/>
        <v>Low</v>
      </c>
      <c r="E1283" s="195">
        <f>SUMIFS('A-methods'!K:K,'A-methods'!$AG:$AG,"absolute",'A-methods'!$AF:$AF,$B1283,'A-methods'!$G:$G,$C1283,'A-methods'!$A:$A,$D1283)</f>
        <v>0</v>
      </c>
      <c r="F1283" s="243">
        <f>SUMIFS('A-methods'!L:L,'A-methods'!$AG:$AG,"absolute",'A-methods'!$AF:$AF,$B1283,'A-methods'!$G:$G,$C1283,'A-methods'!$A:$A,$D1283)</f>
        <v>0</v>
      </c>
      <c r="G1283" s="243">
        <f>SUMIFS('A-methods'!M:M,'A-methods'!$AG:$AG,"absolute",'A-methods'!$AF:$AF,$B1283,'A-methods'!$G:$G,$C1283,'A-methods'!$A:$A,$D1283)</f>
        <v>0</v>
      </c>
      <c r="H1283" s="243">
        <f>SUMIFS('A-methods'!N:N,'A-methods'!$AG:$AG,"absolute",'A-methods'!$AF:$AF,$B1283,'A-methods'!$G:$G,$C1283,'A-methods'!$A:$A,$D1283)</f>
        <v>0</v>
      </c>
      <c r="I1283" s="243">
        <f>SUMIFS('A-methods'!O:O,'A-methods'!$AG:$AG,"absolute",'A-methods'!$AF:$AF,$B1283,'A-methods'!$G:$G,$C1283,'A-methods'!$A:$A,$D1283)</f>
        <v>0</v>
      </c>
      <c r="J1283" s="243">
        <f>SUMIFS('A-methods'!P:P,'A-methods'!$AG:$AG,"absolute",'A-methods'!$AF:$AF,$B1283,'A-methods'!$G:$G,$C1283,'A-methods'!$A:$A,$D1283)</f>
        <v>0</v>
      </c>
      <c r="K1283" s="243">
        <f>SUMIFS('A-methods'!Q:Q,'A-methods'!$AG:$AG,"absolute",'A-methods'!$AF:$AF,$B1283,'A-methods'!$G:$G,$C1283,'A-methods'!$A:$A,$D1283)</f>
        <v>0</v>
      </c>
      <c r="L1283" s="243">
        <f>SUMIFS('A-methods'!R:R,'A-methods'!$AG:$AG,"absolute",'A-methods'!$AF:$AF,$B1283,'A-methods'!$G:$G,$C1283,'A-methods'!$A:$A,$D1283)</f>
        <v>0</v>
      </c>
      <c r="M1283" s="243">
        <f>SUMIFS('A-methods'!S:S,'A-methods'!$AG:$AG,"absolute",'A-methods'!$AF:$AF,$B1283,'A-methods'!$G:$G,$C1283,'A-methods'!$A:$A,$D1283)</f>
        <v>0</v>
      </c>
      <c r="N1283" s="243">
        <f>SUMIFS('A-methods'!T:T,'A-methods'!$AG:$AG,"absolute",'A-methods'!$AF:$AF,$B1283,'A-methods'!$G:$G,$C1283,'A-methods'!$A:$A,$D1283)</f>
        <v>0</v>
      </c>
      <c r="O1283" s="243">
        <f>SUMIFS('A-methods'!U:U,'A-methods'!$AG:$AG,"absolute",'A-methods'!$AF:$AF,$B1283,'A-methods'!$G:$G,$C1283,'A-methods'!$A:$A,$D1283)</f>
        <v>0</v>
      </c>
      <c r="P1283" s="243">
        <f>SUMIFS('A-methods'!V:V,'A-methods'!$AG:$AG,"absolute",'A-methods'!$AF:$AF,$B1283,'A-methods'!$G:$G,$C1283,'A-methods'!$A:$A,$D1283)</f>
        <v>0</v>
      </c>
      <c r="Q1283" s="243">
        <f>SUMIFS('A-methods'!W:W,'A-methods'!$AG:$AG,"absolute",'A-methods'!$AF:$AF,$B1283,'A-methods'!$G:$G,$C1283,'A-methods'!$A:$A,$D1283)</f>
        <v>0</v>
      </c>
      <c r="R1283" s="243">
        <f>SUMIFS('A-methods'!X:X,'A-methods'!$AG:$AG,"absolute",'A-methods'!$AF:$AF,$B1283,'A-methods'!$G:$G,$C1283,'A-methods'!$A:$A,$D1283)</f>
        <v>0</v>
      </c>
      <c r="S1283" s="243">
        <f>SUMIFS('A-methods'!Y:Y,'A-methods'!$AG:$AG,"absolute",'A-methods'!$AF:$AF,$B1283,'A-methods'!$G:$G,$C1283,'A-methods'!$A:$A,$D1283)</f>
        <v>0</v>
      </c>
      <c r="T1283" s="243">
        <f>SUMIFS('A-methods'!Z:Z,'A-methods'!$AG:$AG,"absolute",'A-methods'!$AF:$AF,$B1283,'A-methods'!$G:$G,$C1283,'A-methods'!$A:$A,$D1283)</f>
        <v>0</v>
      </c>
      <c r="U1283" s="243">
        <f>SUMIFS('A-methods'!AA:AA,'A-methods'!$AG:$AG,"absolute",'A-methods'!$AF:$AF,$B1283,'A-methods'!$G:$G,$C1283,'A-methods'!$A:$A,$D1283)</f>
        <v>0</v>
      </c>
      <c r="V1283" s="243">
        <f>SUMIFS('A-methods'!AB:AB,'A-methods'!$AG:$AG,"absolute",'A-methods'!$AF:$AF,$B1283,'A-methods'!$G:$G,$C1283,'A-methods'!$A:$A,$D1283)</f>
        <v>0</v>
      </c>
      <c r="W1283" s="243">
        <f>SUMIFS('A-methods'!AC:AC,'A-methods'!$AG:$AG,"absolute",'A-methods'!$AF:$AF,$B1283,'A-methods'!$G:$G,$C1283,'A-methods'!$A:$A,$D1283)</f>
        <v>0</v>
      </c>
      <c r="X1283" s="243">
        <f>SUMIFS('A-methods'!AD:AD,'A-methods'!$AG:$AG,"absolute",'A-methods'!$AF:$AF,$B1283,'A-methods'!$G:$G,$C1283,'A-methods'!$A:$A,$D1283)</f>
        <v>0</v>
      </c>
      <c r="Y1283" s="243">
        <f>SUMIFS('A-methods'!AE:AE,'A-methods'!$AG:$AG,"absolute",'A-methods'!$AF:$AF,$B1283,'A-methods'!$G:$G,$C1283,'A-methods'!$A:$A,$D1283)</f>
        <v>0</v>
      </c>
    </row>
    <row r="1284" spans="1:25">
      <c r="A1284" s="237" t="s">
        <v>254</v>
      </c>
      <c r="B1284" s="221" t="s">
        <v>202</v>
      </c>
      <c r="C1284" s="274" t="str">
        <f t="shared" si="124"/>
        <v>SA</v>
      </c>
      <c r="D1284" s="272" t="str">
        <f t="shared" si="125"/>
        <v>Low</v>
      </c>
      <c r="E1284" s="195">
        <f>SUMIFS('A-methods'!K:K,'A-methods'!$AG:$AG,"absolute",'A-methods'!$AF:$AF,$B1284,'A-methods'!$G:$G,$C1284,'A-methods'!$A:$A,$D1284)</f>
        <v>0</v>
      </c>
      <c r="F1284" s="243">
        <f>SUMIFS('A-methods'!L:L,'A-methods'!$AG:$AG,"absolute",'A-methods'!$AF:$AF,$B1284,'A-methods'!$G:$G,$C1284,'A-methods'!$A:$A,$D1284)</f>
        <v>0</v>
      </c>
      <c r="G1284" s="243">
        <f>SUMIFS('A-methods'!M:M,'A-methods'!$AG:$AG,"absolute",'A-methods'!$AF:$AF,$B1284,'A-methods'!$G:$G,$C1284,'A-methods'!$A:$A,$D1284)</f>
        <v>0</v>
      </c>
      <c r="H1284" s="243">
        <f>SUMIFS('A-methods'!N:N,'A-methods'!$AG:$AG,"absolute",'A-methods'!$AF:$AF,$B1284,'A-methods'!$G:$G,$C1284,'A-methods'!$A:$A,$D1284)</f>
        <v>0</v>
      </c>
      <c r="I1284" s="243">
        <f>SUMIFS('A-methods'!O:O,'A-methods'!$AG:$AG,"absolute",'A-methods'!$AF:$AF,$B1284,'A-methods'!$G:$G,$C1284,'A-methods'!$A:$A,$D1284)</f>
        <v>0</v>
      </c>
      <c r="J1284" s="243">
        <f>SUMIFS('A-methods'!P:P,'A-methods'!$AG:$AG,"absolute",'A-methods'!$AF:$AF,$B1284,'A-methods'!$G:$G,$C1284,'A-methods'!$A:$A,$D1284)</f>
        <v>0</v>
      </c>
      <c r="K1284" s="243">
        <f>SUMIFS('A-methods'!Q:Q,'A-methods'!$AG:$AG,"absolute",'A-methods'!$AF:$AF,$B1284,'A-methods'!$G:$G,$C1284,'A-methods'!$A:$A,$D1284)</f>
        <v>0</v>
      </c>
      <c r="L1284" s="243">
        <f>SUMIFS('A-methods'!R:R,'A-methods'!$AG:$AG,"absolute",'A-methods'!$AF:$AF,$B1284,'A-methods'!$G:$G,$C1284,'A-methods'!$A:$A,$D1284)</f>
        <v>0</v>
      </c>
      <c r="M1284" s="243">
        <f>SUMIFS('A-methods'!S:S,'A-methods'!$AG:$AG,"absolute",'A-methods'!$AF:$AF,$B1284,'A-methods'!$G:$G,$C1284,'A-methods'!$A:$A,$D1284)</f>
        <v>0</v>
      </c>
      <c r="N1284" s="243">
        <f>SUMIFS('A-methods'!T:T,'A-methods'!$AG:$AG,"absolute",'A-methods'!$AF:$AF,$B1284,'A-methods'!$G:$G,$C1284,'A-methods'!$A:$A,$D1284)</f>
        <v>0</v>
      </c>
      <c r="O1284" s="243">
        <f>SUMIFS('A-methods'!U:U,'A-methods'!$AG:$AG,"absolute",'A-methods'!$AF:$AF,$B1284,'A-methods'!$G:$G,$C1284,'A-methods'!$A:$A,$D1284)</f>
        <v>0</v>
      </c>
      <c r="P1284" s="243">
        <f>SUMIFS('A-methods'!V:V,'A-methods'!$AG:$AG,"absolute",'A-methods'!$AF:$AF,$B1284,'A-methods'!$G:$G,$C1284,'A-methods'!$A:$A,$D1284)</f>
        <v>0</v>
      </c>
      <c r="Q1284" s="243">
        <f>SUMIFS('A-methods'!W:W,'A-methods'!$AG:$AG,"absolute",'A-methods'!$AF:$AF,$B1284,'A-methods'!$G:$G,$C1284,'A-methods'!$A:$A,$D1284)</f>
        <v>0</v>
      </c>
      <c r="R1284" s="243">
        <f>SUMIFS('A-methods'!X:X,'A-methods'!$AG:$AG,"absolute",'A-methods'!$AF:$AF,$B1284,'A-methods'!$G:$G,$C1284,'A-methods'!$A:$A,$D1284)</f>
        <v>0</v>
      </c>
      <c r="S1284" s="243">
        <f>SUMIFS('A-methods'!Y:Y,'A-methods'!$AG:$AG,"absolute",'A-methods'!$AF:$AF,$B1284,'A-methods'!$G:$G,$C1284,'A-methods'!$A:$A,$D1284)</f>
        <v>0</v>
      </c>
      <c r="T1284" s="243">
        <f>SUMIFS('A-methods'!Z:Z,'A-methods'!$AG:$AG,"absolute",'A-methods'!$AF:$AF,$B1284,'A-methods'!$G:$G,$C1284,'A-methods'!$A:$A,$D1284)</f>
        <v>0</v>
      </c>
      <c r="U1284" s="243">
        <f>SUMIFS('A-methods'!AA:AA,'A-methods'!$AG:$AG,"absolute",'A-methods'!$AF:$AF,$B1284,'A-methods'!$G:$G,$C1284,'A-methods'!$A:$A,$D1284)</f>
        <v>0</v>
      </c>
      <c r="V1284" s="243">
        <f>SUMIFS('A-methods'!AB:AB,'A-methods'!$AG:$AG,"absolute",'A-methods'!$AF:$AF,$B1284,'A-methods'!$G:$G,$C1284,'A-methods'!$A:$A,$D1284)</f>
        <v>0</v>
      </c>
      <c r="W1284" s="243">
        <f>SUMIFS('A-methods'!AC:AC,'A-methods'!$AG:$AG,"absolute",'A-methods'!$AF:$AF,$B1284,'A-methods'!$G:$G,$C1284,'A-methods'!$A:$A,$D1284)</f>
        <v>0</v>
      </c>
      <c r="X1284" s="243">
        <f>SUMIFS('A-methods'!AD:AD,'A-methods'!$AG:$AG,"absolute",'A-methods'!$AF:$AF,$B1284,'A-methods'!$G:$G,$C1284,'A-methods'!$A:$A,$D1284)</f>
        <v>0</v>
      </c>
      <c r="Y1284" s="243">
        <f>SUMIFS('A-methods'!AE:AE,'A-methods'!$AG:$AG,"absolute",'A-methods'!$AF:$AF,$B1284,'A-methods'!$G:$G,$C1284,'A-methods'!$A:$A,$D1284)</f>
        <v>0</v>
      </c>
    </row>
    <row r="1285" spans="1:25">
      <c r="A1285" s="237" t="s">
        <v>255</v>
      </c>
      <c r="B1285" s="221" t="s">
        <v>227</v>
      </c>
      <c r="C1285" s="274" t="str">
        <f t="shared" si="124"/>
        <v>SA</v>
      </c>
      <c r="D1285" s="272" t="str">
        <f t="shared" si="125"/>
        <v>Low</v>
      </c>
      <c r="E1285" s="195">
        <f>SUMIFS('A-methods'!K:K,'A-methods'!$AG:$AG,"absolute",'A-methods'!$AF:$AF,$B1285,'A-methods'!$G:$G,$C1285,'A-methods'!$A:$A,$D1285)</f>
        <v>0</v>
      </c>
      <c r="F1285" s="243">
        <f>SUMIFS('A-methods'!L:L,'A-methods'!$AG:$AG,"absolute",'A-methods'!$AF:$AF,$B1285,'A-methods'!$G:$G,$C1285,'A-methods'!$A:$A,$D1285)</f>
        <v>0</v>
      </c>
      <c r="G1285" s="243">
        <f>SUMIFS('A-methods'!M:M,'A-methods'!$AG:$AG,"absolute",'A-methods'!$AF:$AF,$B1285,'A-methods'!$G:$G,$C1285,'A-methods'!$A:$A,$D1285)</f>
        <v>0</v>
      </c>
      <c r="H1285" s="243">
        <f>SUMIFS('A-methods'!N:N,'A-methods'!$AG:$AG,"absolute",'A-methods'!$AF:$AF,$B1285,'A-methods'!$G:$G,$C1285,'A-methods'!$A:$A,$D1285)</f>
        <v>0</v>
      </c>
      <c r="I1285" s="243">
        <f>SUMIFS('A-methods'!O:O,'A-methods'!$AG:$AG,"absolute",'A-methods'!$AF:$AF,$B1285,'A-methods'!$G:$G,$C1285,'A-methods'!$A:$A,$D1285)</f>
        <v>0</v>
      </c>
      <c r="J1285" s="243">
        <f>SUMIFS('A-methods'!P:P,'A-methods'!$AG:$AG,"absolute",'A-methods'!$AF:$AF,$B1285,'A-methods'!$G:$G,$C1285,'A-methods'!$A:$A,$D1285)</f>
        <v>0</v>
      </c>
      <c r="K1285" s="243">
        <f>SUMIFS('A-methods'!Q:Q,'A-methods'!$AG:$AG,"absolute",'A-methods'!$AF:$AF,$B1285,'A-methods'!$G:$G,$C1285,'A-methods'!$A:$A,$D1285)</f>
        <v>0</v>
      </c>
      <c r="L1285" s="243">
        <f>SUMIFS('A-methods'!R:R,'A-methods'!$AG:$AG,"absolute",'A-methods'!$AF:$AF,$B1285,'A-methods'!$G:$G,$C1285,'A-methods'!$A:$A,$D1285)</f>
        <v>0</v>
      </c>
      <c r="M1285" s="243">
        <f>SUMIFS('A-methods'!S:S,'A-methods'!$AG:$AG,"absolute",'A-methods'!$AF:$AF,$B1285,'A-methods'!$G:$G,$C1285,'A-methods'!$A:$A,$D1285)</f>
        <v>0</v>
      </c>
      <c r="N1285" s="243">
        <f>SUMIFS('A-methods'!T:T,'A-methods'!$AG:$AG,"absolute",'A-methods'!$AF:$AF,$B1285,'A-methods'!$G:$G,$C1285,'A-methods'!$A:$A,$D1285)</f>
        <v>0</v>
      </c>
      <c r="O1285" s="243">
        <f>SUMIFS('A-methods'!U:U,'A-methods'!$AG:$AG,"absolute",'A-methods'!$AF:$AF,$B1285,'A-methods'!$G:$G,$C1285,'A-methods'!$A:$A,$D1285)</f>
        <v>0</v>
      </c>
      <c r="P1285" s="243">
        <f>SUMIFS('A-methods'!V:V,'A-methods'!$AG:$AG,"absolute",'A-methods'!$AF:$AF,$B1285,'A-methods'!$G:$G,$C1285,'A-methods'!$A:$A,$D1285)</f>
        <v>0</v>
      </c>
      <c r="Q1285" s="243">
        <f>SUMIFS('A-methods'!W:W,'A-methods'!$AG:$AG,"absolute",'A-methods'!$AF:$AF,$B1285,'A-methods'!$G:$G,$C1285,'A-methods'!$A:$A,$D1285)</f>
        <v>0</v>
      </c>
      <c r="R1285" s="243">
        <f>SUMIFS('A-methods'!X:X,'A-methods'!$AG:$AG,"absolute",'A-methods'!$AF:$AF,$B1285,'A-methods'!$G:$G,$C1285,'A-methods'!$A:$A,$D1285)</f>
        <v>0</v>
      </c>
      <c r="S1285" s="243">
        <f>SUMIFS('A-methods'!Y:Y,'A-methods'!$AG:$AG,"absolute",'A-methods'!$AF:$AF,$B1285,'A-methods'!$G:$G,$C1285,'A-methods'!$A:$A,$D1285)</f>
        <v>0</v>
      </c>
      <c r="T1285" s="243">
        <f>SUMIFS('A-methods'!Z:Z,'A-methods'!$AG:$AG,"absolute",'A-methods'!$AF:$AF,$B1285,'A-methods'!$G:$G,$C1285,'A-methods'!$A:$A,$D1285)</f>
        <v>0</v>
      </c>
      <c r="U1285" s="243">
        <f>SUMIFS('A-methods'!AA:AA,'A-methods'!$AG:$AG,"absolute",'A-methods'!$AF:$AF,$B1285,'A-methods'!$G:$G,$C1285,'A-methods'!$A:$A,$D1285)</f>
        <v>0</v>
      </c>
      <c r="V1285" s="243">
        <f>SUMIFS('A-methods'!AB:AB,'A-methods'!$AG:$AG,"absolute",'A-methods'!$AF:$AF,$B1285,'A-methods'!$G:$G,$C1285,'A-methods'!$A:$A,$D1285)</f>
        <v>0</v>
      </c>
      <c r="W1285" s="243">
        <f>SUMIFS('A-methods'!AC:AC,'A-methods'!$AG:$AG,"absolute",'A-methods'!$AF:$AF,$B1285,'A-methods'!$G:$G,$C1285,'A-methods'!$A:$A,$D1285)</f>
        <v>0</v>
      </c>
      <c r="X1285" s="243">
        <f>SUMIFS('A-methods'!AD:AD,'A-methods'!$AG:$AG,"absolute",'A-methods'!$AF:$AF,$B1285,'A-methods'!$G:$G,$C1285,'A-methods'!$A:$A,$D1285)</f>
        <v>0</v>
      </c>
      <c r="Y1285" s="243">
        <f>SUMIFS('A-methods'!AE:AE,'A-methods'!$AG:$AG,"absolute",'A-methods'!$AF:$AF,$B1285,'A-methods'!$G:$G,$C1285,'A-methods'!$A:$A,$D1285)</f>
        <v>0</v>
      </c>
    </row>
    <row r="1286" spans="1:25">
      <c r="A1286" s="237" t="s">
        <v>256</v>
      </c>
      <c r="B1286" s="221" t="s">
        <v>372</v>
      </c>
      <c r="C1286" s="274" t="str">
        <f t="shared" si="124"/>
        <v>SA</v>
      </c>
      <c r="D1286" s="272" t="str">
        <f t="shared" si="125"/>
        <v>Low</v>
      </c>
      <c r="E1286" s="195">
        <f>SUMIFS('A-methods'!K:K,'A-methods'!$AG:$AG,"absolute",'A-methods'!$AF:$AF,$B1286,'A-methods'!$G:$G,$C1286,'A-methods'!$A:$A,$D1286)</f>
        <v>0</v>
      </c>
      <c r="F1286" s="243">
        <f>SUMIFS('A-methods'!L:L,'A-methods'!$AG:$AG,"absolute",'A-methods'!$AF:$AF,$B1286,'A-methods'!$G:$G,$C1286,'A-methods'!$A:$A,$D1286)</f>
        <v>0</v>
      </c>
      <c r="G1286" s="243">
        <f>SUMIFS('A-methods'!M:M,'A-methods'!$AG:$AG,"absolute",'A-methods'!$AF:$AF,$B1286,'A-methods'!$G:$G,$C1286,'A-methods'!$A:$A,$D1286)</f>
        <v>0</v>
      </c>
      <c r="H1286" s="243">
        <f>SUMIFS('A-methods'!N:N,'A-methods'!$AG:$AG,"absolute",'A-methods'!$AF:$AF,$B1286,'A-methods'!$G:$G,$C1286,'A-methods'!$A:$A,$D1286)</f>
        <v>0</v>
      </c>
      <c r="I1286" s="243">
        <f>SUMIFS('A-methods'!O:O,'A-methods'!$AG:$AG,"absolute",'A-methods'!$AF:$AF,$B1286,'A-methods'!$G:$G,$C1286,'A-methods'!$A:$A,$D1286)</f>
        <v>0</v>
      </c>
      <c r="J1286" s="243">
        <f>SUMIFS('A-methods'!P:P,'A-methods'!$AG:$AG,"absolute",'A-methods'!$AF:$AF,$B1286,'A-methods'!$G:$G,$C1286,'A-methods'!$A:$A,$D1286)</f>
        <v>0</v>
      </c>
      <c r="K1286" s="243">
        <f>SUMIFS('A-methods'!Q:Q,'A-methods'!$AG:$AG,"absolute",'A-methods'!$AF:$AF,$B1286,'A-methods'!$G:$G,$C1286,'A-methods'!$A:$A,$D1286)</f>
        <v>0</v>
      </c>
      <c r="L1286" s="243">
        <f>SUMIFS('A-methods'!R:R,'A-methods'!$AG:$AG,"absolute",'A-methods'!$AF:$AF,$B1286,'A-methods'!$G:$G,$C1286,'A-methods'!$A:$A,$D1286)</f>
        <v>0</v>
      </c>
      <c r="M1286" s="243">
        <f>SUMIFS('A-methods'!S:S,'A-methods'!$AG:$AG,"absolute",'A-methods'!$AF:$AF,$B1286,'A-methods'!$G:$G,$C1286,'A-methods'!$A:$A,$D1286)</f>
        <v>0</v>
      </c>
      <c r="N1286" s="243">
        <f>SUMIFS('A-methods'!T:T,'A-methods'!$AG:$AG,"absolute",'A-methods'!$AF:$AF,$B1286,'A-methods'!$G:$G,$C1286,'A-methods'!$A:$A,$D1286)</f>
        <v>0</v>
      </c>
      <c r="O1286" s="243">
        <f>SUMIFS('A-methods'!U:U,'A-methods'!$AG:$AG,"absolute",'A-methods'!$AF:$AF,$B1286,'A-methods'!$G:$G,$C1286,'A-methods'!$A:$A,$D1286)</f>
        <v>0</v>
      </c>
      <c r="P1286" s="243">
        <f>SUMIFS('A-methods'!V:V,'A-methods'!$AG:$AG,"absolute",'A-methods'!$AF:$AF,$B1286,'A-methods'!$G:$G,$C1286,'A-methods'!$A:$A,$D1286)</f>
        <v>0</v>
      </c>
      <c r="Q1286" s="243">
        <f>SUMIFS('A-methods'!W:W,'A-methods'!$AG:$AG,"absolute",'A-methods'!$AF:$AF,$B1286,'A-methods'!$G:$G,$C1286,'A-methods'!$A:$A,$D1286)</f>
        <v>0</v>
      </c>
      <c r="R1286" s="243">
        <f>SUMIFS('A-methods'!X:X,'A-methods'!$AG:$AG,"absolute",'A-methods'!$AF:$AF,$B1286,'A-methods'!$G:$G,$C1286,'A-methods'!$A:$A,$D1286)</f>
        <v>0</v>
      </c>
      <c r="S1286" s="243">
        <f>SUMIFS('A-methods'!Y:Y,'A-methods'!$AG:$AG,"absolute",'A-methods'!$AF:$AF,$B1286,'A-methods'!$G:$G,$C1286,'A-methods'!$A:$A,$D1286)</f>
        <v>0</v>
      </c>
      <c r="T1286" s="243">
        <f>SUMIFS('A-methods'!Z:Z,'A-methods'!$AG:$AG,"absolute",'A-methods'!$AF:$AF,$B1286,'A-methods'!$G:$G,$C1286,'A-methods'!$A:$A,$D1286)</f>
        <v>0</v>
      </c>
      <c r="U1286" s="243">
        <f>SUMIFS('A-methods'!AA:AA,'A-methods'!$AG:$AG,"absolute",'A-methods'!$AF:$AF,$B1286,'A-methods'!$G:$G,$C1286,'A-methods'!$A:$A,$D1286)</f>
        <v>0</v>
      </c>
      <c r="V1286" s="243">
        <f>SUMIFS('A-methods'!AB:AB,'A-methods'!$AG:$AG,"absolute",'A-methods'!$AF:$AF,$B1286,'A-methods'!$G:$G,$C1286,'A-methods'!$A:$A,$D1286)</f>
        <v>0</v>
      </c>
      <c r="W1286" s="243">
        <f>SUMIFS('A-methods'!AC:AC,'A-methods'!$AG:$AG,"absolute",'A-methods'!$AF:$AF,$B1286,'A-methods'!$G:$G,$C1286,'A-methods'!$A:$A,$D1286)</f>
        <v>0</v>
      </c>
      <c r="X1286" s="243">
        <f>SUMIFS('A-methods'!AD:AD,'A-methods'!$AG:$AG,"absolute",'A-methods'!$AF:$AF,$B1286,'A-methods'!$G:$G,$C1286,'A-methods'!$A:$A,$D1286)</f>
        <v>0</v>
      </c>
      <c r="Y1286" s="243">
        <f>SUMIFS('A-methods'!AE:AE,'A-methods'!$AG:$AG,"absolute",'A-methods'!$AF:$AF,$B1286,'A-methods'!$G:$G,$C1286,'A-methods'!$A:$A,$D1286)</f>
        <v>0</v>
      </c>
    </row>
    <row r="1287" spans="1:25">
      <c r="A1287" s="237" t="s">
        <v>370</v>
      </c>
      <c r="B1287" s="221" t="s">
        <v>371</v>
      </c>
      <c r="C1287" s="274" t="str">
        <f t="shared" si="124"/>
        <v>SA</v>
      </c>
      <c r="D1287" s="272" t="str">
        <f t="shared" si="125"/>
        <v>Low</v>
      </c>
      <c r="E1287" s="195">
        <f>SUMIFS('A-methods'!K:K,'A-methods'!$AG:$AG,"absolute",'A-methods'!$AF:$AF,$B1287,'A-methods'!$G:$G,$C1287,'A-methods'!$A:$A,$D1287)</f>
        <v>0</v>
      </c>
      <c r="F1287" s="243">
        <f>SUMIFS('A-methods'!L:L,'A-methods'!$AG:$AG,"absolute",'A-methods'!$AF:$AF,$B1287,'A-methods'!$G:$G,$C1287,'A-methods'!$A:$A,$D1287)</f>
        <v>0</v>
      </c>
      <c r="G1287" s="243">
        <f>SUMIFS('A-methods'!M:M,'A-methods'!$AG:$AG,"absolute",'A-methods'!$AF:$AF,$B1287,'A-methods'!$G:$G,$C1287,'A-methods'!$A:$A,$D1287)</f>
        <v>0</v>
      </c>
      <c r="H1287" s="243">
        <f>SUMIFS('A-methods'!N:N,'A-methods'!$AG:$AG,"absolute",'A-methods'!$AF:$AF,$B1287,'A-methods'!$G:$G,$C1287,'A-methods'!$A:$A,$D1287)</f>
        <v>0</v>
      </c>
      <c r="I1287" s="243">
        <f>SUMIFS('A-methods'!O:O,'A-methods'!$AG:$AG,"absolute",'A-methods'!$AF:$AF,$B1287,'A-methods'!$G:$G,$C1287,'A-methods'!$A:$A,$D1287)</f>
        <v>0</v>
      </c>
      <c r="J1287" s="243">
        <f>SUMIFS('A-methods'!P:P,'A-methods'!$AG:$AG,"absolute",'A-methods'!$AF:$AF,$B1287,'A-methods'!$G:$G,$C1287,'A-methods'!$A:$A,$D1287)</f>
        <v>0</v>
      </c>
      <c r="K1287" s="243">
        <f>SUMIFS('A-methods'!Q:Q,'A-methods'!$AG:$AG,"absolute",'A-methods'!$AF:$AF,$B1287,'A-methods'!$G:$G,$C1287,'A-methods'!$A:$A,$D1287)</f>
        <v>0</v>
      </c>
      <c r="L1287" s="243">
        <f>SUMIFS('A-methods'!R:R,'A-methods'!$AG:$AG,"absolute",'A-methods'!$AF:$AF,$B1287,'A-methods'!$G:$G,$C1287,'A-methods'!$A:$A,$D1287)</f>
        <v>0</v>
      </c>
      <c r="M1287" s="243">
        <f>SUMIFS('A-methods'!S:S,'A-methods'!$AG:$AG,"absolute",'A-methods'!$AF:$AF,$B1287,'A-methods'!$G:$G,$C1287,'A-methods'!$A:$A,$D1287)</f>
        <v>0</v>
      </c>
      <c r="N1287" s="243">
        <f>SUMIFS('A-methods'!T:T,'A-methods'!$AG:$AG,"absolute",'A-methods'!$AF:$AF,$B1287,'A-methods'!$G:$G,$C1287,'A-methods'!$A:$A,$D1287)</f>
        <v>0</v>
      </c>
      <c r="O1287" s="243">
        <f>SUMIFS('A-methods'!U:U,'A-methods'!$AG:$AG,"absolute",'A-methods'!$AF:$AF,$B1287,'A-methods'!$G:$G,$C1287,'A-methods'!$A:$A,$D1287)</f>
        <v>0</v>
      </c>
      <c r="P1287" s="243">
        <f>SUMIFS('A-methods'!V:V,'A-methods'!$AG:$AG,"absolute",'A-methods'!$AF:$AF,$B1287,'A-methods'!$G:$G,$C1287,'A-methods'!$A:$A,$D1287)</f>
        <v>0</v>
      </c>
      <c r="Q1287" s="243">
        <f>SUMIFS('A-methods'!W:W,'A-methods'!$AG:$AG,"absolute",'A-methods'!$AF:$AF,$B1287,'A-methods'!$G:$G,$C1287,'A-methods'!$A:$A,$D1287)</f>
        <v>0</v>
      </c>
      <c r="R1287" s="243">
        <f>SUMIFS('A-methods'!X:X,'A-methods'!$AG:$AG,"absolute",'A-methods'!$AF:$AF,$B1287,'A-methods'!$G:$G,$C1287,'A-methods'!$A:$A,$D1287)</f>
        <v>0</v>
      </c>
      <c r="S1287" s="243">
        <f>SUMIFS('A-methods'!Y:Y,'A-methods'!$AG:$AG,"absolute",'A-methods'!$AF:$AF,$B1287,'A-methods'!$G:$G,$C1287,'A-methods'!$A:$A,$D1287)</f>
        <v>0</v>
      </c>
      <c r="T1287" s="243">
        <f>SUMIFS('A-methods'!Z:Z,'A-methods'!$AG:$AG,"absolute",'A-methods'!$AF:$AF,$B1287,'A-methods'!$G:$G,$C1287,'A-methods'!$A:$A,$D1287)</f>
        <v>0</v>
      </c>
      <c r="U1287" s="243">
        <f>SUMIFS('A-methods'!AA:AA,'A-methods'!$AG:$AG,"absolute",'A-methods'!$AF:$AF,$B1287,'A-methods'!$G:$G,$C1287,'A-methods'!$A:$A,$D1287)</f>
        <v>0</v>
      </c>
      <c r="V1287" s="243">
        <f>SUMIFS('A-methods'!AB:AB,'A-methods'!$AG:$AG,"absolute",'A-methods'!$AF:$AF,$B1287,'A-methods'!$G:$G,$C1287,'A-methods'!$A:$A,$D1287)</f>
        <v>0</v>
      </c>
      <c r="W1287" s="243">
        <f>SUMIFS('A-methods'!AC:AC,'A-methods'!$AG:$AG,"absolute",'A-methods'!$AF:$AF,$B1287,'A-methods'!$G:$G,$C1287,'A-methods'!$A:$A,$D1287)</f>
        <v>0</v>
      </c>
      <c r="X1287" s="243">
        <f>SUMIFS('A-methods'!AD:AD,'A-methods'!$AG:$AG,"absolute",'A-methods'!$AF:$AF,$B1287,'A-methods'!$G:$G,$C1287,'A-methods'!$A:$A,$D1287)</f>
        <v>0</v>
      </c>
      <c r="Y1287" s="243">
        <f>SUMIFS('A-methods'!AE:AE,'A-methods'!$AG:$AG,"absolute",'A-methods'!$AF:$AF,$B1287,'A-methods'!$G:$G,$C1287,'A-methods'!$A:$A,$D1287)</f>
        <v>0</v>
      </c>
    </row>
    <row r="1288" spans="1:25">
      <c r="A1288" s="237" t="s">
        <v>381</v>
      </c>
      <c r="B1288" s="221" t="s">
        <v>382</v>
      </c>
      <c r="C1288" s="274" t="str">
        <f t="shared" si="124"/>
        <v>SA</v>
      </c>
      <c r="D1288" s="272" t="str">
        <f t="shared" si="125"/>
        <v>Low</v>
      </c>
      <c r="E1288" s="195">
        <f>SUMIFS('A-methods'!K:K,'A-methods'!$AG:$AG,"absolute",'A-methods'!$AF:$AF,$B1288,'A-methods'!$G:$G,$C1288,'A-methods'!$A:$A,$D1288)</f>
        <v>0</v>
      </c>
      <c r="F1288" s="243">
        <f>SUMIFS('A-methods'!L:L,'A-methods'!$AG:$AG,"absolute",'A-methods'!$AF:$AF,$B1288,'A-methods'!$G:$G,$C1288,'A-methods'!$A:$A,$D1288)</f>
        <v>0</v>
      </c>
      <c r="G1288" s="243">
        <f>SUMIFS('A-methods'!M:M,'A-methods'!$AG:$AG,"absolute",'A-methods'!$AF:$AF,$B1288,'A-methods'!$G:$G,$C1288,'A-methods'!$A:$A,$D1288)</f>
        <v>0</v>
      </c>
      <c r="H1288" s="243">
        <f>SUMIFS('A-methods'!N:N,'A-methods'!$AG:$AG,"absolute",'A-methods'!$AF:$AF,$B1288,'A-methods'!$G:$G,$C1288,'A-methods'!$A:$A,$D1288)</f>
        <v>0</v>
      </c>
      <c r="I1288" s="243">
        <f>SUMIFS('A-methods'!O:O,'A-methods'!$AG:$AG,"absolute",'A-methods'!$AF:$AF,$B1288,'A-methods'!$G:$G,$C1288,'A-methods'!$A:$A,$D1288)</f>
        <v>0</v>
      </c>
      <c r="J1288" s="243">
        <f>SUMIFS('A-methods'!P:P,'A-methods'!$AG:$AG,"absolute",'A-methods'!$AF:$AF,$B1288,'A-methods'!$G:$G,$C1288,'A-methods'!$A:$A,$D1288)</f>
        <v>0</v>
      </c>
      <c r="K1288" s="243">
        <f>SUMIFS('A-methods'!Q:Q,'A-methods'!$AG:$AG,"absolute",'A-methods'!$AF:$AF,$B1288,'A-methods'!$G:$G,$C1288,'A-methods'!$A:$A,$D1288)</f>
        <v>0</v>
      </c>
      <c r="L1288" s="243">
        <f>SUMIFS('A-methods'!R:R,'A-methods'!$AG:$AG,"absolute",'A-methods'!$AF:$AF,$B1288,'A-methods'!$G:$G,$C1288,'A-methods'!$A:$A,$D1288)</f>
        <v>0</v>
      </c>
      <c r="M1288" s="243">
        <f>SUMIFS('A-methods'!S:S,'A-methods'!$AG:$AG,"absolute",'A-methods'!$AF:$AF,$B1288,'A-methods'!$G:$G,$C1288,'A-methods'!$A:$A,$D1288)</f>
        <v>0</v>
      </c>
      <c r="N1288" s="243">
        <f>SUMIFS('A-methods'!T:T,'A-methods'!$AG:$AG,"absolute",'A-methods'!$AF:$AF,$B1288,'A-methods'!$G:$G,$C1288,'A-methods'!$A:$A,$D1288)</f>
        <v>0</v>
      </c>
      <c r="O1288" s="243">
        <f>SUMIFS('A-methods'!U:U,'A-methods'!$AG:$AG,"absolute",'A-methods'!$AF:$AF,$B1288,'A-methods'!$G:$G,$C1288,'A-methods'!$A:$A,$D1288)</f>
        <v>0</v>
      </c>
      <c r="P1288" s="243">
        <f>SUMIFS('A-methods'!V:V,'A-methods'!$AG:$AG,"absolute",'A-methods'!$AF:$AF,$B1288,'A-methods'!$G:$G,$C1288,'A-methods'!$A:$A,$D1288)</f>
        <v>0</v>
      </c>
      <c r="Q1288" s="243">
        <f>SUMIFS('A-methods'!W:W,'A-methods'!$AG:$AG,"absolute",'A-methods'!$AF:$AF,$B1288,'A-methods'!$G:$G,$C1288,'A-methods'!$A:$A,$D1288)</f>
        <v>0</v>
      </c>
      <c r="R1288" s="243">
        <f>SUMIFS('A-methods'!X:X,'A-methods'!$AG:$AG,"absolute",'A-methods'!$AF:$AF,$B1288,'A-methods'!$G:$G,$C1288,'A-methods'!$A:$A,$D1288)</f>
        <v>0</v>
      </c>
      <c r="S1288" s="243">
        <f>SUMIFS('A-methods'!Y:Y,'A-methods'!$AG:$AG,"absolute",'A-methods'!$AF:$AF,$B1288,'A-methods'!$G:$G,$C1288,'A-methods'!$A:$A,$D1288)</f>
        <v>0</v>
      </c>
      <c r="T1288" s="243">
        <f>SUMIFS('A-methods'!Z:Z,'A-methods'!$AG:$AG,"absolute",'A-methods'!$AF:$AF,$B1288,'A-methods'!$G:$G,$C1288,'A-methods'!$A:$A,$D1288)</f>
        <v>0</v>
      </c>
      <c r="U1288" s="243">
        <f>SUMIFS('A-methods'!AA:AA,'A-methods'!$AG:$AG,"absolute",'A-methods'!$AF:$AF,$B1288,'A-methods'!$G:$G,$C1288,'A-methods'!$A:$A,$D1288)</f>
        <v>0</v>
      </c>
      <c r="V1288" s="243">
        <f>SUMIFS('A-methods'!AB:AB,'A-methods'!$AG:$AG,"absolute",'A-methods'!$AF:$AF,$B1288,'A-methods'!$G:$G,$C1288,'A-methods'!$A:$A,$D1288)</f>
        <v>0</v>
      </c>
      <c r="W1288" s="243">
        <f>SUMIFS('A-methods'!AC:AC,'A-methods'!$AG:$AG,"absolute",'A-methods'!$AF:$AF,$B1288,'A-methods'!$G:$G,$C1288,'A-methods'!$A:$A,$D1288)</f>
        <v>0</v>
      </c>
      <c r="X1288" s="243">
        <f>SUMIFS('A-methods'!AD:AD,'A-methods'!$AG:$AG,"absolute",'A-methods'!$AF:$AF,$B1288,'A-methods'!$G:$G,$C1288,'A-methods'!$A:$A,$D1288)</f>
        <v>0</v>
      </c>
      <c r="Y1288" s="243">
        <f>SUMIFS('A-methods'!AE:AE,'A-methods'!$AG:$AG,"absolute",'A-methods'!$AF:$AF,$B1288,'A-methods'!$G:$G,$C1288,'A-methods'!$A:$A,$D1288)</f>
        <v>0</v>
      </c>
    </row>
    <row r="1289" spans="1:25">
      <c r="A1289" s="237" t="s">
        <v>257</v>
      </c>
      <c r="B1289" s="221" t="s">
        <v>194</v>
      </c>
      <c r="C1289" s="274" t="str">
        <f t="shared" si="124"/>
        <v>SA</v>
      </c>
      <c r="D1289" s="272" t="str">
        <f t="shared" si="125"/>
        <v>Low</v>
      </c>
      <c r="E1289" s="195">
        <f>SUMIFS('A-methods'!K:K,'A-methods'!$AG:$AG,"absolute",'A-methods'!$AF:$AF,$B1289,'A-methods'!$G:$G,$C1289,'A-methods'!$A:$A,$D1289)</f>
        <v>0</v>
      </c>
      <c r="F1289" s="243">
        <f>SUMIFS('A-methods'!L:L,'A-methods'!$AG:$AG,"absolute",'A-methods'!$AF:$AF,$B1289,'A-methods'!$G:$G,$C1289,'A-methods'!$A:$A,$D1289)</f>
        <v>0</v>
      </c>
      <c r="G1289" s="243">
        <f>SUMIFS('A-methods'!M:M,'A-methods'!$AG:$AG,"absolute",'A-methods'!$AF:$AF,$B1289,'A-methods'!$G:$G,$C1289,'A-methods'!$A:$A,$D1289)</f>
        <v>0</v>
      </c>
      <c r="H1289" s="243">
        <f>SUMIFS('A-methods'!N:N,'A-methods'!$AG:$AG,"absolute",'A-methods'!$AF:$AF,$B1289,'A-methods'!$G:$G,$C1289,'A-methods'!$A:$A,$D1289)</f>
        <v>0</v>
      </c>
      <c r="I1289" s="243">
        <f>SUMIFS('A-methods'!O:O,'A-methods'!$AG:$AG,"absolute",'A-methods'!$AF:$AF,$B1289,'A-methods'!$G:$G,$C1289,'A-methods'!$A:$A,$D1289)</f>
        <v>0</v>
      </c>
      <c r="J1289" s="243">
        <f>SUMIFS('A-methods'!P:P,'A-methods'!$AG:$AG,"absolute",'A-methods'!$AF:$AF,$B1289,'A-methods'!$G:$G,$C1289,'A-methods'!$A:$A,$D1289)</f>
        <v>0</v>
      </c>
      <c r="K1289" s="243">
        <f>SUMIFS('A-methods'!Q:Q,'A-methods'!$AG:$AG,"absolute",'A-methods'!$AF:$AF,$B1289,'A-methods'!$G:$G,$C1289,'A-methods'!$A:$A,$D1289)</f>
        <v>0</v>
      </c>
      <c r="L1289" s="243">
        <f>SUMIFS('A-methods'!R:R,'A-methods'!$AG:$AG,"absolute",'A-methods'!$AF:$AF,$B1289,'A-methods'!$G:$G,$C1289,'A-methods'!$A:$A,$D1289)</f>
        <v>0</v>
      </c>
      <c r="M1289" s="243">
        <f>SUMIFS('A-methods'!S:S,'A-methods'!$AG:$AG,"absolute",'A-methods'!$AF:$AF,$B1289,'A-methods'!$G:$G,$C1289,'A-methods'!$A:$A,$D1289)</f>
        <v>0</v>
      </c>
      <c r="N1289" s="243">
        <f>SUMIFS('A-methods'!T:T,'A-methods'!$AG:$AG,"absolute",'A-methods'!$AF:$AF,$B1289,'A-methods'!$G:$G,$C1289,'A-methods'!$A:$A,$D1289)</f>
        <v>0</v>
      </c>
      <c r="O1289" s="243">
        <f>SUMIFS('A-methods'!U:U,'A-methods'!$AG:$AG,"absolute",'A-methods'!$AF:$AF,$B1289,'A-methods'!$G:$G,$C1289,'A-methods'!$A:$A,$D1289)</f>
        <v>0</v>
      </c>
      <c r="P1289" s="243">
        <f>SUMIFS('A-methods'!V:V,'A-methods'!$AG:$AG,"absolute",'A-methods'!$AF:$AF,$B1289,'A-methods'!$G:$G,$C1289,'A-methods'!$A:$A,$D1289)</f>
        <v>0</v>
      </c>
      <c r="Q1289" s="243">
        <f>SUMIFS('A-methods'!W:W,'A-methods'!$AG:$AG,"absolute",'A-methods'!$AF:$AF,$B1289,'A-methods'!$G:$G,$C1289,'A-methods'!$A:$A,$D1289)</f>
        <v>0</v>
      </c>
      <c r="R1289" s="243">
        <f>SUMIFS('A-methods'!X:X,'A-methods'!$AG:$AG,"absolute",'A-methods'!$AF:$AF,$B1289,'A-methods'!$G:$G,$C1289,'A-methods'!$A:$A,$D1289)</f>
        <v>0</v>
      </c>
      <c r="S1289" s="243">
        <f>SUMIFS('A-methods'!Y:Y,'A-methods'!$AG:$AG,"absolute",'A-methods'!$AF:$AF,$B1289,'A-methods'!$G:$G,$C1289,'A-methods'!$A:$A,$D1289)</f>
        <v>0</v>
      </c>
      <c r="T1289" s="243">
        <f>SUMIFS('A-methods'!Z:Z,'A-methods'!$AG:$AG,"absolute",'A-methods'!$AF:$AF,$B1289,'A-methods'!$G:$G,$C1289,'A-methods'!$A:$A,$D1289)</f>
        <v>0</v>
      </c>
      <c r="U1289" s="243">
        <f>SUMIFS('A-methods'!AA:AA,'A-methods'!$AG:$AG,"absolute",'A-methods'!$AF:$AF,$B1289,'A-methods'!$G:$G,$C1289,'A-methods'!$A:$A,$D1289)</f>
        <v>0</v>
      </c>
      <c r="V1289" s="243">
        <f>SUMIFS('A-methods'!AB:AB,'A-methods'!$AG:$AG,"absolute",'A-methods'!$AF:$AF,$B1289,'A-methods'!$G:$G,$C1289,'A-methods'!$A:$A,$D1289)</f>
        <v>0</v>
      </c>
      <c r="W1289" s="243">
        <f>SUMIFS('A-methods'!AC:AC,'A-methods'!$AG:$AG,"absolute",'A-methods'!$AF:$AF,$B1289,'A-methods'!$G:$G,$C1289,'A-methods'!$A:$A,$D1289)</f>
        <v>0</v>
      </c>
      <c r="X1289" s="243">
        <f>SUMIFS('A-methods'!AD:AD,'A-methods'!$AG:$AG,"absolute",'A-methods'!$AF:$AF,$B1289,'A-methods'!$G:$G,$C1289,'A-methods'!$A:$A,$D1289)</f>
        <v>0</v>
      </c>
      <c r="Y1289" s="243">
        <f>SUMIFS('A-methods'!AE:AE,'A-methods'!$AG:$AG,"absolute",'A-methods'!$AF:$AF,$B1289,'A-methods'!$G:$G,$C1289,'A-methods'!$A:$A,$D1289)</f>
        <v>0</v>
      </c>
    </row>
    <row r="1290" spans="1:25">
      <c r="A1290" s="237" t="s">
        <v>159</v>
      </c>
      <c r="B1290" s="221" t="s">
        <v>203</v>
      </c>
      <c r="C1290" s="274" t="str">
        <f t="shared" si="124"/>
        <v>SA</v>
      </c>
      <c r="D1290" s="272" t="str">
        <f t="shared" si="125"/>
        <v>Low</v>
      </c>
      <c r="E1290" s="195">
        <f>SUMIFS('A-methods'!K:K,'A-methods'!$AG:$AG,"absolute",'A-methods'!$AF:$AF,$B1290,'A-methods'!$G:$G,$C1290,'A-methods'!$A:$A,$D1290)</f>
        <v>-72693.429999999993</v>
      </c>
      <c r="F1290" s="243">
        <f>SUMIFS('A-methods'!L:L,'A-methods'!$AG:$AG,"absolute",'A-methods'!$AF:$AF,$B1290,'A-methods'!$G:$G,$C1290,'A-methods'!$A:$A,$D1290)</f>
        <v>-72693.429999999993</v>
      </c>
      <c r="G1290" s="243">
        <f>SUMIFS('A-methods'!M:M,'A-methods'!$AG:$AG,"absolute",'A-methods'!$AF:$AF,$B1290,'A-methods'!$G:$G,$C1290,'A-methods'!$A:$A,$D1290)</f>
        <v>-72693.429999999993</v>
      </c>
      <c r="H1290" s="243">
        <f>SUMIFS('A-methods'!N:N,'A-methods'!$AG:$AG,"absolute",'A-methods'!$AF:$AF,$B1290,'A-methods'!$G:$G,$C1290,'A-methods'!$A:$A,$D1290)</f>
        <v>-72693.429999999993</v>
      </c>
      <c r="I1290" s="243">
        <f>SUMIFS('A-methods'!O:O,'A-methods'!$AG:$AG,"absolute",'A-methods'!$AF:$AF,$B1290,'A-methods'!$G:$G,$C1290,'A-methods'!$A:$A,$D1290)</f>
        <v>-72693.429999999993</v>
      </c>
      <c r="J1290" s="243">
        <f>SUMIFS('A-methods'!P:P,'A-methods'!$AG:$AG,"absolute",'A-methods'!$AF:$AF,$B1290,'A-methods'!$G:$G,$C1290,'A-methods'!$A:$A,$D1290)</f>
        <v>-72693.429999999993</v>
      </c>
      <c r="K1290" s="243">
        <f>SUMIFS('A-methods'!Q:Q,'A-methods'!$AG:$AG,"absolute",'A-methods'!$AF:$AF,$B1290,'A-methods'!$G:$G,$C1290,'A-methods'!$A:$A,$D1290)</f>
        <v>-72693.429999999993</v>
      </c>
      <c r="L1290" s="243">
        <f>SUMIFS('A-methods'!R:R,'A-methods'!$AG:$AG,"absolute",'A-methods'!$AF:$AF,$B1290,'A-methods'!$G:$G,$C1290,'A-methods'!$A:$A,$D1290)</f>
        <v>-72693.429999999993</v>
      </c>
      <c r="M1290" s="243">
        <f>SUMIFS('A-methods'!S:S,'A-methods'!$AG:$AG,"absolute",'A-methods'!$AF:$AF,$B1290,'A-methods'!$G:$G,$C1290,'A-methods'!$A:$A,$D1290)</f>
        <v>-72693.429999999993</v>
      </c>
      <c r="N1290" s="243">
        <f>SUMIFS('A-methods'!T:T,'A-methods'!$AG:$AG,"absolute",'A-methods'!$AF:$AF,$B1290,'A-methods'!$G:$G,$C1290,'A-methods'!$A:$A,$D1290)</f>
        <v>-72693.429999999993</v>
      </c>
      <c r="O1290" s="243">
        <f>SUMIFS('A-methods'!U:U,'A-methods'!$AG:$AG,"absolute",'A-methods'!$AF:$AF,$B1290,'A-methods'!$G:$G,$C1290,'A-methods'!$A:$A,$D1290)</f>
        <v>-72693.429999999993</v>
      </c>
      <c r="P1290" s="243">
        <f>SUMIFS('A-methods'!V:V,'A-methods'!$AG:$AG,"absolute",'A-methods'!$AF:$AF,$B1290,'A-methods'!$G:$G,$C1290,'A-methods'!$A:$A,$D1290)</f>
        <v>-72693.429999999993</v>
      </c>
      <c r="Q1290" s="243">
        <f>SUMIFS('A-methods'!W:W,'A-methods'!$AG:$AG,"absolute",'A-methods'!$AF:$AF,$B1290,'A-methods'!$G:$G,$C1290,'A-methods'!$A:$A,$D1290)</f>
        <v>-72693.429999999993</v>
      </c>
      <c r="R1290" s="243">
        <f>SUMIFS('A-methods'!X:X,'A-methods'!$AG:$AG,"absolute",'A-methods'!$AF:$AF,$B1290,'A-methods'!$G:$G,$C1290,'A-methods'!$A:$A,$D1290)</f>
        <v>-72693.429999999993</v>
      </c>
      <c r="S1290" s="243">
        <f>SUMIFS('A-methods'!Y:Y,'A-methods'!$AG:$AG,"absolute",'A-methods'!$AF:$AF,$B1290,'A-methods'!$G:$G,$C1290,'A-methods'!$A:$A,$D1290)</f>
        <v>-72693.429999999993</v>
      </c>
      <c r="T1290" s="243">
        <f>SUMIFS('A-methods'!Z:Z,'A-methods'!$AG:$AG,"absolute",'A-methods'!$AF:$AF,$B1290,'A-methods'!$G:$G,$C1290,'A-methods'!$A:$A,$D1290)</f>
        <v>-72693.429999999993</v>
      </c>
      <c r="U1290" s="243">
        <f>SUMIFS('A-methods'!AA:AA,'A-methods'!$AG:$AG,"absolute",'A-methods'!$AF:$AF,$B1290,'A-methods'!$G:$G,$C1290,'A-methods'!$A:$A,$D1290)</f>
        <v>-72693.429999999993</v>
      </c>
      <c r="V1290" s="243">
        <f>SUMIFS('A-methods'!AB:AB,'A-methods'!$AG:$AG,"absolute",'A-methods'!$AF:$AF,$B1290,'A-methods'!$G:$G,$C1290,'A-methods'!$A:$A,$D1290)</f>
        <v>-72693.429999999993</v>
      </c>
      <c r="W1290" s="243">
        <f>SUMIFS('A-methods'!AC:AC,'A-methods'!$AG:$AG,"absolute",'A-methods'!$AF:$AF,$B1290,'A-methods'!$G:$G,$C1290,'A-methods'!$A:$A,$D1290)</f>
        <v>-72693.429999999993</v>
      </c>
      <c r="X1290" s="243">
        <f>SUMIFS('A-methods'!AD:AD,'A-methods'!$AG:$AG,"absolute",'A-methods'!$AF:$AF,$B1290,'A-methods'!$G:$G,$C1290,'A-methods'!$A:$A,$D1290)</f>
        <v>-72693.429999999993</v>
      </c>
      <c r="Y1290" s="243">
        <f>SUMIFS('A-methods'!AE:AE,'A-methods'!$AG:$AG,"absolute",'A-methods'!$AF:$AF,$B1290,'A-methods'!$G:$G,$C1290,'A-methods'!$A:$A,$D1290)</f>
        <v>-72693.429999999993</v>
      </c>
    </row>
    <row r="1291" spans="1:25">
      <c r="A1291" s="237" t="s">
        <v>258</v>
      </c>
      <c r="B1291" s="221" t="s">
        <v>766</v>
      </c>
      <c r="C1291" s="274" t="str">
        <f t="shared" si="124"/>
        <v>SA</v>
      </c>
      <c r="D1291" s="272" t="str">
        <f t="shared" si="125"/>
        <v>Low</v>
      </c>
      <c r="E1291" s="195">
        <f>SUMIFS('A-methods'!K:K,'A-methods'!$AG:$AG,"absolute",'A-methods'!$AF:$AF,$B1291,'A-methods'!$G:$G,$C1291,'A-methods'!$A:$A,$D1291)</f>
        <v>4112.2431380647904</v>
      </c>
      <c r="F1291" s="243">
        <f>SUMIFS('A-methods'!L:L,'A-methods'!$AG:$AG,"absolute",'A-methods'!$AF:$AF,$B1291,'A-methods'!$G:$G,$C1291,'A-methods'!$A:$A,$D1291)</f>
        <v>4029.9982753034947</v>
      </c>
      <c r="G1291" s="243">
        <f>SUMIFS('A-methods'!M:M,'A-methods'!$AG:$AG,"absolute",'A-methods'!$AF:$AF,$B1291,'A-methods'!$G:$G,$C1291,'A-methods'!$A:$A,$D1291)</f>
        <v>3949.3983097974246</v>
      </c>
      <c r="H1291" s="243">
        <f>SUMIFS('A-methods'!N:N,'A-methods'!$AG:$AG,"absolute",'A-methods'!$AF:$AF,$B1291,'A-methods'!$G:$G,$C1291,'A-methods'!$A:$A,$D1291)</f>
        <v>3870.4103436014761</v>
      </c>
      <c r="I1291" s="243">
        <f>SUMIFS('A-methods'!O:O,'A-methods'!$AG:$AG,"absolute",'A-methods'!$AF:$AF,$B1291,'A-methods'!$G:$G,$C1291,'A-methods'!$A:$A,$D1291)</f>
        <v>3793.0021367294466</v>
      </c>
      <c r="J1291" s="243">
        <f>SUMIFS('A-methods'!P:P,'A-methods'!$AG:$AG,"absolute",'A-methods'!$AF:$AF,$B1291,'A-methods'!$G:$G,$C1291,'A-methods'!$A:$A,$D1291)</f>
        <v>3717.1420939948575</v>
      </c>
      <c r="K1291" s="243">
        <f>SUMIFS('A-methods'!Q:Q,'A-methods'!$AG:$AG,"absolute",'A-methods'!$AF:$AF,$B1291,'A-methods'!$G:$G,$C1291,'A-methods'!$A:$A,$D1291)</f>
        <v>3642.7992521149604</v>
      </c>
      <c r="L1291" s="243">
        <f>SUMIFS('A-methods'!R:R,'A-methods'!$AG:$AG,"absolute",'A-methods'!$AF:$AF,$B1291,'A-methods'!$G:$G,$C1291,'A-methods'!$A:$A,$D1291)</f>
        <v>3569.943267072661</v>
      </c>
      <c r="M1291" s="243">
        <f>SUMIFS('A-methods'!S:S,'A-methods'!$AG:$AG,"absolute",'A-methods'!$AF:$AF,$B1291,'A-methods'!$G:$G,$C1291,'A-methods'!$A:$A,$D1291)</f>
        <v>3498.5444017312079</v>
      </c>
      <c r="N1291" s="243">
        <f>SUMIFS('A-methods'!T:T,'A-methods'!$AG:$AG,"absolute",'A-methods'!$AF:$AF,$B1291,'A-methods'!$G:$G,$C1291,'A-methods'!$A:$A,$D1291)</f>
        <v>3428.5735136965836</v>
      </c>
      <c r="O1291" s="243">
        <f>SUMIFS('A-methods'!U:U,'A-methods'!$AG:$AG,"absolute",'A-methods'!$AF:$AF,$B1291,'A-methods'!$G:$G,$C1291,'A-methods'!$A:$A,$D1291)</f>
        <v>3360.0020434226517</v>
      </c>
      <c r="P1291" s="243">
        <f>SUMIFS('A-methods'!V:V,'A-methods'!$AG:$AG,"absolute",'A-methods'!$AF:$AF,$B1291,'A-methods'!$G:$G,$C1291,'A-methods'!$A:$A,$D1291)</f>
        <v>3292.8020025541987</v>
      </c>
      <c r="Q1291" s="243">
        <f>SUMIFS('A-methods'!W:W,'A-methods'!$AG:$AG,"absolute",'A-methods'!$AF:$AF,$B1291,'A-methods'!$G:$G,$C1291,'A-methods'!$A:$A,$D1291)</f>
        <v>3226.9459625031145</v>
      </c>
      <c r="R1291" s="243">
        <f>SUMIFS('A-methods'!X:X,'A-methods'!$AG:$AG,"absolute",'A-methods'!$AF:$AF,$B1291,'A-methods'!$G:$G,$C1291,'A-methods'!$A:$A,$D1291)</f>
        <v>3162.4070432530521</v>
      </c>
      <c r="S1291" s="243">
        <f>SUMIFS('A-methods'!Y:Y,'A-methods'!$AG:$AG,"absolute",'A-methods'!$AF:$AF,$B1291,'A-methods'!$G:$G,$C1291,'A-methods'!$A:$A,$D1291)</f>
        <v>3099.158902387991</v>
      </c>
      <c r="T1291" s="243">
        <f>SUMIFS('A-methods'!Z:Z,'A-methods'!$AG:$AG,"absolute",'A-methods'!$AF:$AF,$B1291,'A-methods'!$G:$G,$C1291,'A-methods'!$A:$A,$D1291)</f>
        <v>3037.1757243402312</v>
      </c>
      <c r="U1291" s="243">
        <f>SUMIFS('A-methods'!AA:AA,'A-methods'!$AG:$AG,"absolute",'A-methods'!$AF:$AF,$B1291,'A-methods'!$G:$G,$C1291,'A-methods'!$A:$A,$D1291)</f>
        <v>2976.4322098534267</v>
      </c>
      <c r="V1291" s="243">
        <f>SUMIFS('A-methods'!AB:AB,'A-methods'!$AG:$AG,"absolute",'A-methods'!$AF:$AF,$B1291,'A-methods'!$G:$G,$C1291,'A-methods'!$A:$A,$D1291)</f>
        <v>2916.9035656563583</v>
      </c>
      <c r="W1291" s="243">
        <f>SUMIFS('A-methods'!AC:AC,'A-methods'!$AG:$AG,"absolute",'A-methods'!$AF:$AF,$B1291,'A-methods'!$G:$G,$C1291,'A-methods'!$A:$A,$D1291)</f>
        <v>2858.565494343231</v>
      </c>
      <c r="X1291" s="243">
        <f>SUMIFS('A-methods'!AD:AD,'A-methods'!$AG:$AG,"absolute",'A-methods'!$AF:$AF,$B1291,'A-methods'!$G:$G,$C1291,'A-methods'!$A:$A,$D1291)</f>
        <v>2801.3941844563665</v>
      </c>
      <c r="Y1291" s="243">
        <f>SUMIFS('A-methods'!AE:AE,'A-methods'!$AG:$AG,"absolute",'A-methods'!$AF:$AF,$B1291,'A-methods'!$G:$G,$C1291,'A-methods'!$A:$A,$D1291)</f>
        <v>2745.366300767239</v>
      </c>
    </row>
    <row r="1292" spans="1:25">
      <c r="A1292" s="237" t="s">
        <v>259</v>
      </c>
      <c r="B1292" s="221" t="s">
        <v>263</v>
      </c>
      <c r="C1292" s="274" t="str">
        <f t="shared" si="124"/>
        <v>SA</v>
      </c>
      <c r="D1292" s="272" t="str">
        <f t="shared" si="125"/>
        <v>Low</v>
      </c>
      <c r="E1292" s="195">
        <f>SUMIFS('A-methods'!K:K,'A-methods'!$AG:$AG,"absolute",'A-methods'!$AF:$AF,$B1292,'A-methods'!$G:$G,$C1292,'A-methods'!$A:$A,$D1292)</f>
        <v>0</v>
      </c>
      <c r="F1292" s="243">
        <f>SUMIFS('A-methods'!L:L,'A-methods'!$AG:$AG,"absolute",'A-methods'!$AF:$AF,$B1292,'A-methods'!$G:$G,$C1292,'A-methods'!$A:$A,$D1292)</f>
        <v>0</v>
      </c>
      <c r="G1292" s="243">
        <f>SUMIFS('A-methods'!M:M,'A-methods'!$AG:$AG,"absolute",'A-methods'!$AF:$AF,$B1292,'A-methods'!$G:$G,$C1292,'A-methods'!$A:$A,$D1292)</f>
        <v>0</v>
      </c>
      <c r="H1292" s="243">
        <f>SUMIFS('A-methods'!N:N,'A-methods'!$AG:$AG,"absolute",'A-methods'!$AF:$AF,$B1292,'A-methods'!$G:$G,$C1292,'A-methods'!$A:$A,$D1292)</f>
        <v>0</v>
      </c>
      <c r="I1292" s="243">
        <f>SUMIFS('A-methods'!O:O,'A-methods'!$AG:$AG,"absolute",'A-methods'!$AF:$AF,$B1292,'A-methods'!$G:$G,$C1292,'A-methods'!$A:$A,$D1292)</f>
        <v>0</v>
      </c>
      <c r="J1292" s="243">
        <f>SUMIFS('A-methods'!P:P,'A-methods'!$AG:$AG,"absolute",'A-methods'!$AF:$AF,$B1292,'A-methods'!$G:$G,$C1292,'A-methods'!$A:$A,$D1292)</f>
        <v>0</v>
      </c>
      <c r="K1292" s="243">
        <f>SUMIFS('A-methods'!Q:Q,'A-methods'!$AG:$AG,"absolute",'A-methods'!$AF:$AF,$B1292,'A-methods'!$G:$G,$C1292,'A-methods'!$A:$A,$D1292)</f>
        <v>0</v>
      </c>
      <c r="L1292" s="243">
        <f>SUMIFS('A-methods'!R:R,'A-methods'!$AG:$AG,"absolute",'A-methods'!$AF:$AF,$B1292,'A-methods'!$G:$G,$C1292,'A-methods'!$A:$A,$D1292)</f>
        <v>0</v>
      </c>
      <c r="M1292" s="243">
        <f>SUMIFS('A-methods'!S:S,'A-methods'!$AG:$AG,"absolute",'A-methods'!$AF:$AF,$B1292,'A-methods'!$G:$G,$C1292,'A-methods'!$A:$A,$D1292)</f>
        <v>0</v>
      </c>
      <c r="N1292" s="243">
        <f>SUMIFS('A-methods'!T:T,'A-methods'!$AG:$AG,"absolute",'A-methods'!$AF:$AF,$B1292,'A-methods'!$G:$G,$C1292,'A-methods'!$A:$A,$D1292)</f>
        <v>0</v>
      </c>
      <c r="O1292" s="243">
        <f>SUMIFS('A-methods'!U:U,'A-methods'!$AG:$AG,"absolute",'A-methods'!$AF:$AF,$B1292,'A-methods'!$G:$G,$C1292,'A-methods'!$A:$A,$D1292)</f>
        <v>0</v>
      </c>
      <c r="P1292" s="243">
        <f>SUMIFS('A-methods'!V:V,'A-methods'!$AG:$AG,"absolute",'A-methods'!$AF:$AF,$B1292,'A-methods'!$G:$G,$C1292,'A-methods'!$A:$A,$D1292)</f>
        <v>0</v>
      </c>
      <c r="Q1292" s="243">
        <f>SUMIFS('A-methods'!W:W,'A-methods'!$AG:$AG,"absolute",'A-methods'!$AF:$AF,$B1292,'A-methods'!$G:$G,$C1292,'A-methods'!$A:$A,$D1292)</f>
        <v>0</v>
      </c>
      <c r="R1292" s="243">
        <f>SUMIFS('A-methods'!X:X,'A-methods'!$AG:$AG,"absolute",'A-methods'!$AF:$AF,$B1292,'A-methods'!$G:$G,$C1292,'A-methods'!$A:$A,$D1292)</f>
        <v>0</v>
      </c>
      <c r="S1292" s="243">
        <f>SUMIFS('A-methods'!Y:Y,'A-methods'!$AG:$AG,"absolute",'A-methods'!$AF:$AF,$B1292,'A-methods'!$G:$G,$C1292,'A-methods'!$A:$A,$D1292)</f>
        <v>0</v>
      </c>
      <c r="T1292" s="243">
        <f>SUMIFS('A-methods'!Z:Z,'A-methods'!$AG:$AG,"absolute",'A-methods'!$AF:$AF,$B1292,'A-methods'!$G:$G,$C1292,'A-methods'!$A:$A,$D1292)</f>
        <v>0</v>
      </c>
      <c r="U1292" s="243">
        <f>SUMIFS('A-methods'!AA:AA,'A-methods'!$AG:$AG,"absolute",'A-methods'!$AF:$AF,$B1292,'A-methods'!$G:$G,$C1292,'A-methods'!$A:$A,$D1292)</f>
        <v>0</v>
      </c>
      <c r="V1292" s="243">
        <f>SUMIFS('A-methods'!AB:AB,'A-methods'!$AG:$AG,"absolute",'A-methods'!$AF:$AF,$B1292,'A-methods'!$G:$G,$C1292,'A-methods'!$A:$A,$D1292)</f>
        <v>0</v>
      </c>
      <c r="W1292" s="243">
        <f>SUMIFS('A-methods'!AC:AC,'A-methods'!$AG:$AG,"absolute",'A-methods'!$AF:$AF,$B1292,'A-methods'!$G:$G,$C1292,'A-methods'!$A:$A,$D1292)</f>
        <v>0</v>
      </c>
      <c r="X1292" s="243">
        <f>SUMIFS('A-methods'!AD:AD,'A-methods'!$AG:$AG,"absolute",'A-methods'!$AF:$AF,$B1292,'A-methods'!$G:$G,$C1292,'A-methods'!$A:$A,$D1292)</f>
        <v>0</v>
      </c>
      <c r="Y1292" s="243">
        <f>SUMIFS('A-methods'!AE:AE,'A-methods'!$AG:$AG,"absolute",'A-methods'!$AF:$AF,$B1292,'A-methods'!$G:$G,$C1292,'A-methods'!$A:$A,$D1292)</f>
        <v>0</v>
      </c>
    </row>
    <row r="1293" spans="1:25">
      <c r="A1293" s="237" t="s">
        <v>171</v>
      </c>
      <c r="B1293" s="221" t="s">
        <v>172</v>
      </c>
      <c r="C1293" s="274" t="str">
        <f t="shared" si="124"/>
        <v>SA</v>
      </c>
      <c r="D1293" s="272" t="str">
        <f t="shared" si="125"/>
        <v>Low</v>
      </c>
      <c r="E1293" s="195">
        <f>SUMIFS('A-methods'!K:K,'A-methods'!$AG:$AG,"absolute",'A-methods'!$AF:$AF,$B1293,'A-methods'!$G:$G,$C1293,'A-methods'!$A:$A,$D1293)</f>
        <v>-7995.6400000000012</v>
      </c>
      <c r="F1293" s="243">
        <f>SUMIFS('A-methods'!L:L,'A-methods'!$AG:$AG,"absolute",'A-methods'!$AF:$AF,$B1293,'A-methods'!$G:$G,$C1293,'A-methods'!$A:$A,$D1293)</f>
        <v>-7995.6400000000012</v>
      </c>
      <c r="G1293" s="243">
        <f>SUMIFS('A-methods'!M:M,'A-methods'!$AG:$AG,"absolute",'A-methods'!$AF:$AF,$B1293,'A-methods'!$G:$G,$C1293,'A-methods'!$A:$A,$D1293)</f>
        <v>-7995.6400000000012</v>
      </c>
      <c r="H1293" s="243">
        <f>SUMIFS('A-methods'!N:N,'A-methods'!$AG:$AG,"absolute",'A-methods'!$AF:$AF,$B1293,'A-methods'!$G:$G,$C1293,'A-methods'!$A:$A,$D1293)</f>
        <v>-7995.6400000000012</v>
      </c>
      <c r="I1293" s="243">
        <f>SUMIFS('A-methods'!O:O,'A-methods'!$AG:$AG,"absolute",'A-methods'!$AF:$AF,$B1293,'A-methods'!$G:$G,$C1293,'A-methods'!$A:$A,$D1293)</f>
        <v>-7995.6400000000012</v>
      </c>
      <c r="J1293" s="243">
        <f>SUMIFS('A-methods'!P:P,'A-methods'!$AG:$AG,"absolute",'A-methods'!$AF:$AF,$B1293,'A-methods'!$G:$G,$C1293,'A-methods'!$A:$A,$D1293)</f>
        <v>-7995.6400000000012</v>
      </c>
      <c r="K1293" s="243">
        <f>SUMIFS('A-methods'!Q:Q,'A-methods'!$AG:$AG,"absolute",'A-methods'!$AF:$AF,$B1293,'A-methods'!$G:$G,$C1293,'A-methods'!$A:$A,$D1293)</f>
        <v>-7995.6400000000012</v>
      </c>
      <c r="L1293" s="243">
        <f>SUMIFS('A-methods'!R:R,'A-methods'!$AG:$AG,"absolute",'A-methods'!$AF:$AF,$B1293,'A-methods'!$G:$G,$C1293,'A-methods'!$A:$A,$D1293)</f>
        <v>-7995.6400000000012</v>
      </c>
      <c r="M1293" s="243">
        <f>SUMIFS('A-methods'!S:S,'A-methods'!$AG:$AG,"absolute",'A-methods'!$AF:$AF,$B1293,'A-methods'!$G:$G,$C1293,'A-methods'!$A:$A,$D1293)</f>
        <v>-7995.6400000000012</v>
      </c>
      <c r="N1293" s="243">
        <f>SUMIFS('A-methods'!T:T,'A-methods'!$AG:$AG,"absolute",'A-methods'!$AF:$AF,$B1293,'A-methods'!$G:$G,$C1293,'A-methods'!$A:$A,$D1293)</f>
        <v>-7995.6400000000012</v>
      </c>
      <c r="O1293" s="243">
        <f>SUMIFS('A-methods'!U:U,'A-methods'!$AG:$AG,"absolute",'A-methods'!$AF:$AF,$B1293,'A-methods'!$G:$G,$C1293,'A-methods'!$A:$A,$D1293)</f>
        <v>-7995.6400000000012</v>
      </c>
      <c r="P1293" s="243">
        <f>SUMIFS('A-methods'!V:V,'A-methods'!$AG:$AG,"absolute",'A-methods'!$AF:$AF,$B1293,'A-methods'!$G:$G,$C1293,'A-methods'!$A:$A,$D1293)</f>
        <v>-7995.6400000000012</v>
      </c>
      <c r="Q1293" s="243">
        <f>SUMIFS('A-methods'!W:W,'A-methods'!$AG:$AG,"absolute",'A-methods'!$AF:$AF,$B1293,'A-methods'!$G:$G,$C1293,'A-methods'!$A:$A,$D1293)</f>
        <v>-7995.6400000000012</v>
      </c>
      <c r="R1293" s="243">
        <f>SUMIFS('A-methods'!X:X,'A-methods'!$AG:$AG,"absolute",'A-methods'!$AF:$AF,$B1293,'A-methods'!$G:$G,$C1293,'A-methods'!$A:$A,$D1293)</f>
        <v>-7995.6400000000012</v>
      </c>
      <c r="S1293" s="243">
        <f>SUMIFS('A-methods'!Y:Y,'A-methods'!$AG:$AG,"absolute",'A-methods'!$AF:$AF,$B1293,'A-methods'!$G:$G,$C1293,'A-methods'!$A:$A,$D1293)</f>
        <v>-7995.6400000000012</v>
      </c>
      <c r="T1293" s="243">
        <f>SUMIFS('A-methods'!Z:Z,'A-methods'!$AG:$AG,"absolute",'A-methods'!$AF:$AF,$B1293,'A-methods'!$G:$G,$C1293,'A-methods'!$A:$A,$D1293)</f>
        <v>-7995.6400000000012</v>
      </c>
      <c r="U1293" s="243">
        <f>SUMIFS('A-methods'!AA:AA,'A-methods'!$AG:$AG,"absolute",'A-methods'!$AF:$AF,$B1293,'A-methods'!$G:$G,$C1293,'A-methods'!$A:$A,$D1293)</f>
        <v>-7995.6400000000012</v>
      </c>
      <c r="V1293" s="243">
        <f>SUMIFS('A-methods'!AB:AB,'A-methods'!$AG:$AG,"absolute",'A-methods'!$AF:$AF,$B1293,'A-methods'!$G:$G,$C1293,'A-methods'!$A:$A,$D1293)</f>
        <v>-7995.6400000000012</v>
      </c>
      <c r="W1293" s="243">
        <f>SUMIFS('A-methods'!AC:AC,'A-methods'!$AG:$AG,"absolute",'A-methods'!$AF:$AF,$B1293,'A-methods'!$G:$G,$C1293,'A-methods'!$A:$A,$D1293)</f>
        <v>-7995.6400000000012</v>
      </c>
      <c r="X1293" s="243">
        <f>SUMIFS('A-methods'!AD:AD,'A-methods'!$AG:$AG,"absolute",'A-methods'!$AF:$AF,$B1293,'A-methods'!$G:$G,$C1293,'A-methods'!$A:$A,$D1293)</f>
        <v>-7995.6400000000012</v>
      </c>
      <c r="Y1293" s="243">
        <f>SUMIFS('A-methods'!AE:AE,'A-methods'!$AG:$AG,"absolute",'A-methods'!$AF:$AF,$B1293,'A-methods'!$G:$G,$C1293,'A-methods'!$A:$A,$D1293)</f>
        <v>-7995.6400000000012</v>
      </c>
    </row>
    <row r="1294" spans="1:25">
      <c r="A1294" s="237" t="s">
        <v>260</v>
      </c>
      <c r="B1294" s="221" t="s">
        <v>264</v>
      </c>
      <c r="C1294" s="274" t="str">
        <f t="shared" si="124"/>
        <v>SA</v>
      </c>
      <c r="D1294" s="272" t="str">
        <f t="shared" si="125"/>
        <v>Low</v>
      </c>
      <c r="E1294" s="195">
        <f>SUMIFS('A-methods'!K:K,'A-methods'!$AG:$AG,"absolute",'A-methods'!$AF:$AF,$B1294,'A-methods'!$G:$G,$C1294,'A-methods'!$A:$A,$D1294)</f>
        <v>0</v>
      </c>
      <c r="F1294" s="243">
        <f>SUMIFS('A-methods'!L:L,'A-methods'!$AG:$AG,"absolute",'A-methods'!$AF:$AF,$B1294,'A-methods'!$G:$G,$C1294,'A-methods'!$A:$A,$D1294)</f>
        <v>0</v>
      </c>
      <c r="G1294" s="243">
        <f>SUMIFS('A-methods'!M:M,'A-methods'!$AG:$AG,"absolute",'A-methods'!$AF:$AF,$B1294,'A-methods'!$G:$G,$C1294,'A-methods'!$A:$A,$D1294)</f>
        <v>0</v>
      </c>
      <c r="H1294" s="243">
        <f>SUMIFS('A-methods'!N:N,'A-methods'!$AG:$AG,"absolute",'A-methods'!$AF:$AF,$B1294,'A-methods'!$G:$G,$C1294,'A-methods'!$A:$A,$D1294)</f>
        <v>0</v>
      </c>
      <c r="I1294" s="243">
        <f>SUMIFS('A-methods'!O:O,'A-methods'!$AG:$AG,"absolute",'A-methods'!$AF:$AF,$B1294,'A-methods'!$G:$G,$C1294,'A-methods'!$A:$A,$D1294)</f>
        <v>0</v>
      </c>
      <c r="J1294" s="243">
        <f>SUMIFS('A-methods'!P:P,'A-methods'!$AG:$AG,"absolute",'A-methods'!$AF:$AF,$B1294,'A-methods'!$G:$G,$C1294,'A-methods'!$A:$A,$D1294)</f>
        <v>0</v>
      </c>
      <c r="K1294" s="243">
        <f>SUMIFS('A-methods'!Q:Q,'A-methods'!$AG:$AG,"absolute",'A-methods'!$AF:$AF,$B1294,'A-methods'!$G:$G,$C1294,'A-methods'!$A:$A,$D1294)</f>
        <v>0</v>
      </c>
      <c r="L1294" s="243">
        <f>SUMIFS('A-methods'!R:R,'A-methods'!$AG:$AG,"absolute",'A-methods'!$AF:$AF,$B1294,'A-methods'!$G:$G,$C1294,'A-methods'!$A:$A,$D1294)</f>
        <v>0</v>
      </c>
      <c r="M1294" s="243">
        <f>SUMIFS('A-methods'!S:S,'A-methods'!$AG:$AG,"absolute",'A-methods'!$AF:$AF,$B1294,'A-methods'!$G:$G,$C1294,'A-methods'!$A:$A,$D1294)</f>
        <v>0</v>
      </c>
      <c r="N1294" s="243">
        <f>SUMIFS('A-methods'!T:T,'A-methods'!$AG:$AG,"absolute",'A-methods'!$AF:$AF,$B1294,'A-methods'!$G:$G,$C1294,'A-methods'!$A:$A,$D1294)</f>
        <v>0</v>
      </c>
      <c r="O1294" s="243">
        <f>SUMIFS('A-methods'!U:U,'A-methods'!$AG:$AG,"absolute",'A-methods'!$AF:$AF,$B1294,'A-methods'!$G:$G,$C1294,'A-methods'!$A:$A,$D1294)</f>
        <v>0</v>
      </c>
      <c r="P1294" s="243">
        <f>SUMIFS('A-methods'!V:V,'A-methods'!$AG:$AG,"absolute",'A-methods'!$AF:$AF,$B1294,'A-methods'!$G:$G,$C1294,'A-methods'!$A:$A,$D1294)</f>
        <v>0</v>
      </c>
      <c r="Q1294" s="243">
        <f>SUMIFS('A-methods'!W:W,'A-methods'!$AG:$AG,"absolute",'A-methods'!$AF:$AF,$B1294,'A-methods'!$G:$G,$C1294,'A-methods'!$A:$A,$D1294)</f>
        <v>0</v>
      </c>
      <c r="R1294" s="243">
        <f>SUMIFS('A-methods'!X:X,'A-methods'!$AG:$AG,"absolute",'A-methods'!$AF:$AF,$B1294,'A-methods'!$G:$G,$C1294,'A-methods'!$A:$A,$D1294)</f>
        <v>0</v>
      </c>
      <c r="S1294" s="243">
        <f>SUMIFS('A-methods'!Y:Y,'A-methods'!$AG:$AG,"absolute",'A-methods'!$AF:$AF,$B1294,'A-methods'!$G:$G,$C1294,'A-methods'!$A:$A,$D1294)</f>
        <v>0</v>
      </c>
      <c r="T1294" s="243">
        <f>SUMIFS('A-methods'!Z:Z,'A-methods'!$AG:$AG,"absolute",'A-methods'!$AF:$AF,$B1294,'A-methods'!$G:$G,$C1294,'A-methods'!$A:$A,$D1294)</f>
        <v>0</v>
      </c>
      <c r="U1294" s="243">
        <f>SUMIFS('A-methods'!AA:AA,'A-methods'!$AG:$AG,"absolute",'A-methods'!$AF:$AF,$B1294,'A-methods'!$G:$G,$C1294,'A-methods'!$A:$A,$D1294)</f>
        <v>0</v>
      </c>
      <c r="V1294" s="243">
        <f>SUMIFS('A-methods'!AB:AB,'A-methods'!$AG:$AG,"absolute",'A-methods'!$AF:$AF,$B1294,'A-methods'!$G:$G,$C1294,'A-methods'!$A:$A,$D1294)</f>
        <v>0</v>
      </c>
      <c r="W1294" s="243">
        <f>SUMIFS('A-methods'!AC:AC,'A-methods'!$AG:$AG,"absolute",'A-methods'!$AF:$AF,$B1294,'A-methods'!$G:$G,$C1294,'A-methods'!$A:$A,$D1294)</f>
        <v>0</v>
      </c>
      <c r="X1294" s="243">
        <f>SUMIFS('A-methods'!AD:AD,'A-methods'!$AG:$AG,"absolute",'A-methods'!$AF:$AF,$B1294,'A-methods'!$G:$G,$C1294,'A-methods'!$A:$A,$D1294)</f>
        <v>0</v>
      </c>
      <c r="Y1294" s="243">
        <f>SUMIFS('A-methods'!AE:AE,'A-methods'!$AG:$AG,"absolute",'A-methods'!$AF:$AF,$B1294,'A-methods'!$G:$G,$C1294,'A-methods'!$A:$A,$D1294)</f>
        <v>0</v>
      </c>
    </row>
    <row r="1295" spans="1:25">
      <c r="A1295" s="237" t="s">
        <v>175</v>
      </c>
      <c r="B1295" s="221" t="s">
        <v>373</v>
      </c>
      <c r="C1295" s="274" t="str">
        <f t="shared" si="124"/>
        <v>SA</v>
      </c>
      <c r="D1295" s="272" t="str">
        <f t="shared" si="125"/>
        <v>Low</v>
      </c>
      <c r="E1295" s="195">
        <f>SUMIFS('A-methods'!K:K,'A-methods'!$AG:$AG,"absolute",'A-methods'!$AF:$AF,$B1295,'A-methods'!$G:$G,$C1295,'A-methods'!$A:$A,$D1295)</f>
        <v>0</v>
      </c>
      <c r="F1295" s="243">
        <f>SUMIFS('A-methods'!L:L,'A-methods'!$AG:$AG,"absolute",'A-methods'!$AF:$AF,$B1295,'A-methods'!$G:$G,$C1295,'A-methods'!$A:$A,$D1295)</f>
        <v>0</v>
      </c>
      <c r="G1295" s="243">
        <f>SUMIFS('A-methods'!M:M,'A-methods'!$AG:$AG,"absolute",'A-methods'!$AF:$AF,$B1295,'A-methods'!$G:$G,$C1295,'A-methods'!$A:$A,$D1295)</f>
        <v>0</v>
      </c>
      <c r="H1295" s="243">
        <f>SUMIFS('A-methods'!N:N,'A-methods'!$AG:$AG,"absolute",'A-methods'!$AF:$AF,$B1295,'A-methods'!$G:$G,$C1295,'A-methods'!$A:$A,$D1295)</f>
        <v>0</v>
      </c>
      <c r="I1295" s="243">
        <f>SUMIFS('A-methods'!O:O,'A-methods'!$AG:$AG,"absolute",'A-methods'!$AF:$AF,$B1295,'A-methods'!$G:$G,$C1295,'A-methods'!$A:$A,$D1295)</f>
        <v>0</v>
      </c>
      <c r="J1295" s="243">
        <f>SUMIFS('A-methods'!P:P,'A-methods'!$AG:$AG,"absolute",'A-methods'!$AF:$AF,$B1295,'A-methods'!$G:$G,$C1295,'A-methods'!$A:$A,$D1295)</f>
        <v>0</v>
      </c>
      <c r="K1295" s="243">
        <f>SUMIFS('A-methods'!Q:Q,'A-methods'!$AG:$AG,"absolute",'A-methods'!$AF:$AF,$B1295,'A-methods'!$G:$G,$C1295,'A-methods'!$A:$A,$D1295)</f>
        <v>0</v>
      </c>
      <c r="L1295" s="243">
        <f>SUMIFS('A-methods'!R:R,'A-methods'!$AG:$AG,"absolute",'A-methods'!$AF:$AF,$B1295,'A-methods'!$G:$G,$C1295,'A-methods'!$A:$A,$D1295)</f>
        <v>0</v>
      </c>
      <c r="M1295" s="243">
        <f>SUMIFS('A-methods'!S:S,'A-methods'!$AG:$AG,"absolute",'A-methods'!$AF:$AF,$B1295,'A-methods'!$G:$G,$C1295,'A-methods'!$A:$A,$D1295)</f>
        <v>0</v>
      </c>
      <c r="N1295" s="243">
        <f>SUMIFS('A-methods'!T:T,'A-methods'!$AG:$AG,"absolute",'A-methods'!$AF:$AF,$B1295,'A-methods'!$G:$G,$C1295,'A-methods'!$A:$A,$D1295)</f>
        <v>0</v>
      </c>
      <c r="O1295" s="243">
        <f>SUMIFS('A-methods'!U:U,'A-methods'!$AG:$AG,"absolute",'A-methods'!$AF:$AF,$B1295,'A-methods'!$G:$G,$C1295,'A-methods'!$A:$A,$D1295)</f>
        <v>0</v>
      </c>
      <c r="P1295" s="243">
        <f>SUMIFS('A-methods'!V:V,'A-methods'!$AG:$AG,"absolute",'A-methods'!$AF:$AF,$B1295,'A-methods'!$G:$G,$C1295,'A-methods'!$A:$A,$D1295)</f>
        <v>0</v>
      </c>
      <c r="Q1295" s="243">
        <f>SUMIFS('A-methods'!W:W,'A-methods'!$AG:$AG,"absolute",'A-methods'!$AF:$AF,$B1295,'A-methods'!$G:$G,$C1295,'A-methods'!$A:$A,$D1295)</f>
        <v>0</v>
      </c>
      <c r="R1295" s="243">
        <f>SUMIFS('A-methods'!X:X,'A-methods'!$AG:$AG,"absolute",'A-methods'!$AF:$AF,$B1295,'A-methods'!$G:$G,$C1295,'A-methods'!$A:$A,$D1295)</f>
        <v>0</v>
      </c>
      <c r="S1295" s="243">
        <f>SUMIFS('A-methods'!Y:Y,'A-methods'!$AG:$AG,"absolute",'A-methods'!$AF:$AF,$B1295,'A-methods'!$G:$G,$C1295,'A-methods'!$A:$A,$D1295)</f>
        <v>0</v>
      </c>
      <c r="T1295" s="243">
        <f>SUMIFS('A-methods'!Z:Z,'A-methods'!$AG:$AG,"absolute",'A-methods'!$AF:$AF,$B1295,'A-methods'!$G:$G,$C1295,'A-methods'!$A:$A,$D1295)</f>
        <v>0</v>
      </c>
      <c r="U1295" s="243">
        <f>SUMIFS('A-methods'!AA:AA,'A-methods'!$AG:$AG,"absolute",'A-methods'!$AF:$AF,$B1295,'A-methods'!$G:$G,$C1295,'A-methods'!$A:$A,$D1295)</f>
        <v>0</v>
      </c>
      <c r="V1295" s="243">
        <f>SUMIFS('A-methods'!AB:AB,'A-methods'!$AG:$AG,"absolute",'A-methods'!$AF:$AF,$B1295,'A-methods'!$G:$G,$C1295,'A-methods'!$A:$A,$D1295)</f>
        <v>0</v>
      </c>
      <c r="W1295" s="243">
        <f>SUMIFS('A-methods'!AC:AC,'A-methods'!$AG:$AG,"absolute",'A-methods'!$AF:$AF,$B1295,'A-methods'!$G:$G,$C1295,'A-methods'!$A:$A,$D1295)</f>
        <v>0</v>
      </c>
      <c r="X1295" s="243">
        <f>SUMIFS('A-methods'!AD:AD,'A-methods'!$AG:$AG,"absolute",'A-methods'!$AF:$AF,$B1295,'A-methods'!$G:$G,$C1295,'A-methods'!$A:$A,$D1295)</f>
        <v>0</v>
      </c>
      <c r="Y1295" s="243">
        <f>SUMIFS('A-methods'!AE:AE,'A-methods'!$AG:$AG,"absolute",'A-methods'!$AF:$AF,$B1295,'A-methods'!$G:$G,$C1295,'A-methods'!$A:$A,$D1295)</f>
        <v>0</v>
      </c>
    </row>
    <row r="1296" spans="1:25">
      <c r="A1296" s="237" t="s">
        <v>189</v>
      </c>
      <c r="B1296" s="221" t="s">
        <v>190</v>
      </c>
      <c r="C1296" s="274" t="str">
        <f t="shared" si="124"/>
        <v>SA</v>
      </c>
      <c r="D1296" s="272" t="str">
        <f t="shared" si="125"/>
        <v>Low</v>
      </c>
      <c r="E1296" s="195">
        <f>SUMIFS('A-methods'!K:K,'A-methods'!$AG:$AG,"absolute",'A-methods'!$AF:$AF,$B1296,'A-methods'!$G:$G,$C1296,'A-methods'!$A:$A,$D1296)</f>
        <v>0</v>
      </c>
      <c r="F1296" s="243">
        <f>SUMIFS('A-methods'!L:L,'A-methods'!$AG:$AG,"absolute",'A-methods'!$AF:$AF,$B1296,'A-methods'!$G:$G,$C1296,'A-methods'!$A:$A,$D1296)</f>
        <v>0</v>
      </c>
      <c r="G1296" s="243">
        <f>SUMIFS('A-methods'!M:M,'A-methods'!$AG:$AG,"absolute",'A-methods'!$AF:$AF,$B1296,'A-methods'!$G:$G,$C1296,'A-methods'!$A:$A,$D1296)</f>
        <v>0</v>
      </c>
      <c r="H1296" s="243">
        <f>SUMIFS('A-methods'!N:N,'A-methods'!$AG:$AG,"absolute",'A-methods'!$AF:$AF,$B1296,'A-methods'!$G:$G,$C1296,'A-methods'!$A:$A,$D1296)</f>
        <v>0</v>
      </c>
      <c r="I1296" s="243">
        <f>SUMIFS('A-methods'!O:O,'A-methods'!$AG:$AG,"absolute",'A-methods'!$AF:$AF,$B1296,'A-methods'!$G:$G,$C1296,'A-methods'!$A:$A,$D1296)</f>
        <v>0</v>
      </c>
      <c r="J1296" s="243">
        <f>SUMIFS('A-methods'!P:P,'A-methods'!$AG:$AG,"absolute",'A-methods'!$AF:$AF,$B1296,'A-methods'!$G:$G,$C1296,'A-methods'!$A:$A,$D1296)</f>
        <v>0</v>
      </c>
      <c r="K1296" s="243">
        <f>SUMIFS('A-methods'!Q:Q,'A-methods'!$AG:$AG,"absolute",'A-methods'!$AF:$AF,$B1296,'A-methods'!$G:$G,$C1296,'A-methods'!$A:$A,$D1296)</f>
        <v>0</v>
      </c>
      <c r="L1296" s="243">
        <f>SUMIFS('A-methods'!R:R,'A-methods'!$AG:$AG,"absolute",'A-methods'!$AF:$AF,$B1296,'A-methods'!$G:$G,$C1296,'A-methods'!$A:$A,$D1296)</f>
        <v>0</v>
      </c>
      <c r="M1296" s="243">
        <f>SUMIFS('A-methods'!S:S,'A-methods'!$AG:$AG,"absolute",'A-methods'!$AF:$AF,$B1296,'A-methods'!$G:$G,$C1296,'A-methods'!$A:$A,$D1296)</f>
        <v>0</v>
      </c>
      <c r="N1296" s="243">
        <f>SUMIFS('A-methods'!T:T,'A-methods'!$AG:$AG,"absolute",'A-methods'!$AF:$AF,$B1296,'A-methods'!$G:$G,$C1296,'A-methods'!$A:$A,$D1296)</f>
        <v>0</v>
      </c>
      <c r="O1296" s="243">
        <f>SUMIFS('A-methods'!U:U,'A-methods'!$AG:$AG,"absolute",'A-methods'!$AF:$AF,$B1296,'A-methods'!$G:$G,$C1296,'A-methods'!$A:$A,$D1296)</f>
        <v>0</v>
      </c>
      <c r="P1296" s="243">
        <f>SUMIFS('A-methods'!V:V,'A-methods'!$AG:$AG,"absolute",'A-methods'!$AF:$AF,$B1296,'A-methods'!$G:$G,$C1296,'A-methods'!$A:$A,$D1296)</f>
        <v>0</v>
      </c>
      <c r="Q1296" s="243">
        <f>SUMIFS('A-methods'!W:W,'A-methods'!$AG:$AG,"absolute",'A-methods'!$AF:$AF,$B1296,'A-methods'!$G:$G,$C1296,'A-methods'!$A:$A,$D1296)</f>
        <v>0</v>
      </c>
      <c r="R1296" s="243">
        <f>SUMIFS('A-methods'!X:X,'A-methods'!$AG:$AG,"absolute",'A-methods'!$AF:$AF,$B1296,'A-methods'!$G:$G,$C1296,'A-methods'!$A:$A,$D1296)</f>
        <v>0</v>
      </c>
      <c r="S1296" s="243">
        <f>SUMIFS('A-methods'!Y:Y,'A-methods'!$AG:$AG,"absolute",'A-methods'!$AF:$AF,$B1296,'A-methods'!$G:$G,$C1296,'A-methods'!$A:$A,$D1296)</f>
        <v>0</v>
      </c>
      <c r="T1296" s="243">
        <f>SUMIFS('A-methods'!Z:Z,'A-methods'!$AG:$AG,"absolute",'A-methods'!$AF:$AF,$B1296,'A-methods'!$G:$G,$C1296,'A-methods'!$A:$A,$D1296)</f>
        <v>0</v>
      </c>
      <c r="U1296" s="243">
        <f>SUMIFS('A-methods'!AA:AA,'A-methods'!$AG:$AG,"absolute",'A-methods'!$AF:$AF,$B1296,'A-methods'!$G:$G,$C1296,'A-methods'!$A:$A,$D1296)</f>
        <v>0</v>
      </c>
      <c r="V1296" s="243">
        <f>SUMIFS('A-methods'!AB:AB,'A-methods'!$AG:$AG,"absolute",'A-methods'!$AF:$AF,$B1296,'A-methods'!$G:$G,$C1296,'A-methods'!$A:$A,$D1296)</f>
        <v>0</v>
      </c>
      <c r="W1296" s="243">
        <f>SUMIFS('A-methods'!AC:AC,'A-methods'!$AG:$AG,"absolute",'A-methods'!$AF:$AF,$B1296,'A-methods'!$G:$G,$C1296,'A-methods'!$A:$A,$D1296)</f>
        <v>0</v>
      </c>
      <c r="X1296" s="243">
        <f>SUMIFS('A-methods'!AD:AD,'A-methods'!$AG:$AG,"absolute",'A-methods'!$AF:$AF,$B1296,'A-methods'!$G:$G,$C1296,'A-methods'!$A:$A,$D1296)</f>
        <v>0</v>
      </c>
      <c r="Y1296" s="243">
        <f>SUMIFS('A-methods'!AE:AE,'A-methods'!$AG:$AG,"absolute",'A-methods'!$AF:$AF,$B1296,'A-methods'!$G:$G,$C1296,'A-methods'!$A:$A,$D1296)</f>
        <v>0</v>
      </c>
    </row>
    <row r="1297" spans="1:27">
      <c r="A1297" s="244" t="s">
        <v>262</v>
      </c>
      <c r="B1297" s="245" t="s">
        <v>265</v>
      </c>
      <c r="C1297" s="188" t="str">
        <f t="shared" si="124"/>
        <v>SA</v>
      </c>
      <c r="D1297" s="275" t="str">
        <f t="shared" si="125"/>
        <v>Low</v>
      </c>
      <c r="E1297" s="198">
        <f>SUMIFS('A-methods'!K:K,'A-methods'!$AG:$AG,"absolute",'A-methods'!$AF:$AF,$B1297,'A-methods'!$G:$G,$C1297,'A-methods'!$A:$A,$D1297)</f>
        <v>0</v>
      </c>
      <c r="F1297" s="196">
        <f>SUMIFS('A-methods'!L:L,'A-methods'!$AG:$AG,"absolute",'A-methods'!$AF:$AF,$B1297,'A-methods'!$G:$G,$C1297,'A-methods'!$A:$A,$D1297)</f>
        <v>0</v>
      </c>
      <c r="G1297" s="196">
        <f>SUMIFS('A-methods'!M:M,'A-methods'!$AG:$AG,"absolute",'A-methods'!$AF:$AF,$B1297,'A-methods'!$G:$G,$C1297,'A-methods'!$A:$A,$D1297)</f>
        <v>0</v>
      </c>
      <c r="H1297" s="196">
        <f>SUMIFS('A-methods'!N:N,'A-methods'!$AG:$AG,"absolute",'A-methods'!$AF:$AF,$B1297,'A-methods'!$G:$G,$C1297,'A-methods'!$A:$A,$D1297)</f>
        <v>0</v>
      </c>
      <c r="I1297" s="196">
        <f>SUMIFS('A-methods'!O:O,'A-methods'!$AG:$AG,"absolute",'A-methods'!$AF:$AF,$B1297,'A-methods'!$G:$G,$C1297,'A-methods'!$A:$A,$D1297)</f>
        <v>0</v>
      </c>
      <c r="J1297" s="196">
        <f>SUMIFS('A-methods'!P:P,'A-methods'!$AG:$AG,"absolute",'A-methods'!$AF:$AF,$B1297,'A-methods'!$G:$G,$C1297,'A-methods'!$A:$A,$D1297)</f>
        <v>0</v>
      </c>
      <c r="K1297" s="196">
        <f>SUMIFS('A-methods'!Q:Q,'A-methods'!$AG:$AG,"absolute",'A-methods'!$AF:$AF,$B1297,'A-methods'!$G:$G,$C1297,'A-methods'!$A:$A,$D1297)</f>
        <v>0</v>
      </c>
      <c r="L1297" s="196">
        <f>SUMIFS('A-methods'!R:R,'A-methods'!$AG:$AG,"absolute",'A-methods'!$AF:$AF,$B1297,'A-methods'!$G:$G,$C1297,'A-methods'!$A:$A,$D1297)</f>
        <v>0</v>
      </c>
      <c r="M1297" s="196">
        <f>SUMIFS('A-methods'!S:S,'A-methods'!$AG:$AG,"absolute",'A-methods'!$AF:$AF,$B1297,'A-methods'!$G:$G,$C1297,'A-methods'!$A:$A,$D1297)</f>
        <v>0</v>
      </c>
      <c r="N1297" s="196">
        <f>SUMIFS('A-methods'!T:T,'A-methods'!$AG:$AG,"absolute",'A-methods'!$AF:$AF,$B1297,'A-methods'!$G:$G,$C1297,'A-methods'!$A:$A,$D1297)</f>
        <v>0</v>
      </c>
      <c r="O1297" s="196">
        <f>SUMIFS('A-methods'!U:U,'A-methods'!$AG:$AG,"absolute",'A-methods'!$AF:$AF,$B1297,'A-methods'!$G:$G,$C1297,'A-methods'!$A:$A,$D1297)</f>
        <v>0</v>
      </c>
      <c r="P1297" s="196">
        <f>SUMIFS('A-methods'!V:V,'A-methods'!$AG:$AG,"absolute",'A-methods'!$AF:$AF,$B1297,'A-methods'!$G:$G,$C1297,'A-methods'!$A:$A,$D1297)</f>
        <v>0</v>
      </c>
      <c r="Q1297" s="196">
        <f>SUMIFS('A-methods'!W:W,'A-methods'!$AG:$AG,"absolute",'A-methods'!$AF:$AF,$B1297,'A-methods'!$G:$G,$C1297,'A-methods'!$A:$A,$D1297)</f>
        <v>0</v>
      </c>
      <c r="R1297" s="196">
        <f>SUMIFS('A-methods'!X:X,'A-methods'!$AG:$AG,"absolute",'A-methods'!$AF:$AF,$B1297,'A-methods'!$G:$G,$C1297,'A-methods'!$A:$A,$D1297)</f>
        <v>0</v>
      </c>
      <c r="S1297" s="196">
        <f>SUMIFS('A-methods'!Y:Y,'A-methods'!$AG:$AG,"absolute",'A-methods'!$AF:$AF,$B1297,'A-methods'!$G:$G,$C1297,'A-methods'!$A:$A,$D1297)</f>
        <v>0</v>
      </c>
      <c r="T1297" s="196">
        <f>SUMIFS('A-methods'!Z:Z,'A-methods'!$AG:$AG,"absolute",'A-methods'!$AF:$AF,$B1297,'A-methods'!$G:$G,$C1297,'A-methods'!$A:$A,$D1297)</f>
        <v>0</v>
      </c>
      <c r="U1297" s="196">
        <f>SUMIFS('A-methods'!AA:AA,'A-methods'!$AG:$AG,"absolute",'A-methods'!$AF:$AF,$B1297,'A-methods'!$G:$G,$C1297,'A-methods'!$A:$A,$D1297)</f>
        <v>0</v>
      </c>
      <c r="V1297" s="196">
        <f>SUMIFS('A-methods'!AB:AB,'A-methods'!$AG:$AG,"absolute",'A-methods'!$AF:$AF,$B1297,'A-methods'!$G:$G,$C1297,'A-methods'!$A:$A,$D1297)</f>
        <v>0</v>
      </c>
      <c r="W1297" s="196">
        <f>SUMIFS('A-methods'!AC:AC,'A-methods'!$AG:$AG,"absolute",'A-methods'!$AF:$AF,$B1297,'A-methods'!$G:$G,$C1297,'A-methods'!$A:$A,$D1297)</f>
        <v>0</v>
      </c>
      <c r="X1297" s="196">
        <f>SUMIFS('A-methods'!AD:AD,'A-methods'!$AG:$AG,"absolute",'A-methods'!$AF:$AF,$B1297,'A-methods'!$G:$G,$C1297,'A-methods'!$A:$A,$D1297)</f>
        <v>0</v>
      </c>
      <c r="Y1297" s="196">
        <f>SUMIFS('A-methods'!AE:AE,'A-methods'!$AG:$AG,"absolute",'A-methods'!$AF:$AF,$B1297,'A-methods'!$G:$G,$C1297,'A-methods'!$A:$A,$D1297)</f>
        <v>0</v>
      </c>
    </row>
    <row r="1298" spans="1:27">
      <c r="D1298" s="305"/>
      <c r="E1298" s="360">
        <f>SUM(E1270:E1297)</f>
        <v>-76576.826861935202</v>
      </c>
      <c r="F1298" s="324">
        <f t="shared" ref="F1298:Y1298" si="126">SUM(F1270:F1297)</f>
        <v>-76659.071724696492</v>
      </c>
      <c r="G1298" s="324">
        <f t="shared" si="126"/>
        <v>-76739.671690202566</v>
      </c>
      <c r="H1298" s="324">
        <f t="shared" si="126"/>
        <v>-76818.659656398522</v>
      </c>
      <c r="I1298" s="324">
        <f t="shared" si="126"/>
        <v>-76896.067863270539</v>
      </c>
      <c r="J1298" s="324">
        <f t="shared" si="126"/>
        <v>-76971.927906005134</v>
      </c>
      <c r="K1298" s="324">
        <f t="shared" si="126"/>
        <v>-77046.270747885035</v>
      </c>
      <c r="L1298" s="324">
        <f t="shared" si="126"/>
        <v>-77119.126732927325</v>
      </c>
      <c r="M1298" s="324">
        <f t="shared" si="126"/>
        <v>-77190.525598268781</v>
      </c>
      <c r="N1298" s="324">
        <f t="shared" si="126"/>
        <v>-77260.496486303411</v>
      </c>
      <c r="O1298" s="324">
        <f t="shared" si="126"/>
        <v>-77329.067956577346</v>
      </c>
      <c r="P1298" s="324">
        <f t="shared" si="126"/>
        <v>-77396.267997445801</v>
      </c>
      <c r="Q1298" s="324">
        <f t="shared" si="126"/>
        <v>-77462.124037496877</v>
      </c>
      <c r="R1298" s="324">
        <f t="shared" si="126"/>
        <v>-77526.662956746935</v>
      </c>
      <c r="S1298" s="324">
        <f t="shared" si="126"/>
        <v>-77589.911097611999</v>
      </c>
      <c r="T1298" s="324">
        <f t="shared" si="126"/>
        <v>-77651.894275659768</v>
      </c>
      <c r="U1298" s="324">
        <f t="shared" si="126"/>
        <v>-77712.63779014656</v>
      </c>
      <c r="V1298" s="324">
        <f t="shared" si="126"/>
        <v>-77772.166434343628</v>
      </c>
      <c r="W1298" s="324">
        <f t="shared" si="126"/>
        <v>-77830.504505656761</v>
      </c>
      <c r="X1298" s="324">
        <f t="shared" si="126"/>
        <v>-77887.675815543626</v>
      </c>
      <c r="Y1298" s="324">
        <f t="shared" si="126"/>
        <v>-77943.703699232748</v>
      </c>
    </row>
    <row r="1299" spans="1:27">
      <c r="D1299" s="305"/>
      <c r="E1299" s="36"/>
    </row>
    <row r="1300" spans="1:27" s="349" customFormat="1" ht="21">
      <c r="A1300" s="347" t="s">
        <v>508</v>
      </c>
      <c r="B1300" s="348"/>
      <c r="C1300" s="348"/>
      <c r="D1300" s="348"/>
      <c r="E1300" s="364"/>
      <c r="AA1300" s="353"/>
    </row>
    <row r="1301" spans="1:27" s="224" customFormat="1" ht="15.75">
      <c r="B1301" s="242" t="s">
        <v>211</v>
      </c>
      <c r="C1301" s="242"/>
      <c r="D1301" s="304"/>
      <c r="E1301" s="326"/>
      <c r="AA1301" s="354"/>
    </row>
    <row r="1302" spans="1:27">
      <c r="A1302" s="246" t="s">
        <v>21</v>
      </c>
      <c r="B1302" s="247" t="s">
        <v>198</v>
      </c>
      <c r="C1302" s="273" t="str">
        <f>A1300</f>
        <v>Tas</v>
      </c>
      <c r="D1302" s="271" t="s">
        <v>214</v>
      </c>
      <c r="E1302" s="357">
        <f>SUMIFS('A-methods'!K:K,'A-methods'!$AG:$AG,"absolute",'A-methods'!$AF:$AF,$B1302,'A-methods'!$H:$H,$C1302,'A-methods'!$A:$A,$D1302)</f>
        <v>0</v>
      </c>
      <c r="F1302" s="248">
        <f>SUMIFS('A-methods'!L:L,'A-methods'!$AG:$AG,"absolute",'A-methods'!$AF:$AF,$B1302,'A-methods'!$H:$H,$C1302,'A-methods'!$A:$A,$D1302)</f>
        <v>0</v>
      </c>
      <c r="G1302" s="248">
        <f>SUMIFS('A-methods'!M:M,'A-methods'!$AG:$AG,"absolute",'A-methods'!$AF:$AF,$B1302,'A-methods'!$H:$H,$C1302,'A-methods'!$A:$A,$D1302)</f>
        <v>0</v>
      </c>
      <c r="H1302" s="248">
        <f>SUMIFS('A-methods'!N:N,'A-methods'!$AG:$AG,"absolute",'A-methods'!$AF:$AF,$B1302,'A-methods'!$H:$H,$C1302,'A-methods'!$A:$A,$D1302)</f>
        <v>0</v>
      </c>
      <c r="I1302" s="248">
        <f>SUMIFS('A-methods'!O:O,'A-methods'!$AG:$AG,"absolute",'A-methods'!$AF:$AF,$B1302,'A-methods'!$H:$H,$C1302,'A-methods'!$A:$A,$D1302)</f>
        <v>0</v>
      </c>
      <c r="J1302" s="248">
        <f>SUMIFS('A-methods'!P:P,'A-methods'!$AG:$AG,"absolute",'A-methods'!$AF:$AF,$B1302,'A-methods'!$H:$H,$C1302,'A-methods'!$A:$A,$D1302)</f>
        <v>0</v>
      </c>
      <c r="K1302" s="248">
        <f>SUMIFS('A-methods'!Q:Q,'A-methods'!$AG:$AG,"absolute",'A-methods'!$AF:$AF,$B1302,'A-methods'!$H:$H,$C1302,'A-methods'!$A:$A,$D1302)</f>
        <v>0</v>
      </c>
      <c r="L1302" s="248">
        <f>SUMIFS('A-methods'!R:R,'A-methods'!$AG:$AG,"absolute",'A-methods'!$AF:$AF,$B1302,'A-methods'!$H:$H,$C1302,'A-methods'!$A:$A,$D1302)</f>
        <v>0</v>
      </c>
      <c r="M1302" s="248">
        <f>SUMIFS('A-methods'!S:S,'A-methods'!$AG:$AG,"absolute",'A-methods'!$AF:$AF,$B1302,'A-methods'!$H:$H,$C1302,'A-methods'!$A:$A,$D1302)</f>
        <v>0</v>
      </c>
      <c r="N1302" s="248">
        <f>SUMIFS('A-methods'!T:T,'A-methods'!$AG:$AG,"absolute",'A-methods'!$AF:$AF,$B1302,'A-methods'!$H:$H,$C1302,'A-methods'!$A:$A,$D1302)</f>
        <v>0</v>
      </c>
      <c r="O1302" s="248">
        <f>SUMIFS('A-methods'!U:U,'A-methods'!$AG:$AG,"absolute",'A-methods'!$AF:$AF,$B1302,'A-methods'!$H:$H,$C1302,'A-methods'!$A:$A,$D1302)</f>
        <v>0</v>
      </c>
      <c r="P1302" s="248">
        <f>SUMIFS('A-methods'!V:V,'A-methods'!$AG:$AG,"absolute",'A-methods'!$AF:$AF,$B1302,'A-methods'!$H:$H,$C1302,'A-methods'!$A:$A,$D1302)</f>
        <v>0</v>
      </c>
      <c r="Q1302" s="248">
        <f>SUMIFS('A-methods'!W:W,'A-methods'!$AG:$AG,"absolute",'A-methods'!$AF:$AF,$B1302,'A-methods'!$H:$H,$C1302,'A-methods'!$A:$A,$D1302)</f>
        <v>0</v>
      </c>
      <c r="R1302" s="248">
        <f>SUMIFS('A-methods'!X:X,'A-methods'!$AG:$AG,"absolute",'A-methods'!$AF:$AF,$B1302,'A-methods'!$H:$H,$C1302,'A-methods'!$A:$A,$D1302)</f>
        <v>0</v>
      </c>
      <c r="S1302" s="248">
        <f>SUMIFS('A-methods'!Y:Y,'A-methods'!$AG:$AG,"absolute",'A-methods'!$AF:$AF,$B1302,'A-methods'!$H:$H,$C1302,'A-methods'!$A:$A,$D1302)</f>
        <v>0</v>
      </c>
      <c r="T1302" s="248">
        <f>SUMIFS('A-methods'!Z:Z,'A-methods'!$AG:$AG,"absolute",'A-methods'!$AF:$AF,$B1302,'A-methods'!$H:$H,$C1302,'A-methods'!$A:$A,$D1302)</f>
        <v>0</v>
      </c>
      <c r="U1302" s="248">
        <f>SUMIFS('A-methods'!AA:AA,'A-methods'!$AG:$AG,"absolute",'A-methods'!$AF:$AF,$B1302,'A-methods'!$H:$H,$C1302,'A-methods'!$A:$A,$D1302)</f>
        <v>0</v>
      </c>
      <c r="V1302" s="248">
        <f>SUMIFS('A-methods'!AB:AB,'A-methods'!$AG:$AG,"absolute",'A-methods'!$AF:$AF,$B1302,'A-methods'!$H:$H,$C1302,'A-methods'!$A:$A,$D1302)</f>
        <v>0</v>
      </c>
      <c r="W1302" s="248">
        <f>SUMIFS('A-methods'!AC:AC,'A-methods'!$AG:$AG,"absolute",'A-methods'!$AF:$AF,$B1302,'A-methods'!$H:$H,$C1302,'A-methods'!$A:$A,$D1302)</f>
        <v>0</v>
      </c>
      <c r="X1302" s="248">
        <f>SUMIFS('A-methods'!AD:AD,'A-methods'!$AG:$AG,"absolute",'A-methods'!$AF:$AF,$B1302,'A-methods'!$H:$H,$C1302,'A-methods'!$A:$A,$D1302)</f>
        <v>0</v>
      </c>
      <c r="Y1302" s="248">
        <f>SUMIFS('A-methods'!AE:AE,'A-methods'!$AG:$AG,"absolute",'A-methods'!$AF:$AF,$B1302,'A-methods'!$H:$H,$C1302,'A-methods'!$A:$A,$D1302)</f>
        <v>0</v>
      </c>
    </row>
    <row r="1303" spans="1:27">
      <c r="A1303" s="237" t="s">
        <v>29</v>
      </c>
      <c r="B1303" s="221" t="s">
        <v>30</v>
      </c>
      <c r="C1303" s="274" t="str">
        <f t="shared" ref="C1303:C1329" si="127">C1302</f>
        <v>Tas</v>
      </c>
      <c r="D1303" s="272" t="str">
        <f t="shared" ref="D1303:D1329" si="128">D1302</f>
        <v>Best</v>
      </c>
      <c r="E1303" s="195">
        <f>SUMIFS('A-methods'!K:K,'A-methods'!$AG:$AG,"absolute",'A-methods'!$AF:$AF,$B1303,'A-methods'!$H:$H,$C1303,'A-methods'!$A:$A,$D1303)</f>
        <v>0</v>
      </c>
      <c r="F1303" s="243">
        <f>SUMIFS('A-methods'!L:L,'A-methods'!$AG:$AG,"absolute",'A-methods'!$AF:$AF,$B1303,'A-methods'!$H:$H,$C1303,'A-methods'!$A:$A,$D1303)</f>
        <v>0</v>
      </c>
      <c r="G1303" s="243">
        <f>SUMIFS('A-methods'!M:M,'A-methods'!$AG:$AG,"absolute",'A-methods'!$AF:$AF,$B1303,'A-methods'!$H:$H,$C1303,'A-methods'!$A:$A,$D1303)</f>
        <v>0</v>
      </c>
      <c r="H1303" s="243">
        <f>SUMIFS('A-methods'!N:N,'A-methods'!$AG:$AG,"absolute",'A-methods'!$AF:$AF,$B1303,'A-methods'!$H:$H,$C1303,'A-methods'!$A:$A,$D1303)</f>
        <v>0</v>
      </c>
      <c r="I1303" s="243">
        <f>SUMIFS('A-methods'!O:O,'A-methods'!$AG:$AG,"absolute",'A-methods'!$AF:$AF,$B1303,'A-methods'!$H:$H,$C1303,'A-methods'!$A:$A,$D1303)</f>
        <v>0</v>
      </c>
      <c r="J1303" s="243">
        <f>SUMIFS('A-methods'!P:P,'A-methods'!$AG:$AG,"absolute",'A-methods'!$AF:$AF,$B1303,'A-methods'!$H:$H,$C1303,'A-methods'!$A:$A,$D1303)</f>
        <v>0</v>
      </c>
      <c r="K1303" s="243">
        <f>SUMIFS('A-methods'!Q:Q,'A-methods'!$AG:$AG,"absolute",'A-methods'!$AF:$AF,$B1303,'A-methods'!$H:$H,$C1303,'A-methods'!$A:$A,$D1303)</f>
        <v>0</v>
      </c>
      <c r="L1303" s="243">
        <f>SUMIFS('A-methods'!R:R,'A-methods'!$AG:$AG,"absolute",'A-methods'!$AF:$AF,$B1303,'A-methods'!$H:$H,$C1303,'A-methods'!$A:$A,$D1303)</f>
        <v>0</v>
      </c>
      <c r="M1303" s="243">
        <f>SUMIFS('A-methods'!S:S,'A-methods'!$AG:$AG,"absolute",'A-methods'!$AF:$AF,$B1303,'A-methods'!$H:$H,$C1303,'A-methods'!$A:$A,$D1303)</f>
        <v>0</v>
      </c>
      <c r="N1303" s="243">
        <f>SUMIFS('A-methods'!T:T,'A-methods'!$AG:$AG,"absolute",'A-methods'!$AF:$AF,$B1303,'A-methods'!$H:$H,$C1303,'A-methods'!$A:$A,$D1303)</f>
        <v>0</v>
      </c>
      <c r="O1303" s="243">
        <f>SUMIFS('A-methods'!U:U,'A-methods'!$AG:$AG,"absolute",'A-methods'!$AF:$AF,$B1303,'A-methods'!$H:$H,$C1303,'A-methods'!$A:$A,$D1303)</f>
        <v>0</v>
      </c>
      <c r="P1303" s="243">
        <f>SUMIFS('A-methods'!V:V,'A-methods'!$AG:$AG,"absolute",'A-methods'!$AF:$AF,$B1303,'A-methods'!$H:$H,$C1303,'A-methods'!$A:$A,$D1303)</f>
        <v>0</v>
      </c>
      <c r="Q1303" s="243">
        <f>SUMIFS('A-methods'!W:W,'A-methods'!$AG:$AG,"absolute",'A-methods'!$AF:$AF,$B1303,'A-methods'!$H:$H,$C1303,'A-methods'!$A:$A,$D1303)</f>
        <v>0</v>
      </c>
      <c r="R1303" s="243">
        <f>SUMIFS('A-methods'!X:X,'A-methods'!$AG:$AG,"absolute",'A-methods'!$AF:$AF,$B1303,'A-methods'!$H:$H,$C1303,'A-methods'!$A:$A,$D1303)</f>
        <v>0</v>
      </c>
      <c r="S1303" s="243">
        <f>SUMIFS('A-methods'!Y:Y,'A-methods'!$AG:$AG,"absolute",'A-methods'!$AF:$AF,$B1303,'A-methods'!$H:$H,$C1303,'A-methods'!$A:$A,$D1303)</f>
        <v>0</v>
      </c>
      <c r="T1303" s="243">
        <f>SUMIFS('A-methods'!Z:Z,'A-methods'!$AG:$AG,"absolute",'A-methods'!$AF:$AF,$B1303,'A-methods'!$H:$H,$C1303,'A-methods'!$A:$A,$D1303)</f>
        <v>0</v>
      </c>
      <c r="U1303" s="243">
        <f>SUMIFS('A-methods'!AA:AA,'A-methods'!$AG:$AG,"absolute",'A-methods'!$AF:$AF,$B1303,'A-methods'!$H:$H,$C1303,'A-methods'!$A:$A,$D1303)</f>
        <v>0</v>
      </c>
      <c r="V1303" s="243">
        <f>SUMIFS('A-methods'!AB:AB,'A-methods'!$AG:$AG,"absolute",'A-methods'!$AF:$AF,$B1303,'A-methods'!$H:$H,$C1303,'A-methods'!$A:$A,$D1303)</f>
        <v>0</v>
      </c>
      <c r="W1303" s="243">
        <f>SUMIFS('A-methods'!AC:AC,'A-methods'!$AG:$AG,"absolute",'A-methods'!$AF:$AF,$B1303,'A-methods'!$H:$H,$C1303,'A-methods'!$A:$A,$D1303)</f>
        <v>0</v>
      </c>
      <c r="X1303" s="243">
        <f>SUMIFS('A-methods'!AD:AD,'A-methods'!$AG:$AG,"absolute",'A-methods'!$AF:$AF,$B1303,'A-methods'!$H:$H,$C1303,'A-methods'!$A:$A,$D1303)</f>
        <v>0</v>
      </c>
      <c r="Y1303" s="243">
        <f>SUMIFS('A-methods'!AE:AE,'A-methods'!$AG:$AG,"absolute",'A-methods'!$AF:$AF,$B1303,'A-methods'!$H:$H,$C1303,'A-methods'!$A:$A,$D1303)</f>
        <v>0</v>
      </c>
    </row>
    <row r="1304" spans="1:27">
      <c r="A1304" s="237" t="s">
        <v>33</v>
      </c>
      <c r="B1304" s="221" t="s">
        <v>34</v>
      </c>
      <c r="C1304" s="274" t="str">
        <f t="shared" si="127"/>
        <v>Tas</v>
      </c>
      <c r="D1304" s="272" t="str">
        <f t="shared" si="128"/>
        <v>Best</v>
      </c>
      <c r="E1304" s="195">
        <f>SUMIFS('A-methods'!K:K,'A-methods'!$AG:$AG,"absolute",'A-methods'!$AF:$AF,$B1304,'A-methods'!$H:$H,$C1304,'A-methods'!$A:$A,$D1304)</f>
        <v>0</v>
      </c>
      <c r="F1304" s="243">
        <f>SUMIFS('A-methods'!L:L,'A-methods'!$AG:$AG,"absolute",'A-methods'!$AF:$AF,$B1304,'A-methods'!$H:$H,$C1304,'A-methods'!$A:$A,$D1304)</f>
        <v>0</v>
      </c>
      <c r="G1304" s="243">
        <f>SUMIFS('A-methods'!M:M,'A-methods'!$AG:$AG,"absolute",'A-methods'!$AF:$AF,$B1304,'A-methods'!$H:$H,$C1304,'A-methods'!$A:$A,$D1304)</f>
        <v>0</v>
      </c>
      <c r="H1304" s="243">
        <f>SUMIFS('A-methods'!N:N,'A-methods'!$AG:$AG,"absolute",'A-methods'!$AF:$AF,$B1304,'A-methods'!$H:$H,$C1304,'A-methods'!$A:$A,$D1304)</f>
        <v>0</v>
      </c>
      <c r="I1304" s="243">
        <f>SUMIFS('A-methods'!O:O,'A-methods'!$AG:$AG,"absolute",'A-methods'!$AF:$AF,$B1304,'A-methods'!$H:$H,$C1304,'A-methods'!$A:$A,$D1304)</f>
        <v>0</v>
      </c>
      <c r="J1304" s="243">
        <f>SUMIFS('A-methods'!P:P,'A-methods'!$AG:$AG,"absolute",'A-methods'!$AF:$AF,$B1304,'A-methods'!$H:$H,$C1304,'A-methods'!$A:$A,$D1304)</f>
        <v>0</v>
      </c>
      <c r="K1304" s="243">
        <f>SUMIFS('A-methods'!Q:Q,'A-methods'!$AG:$AG,"absolute",'A-methods'!$AF:$AF,$B1304,'A-methods'!$H:$H,$C1304,'A-methods'!$A:$A,$D1304)</f>
        <v>0</v>
      </c>
      <c r="L1304" s="243">
        <f>SUMIFS('A-methods'!R:R,'A-methods'!$AG:$AG,"absolute",'A-methods'!$AF:$AF,$B1304,'A-methods'!$H:$H,$C1304,'A-methods'!$A:$A,$D1304)</f>
        <v>0</v>
      </c>
      <c r="M1304" s="243">
        <f>SUMIFS('A-methods'!S:S,'A-methods'!$AG:$AG,"absolute",'A-methods'!$AF:$AF,$B1304,'A-methods'!$H:$H,$C1304,'A-methods'!$A:$A,$D1304)</f>
        <v>0</v>
      </c>
      <c r="N1304" s="243">
        <f>SUMIFS('A-methods'!T:T,'A-methods'!$AG:$AG,"absolute",'A-methods'!$AF:$AF,$B1304,'A-methods'!$H:$H,$C1304,'A-methods'!$A:$A,$D1304)</f>
        <v>0</v>
      </c>
      <c r="O1304" s="243">
        <f>SUMIFS('A-methods'!U:U,'A-methods'!$AG:$AG,"absolute",'A-methods'!$AF:$AF,$B1304,'A-methods'!$H:$H,$C1304,'A-methods'!$A:$A,$D1304)</f>
        <v>0</v>
      </c>
      <c r="P1304" s="243">
        <f>SUMIFS('A-methods'!V:V,'A-methods'!$AG:$AG,"absolute",'A-methods'!$AF:$AF,$B1304,'A-methods'!$H:$H,$C1304,'A-methods'!$A:$A,$D1304)</f>
        <v>0</v>
      </c>
      <c r="Q1304" s="243">
        <f>SUMIFS('A-methods'!W:W,'A-methods'!$AG:$AG,"absolute",'A-methods'!$AF:$AF,$B1304,'A-methods'!$H:$H,$C1304,'A-methods'!$A:$A,$D1304)</f>
        <v>0</v>
      </c>
      <c r="R1304" s="243">
        <f>SUMIFS('A-methods'!X:X,'A-methods'!$AG:$AG,"absolute",'A-methods'!$AF:$AF,$B1304,'A-methods'!$H:$H,$C1304,'A-methods'!$A:$A,$D1304)</f>
        <v>0</v>
      </c>
      <c r="S1304" s="243">
        <f>SUMIFS('A-methods'!Y:Y,'A-methods'!$AG:$AG,"absolute",'A-methods'!$AF:$AF,$B1304,'A-methods'!$H:$H,$C1304,'A-methods'!$A:$A,$D1304)</f>
        <v>0</v>
      </c>
      <c r="T1304" s="243">
        <f>SUMIFS('A-methods'!Z:Z,'A-methods'!$AG:$AG,"absolute",'A-methods'!$AF:$AF,$B1304,'A-methods'!$H:$H,$C1304,'A-methods'!$A:$A,$D1304)</f>
        <v>0</v>
      </c>
      <c r="U1304" s="243">
        <f>SUMIFS('A-methods'!AA:AA,'A-methods'!$AG:$AG,"absolute",'A-methods'!$AF:$AF,$B1304,'A-methods'!$H:$H,$C1304,'A-methods'!$A:$A,$D1304)</f>
        <v>0</v>
      </c>
      <c r="V1304" s="243">
        <f>SUMIFS('A-methods'!AB:AB,'A-methods'!$AG:$AG,"absolute",'A-methods'!$AF:$AF,$B1304,'A-methods'!$H:$H,$C1304,'A-methods'!$A:$A,$D1304)</f>
        <v>0</v>
      </c>
      <c r="W1304" s="243">
        <f>SUMIFS('A-methods'!AC:AC,'A-methods'!$AG:$AG,"absolute",'A-methods'!$AF:$AF,$B1304,'A-methods'!$H:$H,$C1304,'A-methods'!$A:$A,$D1304)</f>
        <v>0</v>
      </c>
      <c r="X1304" s="243">
        <f>SUMIFS('A-methods'!AD:AD,'A-methods'!$AG:$AG,"absolute",'A-methods'!$AF:$AF,$B1304,'A-methods'!$H:$H,$C1304,'A-methods'!$A:$A,$D1304)</f>
        <v>0</v>
      </c>
      <c r="Y1304" s="243">
        <f>SUMIFS('A-methods'!AE:AE,'A-methods'!$AG:$AG,"absolute",'A-methods'!$AF:$AF,$B1304,'A-methods'!$H:$H,$C1304,'A-methods'!$A:$A,$D1304)</f>
        <v>0</v>
      </c>
    </row>
    <row r="1305" spans="1:27">
      <c r="A1305" s="237" t="s">
        <v>43</v>
      </c>
      <c r="B1305" s="221" t="s">
        <v>44</v>
      </c>
      <c r="C1305" s="274" t="str">
        <f t="shared" si="127"/>
        <v>Tas</v>
      </c>
      <c r="D1305" s="272" t="str">
        <f t="shared" si="128"/>
        <v>Best</v>
      </c>
      <c r="E1305" s="195">
        <f>SUMIFS('A-methods'!K:K,'A-methods'!$AG:$AG,"absolute",'A-methods'!$AF:$AF,$B1305,'A-methods'!$H:$H,$C1305,'A-methods'!$A:$A,$D1305)</f>
        <v>0</v>
      </c>
      <c r="F1305" s="243">
        <f>SUMIFS('A-methods'!L:L,'A-methods'!$AG:$AG,"absolute",'A-methods'!$AF:$AF,$B1305,'A-methods'!$H:$H,$C1305,'A-methods'!$A:$A,$D1305)</f>
        <v>0</v>
      </c>
      <c r="G1305" s="243">
        <f>SUMIFS('A-methods'!M:M,'A-methods'!$AG:$AG,"absolute",'A-methods'!$AF:$AF,$B1305,'A-methods'!$H:$H,$C1305,'A-methods'!$A:$A,$D1305)</f>
        <v>0</v>
      </c>
      <c r="H1305" s="243">
        <f>SUMIFS('A-methods'!N:N,'A-methods'!$AG:$AG,"absolute",'A-methods'!$AF:$AF,$B1305,'A-methods'!$H:$H,$C1305,'A-methods'!$A:$A,$D1305)</f>
        <v>0</v>
      </c>
      <c r="I1305" s="243">
        <f>SUMIFS('A-methods'!O:O,'A-methods'!$AG:$AG,"absolute",'A-methods'!$AF:$AF,$B1305,'A-methods'!$H:$H,$C1305,'A-methods'!$A:$A,$D1305)</f>
        <v>0</v>
      </c>
      <c r="J1305" s="243">
        <f>SUMIFS('A-methods'!P:P,'A-methods'!$AG:$AG,"absolute",'A-methods'!$AF:$AF,$B1305,'A-methods'!$H:$H,$C1305,'A-methods'!$A:$A,$D1305)</f>
        <v>0</v>
      </c>
      <c r="K1305" s="243">
        <f>SUMIFS('A-methods'!Q:Q,'A-methods'!$AG:$AG,"absolute",'A-methods'!$AF:$AF,$B1305,'A-methods'!$H:$H,$C1305,'A-methods'!$A:$A,$D1305)</f>
        <v>0</v>
      </c>
      <c r="L1305" s="243">
        <f>SUMIFS('A-methods'!R:R,'A-methods'!$AG:$AG,"absolute",'A-methods'!$AF:$AF,$B1305,'A-methods'!$H:$H,$C1305,'A-methods'!$A:$A,$D1305)</f>
        <v>0</v>
      </c>
      <c r="M1305" s="243">
        <f>SUMIFS('A-methods'!S:S,'A-methods'!$AG:$AG,"absolute",'A-methods'!$AF:$AF,$B1305,'A-methods'!$H:$H,$C1305,'A-methods'!$A:$A,$D1305)</f>
        <v>0</v>
      </c>
      <c r="N1305" s="243">
        <f>SUMIFS('A-methods'!T:T,'A-methods'!$AG:$AG,"absolute",'A-methods'!$AF:$AF,$B1305,'A-methods'!$H:$H,$C1305,'A-methods'!$A:$A,$D1305)</f>
        <v>0</v>
      </c>
      <c r="O1305" s="243">
        <f>SUMIFS('A-methods'!U:U,'A-methods'!$AG:$AG,"absolute",'A-methods'!$AF:$AF,$B1305,'A-methods'!$H:$H,$C1305,'A-methods'!$A:$A,$D1305)</f>
        <v>0</v>
      </c>
      <c r="P1305" s="243">
        <f>SUMIFS('A-methods'!V:V,'A-methods'!$AG:$AG,"absolute",'A-methods'!$AF:$AF,$B1305,'A-methods'!$H:$H,$C1305,'A-methods'!$A:$A,$D1305)</f>
        <v>0</v>
      </c>
      <c r="Q1305" s="243">
        <f>SUMIFS('A-methods'!W:W,'A-methods'!$AG:$AG,"absolute",'A-methods'!$AF:$AF,$B1305,'A-methods'!$H:$H,$C1305,'A-methods'!$A:$A,$D1305)</f>
        <v>0</v>
      </c>
      <c r="R1305" s="243">
        <f>SUMIFS('A-methods'!X:X,'A-methods'!$AG:$AG,"absolute",'A-methods'!$AF:$AF,$B1305,'A-methods'!$H:$H,$C1305,'A-methods'!$A:$A,$D1305)</f>
        <v>0</v>
      </c>
      <c r="S1305" s="243">
        <f>SUMIFS('A-methods'!Y:Y,'A-methods'!$AG:$AG,"absolute",'A-methods'!$AF:$AF,$B1305,'A-methods'!$H:$H,$C1305,'A-methods'!$A:$A,$D1305)</f>
        <v>0</v>
      </c>
      <c r="T1305" s="243">
        <f>SUMIFS('A-methods'!Z:Z,'A-methods'!$AG:$AG,"absolute",'A-methods'!$AF:$AF,$B1305,'A-methods'!$H:$H,$C1305,'A-methods'!$A:$A,$D1305)</f>
        <v>0</v>
      </c>
      <c r="U1305" s="243">
        <f>SUMIFS('A-methods'!AA:AA,'A-methods'!$AG:$AG,"absolute",'A-methods'!$AF:$AF,$B1305,'A-methods'!$H:$H,$C1305,'A-methods'!$A:$A,$D1305)</f>
        <v>0</v>
      </c>
      <c r="V1305" s="243">
        <f>SUMIFS('A-methods'!AB:AB,'A-methods'!$AG:$AG,"absolute",'A-methods'!$AF:$AF,$B1305,'A-methods'!$H:$H,$C1305,'A-methods'!$A:$A,$D1305)</f>
        <v>0</v>
      </c>
      <c r="W1305" s="243">
        <f>SUMIFS('A-methods'!AC:AC,'A-methods'!$AG:$AG,"absolute",'A-methods'!$AF:$AF,$B1305,'A-methods'!$H:$H,$C1305,'A-methods'!$A:$A,$D1305)</f>
        <v>0</v>
      </c>
      <c r="X1305" s="243">
        <f>SUMIFS('A-methods'!AD:AD,'A-methods'!$AG:$AG,"absolute",'A-methods'!$AF:$AF,$B1305,'A-methods'!$H:$H,$C1305,'A-methods'!$A:$A,$D1305)</f>
        <v>0</v>
      </c>
      <c r="Y1305" s="243">
        <f>SUMIFS('A-methods'!AE:AE,'A-methods'!$AG:$AG,"absolute",'A-methods'!$AF:$AF,$B1305,'A-methods'!$H:$H,$C1305,'A-methods'!$A:$A,$D1305)</f>
        <v>0</v>
      </c>
    </row>
    <row r="1306" spans="1:27">
      <c r="A1306" s="237" t="s">
        <v>63</v>
      </c>
      <c r="B1306" s="221" t="s">
        <v>64</v>
      </c>
      <c r="C1306" s="274" t="str">
        <f t="shared" si="127"/>
        <v>Tas</v>
      </c>
      <c r="D1306" s="272" t="str">
        <f t="shared" si="128"/>
        <v>Best</v>
      </c>
      <c r="E1306" s="195">
        <f>SUMIFS('A-methods'!K:K,'A-methods'!$AG:$AG,"absolute",'A-methods'!$AF:$AF,$B1306,'A-methods'!$H:$H,$C1306,'A-methods'!$A:$A,$D1306)</f>
        <v>0</v>
      </c>
      <c r="F1306" s="243">
        <f>SUMIFS('A-methods'!L:L,'A-methods'!$AG:$AG,"absolute",'A-methods'!$AF:$AF,$B1306,'A-methods'!$H:$H,$C1306,'A-methods'!$A:$A,$D1306)</f>
        <v>0</v>
      </c>
      <c r="G1306" s="243">
        <f>SUMIFS('A-methods'!M:M,'A-methods'!$AG:$AG,"absolute",'A-methods'!$AF:$AF,$B1306,'A-methods'!$H:$H,$C1306,'A-methods'!$A:$A,$D1306)</f>
        <v>0</v>
      </c>
      <c r="H1306" s="243">
        <f>SUMIFS('A-methods'!N:N,'A-methods'!$AG:$AG,"absolute",'A-methods'!$AF:$AF,$B1306,'A-methods'!$H:$H,$C1306,'A-methods'!$A:$A,$D1306)</f>
        <v>0</v>
      </c>
      <c r="I1306" s="243">
        <f>SUMIFS('A-methods'!O:O,'A-methods'!$AG:$AG,"absolute",'A-methods'!$AF:$AF,$B1306,'A-methods'!$H:$H,$C1306,'A-methods'!$A:$A,$D1306)</f>
        <v>0</v>
      </c>
      <c r="J1306" s="243">
        <f>SUMIFS('A-methods'!P:P,'A-methods'!$AG:$AG,"absolute",'A-methods'!$AF:$AF,$B1306,'A-methods'!$H:$H,$C1306,'A-methods'!$A:$A,$D1306)</f>
        <v>0</v>
      </c>
      <c r="K1306" s="243">
        <f>SUMIFS('A-methods'!Q:Q,'A-methods'!$AG:$AG,"absolute",'A-methods'!$AF:$AF,$B1306,'A-methods'!$H:$H,$C1306,'A-methods'!$A:$A,$D1306)</f>
        <v>0</v>
      </c>
      <c r="L1306" s="243">
        <f>SUMIFS('A-methods'!R:R,'A-methods'!$AG:$AG,"absolute",'A-methods'!$AF:$AF,$B1306,'A-methods'!$H:$H,$C1306,'A-methods'!$A:$A,$D1306)</f>
        <v>0</v>
      </c>
      <c r="M1306" s="243">
        <f>SUMIFS('A-methods'!S:S,'A-methods'!$AG:$AG,"absolute",'A-methods'!$AF:$AF,$B1306,'A-methods'!$H:$H,$C1306,'A-methods'!$A:$A,$D1306)</f>
        <v>0</v>
      </c>
      <c r="N1306" s="243">
        <f>SUMIFS('A-methods'!T:T,'A-methods'!$AG:$AG,"absolute",'A-methods'!$AF:$AF,$B1306,'A-methods'!$H:$H,$C1306,'A-methods'!$A:$A,$D1306)</f>
        <v>0</v>
      </c>
      <c r="O1306" s="243">
        <f>SUMIFS('A-methods'!U:U,'A-methods'!$AG:$AG,"absolute",'A-methods'!$AF:$AF,$B1306,'A-methods'!$H:$H,$C1306,'A-methods'!$A:$A,$D1306)</f>
        <v>0</v>
      </c>
      <c r="P1306" s="243">
        <f>SUMIFS('A-methods'!V:V,'A-methods'!$AG:$AG,"absolute",'A-methods'!$AF:$AF,$B1306,'A-methods'!$H:$H,$C1306,'A-methods'!$A:$A,$D1306)</f>
        <v>0</v>
      </c>
      <c r="Q1306" s="243">
        <f>SUMIFS('A-methods'!W:W,'A-methods'!$AG:$AG,"absolute",'A-methods'!$AF:$AF,$B1306,'A-methods'!$H:$H,$C1306,'A-methods'!$A:$A,$D1306)</f>
        <v>0</v>
      </c>
      <c r="R1306" s="243">
        <f>SUMIFS('A-methods'!X:X,'A-methods'!$AG:$AG,"absolute",'A-methods'!$AF:$AF,$B1306,'A-methods'!$H:$H,$C1306,'A-methods'!$A:$A,$D1306)</f>
        <v>0</v>
      </c>
      <c r="S1306" s="243">
        <f>SUMIFS('A-methods'!Y:Y,'A-methods'!$AG:$AG,"absolute",'A-methods'!$AF:$AF,$B1306,'A-methods'!$H:$H,$C1306,'A-methods'!$A:$A,$D1306)</f>
        <v>0</v>
      </c>
      <c r="T1306" s="243">
        <f>SUMIFS('A-methods'!Z:Z,'A-methods'!$AG:$AG,"absolute",'A-methods'!$AF:$AF,$B1306,'A-methods'!$H:$H,$C1306,'A-methods'!$A:$A,$D1306)</f>
        <v>0</v>
      </c>
      <c r="U1306" s="243">
        <f>SUMIFS('A-methods'!AA:AA,'A-methods'!$AG:$AG,"absolute",'A-methods'!$AF:$AF,$B1306,'A-methods'!$H:$H,$C1306,'A-methods'!$A:$A,$D1306)</f>
        <v>0</v>
      </c>
      <c r="V1306" s="243">
        <f>SUMIFS('A-methods'!AB:AB,'A-methods'!$AG:$AG,"absolute",'A-methods'!$AF:$AF,$B1306,'A-methods'!$H:$H,$C1306,'A-methods'!$A:$A,$D1306)</f>
        <v>0</v>
      </c>
      <c r="W1306" s="243">
        <f>SUMIFS('A-methods'!AC:AC,'A-methods'!$AG:$AG,"absolute",'A-methods'!$AF:$AF,$B1306,'A-methods'!$H:$H,$C1306,'A-methods'!$A:$A,$D1306)</f>
        <v>0</v>
      </c>
      <c r="X1306" s="243">
        <f>SUMIFS('A-methods'!AD:AD,'A-methods'!$AG:$AG,"absolute",'A-methods'!$AF:$AF,$B1306,'A-methods'!$H:$H,$C1306,'A-methods'!$A:$A,$D1306)</f>
        <v>0</v>
      </c>
      <c r="Y1306" s="243">
        <f>SUMIFS('A-methods'!AE:AE,'A-methods'!$AG:$AG,"absolute",'A-methods'!$AF:$AF,$B1306,'A-methods'!$H:$H,$C1306,'A-methods'!$A:$A,$D1306)</f>
        <v>0</v>
      </c>
    </row>
    <row r="1307" spans="1:27">
      <c r="A1307" s="237" t="s">
        <v>75</v>
      </c>
      <c r="B1307" s="221" t="s">
        <v>76</v>
      </c>
      <c r="C1307" s="274" t="str">
        <f t="shared" si="127"/>
        <v>Tas</v>
      </c>
      <c r="D1307" s="272" t="str">
        <f t="shared" si="128"/>
        <v>Best</v>
      </c>
      <c r="E1307" s="195">
        <f>SUMIFS('A-methods'!K:K,'A-methods'!$AG:$AG,"absolute",'A-methods'!$AF:$AF,$B1307,'A-methods'!$H:$H,$C1307,'A-methods'!$A:$A,$D1307)</f>
        <v>0</v>
      </c>
      <c r="F1307" s="243">
        <f>SUMIFS('A-methods'!L:L,'A-methods'!$AG:$AG,"absolute",'A-methods'!$AF:$AF,$B1307,'A-methods'!$H:$H,$C1307,'A-methods'!$A:$A,$D1307)</f>
        <v>0</v>
      </c>
      <c r="G1307" s="243">
        <f>SUMIFS('A-methods'!M:M,'A-methods'!$AG:$AG,"absolute",'A-methods'!$AF:$AF,$B1307,'A-methods'!$H:$H,$C1307,'A-methods'!$A:$A,$D1307)</f>
        <v>0</v>
      </c>
      <c r="H1307" s="243">
        <f>SUMIFS('A-methods'!N:N,'A-methods'!$AG:$AG,"absolute",'A-methods'!$AF:$AF,$B1307,'A-methods'!$H:$H,$C1307,'A-methods'!$A:$A,$D1307)</f>
        <v>0</v>
      </c>
      <c r="I1307" s="243">
        <f>SUMIFS('A-methods'!O:O,'A-methods'!$AG:$AG,"absolute",'A-methods'!$AF:$AF,$B1307,'A-methods'!$H:$H,$C1307,'A-methods'!$A:$A,$D1307)</f>
        <v>0</v>
      </c>
      <c r="J1307" s="243">
        <f>SUMIFS('A-methods'!P:P,'A-methods'!$AG:$AG,"absolute",'A-methods'!$AF:$AF,$B1307,'A-methods'!$H:$H,$C1307,'A-methods'!$A:$A,$D1307)</f>
        <v>0</v>
      </c>
      <c r="K1307" s="243">
        <f>SUMIFS('A-methods'!Q:Q,'A-methods'!$AG:$AG,"absolute",'A-methods'!$AF:$AF,$B1307,'A-methods'!$H:$H,$C1307,'A-methods'!$A:$A,$D1307)</f>
        <v>0</v>
      </c>
      <c r="L1307" s="243">
        <f>SUMIFS('A-methods'!R:R,'A-methods'!$AG:$AG,"absolute",'A-methods'!$AF:$AF,$B1307,'A-methods'!$H:$H,$C1307,'A-methods'!$A:$A,$D1307)</f>
        <v>0</v>
      </c>
      <c r="M1307" s="243">
        <f>SUMIFS('A-methods'!S:S,'A-methods'!$AG:$AG,"absolute",'A-methods'!$AF:$AF,$B1307,'A-methods'!$H:$H,$C1307,'A-methods'!$A:$A,$D1307)</f>
        <v>0</v>
      </c>
      <c r="N1307" s="243">
        <f>SUMIFS('A-methods'!T:T,'A-methods'!$AG:$AG,"absolute",'A-methods'!$AF:$AF,$B1307,'A-methods'!$H:$H,$C1307,'A-methods'!$A:$A,$D1307)</f>
        <v>0</v>
      </c>
      <c r="O1307" s="243">
        <f>SUMIFS('A-methods'!U:U,'A-methods'!$AG:$AG,"absolute",'A-methods'!$AF:$AF,$B1307,'A-methods'!$H:$H,$C1307,'A-methods'!$A:$A,$D1307)</f>
        <v>0</v>
      </c>
      <c r="P1307" s="243">
        <f>SUMIFS('A-methods'!V:V,'A-methods'!$AG:$AG,"absolute",'A-methods'!$AF:$AF,$B1307,'A-methods'!$H:$H,$C1307,'A-methods'!$A:$A,$D1307)</f>
        <v>0</v>
      </c>
      <c r="Q1307" s="243">
        <f>SUMIFS('A-methods'!W:W,'A-methods'!$AG:$AG,"absolute",'A-methods'!$AF:$AF,$B1307,'A-methods'!$H:$H,$C1307,'A-methods'!$A:$A,$D1307)</f>
        <v>0</v>
      </c>
      <c r="R1307" s="243">
        <f>SUMIFS('A-methods'!X:X,'A-methods'!$AG:$AG,"absolute",'A-methods'!$AF:$AF,$B1307,'A-methods'!$H:$H,$C1307,'A-methods'!$A:$A,$D1307)</f>
        <v>0</v>
      </c>
      <c r="S1307" s="243">
        <f>SUMIFS('A-methods'!Y:Y,'A-methods'!$AG:$AG,"absolute",'A-methods'!$AF:$AF,$B1307,'A-methods'!$H:$H,$C1307,'A-methods'!$A:$A,$D1307)</f>
        <v>0</v>
      </c>
      <c r="T1307" s="243">
        <f>SUMIFS('A-methods'!Z:Z,'A-methods'!$AG:$AG,"absolute",'A-methods'!$AF:$AF,$B1307,'A-methods'!$H:$H,$C1307,'A-methods'!$A:$A,$D1307)</f>
        <v>0</v>
      </c>
      <c r="U1307" s="243">
        <f>SUMIFS('A-methods'!AA:AA,'A-methods'!$AG:$AG,"absolute",'A-methods'!$AF:$AF,$B1307,'A-methods'!$H:$H,$C1307,'A-methods'!$A:$A,$D1307)</f>
        <v>0</v>
      </c>
      <c r="V1307" s="243">
        <f>SUMIFS('A-methods'!AB:AB,'A-methods'!$AG:$AG,"absolute",'A-methods'!$AF:$AF,$B1307,'A-methods'!$H:$H,$C1307,'A-methods'!$A:$A,$D1307)</f>
        <v>0</v>
      </c>
      <c r="W1307" s="243">
        <f>SUMIFS('A-methods'!AC:AC,'A-methods'!$AG:$AG,"absolute",'A-methods'!$AF:$AF,$B1307,'A-methods'!$H:$H,$C1307,'A-methods'!$A:$A,$D1307)</f>
        <v>0</v>
      </c>
      <c r="X1307" s="243">
        <f>SUMIFS('A-methods'!AD:AD,'A-methods'!$AG:$AG,"absolute",'A-methods'!$AF:$AF,$B1307,'A-methods'!$H:$H,$C1307,'A-methods'!$A:$A,$D1307)</f>
        <v>0</v>
      </c>
      <c r="Y1307" s="243">
        <f>SUMIFS('A-methods'!AE:AE,'A-methods'!$AG:$AG,"absolute",'A-methods'!$AF:$AF,$B1307,'A-methods'!$H:$H,$C1307,'A-methods'!$A:$A,$D1307)</f>
        <v>0</v>
      </c>
    </row>
    <row r="1308" spans="1:27">
      <c r="A1308" s="237" t="s">
        <v>253</v>
      </c>
      <c r="B1308" s="221" t="s">
        <v>193</v>
      </c>
      <c r="C1308" s="274" t="str">
        <f t="shared" si="127"/>
        <v>Tas</v>
      </c>
      <c r="D1308" s="272" t="str">
        <f t="shared" si="128"/>
        <v>Best</v>
      </c>
      <c r="E1308" s="195">
        <f>SUMIFS('A-methods'!K:K,'A-methods'!$AG:$AG,"absolute",'A-methods'!$AF:$AF,$B1308,'A-methods'!$H:$H,$C1308,'A-methods'!$A:$A,$D1308)</f>
        <v>0</v>
      </c>
      <c r="F1308" s="243">
        <f>SUMIFS('A-methods'!L:L,'A-methods'!$AG:$AG,"absolute",'A-methods'!$AF:$AF,$B1308,'A-methods'!$H:$H,$C1308,'A-methods'!$A:$A,$D1308)</f>
        <v>0</v>
      </c>
      <c r="G1308" s="243">
        <f>SUMIFS('A-methods'!M:M,'A-methods'!$AG:$AG,"absolute",'A-methods'!$AF:$AF,$B1308,'A-methods'!$H:$H,$C1308,'A-methods'!$A:$A,$D1308)</f>
        <v>0</v>
      </c>
      <c r="H1308" s="243">
        <f>SUMIFS('A-methods'!N:N,'A-methods'!$AG:$AG,"absolute",'A-methods'!$AF:$AF,$B1308,'A-methods'!$H:$H,$C1308,'A-methods'!$A:$A,$D1308)</f>
        <v>0</v>
      </c>
      <c r="I1308" s="243">
        <f>SUMIFS('A-methods'!O:O,'A-methods'!$AG:$AG,"absolute",'A-methods'!$AF:$AF,$B1308,'A-methods'!$H:$H,$C1308,'A-methods'!$A:$A,$D1308)</f>
        <v>0</v>
      </c>
      <c r="J1308" s="243">
        <f>SUMIFS('A-methods'!P:P,'A-methods'!$AG:$AG,"absolute",'A-methods'!$AF:$AF,$B1308,'A-methods'!$H:$H,$C1308,'A-methods'!$A:$A,$D1308)</f>
        <v>0</v>
      </c>
      <c r="K1308" s="243">
        <f>SUMIFS('A-methods'!Q:Q,'A-methods'!$AG:$AG,"absolute",'A-methods'!$AF:$AF,$B1308,'A-methods'!$H:$H,$C1308,'A-methods'!$A:$A,$D1308)</f>
        <v>0</v>
      </c>
      <c r="L1308" s="243">
        <f>SUMIFS('A-methods'!R:R,'A-methods'!$AG:$AG,"absolute",'A-methods'!$AF:$AF,$B1308,'A-methods'!$H:$H,$C1308,'A-methods'!$A:$A,$D1308)</f>
        <v>0</v>
      </c>
      <c r="M1308" s="243">
        <f>SUMIFS('A-methods'!S:S,'A-methods'!$AG:$AG,"absolute",'A-methods'!$AF:$AF,$B1308,'A-methods'!$H:$H,$C1308,'A-methods'!$A:$A,$D1308)</f>
        <v>0</v>
      </c>
      <c r="N1308" s="243">
        <f>SUMIFS('A-methods'!T:T,'A-methods'!$AG:$AG,"absolute",'A-methods'!$AF:$AF,$B1308,'A-methods'!$H:$H,$C1308,'A-methods'!$A:$A,$D1308)</f>
        <v>0</v>
      </c>
      <c r="O1308" s="243">
        <f>SUMIFS('A-methods'!U:U,'A-methods'!$AG:$AG,"absolute",'A-methods'!$AF:$AF,$B1308,'A-methods'!$H:$H,$C1308,'A-methods'!$A:$A,$D1308)</f>
        <v>0</v>
      </c>
      <c r="P1308" s="243">
        <f>SUMIFS('A-methods'!V:V,'A-methods'!$AG:$AG,"absolute",'A-methods'!$AF:$AF,$B1308,'A-methods'!$H:$H,$C1308,'A-methods'!$A:$A,$D1308)</f>
        <v>0</v>
      </c>
      <c r="Q1308" s="243">
        <f>SUMIFS('A-methods'!W:W,'A-methods'!$AG:$AG,"absolute",'A-methods'!$AF:$AF,$B1308,'A-methods'!$H:$H,$C1308,'A-methods'!$A:$A,$D1308)</f>
        <v>0</v>
      </c>
      <c r="R1308" s="243">
        <f>SUMIFS('A-methods'!X:X,'A-methods'!$AG:$AG,"absolute",'A-methods'!$AF:$AF,$B1308,'A-methods'!$H:$H,$C1308,'A-methods'!$A:$A,$D1308)</f>
        <v>0</v>
      </c>
      <c r="S1308" s="243">
        <f>SUMIFS('A-methods'!Y:Y,'A-methods'!$AG:$AG,"absolute",'A-methods'!$AF:$AF,$B1308,'A-methods'!$H:$H,$C1308,'A-methods'!$A:$A,$D1308)</f>
        <v>0</v>
      </c>
      <c r="T1308" s="243">
        <f>SUMIFS('A-methods'!Z:Z,'A-methods'!$AG:$AG,"absolute",'A-methods'!$AF:$AF,$B1308,'A-methods'!$H:$H,$C1308,'A-methods'!$A:$A,$D1308)</f>
        <v>0</v>
      </c>
      <c r="U1308" s="243">
        <f>SUMIFS('A-methods'!AA:AA,'A-methods'!$AG:$AG,"absolute",'A-methods'!$AF:$AF,$B1308,'A-methods'!$H:$H,$C1308,'A-methods'!$A:$A,$D1308)</f>
        <v>0</v>
      </c>
      <c r="V1308" s="243">
        <f>SUMIFS('A-methods'!AB:AB,'A-methods'!$AG:$AG,"absolute",'A-methods'!$AF:$AF,$B1308,'A-methods'!$H:$H,$C1308,'A-methods'!$A:$A,$D1308)</f>
        <v>0</v>
      </c>
      <c r="W1308" s="243">
        <f>SUMIFS('A-methods'!AC:AC,'A-methods'!$AG:$AG,"absolute",'A-methods'!$AF:$AF,$B1308,'A-methods'!$H:$H,$C1308,'A-methods'!$A:$A,$D1308)</f>
        <v>0</v>
      </c>
      <c r="X1308" s="243">
        <f>SUMIFS('A-methods'!AD:AD,'A-methods'!$AG:$AG,"absolute",'A-methods'!$AF:$AF,$B1308,'A-methods'!$H:$H,$C1308,'A-methods'!$A:$A,$D1308)</f>
        <v>0</v>
      </c>
      <c r="Y1308" s="243">
        <f>SUMIFS('A-methods'!AE:AE,'A-methods'!$AG:$AG,"absolute",'A-methods'!$AF:$AF,$B1308,'A-methods'!$H:$H,$C1308,'A-methods'!$A:$A,$D1308)</f>
        <v>0</v>
      </c>
    </row>
    <row r="1309" spans="1:27">
      <c r="A1309" s="238" t="s">
        <v>87</v>
      </c>
      <c r="B1309" s="221" t="s">
        <v>88</v>
      </c>
      <c r="C1309" s="274" t="str">
        <f t="shared" si="127"/>
        <v>Tas</v>
      </c>
      <c r="D1309" s="272" t="str">
        <f t="shared" si="128"/>
        <v>Best</v>
      </c>
      <c r="E1309" s="195">
        <f>SUMIFS('A-methods'!K:K,'A-methods'!$AG:$AG,"absolute",'A-methods'!$AF:$AF,$B1309,'A-methods'!$H:$H,$C1309,'A-methods'!$A:$A,$D1309)</f>
        <v>0</v>
      </c>
      <c r="F1309" s="243">
        <f>SUMIFS('A-methods'!L:L,'A-methods'!$AG:$AG,"absolute",'A-methods'!$AF:$AF,$B1309,'A-methods'!$H:$H,$C1309,'A-methods'!$A:$A,$D1309)</f>
        <v>0</v>
      </c>
      <c r="G1309" s="243">
        <f>SUMIFS('A-methods'!M:M,'A-methods'!$AG:$AG,"absolute",'A-methods'!$AF:$AF,$B1309,'A-methods'!$H:$H,$C1309,'A-methods'!$A:$A,$D1309)</f>
        <v>0</v>
      </c>
      <c r="H1309" s="243">
        <f>SUMIFS('A-methods'!N:N,'A-methods'!$AG:$AG,"absolute",'A-methods'!$AF:$AF,$B1309,'A-methods'!$H:$H,$C1309,'A-methods'!$A:$A,$D1309)</f>
        <v>0</v>
      </c>
      <c r="I1309" s="243">
        <f>SUMIFS('A-methods'!O:O,'A-methods'!$AG:$AG,"absolute",'A-methods'!$AF:$AF,$B1309,'A-methods'!$H:$H,$C1309,'A-methods'!$A:$A,$D1309)</f>
        <v>0</v>
      </c>
      <c r="J1309" s="243">
        <f>SUMIFS('A-methods'!P:P,'A-methods'!$AG:$AG,"absolute",'A-methods'!$AF:$AF,$B1309,'A-methods'!$H:$H,$C1309,'A-methods'!$A:$A,$D1309)</f>
        <v>0</v>
      </c>
      <c r="K1309" s="243">
        <f>SUMIFS('A-methods'!Q:Q,'A-methods'!$AG:$AG,"absolute",'A-methods'!$AF:$AF,$B1309,'A-methods'!$H:$H,$C1309,'A-methods'!$A:$A,$D1309)</f>
        <v>0</v>
      </c>
      <c r="L1309" s="243">
        <f>SUMIFS('A-methods'!R:R,'A-methods'!$AG:$AG,"absolute",'A-methods'!$AF:$AF,$B1309,'A-methods'!$H:$H,$C1309,'A-methods'!$A:$A,$D1309)</f>
        <v>0</v>
      </c>
      <c r="M1309" s="243">
        <f>SUMIFS('A-methods'!S:S,'A-methods'!$AG:$AG,"absolute",'A-methods'!$AF:$AF,$B1309,'A-methods'!$H:$H,$C1309,'A-methods'!$A:$A,$D1309)</f>
        <v>0</v>
      </c>
      <c r="N1309" s="243">
        <f>SUMIFS('A-methods'!T:T,'A-methods'!$AG:$AG,"absolute",'A-methods'!$AF:$AF,$B1309,'A-methods'!$H:$H,$C1309,'A-methods'!$A:$A,$D1309)</f>
        <v>0</v>
      </c>
      <c r="O1309" s="243">
        <f>SUMIFS('A-methods'!U:U,'A-methods'!$AG:$AG,"absolute",'A-methods'!$AF:$AF,$B1309,'A-methods'!$H:$H,$C1309,'A-methods'!$A:$A,$D1309)</f>
        <v>0</v>
      </c>
      <c r="P1309" s="243">
        <f>SUMIFS('A-methods'!V:V,'A-methods'!$AG:$AG,"absolute",'A-methods'!$AF:$AF,$B1309,'A-methods'!$H:$H,$C1309,'A-methods'!$A:$A,$D1309)</f>
        <v>0</v>
      </c>
      <c r="Q1309" s="243">
        <f>SUMIFS('A-methods'!W:W,'A-methods'!$AG:$AG,"absolute",'A-methods'!$AF:$AF,$B1309,'A-methods'!$H:$H,$C1309,'A-methods'!$A:$A,$D1309)</f>
        <v>0</v>
      </c>
      <c r="R1309" s="243">
        <f>SUMIFS('A-methods'!X:X,'A-methods'!$AG:$AG,"absolute",'A-methods'!$AF:$AF,$B1309,'A-methods'!$H:$H,$C1309,'A-methods'!$A:$A,$D1309)</f>
        <v>0</v>
      </c>
      <c r="S1309" s="243">
        <f>SUMIFS('A-methods'!Y:Y,'A-methods'!$AG:$AG,"absolute",'A-methods'!$AF:$AF,$B1309,'A-methods'!$H:$H,$C1309,'A-methods'!$A:$A,$D1309)</f>
        <v>0</v>
      </c>
      <c r="T1309" s="243">
        <f>SUMIFS('A-methods'!Z:Z,'A-methods'!$AG:$AG,"absolute",'A-methods'!$AF:$AF,$B1309,'A-methods'!$H:$H,$C1309,'A-methods'!$A:$A,$D1309)</f>
        <v>0</v>
      </c>
      <c r="U1309" s="243">
        <f>SUMIFS('A-methods'!AA:AA,'A-methods'!$AG:$AG,"absolute",'A-methods'!$AF:$AF,$B1309,'A-methods'!$H:$H,$C1309,'A-methods'!$A:$A,$D1309)</f>
        <v>0</v>
      </c>
      <c r="V1309" s="243">
        <f>SUMIFS('A-methods'!AB:AB,'A-methods'!$AG:$AG,"absolute",'A-methods'!$AF:$AF,$B1309,'A-methods'!$H:$H,$C1309,'A-methods'!$A:$A,$D1309)</f>
        <v>0</v>
      </c>
      <c r="W1309" s="243">
        <f>SUMIFS('A-methods'!AC:AC,'A-methods'!$AG:$AG,"absolute",'A-methods'!$AF:$AF,$B1309,'A-methods'!$H:$H,$C1309,'A-methods'!$A:$A,$D1309)</f>
        <v>0</v>
      </c>
      <c r="X1309" s="243">
        <f>SUMIFS('A-methods'!AD:AD,'A-methods'!$AG:$AG,"absolute",'A-methods'!$AF:$AF,$B1309,'A-methods'!$H:$H,$C1309,'A-methods'!$A:$A,$D1309)</f>
        <v>0</v>
      </c>
      <c r="Y1309" s="243">
        <f>SUMIFS('A-methods'!AE:AE,'A-methods'!$AG:$AG,"absolute",'A-methods'!$AF:$AF,$B1309,'A-methods'!$H:$H,$C1309,'A-methods'!$A:$A,$D1309)</f>
        <v>0</v>
      </c>
    </row>
    <row r="1310" spans="1:27">
      <c r="A1310" s="237" t="s">
        <v>91</v>
      </c>
      <c r="B1310" s="221" t="s">
        <v>92</v>
      </c>
      <c r="C1310" s="274" t="str">
        <f t="shared" si="127"/>
        <v>Tas</v>
      </c>
      <c r="D1310" s="272" t="str">
        <f t="shared" si="128"/>
        <v>Best</v>
      </c>
      <c r="E1310" s="195">
        <f>SUMIFS('A-methods'!K:K,'A-methods'!$AG:$AG,"absolute",'A-methods'!$AF:$AF,$B1310,'A-methods'!$H:$H,$C1310,'A-methods'!$A:$A,$D1310)</f>
        <v>0</v>
      </c>
      <c r="F1310" s="243">
        <f>SUMIFS('A-methods'!L:L,'A-methods'!$AG:$AG,"absolute",'A-methods'!$AF:$AF,$B1310,'A-methods'!$H:$H,$C1310,'A-methods'!$A:$A,$D1310)</f>
        <v>0</v>
      </c>
      <c r="G1310" s="243">
        <f>SUMIFS('A-methods'!M:M,'A-methods'!$AG:$AG,"absolute",'A-methods'!$AF:$AF,$B1310,'A-methods'!$H:$H,$C1310,'A-methods'!$A:$A,$D1310)</f>
        <v>0</v>
      </c>
      <c r="H1310" s="243">
        <f>SUMIFS('A-methods'!N:N,'A-methods'!$AG:$AG,"absolute",'A-methods'!$AF:$AF,$B1310,'A-methods'!$H:$H,$C1310,'A-methods'!$A:$A,$D1310)</f>
        <v>0</v>
      </c>
      <c r="I1310" s="243">
        <f>SUMIFS('A-methods'!O:O,'A-methods'!$AG:$AG,"absolute",'A-methods'!$AF:$AF,$B1310,'A-methods'!$H:$H,$C1310,'A-methods'!$A:$A,$D1310)</f>
        <v>0</v>
      </c>
      <c r="J1310" s="243">
        <f>SUMIFS('A-methods'!P:P,'A-methods'!$AG:$AG,"absolute",'A-methods'!$AF:$AF,$B1310,'A-methods'!$H:$H,$C1310,'A-methods'!$A:$A,$D1310)</f>
        <v>0</v>
      </c>
      <c r="K1310" s="243">
        <f>SUMIFS('A-methods'!Q:Q,'A-methods'!$AG:$AG,"absolute",'A-methods'!$AF:$AF,$B1310,'A-methods'!$H:$H,$C1310,'A-methods'!$A:$A,$D1310)</f>
        <v>0</v>
      </c>
      <c r="L1310" s="243">
        <f>SUMIFS('A-methods'!R:R,'A-methods'!$AG:$AG,"absolute",'A-methods'!$AF:$AF,$B1310,'A-methods'!$H:$H,$C1310,'A-methods'!$A:$A,$D1310)</f>
        <v>0</v>
      </c>
      <c r="M1310" s="243">
        <f>SUMIFS('A-methods'!S:S,'A-methods'!$AG:$AG,"absolute",'A-methods'!$AF:$AF,$B1310,'A-methods'!$H:$H,$C1310,'A-methods'!$A:$A,$D1310)</f>
        <v>0</v>
      </c>
      <c r="N1310" s="243">
        <f>SUMIFS('A-methods'!T:T,'A-methods'!$AG:$AG,"absolute",'A-methods'!$AF:$AF,$B1310,'A-methods'!$H:$H,$C1310,'A-methods'!$A:$A,$D1310)</f>
        <v>0</v>
      </c>
      <c r="O1310" s="243">
        <f>SUMIFS('A-methods'!U:U,'A-methods'!$AG:$AG,"absolute",'A-methods'!$AF:$AF,$B1310,'A-methods'!$H:$H,$C1310,'A-methods'!$A:$A,$D1310)</f>
        <v>0</v>
      </c>
      <c r="P1310" s="243">
        <f>SUMIFS('A-methods'!V:V,'A-methods'!$AG:$AG,"absolute",'A-methods'!$AF:$AF,$B1310,'A-methods'!$H:$H,$C1310,'A-methods'!$A:$A,$D1310)</f>
        <v>0</v>
      </c>
      <c r="Q1310" s="243">
        <f>SUMIFS('A-methods'!W:W,'A-methods'!$AG:$AG,"absolute",'A-methods'!$AF:$AF,$B1310,'A-methods'!$H:$H,$C1310,'A-methods'!$A:$A,$D1310)</f>
        <v>0</v>
      </c>
      <c r="R1310" s="243">
        <f>SUMIFS('A-methods'!X:X,'A-methods'!$AG:$AG,"absolute",'A-methods'!$AF:$AF,$B1310,'A-methods'!$H:$H,$C1310,'A-methods'!$A:$A,$D1310)</f>
        <v>0</v>
      </c>
      <c r="S1310" s="243">
        <f>SUMIFS('A-methods'!Y:Y,'A-methods'!$AG:$AG,"absolute",'A-methods'!$AF:$AF,$B1310,'A-methods'!$H:$H,$C1310,'A-methods'!$A:$A,$D1310)</f>
        <v>0</v>
      </c>
      <c r="T1310" s="243">
        <f>SUMIFS('A-methods'!Z:Z,'A-methods'!$AG:$AG,"absolute",'A-methods'!$AF:$AF,$B1310,'A-methods'!$H:$H,$C1310,'A-methods'!$A:$A,$D1310)</f>
        <v>0</v>
      </c>
      <c r="U1310" s="243">
        <f>SUMIFS('A-methods'!AA:AA,'A-methods'!$AG:$AG,"absolute",'A-methods'!$AF:$AF,$B1310,'A-methods'!$H:$H,$C1310,'A-methods'!$A:$A,$D1310)</f>
        <v>0</v>
      </c>
      <c r="V1310" s="243">
        <f>SUMIFS('A-methods'!AB:AB,'A-methods'!$AG:$AG,"absolute",'A-methods'!$AF:$AF,$B1310,'A-methods'!$H:$H,$C1310,'A-methods'!$A:$A,$D1310)</f>
        <v>0</v>
      </c>
      <c r="W1310" s="243">
        <f>SUMIFS('A-methods'!AC:AC,'A-methods'!$AG:$AG,"absolute",'A-methods'!$AF:$AF,$B1310,'A-methods'!$H:$H,$C1310,'A-methods'!$A:$A,$D1310)</f>
        <v>0</v>
      </c>
      <c r="X1310" s="243">
        <f>SUMIFS('A-methods'!AD:AD,'A-methods'!$AG:$AG,"absolute",'A-methods'!$AF:$AF,$B1310,'A-methods'!$H:$H,$C1310,'A-methods'!$A:$A,$D1310)</f>
        <v>0</v>
      </c>
      <c r="Y1310" s="243">
        <f>SUMIFS('A-methods'!AE:AE,'A-methods'!$AG:$AG,"absolute",'A-methods'!$AF:$AF,$B1310,'A-methods'!$H:$H,$C1310,'A-methods'!$A:$A,$D1310)</f>
        <v>0</v>
      </c>
    </row>
    <row r="1311" spans="1:27">
      <c r="A1311" s="237" t="s">
        <v>97</v>
      </c>
      <c r="B1311" s="221" t="s">
        <v>98</v>
      </c>
      <c r="C1311" s="274" t="str">
        <f t="shared" si="127"/>
        <v>Tas</v>
      </c>
      <c r="D1311" s="272" t="str">
        <f t="shared" si="128"/>
        <v>Best</v>
      </c>
      <c r="E1311" s="195">
        <f>SUMIFS('A-methods'!K:K,'A-methods'!$AG:$AG,"absolute",'A-methods'!$AF:$AF,$B1311,'A-methods'!$H:$H,$C1311,'A-methods'!$A:$A,$D1311)</f>
        <v>0</v>
      </c>
      <c r="F1311" s="243">
        <f>SUMIFS('A-methods'!L:L,'A-methods'!$AG:$AG,"absolute",'A-methods'!$AF:$AF,$B1311,'A-methods'!$H:$H,$C1311,'A-methods'!$A:$A,$D1311)</f>
        <v>0</v>
      </c>
      <c r="G1311" s="243">
        <f>SUMIFS('A-methods'!M:M,'A-methods'!$AG:$AG,"absolute",'A-methods'!$AF:$AF,$B1311,'A-methods'!$H:$H,$C1311,'A-methods'!$A:$A,$D1311)</f>
        <v>0</v>
      </c>
      <c r="H1311" s="243">
        <f>SUMIFS('A-methods'!N:N,'A-methods'!$AG:$AG,"absolute",'A-methods'!$AF:$AF,$B1311,'A-methods'!$H:$H,$C1311,'A-methods'!$A:$A,$D1311)</f>
        <v>0</v>
      </c>
      <c r="I1311" s="243">
        <f>SUMIFS('A-methods'!O:O,'A-methods'!$AG:$AG,"absolute",'A-methods'!$AF:$AF,$B1311,'A-methods'!$H:$H,$C1311,'A-methods'!$A:$A,$D1311)</f>
        <v>0</v>
      </c>
      <c r="J1311" s="243">
        <f>SUMIFS('A-methods'!P:P,'A-methods'!$AG:$AG,"absolute",'A-methods'!$AF:$AF,$B1311,'A-methods'!$H:$H,$C1311,'A-methods'!$A:$A,$D1311)</f>
        <v>0</v>
      </c>
      <c r="K1311" s="243">
        <f>SUMIFS('A-methods'!Q:Q,'A-methods'!$AG:$AG,"absolute",'A-methods'!$AF:$AF,$B1311,'A-methods'!$H:$H,$C1311,'A-methods'!$A:$A,$D1311)</f>
        <v>0</v>
      </c>
      <c r="L1311" s="243">
        <f>SUMIFS('A-methods'!R:R,'A-methods'!$AG:$AG,"absolute",'A-methods'!$AF:$AF,$B1311,'A-methods'!$H:$H,$C1311,'A-methods'!$A:$A,$D1311)</f>
        <v>0</v>
      </c>
      <c r="M1311" s="243">
        <f>SUMIFS('A-methods'!S:S,'A-methods'!$AG:$AG,"absolute",'A-methods'!$AF:$AF,$B1311,'A-methods'!$H:$H,$C1311,'A-methods'!$A:$A,$D1311)</f>
        <v>0</v>
      </c>
      <c r="N1311" s="243">
        <f>SUMIFS('A-methods'!T:T,'A-methods'!$AG:$AG,"absolute",'A-methods'!$AF:$AF,$B1311,'A-methods'!$H:$H,$C1311,'A-methods'!$A:$A,$D1311)</f>
        <v>0</v>
      </c>
      <c r="O1311" s="243">
        <f>SUMIFS('A-methods'!U:U,'A-methods'!$AG:$AG,"absolute",'A-methods'!$AF:$AF,$B1311,'A-methods'!$H:$H,$C1311,'A-methods'!$A:$A,$D1311)</f>
        <v>0</v>
      </c>
      <c r="P1311" s="243">
        <f>SUMIFS('A-methods'!V:V,'A-methods'!$AG:$AG,"absolute",'A-methods'!$AF:$AF,$B1311,'A-methods'!$H:$H,$C1311,'A-methods'!$A:$A,$D1311)</f>
        <v>0</v>
      </c>
      <c r="Q1311" s="243">
        <f>SUMIFS('A-methods'!W:W,'A-methods'!$AG:$AG,"absolute",'A-methods'!$AF:$AF,$B1311,'A-methods'!$H:$H,$C1311,'A-methods'!$A:$A,$D1311)</f>
        <v>0</v>
      </c>
      <c r="R1311" s="243">
        <f>SUMIFS('A-methods'!X:X,'A-methods'!$AG:$AG,"absolute",'A-methods'!$AF:$AF,$B1311,'A-methods'!$H:$H,$C1311,'A-methods'!$A:$A,$D1311)</f>
        <v>0</v>
      </c>
      <c r="S1311" s="243">
        <f>SUMIFS('A-methods'!Y:Y,'A-methods'!$AG:$AG,"absolute",'A-methods'!$AF:$AF,$B1311,'A-methods'!$H:$H,$C1311,'A-methods'!$A:$A,$D1311)</f>
        <v>0</v>
      </c>
      <c r="T1311" s="243">
        <f>SUMIFS('A-methods'!Z:Z,'A-methods'!$AG:$AG,"absolute",'A-methods'!$AF:$AF,$B1311,'A-methods'!$H:$H,$C1311,'A-methods'!$A:$A,$D1311)</f>
        <v>0</v>
      </c>
      <c r="U1311" s="243">
        <f>SUMIFS('A-methods'!AA:AA,'A-methods'!$AG:$AG,"absolute",'A-methods'!$AF:$AF,$B1311,'A-methods'!$H:$H,$C1311,'A-methods'!$A:$A,$D1311)</f>
        <v>0</v>
      </c>
      <c r="V1311" s="243">
        <f>SUMIFS('A-methods'!AB:AB,'A-methods'!$AG:$AG,"absolute",'A-methods'!$AF:$AF,$B1311,'A-methods'!$H:$H,$C1311,'A-methods'!$A:$A,$D1311)</f>
        <v>0</v>
      </c>
      <c r="W1311" s="243">
        <f>SUMIFS('A-methods'!AC:AC,'A-methods'!$AG:$AG,"absolute",'A-methods'!$AF:$AF,$B1311,'A-methods'!$H:$H,$C1311,'A-methods'!$A:$A,$D1311)</f>
        <v>0</v>
      </c>
      <c r="X1311" s="243">
        <f>SUMIFS('A-methods'!AD:AD,'A-methods'!$AG:$AG,"absolute",'A-methods'!$AF:$AF,$B1311,'A-methods'!$H:$H,$C1311,'A-methods'!$A:$A,$D1311)</f>
        <v>0</v>
      </c>
      <c r="Y1311" s="243">
        <f>SUMIFS('A-methods'!AE:AE,'A-methods'!$AG:$AG,"absolute",'A-methods'!$AF:$AF,$B1311,'A-methods'!$H:$H,$C1311,'A-methods'!$A:$A,$D1311)</f>
        <v>0</v>
      </c>
    </row>
    <row r="1312" spans="1:27">
      <c r="A1312" s="237" t="s">
        <v>107</v>
      </c>
      <c r="B1312" s="221" t="s">
        <v>108</v>
      </c>
      <c r="C1312" s="274" t="str">
        <f t="shared" si="127"/>
        <v>Tas</v>
      </c>
      <c r="D1312" s="272" t="str">
        <f t="shared" si="128"/>
        <v>Best</v>
      </c>
      <c r="E1312" s="195">
        <f>SUMIFS('A-methods'!K:K,'A-methods'!$AG:$AG,"absolute",'A-methods'!$AF:$AF,$B1312,'A-methods'!$H:$H,$C1312,'A-methods'!$A:$A,$D1312)</f>
        <v>0</v>
      </c>
      <c r="F1312" s="243">
        <f>SUMIFS('A-methods'!L:L,'A-methods'!$AG:$AG,"absolute",'A-methods'!$AF:$AF,$B1312,'A-methods'!$H:$H,$C1312,'A-methods'!$A:$A,$D1312)</f>
        <v>0</v>
      </c>
      <c r="G1312" s="243">
        <f>SUMIFS('A-methods'!M:M,'A-methods'!$AG:$AG,"absolute",'A-methods'!$AF:$AF,$B1312,'A-methods'!$H:$H,$C1312,'A-methods'!$A:$A,$D1312)</f>
        <v>0</v>
      </c>
      <c r="H1312" s="243">
        <f>SUMIFS('A-methods'!N:N,'A-methods'!$AG:$AG,"absolute",'A-methods'!$AF:$AF,$B1312,'A-methods'!$H:$H,$C1312,'A-methods'!$A:$A,$D1312)</f>
        <v>0</v>
      </c>
      <c r="I1312" s="243">
        <f>SUMIFS('A-methods'!O:O,'A-methods'!$AG:$AG,"absolute",'A-methods'!$AF:$AF,$B1312,'A-methods'!$H:$H,$C1312,'A-methods'!$A:$A,$D1312)</f>
        <v>0</v>
      </c>
      <c r="J1312" s="243">
        <f>SUMIFS('A-methods'!P:P,'A-methods'!$AG:$AG,"absolute",'A-methods'!$AF:$AF,$B1312,'A-methods'!$H:$H,$C1312,'A-methods'!$A:$A,$D1312)</f>
        <v>0</v>
      </c>
      <c r="K1312" s="243">
        <f>SUMIFS('A-methods'!Q:Q,'A-methods'!$AG:$AG,"absolute",'A-methods'!$AF:$AF,$B1312,'A-methods'!$H:$H,$C1312,'A-methods'!$A:$A,$D1312)</f>
        <v>0</v>
      </c>
      <c r="L1312" s="243">
        <f>SUMIFS('A-methods'!R:R,'A-methods'!$AG:$AG,"absolute",'A-methods'!$AF:$AF,$B1312,'A-methods'!$H:$H,$C1312,'A-methods'!$A:$A,$D1312)</f>
        <v>0</v>
      </c>
      <c r="M1312" s="243">
        <f>SUMIFS('A-methods'!S:S,'A-methods'!$AG:$AG,"absolute",'A-methods'!$AF:$AF,$B1312,'A-methods'!$H:$H,$C1312,'A-methods'!$A:$A,$D1312)</f>
        <v>0</v>
      </c>
      <c r="N1312" s="243">
        <f>SUMIFS('A-methods'!T:T,'A-methods'!$AG:$AG,"absolute",'A-methods'!$AF:$AF,$B1312,'A-methods'!$H:$H,$C1312,'A-methods'!$A:$A,$D1312)</f>
        <v>0</v>
      </c>
      <c r="O1312" s="243">
        <f>SUMIFS('A-methods'!U:U,'A-methods'!$AG:$AG,"absolute",'A-methods'!$AF:$AF,$B1312,'A-methods'!$H:$H,$C1312,'A-methods'!$A:$A,$D1312)</f>
        <v>0</v>
      </c>
      <c r="P1312" s="243">
        <f>SUMIFS('A-methods'!V:V,'A-methods'!$AG:$AG,"absolute",'A-methods'!$AF:$AF,$B1312,'A-methods'!$H:$H,$C1312,'A-methods'!$A:$A,$D1312)</f>
        <v>0</v>
      </c>
      <c r="Q1312" s="243">
        <f>SUMIFS('A-methods'!W:W,'A-methods'!$AG:$AG,"absolute",'A-methods'!$AF:$AF,$B1312,'A-methods'!$H:$H,$C1312,'A-methods'!$A:$A,$D1312)</f>
        <v>0</v>
      </c>
      <c r="R1312" s="243">
        <f>SUMIFS('A-methods'!X:X,'A-methods'!$AG:$AG,"absolute",'A-methods'!$AF:$AF,$B1312,'A-methods'!$H:$H,$C1312,'A-methods'!$A:$A,$D1312)</f>
        <v>0</v>
      </c>
      <c r="S1312" s="243">
        <f>SUMIFS('A-methods'!Y:Y,'A-methods'!$AG:$AG,"absolute",'A-methods'!$AF:$AF,$B1312,'A-methods'!$H:$H,$C1312,'A-methods'!$A:$A,$D1312)</f>
        <v>0</v>
      </c>
      <c r="T1312" s="243">
        <f>SUMIFS('A-methods'!Z:Z,'A-methods'!$AG:$AG,"absolute",'A-methods'!$AF:$AF,$B1312,'A-methods'!$H:$H,$C1312,'A-methods'!$A:$A,$D1312)</f>
        <v>0</v>
      </c>
      <c r="U1312" s="243">
        <f>SUMIFS('A-methods'!AA:AA,'A-methods'!$AG:$AG,"absolute",'A-methods'!$AF:$AF,$B1312,'A-methods'!$H:$H,$C1312,'A-methods'!$A:$A,$D1312)</f>
        <v>0</v>
      </c>
      <c r="V1312" s="243">
        <f>SUMIFS('A-methods'!AB:AB,'A-methods'!$AG:$AG,"absolute",'A-methods'!$AF:$AF,$B1312,'A-methods'!$H:$H,$C1312,'A-methods'!$A:$A,$D1312)</f>
        <v>0</v>
      </c>
      <c r="W1312" s="243">
        <f>SUMIFS('A-methods'!AC:AC,'A-methods'!$AG:$AG,"absolute",'A-methods'!$AF:$AF,$B1312,'A-methods'!$H:$H,$C1312,'A-methods'!$A:$A,$D1312)</f>
        <v>0</v>
      </c>
      <c r="X1312" s="243">
        <f>SUMIFS('A-methods'!AD:AD,'A-methods'!$AG:$AG,"absolute",'A-methods'!$AF:$AF,$B1312,'A-methods'!$H:$H,$C1312,'A-methods'!$A:$A,$D1312)</f>
        <v>0</v>
      </c>
      <c r="Y1312" s="243">
        <f>SUMIFS('A-methods'!AE:AE,'A-methods'!$AG:$AG,"absolute",'A-methods'!$AF:$AF,$B1312,'A-methods'!$H:$H,$C1312,'A-methods'!$A:$A,$D1312)</f>
        <v>0</v>
      </c>
    </row>
    <row r="1313" spans="1:32">
      <c r="A1313" s="237" t="s">
        <v>115</v>
      </c>
      <c r="B1313" s="221" t="s">
        <v>116</v>
      </c>
      <c r="C1313" s="274" t="str">
        <f t="shared" si="127"/>
        <v>Tas</v>
      </c>
      <c r="D1313" s="272" t="str">
        <f t="shared" si="128"/>
        <v>Best</v>
      </c>
      <c r="E1313" s="195">
        <f>SUMIFS('A-methods'!K:K,'A-methods'!$AG:$AG,"absolute",'A-methods'!$AF:$AF,$B1313,'A-methods'!$H:$H,$C1313,'A-methods'!$A:$A,$D1313)</f>
        <v>0</v>
      </c>
      <c r="F1313" s="243">
        <f>SUMIFS('A-methods'!L:L,'A-methods'!$AG:$AG,"absolute",'A-methods'!$AF:$AF,$B1313,'A-methods'!$H:$H,$C1313,'A-methods'!$A:$A,$D1313)</f>
        <v>0</v>
      </c>
      <c r="G1313" s="243">
        <f>SUMIFS('A-methods'!M:M,'A-methods'!$AG:$AG,"absolute",'A-methods'!$AF:$AF,$B1313,'A-methods'!$H:$H,$C1313,'A-methods'!$A:$A,$D1313)</f>
        <v>0</v>
      </c>
      <c r="H1313" s="243">
        <f>SUMIFS('A-methods'!N:N,'A-methods'!$AG:$AG,"absolute",'A-methods'!$AF:$AF,$B1313,'A-methods'!$H:$H,$C1313,'A-methods'!$A:$A,$D1313)</f>
        <v>0</v>
      </c>
      <c r="I1313" s="243">
        <f>SUMIFS('A-methods'!O:O,'A-methods'!$AG:$AG,"absolute",'A-methods'!$AF:$AF,$B1313,'A-methods'!$H:$H,$C1313,'A-methods'!$A:$A,$D1313)</f>
        <v>0</v>
      </c>
      <c r="J1313" s="243">
        <f>SUMIFS('A-methods'!P:P,'A-methods'!$AG:$AG,"absolute",'A-methods'!$AF:$AF,$B1313,'A-methods'!$H:$H,$C1313,'A-methods'!$A:$A,$D1313)</f>
        <v>0</v>
      </c>
      <c r="K1313" s="243">
        <f>SUMIFS('A-methods'!Q:Q,'A-methods'!$AG:$AG,"absolute",'A-methods'!$AF:$AF,$B1313,'A-methods'!$H:$H,$C1313,'A-methods'!$A:$A,$D1313)</f>
        <v>0</v>
      </c>
      <c r="L1313" s="243">
        <f>SUMIFS('A-methods'!R:R,'A-methods'!$AG:$AG,"absolute",'A-methods'!$AF:$AF,$B1313,'A-methods'!$H:$H,$C1313,'A-methods'!$A:$A,$D1313)</f>
        <v>0</v>
      </c>
      <c r="M1313" s="243">
        <f>SUMIFS('A-methods'!S:S,'A-methods'!$AG:$AG,"absolute",'A-methods'!$AF:$AF,$B1313,'A-methods'!$H:$H,$C1313,'A-methods'!$A:$A,$D1313)</f>
        <v>0</v>
      </c>
      <c r="N1313" s="243">
        <f>SUMIFS('A-methods'!T:T,'A-methods'!$AG:$AG,"absolute",'A-methods'!$AF:$AF,$B1313,'A-methods'!$H:$H,$C1313,'A-methods'!$A:$A,$D1313)</f>
        <v>0</v>
      </c>
      <c r="O1313" s="243">
        <f>SUMIFS('A-methods'!U:U,'A-methods'!$AG:$AG,"absolute",'A-methods'!$AF:$AF,$B1313,'A-methods'!$H:$H,$C1313,'A-methods'!$A:$A,$D1313)</f>
        <v>0</v>
      </c>
      <c r="P1313" s="243">
        <f>SUMIFS('A-methods'!V:V,'A-methods'!$AG:$AG,"absolute",'A-methods'!$AF:$AF,$B1313,'A-methods'!$H:$H,$C1313,'A-methods'!$A:$A,$D1313)</f>
        <v>0</v>
      </c>
      <c r="Q1313" s="243">
        <f>SUMIFS('A-methods'!W:W,'A-methods'!$AG:$AG,"absolute",'A-methods'!$AF:$AF,$B1313,'A-methods'!$H:$H,$C1313,'A-methods'!$A:$A,$D1313)</f>
        <v>0</v>
      </c>
      <c r="R1313" s="243">
        <f>SUMIFS('A-methods'!X:X,'A-methods'!$AG:$AG,"absolute",'A-methods'!$AF:$AF,$B1313,'A-methods'!$H:$H,$C1313,'A-methods'!$A:$A,$D1313)</f>
        <v>0</v>
      </c>
      <c r="S1313" s="243">
        <f>SUMIFS('A-methods'!Y:Y,'A-methods'!$AG:$AG,"absolute",'A-methods'!$AF:$AF,$B1313,'A-methods'!$H:$H,$C1313,'A-methods'!$A:$A,$D1313)</f>
        <v>0</v>
      </c>
      <c r="T1313" s="243">
        <f>SUMIFS('A-methods'!Z:Z,'A-methods'!$AG:$AG,"absolute",'A-methods'!$AF:$AF,$B1313,'A-methods'!$H:$H,$C1313,'A-methods'!$A:$A,$D1313)</f>
        <v>0</v>
      </c>
      <c r="U1313" s="243">
        <f>SUMIFS('A-methods'!AA:AA,'A-methods'!$AG:$AG,"absolute",'A-methods'!$AF:$AF,$B1313,'A-methods'!$H:$H,$C1313,'A-methods'!$A:$A,$D1313)</f>
        <v>0</v>
      </c>
      <c r="V1313" s="243">
        <f>SUMIFS('A-methods'!AB:AB,'A-methods'!$AG:$AG,"absolute",'A-methods'!$AF:$AF,$B1313,'A-methods'!$H:$H,$C1313,'A-methods'!$A:$A,$D1313)</f>
        <v>0</v>
      </c>
      <c r="W1313" s="243">
        <f>SUMIFS('A-methods'!AC:AC,'A-methods'!$AG:$AG,"absolute",'A-methods'!$AF:$AF,$B1313,'A-methods'!$H:$H,$C1313,'A-methods'!$A:$A,$D1313)</f>
        <v>0</v>
      </c>
      <c r="X1313" s="243">
        <f>SUMIFS('A-methods'!AD:AD,'A-methods'!$AG:$AG,"absolute",'A-methods'!$AF:$AF,$B1313,'A-methods'!$H:$H,$C1313,'A-methods'!$A:$A,$D1313)</f>
        <v>0</v>
      </c>
      <c r="Y1313" s="243">
        <f>SUMIFS('A-methods'!AE:AE,'A-methods'!$AG:$AG,"absolute",'A-methods'!$AF:$AF,$B1313,'A-methods'!$H:$H,$C1313,'A-methods'!$A:$A,$D1313)</f>
        <v>0</v>
      </c>
    </row>
    <row r="1314" spans="1:32">
      <c r="A1314" s="237" t="s">
        <v>125</v>
      </c>
      <c r="B1314" s="221" t="s">
        <v>1208</v>
      </c>
      <c r="C1314" s="274" t="str">
        <f t="shared" si="127"/>
        <v>Tas</v>
      </c>
      <c r="D1314" s="272" t="str">
        <f t="shared" si="128"/>
        <v>Best</v>
      </c>
      <c r="E1314" s="195">
        <f>SUMIFS('A-methods'!K:K,'A-methods'!$AG:$AG,"absolute",'A-methods'!$AF:$AF,$B1314,'A-methods'!$H:$H,$C1314,'A-methods'!$A:$A,$D1314)</f>
        <v>0</v>
      </c>
      <c r="F1314" s="243">
        <f>SUMIFS('A-methods'!L:L,'A-methods'!$AG:$AG,"absolute",'A-methods'!$AF:$AF,$B1314,'A-methods'!$H:$H,$C1314,'A-methods'!$A:$A,$D1314)</f>
        <v>0</v>
      </c>
      <c r="G1314" s="243">
        <f>SUMIFS('A-methods'!M:M,'A-methods'!$AG:$AG,"absolute",'A-methods'!$AF:$AF,$B1314,'A-methods'!$H:$H,$C1314,'A-methods'!$A:$A,$D1314)</f>
        <v>0</v>
      </c>
      <c r="H1314" s="243">
        <f>SUMIFS('A-methods'!N:N,'A-methods'!$AG:$AG,"absolute",'A-methods'!$AF:$AF,$B1314,'A-methods'!$H:$H,$C1314,'A-methods'!$A:$A,$D1314)</f>
        <v>0</v>
      </c>
      <c r="I1314" s="243">
        <f>SUMIFS('A-methods'!O:O,'A-methods'!$AG:$AG,"absolute",'A-methods'!$AF:$AF,$B1314,'A-methods'!$H:$H,$C1314,'A-methods'!$A:$A,$D1314)</f>
        <v>0</v>
      </c>
      <c r="J1314" s="243">
        <f>SUMIFS('A-methods'!P:P,'A-methods'!$AG:$AG,"absolute",'A-methods'!$AF:$AF,$B1314,'A-methods'!$H:$H,$C1314,'A-methods'!$A:$A,$D1314)</f>
        <v>0</v>
      </c>
      <c r="K1314" s="243">
        <f>SUMIFS('A-methods'!Q:Q,'A-methods'!$AG:$AG,"absolute",'A-methods'!$AF:$AF,$B1314,'A-methods'!$H:$H,$C1314,'A-methods'!$A:$A,$D1314)</f>
        <v>0</v>
      </c>
      <c r="L1314" s="243">
        <f>SUMIFS('A-methods'!R:R,'A-methods'!$AG:$AG,"absolute",'A-methods'!$AF:$AF,$B1314,'A-methods'!$H:$H,$C1314,'A-methods'!$A:$A,$D1314)</f>
        <v>0</v>
      </c>
      <c r="M1314" s="243">
        <f>SUMIFS('A-methods'!S:S,'A-methods'!$AG:$AG,"absolute",'A-methods'!$AF:$AF,$B1314,'A-methods'!$H:$H,$C1314,'A-methods'!$A:$A,$D1314)</f>
        <v>0</v>
      </c>
      <c r="N1314" s="243">
        <f>SUMIFS('A-methods'!T:T,'A-methods'!$AG:$AG,"absolute",'A-methods'!$AF:$AF,$B1314,'A-methods'!$H:$H,$C1314,'A-methods'!$A:$A,$D1314)</f>
        <v>0</v>
      </c>
      <c r="O1314" s="243">
        <f>SUMIFS('A-methods'!U:U,'A-methods'!$AG:$AG,"absolute",'A-methods'!$AF:$AF,$B1314,'A-methods'!$H:$H,$C1314,'A-methods'!$A:$A,$D1314)</f>
        <v>0</v>
      </c>
      <c r="P1314" s="243">
        <f>SUMIFS('A-methods'!V:V,'A-methods'!$AG:$AG,"absolute",'A-methods'!$AF:$AF,$B1314,'A-methods'!$H:$H,$C1314,'A-methods'!$A:$A,$D1314)</f>
        <v>0</v>
      </c>
      <c r="Q1314" s="243">
        <f>SUMIFS('A-methods'!W:W,'A-methods'!$AG:$AG,"absolute",'A-methods'!$AF:$AF,$B1314,'A-methods'!$H:$H,$C1314,'A-methods'!$A:$A,$D1314)</f>
        <v>0</v>
      </c>
      <c r="R1314" s="243">
        <f>SUMIFS('A-methods'!X:X,'A-methods'!$AG:$AG,"absolute",'A-methods'!$AF:$AF,$B1314,'A-methods'!$H:$H,$C1314,'A-methods'!$A:$A,$D1314)</f>
        <v>0</v>
      </c>
      <c r="S1314" s="243">
        <f>SUMIFS('A-methods'!Y:Y,'A-methods'!$AG:$AG,"absolute",'A-methods'!$AF:$AF,$B1314,'A-methods'!$H:$H,$C1314,'A-methods'!$A:$A,$D1314)</f>
        <v>0</v>
      </c>
      <c r="T1314" s="243">
        <f>SUMIFS('A-methods'!Z:Z,'A-methods'!$AG:$AG,"absolute",'A-methods'!$AF:$AF,$B1314,'A-methods'!$H:$H,$C1314,'A-methods'!$A:$A,$D1314)</f>
        <v>0</v>
      </c>
      <c r="U1314" s="243">
        <f>SUMIFS('A-methods'!AA:AA,'A-methods'!$AG:$AG,"absolute",'A-methods'!$AF:$AF,$B1314,'A-methods'!$H:$H,$C1314,'A-methods'!$A:$A,$D1314)</f>
        <v>0</v>
      </c>
      <c r="V1314" s="243">
        <f>SUMIFS('A-methods'!AB:AB,'A-methods'!$AG:$AG,"absolute",'A-methods'!$AF:$AF,$B1314,'A-methods'!$H:$H,$C1314,'A-methods'!$A:$A,$D1314)</f>
        <v>0</v>
      </c>
      <c r="W1314" s="243">
        <f>SUMIFS('A-methods'!AC:AC,'A-methods'!$AG:$AG,"absolute",'A-methods'!$AF:$AF,$B1314,'A-methods'!$H:$H,$C1314,'A-methods'!$A:$A,$D1314)</f>
        <v>0</v>
      </c>
      <c r="X1314" s="243">
        <f>SUMIFS('A-methods'!AD:AD,'A-methods'!$AG:$AG,"absolute",'A-methods'!$AF:$AF,$B1314,'A-methods'!$H:$H,$C1314,'A-methods'!$A:$A,$D1314)</f>
        <v>0</v>
      </c>
      <c r="Y1314" s="243">
        <f>SUMIFS('A-methods'!AE:AE,'A-methods'!$AG:$AG,"absolute",'A-methods'!$AF:$AF,$B1314,'A-methods'!$H:$H,$C1314,'A-methods'!$A:$A,$D1314)</f>
        <v>0</v>
      </c>
    </row>
    <row r="1315" spans="1:32">
      <c r="A1315" s="237" t="s">
        <v>127</v>
      </c>
      <c r="B1315" s="221" t="s">
        <v>128</v>
      </c>
      <c r="C1315" s="274" t="str">
        <f t="shared" si="127"/>
        <v>Tas</v>
      </c>
      <c r="D1315" s="272" t="str">
        <f t="shared" si="128"/>
        <v>Best</v>
      </c>
      <c r="E1315" s="195">
        <f>SUMIFS('A-methods'!K:K,'A-methods'!$AG:$AG,"absolute",'A-methods'!$AF:$AF,$B1315,'A-methods'!$H:$H,$C1315,'A-methods'!$A:$A,$D1315)</f>
        <v>0</v>
      </c>
      <c r="F1315" s="243">
        <f>SUMIFS('A-methods'!L:L,'A-methods'!$AG:$AG,"absolute",'A-methods'!$AF:$AF,$B1315,'A-methods'!$H:$H,$C1315,'A-methods'!$A:$A,$D1315)</f>
        <v>0</v>
      </c>
      <c r="G1315" s="243">
        <f>SUMIFS('A-methods'!M:M,'A-methods'!$AG:$AG,"absolute",'A-methods'!$AF:$AF,$B1315,'A-methods'!$H:$H,$C1315,'A-methods'!$A:$A,$D1315)</f>
        <v>0</v>
      </c>
      <c r="H1315" s="243">
        <f>SUMIFS('A-methods'!N:N,'A-methods'!$AG:$AG,"absolute",'A-methods'!$AF:$AF,$B1315,'A-methods'!$H:$H,$C1315,'A-methods'!$A:$A,$D1315)</f>
        <v>0</v>
      </c>
      <c r="I1315" s="243">
        <f>SUMIFS('A-methods'!O:O,'A-methods'!$AG:$AG,"absolute",'A-methods'!$AF:$AF,$B1315,'A-methods'!$H:$H,$C1315,'A-methods'!$A:$A,$D1315)</f>
        <v>0</v>
      </c>
      <c r="J1315" s="243">
        <f>SUMIFS('A-methods'!P:P,'A-methods'!$AG:$AG,"absolute",'A-methods'!$AF:$AF,$B1315,'A-methods'!$H:$H,$C1315,'A-methods'!$A:$A,$D1315)</f>
        <v>0</v>
      </c>
      <c r="K1315" s="243">
        <f>SUMIFS('A-methods'!Q:Q,'A-methods'!$AG:$AG,"absolute",'A-methods'!$AF:$AF,$B1315,'A-methods'!$H:$H,$C1315,'A-methods'!$A:$A,$D1315)</f>
        <v>0</v>
      </c>
      <c r="L1315" s="243">
        <f>SUMIFS('A-methods'!R:R,'A-methods'!$AG:$AG,"absolute",'A-methods'!$AF:$AF,$B1315,'A-methods'!$H:$H,$C1315,'A-methods'!$A:$A,$D1315)</f>
        <v>0</v>
      </c>
      <c r="M1315" s="243">
        <f>SUMIFS('A-methods'!S:S,'A-methods'!$AG:$AG,"absolute",'A-methods'!$AF:$AF,$B1315,'A-methods'!$H:$H,$C1315,'A-methods'!$A:$A,$D1315)</f>
        <v>0</v>
      </c>
      <c r="N1315" s="243">
        <f>SUMIFS('A-methods'!T:T,'A-methods'!$AG:$AG,"absolute",'A-methods'!$AF:$AF,$B1315,'A-methods'!$H:$H,$C1315,'A-methods'!$A:$A,$D1315)</f>
        <v>0</v>
      </c>
      <c r="O1315" s="243">
        <f>SUMIFS('A-methods'!U:U,'A-methods'!$AG:$AG,"absolute",'A-methods'!$AF:$AF,$B1315,'A-methods'!$H:$H,$C1315,'A-methods'!$A:$A,$D1315)</f>
        <v>0</v>
      </c>
      <c r="P1315" s="243">
        <f>SUMIFS('A-methods'!V:V,'A-methods'!$AG:$AG,"absolute",'A-methods'!$AF:$AF,$B1315,'A-methods'!$H:$H,$C1315,'A-methods'!$A:$A,$D1315)</f>
        <v>0</v>
      </c>
      <c r="Q1315" s="243">
        <f>SUMIFS('A-methods'!W:W,'A-methods'!$AG:$AG,"absolute",'A-methods'!$AF:$AF,$B1315,'A-methods'!$H:$H,$C1315,'A-methods'!$A:$A,$D1315)</f>
        <v>0</v>
      </c>
      <c r="R1315" s="243">
        <f>SUMIFS('A-methods'!X:X,'A-methods'!$AG:$AG,"absolute",'A-methods'!$AF:$AF,$B1315,'A-methods'!$H:$H,$C1315,'A-methods'!$A:$A,$D1315)</f>
        <v>0</v>
      </c>
      <c r="S1315" s="243">
        <f>SUMIFS('A-methods'!Y:Y,'A-methods'!$AG:$AG,"absolute",'A-methods'!$AF:$AF,$B1315,'A-methods'!$H:$H,$C1315,'A-methods'!$A:$A,$D1315)</f>
        <v>0</v>
      </c>
      <c r="T1315" s="243">
        <f>SUMIFS('A-methods'!Z:Z,'A-methods'!$AG:$AG,"absolute",'A-methods'!$AF:$AF,$B1315,'A-methods'!$H:$H,$C1315,'A-methods'!$A:$A,$D1315)</f>
        <v>0</v>
      </c>
      <c r="U1315" s="243">
        <f>SUMIFS('A-methods'!AA:AA,'A-methods'!$AG:$AG,"absolute",'A-methods'!$AF:$AF,$B1315,'A-methods'!$H:$H,$C1315,'A-methods'!$A:$A,$D1315)</f>
        <v>0</v>
      </c>
      <c r="V1315" s="243">
        <f>SUMIFS('A-methods'!AB:AB,'A-methods'!$AG:$AG,"absolute",'A-methods'!$AF:$AF,$B1315,'A-methods'!$H:$H,$C1315,'A-methods'!$A:$A,$D1315)</f>
        <v>0</v>
      </c>
      <c r="W1315" s="243">
        <f>SUMIFS('A-methods'!AC:AC,'A-methods'!$AG:$AG,"absolute",'A-methods'!$AF:$AF,$B1315,'A-methods'!$H:$H,$C1315,'A-methods'!$A:$A,$D1315)</f>
        <v>0</v>
      </c>
      <c r="X1315" s="243">
        <f>SUMIFS('A-methods'!AD:AD,'A-methods'!$AG:$AG,"absolute",'A-methods'!$AF:$AF,$B1315,'A-methods'!$H:$H,$C1315,'A-methods'!$A:$A,$D1315)</f>
        <v>0</v>
      </c>
      <c r="Y1315" s="243">
        <f>SUMIFS('A-methods'!AE:AE,'A-methods'!$AG:$AG,"absolute",'A-methods'!$AF:$AF,$B1315,'A-methods'!$H:$H,$C1315,'A-methods'!$A:$A,$D1315)</f>
        <v>0</v>
      </c>
    </row>
    <row r="1316" spans="1:32">
      <c r="A1316" s="237" t="s">
        <v>254</v>
      </c>
      <c r="B1316" s="221" t="s">
        <v>202</v>
      </c>
      <c r="C1316" s="274" t="str">
        <f t="shared" si="127"/>
        <v>Tas</v>
      </c>
      <c r="D1316" s="272" t="str">
        <f t="shared" si="128"/>
        <v>Best</v>
      </c>
      <c r="E1316" s="195">
        <f>SUMIFS('A-methods'!K:K,'A-methods'!$AG:$AG,"absolute",'A-methods'!$AF:$AF,$B1316,'A-methods'!$H:$H,$C1316,'A-methods'!$A:$A,$D1316)</f>
        <v>0</v>
      </c>
      <c r="F1316" s="243">
        <f>SUMIFS('A-methods'!L:L,'A-methods'!$AG:$AG,"absolute",'A-methods'!$AF:$AF,$B1316,'A-methods'!$H:$H,$C1316,'A-methods'!$A:$A,$D1316)</f>
        <v>0</v>
      </c>
      <c r="G1316" s="243">
        <f>SUMIFS('A-methods'!M:M,'A-methods'!$AG:$AG,"absolute",'A-methods'!$AF:$AF,$B1316,'A-methods'!$H:$H,$C1316,'A-methods'!$A:$A,$D1316)</f>
        <v>0</v>
      </c>
      <c r="H1316" s="243">
        <f>SUMIFS('A-methods'!N:N,'A-methods'!$AG:$AG,"absolute",'A-methods'!$AF:$AF,$B1316,'A-methods'!$H:$H,$C1316,'A-methods'!$A:$A,$D1316)</f>
        <v>0</v>
      </c>
      <c r="I1316" s="243">
        <f>SUMIFS('A-methods'!O:O,'A-methods'!$AG:$AG,"absolute",'A-methods'!$AF:$AF,$B1316,'A-methods'!$H:$H,$C1316,'A-methods'!$A:$A,$D1316)</f>
        <v>0</v>
      </c>
      <c r="J1316" s="243">
        <f>SUMIFS('A-methods'!P:P,'A-methods'!$AG:$AG,"absolute",'A-methods'!$AF:$AF,$B1316,'A-methods'!$H:$H,$C1316,'A-methods'!$A:$A,$D1316)</f>
        <v>0</v>
      </c>
      <c r="K1316" s="243">
        <f>SUMIFS('A-methods'!Q:Q,'A-methods'!$AG:$AG,"absolute",'A-methods'!$AF:$AF,$B1316,'A-methods'!$H:$H,$C1316,'A-methods'!$A:$A,$D1316)</f>
        <v>0</v>
      </c>
      <c r="L1316" s="243">
        <f>SUMIFS('A-methods'!R:R,'A-methods'!$AG:$AG,"absolute",'A-methods'!$AF:$AF,$B1316,'A-methods'!$H:$H,$C1316,'A-methods'!$A:$A,$D1316)</f>
        <v>0</v>
      </c>
      <c r="M1316" s="243">
        <f>SUMIFS('A-methods'!S:S,'A-methods'!$AG:$AG,"absolute",'A-methods'!$AF:$AF,$B1316,'A-methods'!$H:$H,$C1316,'A-methods'!$A:$A,$D1316)</f>
        <v>0</v>
      </c>
      <c r="N1316" s="243">
        <f>SUMIFS('A-methods'!T:T,'A-methods'!$AG:$AG,"absolute",'A-methods'!$AF:$AF,$B1316,'A-methods'!$H:$H,$C1316,'A-methods'!$A:$A,$D1316)</f>
        <v>0</v>
      </c>
      <c r="O1316" s="243">
        <f>SUMIFS('A-methods'!U:U,'A-methods'!$AG:$AG,"absolute",'A-methods'!$AF:$AF,$B1316,'A-methods'!$H:$H,$C1316,'A-methods'!$A:$A,$D1316)</f>
        <v>0</v>
      </c>
      <c r="P1316" s="243">
        <f>SUMIFS('A-methods'!V:V,'A-methods'!$AG:$AG,"absolute",'A-methods'!$AF:$AF,$B1316,'A-methods'!$H:$H,$C1316,'A-methods'!$A:$A,$D1316)</f>
        <v>0</v>
      </c>
      <c r="Q1316" s="243">
        <f>SUMIFS('A-methods'!W:W,'A-methods'!$AG:$AG,"absolute",'A-methods'!$AF:$AF,$B1316,'A-methods'!$H:$H,$C1316,'A-methods'!$A:$A,$D1316)</f>
        <v>0</v>
      </c>
      <c r="R1316" s="243">
        <f>SUMIFS('A-methods'!X:X,'A-methods'!$AG:$AG,"absolute",'A-methods'!$AF:$AF,$B1316,'A-methods'!$H:$H,$C1316,'A-methods'!$A:$A,$D1316)</f>
        <v>0</v>
      </c>
      <c r="S1316" s="243">
        <f>SUMIFS('A-methods'!Y:Y,'A-methods'!$AG:$AG,"absolute",'A-methods'!$AF:$AF,$B1316,'A-methods'!$H:$H,$C1316,'A-methods'!$A:$A,$D1316)</f>
        <v>0</v>
      </c>
      <c r="T1316" s="243">
        <f>SUMIFS('A-methods'!Z:Z,'A-methods'!$AG:$AG,"absolute",'A-methods'!$AF:$AF,$B1316,'A-methods'!$H:$H,$C1316,'A-methods'!$A:$A,$D1316)</f>
        <v>0</v>
      </c>
      <c r="U1316" s="243">
        <f>SUMIFS('A-methods'!AA:AA,'A-methods'!$AG:$AG,"absolute",'A-methods'!$AF:$AF,$B1316,'A-methods'!$H:$H,$C1316,'A-methods'!$A:$A,$D1316)</f>
        <v>0</v>
      </c>
      <c r="V1316" s="243">
        <f>SUMIFS('A-methods'!AB:AB,'A-methods'!$AG:$AG,"absolute",'A-methods'!$AF:$AF,$B1316,'A-methods'!$H:$H,$C1316,'A-methods'!$A:$A,$D1316)</f>
        <v>0</v>
      </c>
      <c r="W1316" s="243">
        <f>SUMIFS('A-methods'!AC:AC,'A-methods'!$AG:$AG,"absolute",'A-methods'!$AF:$AF,$B1316,'A-methods'!$H:$H,$C1316,'A-methods'!$A:$A,$D1316)</f>
        <v>0</v>
      </c>
      <c r="X1316" s="243">
        <f>SUMIFS('A-methods'!AD:AD,'A-methods'!$AG:$AG,"absolute",'A-methods'!$AF:$AF,$B1316,'A-methods'!$H:$H,$C1316,'A-methods'!$A:$A,$D1316)</f>
        <v>0</v>
      </c>
      <c r="Y1316" s="243">
        <f>SUMIFS('A-methods'!AE:AE,'A-methods'!$AG:$AG,"absolute",'A-methods'!$AF:$AF,$B1316,'A-methods'!$H:$H,$C1316,'A-methods'!$A:$A,$D1316)</f>
        <v>0</v>
      </c>
    </row>
    <row r="1317" spans="1:32">
      <c r="A1317" s="237" t="s">
        <v>255</v>
      </c>
      <c r="B1317" s="221" t="s">
        <v>227</v>
      </c>
      <c r="C1317" s="274" t="str">
        <f t="shared" si="127"/>
        <v>Tas</v>
      </c>
      <c r="D1317" s="272" t="str">
        <f t="shared" si="128"/>
        <v>Best</v>
      </c>
      <c r="E1317" s="195">
        <f>SUMIFS('A-methods'!K:K,'A-methods'!$AG:$AG,"absolute",'A-methods'!$AF:$AF,$B1317,'A-methods'!$H:$H,$C1317,'A-methods'!$A:$A,$D1317)</f>
        <v>0</v>
      </c>
      <c r="F1317" s="243">
        <f>SUMIFS('A-methods'!L:L,'A-methods'!$AG:$AG,"absolute",'A-methods'!$AF:$AF,$B1317,'A-methods'!$H:$H,$C1317,'A-methods'!$A:$A,$D1317)</f>
        <v>0</v>
      </c>
      <c r="G1317" s="243">
        <f>SUMIFS('A-methods'!M:M,'A-methods'!$AG:$AG,"absolute",'A-methods'!$AF:$AF,$B1317,'A-methods'!$H:$H,$C1317,'A-methods'!$A:$A,$D1317)</f>
        <v>0</v>
      </c>
      <c r="H1317" s="243">
        <f>SUMIFS('A-methods'!N:N,'A-methods'!$AG:$AG,"absolute",'A-methods'!$AF:$AF,$B1317,'A-methods'!$H:$H,$C1317,'A-methods'!$A:$A,$D1317)</f>
        <v>0</v>
      </c>
      <c r="I1317" s="243">
        <f>SUMIFS('A-methods'!O:O,'A-methods'!$AG:$AG,"absolute",'A-methods'!$AF:$AF,$B1317,'A-methods'!$H:$H,$C1317,'A-methods'!$A:$A,$D1317)</f>
        <v>0</v>
      </c>
      <c r="J1317" s="243">
        <f>SUMIFS('A-methods'!P:P,'A-methods'!$AG:$AG,"absolute",'A-methods'!$AF:$AF,$B1317,'A-methods'!$H:$H,$C1317,'A-methods'!$A:$A,$D1317)</f>
        <v>0</v>
      </c>
      <c r="K1317" s="243">
        <f>SUMIFS('A-methods'!Q:Q,'A-methods'!$AG:$AG,"absolute",'A-methods'!$AF:$AF,$B1317,'A-methods'!$H:$H,$C1317,'A-methods'!$A:$A,$D1317)</f>
        <v>0</v>
      </c>
      <c r="L1317" s="243">
        <f>SUMIFS('A-methods'!R:R,'A-methods'!$AG:$AG,"absolute",'A-methods'!$AF:$AF,$B1317,'A-methods'!$H:$H,$C1317,'A-methods'!$A:$A,$D1317)</f>
        <v>0</v>
      </c>
      <c r="M1317" s="243">
        <f>SUMIFS('A-methods'!S:S,'A-methods'!$AG:$AG,"absolute",'A-methods'!$AF:$AF,$B1317,'A-methods'!$H:$H,$C1317,'A-methods'!$A:$A,$D1317)</f>
        <v>0</v>
      </c>
      <c r="N1317" s="243">
        <f>SUMIFS('A-methods'!T:T,'A-methods'!$AG:$AG,"absolute",'A-methods'!$AF:$AF,$B1317,'A-methods'!$H:$H,$C1317,'A-methods'!$A:$A,$D1317)</f>
        <v>0</v>
      </c>
      <c r="O1317" s="243">
        <f>SUMIFS('A-methods'!U:U,'A-methods'!$AG:$AG,"absolute",'A-methods'!$AF:$AF,$B1317,'A-methods'!$H:$H,$C1317,'A-methods'!$A:$A,$D1317)</f>
        <v>0</v>
      </c>
      <c r="P1317" s="243">
        <f>SUMIFS('A-methods'!V:V,'A-methods'!$AG:$AG,"absolute",'A-methods'!$AF:$AF,$B1317,'A-methods'!$H:$H,$C1317,'A-methods'!$A:$A,$D1317)</f>
        <v>0</v>
      </c>
      <c r="Q1317" s="243">
        <f>SUMIFS('A-methods'!W:W,'A-methods'!$AG:$AG,"absolute",'A-methods'!$AF:$AF,$B1317,'A-methods'!$H:$H,$C1317,'A-methods'!$A:$A,$D1317)</f>
        <v>0</v>
      </c>
      <c r="R1317" s="243">
        <f>SUMIFS('A-methods'!X:X,'A-methods'!$AG:$AG,"absolute",'A-methods'!$AF:$AF,$B1317,'A-methods'!$H:$H,$C1317,'A-methods'!$A:$A,$D1317)</f>
        <v>0</v>
      </c>
      <c r="S1317" s="243">
        <f>SUMIFS('A-methods'!Y:Y,'A-methods'!$AG:$AG,"absolute",'A-methods'!$AF:$AF,$B1317,'A-methods'!$H:$H,$C1317,'A-methods'!$A:$A,$D1317)</f>
        <v>0</v>
      </c>
      <c r="T1317" s="243">
        <f>SUMIFS('A-methods'!Z:Z,'A-methods'!$AG:$AG,"absolute",'A-methods'!$AF:$AF,$B1317,'A-methods'!$H:$H,$C1317,'A-methods'!$A:$A,$D1317)</f>
        <v>0</v>
      </c>
      <c r="U1317" s="243">
        <f>SUMIFS('A-methods'!AA:AA,'A-methods'!$AG:$AG,"absolute",'A-methods'!$AF:$AF,$B1317,'A-methods'!$H:$H,$C1317,'A-methods'!$A:$A,$D1317)</f>
        <v>0</v>
      </c>
      <c r="V1317" s="243">
        <f>SUMIFS('A-methods'!AB:AB,'A-methods'!$AG:$AG,"absolute",'A-methods'!$AF:$AF,$B1317,'A-methods'!$H:$H,$C1317,'A-methods'!$A:$A,$D1317)</f>
        <v>0</v>
      </c>
      <c r="W1317" s="243">
        <f>SUMIFS('A-methods'!AC:AC,'A-methods'!$AG:$AG,"absolute",'A-methods'!$AF:$AF,$B1317,'A-methods'!$H:$H,$C1317,'A-methods'!$A:$A,$D1317)</f>
        <v>0</v>
      </c>
      <c r="X1317" s="243">
        <f>SUMIFS('A-methods'!AD:AD,'A-methods'!$AG:$AG,"absolute",'A-methods'!$AF:$AF,$B1317,'A-methods'!$H:$H,$C1317,'A-methods'!$A:$A,$D1317)</f>
        <v>0</v>
      </c>
      <c r="Y1317" s="243">
        <f>SUMIFS('A-methods'!AE:AE,'A-methods'!$AG:$AG,"absolute",'A-methods'!$AF:$AF,$B1317,'A-methods'!$H:$H,$C1317,'A-methods'!$A:$A,$D1317)</f>
        <v>0</v>
      </c>
    </row>
    <row r="1318" spans="1:32">
      <c r="A1318" s="237" t="s">
        <v>256</v>
      </c>
      <c r="B1318" s="221" t="s">
        <v>372</v>
      </c>
      <c r="C1318" s="274" t="str">
        <f t="shared" si="127"/>
        <v>Tas</v>
      </c>
      <c r="D1318" s="272" t="str">
        <f t="shared" si="128"/>
        <v>Best</v>
      </c>
      <c r="E1318" s="195">
        <f>SUMIFS('A-methods'!K:K,'A-methods'!$AG:$AG,"absolute",'A-methods'!$AF:$AF,$B1318,'A-methods'!$H:$H,$C1318,'A-methods'!$A:$A,$D1318)</f>
        <v>0</v>
      </c>
      <c r="F1318" s="243">
        <f>SUMIFS('A-methods'!L:L,'A-methods'!$AG:$AG,"absolute",'A-methods'!$AF:$AF,$B1318,'A-methods'!$H:$H,$C1318,'A-methods'!$A:$A,$D1318)</f>
        <v>0</v>
      </c>
      <c r="G1318" s="243">
        <f>SUMIFS('A-methods'!M:M,'A-methods'!$AG:$AG,"absolute",'A-methods'!$AF:$AF,$B1318,'A-methods'!$H:$H,$C1318,'A-methods'!$A:$A,$D1318)</f>
        <v>0</v>
      </c>
      <c r="H1318" s="243">
        <f>SUMIFS('A-methods'!N:N,'A-methods'!$AG:$AG,"absolute",'A-methods'!$AF:$AF,$B1318,'A-methods'!$H:$H,$C1318,'A-methods'!$A:$A,$D1318)</f>
        <v>0</v>
      </c>
      <c r="I1318" s="243">
        <f>SUMIFS('A-methods'!O:O,'A-methods'!$AG:$AG,"absolute",'A-methods'!$AF:$AF,$B1318,'A-methods'!$H:$H,$C1318,'A-methods'!$A:$A,$D1318)</f>
        <v>0</v>
      </c>
      <c r="J1318" s="243">
        <f>SUMIFS('A-methods'!P:P,'A-methods'!$AG:$AG,"absolute",'A-methods'!$AF:$AF,$B1318,'A-methods'!$H:$H,$C1318,'A-methods'!$A:$A,$D1318)</f>
        <v>0</v>
      </c>
      <c r="K1318" s="243">
        <f>SUMIFS('A-methods'!Q:Q,'A-methods'!$AG:$AG,"absolute",'A-methods'!$AF:$AF,$B1318,'A-methods'!$H:$H,$C1318,'A-methods'!$A:$A,$D1318)</f>
        <v>0</v>
      </c>
      <c r="L1318" s="243">
        <f>SUMIFS('A-methods'!R:R,'A-methods'!$AG:$AG,"absolute",'A-methods'!$AF:$AF,$B1318,'A-methods'!$H:$H,$C1318,'A-methods'!$A:$A,$D1318)</f>
        <v>0</v>
      </c>
      <c r="M1318" s="243">
        <f>SUMIFS('A-methods'!S:S,'A-methods'!$AG:$AG,"absolute",'A-methods'!$AF:$AF,$B1318,'A-methods'!$H:$H,$C1318,'A-methods'!$A:$A,$D1318)</f>
        <v>0</v>
      </c>
      <c r="N1318" s="243">
        <f>SUMIFS('A-methods'!T:T,'A-methods'!$AG:$AG,"absolute",'A-methods'!$AF:$AF,$B1318,'A-methods'!$H:$H,$C1318,'A-methods'!$A:$A,$D1318)</f>
        <v>0</v>
      </c>
      <c r="O1318" s="243">
        <f>SUMIFS('A-methods'!U:U,'A-methods'!$AG:$AG,"absolute",'A-methods'!$AF:$AF,$B1318,'A-methods'!$H:$H,$C1318,'A-methods'!$A:$A,$D1318)</f>
        <v>0</v>
      </c>
      <c r="P1318" s="243">
        <f>SUMIFS('A-methods'!V:V,'A-methods'!$AG:$AG,"absolute",'A-methods'!$AF:$AF,$B1318,'A-methods'!$H:$H,$C1318,'A-methods'!$A:$A,$D1318)</f>
        <v>0</v>
      </c>
      <c r="Q1318" s="243">
        <f>SUMIFS('A-methods'!W:W,'A-methods'!$AG:$AG,"absolute",'A-methods'!$AF:$AF,$B1318,'A-methods'!$H:$H,$C1318,'A-methods'!$A:$A,$D1318)</f>
        <v>0</v>
      </c>
      <c r="R1318" s="243">
        <f>SUMIFS('A-methods'!X:X,'A-methods'!$AG:$AG,"absolute",'A-methods'!$AF:$AF,$B1318,'A-methods'!$H:$H,$C1318,'A-methods'!$A:$A,$D1318)</f>
        <v>0</v>
      </c>
      <c r="S1318" s="243">
        <f>SUMIFS('A-methods'!Y:Y,'A-methods'!$AG:$AG,"absolute",'A-methods'!$AF:$AF,$B1318,'A-methods'!$H:$H,$C1318,'A-methods'!$A:$A,$D1318)</f>
        <v>0</v>
      </c>
      <c r="T1318" s="243">
        <f>SUMIFS('A-methods'!Z:Z,'A-methods'!$AG:$AG,"absolute",'A-methods'!$AF:$AF,$B1318,'A-methods'!$H:$H,$C1318,'A-methods'!$A:$A,$D1318)</f>
        <v>0</v>
      </c>
      <c r="U1318" s="243">
        <f>SUMIFS('A-methods'!AA:AA,'A-methods'!$AG:$AG,"absolute",'A-methods'!$AF:$AF,$B1318,'A-methods'!$H:$H,$C1318,'A-methods'!$A:$A,$D1318)</f>
        <v>0</v>
      </c>
      <c r="V1318" s="243">
        <f>SUMIFS('A-methods'!AB:AB,'A-methods'!$AG:$AG,"absolute",'A-methods'!$AF:$AF,$B1318,'A-methods'!$H:$H,$C1318,'A-methods'!$A:$A,$D1318)</f>
        <v>0</v>
      </c>
      <c r="W1318" s="243">
        <f>SUMIFS('A-methods'!AC:AC,'A-methods'!$AG:$AG,"absolute",'A-methods'!$AF:$AF,$B1318,'A-methods'!$H:$H,$C1318,'A-methods'!$A:$A,$D1318)</f>
        <v>0</v>
      </c>
      <c r="X1318" s="243">
        <f>SUMIFS('A-methods'!AD:AD,'A-methods'!$AG:$AG,"absolute",'A-methods'!$AF:$AF,$B1318,'A-methods'!$H:$H,$C1318,'A-methods'!$A:$A,$D1318)</f>
        <v>0</v>
      </c>
      <c r="Y1318" s="243">
        <f>SUMIFS('A-methods'!AE:AE,'A-methods'!$AG:$AG,"absolute",'A-methods'!$AF:$AF,$B1318,'A-methods'!$H:$H,$C1318,'A-methods'!$A:$A,$D1318)</f>
        <v>0</v>
      </c>
    </row>
    <row r="1319" spans="1:32">
      <c r="A1319" s="237" t="s">
        <v>370</v>
      </c>
      <c r="B1319" s="221" t="s">
        <v>371</v>
      </c>
      <c r="C1319" s="274" t="str">
        <f t="shared" si="127"/>
        <v>Tas</v>
      </c>
      <c r="D1319" s="272" t="str">
        <f t="shared" si="128"/>
        <v>Best</v>
      </c>
      <c r="E1319" s="195">
        <f>SUMIFS('A-methods'!K:K,'A-methods'!$AG:$AG,"absolute",'A-methods'!$AF:$AF,$B1319,'A-methods'!$H:$H,$C1319,'A-methods'!$A:$A,$D1319)</f>
        <v>0</v>
      </c>
      <c r="F1319" s="243">
        <f>SUMIFS('A-methods'!L:L,'A-methods'!$AG:$AG,"absolute",'A-methods'!$AF:$AF,$B1319,'A-methods'!$H:$H,$C1319,'A-methods'!$A:$A,$D1319)</f>
        <v>0</v>
      </c>
      <c r="G1319" s="243">
        <f>SUMIFS('A-methods'!M:M,'A-methods'!$AG:$AG,"absolute",'A-methods'!$AF:$AF,$B1319,'A-methods'!$H:$H,$C1319,'A-methods'!$A:$A,$D1319)</f>
        <v>0</v>
      </c>
      <c r="H1319" s="243">
        <f>SUMIFS('A-methods'!N:N,'A-methods'!$AG:$AG,"absolute",'A-methods'!$AF:$AF,$B1319,'A-methods'!$H:$H,$C1319,'A-methods'!$A:$A,$D1319)</f>
        <v>0</v>
      </c>
      <c r="I1319" s="243">
        <f>SUMIFS('A-methods'!O:O,'A-methods'!$AG:$AG,"absolute",'A-methods'!$AF:$AF,$B1319,'A-methods'!$H:$H,$C1319,'A-methods'!$A:$A,$D1319)</f>
        <v>0</v>
      </c>
      <c r="J1319" s="243">
        <f>SUMIFS('A-methods'!P:P,'A-methods'!$AG:$AG,"absolute",'A-methods'!$AF:$AF,$B1319,'A-methods'!$H:$H,$C1319,'A-methods'!$A:$A,$D1319)</f>
        <v>0</v>
      </c>
      <c r="K1319" s="243">
        <f>SUMIFS('A-methods'!Q:Q,'A-methods'!$AG:$AG,"absolute",'A-methods'!$AF:$AF,$B1319,'A-methods'!$H:$H,$C1319,'A-methods'!$A:$A,$D1319)</f>
        <v>0</v>
      </c>
      <c r="L1319" s="243">
        <f>SUMIFS('A-methods'!R:R,'A-methods'!$AG:$AG,"absolute",'A-methods'!$AF:$AF,$B1319,'A-methods'!$H:$H,$C1319,'A-methods'!$A:$A,$D1319)</f>
        <v>0</v>
      </c>
      <c r="M1319" s="243">
        <f>SUMIFS('A-methods'!S:S,'A-methods'!$AG:$AG,"absolute",'A-methods'!$AF:$AF,$B1319,'A-methods'!$H:$H,$C1319,'A-methods'!$A:$A,$D1319)</f>
        <v>0</v>
      </c>
      <c r="N1319" s="243">
        <f>SUMIFS('A-methods'!T:T,'A-methods'!$AG:$AG,"absolute",'A-methods'!$AF:$AF,$B1319,'A-methods'!$H:$H,$C1319,'A-methods'!$A:$A,$D1319)</f>
        <v>0</v>
      </c>
      <c r="O1319" s="243">
        <f>SUMIFS('A-methods'!U:U,'A-methods'!$AG:$AG,"absolute",'A-methods'!$AF:$AF,$B1319,'A-methods'!$H:$H,$C1319,'A-methods'!$A:$A,$D1319)</f>
        <v>0</v>
      </c>
      <c r="P1319" s="243">
        <f>SUMIFS('A-methods'!V:V,'A-methods'!$AG:$AG,"absolute",'A-methods'!$AF:$AF,$B1319,'A-methods'!$H:$H,$C1319,'A-methods'!$A:$A,$D1319)</f>
        <v>0</v>
      </c>
      <c r="Q1319" s="243">
        <f>SUMIFS('A-methods'!W:W,'A-methods'!$AG:$AG,"absolute",'A-methods'!$AF:$AF,$B1319,'A-methods'!$H:$H,$C1319,'A-methods'!$A:$A,$D1319)</f>
        <v>0</v>
      </c>
      <c r="R1319" s="243">
        <f>SUMIFS('A-methods'!X:X,'A-methods'!$AG:$AG,"absolute",'A-methods'!$AF:$AF,$B1319,'A-methods'!$H:$H,$C1319,'A-methods'!$A:$A,$D1319)</f>
        <v>0</v>
      </c>
      <c r="S1319" s="243">
        <f>SUMIFS('A-methods'!Y:Y,'A-methods'!$AG:$AG,"absolute",'A-methods'!$AF:$AF,$B1319,'A-methods'!$H:$H,$C1319,'A-methods'!$A:$A,$D1319)</f>
        <v>0</v>
      </c>
      <c r="T1319" s="243">
        <f>SUMIFS('A-methods'!Z:Z,'A-methods'!$AG:$AG,"absolute",'A-methods'!$AF:$AF,$B1319,'A-methods'!$H:$H,$C1319,'A-methods'!$A:$A,$D1319)</f>
        <v>0</v>
      </c>
      <c r="U1319" s="243">
        <f>SUMIFS('A-methods'!AA:AA,'A-methods'!$AG:$AG,"absolute",'A-methods'!$AF:$AF,$B1319,'A-methods'!$H:$H,$C1319,'A-methods'!$A:$A,$D1319)</f>
        <v>0</v>
      </c>
      <c r="V1319" s="243">
        <f>SUMIFS('A-methods'!AB:AB,'A-methods'!$AG:$AG,"absolute",'A-methods'!$AF:$AF,$B1319,'A-methods'!$H:$H,$C1319,'A-methods'!$A:$A,$D1319)</f>
        <v>0</v>
      </c>
      <c r="W1319" s="243">
        <f>SUMIFS('A-methods'!AC:AC,'A-methods'!$AG:$AG,"absolute",'A-methods'!$AF:$AF,$B1319,'A-methods'!$H:$H,$C1319,'A-methods'!$A:$A,$D1319)</f>
        <v>0</v>
      </c>
      <c r="X1319" s="243">
        <f>SUMIFS('A-methods'!AD:AD,'A-methods'!$AG:$AG,"absolute",'A-methods'!$AF:$AF,$B1319,'A-methods'!$H:$H,$C1319,'A-methods'!$A:$A,$D1319)</f>
        <v>0</v>
      </c>
      <c r="Y1319" s="243">
        <f>SUMIFS('A-methods'!AE:AE,'A-methods'!$AG:$AG,"absolute",'A-methods'!$AF:$AF,$B1319,'A-methods'!$H:$H,$C1319,'A-methods'!$A:$A,$D1319)</f>
        <v>0</v>
      </c>
    </row>
    <row r="1320" spans="1:32">
      <c r="A1320" s="237" t="s">
        <v>381</v>
      </c>
      <c r="B1320" s="221" t="s">
        <v>382</v>
      </c>
      <c r="C1320" s="274" t="str">
        <f t="shared" si="127"/>
        <v>Tas</v>
      </c>
      <c r="D1320" s="272" t="str">
        <f t="shared" si="128"/>
        <v>Best</v>
      </c>
      <c r="E1320" s="195">
        <f>SUMIFS('A-methods'!K:K,'A-methods'!$AG:$AG,"absolute",'A-methods'!$AF:$AF,$B1320,'A-methods'!$H:$H,$C1320,'A-methods'!$A:$A,$D1320)</f>
        <v>0</v>
      </c>
      <c r="F1320" s="243">
        <f>SUMIFS('A-methods'!L:L,'A-methods'!$AG:$AG,"absolute",'A-methods'!$AF:$AF,$B1320,'A-methods'!$H:$H,$C1320,'A-methods'!$A:$A,$D1320)</f>
        <v>0</v>
      </c>
      <c r="G1320" s="243">
        <f>SUMIFS('A-methods'!M:M,'A-methods'!$AG:$AG,"absolute",'A-methods'!$AF:$AF,$B1320,'A-methods'!$H:$H,$C1320,'A-methods'!$A:$A,$D1320)</f>
        <v>0</v>
      </c>
      <c r="H1320" s="243">
        <f>SUMIFS('A-methods'!N:N,'A-methods'!$AG:$AG,"absolute",'A-methods'!$AF:$AF,$B1320,'A-methods'!$H:$H,$C1320,'A-methods'!$A:$A,$D1320)</f>
        <v>0</v>
      </c>
      <c r="I1320" s="243">
        <f>SUMIFS('A-methods'!O:O,'A-methods'!$AG:$AG,"absolute",'A-methods'!$AF:$AF,$B1320,'A-methods'!$H:$H,$C1320,'A-methods'!$A:$A,$D1320)</f>
        <v>0</v>
      </c>
      <c r="J1320" s="243">
        <f>SUMIFS('A-methods'!P:P,'A-methods'!$AG:$AG,"absolute",'A-methods'!$AF:$AF,$B1320,'A-methods'!$H:$H,$C1320,'A-methods'!$A:$A,$D1320)</f>
        <v>0</v>
      </c>
      <c r="K1320" s="243">
        <f>SUMIFS('A-methods'!Q:Q,'A-methods'!$AG:$AG,"absolute",'A-methods'!$AF:$AF,$B1320,'A-methods'!$H:$H,$C1320,'A-methods'!$A:$A,$D1320)</f>
        <v>0</v>
      </c>
      <c r="L1320" s="243">
        <f>SUMIFS('A-methods'!R:R,'A-methods'!$AG:$AG,"absolute",'A-methods'!$AF:$AF,$B1320,'A-methods'!$H:$H,$C1320,'A-methods'!$A:$A,$D1320)</f>
        <v>0</v>
      </c>
      <c r="M1320" s="243">
        <f>SUMIFS('A-methods'!S:S,'A-methods'!$AG:$AG,"absolute",'A-methods'!$AF:$AF,$B1320,'A-methods'!$H:$H,$C1320,'A-methods'!$A:$A,$D1320)</f>
        <v>0</v>
      </c>
      <c r="N1320" s="243">
        <f>SUMIFS('A-methods'!T:T,'A-methods'!$AG:$AG,"absolute",'A-methods'!$AF:$AF,$B1320,'A-methods'!$H:$H,$C1320,'A-methods'!$A:$A,$D1320)</f>
        <v>0</v>
      </c>
      <c r="O1320" s="243">
        <f>SUMIFS('A-methods'!U:U,'A-methods'!$AG:$AG,"absolute",'A-methods'!$AF:$AF,$B1320,'A-methods'!$H:$H,$C1320,'A-methods'!$A:$A,$D1320)</f>
        <v>0</v>
      </c>
      <c r="P1320" s="243">
        <f>SUMIFS('A-methods'!V:V,'A-methods'!$AG:$AG,"absolute",'A-methods'!$AF:$AF,$B1320,'A-methods'!$H:$H,$C1320,'A-methods'!$A:$A,$D1320)</f>
        <v>0</v>
      </c>
      <c r="Q1320" s="243">
        <f>SUMIFS('A-methods'!W:W,'A-methods'!$AG:$AG,"absolute",'A-methods'!$AF:$AF,$B1320,'A-methods'!$H:$H,$C1320,'A-methods'!$A:$A,$D1320)</f>
        <v>0</v>
      </c>
      <c r="R1320" s="243">
        <f>SUMIFS('A-methods'!X:X,'A-methods'!$AG:$AG,"absolute",'A-methods'!$AF:$AF,$B1320,'A-methods'!$H:$H,$C1320,'A-methods'!$A:$A,$D1320)</f>
        <v>0</v>
      </c>
      <c r="S1320" s="243">
        <f>SUMIFS('A-methods'!Y:Y,'A-methods'!$AG:$AG,"absolute",'A-methods'!$AF:$AF,$B1320,'A-methods'!$H:$H,$C1320,'A-methods'!$A:$A,$D1320)</f>
        <v>0</v>
      </c>
      <c r="T1320" s="243">
        <f>SUMIFS('A-methods'!Z:Z,'A-methods'!$AG:$AG,"absolute",'A-methods'!$AF:$AF,$B1320,'A-methods'!$H:$H,$C1320,'A-methods'!$A:$A,$D1320)</f>
        <v>0</v>
      </c>
      <c r="U1320" s="243">
        <f>SUMIFS('A-methods'!AA:AA,'A-methods'!$AG:$AG,"absolute",'A-methods'!$AF:$AF,$B1320,'A-methods'!$H:$H,$C1320,'A-methods'!$A:$A,$D1320)</f>
        <v>0</v>
      </c>
      <c r="V1320" s="243">
        <f>SUMIFS('A-methods'!AB:AB,'A-methods'!$AG:$AG,"absolute",'A-methods'!$AF:$AF,$B1320,'A-methods'!$H:$H,$C1320,'A-methods'!$A:$A,$D1320)</f>
        <v>0</v>
      </c>
      <c r="W1320" s="243">
        <f>SUMIFS('A-methods'!AC:AC,'A-methods'!$AG:$AG,"absolute",'A-methods'!$AF:$AF,$B1320,'A-methods'!$H:$H,$C1320,'A-methods'!$A:$A,$D1320)</f>
        <v>0</v>
      </c>
      <c r="X1320" s="243">
        <f>SUMIFS('A-methods'!AD:AD,'A-methods'!$AG:$AG,"absolute",'A-methods'!$AF:$AF,$B1320,'A-methods'!$H:$H,$C1320,'A-methods'!$A:$A,$D1320)</f>
        <v>0</v>
      </c>
      <c r="Y1320" s="243">
        <f>SUMIFS('A-methods'!AE:AE,'A-methods'!$AG:$AG,"absolute",'A-methods'!$AF:$AF,$B1320,'A-methods'!$H:$H,$C1320,'A-methods'!$A:$A,$D1320)</f>
        <v>0</v>
      </c>
    </row>
    <row r="1321" spans="1:32">
      <c r="A1321" s="237" t="s">
        <v>257</v>
      </c>
      <c r="B1321" s="221" t="s">
        <v>194</v>
      </c>
      <c r="C1321" s="274" t="str">
        <f t="shared" si="127"/>
        <v>Tas</v>
      </c>
      <c r="D1321" s="272" t="str">
        <f t="shared" si="128"/>
        <v>Best</v>
      </c>
      <c r="E1321" s="195">
        <f>SUMIFS('A-methods'!K:K,'A-methods'!$AG:$AG,"absolute",'A-methods'!$AF:$AF,$B1321,'A-methods'!$H:$H,$C1321,'A-methods'!$A:$A,$D1321)</f>
        <v>0</v>
      </c>
      <c r="F1321" s="243">
        <f>SUMIFS('A-methods'!L:L,'A-methods'!$AG:$AG,"absolute",'A-methods'!$AF:$AF,$B1321,'A-methods'!$H:$H,$C1321,'A-methods'!$A:$A,$D1321)</f>
        <v>0</v>
      </c>
      <c r="G1321" s="243">
        <f>SUMIFS('A-methods'!M:M,'A-methods'!$AG:$AG,"absolute",'A-methods'!$AF:$AF,$B1321,'A-methods'!$H:$H,$C1321,'A-methods'!$A:$A,$D1321)</f>
        <v>0</v>
      </c>
      <c r="H1321" s="243">
        <f>SUMIFS('A-methods'!N:N,'A-methods'!$AG:$AG,"absolute",'A-methods'!$AF:$AF,$B1321,'A-methods'!$H:$H,$C1321,'A-methods'!$A:$A,$D1321)</f>
        <v>0</v>
      </c>
      <c r="I1321" s="243">
        <f>SUMIFS('A-methods'!O:O,'A-methods'!$AG:$AG,"absolute",'A-methods'!$AF:$AF,$B1321,'A-methods'!$H:$H,$C1321,'A-methods'!$A:$A,$D1321)</f>
        <v>0</v>
      </c>
      <c r="J1321" s="243">
        <f>SUMIFS('A-methods'!P:P,'A-methods'!$AG:$AG,"absolute",'A-methods'!$AF:$AF,$B1321,'A-methods'!$H:$H,$C1321,'A-methods'!$A:$A,$D1321)</f>
        <v>0</v>
      </c>
      <c r="K1321" s="243">
        <f>SUMIFS('A-methods'!Q:Q,'A-methods'!$AG:$AG,"absolute",'A-methods'!$AF:$AF,$B1321,'A-methods'!$H:$H,$C1321,'A-methods'!$A:$A,$D1321)</f>
        <v>0</v>
      </c>
      <c r="L1321" s="243">
        <f>SUMIFS('A-methods'!R:R,'A-methods'!$AG:$AG,"absolute",'A-methods'!$AF:$AF,$B1321,'A-methods'!$H:$H,$C1321,'A-methods'!$A:$A,$D1321)</f>
        <v>0</v>
      </c>
      <c r="M1321" s="243">
        <f>SUMIFS('A-methods'!S:S,'A-methods'!$AG:$AG,"absolute",'A-methods'!$AF:$AF,$B1321,'A-methods'!$H:$H,$C1321,'A-methods'!$A:$A,$D1321)</f>
        <v>0</v>
      </c>
      <c r="N1321" s="243">
        <f>SUMIFS('A-methods'!T:T,'A-methods'!$AG:$AG,"absolute",'A-methods'!$AF:$AF,$B1321,'A-methods'!$H:$H,$C1321,'A-methods'!$A:$A,$D1321)</f>
        <v>0</v>
      </c>
      <c r="O1321" s="243">
        <f>SUMIFS('A-methods'!U:U,'A-methods'!$AG:$AG,"absolute",'A-methods'!$AF:$AF,$B1321,'A-methods'!$H:$H,$C1321,'A-methods'!$A:$A,$D1321)</f>
        <v>0</v>
      </c>
      <c r="P1321" s="243">
        <f>SUMIFS('A-methods'!V:V,'A-methods'!$AG:$AG,"absolute",'A-methods'!$AF:$AF,$B1321,'A-methods'!$H:$H,$C1321,'A-methods'!$A:$A,$D1321)</f>
        <v>0</v>
      </c>
      <c r="Q1321" s="243">
        <f>SUMIFS('A-methods'!W:W,'A-methods'!$AG:$AG,"absolute",'A-methods'!$AF:$AF,$B1321,'A-methods'!$H:$H,$C1321,'A-methods'!$A:$A,$D1321)</f>
        <v>0</v>
      </c>
      <c r="R1321" s="243">
        <f>SUMIFS('A-methods'!X:X,'A-methods'!$AG:$AG,"absolute",'A-methods'!$AF:$AF,$B1321,'A-methods'!$H:$H,$C1321,'A-methods'!$A:$A,$D1321)</f>
        <v>0</v>
      </c>
      <c r="S1321" s="243">
        <f>SUMIFS('A-methods'!Y:Y,'A-methods'!$AG:$AG,"absolute",'A-methods'!$AF:$AF,$B1321,'A-methods'!$H:$H,$C1321,'A-methods'!$A:$A,$D1321)</f>
        <v>0</v>
      </c>
      <c r="T1321" s="243">
        <f>SUMIFS('A-methods'!Z:Z,'A-methods'!$AG:$AG,"absolute",'A-methods'!$AF:$AF,$B1321,'A-methods'!$H:$H,$C1321,'A-methods'!$A:$A,$D1321)</f>
        <v>0</v>
      </c>
      <c r="U1321" s="243">
        <f>SUMIFS('A-methods'!AA:AA,'A-methods'!$AG:$AG,"absolute",'A-methods'!$AF:$AF,$B1321,'A-methods'!$H:$H,$C1321,'A-methods'!$A:$A,$D1321)</f>
        <v>0</v>
      </c>
      <c r="V1321" s="243">
        <f>SUMIFS('A-methods'!AB:AB,'A-methods'!$AG:$AG,"absolute",'A-methods'!$AF:$AF,$B1321,'A-methods'!$H:$H,$C1321,'A-methods'!$A:$A,$D1321)</f>
        <v>0</v>
      </c>
      <c r="W1321" s="243">
        <f>SUMIFS('A-methods'!AC:AC,'A-methods'!$AG:$AG,"absolute",'A-methods'!$AF:$AF,$B1321,'A-methods'!$H:$H,$C1321,'A-methods'!$A:$A,$D1321)</f>
        <v>0</v>
      </c>
      <c r="X1321" s="243">
        <f>SUMIFS('A-methods'!AD:AD,'A-methods'!$AG:$AG,"absolute",'A-methods'!$AF:$AF,$B1321,'A-methods'!$H:$H,$C1321,'A-methods'!$A:$A,$D1321)</f>
        <v>0</v>
      </c>
      <c r="Y1321" s="243">
        <f>SUMIFS('A-methods'!AE:AE,'A-methods'!$AG:$AG,"absolute",'A-methods'!$AF:$AF,$B1321,'A-methods'!$H:$H,$C1321,'A-methods'!$A:$A,$D1321)</f>
        <v>0</v>
      </c>
      <c r="Z1321" s="217" t="str">
        <f>""</f>
        <v/>
      </c>
      <c r="AA1321" s="355" t="str">
        <f>""</f>
        <v/>
      </c>
      <c r="AB1321" s="217" t="str">
        <f>""</f>
        <v/>
      </c>
      <c r="AC1321" s="217" t="str">
        <f>""</f>
        <v/>
      </c>
      <c r="AD1321" s="217" t="str">
        <f>""</f>
        <v/>
      </c>
      <c r="AE1321" s="217" t="str">
        <f>""</f>
        <v/>
      </c>
      <c r="AF1321" s="217" t="str">
        <f>""</f>
        <v/>
      </c>
    </row>
    <row r="1322" spans="1:32">
      <c r="A1322" s="237" t="s">
        <v>159</v>
      </c>
      <c r="B1322" s="221" t="s">
        <v>203</v>
      </c>
      <c r="C1322" s="274" t="str">
        <f t="shared" si="127"/>
        <v>Tas</v>
      </c>
      <c r="D1322" s="272" t="str">
        <f t="shared" si="128"/>
        <v>Best</v>
      </c>
      <c r="E1322" s="195">
        <f>SUMIFS('A-methods'!K:K,'A-methods'!$AG:$AG,"absolute",'A-methods'!$AF:$AF,$B1322,'A-methods'!$H:$H,$C1322,'A-methods'!$A:$A,$D1322)</f>
        <v>0</v>
      </c>
      <c r="F1322" s="243">
        <f>SUMIFS('A-methods'!L:L,'A-methods'!$AG:$AG,"absolute",'A-methods'!$AF:$AF,$B1322,'A-methods'!$H:$H,$C1322,'A-methods'!$A:$A,$D1322)</f>
        <v>0</v>
      </c>
      <c r="G1322" s="243">
        <f>SUMIFS('A-methods'!M:M,'A-methods'!$AG:$AG,"absolute",'A-methods'!$AF:$AF,$B1322,'A-methods'!$H:$H,$C1322,'A-methods'!$A:$A,$D1322)</f>
        <v>0</v>
      </c>
      <c r="H1322" s="243">
        <f>SUMIFS('A-methods'!N:N,'A-methods'!$AG:$AG,"absolute",'A-methods'!$AF:$AF,$B1322,'A-methods'!$H:$H,$C1322,'A-methods'!$A:$A,$D1322)</f>
        <v>0</v>
      </c>
      <c r="I1322" s="243">
        <f>SUMIFS('A-methods'!O:O,'A-methods'!$AG:$AG,"absolute",'A-methods'!$AF:$AF,$B1322,'A-methods'!$H:$H,$C1322,'A-methods'!$A:$A,$D1322)</f>
        <v>0</v>
      </c>
      <c r="J1322" s="243">
        <f>SUMIFS('A-methods'!P:P,'A-methods'!$AG:$AG,"absolute",'A-methods'!$AF:$AF,$B1322,'A-methods'!$H:$H,$C1322,'A-methods'!$A:$A,$D1322)</f>
        <v>0</v>
      </c>
      <c r="K1322" s="243">
        <f>SUMIFS('A-methods'!Q:Q,'A-methods'!$AG:$AG,"absolute",'A-methods'!$AF:$AF,$B1322,'A-methods'!$H:$H,$C1322,'A-methods'!$A:$A,$D1322)</f>
        <v>0</v>
      </c>
      <c r="L1322" s="243">
        <f>SUMIFS('A-methods'!R:R,'A-methods'!$AG:$AG,"absolute",'A-methods'!$AF:$AF,$B1322,'A-methods'!$H:$H,$C1322,'A-methods'!$A:$A,$D1322)</f>
        <v>0</v>
      </c>
      <c r="M1322" s="243">
        <f>SUMIFS('A-methods'!S:S,'A-methods'!$AG:$AG,"absolute",'A-methods'!$AF:$AF,$B1322,'A-methods'!$H:$H,$C1322,'A-methods'!$A:$A,$D1322)</f>
        <v>0</v>
      </c>
      <c r="N1322" s="243">
        <f>SUMIFS('A-methods'!T:T,'A-methods'!$AG:$AG,"absolute",'A-methods'!$AF:$AF,$B1322,'A-methods'!$H:$H,$C1322,'A-methods'!$A:$A,$D1322)</f>
        <v>0</v>
      </c>
      <c r="O1322" s="243">
        <f>SUMIFS('A-methods'!U:U,'A-methods'!$AG:$AG,"absolute",'A-methods'!$AF:$AF,$B1322,'A-methods'!$H:$H,$C1322,'A-methods'!$A:$A,$D1322)</f>
        <v>0</v>
      </c>
      <c r="P1322" s="243">
        <f>SUMIFS('A-methods'!V:V,'A-methods'!$AG:$AG,"absolute",'A-methods'!$AF:$AF,$B1322,'A-methods'!$H:$H,$C1322,'A-methods'!$A:$A,$D1322)</f>
        <v>0</v>
      </c>
      <c r="Q1322" s="243">
        <f>SUMIFS('A-methods'!W:W,'A-methods'!$AG:$AG,"absolute",'A-methods'!$AF:$AF,$B1322,'A-methods'!$H:$H,$C1322,'A-methods'!$A:$A,$D1322)</f>
        <v>0</v>
      </c>
      <c r="R1322" s="243">
        <f>SUMIFS('A-methods'!X:X,'A-methods'!$AG:$AG,"absolute",'A-methods'!$AF:$AF,$B1322,'A-methods'!$H:$H,$C1322,'A-methods'!$A:$A,$D1322)</f>
        <v>0</v>
      </c>
      <c r="S1322" s="243">
        <f>SUMIFS('A-methods'!Y:Y,'A-methods'!$AG:$AG,"absolute",'A-methods'!$AF:$AF,$B1322,'A-methods'!$H:$H,$C1322,'A-methods'!$A:$A,$D1322)</f>
        <v>0</v>
      </c>
      <c r="T1322" s="243">
        <f>SUMIFS('A-methods'!Z:Z,'A-methods'!$AG:$AG,"absolute",'A-methods'!$AF:$AF,$B1322,'A-methods'!$H:$H,$C1322,'A-methods'!$A:$A,$D1322)</f>
        <v>0</v>
      </c>
      <c r="U1322" s="243">
        <f>SUMIFS('A-methods'!AA:AA,'A-methods'!$AG:$AG,"absolute",'A-methods'!$AF:$AF,$B1322,'A-methods'!$H:$H,$C1322,'A-methods'!$A:$A,$D1322)</f>
        <v>0</v>
      </c>
      <c r="V1322" s="243">
        <f>SUMIFS('A-methods'!AB:AB,'A-methods'!$AG:$AG,"absolute",'A-methods'!$AF:$AF,$B1322,'A-methods'!$H:$H,$C1322,'A-methods'!$A:$A,$D1322)</f>
        <v>0</v>
      </c>
      <c r="W1322" s="243">
        <f>SUMIFS('A-methods'!AC:AC,'A-methods'!$AG:$AG,"absolute",'A-methods'!$AF:$AF,$B1322,'A-methods'!$H:$H,$C1322,'A-methods'!$A:$A,$D1322)</f>
        <v>0</v>
      </c>
      <c r="X1322" s="243">
        <f>SUMIFS('A-methods'!AD:AD,'A-methods'!$AG:$AG,"absolute",'A-methods'!$AF:$AF,$B1322,'A-methods'!$H:$H,$C1322,'A-methods'!$A:$A,$D1322)</f>
        <v>0</v>
      </c>
      <c r="Y1322" s="243">
        <f>SUMIFS('A-methods'!AE:AE,'A-methods'!$AG:$AG,"absolute",'A-methods'!$AF:$AF,$B1322,'A-methods'!$H:$H,$C1322,'A-methods'!$A:$A,$D1322)</f>
        <v>0</v>
      </c>
    </row>
    <row r="1323" spans="1:32">
      <c r="A1323" s="237" t="s">
        <v>258</v>
      </c>
      <c r="B1323" s="221" t="s">
        <v>766</v>
      </c>
      <c r="C1323" s="274" t="str">
        <f t="shared" si="127"/>
        <v>Tas</v>
      </c>
      <c r="D1323" s="272" t="str">
        <f t="shared" si="128"/>
        <v>Best</v>
      </c>
      <c r="E1323" s="195">
        <f>SUMIFS('A-methods'!K:K,'A-methods'!$AG:$AG,"absolute",'A-methods'!$AF:$AF,$B1323,'A-methods'!$H:$H,$C1323,'A-methods'!$A:$A,$D1323)</f>
        <v>1898.1615670030312</v>
      </c>
      <c r="F1323" s="243">
        <f>SUMIFS('A-methods'!L:L,'A-methods'!$AG:$AG,"absolute",'A-methods'!$AF:$AF,$B1323,'A-methods'!$H:$H,$C1323,'A-methods'!$A:$A,$D1323)</f>
        <v>1917.1431826730616</v>
      </c>
      <c r="G1323" s="243">
        <f>SUMIFS('A-methods'!M:M,'A-methods'!$AG:$AG,"absolute",'A-methods'!$AF:$AF,$B1323,'A-methods'!$H:$H,$C1323,'A-methods'!$A:$A,$D1323)</f>
        <v>1936.3146144997922</v>
      </c>
      <c r="H1323" s="243">
        <f>SUMIFS('A-methods'!N:N,'A-methods'!$AG:$AG,"absolute",'A-methods'!$AF:$AF,$B1323,'A-methods'!$H:$H,$C1323,'A-methods'!$A:$A,$D1323)</f>
        <v>1955.6777606447902</v>
      </c>
      <c r="I1323" s="243">
        <f>SUMIFS('A-methods'!O:O,'A-methods'!$AG:$AG,"absolute",'A-methods'!$AF:$AF,$B1323,'A-methods'!$H:$H,$C1323,'A-methods'!$A:$A,$D1323)</f>
        <v>1975.2345382512381</v>
      </c>
      <c r="J1323" s="243">
        <f>SUMIFS('A-methods'!P:P,'A-methods'!$AG:$AG,"absolute",'A-methods'!$AF:$AF,$B1323,'A-methods'!$H:$H,$C1323,'A-methods'!$A:$A,$D1323)</f>
        <v>1994.9868836337505</v>
      </c>
      <c r="K1323" s="243">
        <f>SUMIFS('A-methods'!Q:Q,'A-methods'!$AG:$AG,"absolute",'A-methods'!$AF:$AF,$B1323,'A-methods'!$H:$H,$C1323,'A-methods'!$A:$A,$D1323)</f>
        <v>2014.9367524700881</v>
      </c>
      <c r="L1323" s="243">
        <f>SUMIFS('A-methods'!R:R,'A-methods'!$AG:$AG,"absolute",'A-methods'!$AF:$AF,$B1323,'A-methods'!$H:$H,$C1323,'A-methods'!$A:$A,$D1323)</f>
        <v>2035.086119994789</v>
      </c>
      <c r="M1323" s="243">
        <f>SUMIFS('A-methods'!S:S,'A-methods'!$AG:$AG,"absolute",'A-methods'!$AF:$AF,$B1323,'A-methods'!$H:$H,$C1323,'A-methods'!$A:$A,$D1323)</f>
        <v>2055.4369811947367</v>
      </c>
      <c r="N1323" s="243">
        <f>SUMIFS('A-methods'!T:T,'A-methods'!$AG:$AG,"absolute",'A-methods'!$AF:$AF,$B1323,'A-methods'!$H:$H,$C1323,'A-methods'!$A:$A,$D1323)</f>
        <v>2075.991351006684</v>
      </c>
      <c r="O1323" s="243">
        <f>SUMIFS('A-methods'!U:U,'A-methods'!$AG:$AG,"absolute",'A-methods'!$AF:$AF,$B1323,'A-methods'!$H:$H,$C1323,'A-methods'!$A:$A,$D1323)</f>
        <v>2055.2314374966172</v>
      </c>
      <c r="P1323" s="243">
        <f>SUMIFS('A-methods'!V:V,'A-methods'!$AG:$AG,"absolute",'A-methods'!$AF:$AF,$B1323,'A-methods'!$H:$H,$C1323,'A-methods'!$A:$A,$D1323)</f>
        <v>2034.6791231216509</v>
      </c>
      <c r="Q1323" s="243">
        <f>SUMIFS('A-methods'!W:W,'A-methods'!$AG:$AG,"absolute",'A-methods'!$AF:$AF,$B1323,'A-methods'!$H:$H,$C1323,'A-methods'!$A:$A,$D1323)</f>
        <v>2014.3323318904345</v>
      </c>
      <c r="R1323" s="243">
        <f>SUMIFS('A-methods'!X:X,'A-methods'!$AG:$AG,"absolute",'A-methods'!$AF:$AF,$B1323,'A-methods'!$H:$H,$C1323,'A-methods'!$A:$A,$D1323)</f>
        <v>1994.1890085715302</v>
      </c>
      <c r="S1323" s="243">
        <f>SUMIFS('A-methods'!Y:Y,'A-methods'!$AG:$AG,"absolute",'A-methods'!$AF:$AF,$B1323,'A-methods'!$H:$H,$C1323,'A-methods'!$A:$A,$D1323)</f>
        <v>1974.2471184858148</v>
      </c>
      <c r="T1323" s="243">
        <f>SUMIFS('A-methods'!Z:Z,'A-methods'!$AG:$AG,"absolute",'A-methods'!$AF:$AF,$B1323,'A-methods'!$H:$H,$C1323,'A-methods'!$A:$A,$D1323)</f>
        <v>1954.5046473009565</v>
      </c>
      <c r="U1323" s="243">
        <f>SUMIFS('A-methods'!AA:AA,'A-methods'!$AG:$AG,"absolute",'A-methods'!$AF:$AF,$B1323,'A-methods'!$H:$H,$C1323,'A-methods'!$A:$A,$D1323)</f>
        <v>1934.959600827947</v>
      </c>
      <c r="V1323" s="243">
        <f>SUMIFS('A-methods'!AB:AB,'A-methods'!$AG:$AG,"absolute",'A-methods'!$AF:$AF,$B1323,'A-methods'!$H:$H,$C1323,'A-methods'!$A:$A,$D1323)</f>
        <v>1915.6100048196677</v>
      </c>
      <c r="W1323" s="243">
        <f>SUMIFS('A-methods'!AC:AC,'A-methods'!$AG:$AG,"absolute",'A-methods'!$AF:$AF,$B1323,'A-methods'!$H:$H,$C1323,'A-methods'!$A:$A,$D1323)</f>
        <v>1896.4539047714709</v>
      </c>
      <c r="X1323" s="243">
        <f>SUMIFS('A-methods'!AD:AD,'A-methods'!$AG:$AG,"absolute",'A-methods'!$AF:$AF,$B1323,'A-methods'!$H:$H,$C1323,'A-methods'!$A:$A,$D1323)</f>
        <v>1877.4893657237562</v>
      </c>
      <c r="Y1323" s="243">
        <f>SUMIFS('A-methods'!AE:AE,'A-methods'!$AG:$AG,"absolute",'A-methods'!$AF:$AF,$B1323,'A-methods'!$H:$H,$C1323,'A-methods'!$A:$A,$D1323)</f>
        <v>1858.7144720665187</v>
      </c>
    </row>
    <row r="1324" spans="1:32">
      <c r="A1324" s="237" t="s">
        <v>259</v>
      </c>
      <c r="B1324" s="221" t="s">
        <v>263</v>
      </c>
      <c r="C1324" s="274" t="str">
        <f t="shared" si="127"/>
        <v>Tas</v>
      </c>
      <c r="D1324" s="272" t="str">
        <f t="shared" si="128"/>
        <v>Best</v>
      </c>
      <c r="E1324" s="195">
        <f>SUMIFS('A-methods'!K:K,'A-methods'!$AG:$AG,"absolute",'A-methods'!$AF:$AF,$B1324,'A-methods'!$H:$H,$C1324,'A-methods'!$A:$A,$D1324)</f>
        <v>0</v>
      </c>
      <c r="F1324" s="243">
        <f>SUMIFS('A-methods'!L:L,'A-methods'!$AG:$AG,"absolute",'A-methods'!$AF:$AF,$B1324,'A-methods'!$H:$H,$C1324,'A-methods'!$A:$A,$D1324)</f>
        <v>0</v>
      </c>
      <c r="G1324" s="243">
        <f>SUMIFS('A-methods'!M:M,'A-methods'!$AG:$AG,"absolute",'A-methods'!$AF:$AF,$B1324,'A-methods'!$H:$H,$C1324,'A-methods'!$A:$A,$D1324)</f>
        <v>0</v>
      </c>
      <c r="H1324" s="243">
        <f>SUMIFS('A-methods'!N:N,'A-methods'!$AG:$AG,"absolute",'A-methods'!$AF:$AF,$B1324,'A-methods'!$H:$H,$C1324,'A-methods'!$A:$A,$D1324)</f>
        <v>0</v>
      </c>
      <c r="I1324" s="243">
        <f>SUMIFS('A-methods'!O:O,'A-methods'!$AG:$AG,"absolute",'A-methods'!$AF:$AF,$B1324,'A-methods'!$H:$H,$C1324,'A-methods'!$A:$A,$D1324)</f>
        <v>0</v>
      </c>
      <c r="J1324" s="243">
        <f>SUMIFS('A-methods'!P:P,'A-methods'!$AG:$AG,"absolute",'A-methods'!$AF:$AF,$B1324,'A-methods'!$H:$H,$C1324,'A-methods'!$A:$A,$D1324)</f>
        <v>0</v>
      </c>
      <c r="K1324" s="243">
        <f>SUMIFS('A-methods'!Q:Q,'A-methods'!$AG:$AG,"absolute",'A-methods'!$AF:$AF,$B1324,'A-methods'!$H:$H,$C1324,'A-methods'!$A:$A,$D1324)</f>
        <v>0</v>
      </c>
      <c r="L1324" s="243">
        <f>SUMIFS('A-methods'!R:R,'A-methods'!$AG:$AG,"absolute",'A-methods'!$AF:$AF,$B1324,'A-methods'!$H:$H,$C1324,'A-methods'!$A:$A,$D1324)</f>
        <v>0</v>
      </c>
      <c r="M1324" s="243">
        <f>SUMIFS('A-methods'!S:S,'A-methods'!$AG:$AG,"absolute",'A-methods'!$AF:$AF,$B1324,'A-methods'!$H:$H,$C1324,'A-methods'!$A:$A,$D1324)</f>
        <v>0</v>
      </c>
      <c r="N1324" s="243">
        <f>SUMIFS('A-methods'!T:T,'A-methods'!$AG:$AG,"absolute",'A-methods'!$AF:$AF,$B1324,'A-methods'!$H:$H,$C1324,'A-methods'!$A:$A,$D1324)</f>
        <v>0</v>
      </c>
      <c r="O1324" s="243">
        <f>SUMIFS('A-methods'!U:U,'A-methods'!$AG:$AG,"absolute",'A-methods'!$AF:$AF,$B1324,'A-methods'!$H:$H,$C1324,'A-methods'!$A:$A,$D1324)</f>
        <v>0</v>
      </c>
      <c r="P1324" s="243">
        <f>SUMIFS('A-methods'!V:V,'A-methods'!$AG:$AG,"absolute",'A-methods'!$AF:$AF,$B1324,'A-methods'!$H:$H,$C1324,'A-methods'!$A:$A,$D1324)</f>
        <v>0</v>
      </c>
      <c r="Q1324" s="243">
        <f>SUMIFS('A-methods'!W:W,'A-methods'!$AG:$AG,"absolute",'A-methods'!$AF:$AF,$B1324,'A-methods'!$H:$H,$C1324,'A-methods'!$A:$A,$D1324)</f>
        <v>0</v>
      </c>
      <c r="R1324" s="243">
        <f>SUMIFS('A-methods'!X:X,'A-methods'!$AG:$AG,"absolute",'A-methods'!$AF:$AF,$B1324,'A-methods'!$H:$H,$C1324,'A-methods'!$A:$A,$D1324)</f>
        <v>0</v>
      </c>
      <c r="S1324" s="243">
        <f>SUMIFS('A-methods'!Y:Y,'A-methods'!$AG:$AG,"absolute",'A-methods'!$AF:$AF,$B1324,'A-methods'!$H:$H,$C1324,'A-methods'!$A:$A,$D1324)</f>
        <v>0</v>
      </c>
      <c r="T1324" s="243">
        <f>SUMIFS('A-methods'!Z:Z,'A-methods'!$AG:$AG,"absolute",'A-methods'!$AF:$AF,$B1324,'A-methods'!$H:$H,$C1324,'A-methods'!$A:$A,$D1324)</f>
        <v>0</v>
      </c>
      <c r="U1324" s="243">
        <f>SUMIFS('A-methods'!AA:AA,'A-methods'!$AG:$AG,"absolute",'A-methods'!$AF:$AF,$B1324,'A-methods'!$H:$H,$C1324,'A-methods'!$A:$A,$D1324)</f>
        <v>0</v>
      </c>
      <c r="V1324" s="243">
        <f>SUMIFS('A-methods'!AB:AB,'A-methods'!$AG:$AG,"absolute",'A-methods'!$AF:$AF,$B1324,'A-methods'!$H:$H,$C1324,'A-methods'!$A:$A,$D1324)</f>
        <v>0</v>
      </c>
      <c r="W1324" s="243">
        <f>SUMIFS('A-methods'!AC:AC,'A-methods'!$AG:$AG,"absolute",'A-methods'!$AF:$AF,$B1324,'A-methods'!$H:$H,$C1324,'A-methods'!$A:$A,$D1324)</f>
        <v>0</v>
      </c>
      <c r="X1324" s="243">
        <f>SUMIFS('A-methods'!AD:AD,'A-methods'!$AG:$AG,"absolute",'A-methods'!$AF:$AF,$B1324,'A-methods'!$H:$H,$C1324,'A-methods'!$A:$A,$D1324)</f>
        <v>0</v>
      </c>
      <c r="Y1324" s="243">
        <f>SUMIFS('A-methods'!AE:AE,'A-methods'!$AG:$AG,"absolute",'A-methods'!$AF:$AF,$B1324,'A-methods'!$H:$H,$C1324,'A-methods'!$A:$A,$D1324)</f>
        <v>0</v>
      </c>
    </row>
    <row r="1325" spans="1:32">
      <c r="A1325" s="237" t="s">
        <v>171</v>
      </c>
      <c r="B1325" s="221" t="s">
        <v>172</v>
      </c>
      <c r="C1325" s="274" t="str">
        <f t="shared" si="127"/>
        <v>Tas</v>
      </c>
      <c r="D1325" s="272" t="str">
        <f t="shared" si="128"/>
        <v>Best</v>
      </c>
      <c r="E1325" s="195">
        <f>SUMIFS('A-methods'!K:K,'A-methods'!$AG:$AG,"absolute",'A-methods'!$AF:$AF,$B1325,'A-methods'!$H:$H,$C1325,'A-methods'!$A:$A,$D1325)</f>
        <v>0</v>
      </c>
      <c r="F1325" s="243">
        <f>SUMIFS('A-methods'!L:L,'A-methods'!$AG:$AG,"absolute",'A-methods'!$AF:$AF,$B1325,'A-methods'!$H:$H,$C1325,'A-methods'!$A:$A,$D1325)</f>
        <v>0</v>
      </c>
      <c r="G1325" s="243">
        <f>SUMIFS('A-methods'!M:M,'A-methods'!$AG:$AG,"absolute",'A-methods'!$AF:$AF,$B1325,'A-methods'!$H:$H,$C1325,'A-methods'!$A:$A,$D1325)</f>
        <v>0</v>
      </c>
      <c r="H1325" s="243">
        <f>SUMIFS('A-methods'!N:N,'A-methods'!$AG:$AG,"absolute",'A-methods'!$AF:$AF,$B1325,'A-methods'!$H:$H,$C1325,'A-methods'!$A:$A,$D1325)</f>
        <v>0</v>
      </c>
      <c r="I1325" s="243">
        <f>SUMIFS('A-methods'!O:O,'A-methods'!$AG:$AG,"absolute",'A-methods'!$AF:$AF,$B1325,'A-methods'!$H:$H,$C1325,'A-methods'!$A:$A,$D1325)</f>
        <v>0</v>
      </c>
      <c r="J1325" s="243">
        <f>SUMIFS('A-methods'!P:P,'A-methods'!$AG:$AG,"absolute",'A-methods'!$AF:$AF,$B1325,'A-methods'!$H:$H,$C1325,'A-methods'!$A:$A,$D1325)</f>
        <v>0</v>
      </c>
      <c r="K1325" s="243">
        <f>SUMIFS('A-methods'!Q:Q,'A-methods'!$AG:$AG,"absolute",'A-methods'!$AF:$AF,$B1325,'A-methods'!$H:$H,$C1325,'A-methods'!$A:$A,$D1325)</f>
        <v>0</v>
      </c>
      <c r="L1325" s="243">
        <f>SUMIFS('A-methods'!R:R,'A-methods'!$AG:$AG,"absolute",'A-methods'!$AF:$AF,$B1325,'A-methods'!$H:$H,$C1325,'A-methods'!$A:$A,$D1325)</f>
        <v>0</v>
      </c>
      <c r="M1325" s="243">
        <f>SUMIFS('A-methods'!S:S,'A-methods'!$AG:$AG,"absolute",'A-methods'!$AF:$AF,$B1325,'A-methods'!$H:$H,$C1325,'A-methods'!$A:$A,$D1325)</f>
        <v>0</v>
      </c>
      <c r="N1325" s="243">
        <f>SUMIFS('A-methods'!T:T,'A-methods'!$AG:$AG,"absolute",'A-methods'!$AF:$AF,$B1325,'A-methods'!$H:$H,$C1325,'A-methods'!$A:$A,$D1325)</f>
        <v>0</v>
      </c>
      <c r="O1325" s="243">
        <f>SUMIFS('A-methods'!U:U,'A-methods'!$AG:$AG,"absolute",'A-methods'!$AF:$AF,$B1325,'A-methods'!$H:$H,$C1325,'A-methods'!$A:$A,$D1325)</f>
        <v>0</v>
      </c>
      <c r="P1325" s="243">
        <f>SUMIFS('A-methods'!V:V,'A-methods'!$AG:$AG,"absolute",'A-methods'!$AF:$AF,$B1325,'A-methods'!$H:$H,$C1325,'A-methods'!$A:$A,$D1325)</f>
        <v>0</v>
      </c>
      <c r="Q1325" s="243">
        <f>SUMIFS('A-methods'!W:W,'A-methods'!$AG:$AG,"absolute",'A-methods'!$AF:$AF,$B1325,'A-methods'!$H:$H,$C1325,'A-methods'!$A:$A,$D1325)</f>
        <v>0</v>
      </c>
      <c r="R1325" s="243">
        <f>SUMIFS('A-methods'!X:X,'A-methods'!$AG:$AG,"absolute",'A-methods'!$AF:$AF,$B1325,'A-methods'!$H:$H,$C1325,'A-methods'!$A:$A,$D1325)</f>
        <v>0</v>
      </c>
      <c r="S1325" s="243">
        <f>SUMIFS('A-methods'!Y:Y,'A-methods'!$AG:$AG,"absolute",'A-methods'!$AF:$AF,$B1325,'A-methods'!$H:$H,$C1325,'A-methods'!$A:$A,$D1325)</f>
        <v>0</v>
      </c>
      <c r="T1325" s="243">
        <f>SUMIFS('A-methods'!Z:Z,'A-methods'!$AG:$AG,"absolute",'A-methods'!$AF:$AF,$B1325,'A-methods'!$H:$H,$C1325,'A-methods'!$A:$A,$D1325)</f>
        <v>0</v>
      </c>
      <c r="U1325" s="243">
        <f>SUMIFS('A-methods'!AA:AA,'A-methods'!$AG:$AG,"absolute",'A-methods'!$AF:$AF,$B1325,'A-methods'!$H:$H,$C1325,'A-methods'!$A:$A,$D1325)</f>
        <v>0</v>
      </c>
      <c r="V1325" s="243">
        <f>SUMIFS('A-methods'!AB:AB,'A-methods'!$AG:$AG,"absolute",'A-methods'!$AF:$AF,$B1325,'A-methods'!$H:$H,$C1325,'A-methods'!$A:$A,$D1325)</f>
        <v>0</v>
      </c>
      <c r="W1325" s="243">
        <f>SUMIFS('A-methods'!AC:AC,'A-methods'!$AG:$AG,"absolute",'A-methods'!$AF:$AF,$B1325,'A-methods'!$H:$H,$C1325,'A-methods'!$A:$A,$D1325)</f>
        <v>0</v>
      </c>
      <c r="X1325" s="243">
        <f>SUMIFS('A-methods'!AD:AD,'A-methods'!$AG:$AG,"absolute",'A-methods'!$AF:$AF,$B1325,'A-methods'!$H:$H,$C1325,'A-methods'!$A:$A,$D1325)</f>
        <v>0</v>
      </c>
      <c r="Y1325" s="243">
        <f>SUMIFS('A-methods'!AE:AE,'A-methods'!$AG:$AG,"absolute",'A-methods'!$AF:$AF,$B1325,'A-methods'!$H:$H,$C1325,'A-methods'!$A:$A,$D1325)</f>
        <v>0</v>
      </c>
    </row>
    <row r="1326" spans="1:32">
      <c r="A1326" s="237" t="s">
        <v>260</v>
      </c>
      <c r="B1326" s="221" t="s">
        <v>264</v>
      </c>
      <c r="C1326" s="274" t="str">
        <f t="shared" si="127"/>
        <v>Tas</v>
      </c>
      <c r="D1326" s="272" t="str">
        <f t="shared" si="128"/>
        <v>Best</v>
      </c>
      <c r="E1326" s="195">
        <f>SUMIFS('A-methods'!K:K,'A-methods'!$AG:$AG,"absolute",'A-methods'!$AF:$AF,$B1326,'A-methods'!$H:$H,$C1326,'A-methods'!$A:$A,$D1326)</f>
        <v>0</v>
      </c>
      <c r="F1326" s="243">
        <f>SUMIFS('A-methods'!L:L,'A-methods'!$AG:$AG,"absolute",'A-methods'!$AF:$AF,$B1326,'A-methods'!$H:$H,$C1326,'A-methods'!$A:$A,$D1326)</f>
        <v>0</v>
      </c>
      <c r="G1326" s="243">
        <f>SUMIFS('A-methods'!M:M,'A-methods'!$AG:$AG,"absolute",'A-methods'!$AF:$AF,$B1326,'A-methods'!$H:$H,$C1326,'A-methods'!$A:$A,$D1326)</f>
        <v>0</v>
      </c>
      <c r="H1326" s="243">
        <f>SUMIFS('A-methods'!N:N,'A-methods'!$AG:$AG,"absolute",'A-methods'!$AF:$AF,$B1326,'A-methods'!$H:$H,$C1326,'A-methods'!$A:$A,$D1326)</f>
        <v>0</v>
      </c>
      <c r="I1326" s="243">
        <f>SUMIFS('A-methods'!O:O,'A-methods'!$AG:$AG,"absolute",'A-methods'!$AF:$AF,$B1326,'A-methods'!$H:$H,$C1326,'A-methods'!$A:$A,$D1326)</f>
        <v>0</v>
      </c>
      <c r="J1326" s="243">
        <f>SUMIFS('A-methods'!P:P,'A-methods'!$AG:$AG,"absolute",'A-methods'!$AF:$AF,$B1326,'A-methods'!$H:$H,$C1326,'A-methods'!$A:$A,$D1326)</f>
        <v>0</v>
      </c>
      <c r="K1326" s="243">
        <f>SUMIFS('A-methods'!Q:Q,'A-methods'!$AG:$AG,"absolute",'A-methods'!$AF:$AF,$B1326,'A-methods'!$H:$H,$C1326,'A-methods'!$A:$A,$D1326)</f>
        <v>0</v>
      </c>
      <c r="L1326" s="243">
        <f>SUMIFS('A-methods'!R:R,'A-methods'!$AG:$AG,"absolute",'A-methods'!$AF:$AF,$B1326,'A-methods'!$H:$H,$C1326,'A-methods'!$A:$A,$D1326)</f>
        <v>0</v>
      </c>
      <c r="M1326" s="243">
        <f>SUMIFS('A-methods'!S:S,'A-methods'!$AG:$AG,"absolute",'A-methods'!$AF:$AF,$B1326,'A-methods'!$H:$H,$C1326,'A-methods'!$A:$A,$D1326)</f>
        <v>0</v>
      </c>
      <c r="N1326" s="243">
        <f>SUMIFS('A-methods'!T:T,'A-methods'!$AG:$AG,"absolute",'A-methods'!$AF:$AF,$B1326,'A-methods'!$H:$H,$C1326,'A-methods'!$A:$A,$D1326)</f>
        <v>0</v>
      </c>
      <c r="O1326" s="243">
        <f>SUMIFS('A-methods'!U:U,'A-methods'!$AG:$AG,"absolute",'A-methods'!$AF:$AF,$B1326,'A-methods'!$H:$H,$C1326,'A-methods'!$A:$A,$D1326)</f>
        <v>0</v>
      </c>
      <c r="P1326" s="243">
        <f>SUMIFS('A-methods'!V:V,'A-methods'!$AG:$AG,"absolute",'A-methods'!$AF:$AF,$B1326,'A-methods'!$H:$H,$C1326,'A-methods'!$A:$A,$D1326)</f>
        <v>0</v>
      </c>
      <c r="Q1326" s="243">
        <f>SUMIFS('A-methods'!W:W,'A-methods'!$AG:$AG,"absolute",'A-methods'!$AF:$AF,$B1326,'A-methods'!$H:$H,$C1326,'A-methods'!$A:$A,$D1326)</f>
        <v>0</v>
      </c>
      <c r="R1326" s="243">
        <f>SUMIFS('A-methods'!X:X,'A-methods'!$AG:$AG,"absolute",'A-methods'!$AF:$AF,$B1326,'A-methods'!$H:$H,$C1326,'A-methods'!$A:$A,$D1326)</f>
        <v>0</v>
      </c>
      <c r="S1326" s="243">
        <f>SUMIFS('A-methods'!Y:Y,'A-methods'!$AG:$AG,"absolute",'A-methods'!$AF:$AF,$B1326,'A-methods'!$H:$H,$C1326,'A-methods'!$A:$A,$D1326)</f>
        <v>0</v>
      </c>
      <c r="T1326" s="243">
        <f>SUMIFS('A-methods'!Z:Z,'A-methods'!$AG:$AG,"absolute",'A-methods'!$AF:$AF,$B1326,'A-methods'!$H:$H,$C1326,'A-methods'!$A:$A,$D1326)</f>
        <v>0</v>
      </c>
      <c r="U1326" s="243">
        <f>SUMIFS('A-methods'!AA:AA,'A-methods'!$AG:$AG,"absolute",'A-methods'!$AF:$AF,$B1326,'A-methods'!$H:$H,$C1326,'A-methods'!$A:$A,$D1326)</f>
        <v>0</v>
      </c>
      <c r="V1326" s="243">
        <f>SUMIFS('A-methods'!AB:AB,'A-methods'!$AG:$AG,"absolute",'A-methods'!$AF:$AF,$B1326,'A-methods'!$H:$H,$C1326,'A-methods'!$A:$A,$D1326)</f>
        <v>0</v>
      </c>
      <c r="W1326" s="243">
        <f>SUMIFS('A-methods'!AC:AC,'A-methods'!$AG:$AG,"absolute",'A-methods'!$AF:$AF,$B1326,'A-methods'!$H:$H,$C1326,'A-methods'!$A:$A,$D1326)</f>
        <v>0</v>
      </c>
      <c r="X1326" s="243">
        <f>SUMIFS('A-methods'!AD:AD,'A-methods'!$AG:$AG,"absolute",'A-methods'!$AF:$AF,$B1326,'A-methods'!$H:$H,$C1326,'A-methods'!$A:$A,$D1326)</f>
        <v>0</v>
      </c>
      <c r="Y1326" s="243">
        <f>SUMIFS('A-methods'!AE:AE,'A-methods'!$AG:$AG,"absolute",'A-methods'!$AF:$AF,$B1326,'A-methods'!$H:$H,$C1326,'A-methods'!$A:$A,$D1326)</f>
        <v>0</v>
      </c>
    </row>
    <row r="1327" spans="1:32">
      <c r="A1327" s="237" t="s">
        <v>175</v>
      </c>
      <c r="B1327" s="221" t="s">
        <v>373</v>
      </c>
      <c r="C1327" s="274" t="str">
        <f t="shared" si="127"/>
        <v>Tas</v>
      </c>
      <c r="D1327" s="272" t="str">
        <f t="shared" si="128"/>
        <v>Best</v>
      </c>
      <c r="E1327" s="195">
        <f>SUMIFS('A-methods'!K:K,'A-methods'!$AG:$AG,"absolute",'A-methods'!$AF:$AF,$B1327,'A-methods'!$H:$H,$C1327,'A-methods'!$A:$A,$D1327)</f>
        <v>0</v>
      </c>
      <c r="F1327" s="243">
        <f>SUMIFS('A-methods'!L:L,'A-methods'!$AG:$AG,"absolute",'A-methods'!$AF:$AF,$B1327,'A-methods'!$H:$H,$C1327,'A-methods'!$A:$A,$D1327)</f>
        <v>0</v>
      </c>
      <c r="G1327" s="243">
        <f>SUMIFS('A-methods'!M:M,'A-methods'!$AG:$AG,"absolute",'A-methods'!$AF:$AF,$B1327,'A-methods'!$H:$H,$C1327,'A-methods'!$A:$A,$D1327)</f>
        <v>0</v>
      </c>
      <c r="H1327" s="243">
        <f>SUMIFS('A-methods'!N:N,'A-methods'!$AG:$AG,"absolute",'A-methods'!$AF:$AF,$B1327,'A-methods'!$H:$H,$C1327,'A-methods'!$A:$A,$D1327)</f>
        <v>0</v>
      </c>
      <c r="I1327" s="243">
        <f>SUMIFS('A-methods'!O:O,'A-methods'!$AG:$AG,"absolute",'A-methods'!$AF:$AF,$B1327,'A-methods'!$H:$H,$C1327,'A-methods'!$A:$A,$D1327)</f>
        <v>0</v>
      </c>
      <c r="J1327" s="243">
        <f>SUMIFS('A-methods'!P:P,'A-methods'!$AG:$AG,"absolute",'A-methods'!$AF:$AF,$B1327,'A-methods'!$H:$H,$C1327,'A-methods'!$A:$A,$D1327)</f>
        <v>0</v>
      </c>
      <c r="K1327" s="243">
        <f>SUMIFS('A-methods'!Q:Q,'A-methods'!$AG:$AG,"absolute",'A-methods'!$AF:$AF,$B1327,'A-methods'!$H:$H,$C1327,'A-methods'!$A:$A,$D1327)</f>
        <v>0</v>
      </c>
      <c r="L1327" s="243">
        <f>SUMIFS('A-methods'!R:R,'A-methods'!$AG:$AG,"absolute",'A-methods'!$AF:$AF,$B1327,'A-methods'!$H:$H,$C1327,'A-methods'!$A:$A,$D1327)</f>
        <v>0</v>
      </c>
      <c r="M1327" s="243">
        <f>SUMIFS('A-methods'!S:S,'A-methods'!$AG:$AG,"absolute",'A-methods'!$AF:$AF,$B1327,'A-methods'!$H:$H,$C1327,'A-methods'!$A:$A,$D1327)</f>
        <v>0</v>
      </c>
      <c r="N1327" s="243">
        <f>SUMIFS('A-methods'!T:T,'A-methods'!$AG:$AG,"absolute",'A-methods'!$AF:$AF,$B1327,'A-methods'!$H:$H,$C1327,'A-methods'!$A:$A,$D1327)</f>
        <v>0</v>
      </c>
      <c r="O1327" s="243">
        <f>SUMIFS('A-methods'!U:U,'A-methods'!$AG:$AG,"absolute",'A-methods'!$AF:$AF,$B1327,'A-methods'!$H:$H,$C1327,'A-methods'!$A:$A,$D1327)</f>
        <v>0</v>
      </c>
      <c r="P1327" s="243">
        <f>SUMIFS('A-methods'!V:V,'A-methods'!$AG:$AG,"absolute",'A-methods'!$AF:$AF,$B1327,'A-methods'!$H:$H,$C1327,'A-methods'!$A:$A,$D1327)</f>
        <v>0</v>
      </c>
      <c r="Q1327" s="243">
        <f>SUMIFS('A-methods'!W:W,'A-methods'!$AG:$AG,"absolute",'A-methods'!$AF:$AF,$B1327,'A-methods'!$H:$H,$C1327,'A-methods'!$A:$A,$D1327)</f>
        <v>0</v>
      </c>
      <c r="R1327" s="243">
        <f>SUMIFS('A-methods'!X:X,'A-methods'!$AG:$AG,"absolute",'A-methods'!$AF:$AF,$B1327,'A-methods'!$H:$H,$C1327,'A-methods'!$A:$A,$D1327)</f>
        <v>0</v>
      </c>
      <c r="S1327" s="243">
        <f>SUMIFS('A-methods'!Y:Y,'A-methods'!$AG:$AG,"absolute",'A-methods'!$AF:$AF,$B1327,'A-methods'!$H:$H,$C1327,'A-methods'!$A:$A,$D1327)</f>
        <v>0</v>
      </c>
      <c r="T1327" s="243">
        <f>SUMIFS('A-methods'!Z:Z,'A-methods'!$AG:$AG,"absolute",'A-methods'!$AF:$AF,$B1327,'A-methods'!$H:$H,$C1327,'A-methods'!$A:$A,$D1327)</f>
        <v>0</v>
      </c>
      <c r="U1327" s="243">
        <f>SUMIFS('A-methods'!AA:AA,'A-methods'!$AG:$AG,"absolute",'A-methods'!$AF:$AF,$B1327,'A-methods'!$H:$H,$C1327,'A-methods'!$A:$A,$D1327)</f>
        <v>0</v>
      </c>
      <c r="V1327" s="243">
        <f>SUMIFS('A-methods'!AB:AB,'A-methods'!$AG:$AG,"absolute",'A-methods'!$AF:$AF,$B1327,'A-methods'!$H:$H,$C1327,'A-methods'!$A:$A,$D1327)</f>
        <v>0</v>
      </c>
      <c r="W1327" s="243">
        <f>SUMIFS('A-methods'!AC:AC,'A-methods'!$AG:$AG,"absolute",'A-methods'!$AF:$AF,$B1327,'A-methods'!$H:$H,$C1327,'A-methods'!$A:$A,$D1327)</f>
        <v>0</v>
      </c>
      <c r="X1327" s="243">
        <f>SUMIFS('A-methods'!AD:AD,'A-methods'!$AG:$AG,"absolute",'A-methods'!$AF:$AF,$B1327,'A-methods'!$H:$H,$C1327,'A-methods'!$A:$A,$D1327)</f>
        <v>0</v>
      </c>
      <c r="Y1327" s="243">
        <f>SUMIFS('A-methods'!AE:AE,'A-methods'!$AG:$AG,"absolute",'A-methods'!$AF:$AF,$B1327,'A-methods'!$H:$H,$C1327,'A-methods'!$A:$A,$D1327)</f>
        <v>0</v>
      </c>
    </row>
    <row r="1328" spans="1:32">
      <c r="A1328" s="237" t="s">
        <v>189</v>
      </c>
      <c r="B1328" s="221" t="s">
        <v>190</v>
      </c>
      <c r="C1328" s="274" t="str">
        <f t="shared" si="127"/>
        <v>Tas</v>
      </c>
      <c r="D1328" s="272" t="str">
        <f t="shared" si="128"/>
        <v>Best</v>
      </c>
      <c r="E1328" s="195">
        <f>SUMIFS('A-methods'!K:K,'A-methods'!$AG:$AG,"absolute",'A-methods'!$AF:$AF,$B1328,'A-methods'!$H:$H,$C1328,'A-methods'!$A:$A,$D1328)</f>
        <v>0</v>
      </c>
      <c r="F1328" s="243">
        <f>SUMIFS('A-methods'!L:L,'A-methods'!$AG:$AG,"absolute",'A-methods'!$AF:$AF,$B1328,'A-methods'!$H:$H,$C1328,'A-methods'!$A:$A,$D1328)</f>
        <v>0</v>
      </c>
      <c r="G1328" s="243">
        <f>SUMIFS('A-methods'!M:M,'A-methods'!$AG:$AG,"absolute",'A-methods'!$AF:$AF,$B1328,'A-methods'!$H:$H,$C1328,'A-methods'!$A:$A,$D1328)</f>
        <v>0</v>
      </c>
      <c r="H1328" s="243">
        <f>SUMIFS('A-methods'!N:N,'A-methods'!$AG:$AG,"absolute",'A-methods'!$AF:$AF,$B1328,'A-methods'!$H:$H,$C1328,'A-methods'!$A:$A,$D1328)</f>
        <v>0</v>
      </c>
      <c r="I1328" s="243">
        <f>SUMIFS('A-methods'!O:O,'A-methods'!$AG:$AG,"absolute",'A-methods'!$AF:$AF,$B1328,'A-methods'!$H:$H,$C1328,'A-methods'!$A:$A,$D1328)</f>
        <v>0</v>
      </c>
      <c r="J1328" s="243">
        <f>SUMIFS('A-methods'!P:P,'A-methods'!$AG:$AG,"absolute",'A-methods'!$AF:$AF,$B1328,'A-methods'!$H:$H,$C1328,'A-methods'!$A:$A,$D1328)</f>
        <v>0</v>
      </c>
      <c r="K1328" s="243">
        <f>SUMIFS('A-methods'!Q:Q,'A-methods'!$AG:$AG,"absolute",'A-methods'!$AF:$AF,$B1328,'A-methods'!$H:$H,$C1328,'A-methods'!$A:$A,$D1328)</f>
        <v>0</v>
      </c>
      <c r="L1328" s="243">
        <f>SUMIFS('A-methods'!R:R,'A-methods'!$AG:$AG,"absolute",'A-methods'!$AF:$AF,$B1328,'A-methods'!$H:$H,$C1328,'A-methods'!$A:$A,$D1328)</f>
        <v>0</v>
      </c>
      <c r="M1328" s="243">
        <f>SUMIFS('A-methods'!S:S,'A-methods'!$AG:$AG,"absolute",'A-methods'!$AF:$AF,$B1328,'A-methods'!$H:$H,$C1328,'A-methods'!$A:$A,$D1328)</f>
        <v>0</v>
      </c>
      <c r="N1328" s="243">
        <f>SUMIFS('A-methods'!T:T,'A-methods'!$AG:$AG,"absolute",'A-methods'!$AF:$AF,$B1328,'A-methods'!$H:$H,$C1328,'A-methods'!$A:$A,$D1328)</f>
        <v>0</v>
      </c>
      <c r="O1328" s="243">
        <f>SUMIFS('A-methods'!U:U,'A-methods'!$AG:$AG,"absolute",'A-methods'!$AF:$AF,$B1328,'A-methods'!$H:$H,$C1328,'A-methods'!$A:$A,$D1328)</f>
        <v>0</v>
      </c>
      <c r="P1328" s="243">
        <f>SUMIFS('A-methods'!V:V,'A-methods'!$AG:$AG,"absolute",'A-methods'!$AF:$AF,$B1328,'A-methods'!$H:$H,$C1328,'A-methods'!$A:$A,$D1328)</f>
        <v>0</v>
      </c>
      <c r="Q1328" s="243">
        <f>SUMIFS('A-methods'!W:W,'A-methods'!$AG:$AG,"absolute",'A-methods'!$AF:$AF,$B1328,'A-methods'!$H:$H,$C1328,'A-methods'!$A:$A,$D1328)</f>
        <v>0</v>
      </c>
      <c r="R1328" s="243">
        <f>SUMIFS('A-methods'!X:X,'A-methods'!$AG:$AG,"absolute",'A-methods'!$AF:$AF,$B1328,'A-methods'!$H:$H,$C1328,'A-methods'!$A:$A,$D1328)</f>
        <v>0</v>
      </c>
      <c r="S1328" s="243">
        <f>SUMIFS('A-methods'!Y:Y,'A-methods'!$AG:$AG,"absolute",'A-methods'!$AF:$AF,$B1328,'A-methods'!$H:$H,$C1328,'A-methods'!$A:$A,$D1328)</f>
        <v>0</v>
      </c>
      <c r="T1328" s="243">
        <f>SUMIFS('A-methods'!Z:Z,'A-methods'!$AG:$AG,"absolute",'A-methods'!$AF:$AF,$B1328,'A-methods'!$H:$H,$C1328,'A-methods'!$A:$A,$D1328)</f>
        <v>0</v>
      </c>
      <c r="U1328" s="243">
        <f>SUMIFS('A-methods'!AA:AA,'A-methods'!$AG:$AG,"absolute",'A-methods'!$AF:$AF,$B1328,'A-methods'!$H:$H,$C1328,'A-methods'!$A:$A,$D1328)</f>
        <v>0</v>
      </c>
      <c r="V1328" s="243">
        <f>SUMIFS('A-methods'!AB:AB,'A-methods'!$AG:$AG,"absolute",'A-methods'!$AF:$AF,$B1328,'A-methods'!$H:$H,$C1328,'A-methods'!$A:$A,$D1328)</f>
        <v>0</v>
      </c>
      <c r="W1328" s="243">
        <f>SUMIFS('A-methods'!AC:AC,'A-methods'!$AG:$AG,"absolute",'A-methods'!$AF:$AF,$B1328,'A-methods'!$H:$H,$C1328,'A-methods'!$A:$A,$D1328)</f>
        <v>0</v>
      </c>
      <c r="X1328" s="243">
        <f>SUMIFS('A-methods'!AD:AD,'A-methods'!$AG:$AG,"absolute",'A-methods'!$AF:$AF,$B1328,'A-methods'!$H:$H,$C1328,'A-methods'!$A:$A,$D1328)</f>
        <v>0</v>
      </c>
      <c r="Y1328" s="243">
        <f>SUMIFS('A-methods'!AE:AE,'A-methods'!$AG:$AG,"absolute",'A-methods'!$AF:$AF,$B1328,'A-methods'!$H:$H,$C1328,'A-methods'!$A:$A,$D1328)</f>
        <v>0</v>
      </c>
    </row>
    <row r="1329" spans="1:27">
      <c r="A1329" s="244" t="s">
        <v>262</v>
      </c>
      <c r="B1329" s="245" t="s">
        <v>265</v>
      </c>
      <c r="C1329" s="188" t="str">
        <f t="shared" si="127"/>
        <v>Tas</v>
      </c>
      <c r="D1329" s="275" t="str">
        <f t="shared" si="128"/>
        <v>Best</v>
      </c>
      <c r="E1329" s="198">
        <f>SUMIFS('A-methods'!K:K,'A-methods'!$AG:$AG,"absolute",'A-methods'!$AF:$AF,$B1329,'A-methods'!$H:$H,$C1329,'A-methods'!$A:$A,$D1329)</f>
        <v>0</v>
      </c>
      <c r="F1329" s="196">
        <f>SUMIFS('A-methods'!L:L,'A-methods'!$AG:$AG,"absolute",'A-methods'!$AF:$AF,$B1329,'A-methods'!$H:$H,$C1329,'A-methods'!$A:$A,$D1329)</f>
        <v>0</v>
      </c>
      <c r="G1329" s="196">
        <f>SUMIFS('A-methods'!M:M,'A-methods'!$AG:$AG,"absolute",'A-methods'!$AF:$AF,$B1329,'A-methods'!$H:$H,$C1329,'A-methods'!$A:$A,$D1329)</f>
        <v>0</v>
      </c>
      <c r="H1329" s="196">
        <f>SUMIFS('A-methods'!N:N,'A-methods'!$AG:$AG,"absolute",'A-methods'!$AF:$AF,$B1329,'A-methods'!$H:$H,$C1329,'A-methods'!$A:$A,$D1329)</f>
        <v>0</v>
      </c>
      <c r="I1329" s="196">
        <f>SUMIFS('A-methods'!O:O,'A-methods'!$AG:$AG,"absolute",'A-methods'!$AF:$AF,$B1329,'A-methods'!$H:$H,$C1329,'A-methods'!$A:$A,$D1329)</f>
        <v>0</v>
      </c>
      <c r="J1329" s="196">
        <f>SUMIFS('A-methods'!P:P,'A-methods'!$AG:$AG,"absolute",'A-methods'!$AF:$AF,$B1329,'A-methods'!$H:$H,$C1329,'A-methods'!$A:$A,$D1329)</f>
        <v>0</v>
      </c>
      <c r="K1329" s="196">
        <f>SUMIFS('A-methods'!Q:Q,'A-methods'!$AG:$AG,"absolute",'A-methods'!$AF:$AF,$B1329,'A-methods'!$H:$H,$C1329,'A-methods'!$A:$A,$D1329)</f>
        <v>0</v>
      </c>
      <c r="L1329" s="196">
        <f>SUMIFS('A-methods'!R:R,'A-methods'!$AG:$AG,"absolute",'A-methods'!$AF:$AF,$B1329,'A-methods'!$H:$H,$C1329,'A-methods'!$A:$A,$D1329)</f>
        <v>0</v>
      </c>
      <c r="M1329" s="196">
        <f>SUMIFS('A-methods'!S:S,'A-methods'!$AG:$AG,"absolute",'A-methods'!$AF:$AF,$B1329,'A-methods'!$H:$H,$C1329,'A-methods'!$A:$A,$D1329)</f>
        <v>0</v>
      </c>
      <c r="N1329" s="196">
        <f>SUMIFS('A-methods'!T:T,'A-methods'!$AG:$AG,"absolute",'A-methods'!$AF:$AF,$B1329,'A-methods'!$H:$H,$C1329,'A-methods'!$A:$A,$D1329)</f>
        <v>0</v>
      </c>
      <c r="O1329" s="196">
        <f>SUMIFS('A-methods'!U:U,'A-methods'!$AG:$AG,"absolute",'A-methods'!$AF:$AF,$B1329,'A-methods'!$H:$H,$C1329,'A-methods'!$A:$A,$D1329)</f>
        <v>0</v>
      </c>
      <c r="P1329" s="196">
        <f>SUMIFS('A-methods'!V:V,'A-methods'!$AG:$AG,"absolute",'A-methods'!$AF:$AF,$B1329,'A-methods'!$H:$H,$C1329,'A-methods'!$A:$A,$D1329)</f>
        <v>0</v>
      </c>
      <c r="Q1329" s="196">
        <f>SUMIFS('A-methods'!W:W,'A-methods'!$AG:$AG,"absolute",'A-methods'!$AF:$AF,$B1329,'A-methods'!$H:$H,$C1329,'A-methods'!$A:$A,$D1329)</f>
        <v>0</v>
      </c>
      <c r="R1329" s="196">
        <f>SUMIFS('A-methods'!X:X,'A-methods'!$AG:$AG,"absolute",'A-methods'!$AF:$AF,$B1329,'A-methods'!$H:$H,$C1329,'A-methods'!$A:$A,$D1329)</f>
        <v>0</v>
      </c>
      <c r="S1329" s="196">
        <f>SUMIFS('A-methods'!Y:Y,'A-methods'!$AG:$AG,"absolute",'A-methods'!$AF:$AF,$B1329,'A-methods'!$H:$H,$C1329,'A-methods'!$A:$A,$D1329)</f>
        <v>0</v>
      </c>
      <c r="T1329" s="196">
        <f>SUMIFS('A-methods'!Z:Z,'A-methods'!$AG:$AG,"absolute",'A-methods'!$AF:$AF,$B1329,'A-methods'!$H:$H,$C1329,'A-methods'!$A:$A,$D1329)</f>
        <v>0</v>
      </c>
      <c r="U1329" s="196">
        <f>SUMIFS('A-methods'!AA:AA,'A-methods'!$AG:$AG,"absolute",'A-methods'!$AF:$AF,$B1329,'A-methods'!$H:$H,$C1329,'A-methods'!$A:$A,$D1329)</f>
        <v>0</v>
      </c>
      <c r="V1329" s="196">
        <f>SUMIFS('A-methods'!AB:AB,'A-methods'!$AG:$AG,"absolute",'A-methods'!$AF:$AF,$B1329,'A-methods'!$H:$H,$C1329,'A-methods'!$A:$A,$D1329)</f>
        <v>0</v>
      </c>
      <c r="W1329" s="196">
        <f>SUMIFS('A-methods'!AC:AC,'A-methods'!$AG:$AG,"absolute",'A-methods'!$AF:$AF,$B1329,'A-methods'!$H:$H,$C1329,'A-methods'!$A:$A,$D1329)</f>
        <v>0</v>
      </c>
      <c r="X1329" s="196">
        <f>SUMIFS('A-methods'!AD:AD,'A-methods'!$AG:$AG,"absolute",'A-methods'!$AF:$AF,$B1329,'A-methods'!$H:$H,$C1329,'A-methods'!$A:$A,$D1329)</f>
        <v>0</v>
      </c>
      <c r="Y1329" s="196">
        <f>SUMIFS('A-methods'!AE:AE,'A-methods'!$AG:$AG,"absolute",'A-methods'!$AF:$AF,$B1329,'A-methods'!$H:$H,$C1329,'A-methods'!$A:$A,$D1329)</f>
        <v>0</v>
      </c>
    </row>
    <row r="1330" spans="1:27">
      <c r="A1330" s="222"/>
      <c r="B1330" s="213"/>
      <c r="C1330" s="250" t="str">
        <f t="shared" ref="C1330:C1361" si="129">C1329</f>
        <v>Tas</v>
      </c>
      <c r="D1330" s="250"/>
      <c r="E1330" s="325">
        <f>SUM(E1302:E1329)</f>
        <v>1898.1615670030312</v>
      </c>
      <c r="F1330" s="324">
        <f t="shared" ref="F1330:Y1330" si="130">SUM(F1302:F1329)</f>
        <v>1917.1431826730616</v>
      </c>
      <c r="G1330" s="324">
        <f t="shared" si="130"/>
        <v>1936.3146144997922</v>
      </c>
      <c r="H1330" s="324">
        <f t="shared" si="130"/>
        <v>1955.6777606447902</v>
      </c>
      <c r="I1330" s="324">
        <f t="shared" si="130"/>
        <v>1975.2345382512381</v>
      </c>
      <c r="J1330" s="324">
        <f t="shared" si="130"/>
        <v>1994.9868836337505</v>
      </c>
      <c r="K1330" s="324">
        <f t="shared" si="130"/>
        <v>2014.9367524700881</v>
      </c>
      <c r="L1330" s="324">
        <f t="shared" si="130"/>
        <v>2035.086119994789</v>
      </c>
      <c r="M1330" s="324">
        <f t="shared" si="130"/>
        <v>2055.4369811947367</v>
      </c>
      <c r="N1330" s="324">
        <f t="shared" si="130"/>
        <v>2075.991351006684</v>
      </c>
      <c r="O1330" s="324">
        <f t="shared" si="130"/>
        <v>2055.2314374966172</v>
      </c>
      <c r="P1330" s="324">
        <f t="shared" si="130"/>
        <v>2034.6791231216509</v>
      </c>
      <c r="Q1330" s="324">
        <f t="shared" si="130"/>
        <v>2014.3323318904345</v>
      </c>
      <c r="R1330" s="324">
        <f t="shared" si="130"/>
        <v>1994.1890085715302</v>
      </c>
      <c r="S1330" s="324">
        <f t="shared" si="130"/>
        <v>1974.2471184858148</v>
      </c>
      <c r="T1330" s="324">
        <f t="shared" si="130"/>
        <v>1954.5046473009565</v>
      </c>
      <c r="U1330" s="324">
        <f t="shared" si="130"/>
        <v>1934.959600827947</v>
      </c>
      <c r="V1330" s="324">
        <f t="shared" si="130"/>
        <v>1915.6100048196677</v>
      </c>
      <c r="W1330" s="324">
        <f t="shared" si="130"/>
        <v>1896.4539047714709</v>
      </c>
      <c r="X1330" s="324">
        <f t="shared" si="130"/>
        <v>1877.4893657237562</v>
      </c>
      <c r="Y1330" s="324">
        <f t="shared" si="130"/>
        <v>1858.7144720665187</v>
      </c>
    </row>
    <row r="1331" spans="1:27" s="224" customFormat="1" ht="15.75">
      <c r="A1331" s="242" t="str">
        <f>A1300</f>
        <v>Tas</v>
      </c>
      <c r="B1331" s="242" t="s">
        <v>213</v>
      </c>
      <c r="C1331" s="250" t="str">
        <f t="shared" si="129"/>
        <v>Tas</v>
      </c>
      <c r="D1331" s="250"/>
      <c r="E1331" s="361"/>
      <c r="AA1331" s="354"/>
    </row>
    <row r="1332" spans="1:27" ht="12.75" customHeight="1">
      <c r="A1332" s="246" t="s">
        <v>21</v>
      </c>
      <c r="B1332" s="247" t="s">
        <v>198</v>
      </c>
      <c r="C1332" s="273" t="str">
        <f t="shared" si="129"/>
        <v>Tas</v>
      </c>
      <c r="D1332" s="271" t="s">
        <v>209</v>
      </c>
      <c r="E1332" s="357">
        <f>SUMIFS('A-methods'!K:K,'A-methods'!$AG:$AG,"absolute",'A-methods'!$AF:$AF,$B1332,'A-methods'!$H:$H,$C1332,'A-methods'!$A:$A,$D1332)</f>
        <v>0</v>
      </c>
      <c r="F1332" s="248">
        <f>SUMIFS('A-methods'!L:L,'A-methods'!$AG:$AG,"absolute",'A-methods'!$AF:$AF,$B1332,'A-methods'!$H:$H,$C1332,'A-methods'!$A:$A,$D1332)</f>
        <v>0</v>
      </c>
      <c r="G1332" s="248">
        <f>SUMIFS('A-methods'!M:M,'A-methods'!$AG:$AG,"absolute",'A-methods'!$AF:$AF,$B1332,'A-methods'!$H:$H,$C1332,'A-methods'!$A:$A,$D1332)</f>
        <v>0</v>
      </c>
      <c r="H1332" s="248">
        <f>SUMIFS('A-methods'!N:N,'A-methods'!$AG:$AG,"absolute",'A-methods'!$AF:$AF,$B1332,'A-methods'!$H:$H,$C1332,'A-methods'!$A:$A,$D1332)</f>
        <v>0</v>
      </c>
      <c r="I1332" s="248">
        <f>SUMIFS('A-methods'!O:O,'A-methods'!$AG:$AG,"absolute",'A-methods'!$AF:$AF,$B1332,'A-methods'!$H:$H,$C1332,'A-methods'!$A:$A,$D1332)</f>
        <v>0</v>
      </c>
      <c r="J1332" s="248">
        <f>SUMIFS('A-methods'!P:P,'A-methods'!$AG:$AG,"absolute",'A-methods'!$AF:$AF,$B1332,'A-methods'!$H:$H,$C1332,'A-methods'!$A:$A,$D1332)</f>
        <v>0</v>
      </c>
      <c r="K1332" s="248">
        <f>SUMIFS('A-methods'!Q:Q,'A-methods'!$AG:$AG,"absolute",'A-methods'!$AF:$AF,$B1332,'A-methods'!$H:$H,$C1332,'A-methods'!$A:$A,$D1332)</f>
        <v>0</v>
      </c>
      <c r="L1332" s="248">
        <f>SUMIFS('A-methods'!R:R,'A-methods'!$AG:$AG,"absolute",'A-methods'!$AF:$AF,$B1332,'A-methods'!$H:$H,$C1332,'A-methods'!$A:$A,$D1332)</f>
        <v>0</v>
      </c>
      <c r="M1332" s="248">
        <f>SUMIFS('A-methods'!S:S,'A-methods'!$AG:$AG,"absolute",'A-methods'!$AF:$AF,$B1332,'A-methods'!$H:$H,$C1332,'A-methods'!$A:$A,$D1332)</f>
        <v>0</v>
      </c>
      <c r="N1332" s="248">
        <f>SUMIFS('A-methods'!T:T,'A-methods'!$AG:$AG,"absolute",'A-methods'!$AF:$AF,$B1332,'A-methods'!$H:$H,$C1332,'A-methods'!$A:$A,$D1332)</f>
        <v>0</v>
      </c>
      <c r="O1332" s="248">
        <f>SUMIFS('A-methods'!U:U,'A-methods'!$AG:$AG,"absolute",'A-methods'!$AF:$AF,$B1332,'A-methods'!$H:$H,$C1332,'A-methods'!$A:$A,$D1332)</f>
        <v>0</v>
      </c>
      <c r="P1332" s="248">
        <f>SUMIFS('A-methods'!V:V,'A-methods'!$AG:$AG,"absolute",'A-methods'!$AF:$AF,$B1332,'A-methods'!$H:$H,$C1332,'A-methods'!$A:$A,$D1332)</f>
        <v>0</v>
      </c>
      <c r="Q1332" s="248">
        <f>SUMIFS('A-methods'!W:W,'A-methods'!$AG:$AG,"absolute",'A-methods'!$AF:$AF,$B1332,'A-methods'!$H:$H,$C1332,'A-methods'!$A:$A,$D1332)</f>
        <v>0</v>
      </c>
      <c r="R1332" s="248">
        <f>SUMIFS('A-methods'!X:X,'A-methods'!$AG:$AG,"absolute",'A-methods'!$AF:$AF,$B1332,'A-methods'!$H:$H,$C1332,'A-methods'!$A:$A,$D1332)</f>
        <v>0</v>
      </c>
      <c r="S1332" s="248">
        <f>SUMIFS('A-methods'!Y:Y,'A-methods'!$AG:$AG,"absolute",'A-methods'!$AF:$AF,$B1332,'A-methods'!$H:$H,$C1332,'A-methods'!$A:$A,$D1332)</f>
        <v>0</v>
      </c>
      <c r="T1332" s="248">
        <f>SUMIFS('A-methods'!Z:Z,'A-methods'!$AG:$AG,"absolute",'A-methods'!$AF:$AF,$B1332,'A-methods'!$H:$H,$C1332,'A-methods'!$A:$A,$D1332)</f>
        <v>0</v>
      </c>
      <c r="U1332" s="248">
        <f>SUMIFS('A-methods'!AA:AA,'A-methods'!$AG:$AG,"absolute",'A-methods'!$AF:$AF,$B1332,'A-methods'!$H:$H,$C1332,'A-methods'!$A:$A,$D1332)</f>
        <v>0</v>
      </c>
      <c r="V1332" s="248">
        <f>SUMIFS('A-methods'!AB:AB,'A-methods'!$AG:$AG,"absolute",'A-methods'!$AF:$AF,$B1332,'A-methods'!$H:$H,$C1332,'A-methods'!$A:$A,$D1332)</f>
        <v>0</v>
      </c>
      <c r="W1332" s="248">
        <f>SUMIFS('A-methods'!AC:AC,'A-methods'!$AG:$AG,"absolute",'A-methods'!$AF:$AF,$B1332,'A-methods'!$H:$H,$C1332,'A-methods'!$A:$A,$D1332)</f>
        <v>0</v>
      </c>
      <c r="X1332" s="248">
        <f>SUMIFS('A-methods'!AD:AD,'A-methods'!$AG:$AG,"absolute",'A-methods'!$AF:$AF,$B1332,'A-methods'!$H:$H,$C1332,'A-methods'!$A:$A,$D1332)</f>
        <v>0</v>
      </c>
      <c r="Y1332" s="248">
        <f>SUMIFS('A-methods'!AE:AE,'A-methods'!$AG:$AG,"absolute",'A-methods'!$AF:$AF,$B1332,'A-methods'!$H:$H,$C1332,'A-methods'!$A:$A,$D1332)</f>
        <v>0</v>
      </c>
    </row>
    <row r="1333" spans="1:27">
      <c r="A1333" s="237" t="s">
        <v>29</v>
      </c>
      <c r="B1333" s="221" t="s">
        <v>30</v>
      </c>
      <c r="C1333" s="274" t="str">
        <f t="shared" si="129"/>
        <v>Tas</v>
      </c>
      <c r="D1333" s="272" t="str">
        <f t="shared" ref="D1333:D1359" si="131">D1332</f>
        <v>High</v>
      </c>
      <c r="E1333" s="195">
        <f>SUMIFS('A-methods'!K:K,'A-methods'!$AG:$AG,"absolute",'A-methods'!$AF:$AF,$B1333,'A-methods'!$H:$H,$C1333,'A-methods'!$A:$A,$D1333)</f>
        <v>0</v>
      </c>
      <c r="F1333" s="243">
        <f>SUMIFS('A-methods'!L:L,'A-methods'!$AG:$AG,"absolute",'A-methods'!$AF:$AF,$B1333,'A-methods'!$H:$H,$C1333,'A-methods'!$A:$A,$D1333)</f>
        <v>0</v>
      </c>
      <c r="G1333" s="243">
        <f>SUMIFS('A-methods'!M:M,'A-methods'!$AG:$AG,"absolute",'A-methods'!$AF:$AF,$B1333,'A-methods'!$H:$H,$C1333,'A-methods'!$A:$A,$D1333)</f>
        <v>0</v>
      </c>
      <c r="H1333" s="243">
        <f>SUMIFS('A-methods'!N:N,'A-methods'!$AG:$AG,"absolute",'A-methods'!$AF:$AF,$B1333,'A-methods'!$H:$H,$C1333,'A-methods'!$A:$A,$D1333)</f>
        <v>0</v>
      </c>
      <c r="I1333" s="243">
        <f>SUMIFS('A-methods'!O:O,'A-methods'!$AG:$AG,"absolute",'A-methods'!$AF:$AF,$B1333,'A-methods'!$H:$H,$C1333,'A-methods'!$A:$A,$D1333)</f>
        <v>0</v>
      </c>
      <c r="J1333" s="243">
        <f>SUMIFS('A-methods'!P:P,'A-methods'!$AG:$AG,"absolute",'A-methods'!$AF:$AF,$B1333,'A-methods'!$H:$H,$C1333,'A-methods'!$A:$A,$D1333)</f>
        <v>0</v>
      </c>
      <c r="K1333" s="243">
        <f>SUMIFS('A-methods'!Q:Q,'A-methods'!$AG:$AG,"absolute",'A-methods'!$AF:$AF,$B1333,'A-methods'!$H:$H,$C1333,'A-methods'!$A:$A,$D1333)</f>
        <v>0</v>
      </c>
      <c r="L1333" s="243">
        <f>SUMIFS('A-methods'!R:R,'A-methods'!$AG:$AG,"absolute",'A-methods'!$AF:$AF,$B1333,'A-methods'!$H:$H,$C1333,'A-methods'!$A:$A,$D1333)</f>
        <v>0</v>
      </c>
      <c r="M1333" s="243">
        <f>SUMIFS('A-methods'!S:S,'A-methods'!$AG:$AG,"absolute",'A-methods'!$AF:$AF,$B1333,'A-methods'!$H:$H,$C1333,'A-methods'!$A:$A,$D1333)</f>
        <v>0</v>
      </c>
      <c r="N1333" s="243">
        <f>SUMIFS('A-methods'!T:T,'A-methods'!$AG:$AG,"absolute",'A-methods'!$AF:$AF,$B1333,'A-methods'!$H:$H,$C1333,'A-methods'!$A:$A,$D1333)</f>
        <v>0</v>
      </c>
      <c r="O1333" s="243">
        <f>SUMIFS('A-methods'!U:U,'A-methods'!$AG:$AG,"absolute",'A-methods'!$AF:$AF,$B1333,'A-methods'!$H:$H,$C1333,'A-methods'!$A:$A,$D1333)</f>
        <v>0</v>
      </c>
      <c r="P1333" s="243">
        <f>SUMIFS('A-methods'!V:V,'A-methods'!$AG:$AG,"absolute",'A-methods'!$AF:$AF,$B1333,'A-methods'!$H:$H,$C1333,'A-methods'!$A:$A,$D1333)</f>
        <v>0</v>
      </c>
      <c r="Q1333" s="243">
        <f>SUMIFS('A-methods'!W:W,'A-methods'!$AG:$AG,"absolute",'A-methods'!$AF:$AF,$B1333,'A-methods'!$H:$H,$C1333,'A-methods'!$A:$A,$D1333)</f>
        <v>0</v>
      </c>
      <c r="R1333" s="243">
        <f>SUMIFS('A-methods'!X:X,'A-methods'!$AG:$AG,"absolute",'A-methods'!$AF:$AF,$B1333,'A-methods'!$H:$H,$C1333,'A-methods'!$A:$A,$D1333)</f>
        <v>0</v>
      </c>
      <c r="S1333" s="243">
        <f>SUMIFS('A-methods'!Y:Y,'A-methods'!$AG:$AG,"absolute",'A-methods'!$AF:$AF,$B1333,'A-methods'!$H:$H,$C1333,'A-methods'!$A:$A,$D1333)</f>
        <v>0</v>
      </c>
      <c r="T1333" s="243">
        <f>SUMIFS('A-methods'!Z:Z,'A-methods'!$AG:$AG,"absolute",'A-methods'!$AF:$AF,$B1333,'A-methods'!$H:$H,$C1333,'A-methods'!$A:$A,$D1333)</f>
        <v>0</v>
      </c>
      <c r="U1333" s="243">
        <f>SUMIFS('A-methods'!AA:AA,'A-methods'!$AG:$AG,"absolute",'A-methods'!$AF:$AF,$B1333,'A-methods'!$H:$H,$C1333,'A-methods'!$A:$A,$D1333)</f>
        <v>0</v>
      </c>
      <c r="V1333" s="243">
        <f>SUMIFS('A-methods'!AB:AB,'A-methods'!$AG:$AG,"absolute",'A-methods'!$AF:$AF,$B1333,'A-methods'!$H:$H,$C1333,'A-methods'!$A:$A,$D1333)</f>
        <v>0</v>
      </c>
      <c r="W1333" s="243">
        <f>SUMIFS('A-methods'!AC:AC,'A-methods'!$AG:$AG,"absolute",'A-methods'!$AF:$AF,$B1333,'A-methods'!$H:$H,$C1333,'A-methods'!$A:$A,$D1333)</f>
        <v>0</v>
      </c>
      <c r="X1333" s="243">
        <f>SUMIFS('A-methods'!AD:AD,'A-methods'!$AG:$AG,"absolute",'A-methods'!$AF:$AF,$B1333,'A-methods'!$H:$H,$C1333,'A-methods'!$A:$A,$D1333)</f>
        <v>0</v>
      </c>
      <c r="Y1333" s="243">
        <f>SUMIFS('A-methods'!AE:AE,'A-methods'!$AG:$AG,"absolute",'A-methods'!$AF:$AF,$B1333,'A-methods'!$H:$H,$C1333,'A-methods'!$A:$A,$D1333)</f>
        <v>0</v>
      </c>
    </row>
    <row r="1334" spans="1:27">
      <c r="A1334" s="237" t="s">
        <v>33</v>
      </c>
      <c r="B1334" s="221" t="s">
        <v>34</v>
      </c>
      <c r="C1334" s="274" t="str">
        <f t="shared" si="129"/>
        <v>Tas</v>
      </c>
      <c r="D1334" s="272" t="str">
        <f t="shared" si="131"/>
        <v>High</v>
      </c>
      <c r="E1334" s="195">
        <f>SUMIFS('A-methods'!K:K,'A-methods'!$AG:$AG,"absolute",'A-methods'!$AF:$AF,$B1334,'A-methods'!$H:$H,$C1334,'A-methods'!$A:$A,$D1334)</f>
        <v>0</v>
      </c>
      <c r="F1334" s="243">
        <f>SUMIFS('A-methods'!L:L,'A-methods'!$AG:$AG,"absolute",'A-methods'!$AF:$AF,$B1334,'A-methods'!$H:$H,$C1334,'A-methods'!$A:$A,$D1334)</f>
        <v>0</v>
      </c>
      <c r="G1334" s="243">
        <f>SUMIFS('A-methods'!M:M,'A-methods'!$AG:$AG,"absolute",'A-methods'!$AF:$AF,$B1334,'A-methods'!$H:$H,$C1334,'A-methods'!$A:$A,$D1334)</f>
        <v>0</v>
      </c>
      <c r="H1334" s="243">
        <f>SUMIFS('A-methods'!N:N,'A-methods'!$AG:$AG,"absolute",'A-methods'!$AF:$AF,$B1334,'A-methods'!$H:$H,$C1334,'A-methods'!$A:$A,$D1334)</f>
        <v>0</v>
      </c>
      <c r="I1334" s="243">
        <f>SUMIFS('A-methods'!O:O,'A-methods'!$AG:$AG,"absolute",'A-methods'!$AF:$AF,$B1334,'A-methods'!$H:$H,$C1334,'A-methods'!$A:$A,$D1334)</f>
        <v>0</v>
      </c>
      <c r="J1334" s="243">
        <f>SUMIFS('A-methods'!P:P,'A-methods'!$AG:$AG,"absolute",'A-methods'!$AF:$AF,$B1334,'A-methods'!$H:$H,$C1334,'A-methods'!$A:$A,$D1334)</f>
        <v>0</v>
      </c>
      <c r="K1334" s="243">
        <f>SUMIFS('A-methods'!Q:Q,'A-methods'!$AG:$AG,"absolute",'A-methods'!$AF:$AF,$B1334,'A-methods'!$H:$H,$C1334,'A-methods'!$A:$A,$D1334)</f>
        <v>0</v>
      </c>
      <c r="L1334" s="243">
        <f>SUMIFS('A-methods'!R:R,'A-methods'!$AG:$AG,"absolute",'A-methods'!$AF:$AF,$B1334,'A-methods'!$H:$H,$C1334,'A-methods'!$A:$A,$D1334)</f>
        <v>0</v>
      </c>
      <c r="M1334" s="243">
        <f>SUMIFS('A-methods'!S:S,'A-methods'!$AG:$AG,"absolute",'A-methods'!$AF:$AF,$B1334,'A-methods'!$H:$H,$C1334,'A-methods'!$A:$A,$D1334)</f>
        <v>0</v>
      </c>
      <c r="N1334" s="243">
        <f>SUMIFS('A-methods'!T:T,'A-methods'!$AG:$AG,"absolute",'A-methods'!$AF:$AF,$B1334,'A-methods'!$H:$H,$C1334,'A-methods'!$A:$A,$D1334)</f>
        <v>0</v>
      </c>
      <c r="O1334" s="243">
        <f>SUMIFS('A-methods'!U:U,'A-methods'!$AG:$AG,"absolute",'A-methods'!$AF:$AF,$B1334,'A-methods'!$H:$H,$C1334,'A-methods'!$A:$A,$D1334)</f>
        <v>0</v>
      </c>
      <c r="P1334" s="243">
        <f>SUMIFS('A-methods'!V:V,'A-methods'!$AG:$AG,"absolute",'A-methods'!$AF:$AF,$B1334,'A-methods'!$H:$H,$C1334,'A-methods'!$A:$A,$D1334)</f>
        <v>0</v>
      </c>
      <c r="Q1334" s="243">
        <f>SUMIFS('A-methods'!W:W,'A-methods'!$AG:$AG,"absolute",'A-methods'!$AF:$AF,$B1334,'A-methods'!$H:$H,$C1334,'A-methods'!$A:$A,$D1334)</f>
        <v>0</v>
      </c>
      <c r="R1334" s="243">
        <f>SUMIFS('A-methods'!X:X,'A-methods'!$AG:$AG,"absolute",'A-methods'!$AF:$AF,$B1334,'A-methods'!$H:$H,$C1334,'A-methods'!$A:$A,$D1334)</f>
        <v>0</v>
      </c>
      <c r="S1334" s="243">
        <f>SUMIFS('A-methods'!Y:Y,'A-methods'!$AG:$AG,"absolute",'A-methods'!$AF:$AF,$B1334,'A-methods'!$H:$H,$C1334,'A-methods'!$A:$A,$D1334)</f>
        <v>0</v>
      </c>
      <c r="T1334" s="243">
        <f>SUMIFS('A-methods'!Z:Z,'A-methods'!$AG:$AG,"absolute",'A-methods'!$AF:$AF,$B1334,'A-methods'!$H:$H,$C1334,'A-methods'!$A:$A,$D1334)</f>
        <v>0</v>
      </c>
      <c r="U1334" s="243">
        <f>SUMIFS('A-methods'!AA:AA,'A-methods'!$AG:$AG,"absolute",'A-methods'!$AF:$AF,$B1334,'A-methods'!$H:$H,$C1334,'A-methods'!$A:$A,$D1334)</f>
        <v>0</v>
      </c>
      <c r="V1334" s="243">
        <f>SUMIFS('A-methods'!AB:AB,'A-methods'!$AG:$AG,"absolute",'A-methods'!$AF:$AF,$B1334,'A-methods'!$H:$H,$C1334,'A-methods'!$A:$A,$D1334)</f>
        <v>0</v>
      </c>
      <c r="W1334" s="243">
        <f>SUMIFS('A-methods'!AC:AC,'A-methods'!$AG:$AG,"absolute",'A-methods'!$AF:$AF,$B1334,'A-methods'!$H:$H,$C1334,'A-methods'!$A:$A,$D1334)</f>
        <v>0</v>
      </c>
      <c r="X1334" s="243">
        <f>SUMIFS('A-methods'!AD:AD,'A-methods'!$AG:$AG,"absolute",'A-methods'!$AF:$AF,$B1334,'A-methods'!$H:$H,$C1334,'A-methods'!$A:$A,$D1334)</f>
        <v>0</v>
      </c>
      <c r="Y1334" s="243">
        <f>SUMIFS('A-methods'!AE:AE,'A-methods'!$AG:$AG,"absolute",'A-methods'!$AF:$AF,$B1334,'A-methods'!$H:$H,$C1334,'A-methods'!$A:$A,$D1334)</f>
        <v>0</v>
      </c>
    </row>
    <row r="1335" spans="1:27">
      <c r="A1335" s="237" t="s">
        <v>43</v>
      </c>
      <c r="B1335" s="221" t="s">
        <v>44</v>
      </c>
      <c r="C1335" s="274" t="str">
        <f t="shared" si="129"/>
        <v>Tas</v>
      </c>
      <c r="D1335" s="272" t="str">
        <f t="shared" si="131"/>
        <v>High</v>
      </c>
      <c r="E1335" s="195">
        <f>SUMIFS('A-methods'!K:K,'A-methods'!$AG:$AG,"absolute",'A-methods'!$AF:$AF,$B1335,'A-methods'!$H:$H,$C1335,'A-methods'!$A:$A,$D1335)</f>
        <v>0</v>
      </c>
      <c r="F1335" s="243">
        <f>SUMIFS('A-methods'!L:L,'A-methods'!$AG:$AG,"absolute",'A-methods'!$AF:$AF,$B1335,'A-methods'!$H:$H,$C1335,'A-methods'!$A:$A,$D1335)</f>
        <v>0</v>
      </c>
      <c r="G1335" s="243">
        <f>SUMIFS('A-methods'!M:M,'A-methods'!$AG:$AG,"absolute",'A-methods'!$AF:$AF,$B1335,'A-methods'!$H:$H,$C1335,'A-methods'!$A:$A,$D1335)</f>
        <v>0</v>
      </c>
      <c r="H1335" s="243">
        <f>SUMIFS('A-methods'!N:N,'A-methods'!$AG:$AG,"absolute",'A-methods'!$AF:$AF,$B1335,'A-methods'!$H:$H,$C1335,'A-methods'!$A:$A,$D1335)</f>
        <v>0</v>
      </c>
      <c r="I1335" s="243">
        <f>SUMIFS('A-methods'!O:O,'A-methods'!$AG:$AG,"absolute",'A-methods'!$AF:$AF,$B1335,'A-methods'!$H:$H,$C1335,'A-methods'!$A:$A,$D1335)</f>
        <v>0</v>
      </c>
      <c r="J1335" s="243">
        <f>SUMIFS('A-methods'!P:P,'A-methods'!$AG:$AG,"absolute",'A-methods'!$AF:$AF,$B1335,'A-methods'!$H:$H,$C1335,'A-methods'!$A:$A,$D1335)</f>
        <v>0</v>
      </c>
      <c r="K1335" s="243">
        <f>SUMIFS('A-methods'!Q:Q,'A-methods'!$AG:$AG,"absolute",'A-methods'!$AF:$AF,$B1335,'A-methods'!$H:$H,$C1335,'A-methods'!$A:$A,$D1335)</f>
        <v>0</v>
      </c>
      <c r="L1335" s="243">
        <f>SUMIFS('A-methods'!R:R,'A-methods'!$AG:$AG,"absolute",'A-methods'!$AF:$AF,$B1335,'A-methods'!$H:$H,$C1335,'A-methods'!$A:$A,$D1335)</f>
        <v>0</v>
      </c>
      <c r="M1335" s="243">
        <f>SUMIFS('A-methods'!S:S,'A-methods'!$AG:$AG,"absolute",'A-methods'!$AF:$AF,$B1335,'A-methods'!$H:$H,$C1335,'A-methods'!$A:$A,$D1335)</f>
        <v>0</v>
      </c>
      <c r="N1335" s="243">
        <f>SUMIFS('A-methods'!T:T,'A-methods'!$AG:$AG,"absolute",'A-methods'!$AF:$AF,$B1335,'A-methods'!$H:$H,$C1335,'A-methods'!$A:$A,$D1335)</f>
        <v>0</v>
      </c>
      <c r="O1335" s="243">
        <f>SUMIFS('A-methods'!U:U,'A-methods'!$AG:$AG,"absolute",'A-methods'!$AF:$AF,$B1335,'A-methods'!$H:$H,$C1335,'A-methods'!$A:$A,$D1335)</f>
        <v>0</v>
      </c>
      <c r="P1335" s="243">
        <f>SUMIFS('A-methods'!V:V,'A-methods'!$AG:$AG,"absolute",'A-methods'!$AF:$AF,$B1335,'A-methods'!$H:$H,$C1335,'A-methods'!$A:$A,$D1335)</f>
        <v>0</v>
      </c>
      <c r="Q1335" s="243">
        <f>SUMIFS('A-methods'!W:W,'A-methods'!$AG:$AG,"absolute",'A-methods'!$AF:$AF,$B1335,'A-methods'!$H:$H,$C1335,'A-methods'!$A:$A,$D1335)</f>
        <v>0</v>
      </c>
      <c r="R1335" s="243">
        <f>SUMIFS('A-methods'!X:X,'A-methods'!$AG:$AG,"absolute",'A-methods'!$AF:$AF,$B1335,'A-methods'!$H:$H,$C1335,'A-methods'!$A:$A,$D1335)</f>
        <v>0</v>
      </c>
      <c r="S1335" s="243">
        <f>SUMIFS('A-methods'!Y:Y,'A-methods'!$AG:$AG,"absolute",'A-methods'!$AF:$AF,$B1335,'A-methods'!$H:$H,$C1335,'A-methods'!$A:$A,$D1335)</f>
        <v>0</v>
      </c>
      <c r="T1335" s="243">
        <f>SUMIFS('A-methods'!Z:Z,'A-methods'!$AG:$AG,"absolute",'A-methods'!$AF:$AF,$B1335,'A-methods'!$H:$H,$C1335,'A-methods'!$A:$A,$D1335)</f>
        <v>0</v>
      </c>
      <c r="U1335" s="243">
        <f>SUMIFS('A-methods'!AA:AA,'A-methods'!$AG:$AG,"absolute",'A-methods'!$AF:$AF,$B1335,'A-methods'!$H:$H,$C1335,'A-methods'!$A:$A,$D1335)</f>
        <v>0</v>
      </c>
      <c r="V1335" s="243">
        <f>SUMIFS('A-methods'!AB:AB,'A-methods'!$AG:$AG,"absolute",'A-methods'!$AF:$AF,$B1335,'A-methods'!$H:$H,$C1335,'A-methods'!$A:$A,$D1335)</f>
        <v>0</v>
      </c>
      <c r="W1335" s="243">
        <f>SUMIFS('A-methods'!AC:AC,'A-methods'!$AG:$AG,"absolute",'A-methods'!$AF:$AF,$B1335,'A-methods'!$H:$H,$C1335,'A-methods'!$A:$A,$D1335)</f>
        <v>0</v>
      </c>
      <c r="X1335" s="243">
        <f>SUMIFS('A-methods'!AD:AD,'A-methods'!$AG:$AG,"absolute",'A-methods'!$AF:$AF,$B1335,'A-methods'!$H:$H,$C1335,'A-methods'!$A:$A,$D1335)</f>
        <v>0</v>
      </c>
      <c r="Y1335" s="243">
        <f>SUMIFS('A-methods'!AE:AE,'A-methods'!$AG:$AG,"absolute",'A-methods'!$AF:$AF,$B1335,'A-methods'!$H:$H,$C1335,'A-methods'!$A:$A,$D1335)</f>
        <v>0</v>
      </c>
    </row>
    <row r="1336" spans="1:27">
      <c r="A1336" s="237" t="s">
        <v>63</v>
      </c>
      <c r="B1336" s="221" t="s">
        <v>64</v>
      </c>
      <c r="C1336" s="274" t="str">
        <f t="shared" si="129"/>
        <v>Tas</v>
      </c>
      <c r="D1336" s="272" t="str">
        <f t="shared" si="131"/>
        <v>High</v>
      </c>
      <c r="E1336" s="195">
        <f>SUMIFS('A-methods'!K:K,'A-methods'!$AG:$AG,"absolute",'A-methods'!$AF:$AF,$B1336,'A-methods'!$H:$H,$C1336,'A-methods'!$A:$A,$D1336)</f>
        <v>0</v>
      </c>
      <c r="F1336" s="243">
        <f>SUMIFS('A-methods'!L:L,'A-methods'!$AG:$AG,"absolute",'A-methods'!$AF:$AF,$B1336,'A-methods'!$H:$H,$C1336,'A-methods'!$A:$A,$D1336)</f>
        <v>0</v>
      </c>
      <c r="G1336" s="243">
        <f>SUMIFS('A-methods'!M:M,'A-methods'!$AG:$AG,"absolute",'A-methods'!$AF:$AF,$B1336,'A-methods'!$H:$H,$C1336,'A-methods'!$A:$A,$D1336)</f>
        <v>0</v>
      </c>
      <c r="H1336" s="243">
        <f>SUMIFS('A-methods'!N:N,'A-methods'!$AG:$AG,"absolute",'A-methods'!$AF:$AF,$B1336,'A-methods'!$H:$H,$C1336,'A-methods'!$A:$A,$D1336)</f>
        <v>0</v>
      </c>
      <c r="I1336" s="243">
        <f>SUMIFS('A-methods'!O:O,'A-methods'!$AG:$AG,"absolute",'A-methods'!$AF:$AF,$B1336,'A-methods'!$H:$H,$C1336,'A-methods'!$A:$A,$D1336)</f>
        <v>0</v>
      </c>
      <c r="J1336" s="243">
        <f>SUMIFS('A-methods'!P:P,'A-methods'!$AG:$AG,"absolute",'A-methods'!$AF:$AF,$B1336,'A-methods'!$H:$H,$C1336,'A-methods'!$A:$A,$D1336)</f>
        <v>0</v>
      </c>
      <c r="K1336" s="243">
        <f>SUMIFS('A-methods'!Q:Q,'A-methods'!$AG:$AG,"absolute",'A-methods'!$AF:$AF,$B1336,'A-methods'!$H:$H,$C1336,'A-methods'!$A:$A,$D1336)</f>
        <v>0</v>
      </c>
      <c r="L1336" s="243">
        <f>SUMIFS('A-methods'!R:R,'A-methods'!$AG:$AG,"absolute",'A-methods'!$AF:$AF,$B1336,'A-methods'!$H:$H,$C1336,'A-methods'!$A:$A,$D1336)</f>
        <v>0</v>
      </c>
      <c r="M1336" s="243">
        <f>SUMIFS('A-methods'!S:S,'A-methods'!$AG:$AG,"absolute",'A-methods'!$AF:$AF,$B1336,'A-methods'!$H:$H,$C1336,'A-methods'!$A:$A,$D1336)</f>
        <v>0</v>
      </c>
      <c r="N1336" s="243">
        <f>SUMIFS('A-methods'!T:T,'A-methods'!$AG:$AG,"absolute",'A-methods'!$AF:$AF,$B1336,'A-methods'!$H:$H,$C1336,'A-methods'!$A:$A,$D1336)</f>
        <v>0</v>
      </c>
      <c r="O1336" s="243">
        <f>SUMIFS('A-methods'!U:U,'A-methods'!$AG:$AG,"absolute",'A-methods'!$AF:$AF,$B1336,'A-methods'!$H:$H,$C1336,'A-methods'!$A:$A,$D1336)</f>
        <v>0</v>
      </c>
      <c r="P1336" s="243">
        <f>SUMIFS('A-methods'!V:V,'A-methods'!$AG:$AG,"absolute",'A-methods'!$AF:$AF,$B1336,'A-methods'!$H:$H,$C1336,'A-methods'!$A:$A,$D1336)</f>
        <v>0</v>
      </c>
      <c r="Q1336" s="243">
        <f>SUMIFS('A-methods'!W:W,'A-methods'!$AG:$AG,"absolute",'A-methods'!$AF:$AF,$B1336,'A-methods'!$H:$H,$C1336,'A-methods'!$A:$A,$D1336)</f>
        <v>0</v>
      </c>
      <c r="R1336" s="243">
        <f>SUMIFS('A-methods'!X:X,'A-methods'!$AG:$AG,"absolute",'A-methods'!$AF:$AF,$B1336,'A-methods'!$H:$H,$C1336,'A-methods'!$A:$A,$D1336)</f>
        <v>0</v>
      </c>
      <c r="S1336" s="243">
        <f>SUMIFS('A-methods'!Y:Y,'A-methods'!$AG:$AG,"absolute",'A-methods'!$AF:$AF,$B1336,'A-methods'!$H:$H,$C1336,'A-methods'!$A:$A,$D1336)</f>
        <v>0</v>
      </c>
      <c r="T1336" s="243">
        <f>SUMIFS('A-methods'!Z:Z,'A-methods'!$AG:$AG,"absolute",'A-methods'!$AF:$AF,$B1336,'A-methods'!$H:$H,$C1336,'A-methods'!$A:$A,$D1336)</f>
        <v>0</v>
      </c>
      <c r="U1336" s="243">
        <f>SUMIFS('A-methods'!AA:AA,'A-methods'!$AG:$AG,"absolute",'A-methods'!$AF:$AF,$B1336,'A-methods'!$H:$H,$C1336,'A-methods'!$A:$A,$D1336)</f>
        <v>0</v>
      </c>
      <c r="V1336" s="243">
        <f>SUMIFS('A-methods'!AB:AB,'A-methods'!$AG:$AG,"absolute",'A-methods'!$AF:$AF,$B1336,'A-methods'!$H:$H,$C1336,'A-methods'!$A:$A,$D1336)</f>
        <v>0</v>
      </c>
      <c r="W1336" s="243">
        <f>SUMIFS('A-methods'!AC:AC,'A-methods'!$AG:$AG,"absolute",'A-methods'!$AF:$AF,$B1336,'A-methods'!$H:$H,$C1336,'A-methods'!$A:$A,$D1336)</f>
        <v>0</v>
      </c>
      <c r="X1336" s="243">
        <f>SUMIFS('A-methods'!AD:AD,'A-methods'!$AG:$AG,"absolute",'A-methods'!$AF:$AF,$B1336,'A-methods'!$H:$H,$C1336,'A-methods'!$A:$A,$D1336)</f>
        <v>0</v>
      </c>
      <c r="Y1336" s="243">
        <f>SUMIFS('A-methods'!AE:AE,'A-methods'!$AG:$AG,"absolute",'A-methods'!$AF:$AF,$B1336,'A-methods'!$H:$H,$C1336,'A-methods'!$A:$A,$D1336)</f>
        <v>0</v>
      </c>
    </row>
    <row r="1337" spans="1:27">
      <c r="A1337" s="237" t="s">
        <v>75</v>
      </c>
      <c r="B1337" s="221" t="s">
        <v>76</v>
      </c>
      <c r="C1337" s="274" t="str">
        <f t="shared" si="129"/>
        <v>Tas</v>
      </c>
      <c r="D1337" s="272" t="str">
        <f t="shared" si="131"/>
        <v>High</v>
      </c>
      <c r="E1337" s="195">
        <f>SUMIFS('A-methods'!K:K,'A-methods'!$AG:$AG,"absolute",'A-methods'!$AF:$AF,$B1337,'A-methods'!$H:$H,$C1337,'A-methods'!$A:$A,$D1337)</f>
        <v>0</v>
      </c>
      <c r="F1337" s="243">
        <f>SUMIFS('A-methods'!L:L,'A-methods'!$AG:$AG,"absolute",'A-methods'!$AF:$AF,$B1337,'A-methods'!$H:$H,$C1337,'A-methods'!$A:$A,$D1337)</f>
        <v>0</v>
      </c>
      <c r="G1337" s="243">
        <f>SUMIFS('A-methods'!M:M,'A-methods'!$AG:$AG,"absolute",'A-methods'!$AF:$AF,$B1337,'A-methods'!$H:$H,$C1337,'A-methods'!$A:$A,$D1337)</f>
        <v>0</v>
      </c>
      <c r="H1337" s="243">
        <f>SUMIFS('A-methods'!N:N,'A-methods'!$AG:$AG,"absolute",'A-methods'!$AF:$AF,$B1337,'A-methods'!$H:$H,$C1337,'A-methods'!$A:$A,$D1337)</f>
        <v>0</v>
      </c>
      <c r="I1337" s="243">
        <f>SUMIFS('A-methods'!O:O,'A-methods'!$AG:$AG,"absolute",'A-methods'!$AF:$AF,$B1337,'A-methods'!$H:$H,$C1337,'A-methods'!$A:$A,$D1337)</f>
        <v>0</v>
      </c>
      <c r="J1337" s="243">
        <f>SUMIFS('A-methods'!P:P,'A-methods'!$AG:$AG,"absolute",'A-methods'!$AF:$AF,$B1337,'A-methods'!$H:$H,$C1337,'A-methods'!$A:$A,$D1337)</f>
        <v>0</v>
      </c>
      <c r="K1337" s="243">
        <f>SUMIFS('A-methods'!Q:Q,'A-methods'!$AG:$AG,"absolute",'A-methods'!$AF:$AF,$B1337,'A-methods'!$H:$H,$C1337,'A-methods'!$A:$A,$D1337)</f>
        <v>0</v>
      </c>
      <c r="L1337" s="243">
        <f>SUMIFS('A-methods'!R:R,'A-methods'!$AG:$AG,"absolute",'A-methods'!$AF:$AF,$B1337,'A-methods'!$H:$H,$C1337,'A-methods'!$A:$A,$D1337)</f>
        <v>0</v>
      </c>
      <c r="M1337" s="243">
        <f>SUMIFS('A-methods'!S:S,'A-methods'!$AG:$AG,"absolute",'A-methods'!$AF:$AF,$B1337,'A-methods'!$H:$H,$C1337,'A-methods'!$A:$A,$D1337)</f>
        <v>0</v>
      </c>
      <c r="N1337" s="243">
        <f>SUMIFS('A-methods'!T:T,'A-methods'!$AG:$AG,"absolute",'A-methods'!$AF:$AF,$B1337,'A-methods'!$H:$H,$C1337,'A-methods'!$A:$A,$D1337)</f>
        <v>0</v>
      </c>
      <c r="O1337" s="243">
        <f>SUMIFS('A-methods'!U:U,'A-methods'!$AG:$AG,"absolute",'A-methods'!$AF:$AF,$B1337,'A-methods'!$H:$H,$C1337,'A-methods'!$A:$A,$D1337)</f>
        <v>0</v>
      </c>
      <c r="P1337" s="243">
        <f>SUMIFS('A-methods'!V:V,'A-methods'!$AG:$AG,"absolute",'A-methods'!$AF:$AF,$B1337,'A-methods'!$H:$H,$C1337,'A-methods'!$A:$A,$D1337)</f>
        <v>0</v>
      </c>
      <c r="Q1337" s="243">
        <f>SUMIFS('A-methods'!W:W,'A-methods'!$AG:$AG,"absolute",'A-methods'!$AF:$AF,$B1337,'A-methods'!$H:$H,$C1337,'A-methods'!$A:$A,$D1337)</f>
        <v>0</v>
      </c>
      <c r="R1337" s="243">
        <f>SUMIFS('A-methods'!X:X,'A-methods'!$AG:$AG,"absolute",'A-methods'!$AF:$AF,$B1337,'A-methods'!$H:$H,$C1337,'A-methods'!$A:$A,$D1337)</f>
        <v>0</v>
      </c>
      <c r="S1337" s="243">
        <f>SUMIFS('A-methods'!Y:Y,'A-methods'!$AG:$AG,"absolute",'A-methods'!$AF:$AF,$B1337,'A-methods'!$H:$H,$C1337,'A-methods'!$A:$A,$D1337)</f>
        <v>0</v>
      </c>
      <c r="T1337" s="243">
        <f>SUMIFS('A-methods'!Z:Z,'A-methods'!$AG:$AG,"absolute",'A-methods'!$AF:$AF,$B1337,'A-methods'!$H:$H,$C1337,'A-methods'!$A:$A,$D1337)</f>
        <v>0</v>
      </c>
      <c r="U1337" s="243">
        <f>SUMIFS('A-methods'!AA:AA,'A-methods'!$AG:$AG,"absolute",'A-methods'!$AF:$AF,$B1337,'A-methods'!$H:$H,$C1337,'A-methods'!$A:$A,$D1337)</f>
        <v>0</v>
      </c>
      <c r="V1337" s="243">
        <f>SUMIFS('A-methods'!AB:AB,'A-methods'!$AG:$AG,"absolute",'A-methods'!$AF:$AF,$B1337,'A-methods'!$H:$H,$C1337,'A-methods'!$A:$A,$D1337)</f>
        <v>0</v>
      </c>
      <c r="W1337" s="243">
        <f>SUMIFS('A-methods'!AC:AC,'A-methods'!$AG:$AG,"absolute",'A-methods'!$AF:$AF,$B1337,'A-methods'!$H:$H,$C1337,'A-methods'!$A:$A,$D1337)</f>
        <v>0</v>
      </c>
      <c r="X1337" s="243">
        <f>SUMIFS('A-methods'!AD:AD,'A-methods'!$AG:$AG,"absolute",'A-methods'!$AF:$AF,$B1337,'A-methods'!$H:$H,$C1337,'A-methods'!$A:$A,$D1337)</f>
        <v>0</v>
      </c>
      <c r="Y1337" s="243">
        <f>SUMIFS('A-methods'!AE:AE,'A-methods'!$AG:$AG,"absolute",'A-methods'!$AF:$AF,$B1337,'A-methods'!$H:$H,$C1337,'A-methods'!$A:$A,$D1337)</f>
        <v>0</v>
      </c>
    </row>
    <row r="1338" spans="1:27">
      <c r="A1338" s="237" t="s">
        <v>253</v>
      </c>
      <c r="B1338" s="221" t="s">
        <v>193</v>
      </c>
      <c r="C1338" s="274" t="str">
        <f t="shared" si="129"/>
        <v>Tas</v>
      </c>
      <c r="D1338" s="272" t="str">
        <f t="shared" si="131"/>
        <v>High</v>
      </c>
      <c r="E1338" s="195">
        <f>SUMIFS('A-methods'!K:K,'A-methods'!$AG:$AG,"absolute",'A-methods'!$AF:$AF,$B1338,'A-methods'!$H:$H,$C1338,'A-methods'!$A:$A,$D1338)</f>
        <v>0</v>
      </c>
      <c r="F1338" s="243">
        <f>SUMIFS('A-methods'!L:L,'A-methods'!$AG:$AG,"absolute",'A-methods'!$AF:$AF,$B1338,'A-methods'!$H:$H,$C1338,'A-methods'!$A:$A,$D1338)</f>
        <v>0</v>
      </c>
      <c r="G1338" s="243">
        <f>SUMIFS('A-methods'!M:M,'A-methods'!$AG:$AG,"absolute",'A-methods'!$AF:$AF,$B1338,'A-methods'!$H:$H,$C1338,'A-methods'!$A:$A,$D1338)</f>
        <v>0</v>
      </c>
      <c r="H1338" s="243">
        <f>SUMIFS('A-methods'!N:N,'A-methods'!$AG:$AG,"absolute",'A-methods'!$AF:$AF,$B1338,'A-methods'!$H:$H,$C1338,'A-methods'!$A:$A,$D1338)</f>
        <v>22500</v>
      </c>
      <c r="I1338" s="243">
        <f>SUMIFS('A-methods'!O:O,'A-methods'!$AG:$AG,"absolute",'A-methods'!$AF:$AF,$B1338,'A-methods'!$H:$H,$C1338,'A-methods'!$A:$A,$D1338)</f>
        <v>22500</v>
      </c>
      <c r="J1338" s="243">
        <f>SUMIFS('A-methods'!P:P,'A-methods'!$AG:$AG,"absolute",'A-methods'!$AF:$AF,$B1338,'A-methods'!$H:$H,$C1338,'A-methods'!$A:$A,$D1338)</f>
        <v>22500</v>
      </c>
      <c r="K1338" s="243">
        <f>SUMIFS('A-methods'!Q:Q,'A-methods'!$AG:$AG,"absolute",'A-methods'!$AF:$AF,$B1338,'A-methods'!$H:$H,$C1338,'A-methods'!$A:$A,$D1338)</f>
        <v>22500</v>
      </c>
      <c r="L1338" s="243">
        <f>SUMIFS('A-methods'!R:R,'A-methods'!$AG:$AG,"absolute",'A-methods'!$AF:$AF,$B1338,'A-methods'!$H:$H,$C1338,'A-methods'!$A:$A,$D1338)</f>
        <v>22500</v>
      </c>
      <c r="M1338" s="243">
        <f>SUMIFS('A-methods'!S:S,'A-methods'!$AG:$AG,"absolute",'A-methods'!$AF:$AF,$B1338,'A-methods'!$H:$H,$C1338,'A-methods'!$A:$A,$D1338)</f>
        <v>22500</v>
      </c>
      <c r="N1338" s="243">
        <f>SUMIFS('A-methods'!T:T,'A-methods'!$AG:$AG,"absolute",'A-methods'!$AF:$AF,$B1338,'A-methods'!$H:$H,$C1338,'A-methods'!$A:$A,$D1338)</f>
        <v>22500</v>
      </c>
      <c r="O1338" s="243">
        <f>SUMIFS('A-methods'!U:U,'A-methods'!$AG:$AG,"absolute",'A-methods'!$AF:$AF,$B1338,'A-methods'!$H:$H,$C1338,'A-methods'!$A:$A,$D1338)</f>
        <v>22500</v>
      </c>
      <c r="P1338" s="243">
        <f>SUMIFS('A-methods'!V:V,'A-methods'!$AG:$AG,"absolute",'A-methods'!$AF:$AF,$B1338,'A-methods'!$H:$H,$C1338,'A-methods'!$A:$A,$D1338)</f>
        <v>22500</v>
      </c>
      <c r="Q1338" s="243">
        <f>SUMIFS('A-methods'!W:W,'A-methods'!$AG:$AG,"absolute",'A-methods'!$AF:$AF,$B1338,'A-methods'!$H:$H,$C1338,'A-methods'!$A:$A,$D1338)</f>
        <v>22500</v>
      </c>
      <c r="R1338" s="243">
        <f>SUMIFS('A-methods'!X:X,'A-methods'!$AG:$AG,"absolute",'A-methods'!$AF:$AF,$B1338,'A-methods'!$H:$H,$C1338,'A-methods'!$A:$A,$D1338)</f>
        <v>0</v>
      </c>
      <c r="S1338" s="243">
        <f>SUMIFS('A-methods'!Y:Y,'A-methods'!$AG:$AG,"absolute",'A-methods'!$AF:$AF,$B1338,'A-methods'!$H:$H,$C1338,'A-methods'!$A:$A,$D1338)</f>
        <v>0</v>
      </c>
      <c r="T1338" s="243">
        <f>SUMIFS('A-methods'!Z:Z,'A-methods'!$AG:$AG,"absolute",'A-methods'!$AF:$AF,$B1338,'A-methods'!$H:$H,$C1338,'A-methods'!$A:$A,$D1338)</f>
        <v>0</v>
      </c>
      <c r="U1338" s="243">
        <f>SUMIFS('A-methods'!AA:AA,'A-methods'!$AG:$AG,"absolute",'A-methods'!$AF:$AF,$B1338,'A-methods'!$H:$H,$C1338,'A-methods'!$A:$A,$D1338)</f>
        <v>0</v>
      </c>
      <c r="V1338" s="243">
        <f>SUMIFS('A-methods'!AB:AB,'A-methods'!$AG:$AG,"absolute",'A-methods'!$AF:$AF,$B1338,'A-methods'!$H:$H,$C1338,'A-methods'!$A:$A,$D1338)</f>
        <v>0</v>
      </c>
      <c r="W1338" s="243">
        <f>SUMIFS('A-methods'!AC:AC,'A-methods'!$AG:$AG,"absolute",'A-methods'!$AF:$AF,$B1338,'A-methods'!$H:$H,$C1338,'A-methods'!$A:$A,$D1338)</f>
        <v>0</v>
      </c>
      <c r="X1338" s="243">
        <f>SUMIFS('A-methods'!AD:AD,'A-methods'!$AG:$AG,"absolute",'A-methods'!$AF:$AF,$B1338,'A-methods'!$H:$H,$C1338,'A-methods'!$A:$A,$D1338)</f>
        <v>0</v>
      </c>
      <c r="Y1338" s="243">
        <f>SUMIFS('A-methods'!AE:AE,'A-methods'!$AG:$AG,"absolute",'A-methods'!$AF:$AF,$B1338,'A-methods'!$H:$H,$C1338,'A-methods'!$A:$A,$D1338)</f>
        <v>0</v>
      </c>
    </row>
    <row r="1339" spans="1:27">
      <c r="A1339" s="238" t="s">
        <v>87</v>
      </c>
      <c r="B1339" s="221" t="s">
        <v>88</v>
      </c>
      <c r="C1339" s="274" t="str">
        <f t="shared" si="129"/>
        <v>Tas</v>
      </c>
      <c r="D1339" s="272" t="str">
        <f t="shared" si="131"/>
        <v>High</v>
      </c>
      <c r="E1339" s="195">
        <f>SUMIFS('A-methods'!K:K,'A-methods'!$AG:$AG,"absolute",'A-methods'!$AF:$AF,$B1339,'A-methods'!$H:$H,$C1339,'A-methods'!$A:$A,$D1339)</f>
        <v>0</v>
      </c>
      <c r="F1339" s="243">
        <f>SUMIFS('A-methods'!L:L,'A-methods'!$AG:$AG,"absolute",'A-methods'!$AF:$AF,$B1339,'A-methods'!$H:$H,$C1339,'A-methods'!$A:$A,$D1339)</f>
        <v>0</v>
      </c>
      <c r="G1339" s="243">
        <f>SUMIFS('A-methods'!M:M,'A-methods'!$AG:$AG,"absolute",'A-methods'!$AF:$AF,$B1339,'A-methods'!$H:$H,$C1339,'A-methods'!$A:$A,$D1339)</f>
        <v>0</v>
      </c>
      <c r="H1339" s="243">
        <f>SUMIFS('A-methods'!N:N,'A-methods'!$AG:$AG,"absolute",'A-methods'!$AF:$AF,$B1339,'A-methods'!$H:$H,$C1339,'A-methods'!$A:$A,$D1339)</f>
        <v>0</v>
      </c>
      <c r="I1339" s="243">
        <f>SUMIFS('A-methods'!O:O,'A-methods'!$AG:$AG,"absolute",'A-methods'!$AF:$AF,$B1339,'A-methods'!$H:$H,$C1339,'A-methods'!$A:$A,$D1339)</f>
        <v>0</v>
      </c>
      <c r="J1339" s="243">
        <f>SUMIFS('A-methods'!P:P,'A-methods'!$AG:$AG,"absolute",'A-methods'!$AF:$AF,$B1339,'A-methods'!$H:$H,$C1339,'A-methods'!$A:$A,$D1339)</f>
        <v>0</v>
      </c>
      <c r="K1339" s="243">
        <f>SUMIFS('A-methods'!Q:Q,'A-methods'!$AG:$AG,"absolute",'A-methods'!$AF:$AF,$B1339,'A-methods'!$H:$H,$C1339,'A-methods'!$A:$A,$D1339)</f>
        <v>0</v>
      </c>
      <c r="L1339" s="243">
        <f>SUMIFS('A-methods'!R:R,'A-methods'!$AG:$AG,"absolute",'A-methods'!$AF:$AF,$B1339,'A-methods'!$H:$H,$C1339,'A-methods'!$A:$A,$D1339)</f>
        <v>0</v>
      </c>
      <c r="M1339" s="243">
        <f>SUMIFS('A-methods'!S:S,'A-methods'!$AG:$AG,"absolute",'A-methods'!$AF:$AF,$B1339,'A-methods'!$H:$H,$C1339,'A-methods'!$A:$A,$D1339)</f>
        <v>0</v>
      </c>
      <c r="N1339" s="243">
        <f>SUMIFS('A-methods'!T:T,'A-methods'!$AG:$AG,"absolute",'A-methods'!$AF:$AF,$B1339,'A-methods'!$H:$H,$C1339,'A-methods'!$A:$A,$D1339)</f>
        <v>0</v>
      </c>
      <c r="O1339" s="243">
        <f>SUMIFS('A-methods'!U:U,'A-methods'!$AG:$AG,"absolute",'A-methods'!$AF:$AF,$B1339,'A-methods'!$H:$H,$C1339,'A-methods'!$A:$A,$D1339)</f>
        <v>0</v>
      </c>
      <c r="P1339" s="243">
        <f>SUMIFS('A-methods'!V:V,'A-methods'!$AG:$AG,"absolute",'A-methods'!$AF:$AF,$B1339,'A-methods'!$H:$H,$C1339,'A-methods'!$A:$A,$D1339)</f>
        <v>0</v>
      </c>
      <c r="Q1339" s="243">
        <f>SUMIFS('A-methods'!W:W,'A-methods'!$AG:$AG,"absolute",'A-methods'!$AF:$AF,$B1339,'A-methods'!$H:$H,$C1339,'A-methods'!$A:$A,$D1339)</f>
        <v>0</v>
      </c>
      <c r="R1339" s="243">
        <f>SUMIFS('A-methods'!X:X,'A-methods'!$AG:$AG,"absolute",'A-methods'!$AF:$AF,$B1339,'A-methods'!$H:$H,$C1339,'A-methods'!$A:$A,$D1339)</f>
        <v>0</v>
      </c>
      <c r="S1339" s="243">
        <f>SUMIFS('A-methods'!Y:Y,'A-methods'!$AG:$AG,"absolute",'A-methods'!$AF:$AF,$B1339,'A-methods'!$H:$H,$C1339,'A-methods'!$A:$A,$D1339)</f>
        <v>0</v>
      </c>
      <c r="T1339" s="243">
        <f>SUMIFS('A-methods'!Z:Z,'A-methods'!$AG:$AG,"absolute",'A-methods'!$AF:$AF,$B1339,'A-methods'!$H:$H,$C1339,'A-methods'!$A:$A,$D1339)</f>
        <v>0</v>
      </c>
      <c r="U1339" s="243">
        <f>SUMIFS('A-methods'!AA:AA,'A-methods'!$AG:$AG,"absolute",'A-methods'!$AF:$AF,$B1339,'A-methods'!$H:$H,$C1339,'A-methods'!$A:$A,$D1339)</f>
        <v>0</v>
      </c>
      <c r="V1339" s="243">
        <f>SUMIFS('A-methods'!AB:AB,'A-methods'!$AG:$AG,"absolute",'A-methods'!$AF:$AF,$B1339,'A-methods'!$H:$H,$C1339,'A-methods'!$A:$A,$D1339)</f>
        <v>0</v>
      </c>
      <c r="W1339" s="243">
        <f>SUMIFS('A-methods'!AC:AC,'A-methods'!$AG:$AG,"absolute",'A-methods'!$AF:$AF,$B1339,'A-methods'!$H:$H,$C1339,'A-methods'!$A:$A,$D1339)</f>
        <v>0</v>
      </c>
      <c r="X1339" s="243">
        <f>SUMIFS('A-methods'!AD:AD,'A-methods'!$AG:$AG,"absolute",'A-methods'!$AF:$AF,$B1339,'A-methods'!$H:$H,$C1339,'A-methods'!$A:$A,$D1339)</f>
        <v>0</v>
      </c>
      <c r="Y1339" s="243">
        <f>SUMIFS('A-methods'!AE:AE,'A-methods'!$AG:$AG,"absolute",'A-methods'!$AF:$AF,$B1339,'A-methods'!$H:$H,$C1339,'A-methods'!$A:$A,$D1339)</f>
        <v>0</v>
      </c>
    </row>
    <row r="1340" spans="1:27">
      <c r="A1340" s="237" t="s">
        <v>91</v>
      </c>
      <c r="B1340" s="221" t="s">
        <v>92</v>
      </c>
      <c r="C1340" s="274" t="str">
        <f t="shared" si="129"/>
        <v>Tas</v>
      </c>
      <c r="D1340" s="272" t="str">
        <f t="shared" si="131"/>
        <v>High</v>
      </c>
      <c r="E1340" s="195">
        <f>SUMIFS('A-methods'!K:K,'A-methods'!$AG:$AG,"absolute",'A-methods'!$AF:$AF,$B1340,'A-methods'!$H:$H,$C1340,'A-methods'!$A:$A,$D1340)</f>
        <v>0</v>
      </c>
      <c r="F1340" s="243">
        <f>SUMIFS('A-methods'!L:L,'A-methods'!$AG:$AG,"absolute",'A-methods'!$AF:$AF,$B1340,'A-methods'!$H:$H,$C1340,'A-methods'!$A:$A,$D1340)</f>
        <v>0</v>
      </c>
      <c r="G1340" s="243">
        <f>SUMIFS('A-methods'!M:M,'A-methods'!$AG:$AG,"absolute",'A-methods'!$AF:$AF,$B1340,'A-methods'!$H:$H,$C1340,'A-methods'!$A:$A,$D1340)</f>
        <v>0</v>
      </c>
      <c r="H1340" s="243">
        <f>SUMIFS('A-methods'!N:N,'A-methods'!$AG:$AG,"absolute",'A-methods'!$AF:$AF,$B1340,'A-methods'!$H:$H,$C1340,'A-methods'!$A:$A,$D1340)</f>
        <v>0</v>
      </c>
      <c r="I1340" s="243">
        <f>SUMIFS('A-methods'!O:O,'A-methods'!$AG:$AG,"absolute",'A-methods'!$AF:$AF,$B1340,'A-methods'!$H:$H,$C1340,'A-methods'!$A:$A,$D1340)</f>
        <v>0</v>
      </c>
      <c r="J1340" s="243">
        <f>SUMIFS('A-methods'!P:P,'A-methods'!$AG:$AG,"absolute",'A-methods'!$AF:$AF,$B1340,'A-methods'!$H:$H,$C1340,'A-methods'!$A:$A,$D1340)</f>
        <v>0</v>
      </c>
      <c r="K1340" s="243">
        <f>SUMIFS('A-methods'!Q:Q,'A-methods'!$AG:$AG,"absolute",'A-methods'!$AF:$AF,$B1340,'A-methods'!$H:$H,$C1340,'A-methods'!$A:$A,$D1340)</f>
        <v>0</v>
      </c>
      <c r="L1340" s="243">
        <f>SUMIFS('A-methods'!R:R,'A-methods'!$AG:$AG,"absolute",'A-methods'!$AF:$AF,$B1340,'A-methods'!$H:$H,$C1340,'A-methods'!$A:$A,$D1340)</f>
        <v>0</v>
      </c>
      <c r="M1340" s="243">
        <f>SUMIFS('A-methods'!S:S,'A-methods'!$AG:$AG,"absolute",'A-methods'!$AF:$AF,$B1340,'A-methods'!$H:$H,$C1340,'A-methods'!$A:$A,$D1340)</f>
        <v>0</v>
      </c>
      <c r="N1340" s="243">
        <f>SUMIFS('A-methods'!T:T,'A-methods'!$AG:$AG,"absolute",'A-methods'!$AF:$AF,$B1340,'A-methods'!$H:$H,$C1340,'A-methods'!$A:$A,$D1340)</f>
        <v>0</v>
      </c>
      <c r="O1340" s="243">
        <f>SUMIFS('A-methods'!U:U,'A-methods'!$AG:$AG,"absolute",'A-methods'!$AF:$AF,$B1340,'A-methods'!$H:$H,$C1340,'A-methods'!$A:$A,$D1340)</f>
        <v>0</v>
      </c>
      <c r="P1340" s="243">
        <f>SUMIFS('A-methods'!V:V,'A-methods'!$AG:$AG,"absolute",'A-methods'!$AF:$AF,$B1340,'A-methods'!$H:$H,$C1340,'A-methods'!$A:$A,$D1340)</f>
        <v>0</v>
      </c>
      <c r="Q1340" s="243">
        <f>SUMIFS('A-methods'!W:W,'A-methods'!$AG:$AG,"absolute",'A-methods'!$AF:$AF,$B1340,'A-methods'!$H:$H,$C1340,'A-methods'!$A:$A,$D1340)</f>
        <v>0</v>
      </c>
      <c r="R1340" s="243">
        <f>SUMIFS('A-methods'!X:X,'A-methods'!$AG:$AG,"absolute",'A-methods'!$AF:$AF,$B1340,'A-methods'!$H:$H,$C1340,'A-methods'!$A:$A,$D1340)</f>
        <v>0</v>
      </c>
      <c r="S1340" s="243">
        <f>SUMIFS('A-methods'!Y:Y,'A-methods'!$AG:$AG,"absolute",'A-methods'!$AF:$AF,$B1340,'A-methods'!$H:$H,$C1340,'A-methods'!$A:$A,$D1340)</f>
        <v>0</v>
      </c>
      <c r="T1340" s="243">
        <f>SUMIFS('A-methods'!Z:Z,'A-methods'!$AG:$AG,"absolute",'A-methods'!$AF:$AF,$B1340,'A-methods'!$H:$H,$C1340,'A-methods'!$A:$A,$D1340)</f>
        <v>0</v>
      </c>
      <c r="U1340" s="243">
        <f>SUMIFS('A-methods'!AA:AA,'A-methods'!$AG:$AG,"absolute",'A-methods'!$AF:$AF,$B1340,'A-methods'!$H:$H,$C1340,'A-methods'!$A:$A,$D1340)</f>
        <v>0</v>
      </c>
      <c r="V1340" s="243">
        <f>SUMIFS('A-methods'!AB:AB,'A-methods'!$AG:$AG,"absolute",'A-methods'!$AF:$AF,$B1340,'A-methods'!$H:$H,$C1340,'A-methods'!$A:$A,$D1340)</f>
        <v>0</v>
      </c>
      <c r="W1340" s="243">
        <f>SUMIFS('A-methods'!AC:AC,'A-methods'!$AG:$AG,"absolute",'A-methods'!$AF:$AF,$B1340,'A-methods'!$H:$H,$C1340,'A-methods'!$A:$A,$D1340)</f>
        <v>0</v>
      </c>
      <c r="X1340" s="243">
        <f>SUMIFS('A-methods'!AD:AD,'A-methods'!$AG:$AG,"absolute",'A-methods'!$AF:$AF,$B1340,'A-methods'!$H:$H,$C1340,'A-methods'!$A:$A,$D1340)</f>
        <v>0</v>
      </c>
      <c r="Y1340" s="243">
        <f>SUMIFS('A-methods'!AE:AE,'A-methods'!$AG:$AG,"absolute",'A-methods'!$AF:$AF,$B1340,'A-methods'!$H:$H,$C1340,'A-methods'!$A:$A,$D1340)</f>
        <v>0</v>
      </c>
    </row>
    <row r="1341" spans="1:27">
      <c r="A1341" s="237" t="s">
        <v>97</v>
      </c>
      <c r="B1341" s="221" t="s">
        <v>98</v>
      </c>
      <c r="C1341" s="274" t="str">
        <f t="shared" si="129"/>
        <v>Tas</v>
      </c>
      <c r="D1341" s="272" t="str">
        <f t="shared" si="131"/>
        <v>High</v>
      </c>
      <c r="E1341" s="195">
        <f>SUMIFS('A-methods'!K:K,'A-methods'!$AG:$AG,"absolute",'A-methods'!$AF:$AF,$B1341,'A-methods'!$H:$H,$C1341,'A-methods'!$A:$A,$D1341)</f>
        <v>0</v>
      </c>
      <c r="F1341" s="243">
        <f>SUMIFS('A-methods'!L:L,'A-methods'!$AG:$AG,"absolute",'A-methods'!$AF:$AF,$B1341,'A-methods'!$H:$H,$C1341,'A-methods'!$A:$A,$D1341)</f>
        <v>0</v>
      </c>
      <c r="G1341" s="243">
        <f>SUMIFS('A-methods'!M:M,'A-methods'!$AG:$AG,"absolute",'A-methods'!$AF:$AF,$B1341,'A-methods'!$H:$H,$C1341,'A-methods'!$A:$A,$D1341)</f>
        <v>0</v>
      </c>
      <c r="H1341" s="243">
        <f>SUMIFS('A-methods'!N:N,'A-methods'!$AG:$AG,"absolute",'A-methods'!$AF:$AF,$B1341,'A-methods'!$H:$H,$C1341,'A-methods'!$A:$A,$D1341)</f>
        <v>0</v>
      </c>
      <c r="I1341" s="243">
        <f>SUMIFS('A-methods'!O:O,'A-methods'!$AG:$AG,"absolute",'A-methods'!$AF:$AF,$B1341,'A-methods'!$H:$H,$C1341,'A-methods'!$A:$A,$D1341)</f>
        <v>0</v>
      </c>
      <c r="J1341" s="243">
        <f>SUMIFS('A-methods'!P:P,'A-methods'!$AG:$AG,"absolute",'A-methods'!$AF:$AF,$B1341,'A-methods'!$H:$H,$C1341,'A-methods'!$A:$A,$D1341)</f>
        <v>0</v>
      </c>
      <c r="K1341" s="243">
        <f>SUMIFS('A-methods'!Q:Q,'A-methods'!$AG:$AG,"absolute",'A-methods'!$AF:$AF,$B1341,'A-methods'!$H:$H,$C1341,'A-methods'!$A:$A,$D1341)</f>
        <v>0</v>
      </c>
      <c r="L1341" s="243">
        <f>SUMIFS('A-methods'!R:R,'A-methods'!$AG:$AG,"absolute",'A-methods'!$AF:$AF,$B1341,'A-methods'!$H:$H,$C1341,'A-methods'!$A:$A,$D1341)</f>
        <v>0</v>
      </c>
      <c r="M1341" s="243">
        <f>SUMIFS('A-methods'!S:S,'A-methods'!$AG:$AG,"absolute",'A-methods'!$AF:$AF,$B1341,'A-methods'!$H:$H,$C1341,'A-methods'!$A:$A,$D1341)</f>
        <v>0</v>
      </c>
      <c r="N1341" s="243">
        <f>SUMIFS('A-methods'!T:T,'A-methods'!$AG:$AG,"absolute",'A-methods'!$AF:$AF,$B1341,'A-methods'!$H:$H,$C1341,'A-methods'!$A:$A,$D1341)</f>
        <v>0</v>
      </c>
      <c r="O1341" s="243">
        <f>SUMIFS('A-methods'!U:U,'A-methods'!$AG:$AG,"absolute",'A-methods'!$AF:$AF,$B1341,'A-methods'!$H:$H,$C1341,'A-methods'!$A:$A,$D1341)</f>
        <v>0</v>
      </c>
      <c r="P1341" s="243">
        <f>SUMIFS('A-methods'!V:V,'A-methods'!$AG:$AG,"absolute",'A-methods'!$AF:$AF,$B1341,'A-methods'!$H:$H,$C1341,'A-methods'!$A:$A,$D1341)</f>
        <v>0</v>
      </c>
      <c r="Q1341" s="243">
        <f>SUMIFS('A-methods'!W:W,'A-methods'!$AG:$AG,"absolute",'A-methods'!$AF:$AF,$B1341,'A-methods'!$H:$H,$C1341,'A-methods'!$A:$A,$D1341)</f>
        <v>0</v>
      </c>
      <c r="R1341" s="243">
        <f>SUMIFS('A-methods'!X:X,'A-methods'!$AG:$AG,"absolute",'A-methods'!$AF:$AF,$B1341,'A-methods'!$H:$H,$C1341,'A-methods'!$A:$A,$D1341)</f>
        <v>0</v>
      </c>
      <c r="S1341" s="243">
        <f>SUMIFS('A-methods'!Y:Y,'A-methods'!$AG:$AG,"absolute",'A-methods'!$AF:$AF,$B1341,'A-methods'!$H:$H,$C1341,'A-methods'!$A:$A,$D1341)</f>
        <v>0</v>
      </c>
      <c r="T1341" s="243">
        <f>SUMIFS('A-methods'!Z:Z,'A-methods'!$AG:$AG,"absolute",'A-methods'!$AF:$AF,$B1341,'A-methods'!$H:$H,$C1341,'A-methods'!$A:$A,$D1341)</f>
        <v>0</v>
      </c>
      <c r="U1341" s="243">
        <f>SUMIFS('A-methods'!AA:AA,'A-methods'!$AG:$AG,"absolute",'A-methods'!$AF:$AF,$B1341,'A-methods'!$H:$H,$C1341,'A-methods'!$A:$A,$D1341)</f>
        <v>0</v>
      </c>
      <c r="V1341" s="243">
        <f>SUMIFS('A-methods'!AB:AB,'A-methods'!$AG:$AG,"absolute",'A-methods'!$AF:$AF,$B1341,'A-methods'!$H:$H,$C1341,'A-methods'!$A:$A,$D1341)</f>
        <v>0</v>
      </c>
      <c r="W1341" s="243">
        <f>SUMIFS('A-methods'!AC:AC,'A-methods'!$AG:$AG,"absolute",'A-methods'!$AF:$AF,$B1341,'A-methods'!$H:$H,$C1341,'A-methods'!$A:$A,$D1341)</f>
        <v>0</v>
      </c>
      <c r="X1341" s="243">
        <f>SUMIFS('A-methods'!AD:AD,'A-methods'!$AG:$AG,"absolute",'A-methods'!$AF:$AF,$B1341,'A-methods'!$H:$H,$C1341,'A-methods'!$A:$A,$D1341)</f>
        <v>0</v>
      </c>
      <c r="Y1341" s="243">
        <f>SUMIFS('A-methods'!AE:AE,'A-methods'!$AG:$AG,"absolute",'A-methods'!$AF:$AF,$B1341,'A-methods'!$H:$H,$C1341,'A-methods'!$A:$A,$D1341)</f>
        <v>0</v>
      </c>
    </row>
    <row r="1342" spans="1:27">
      <c r="A1342" s="237" t="s">
        <v>107</v>
      </c>
      <c r="B1342" s="221" t="s">
        <v>108</v>
      </c>
      <c r="C1342" s="274" t="str">
        <f t="shared" si="129"/>
        <v>Tas</v>
      </c>
      <c r="D1342" s="272" t="str">
        <f t="shared" si="131"/>
        <v>High</v>
      </c>
      <c r="E1342" s="195">
        <f>SUMIFS('A-methods'!K:K,'A-methods'!$AG:$AG,"absolute",'A-methods'!$AF:$AF,$B1342,'A-methods'!$H:$H,$C1342,'A-methods'!$A:$A,$D1342)</f>
        <v>0</v>
      </c>
      <c r="F1342" s="243">
        <f>SUMIFS('A-methods'!L:L,'A-methods'!$AG:$AG,"absolute",'A-methods'!$AF:$AF,$B1342,'A-methods'!$H:$H,$C1342,'A-methods'!$A:$A,$D1342)</f>
        <v>0</v>
      </c>
      <c r="G1342" s="243">
        <f>SUMIFS('A-methods'!M:M,'A-methods'!$AG:$AG,"absolute",'A-methods'!$AF:$AF,$B1342,'A-methods'!$H:$H,$C1342,'A-methods'!$A:$A,$D1342)</f>
        <v>0</v>
      </c>
      <c r="H1342" s="243">
        <f>SUMIFS('A-methods'!N:N,'A-methods'!$AG:$AG,"absolute",'A-methods'!$AF:$AF,$B1342,'A-methods'!$H:$H,$C1342,'A-methods'!$A:$A,$D1342)</f>
        <v>0</v>
      </c>
      <c r="I1342" s="243">
        <f>SUMIFS('A-methods'!O:O,'A-methods'!$AG:$AG,"absolute",'A-methods'!$AF:$AF,$B1342,'A-methods'!$H:$H,$C1342,'A-methods'!$A:$A,$D1342)</f>
        <v>0</v>
      </c>
      <c r="J1342" s="243">
        <f>SUMIFS('A-methods'!P:P,'A-methods'!$AG:$AG,"absolute",'A-methods'!$AF:$AF,$B1342,'A-methods'!$H:$H,$C1342,'A-methods'!$A:$A,$D1342)</f>
        <v>0</v>
      </c>
      <c r="K1342" s="243">
        <f>SUMIFS('A-methods'!Q:Q,'A-methods'!$AG:$AG,"absolute",'A-methods'!$AF:$AF,$B1342,'A-methods'!$H:$H,$C1342,'A-methods'!$A:$A,$D1342)</f>
        <v>0</v>
      </c>
      <c r="L1342" s="243">
        <f>SUMIFS('A-methods'!R:R,'A-methods'!$AG:$AG,"absolute",'A-methods'!$AF:$AF,$B1342,'A-methods'!$H:$H,$C1342,'A-methods'!$A:$A,$D1342)</f>
        <v>0</v>
      </c>
      <c r="M1342" s="243">
        <f>SUMIFS('A-methods'!S:S,'A-methods'!$AG:$AG,"absolute",'A-methods'!$AF:$AF,$B1342,'A-methods'!$H:$H,$C1342,'A-methods'!$A:$A,$D1342)</f>
        <v>0</v>
      </c>
      <c r="N1342" s="243">
        <f>SUMIFS('A-methods'!T:T,'A-methods'!$AG:$AG,"absolute",'A-methods'!$AF:$AF,$B1342,'A-methods'!$H:$H,$C1342,'A-methods'!$A:$A,$D1342)</f>
        <v>0</v>
      </c>
      <c r="O1342" s="243">
        <f>SUMIFS('A-methods'!U:U,'A-methods'!$AG:$AG,"absolute",'A-methods'!$AF:$AF,$B1342,'A-methods'!$H:$H,$C1342,'A-methods'!$A:$A,$D1342)</f>
        <v>0</v>
      </c>
      <c r="P1342" s="243">
        <f>SUMIFS('A-methods'!V:V,'A-methods'!$AG:$AG,"absolute",'A-methods'!$AF:$AF,$B1342,'A-methods'!$H:$H,$C1342,'A-methods'!$A:$A,$D1342)</f>
        <v>0</v>
      </c>
      <c r="Q1342" s="243">
        <f>SUMIFS('A-methods'!W:W,'A-methods'!$AG:$AG,"absolute",'A-methods'!$AF:$AF,$B1342,'A-methods'!$H:$H,$C1342,'A-methods'!$A:$A,$D1342)</f>
        <v>0</v>
      </c>
      <c r="R1342" s="243">
        <f>SUMIFS('A-methods'!X:X,'A-methods'!$AG:$AG,"absolute",'A-methods'!$AF:$AF,$B1342,'A-methods'!$H:$H,$C1342,'A-methods'!$A:$A,$D1342)</f>
        <v>0</v>
      </c>
      <c r="S1342" s="243">
        <f>SUMIFS('A-methods'!Y:Y,'A-methods'!$AG:$AG,"absolute",'A-methods'!$AF:$AF,$B1342,'A-methods'!$H:$H,$C1342,'A-methods'!$A:$A,$D1342)</f>
        <v>0</v>
      </c>
      <c r="T1342" s="243">
        <f>SUMIFS('A-methods'!Z:Z,'A-methods'!$AG:$AG,"absolute",'A-methods'!$AF:$AF,$B1342,'A-methods'!$H:$H,$C1342,'A-methods'!$A:$A,$D1342)</f>
        <v>0</v>
      </c>
      <c r="U1342" s="243">
        <f>SUMIFS('A-methods'!AA:AA,'A-methods'!$AG:$AG,"absolute",'A-methods'!$AF:$AF,$B1342,'A-methods'!$H:$H,$C1342,'A-methods'!$A:$A,$D1342)</f>
        <v>0</v>
      </c>
      <c r="V1342" s="243">
        <f>SUMIFS('A-methods'!AB:AB,'A-methods'!$AG:$AG,"absolute",'A-methods'!$AF:$AF,$B1342,'A-methods'!$H:$H,$C1342,'A-methods'!$A:$A,$D1342)</f>
        <v>0</v>
      </c>
      <c r="W1342" s="243">
        <f>SUMIFS('A-methods'!AC:AC,'A-methods'!$AG:$AG,"absolute",'A-methods'!$AF:$AF,$B1342,'A-methods'!$H:$H,$C1342,'A-methods'!$A:$A,$D1342)</f>
        <v>0</v>
      </c>
      <c r="X1342" s="243">
        <f>SUMIFS('A-methods'!AD:AD,'A-methods'!$AG:$AG,"absolute",'A-methods'!$AF:$AF,$B1342,'A-methods'!$H:$H,$C1342,'A-methods'!$A:$A,$D1342)</f>
        <v>0</v>
      </c>
      <c r="Y1342" s="243">
        <f>SUMIFS('A-methods'!AE:AE,'A-methods'!$AG:$AG,"absolute",'A-methods'!$AF:$AF,$B1342,'A-methods'!$H:$H,$C1342,'A-methods'!$A:$A,$D1342)</f>
        <v>0</v>
      </c>
    </row>
    <row r="1343" spans="1:27">
      <c r="A1343" s="237" t="s">
        <v>115</v>
      </c>
      <c r="B1343" s="221" t="s">
        <v>116</v>
      </c>
      <c r="C1343" s="274" t="str">
        <f t="shared" si="129"/>
        <v>Tas</v>
      </c>
      <c r="D1343" s="272" t="str">
        <f t="shared" si="131"/>
        <v>High</v>
      </c>
      <c r="E1343" s="195">
        <f>SUMIFS('A-methods'!K:K,'A-methods'!$AG:$AG,"absolute",'A-methods'!$AF:$AF,$B1343,'A-methods'!$H:$H,$C1343,'A-methods'!$A:$A,$D1343)</f>
        <v>0</v>
      </c>
      <c r="F1343" s="243">
        <f>SUMIFS('A-methods'!L:L,'A-methods'!$AG:$AG,"absolute",'A-methods'!$AF:$AF,$B1343,'A-methods'!$H:$H,$C1343,'A-methods'!$A:$A,$D1343)</f>
        <v>0</v>
      </c>
      <c r="G1343" s="243">
        <f>SUMIFS('A-methods'!M:M,'A-methods'!$AG:$AG,"absolute",'A-methods'!$AF:$AF,$B1343,'A-methods'!$H:$H,$C1343,'A-methods'!$A:$A,$D1343)</f>
        <v>0</v>
      </c>
      <c r="H1343" s="243">
        <f>SUMIFS('A-methods'!N:N,'A-methods'!$AG:$AG,"absolute",'A-methods'!$AF:$AF,$B1343,'A-methods'!$H:$H,$C1343,'A-methods'!$A:$A,$D1343)</f>
        <v>0</v>
      </c>
      <c r="I1343" s="243">
        <f>SUMIFS('A-methods'!O:O,'A-methods'!$AG:$AG,"absolute",'A-methods'!$AF:$AF,$B1343,'A-methods'!$H:$H,$C1343,'A-methods'!$A:$A,$D1343)</f>
        <v>0</v>
      </c>
      <c r="J1343" s="243">
        <f>SUMIFS('A-methods'!P:P,'A-methods'!$AG:$AG,"absolute",'A-methods'!$AF:$AF,$B1343,'A-methods'!$H:$H,$C1343,'A-methods'!$A:$A,$D1343)</f>
        <v>0</v>
      </c>
      <c r="K1343" s="243">
        <f>SUMIFS('A-methods'!Q:Q,'A-methods'!$AG:$AG,"absolute",'A-methods'!$AF:$AF,$B1343,'A-methods'!$H:$H,$C1343,'A-methods'!$A:$A,$D1343)</f>
        <v>0</v>
      </c>
      <c r="L1343" s="243">
        <f>SUMIFS('A-methods'!R:R,'A-methods'!$AG:$AG,"absolute",'A-methods'!$AF:$AF,$B1343,'A-methods'!$H:$H,$C1343,'A-methods'!$A:$A,$D1343)</f>
        <v>0</v>
      </c>
      <c r="M1343" s="243">
        <f>SUMIFS('A-methods'!S:S,'A-methods'!$AG:$AG,"absolute",'A-methods'!$AF:$AF,$B1343,'A-methods'!$H:$H,$C1343,'A-methods'!$A:$A,$D1343)</f>
        <v>0</v>
      </c>
      <c r="N1343" s="243">
        <f>SUMIFS('A-methods'!T:T,'A-methods'!$AG:$AG,"absolute",'A-methods'!$AF:$AF,$B1343,'A-methods'!$H:$H,$C1343,'A-methods'!$A:$A,$D1343)</f>
        <v>0</v>
      </c>
      <c r="O1343" s="243">
        <f>SUMIFS('A-methods'!U:U,'A-methods'!$AG:$AG,"absolute",'A-methods'!$AF:$AF,$B1343,'A-methods'!$H:$H,$C1343,'A-methods'!$A:$A,$D1343)</f>
        <v>0</v>
      </c>
      <c r="P1343" s="243">
        <f>SUMIFS('A-methods'!V:V,'A-methods'!$AG:$AG,"absolute",'A-methods'!$AF:$AF,$B1343,'A-methods'!$H:$H,$C1343,'A-methods'!$A:$A,$D1343)</f>
        <v>0</v>
      </c>
      <c r="Q1343" s="243">
        <f>SUMIFS('A-methods'!W:W,'A-methods'!$AG:$AG,"absolute",'A-methods'!$AF:$AF,$B1343,'A-methods'!$H:$H,$C1343,'A-methods'!$A:$A,$D1343)</f>
        <v>0</v>
      </c>
      <c r="R1343" s="243">
        <f>SUMIFS('A-methods'!X:X,'A-methods'!$AG:$AG,"absolute",'A-methods'!$AF:$AF,$B1343,'A-methods'!$H:$H,$C1343,'A-methods'!$A:$A,$D1343)</f>
        <v>0</v>
      </c>
      <c r="S1343" s="243">
        <f>SUMIFS('A-methods'!Y:Y,'A-methods'!$AG:$AG,"absolute",'A-methods'!$AF:$AF,$B1343,'A-methods'!$H:$H,$C1343,'A-methods'!$A:$A,$D1343)</f>
        <v>0</v>
      </c>
      <c r="T1343" s="243">
        <f>SUMIFS('A-methods'!Z:Z,'A-methods'!$AG:$AG,"absolute",'A-methods'!$AF:$AF,$B1343,'A-methods'!$H:$H,$C1343,'A-methods'!$A:$A,$D1343)</f>
        <v>0</v>
      </c>
      <c r="U1343" s="243">
        <f>SUMIFS('A-methods'!AA:AA,'A-methods'!$AG:$AG,"absolute",'A-methods'!$AF:$AF,$B1343,'A-methods'!$H:$H,$C1343,'A-methods'!$A:$A,$D1343)</f>
        <v>0</v>
      </c>
      <c r="V1343" s="243">
        <f>SUMIFS('A-methods'!AB:AB,'A-methods'!$AG:$AG,"absolute",'A-methods'!$AF:$AF,$B1343,'A-methods'!$H:$H,$C1343,'A-methods'!$A:$A,$D1343)</f>
        <v>0</v>
      </c>
      <c r="W1343" s="243">
        <f>SUMIFS('A-methods'!AC:AC,'A-methods'!$AG:$AG,"absolute",'A-methods'!$AF:$AF,$B1343,'A-methods'!$H:$H,$C1343,'A-methods'!$A:$A,$D1343)</f>
        <v>0</v>
      </c>
      <c r="X1343" s="243">
        <f>SUMIFS('A-methods'!AD:AD,'A-methods'!$AG:$AG,"absolute",'A-methods'!$AF:$AF,$B1343,'A-methods'!$H:$H,$C1343,'A-methods'!$A:$A,$D1343)</f>
        <v>0</v>
      </c>
      <c r="Y1343" s="243">
        <f>SUMIFS('A-methods'!AE:AE,'A-methods'!$AG:$AG,"absolute",'A-methods'!$AF:$AF,$B1343,'A-methods'!$H:$H,$C1343,'A-methods'!$A:$A,$D1343)</f>
        <v>0</v>
      </c>
    </row>
    <row r="1344" spans="1:27">
      <c r="A1344" s="237" t="s">
        <v>125</v>
      </c>
      <c r="B1344" s="221" t="s">
        <v>1208</v>
      </c>
      <c r="C1344" s="274" t="str">
        <f t="shared" si="129"/>
        <v>Tas</v>
      </c>
      <c r="D1344" s="272" t="str">
        <f t="shared" si="131"/>
        <v>High</v>
      </c>
      <c r="E1344" s="195">
        <f>SUMIFS('A-methods'!K:K,'A-methods'!$AG:$AG,"absolute",'A-methods'!$AF:$AF,$B1344,'A-methods'!$H:$H,$C1344,'A-methods'!$A:$A,$D1344)</f>
        <v>0</v>
      </c>
      <c r="F1344" s="243">
        <f>SUMIFS('A-methods'!L:L,'A-methods'!$AG:$AG,"absolute",'A-methods'!$AF:$AF,$B1344,'A-methods'!$H:$H,$C1344,'A-methods'!$A:$A,$D1344)</f>
        <v>0</v>
      </c>
      <c r="G1344" s="243">
        <f>SUMIFS('A-methods'!M:M,'A-methods'!$AG:$AG,"absolute",'A-methods'!$AF:$AF,$B1344,'A-methods'!$H:$H,$C1344,'A-methods'!$A:$A,$D1344)</f>
        <v>0</v>
      </c>
      <c r="H1344" s="243">
        <f>SUMIFS('A-methods'!N:N,'A-methods'!$AG:$AG,"absolute",'A-methods'!$AF:$AF,$B1344,'A-methods'!$H:$H,$C1344,'A-methods'!$A:$A,$D1344)</f>
        <v>0</v>
      </c>
      <c r="I1344" s="243">
        <f>SUMIFS('A-methods'!O:O,'A-methods'!$AG:$AG,"absolute",'A-methods'!$AF:$AF,$B1344,'A-methods'!$H:$H,$C1344,'A-methods'!$A:$A,$D1344)</f>
        <v>0</v>
      </c>
      <c r="J1344" s="243">
        <f>SUMIFS('A-methods'!P:P,'A-methods'!$AG:$AG,"absolute",'A-methods'!$AF:$AF,$B1344,'A-methods'!$H:$H,$C1344,'A-methods'!$A:$A,$D1344)</f>
        <v>0</v>
      </c>
      <c r="K1344" s="243">
        <f>SUMIFS('A-methods'!Q:Q,'A-methods'!$AG:$AG,"absolute",'A-methods'!$AF:$AF,$B1344,'A-methods'!$H:$H,$C1344,'A-methods'!$A:$A,$D1344)</f>
        <v>0</v>
      </c>
      <c r="L1344" s="243">
        <f>SUMIFS('A-methods'!R:R,'A-methods'!$AG:$AG,"absolute",'A-methods'!$AF:$AF,$B1344,'A-methods'!$H:$H,$C1344,'A-methods'!$A:$A,$D1344)</f>
        <v>0</v>
      </c>
      <c r="M1344" s="243">
        <f>SUMIFS('A-methods'!S:S,'A-methods'!$AG:$AG,"absolute",'A-methods'!$AF:$AF,$B1344,'A-methods'!$H:$H,$C1344,'A-methods'!$A:$A,$D1344)</f>
        <v>0</v>
      </c>
      <c r="N1344" s="243">
        <f>SUMIFS('A-methods'!T:T,'A-methods'!$AG:$AG,"absolute",'A-methods'!$AF:$AF,$B1344,'A-methods'!$H:$H,$C1344,'A-methods'!$A:$A,$D1344)</f>
        <v>0</v>
      </c>
      <c r="O1344" s="243">
        <f>SUMIFS('A-methods'!U:U,'A-methods'!$AG:$AG,"absolute",'A-methods'!$AF:$AF,$B1344,'A-methods'!$H:$H,$C1344,'A-methods'!$A:$A,$D1344)</f>
        <v>0</v>
      </c>
      <c r="P1344" s="243">
        <f>SUMIFS('A-methods'!V:V,'A-methods'!$AG:$AG,"absolute",'A-methods'!$AF:$AF,$B1344,'A-methods'!$H:$H,$C1344,'A-methods'!$A:$A,$D1344)</f>
        <v>0</v>
      </c>
      <c r="Q1344" s="243">
        <f>SUMIFS('A-methods'!W:W,'A-methods'!$AG:$AG,"absolute",'A-methods'!$AF:$AF,$B1344,'A-methods'!$H:$H,$C1344,'A-methods'!$A:$A,$D1344)</f>
        <v>0</v>
      </c>
      <c r="R1344" s="243">
        <f>SUMIFS('A-methods'!X:X,'A-methods'!$AG:$AG,"absolute",'A-methods'!$AF:$AF,$B1344,'A-methods'!$H:$H,$C1344,'A-methods'!$A:$A,$D1344)</f>
        <v>0</v>
      </c>
      <c r="S1344" s="243">
        <f>SUMIFS('A-methods'!Y:Y,'A-methods'!$AG:$AG,"absolute",'A-methods'!$AF:$AF,$B1344,'A-methods'!$H:$H,$C1344,'A-methods'!$A:$A,$D1344)</f>
        <v>0</v>
      </c>
      <c r="T1344" s="243">
        <f>SUMIFS('A-methods'!Z:Z,'A-methods'!$AG:$AG,"absolute",'A-methods'!$AF:$AF,$B1344,'A-methods'!$H:$H,$C1344,'A-methods'!$A:$A,$D1344)</f>
        <v>0</v>
      </c>
      <c r="U1344" s="243">
        <f>SUMIFS('A-methods'!AA:AA,'A-methods'!$AG:$AG,"absolute",'A-methods'!$AF:$AF,$B1344,'A-methods'!$H:$H,$C1344,'A-methods'!$A:$A,$D1344)</f>
        <v>0</v>
      </c>
      <c r="V1344" s="243">
        <f>SUMIFS('A-methods'!AB:AB,'A-methods'!$AG:$AG,"absolute",'A-methods'!$AF:$AF,$B1344,'A-methods'!$H:$H,$C1344,'A-methods'!$A:$A,$D1344)</f>
        <v>0</v>
      </c>
      <c r="W1344" s="243">
        <f>SUMIFS('A-methods'!AC:AC,'A-methods'!$AG:$AG,"absolute",'A-methods'!$AF:$AF,$B1344,'A-methods'!$H:$H,$C1344,'A-methods'!$A:$A,$D1344)</f>
        <v>0</v>
      </c>
      <c r="X1344" s="243">
        <f>SUMIFS('A-methods'!AD:AD,'A-methods'!$AG:$AG,"absolute",'A-methods'!$AF:$AF,$B1344,'A-methods'!$H:$H,$C1344,'A-methods'!$A:$A,$D1344)</f>
        <v>0</v>
      </c>
      <c r="Y1344" s="243">
        <f>SUMIFS('A-methods'!AE:AE,'A-methods'!$AG:$AG,"absolute",'A-methods'!$AF:$AF,$B1344,'A-methods'!$H:$H,$C1344,'A-methods'!$A:$A,$D1344)</f>
        <v>0</v>
      </c>
    </row>
    <row r="1345" spans="1:27">
      <c r="A1345" s="237" t="s">
        <v>127</v>
      </c>
      <c r="B1345" s="221" t="s">
        <v>128</v>
      </c>
      <c r="C1345" s="274" t="str">
        <f t="shared" si="129"/>
        <v>Tas</v>
      </c>
      <c r="D1345" s="272" t="str">
        <f t="shared" si="131"/>
        <v>High</v>
      </c>
      <c r="E1345" s="195">
        <f>SUMIFS('A-methods'!K:K,'A-methods'!$AG:$AG,"absolute",'A-methods'!$AF:$AF,$B1345,'A-methods'!$H:$H,$C1345,'A-methods'!$A:$A,$D1345)</f>
        <v>0</v>
      </c>
      <c r="F1345" s="243">
        <f>SUMIFS('A-methods'!L:L,'A-methods'!$AG:$AG,"absolute",'A-methods'!$AF:$AF,$B1345,'A-methods'!$H:$H,$C1345,'A-methods'!$A:$A,$D1345)</f>
        <v>0</v>
      </c>
      <c r="G1345" s="243">
        <f>SUMIFS('A-methods'!M:M,'A-methods'!$AG:$AG,"absolute",'A-methods'!$AF:$AF,$B1345,'A-methods'!$H:$H,$C1345,'A-methods'!$A:$A,$D1345)</f>
        <v>0</v>
      </c>
      <c r="H1345" s="243">
        <f>SUMIFS('A-methods'!N:N,'A-methods'!$AG:$AG,"absolute",'A-methods'!$AF:$AF,$B1345,'A-methods'!$H:$H,$C1345,'A-methods'!$A:$A,$D1345)</f>
        <v>0</v>
      </c>
      <c r="I1345" s="243">
        <f>SUMIFS('A-methods'!O:O,'A-methods'!$AG:$AG,"absolute",'A-methods'!$AF:$AF,$B1345,'A-methods'!$H:$H,$C1345,'A-methods'!$A:$A,$D1345)</f>
        <v>0</v>
      </c>
      <c r="J1345" s="243">
        <f>SUMIFS('A-methods'!P:P,'A-methods'!$AG:$AG,"absolute",'A-methods'!$AF:$AF,$B1345,'A-methods'!$H:$H,$C1345,'A-methods'!$A:$A,$D1345)</f>
        <v>0</v>
      </c>
      <c r="K1345" s="243">
        <f>SUMIFS('A-methods'!Q:Q,'A-methods'!$AG:$AG,"absolute",'A-methods'!$AF:$AF,$B1345,'A-methods'!$H:$H,$C1345,'A-methods'!$A:$A,$D1345)</f>
        <v>0</v>
      </c>
      <c r="L1345" s="243">
        <f>SUMIFS('A-methods'!R:R,'A-methods'!$AG:$AG,"absolute",'A-methods'!$AF:$AF,$B1345,'A-methods'!$H:$H,$C1345,'A-methods'!$A:$A,$D1345)</f>
        <v>0</v>
      </c>
      <c r="M1345" s="243">
        <f>SUMIFS('A-methods'!S:S,'A-methods'!$AG:$AG,"absolute",'A-methods'!$AF:$AF,$B1345,'A-methods'!$H:$H,$C1345,'A-methods'!$A:$A,$D1345)</f>
        <v>0</v>
      </c>
      <c r="N1345" s="243">
        <f>SUMIFS('A-methods'!T:T,'A-methods'!$AG:$AG,"absolute",'A-methods'!$AF:$AF,$B1345,'A-methods'!$H:$H,$C1345,'A-methods'!$A:$A,$D1345)</f>
        <v>0</v>
      </c>
      <c r="O1345" s="243">
        <f>SUMIFS('A-methods'!U:U,'A-methods'!$AG:$AG,"absolute",'A-methods'!$AF:$AF,$B1345,'A-methods'!$H:$H,$C1345,'A-methods'!$A:$A,$D1345)</f>
        <v>0</v>
      </c>
      <c r="P1345" s="243">
        <f>SUMIFS('A-methods'!V:V,'A-methods'!$AG:$AG,"absolute",'A-methods'!$AF:$AF,$B1345,'A-methods'!$H:$H,$C1345,'A-methods'!$A:$A,$D1345)</f>
        <v>0</v>
      </c>
      <c r="Q1345" s="243">
        <f>SUMIFS('A-methods'!W:W,'A-methods'!$AG:$AG,"absolute",'A-methods'!$AF:$AF,$B1345,'A-methods'!$H:$H,$C1345,'A-methods'!$A:$A,$D1345)</f>
        <v>0</v>
      </c>
      <c r="R1345" s="243">
        <f>SUMIFS('A-methods'!X:X,'A-methods'!$AG:$AG,"absolute",'A-methods'!$AF:$AF,$B1345,'A-methods'!$H:$H,$C1345,'A-methods'!$A:$A,$D1345)</f>
        <v>0</v>
      </c>
      <c r="S1345" s="243">
        <f>SUMIFS('A-methods'!Y:Y,'A-methods'!$AG:$AG,"absolute",'A-methods'!$AF:$AF,$B1345,'A-methods'!$H:$H,$C1345,'A-methods'!$A:$A,$D1345)</f>
        <v>0</v>
      </c>
      <c r="T1345" s="243">
        <f>SUMIFS('A-methods'!Z:Z,'A-methods'!$AG:$AG,"absolute",'A-methods'!$AF:$AF,$B1345,'A-methods'!$H:$H,$C1345,'A-methods'!$A:$A,$D1345)</f>
        <v>0</v>
      </c>
      <c r="U1345" s="243">
        <f>SUMIFS('A-methods'!AA:AA,'A-methods'!$AG:$AG,"absolute",'A-methods'!$AF:$AF,$B1345,'A-methods'!$H:$H,$C1345,'A-methods'!$A:$A,$D1345)</f>
        <v>0</v>
      </c>
      <c r="V1345" s="243">
        <f>SUMIFS('A-methods'!AB:AB,'A-methods'!$AG:$AG,"absolute",'A-methods'!$AF:$AF,$B1345,'A-methods'!$H:$H,$C1345,'A-methods'!$A:$A,$D1345)</f>
        <v>0</v>
      </c>
      <c r="W1345" s="243">
        <f>SUMIFS('A-methods'!AC:AC,'A-methods'!$AG:$AG,"absolute",'A-methods'!$AF:$AF,$B1345,'A-methods'!$H:$H,$C1345,'A-methods'!$A:$A,$D1345)</f>
        <v>0</v>
      </c>
      <c r="X1345" s="243">
        <f>SUMIFS('A-methods'!AD:AD,'A-methods'!$AG:$AG,"absolute",'A-methods'!$AF:$AF,$B1345,'A-methods'!$H:$H,$C1345,'A-methods'!$A:$A,$D1345)</f>
        <v>0</v>
      </c>
      <c r="Y1345" s="243">
        <f>SUMIFS('A-methods'!AE:AE,'A-methods'!$AG:$AG,"absolute",'A-methods'!$AF:$AF,$B1345,'A-methods'!$H:$H,$C1345,'A-methods'!$A:$A,$D1345)</f>
        <v>0</v>
      </c>
    </row>
    <row r="1346" spans="1:27">
      <c r="A1346" s="237" t="s">
        <v>254</v>
      </c>
      <c r="B1346" s="221" t="s">
        <v>202</v>
      </c>
      <c r="C1346" s="274" t="str">
        <f t="shared" si="129"/>
        <v>Tas</v>
      </c>
      <c r="D1346" s="272" t="str">
        <f t="shared" si="131"/>
        <v>High</v>
      </c>
      <c r="E1346" s="195">
        <f>SUMIFS('A-methods'!K:K,'A-methods'!$AG:$AG,"absolute",'A-methods'!$AF:$AF,$B1346,'A-methods'!$H:$H,$C1346,'A-methods'!$A:$A,$D1346)</f>
        <v>0</v>
      </c>
      <c r="F1346" s="243">
        <f>SUMIFS('A-methods'!L:L,'A-methods'!$AG:$AG,"absolute",'A-methods'!$AF:$AF,$B1346,'A-methods'!$H:$H,$C1346,'A-methods'!$A:$A,$D1346)</f>
        <v>0</v>
      </c>
      <c r="G1346" s="243">
        <f>SUMIFS('A-methods'!M:M,'A-methods'!$AG:$AG,"absolute",'A-methods'!$AF:$AF,$B1346,'A-methods'!$H:$H,$C1346,'A-methods'!$A:$A,$D1346)</f>
        <v>0</v>
      </c>
      <c r="H1346" s="243">
        <f>SUMIFS('A-methods'!N:N,'A-methods'!$AG:$AG,"absolute",'A-methods'!$AF:$AF,$B1346,'A-methods'!$H:$H,$C1346,'A-methods'!$A:$A,$D1346)</f>
        <v>0</v>
      </c>
      <c r="I1346" s="243">
        <f>SUMIFS('A-methods'!O:O,'A-methods'!$AG:$AG,"absolute",'A-methods'!$AF:$AF,$B1346,'A-methods'!$H:$H,$C1346,'A-methods'!$A:$A,$D1346)</f>
        <v>0</v>
      </c>
      <c r="J1346" s="243">
        <f>SUMIFS('A-methods'!P:P,'A-methods'!$AG:$AG,"absolute",'A-methods'!$AF:$AF,$B1346,'A-methods'!$H:$H,$C1346,'A-methods'!$A:$A,$D1346)</f>
        <v>0</v>
      </c>
      <c r="K1346" s="243">
        <f>SUMIFS('A-methods'!Q:Q,'A-methods'!$AG:$AG,"absolute",'A-methods'!$AF:$AF,$B1346,'A-methods'!$H:$H,$C1346,'A-methods'!$A:$A,$D1346)</f>
        <v>0</v>
      </c>
      <c r="L1346" s="243">
        <f>SUMIFS('A-methods'!R:R,'A-methods'!$AG:$AG,"absolute",'A-methods'!$AF:$AF,$B1346,'A-methods'!$H:$H,$C1346,'A-methods'!$A:$A,$D1346)</f>
        <v>0</v>
      </c>
      <c r="M1346" s="243">
        <f>SUMIFS('A-methods'!S:S,'A-methods'!$AG:$AG,"absolute",'A-methods'!$AF:$AF,$B1346,'A-methods'!$H:$H,$C1346,'A-methods'!$A:$A,$D1346)</f>
        <v>0</v>
      </c>
      <c r="N1346" s="243">
        <f>SUMIFS('A-methods'!T:T,'A-methods'!$AG:$AG,"absolute",'A-methods'!$AF:$AF,$B1346,'A-methods'!$H:$H,$C1346,'A-methods'!$A:$A,$D1346)</f>
        <v>0</v>
      </c>
      <c r="O1346" s="243">
        <f>SUMIFS('A-methods'!U:U,'A-methods'!$AG:$AG,"absolute",'A-methods'!$AF:$AF,$B1346,'A-methods'!$H:$H,$C1346,'A-methods'!$A:$A,$D1346)</f>
        <v>0</v>
      </c>
      <c r="P1346" s="243">
        <f>SUMIFS('A-methods'!V:V,'A-methods'!$AG:$AG,"absolute",'A-methods'!$AF:$AF,$B1346,'A-methods'!$H:$H,$C1346,'A-methods'!$A:$A,$D1346)</f>
        <v>0</v>
      </c>
      <c r="Q1346" s="243">
        <f>SUMIFS('A-methods'!W:W,'A-methods'!$AG:$AG,"absolute",'A-methods'!$AF:$AF,$B1346,'A-methods'!$H:$H,$C1346,'A-methods'!$A:$A,$D1346)</f>
        <v>0</v>
      </c>
      <c r="R1346" s="243">
        <f>SUMIFS('A-methods'!X:X,'A-methods'!$AG:$AG,"absolute",'A-methods'!$AF:$AF,$B1346,'A-methods'!$H:$H,$C1346,'A-methods'!$A:$A,$D1346)</f>
        <v>0</v>
      </c>
      <c r="S1346" s="243">
        <f>SUMIFS('A-methods'!Y:Y,'A-methods'!$AG:$AG,"absolute",'A-methods'!$AF:$AF,$B1346,'A-methods'!$H:$H,$C1346,'A-methods'!$A:$A,$D1346)</f>
        <v>0</v>
      </c>
      <c r="T1346" s="243">
        <f>SUMIFS('A-methods'!Z:Z,'A-methods'!$AG:$AG,"absolute",'A-methods'!$AF:$AF,$B1346,'A-methods'!$H:$H,$C1346,'A-methods'!$A:$A,$D1346)</f>
        <v>0</v>
      </c>
      <c r="U1346" s="243">
        <f>SUMIFS('A-methods'!AA:AA,'A-methods'!$AG:$AG,"absolute",'A-methods'!$AF:$AF,$B1346,'A-methods'!$H:$H,$C1346,'A-methods'!$A:$A,$D1346)</f>
        <v>0</v>
      </c>
      <c r="V1346" s="243">
        <f>SUMIFS('A-methods'!AB:AB,'A-methods'!$AG:$AG,"absolute",'A-methods'!$AF:$AF,$B1346,'A-methods'!$H:$H,$C1346,'A-methods'!$A:$A,$D1346)</f>
        <v>0</v>
      </c>
      <c r="W1346" s="243">
        <f>SUMIFS('A-methods'!AC:AC,'A-methods'!$AG:$AG,"absolute",'A-methods'!$AF:$AF,$B1346,'A-methods'!$H:$H,$C1346,'A-methods'!$A:$A,$D1346)</f>
        <v>0</v>
      </c>
      <c r="X1346" s="243">
        <f>SUMIFS('A-methods'!AD:AD,'A-methods'!$AG:$AG,"absolute",'A-methods'!$AF:$AF,$B1346,'A-methods'!$H:$H,$C1346,'A-methods'!$A:$A,$D1346)</f>
        <v>0</v>
      </c>
      <c r="Y1346" s="243">
        <f>SUMIFS('A-methods'!AE:AE,'A-methods'!$AG:$AG,"absolute",'A-methods'!$AF:$AF,$B1346,'A-methods'!$H:$H,$C1346,'A-methods'!$A:$A,$D1346)</f>
        <v>0</v>
      </c>
    </row>
    <row r="1347" spans="1:27">
      <c r="A1347" s="237" t="s">
        <v>255</v>
      </c>
      <c r="B1347" s="221" t="s">
        <v>227</v>
      </c>
      <c r="C1347" s="274" t="str">
        <f t="shared" si="129"/>
        <v>Tas</v>
      </c>
      <c r="D1347" s="272" t="str">
        <f t="shared" si="131"/>
        <v>High</v>
      </c>
      <c r="E1347" s="195">
        <f>SUMIFS('A-methods'!K:K,'A-methods'!$AG:$AG,"absolute",'A-methods'!$AF:$AF,$B1347,'A-methods'!$H:$H,$C1347,'A-methods'!$A:$A,$D1347)</f>
        <v>0</v>
      </c>
      <c r="F1347" s="243">
        <f>SUMIFS('A-methods'!L:L,'A-methods'!$AG:$AG,"absolute",'A-methods'!$AF:$AF,$B1347,'A-methods'!$H:$H,$C1347,'A-methods'!$A:$A,$D1347)</f>
        <v>0</v>
      </c>
      <c r="G1347" s="243">
        <f>SUMIFS('A-methods'!M:M,'A-methods'!$AG:$AG,"absolute",'A-methods'!$AF:$AF,$B1347,'A-methods'!$H:$H,$C1347,'A-methods'!$A:$A,$D1347)</f>
        <v>0</v>
      </c>
      <c r="H1347" s="243">
        <f>SUMIFS('A-methods'!N:N,'A-methods'!$AG:$AG,"absolute",'A-methods'!$AF:$AF,$B1347,'A-methods'!$H:$H,$C1347,'A-methods'!$A:$A,$D1347)</f>
        <v>0</v>
      </c>
      <c r="I1347" s="243">
        <f>SUMIFS('A-methods'!O:O,'A-methods'!$AG:$AG,"absolute",'A-methods'!$AF:$AF,$B1347,'A-methods'!$H:$H,$C1347,'A-methods'!$A:$A,$D1347)</f>
        <v>0</v>
      </c>
      <c r="J1347" s="243">
        <f>SUMIFS('A-methods'!P:P,'A-methods'!$AG:$AG,"absolute",'A-methods'!$AF:$AF,$B1347,'A-methods'!$H:$H,$C1347,'A-methods'!$A:$A,$D1347)</f>
        <v>0</v>
      </c>
      <c r="K1347" s="243">
        <f>SUMIFS('A-methods'!Q:Q,'A-methods'!$AG:$AG,"absolute",'A-methods'!$AF:$AF,$B1347,'A-methods'!$H:$H,$C1347,'A-methods'!$A:$A,$D1347)</f>
        <v>0</v>
      </c>
      <c r="L1347" s="243">
        <f>SUMIFS('A-methods'!R:R,'A-methods'!$AG:$AG,"absolute",'A-methods'!$AF:$AF,$B1347,'A-methods'!$H:$H,$C1347,'A-methods'!$A:$A,$D1347)</f>
        <v>0</v>
      </c>
      <c r="M1347" s="243">
        <f>SUMIFS('A-methods'!S:S,'A-methods'!$AG:$AG,"absolute",'A-methods'!$AF:$AF,$B1347,'A-methods'!$H:$H,$C1347,'A-methods'!$A:$A,$D1347)</f>
        <v>0</v>
      </c>
      <c r="N1347" s="243">
        <f>SUMIFS('A-methods'!T:T,'A-methods'!$AG:$AG,"absolute",'A-methods'!$AF:$AF,$B1347,'A-methods'!$H:$H,$C1347,'A-methods'!$A:$A,$D1347)</f>
        <v>0</v>
      </c>
      <c r="O1347" s="243">
        <f>SUMIFS('A-methods'!U:U,'A-methods'!$AG:$AG,"absolute",'A-methods'!$AF:$AF,$B1347,'A-methods'!$H:$H,$C1347,'A-methods'!$A:$A,$D1347)</f>
        <v>0</v>
      </c>
      <c r="P1347" s="243">
        <f>SUMIFS('A-methods'!V:V,'A-methods'!$AG:$AG,"absolute",'A-methods'!$AF:$AF,$B1347,'A-methods'!$H:$H,$C1347,'A-methods'!$A:$A,$D1347)</f>
        <v>0</v>
      </c>
      <c r="Q1347" s="243">
        <f>SUMIFS('A-methods'!W:W,'A-methods'!$AG:$AG,"absolute",'A-methods'!$AF:$AF,$B1347,'A-methods'!$H:$H,$C1347,'A-methods'!$A:$A,$D1347)</f>
        <v>0</v>
      </c>
      <c r="R1347" s="243">
        <f>SUMIFS('A-methods'!X:X,'A-methods'!$AG:$AG,"absolute",'A-methods'!$AF:$AF,$B1347,'A-methods'!$H:$H,$C1347,'A-methods'!$A:$A,$D1347)</f>
        <v>0</v>
      </c>
      <c r="S1347" s="243">
        <f>SUMIFS('A-methods'!Y:Y,'A-methods'!$AG:$AG,"absolute",'A-methods'!$AF:$AF,$B1347,'A-methods'!$H:$H,$C1347,'A-methods'!$A:$A,$D1347)</f>
        <v>0</v>
      </c>
      <c r="T1347" s="243">
        <f>SUMIFS('A-methods'!Z:Z,'A-methods'!$AG:$AG,"absolute",'A-methods'!$AF:$AF,$B1347,'A-methods'!$H:$H,$C1347,'A-methods'!$A:$A,$D1347)</f>
        <v>0</v>
      </c>
      <c r="U1347" s="243">
        <f>SUMIFS('A-methods'!AA:AA,'A-methods'!$AG:$AG,"absolute",'A-methods'!$AF:$AF,$B1347,'A-methods'!$H:$H,$C1347,'A-methods'!$A:$A,$D1347)</f>
        <v>0</v>
      </c>
      <c r="V1347" s="243">
        <f>SUMIFS('A-methods'!AB:AB,'A-methods'!$AG:$AG,"absolute",'A-methods'!$AF:$AF,$B1347,'A-methods'!$H:$H,$C1347,'A-methods'!$A:$A,$D1347)</f>
        <v>0</v>
      </c>
      <c r="W1347" s="243">
        <f>SUMIFS('A-methods'!AC:AC,'A-methods'!$AG:$AG,"absolute",'A-methods'!$AF:$AF,$B1347,'A-methods'!$H:$H,$C1347,'A-methods'!$A:$A,$D1347)</f>
        <v>0</v>
      </c>
      <c r="X1347" s="243">
        <f>SUMIFS('A-methods'!AD:AD,'A-methods'!$AG:$AG,"absolute",'A-methods'!$AF:$AF,$B1347,'A-methods'!$H:$H,$C1347,'A-methods'!$A:$A,$D1347)</f>
        <v>0</v>
      </c>
      <c r="Y1347" s="243">
        <f>SUMIFS('A-methods'!AE:AE,'A-methods'!$AG:$AG,"absolute",'A-methods'!$AF:$AF,$B1347,'A-methods'!$H:$H,$C1347,'A-methods'!$A:$A,$D1347)</f>
        <v>0</v>
      </c>
    </row>
    <row r="1348" spans="1:27">
      <c r="A1348" s="237" t="s">
        <v>256</v>
      </c>
      <c r="B1348" s="221" t="s">
        <v>372</v>
      </c>
      <c r="C1348" s="274" t="str">
        <f t="shared" si="129"/>
        <v>Tas</v>
      </c>
      <c r="D1348" s="272" t="str">
        <f t="shared" si="131"/>
        <v>High</v>
      </c>
      <c r="E1348" s="195">
        <f>SUMIFS('A-methods'!K:K,'A-methods'!$AG:$AG,"absolute",'A-methods'!$AF:$AF,$B1348,'A-methods'!$H:$H,$C1348,'A-methods'!$A:$A,$D1348)</f>
        <v>0</v>
      </c>
      <c r="F1348" s="243">
        <f>SUMIFS('A-methods'!L:L,'A-methods'!$AG:$AG,"absolute",'A-methods'!$AF:$AF,$B1348,'A-methods'!$H:$H,$C1348,'A-methods'!$A:$A,$D1348)</f>
        <v>0</v>
      </c>
      <c r="G1348" s="243">
        <f>SUMIFS('A-methods'!M:M,'A-methods'!$AG:$AG,"absolute",'A-methods'!$AF:$AF,$B1348,'A-methods'!$H:$H,$C1348,'A-methods'!$A:$A,$D1348)</f>
        <v>0</v>
      </c>
      <c r="H1348" s="243">
        <f>SUMIFS('A-methods'!N:N,'A-methods'!$AG:$AG,"absolute",'A-methods'!$AF:$AF,$B1348,'A-methods'!$H:$H,$C1348,'A-methods'!$A:$A,$D1348)</f>
        <v>0</v>
      </c>
      <c r="I1348" s="243">
        <f>SUMIFS('A-methods'!O:O,'A-methods'!$AG:$AG,"absolute",'A-methods'!$AF:$AF,$B1348,'A-methods'!$H:$H,$C1348,'A-methods'!$A:$A,$D1348)</f>
        <v>0</v>
      </c>
      <c r="J1348" s="243">
        <f>SUMIFS('A-methods'!P:P,'A-methods'!$AG:$AG,"absolute",'A-methods'!$AF:$AF,$B1348,'A-methods'!$H:$H,$C1348,'A-methods'!$A:$A,$D1348)</f>
        <v>0</v>
      </c>
      <c r="K1348" s="243">
        <f>SUMIFS('A-methods'!Q:Q,'A-methods'!$AG:$AG,"absolute",'A-methods'!$AF:$AF,$B1348,'A-methods'!$H:$H,$C1348,'A-methods'!$A:$A,$D1348)</f>
        <v>0</v>
      </c>
      <c r="L1348" s="243">
        <f>SUMIFS('A-methods'!R:R,'A-methods'!$AG:$AG,"absolute",'A-methods'!$AF:$AF,$B1348,'A-methods'!$H:$H,$C1348,'A-methods'!$A:$A,$D1348)</f>
        <v>0</v>
      </c>
      <c r="M1348" s="243">
        <f>SUMIFS('A-methods'!S:S,'A-methods'!$AG:$AG,"absolute",'A-methods'!$AF:$AF,$B1348,'A-methods'!$H:$H,$C1348,'A-methods'!$A:$A,$D1348)</f>
        <v>0</v>
      </c>
      <c r="N1348" s="243">
        <f>SUMIFS('A-methods'!T:T,'A-methods'!$AG:$AG,"absolute",'A-methods'!$AF:$AF,$B1348,'A-methods'!$H:$H,$C1348,'A-methods'!$A:$A,$D1348)</f>
        <v>0</v>
      </c>
      <c r="O1348" s="243">
        <f>SUMIFS('A-methods'!U:U,'A-methods'!$AG:$AG,"absolute",'A-methods'!$AF:$AF,$B1348,'A-methods'!$H:$H,$C1348,'A-methods'!$A:$A,$D1348)</f>
        <v>0</v>
      </c>
      <c r="P1348" s="243">
        <f>SUMIFS('A-methods'!V:V,'A-methods'!$AG:$AG,"absolute",'A-methods'!$AF:$AF,$B1348,'A-methods'!$H:$H,$C1348,'A-methods'!$A:$A,$D1348)</f>
        <v>0</v>
      </c>
      <c r="Q1348" s="243">
        <f>SUMIFS('A-methods'!W:W,'A-methods'!$AG:$AG,"absolute",'A-methods'!$AF:$AF,$B1348,'A-methods'!$H:$H,$C1348,'A-methods'!$A:$A,$D1348)</f>
        <v>0</v>
      </c>
      <c r="R1348" s="243">
        <f>SUMIFS('A-methods'!X:X,'A-methods'!$AG:$AG,"absolute",'A-methods'!$AF:$AF,$B1348,'A-methods'!$H:$H,$C1348,'A-methods'!$A:$A,$D1348)</f>
        <v>0</v>
      </c>
      <c r="S1348" s="243">
        <f>SUMIFS('A-methods'!Y:Y,'A-methods'!$AG:$AG,"absolute",'A-methods'!$AF:$AF,$B1348,'A-methods'!$H:$H,$C1348,'A-methods'!$A:$A,$D1348)</f>
        <v>0</v>
      </c>
      <c r="T1348" s="243">
        <f>SUMIFS('A-methods'!Z:Z,'A-methods'!$AG:$AG,"absolute",'A-methods'!$AF:$AF,$B1348,'A-methods'!$H:$H,$C1348,'A-methods'!$A:$A,$D1348)</f>
        <v>0</v>
      </c>
      <c r="U1348" s="243">
        <f>SUMIFS('A-methods'!AA:AA,'A-methods'!$AG:$AG,"absolute",'A-methods'!$AF:$AF,$B1348,'A-methods'!$H:$H,$C1348,'A-methods'!$A:$A,$D1348)</f>
        <v>0</v>
      </c>
      <c r="V1348" s="243">
        <f>SUMIFS('A-methods'!AB:AB,'A-methods'!$AG:$AG,"absolute",'A-methods'!$AF:$AF,$B1348,'A-methods'!$H:$H,$C1348,'A-methods'!$A:$A,$D1348)</f>
        <v>0</v>
      </c>
      <c r="W1348" s="243">
        <f>SUMIFS('A-methods'!AC:AC,'A-methods'!$AG:$AG,"absolute",'A-methods'!$AF:$AF,$B1348,'A-methods'!$H:$H,$C1348,'A-methods'!$A:$A,$D1348)</f>
        <v>0</v>
      </c>
      <c r="X1348" s="243">
        <f>SUMIFS('A-methods'!AD:AD,'A-methods'!$AG:$AG,"absolute",'A-methods'!$AF:$AF,$B1348,'A-methods'!$H:$H,$C1348,'A-methods'!$A:$A,$D1348)</f>
        <v>0</v>
      </c>
      <c r="Y1348" s="243">
        <f>SUMIFS('A-methods'!AE:AE,'A-methods'!$AG:$AG,"absolute",'A-methods'!$AF:$AF,$B1348,'A-methods'!$H:$H,$C1348,'A-methods'!$A:$A,$D1348)</f>
        <v>0</v>
      </c>
    </row>
    <row r="1349" spans="1:27">
      <c r="A1349" s="237" t="s">
        <v>370</v>
      </c>
      <c r="B1349" s="221" t="s">
        <v>371</v>
      </c>
      <c r="C1349" s="274" t="str">
        <f t="shared" si="129"/>
        <v>Tas</v>
      </c>
      <c r="D1349" s="272" t="str">
        <f t="shared" si="131"/>
        <v>High</v>
      </c>
      <c r="E1349" s="195">
        <f>SUMIFS('A-methods'!K:K,'A-methods'!$AG:$AG,"absolute",'A-methods'!$AF:$AF,$B1349,'A-methods'!$H:$H,$C1349,'A-methods'!$A:$A,$D1349)</f>
        <v>0</v>
      </c>
      <c r="F1349" s="243">
        <f>SUMIFS('A-methods'!L:L,'A-methods'!$AG:$AG,"absolute",'A-methods'!$AF:$AF,$B1349,'A-methods'!$H:$H,$C1349,'A-methods'!$A:$A,$D1349)</f>
        <v>0</v>
      </c>
      <c r="G1349" s="243">
        <f>SUMIFS('A-methods'!M:M,'A-methods'!$AG:$AG,"absolute",'A-methods'!$AF:$AF,$B1349,'A-methods'!$H:$H,$C1349,'A-methods'!$A:$A,$D1349)</f>
        <v>0</v>
      </c>
      <c r="H1349" s="243">
        <f>SUMIFS('A-methods'!N:N,'A-methods'!$AG:$AG,"absolute",'A-methods'!$AF:$AF,$B1349,'A-methods'!$H:$H,$C1349,'A-methods'!$A:$A,$D1349)</f>
        <v>0</v>
      </c>
      <c r="I1349" s="243">
        <f>SUMIFS('A-methods'!O:O,'A-methods'!$AG:$AG,"absolute",'A-methods'!$AF:$AF,$B1349,'A-methods'!$H:$H,$C1349,'A-methods'!$A:$A,$D1349)</f>
        <v>0</v>
      </c>
      <c r="J1349" s="243">
        <f>SUMIFS('A-methods'!P:P,'A-methods'!$AG:$AG,"absolute",'A-methods'!$AF:$AF,$B1349,'A-methods'!$H:$H,$C1349,'A-methods'!$A:$A,$D1349)</f>
        <v>0</v>
      </c>
      <c r="K1349" s="243">
        <f>SUMIFS('A-methods'!Q:Q,'A-methods'!$AG:$AG,"absolute",'A-methods'!$AF:$AF,$B1349,'A-methods'!$H:$H,$C1349,'A-methods'!$A:$A,$D1349)</f>
        <v>0</v>
      </c>
      <c r="L1349" s="243">
        <f>SUMIFS('A-methods'!R:R,'A-methods'!$AG:$AG,"absolute",'A-methods'!$AF:$AF,$B1349,'A-methods'!$H:$H,$C1349,'A-methods'!$A:$A,$D1349)</f>
        <v>0</v>
      </c>
      <c r="M1349" s="243">
        <f>SUMIFS('A-methods'!S:S,'A-methods'!$AG:$AG,"absolute",'A-methods'!$AF:$AF,$B1349,'A-methods'!$H:$H,$C1349,'A-methods'!$A:$A,$D1349)</f>
        <v>0</v>
      </c>
      <c r="N1349" s="243">
        <f>SUMIFS('A-methods'!T:T,'A-methods'!$AG:$AG,"absolute",'A-methods'!$AF:$AF,$B1349,'A-methods'!$H:$H,$C1349,'A-methods'!$A:$A,$D1349)</f>
        <v>0</v>
      </c>
      <c r="O1349" s="243">
        <f>SUMIFS('A-methods'!U:U,'A-methods'!$AG:$AG,"absolute",'A-methods'!$AF:$AF,$B1349,'A-methods'!$H:$H,$C1349,'A-methods'!$A:$A,$D1349)</f>
        <v>0</v>
      </c>
      <c r="P1349" s="243">
        <f>SUMIFS('A-methods'!V:V,'A-methods'!$AG:$AG,"absolute",'A-methods'!$AF:$AF,$B1349,'A-methods'!$H:$H,$C1349,'A-methods'!$A:$A,$D1349)</f>
        <v>0</v>
      </c>
      <c r="Q1349" s="243">
        <f>SUMIFS('A-methods'!W:W,'A-methods'!$AG:$AG,"absolute",'A-methods'!$AF:$AF,$B1349,'A-methods'!$H:$H,$C1349,'A-methods'!$A:$A,$D1349)</f>
        <v>0</v>
      </c>
      <c r="R1349" s="243">
        <f>SUMIFS('A-methods'!X:X,'A-methods'!$AG:$AG,"absolute",'A-methods'!$AF:$AF,$B1349,'A-methods'!$H:$H,$C1349,'A-methods'!$A:$A,$D1349)</f>
        <v>0</v>
      </c>
      <c r="S1349" s="243">
        <f>SUMIFS('A-methods'!Y:Y,'A-methods'!$AG:$AG,"absolute",'A-methods'!$AF:$AF,$B1349,'A-methods'!$H:$H,$C1349,'A-methods'!$A:$A,$D1349)</f>
        <v>0</v>
      </c>
      <c r="T1349" s="243">
        <f>SUMIFS('A-methods'!Z:Z,'A-methods'!$AG:$AG,"absolute",'A-methods'!$AF:$AF,$B1349,'A-methods'!$H:$H,$C1349,'A-methods'!$A:$A,$D1349)</f>
        <v>0</v>
      </c>
      <c r="U1349" s="243">
        <f>SUMIFS('A-methods'!AA:AA,'A-methods'!$AG:$AG,"absolute",'A-methods'!$AF:$AF,$B1349,'A-methods'!$H:$H,$C1349,'A-methods'!$A:$A,$D1349)</f>
        <v>0</v>
      </c>
      <c r="V1349" s="243">
        <f>SUMIFS('A-methods'!AB:AB,'A-methods'!$AG:$AG,"absolute",'A-methods'!$AF:$AF,$B1349,'A-methods'!$H:$H,$C1349,'A-methods'!$A:$A,$D1349)</f>
        <v>0</v>
      </c>
      <c r="W1349" s="243">
        <f>SUMIFS('A-methods'!AC:AC,'A-methods'!$AG:$AG,"absolute",'A-methods'!$AF:$AF,$B1349,'A-methods'!$H:$H,$C1349,'A-methods'!$A:$A,$D1349)</f>
        <v>0</v>
      </c>
      <c r="X1349" s="243">
        <f>SUMIFS('A-methods'!AD:AD,'A-methods'!$AG:$AG,"absolute",'A-methods'!$AF:$AF,$B1349,'A-methods'!$H:$H,$C1349,'A-methods'!$A:$A,$D1349)</f>
        <v>0</v>
      </c>
      <c r="Y1349" s="243">
        <f>SUMIFS('A-methods'!AE:AE,'A-methods'!$AG:$AG,"absolute",'A-methods'!$AF:$AF,$B1349,'A-methods'!$H:$H,$C1349,'A-methods'!$A:$A,$D1349)</f>
        <v>0</v>
      </c>
    </row>
    <row r="1350" spans="1:27">
      <c r="A1350" s="237" t="s">
        <v>381</v>
      </c>
      <c r="B1350" s="221" t="s">
        <v>382</v>
      </c>
      <c r="C1350" s="274" t="str">
        <f t="shared" si="129"/>
        <v>Tas</v>
      </c>
      <c r="D1350" s="272" t="str">
        <f t="shared" si="131"/>
        <v>High</v>
      </c>
      <c r="E1350" s="195">
        <f>SUMIFS('A-methods'!K:K,'A-methods'!$AG:$AG,"absolute",'A-methods'!$AF:$AF,$B1350,'A-methods'!$H:$H,$C1350,'A-methods'!$A:$A,$D1350)</f>
        <v>0</v>
      </c>
      <c r="F1350" s="243">
        <f>SUMIFS('A-methods'!L:L,'A-methods'!$AG:$AG,"absolute",'A-methods'!$AF:$AF,$B1350,'A-methods'!$H:$H,$C1350,'A-methods'!$A:$A,$D1350)</f>
        <v>0</v>
      </c>
      <c r="G1350" s="243">
        <f>SUMIFS('A-methods'!M:M,'A-methods'!$AG:$AG,"absolute",'A-methods'!$AF:$AF,$B1350,'A-methods'!$H:$H,$C1350,'A-methods'!$A:$A,$D1350)</f>
        <v>0</v>
      </c>
      <c r="H1350" s="243">
        <f>SUMIFS('A-methods'!N:N,'A-methods'!$AG:$AG,"absolute",'A-methods'!$AF:$AF,$B1350,'A-methods'!$H:$H,$C1350,'A-methods'!$A:$A,$D1350)</f>
        <v>0</v>
      </c>
      <c r="I1350" s="243">
        <f>SUMIFS('A-methods'!O:O,'A-methods'!$AG:$AG,"absolute",'A-methods'!$AF:$AF,$B1350,'A-methods'!$H:$H,$C1350,'A-methods'!$A:$A,$D1350)</f>
        <v>0</v>
      </c>
      <c r="J1350" s="243">
        <f>SUMIFS('A-methods'!P:P,'A-methods'!$AG:$AG,"absolute",'A-methods'!$AF:$AF,$B1350,'A-methods'!$H:$H,$C1350,'A-methods'!$A:$A,$D1350)</f>
        <v>0</v>
      </c>
      <c r="K1350" s="243">
        <f>SUMIFS('A-methods'!Q:Q,'A-methods'!$AG:$AG,"absolute",'A-methods'!$AF:$AF,$B1350,'A-methods'!$H:$H,$C1350,'A-methods'!$A:$A,$D1350)</f>
        <v>0</v>
      </c>
      <c r="L1350" s="243">
        <f>SUMIFS('A-methods'!R:R,'A-methods'!$AG:$AG,"absolute",'A-methods'!$AF:$AF,$B1350,'A-methods'!$H:$H,$C1350,'A-methods'!$A:$A,$D1350)</f>
        <v>0</v>
      </c>
      <c r="M1350" s="243">
        <f>SUMIFS('A-methods'!S:S,'A-methods'!$AG:$AG,"absolute",'A-methods'!$AF:$AF,$B1350,'A-methods'!$H:$H,$C1350,'A-methods'!$A:$A,$D1350)</f>
        <v>0</v>
      </c>
      <c r="N1350" s="243">
        <f>SUMIFS('A-methods'!T:T,'A-methods'!$AG:$AG,"absolute",'A-methods'!$AF:$AF,$B1350,'A-methods'!$H:$H,$C1350,'A-methods'!$A:$A,$D1350)</f>
        <v>0</v>
      </c>
      <c r="O1350" s="243">
        <f>SUMIFS('A-methods'!U:U,'A-methods'!$AG:$AG,"absolute",'A-methods'!$AF:$AF,$B1350,'A-methods'!$H:$H,$C1350,'A-methods'!$A:$A,$D1350)</f>
        <v>0</v>
      </c>
      <c r="P1350" s="243">
        <f>SUMIFS('A-methods'!V:V,'A-methods'!$AG:$AG,"absolute",'A-methods'!$AF:$AF,$B1350,'A-methods'!$H:$H,$C1350,'A-methods'!$A:$A,$D1350)</f>
        <v>0</v>
      </c>
      <c r="Q1350" s="243">
        <f>SUMIFS('A-methods'!W:W,'A-methods'!$AG:$AG,"absolute",'A-methods'!$AF:$AF,$B1350,'A-methods'!$H:$H,$C1350,'A-methods'!$A:$A,$D1350)</f>
        <v>0</v>
      </c>
      <c r="R1350" s="243">
        <f>SUMIFS('A-methods'!X:X,'A-methods'!$AG:$AG,"absolute",'A-methods'!$AF:$AF,$B1350,'A-methods'!$H:$H,$C1350,'A-methods'!$A:$A,$D1350)</f>
        <v>0</v>
      </c>
      <c r="S1350" s="243">
        <f>SUMIFS('A-methods'!Y:Y,'A-methods'!$AG:$AG,"absolute",'A-methods'!$AF:$AF,$B1350,'A-methods'!$H:$H,$C1350,'A-methods'!$A:$A,$D1350)</f>
        <v>0</v>
      </c>
      <c r="T1350" s="243">
        <f>SUMIFS('A-methods'!Z:Z,'A-methods'!$AG:$AG,"absolute",'A-methods'!$AF:$AF,$B1350,'A-methods'!$H:$H,$C1350,'A-methods'!$A:$A,$D1350)</f>
        <v>0</v>
      </c>
      <c r="U1350" s="243">
        <f>SUMIFS('A-methods'!AA:AA,'A-methods'!$AG:$AG,"absolute",'A-methods'!$AF:$AF,$B1350,'A-methods'!$H:$H,$C1350,'A-methods'!$A:$A,$D1350)</f>
        <v>0</v>
      </c>
      <c r="V1350" s="243">
        <f>SUMIFS('A-methods'!AB:AB,'A-methods'!$AG:$AG,"absolute",'A-methods'!$AF:$AF,$B1350,'A-methods'!$H:$H,$C1350,'A-methods'!$A:$A,$D1350)</f>
        <v>0</v>
      </c>
      <c r="W1350" s="243">
        <f>SUMIFS('A-methods'!AC:AC,'A-methods'!$AG:$AG,"absolute",'A-methods'!$AF:$AF,$B1350,'A-methods'!$H:$H,$C1350,'A-methods'!$A:$A,$D1350)</f>
        <v>0</v>
      </c>
      <c r="X1350" s="243">
        <f>SUMIFS('A-methods'!AD:AD,'A-methods'!$AG:$AG,"absolute",'A-methods'!$AF:$AF,$B1350,'A-methods'!$H:$H,$C1350,'A-methods'!$A:$A,$D1350)</f>
        <v>0</v>
      </c>
      <c r="Y1350" s="243">
        <f>SUMIFS('A-methods'!AE:AE,'A-methods'!$AG:$AG,"absolute",'A-methods'!$AF:$AF,$B1350,'A-methods'!$H:$H,$C1350,'A-methods'!$A:$A,$D1350)</f>
        <v>0</v>
      </c>
    </row>
    <row r="1351" spans="1:27">
      <c r="A1351" s="237" t="s">
        <v>257</v>
      </c>
      <c r="B1351" s="221" t="s">
        <v>194</v>
      </c>
      <c r="C1351" s="274" t="str">
        <f t="shared" si="129"/>
        <v>Tas</v>
      </c>
      <c r="D1351" s="272" t="str">
        <f t="shared" si="131"/>
        <v>High</v>
      </c>
      <c r="E1351" s="195">
        <f>SUMIFS('A-methods'!K:K,'A-methods'!$AG:$AG,"absolute",'A-methods'!$AF:$AF,$B1351,'A-methods'!$H:$H,$C1351,'A-methods'!$A:$A,$D1351)</f>
        <v>0</v>
      </c>
      <c r="F1351" s="243">
        <f>SUMIFS('A-methods'!L:L,'A-methods'!$AG:$AG,"absolute",'A-methods'!$AF:$AF,$B1351,'A-methods'!$H:$H,$C1351,'A-methods'!$A:$A,$D1351)</f>
        <v>0</v>
      </c>
      <c r="G1351" s="243">
        <f>SUMIFS('A-methods'!M:M,'A-methods'!$AG:$AG,"absolute",'A-methods'!$AF:$AF,$B1351,'A-methods'!$H:$H,$C1351,'A-methods'!$A:$A,$D1351)</f>
        <v>0</v>
      </c>
      <c r="H1351" s="243">
        <f>SUMIFS('A-methods'!N:N,'A-methods'!$AG:$AG,"absolute",'A-methods'!$AF:$AF,$B1351,'A-methods'!$H:$H,$C1351,'A-methods'!$A:$A,$D1351)</f>
        <v>0</v>
      </c>
      <c r="I1351" s="243">
        <f>SUMIFS('A-methods'!O:O,'A-methods'!$AG:$AG,"absolute",'A-methods'!$AF:$AF,$B1351,'A-methods'!$H:$H,$C1351,'A-methods'!$A:$A,$D1351)</f>
        <v>0</v>
      </c>
      <c r="J1351" s="243">
        <f>SUMIFS('A-methods'!P:P,'A-methods'!$AG:$AG,"absolute",'A-methods'!$AF:$AF,$B1351,'A-methods'!$H:$H,$C1351,'A-methods'!$A:$A,$D1351)</f>
        <v>0</v>
      </c>
      <c r="K1351" s="243">
        <f>SUMIFS('A-methods'!Q:Q,'A-methods'!$AG:$AG,"absolute",'A-methods'!$AF:$AF,$B1351,'A-methods'!$H:$H,$C1351,'A-methods'!$A:$A,$D1351)</f>
        <v>0</v>
      </c>
      <c r="L1351" s="243">
        <f>SUMIFS('A-methods'!R:R,'A-methods'!$AG:$AG,"absolute",'A-methods'!$AF:$AF,$B1351,'A-methods'!$H:$H,$C1351,'A-methods'!$A:$A,$D1351)</f>
        <v>0</v>
      </c>
      <c r="M1351" s="243">
        <f>SUMIFS('A-methods'!S:S,'A-methods'!$AG:$AG,"absolute",'A-methods'!$AF:$AF,$B1351,'A-methods'!$H:$H,$C1351,'A-methods'!$A:$A,$D1351)</f>
        <v>0</v>
      </c>
      <c r="N1351" s="243">
        <f>SUMIFS('A-methods'!T:T,'A-methods'!$AG:$AG,"absolute",'A-methods'!$AF:$AF,$B1351,'A-methods'!$H:$H,$C1351,'A-methods'!$A:$A,$D1351)</f>
        <v>0</v>
      </c>
      <c r="O1351" s="243">
        <f>SUMIFS('A-methods'!U:U,'A-methods'!$AG:$AG,"absolute",'A-methods'!$AF:$AF,$B1351,'A-methods'!$H:$H,$C1351,'A-methods'!$A:$A,$D1351)</f>
        <v>0</v>
      </c>
      <c r="P1351" s="243">
        <f>SUMIFS('A-methods'!V:V,'A-methods'!$AG:$AG,"absolute",'A-methods'!$AF:$AF,$B1351,'A-methods'!$H:$H,$C1351,'A-methods'!$A:$A,$D1351)</f>
        <v>0</v>
      </c>
      <c r="Q1351" s="243">
        <f>SUMIFS('A-methods'!W:W,'A-methods'!$AG:$AG,"absolute",'A-methods'!$AF:$AF,$B1351,'A-methods'!$H:$H,$C1351,'A-methods'!$A:$A,$D1351)</f>
        <v>0</v>
      </c>
      <c r="R1351" s="243">
        <f>SUMIFS('A-methods'!X:X,'A-methods'!$AG:$AG,"absolute",'A-methods'!$AF:$AF,$B1351,'A-methods'!$H:$H,$C1351,'A-methods'!$A:$A,$D1351)</f>
        <v>0</v>
      </c>
      <c r="S1351" s="243">
        <f>SUMIFS('A-methods'!Y:Y,'A-methods'!$AG:$AG,"absolute",'A-methods'!$AF:$AF,$B1351,'A-methods'!$H:$H,$C1351,'A-methods'!$A:$A,$D1351)</f>
        <v>0</v>
      </c>
      <c r="T1351" s="243">
        <f>SUMIFS('A-methods'!Z:Z,'A-methods'!$AG:$AG,"absolute",'A-methods'!$AF:$AF,$B1351,'A-methods'!$H:$H,$C1351,'A-methods'!$A:$A,$D1351)</f>
        <v>0</v>
      </c>
      <c r="U1351" s="243">
        <f>SUMIFS('A-methods'!AA:AA,'A-methods'!$AG:$AG,"absolute",'A-methods'!$AF:$AF,$B1351,'A-methods'!$H:$H,$C1351,'A-methods'!$A:$A,$D1351)</f>
        <v>0</v>
      </c>
      <c r="V1351" s="243">
        <f>SUMIFS('A-methods'!AB:AB,'A-methods'!$AG:$AG,"absolute",'A-methods'!$AF:$AF,$B1351,'A-methods'!$H:$H,$C1351,'A-methods'!$A:$A,$D1351)</f>
        <v>0</v>
      </c>
      <c r="W1351" s="243">
        <f>SUMIFS('A-methods'!AC:AC,'A-methods'!$AG:$AG,"absolute",'A-methods'!$AF:$AF,$B1351,'A-methods'!$H:$H,$C1351,'A-methods'!$A:$A,$D1351)</f>
        <v>0</v>
      </c>
      <c r="X1351" s="243">
        <f>SUMIFS('A-methods'!AD:AD,'A-methods'!$AG:$AG,"absolute",'A-methods'!$AF:$AF,$B1351,'A-methods'!$H:$H,$C1351,'A-methods'!$A:$A,$D1351)</f>
        <v>0</v>
      </c>
      <c r="Y1351" s="243">
        <f>SUMIFS('A-methods'!AE:AE,'A-methods'!$AG:$AG,"absolute",'A-methods'!$AF:$AF,$B1351,'A-methods'!$H:$H,$C1351,'A-methods'!$A:$A,$D1351)</f>
        <v>0</v>
      </c>
    </row>
    <row r="1352" spans="1:27">
      <c r="A1352" s="237" t="s">
        <v>159</v>
      </c>
      <c r="B1352" s="221" t="s">
        <v>203</v>
      </c>
      <c r="C1352" s="274" t="str">
        <f t="shared" si="129"/>
        <v>Tas</v>
      </c>
      <c r="D1352" s="272" t="str">
        <f t="shared" si="131"/>
        <v>High</v>
      </c>
      <c r="E1352" s="195">
        <f>SUMIFS('A-methods'!K:K,'A-methods'!$AG:$AG,"absolute",'A-methods'!$AF:$AF,$B1352,'A-methods'!$H:$H,$C1352,'A-methods'!$A:$A,$D1352)</f>
        <v>65.599999999999994</v>
      </c>
      <c r="F1352" s="243">
        <f>SUMIFS('A-methods'!L:L,'A-methods'!$AG:$AG,"absolute",'A-methods'!$AF:$AF,$B1352,'A-methods'!$H:$H,$C1352,'A-methods'!$A:$A,$D1352)</f>
        <v>65.599999999999994</v>
      </c>
      <c r="G1352" s="243">
        <f>SUMIFS('A-methods'!M:M,'A-methods'!$AG:$AG,"absolute",'A-methods'!$AF:$AF,$B1352,'A-methods'!$H:$H,$C1352,'A-methods'!$A:$A,$D1352)</f>
        <v>65.599999999999994</v>
      </c>
      <c r="H1352" s="243">
        <f>SUMIFS('A-methods'!N:N,'A-methods'!$AG:$AG,"absolute",'A-methods'!$AF:$AF,$B1352,'A-methods'!$H:$H,$C1352,'A-methods'!$A:$A,$D1352)</f>
        <v>65.599999999999994</v>
      </c>
      <c r="I1352" s="243">
        <f>SUMIFS('A-methods'!O:O,'A-methods'!$AG:$AG,"absolute",'A-methods'!$AF:$AF,$B1352,'A-methods'!$H:$H,$C1352,'A-methods'!$A:$A,$D1352)</f>
        <v>65.599999999999994</v>
      </c>
      <c r="J1352" s="243">
        <f>SUMIFS('A-methods'!P:P,'A-methods'!$AG:$AG,"absolute",'A-methods'!$AF:$AF,$B1352,'A-methods'!$H:$H,$C1352,'A-methods'!$A:$A,$D1352)</f>
        <v>65.599999999999994</v>
      </c>
      <c r="K1352" s="243">
        <f>SUMIFS('A-methods'!Q:Q,'A-methods'!$AG:$AG,"absolute",'A-methods'!$AF:$AF,$B1352,'A-methods'!$H:$H,$C1352,'A-methods'!$A:$A,$D1352)</f>
        <v>65.599999999999994</v>
      </c>
      <c r="L1352" s="243">
        <f>SUMIFS('A-methods'!R:R,'A-methods'!$AG:$AG,"absolute",'A-methods'!$AF:$AF,$B1352,'A-methods'!$H:$H,$C1352,'A-methods'!$A:$A,$D1352)</f>
        <v>65.599999999999994</v>
      </c>
      <c r="M1352" s="243">
        <f>SUMIFS('A-methods'!S:S,'A-methods'!$AG:$AG,"absolute",'A-methods'!$AF:$AF,$B1352,'A-methods'!$H:$H,$C1352,'A-methods'!$A:$A,$D1352)</f>
        <v>65.599999999999994</v>
      </c>
      <c r="N1352" s="243">
        <f>SUMIFS('A-methods'!T:T,'A-methods'!$AG:$AG,"absolute",'A-methods'!$AF:$AF,$B1352,'A-methods'!$H:$H,$C1352,'A-methods'!$A:$A,$D1352)</f>
        <v>65.599999999999994</v>
      </c>
      <c r="O1352" s="243">
        <f>SUMIFS('A-methods'!U:U,'A-methods'!$AG:$AG,"absolute",'A-methods'!$AF:$AF,$B1352,'A-methods'!$H:$H,$C1352,'A-methods'!$A:$A,$D1352)</f>
        <v>65.599999999999994</v>
      </c>
      <c r="P1352" s="243">
        <f>SUMIFS('A-methods'!V:V,'A-methods'!$AG:$AG,"absolute",'A-methods'!$AF:$AF,$B1352,'A-methods'!$H:$H,$C1352,'A-methods'!$A:$A,$D1352)</f>
        <v>65.599999999999994</v>
      </c>
      <c r="Q1352" s="243">
        <f>SUMIFS('A-methods'!W:W,'A-methods'!$AG:$AG,"absolute",'A-methods'!$AF:$AF,$B1352,'A-methods'!$H:$H,$C1352,'A-methods'!$A:$A,$D1352)</f>
        <v>65.599999999999994</v>
      </c>
      <c r="R1352" s="243">
        <f>SUMIFS('A-methods'!X:X,'A-methods'!$AG:$AG,"absolute",'A-methods'!$AF:$AF,$B1352,'A-methods'!$H:$H,$C1352,'A-methods'!$A:$A,$D1352)</f>
        <v>65.599999999999994</v>
      </c>
      <c r="S1352" s="243">
        <f>SUMIFS('A-methods'!Y:Y,'A-methods'!$AG:$AG,"absolute",'A-methods'!$AF:$AF,$B1352,'A-methods'!$H:$H,$C1352,'A-methods'!$A:$A,$D1352)</f>
        <v>65.599999999999994</v>
      </c>
      <c r="T1352" s="243">
        <f>SUMIFS('A-methods'!Z:Z,'A-methods'!$AG:$AG,"absolute",'A-methods'!$AF:$AF,$B1352,'A-methods'!$H:$H,$C1352,'A-methods'!$A:$A,$D1352)</f>
        <v>65.599999999999994</v>
      </c>
      <c r="U1352" s="243">
        <f>SUMIFS('A-methods'!AA:AA,'A-methods'!$AG:$AG,"absolute",'A-methods'!$AF:$AF,$B1352,'A-methods'!$H:$H,$C1352,'A-methods'!$A:$A,$D1352)</f>
        <v>65.599999999999994</v>
      </c>
      <c r="V1352" s="243">
        <f>SUMIFS('A-methods'!AB:AB,'A-methods'!$AG:$AG,"absolute",'A-methods'!$AF:$AF,$B1352,'A-methods'!$H:$H,$C1352,'A-methods'!$A:$A,$D1352)</f>
        <v>65.599999999999994</v>
      </c>
      <c r="W1352" s="243">
        <f>SUMIFS('A-methods'!AC:AC,'A-methods'!$AG:$AG,"absolute",'A-methods'!$AF:$AF,$B1352,'A-methods'!$H:$H,$C1352,'A-methods'!$A:$A,$D1352)</f>
        <v>65.599999999999994</v>
      </c>
      <c r="X1352" s="243">
        <f>SUMIFS('A-methods'!AD:AD,'A-methods'!$AG:$AG,"absolute",'A-methods'!$AF:$AF,$B1352,'A-methods'!$H:$H,$C1352,'A-methods'!$A:$A,$D1352)</f>
        <v>65.599999999999994</v>
      </c>
      <c r="Y1352" s="243">
        <f>SUMIFS('A-methods'!AE:AE,'A-methods'!$AG:$AG,"absolute",'A-methods'!$AF:$AF,$B1352,'A-methods'!$H:$H,$C1352,'A-methods'!$A:$A,$D1352)</f>
        <v>65.599999999999994</v>
      </c>
    </row>
    <row r="1353" spans="1:27">
      <c r="A1353" s="237" t="s">
        <v>258</v>
      </c>
      <c r="B1353" s="221" t="s">
        <v>766</v>
      </c>
      <c r="C1353" s="274" t="str">
        <f t="shared" si="129"/>
        <v>Tas</v>
      </c>
      <c r="D1353" s="272" t="str">
        <f t="shared" si="131"/>
        <v>High</v>
      </c>
      <c r="E1353" s="195">
        <f>SUMIFS('A-methods'!K:K,'A-methods'!$AG:$AG,"absolute",'A-methods'!$AF:$AF,$B1353,'A-methods'!$H:$H,$C1353,'A-methods'!$A:$A,$D1353)</f>
        <v>15153.235883333597</v>
      </c>
      <c r="F1353" s="243">
        <f>SUMIFS('A-methods'!L:L,'A-methods'!$AG:$AG,"absolute",'A-methods'!$AF:$AF,$B1353,'A-methods'!$H:$H,$C1353,'A-methods'!$A:$A,$D1353)</f>
        <v>15380.534421583599</v>
      </c>
      <c r="G1353" s="243">
        <f>SUMIFS('A-methods'!M:M,'A-methods'!$AG:$AG,"absolute",'A-methods'!$AF:$AF,$B1353,'A-methods'!$H:$H,$C1353,'A-methods'!$A:$A,$D1353)</f>
        <v>15611.242437907353</v>
      </c>
      <c r="H1353" s="243">
        <f>SUMIFS('A-methods'!N:N,'A-methods'!$AG:$AG,"absolute",'A-methods'!$AF:$AF,$B1353,'A-methods'!$H:$H,$C1353,'A-methods'!$A:$A,$D1353)</f>
        <v>15845.411074475962</v>
      </c>
      <c r="I1353" s="243">
        <f>SUMIFS('A-methods'!O:O,'A-methods'!$AG:$AG,"absolute",'A-methods'!$AF:$AF,$B1353,'A-methods'!$H:$H,$C1353,'A-methods'!$A:$A,$D1353)</f>
        <v>16083.0922405931</v>
      </c>
      <c r="J1353" s="243">
        <f>SUMIFS('A-methods'!P:P,'A-methods'!$AG:$AG,"absolute",'A-methods'!$AF:$AF,$B1353,'A-methods'!$H:$H,$C1353,'A-methods'!$A:$A,$D1353)</f>
        <v>16324.338624201995</v>
      </c>
      <c r="K1353" s="243">
        <f>SUMIFS('A-methods'!Q:Q,'A-methods'!$AG:$AG,"absolute",'A-methods'!$AF:$AF,$B1353,'A-methods'!$H:$H,$C1353,'A-methods'!$A:$A,$D1353)</f>
        <v>16569.203703565025</v>
      </c>
      <c r="L1353" s="243">
        <f>SUMIFS('A-methods'!R:R,'A-methods'!$AG:$AG,"absolute",'A-methods'!$AF:$AF,$B1353,'A-methods'!$H:$H,$C1353,'A-methods'!$A:$A,$D1353)</f>
        <v>16817.741759118497</v>
      </c>
      <c r="M1353" s="243">
        <f>SUMIFS('A-methods'!S:S,'A-methods'!$AG:$AG,"absolute",'A-methods'!$AF:$AF,$B1353,'A-methods'!$H:$H,$C1353,'A-methods'!$A:$A,$D1353)</f>
        <v>17070.007885505274</v>
      </c>
      <c r="N1353" s="243">
        <f>SUMIFS('A-methods'!T:T,'A-methods'!$AG:$AG,"absolute",'A-methods'!$AF:$AF,$B1353,'A-methods'!$H:$H,$C1353,'A-methods'!$A:$A,$D1353)</f>
        <v>17326.058003787854</v>
      </c>
      <c r="O1353" s="243">
        <f>SUMIFS('A-methods'!U:U,'A-methods'!$AG:$AG,"absolute",'A-methods'!$AF:$AF,$B1353,'A-methods'!$H:$H,$C1353,'A-methods'!$A:$A,$D1353)</f>
        <v>17585.948873844671</v>
      </c>
      <c r="P1353" s="243">
        <f>SUMIFS('A-methods'!V:V,'A-methods'!$AG:$AG,"absolute",'A-methods'!$AF:$AF,$B1353,'A-methods'!$H:$H,$C1353,'A-methods'!$A:$A,$D1353)</f>
        <v>17849.73810695234</v>
      </c>
      <c r="Q1353" s="243">
        <f>SUMIFS('A-methods'!W:W,'A-methods'!$AG:$AG,"absolute",'A-methods'!$AF:$AF,$B1353,'A-methods'!$H:$H,$C1353,'A-methods'!$A:$A,$D1353)</f>
        <v>18117.484178556624</v>
      </c>
      <c r="R1353" s="243">
        <f>SUMIFS('A-methods'!X:X,'A-methods'!$AG:$AG,"absolute",'A-methods'!$AF:$AF,$B1353,'A-methods'!$H:$H,$C1353,'A-methods'!$A:$A,$D1353)</f>
        <v>18389.246441234973</v>
      </c>
      <c r="S1353" s="243">
        <f>SUMIFS('A-methods'!Y:Y,'A-methods'!$AG:$AG,"absolute",'A-methods'!$AF:$AF,$B1353,'A-methods'!$H:$H,$C1353,'A-methods'!$A:$A,$D1353)</f>
        <v>18665.085137853497</v>
      </c>
      <c r="T1353" s="243">
        <f>SUMIFS('A-methods'!Z:Z,'A-methods'!$AG:$AG,"absolute",'A-methods'!$AF:$AF,$B1353,'A-methods'!$H:$H,$C1353,'A-methods'!$A:$A,$D1353)</f>
        <v>18945.061414921296</v>
      </c>
      <c r="U1353" s="243">
        <f>SUMIFS('A-methods'!AA:AA,'A-methods'!$AG:$AG,"absolute",'A-methods'!$AF:$AF,$B1353,'A-methods'!$H:$H,$C1353,'A-methods'!$A:$A,$D1353)</f>
        <v>19229.237336145114</v>
      </c>
      <c r="V1353" s="243">
        <f>SUMIFS('A-methods'!AB:AB,'A-methods'!$AG:$AG,"absolute",'A-methods'!$AF:$AF,$B1353,'A-methods'!$H:$H,$C1353,'A-methods'!$A:$A,$D1353)</f>
        <v>19517.675896187287</v>
      </c>
      <c r="W1353" s="243">
        <f>SUMIFS('A-methods'!AC:AC,'A-methods'!$AG:$AG,"absolute",'A-methods'!$AF:$AF,$B1353,'A-methods'!$H:$H,$C1353,'A-methods'!$A:$A,$D1353)</f>
        <v>19810.441034630094</v>
      </c>
      <c r="X1353" s="243">
        <f>SUMIFS('A-methods'!AD:AD,'A-methods'!$AG:$AG,"absolute",'A-methods'!$AF:$AF,$B1353,'A-methods'!$H:$H,$C1353,'A-methods'!$A:$A,$D1353)</f>
        <v>20107.597650149542</v>
      </c>
      <c r="Y1353" s="243">
        <f>SUMIFS('A-methods'!AE:AE,'A-methods'!$AG:$AG,"absolute",'A-methods'!$AF:$AF,$B1353,'A-methods'!$H:$H,$C1353,'A-methods'!$A:$A,$D1353)</f>
        <v>20409.211614901782</v>
      </c>
    </row>
    <row r="1354" spans="1:27">
      <c r="A1354" s="237" t="s">
        <v>259</v>
      </c>
      <c r="B1354" s="221" t="s">
        <v>263</v>
      </c>
      <c r="C1354" s="274" t="str">
        <f t="shared" si="129"/>
        <v>Tas</v>
      </c>
      <c r="D1354" s="272" t="str">
        <f t="shared" si="131"/>
        <v>High</v>
      </c>
      <c r="E1354" s="195">
        <f>SUMIFS('A-methods'!K:K,'A-methods'!$AG:$AG,"absolute",'A-methods'!$AF:$AF,$B1354,'A-methods'!$H:$H,$C1354,'A-methods'!$A:$A,$D1354)</f>
        <v>0</v>
      </c>
      <c r="F1354" s="243">
        <f>SUMIFS('A-methods'!L:L,'A-methods'!$AG:$AG,"absolute",'A-methods'!$AF:$AF,$B1354,'A-methods'!$H:$H,$C1354,'A-methods'!$A:$A,$D1354)</f>
        <v>0</v>
      </c>
      <c r="G1354" s="243">
        <f>SUMIFS('A-methods'!M:M,'A-methods'!$AG:$AG,"absolute",'A-methods'!$AF:$AF,$B1354,'A-methods'!$H:$H,$C1354,'A-methods'!$A:$A,$D1354)</f>
        <v>0</v>
      </c>
      <c r="H1354" s="243">
        <f>SUMIFS('A-methods'!N:N,'A-methods'!$AG:$AG,"absolute",'A-methods'!$AF:$AF,$B1354,'A-methods'!$H:$H,$C1354,'A-methods'!$A:$A,$D1354)</f>
        <v>0</v>
      </c>
      <c r="I1354" s="243">
        <f>SUMIFS('A-methods'!O:O,'A-methods'!$AG:$AG,"absolute",'A-methods'!$AF:$AF,$B1354,'A-methods'!$H:$H,$C1354,'A-methods'!$A:$A,$D1354)</f>
        <v>0</v>
      </c>
      <c r="J1354" s="243">
        <f>SUMIFS('A-methods'!P:P,'A-methods'!$AG:$AG,"absolute",'A-methods'!$AF:$AF,$B1354,'A-methods'!$H:$H,$C1354,'A-methods'!$A:$A,$D1354)</f>
        <v>0</v>
      </c>
      <c r="K1354" s="243">
        <f>SUMIFS('A-methods'!Q:Q,'A-methods'!$AG:$AG,"absolute",'A-methods'!$AF:$AF,$B1354,'A-methods'!$H:$H,$C1354,'A-methods'!$A:$A,$D1354)</f>
        <v>0</v>
      </c>
      <c r="L1354" s="243">
        <f>SUMIFS('A-methods'!R:R,'A-methods'!$AG:$AG,"absolute",'A-methods'!$AF:$AF,$B1354,'A-methods'!$H:$H,$C1354,'A-methods'!$A:$A,$D1354)</f>
        <v>0</v>
      </c>
      <c r="M1354" s="243">
        <f>SUMIFS('A-methods'!S:S,'A-methods'!$AG:$AG,"absolute",'A-methods'!$AF:$AF,$B1354,'A-methods'!$H:$H,$C1354,'A-methods'!$A:$A,$D1354)</f>
        <v>0</v>
      </c>
      <c r="N1354" s="243">
        <f>SUMIFS('A-methods'!T:T,'A-methods'!$AG:$AG,"absolute",'A-methods'!$AF:$AF,$B1354,'A-methods'!$H:$H,$C1354,'A-methods'!$A:$A,$D1354)</f>
        <v>0</v>
      </c>
      <c r="O1354" s="243">
        <f>SUMIFS('A-methods'!U:U,'A-methods'!$AG:$AG,"absolute",'A-methods'!$AF:$AF,$B1354,'A-methods'!$H:$H,$C1354,'A-methods'!$A:$A,$D1354)</f>
        <v>0</v>
      </c>
      <c r="P1354" s="243">
        <f>SUMIFS('A-methods'!V:V,'A-methods'!$AG:$AG,"absolute",'A-methods'!$AF:$AF,$B1354,'A-methods'!$H:$H,$C1354,'A-methods'!$A:$A,$D1354)</f>
        <v>0</v>
      </c>
      <c r="Q1354" s="243">
        <f>SUMIFS('A-methods'!W:W,'A-methods'!$AG:$AG,"absolute",'A-methods'!$AF:$AF,$B1354,'A-methods'!$H:$H,$C1354,'A-methods'!$A:$A,$D1354)</f>
        <v>0</v>
      </c>
      <c r="R1354" s="243">
        <f>SUMIFS('A-methods'!X:X,'A-methods'!$AG:$AG,"absolute",'A-methods'!$AF:$AF,$B1354,'A-methods'!$H:$H,$C1354,'A-methods'!$A:$A,$D1354)</f>
        <v>0</v>
      </c>
      <c r="S1354" s="243">
        <f>SUMIFS('A-methods'!Y:Y,'A-methods'!$AG:$AG,"absolute",'A-methods'!$AF:$AF,$B1354,'A-methods'!$H:$H,$C1354,'A-methods'!$A:$A,$D1354)</f>
        <v>0</v>
      </c>
      <c r="T1354" s="243">
        <f>SUMIFS('A-methods'!Z:Z,'A-methods'!$AG:$AG,"absolute",'A-methods'!$AF:$AF,$B1354,'A-methods'!$H:$H,$C1354,'A-methods'!$A:$A,$D1354)</f>
        <v>0</v>
      </c>
      <c r="U1354" s="243">
        <f>SUMIFS('A-methods'!AA:AA,'A-methods'!$AG:$AG,"absolute",'A-methods'!$AF:$AF,$B1354,'A-methods'!$H:$H,$C1354,'A-methods'!$A:$A,$D1354)</f>
        <v>0</v>
      </c>
      <c r="V1354" s="243">
        <f>SUMIFS('A-methods'!AB:AB,'A-methods'!$AG:$AG,"absolute",'A-methods'!$AF:$AF,$B1354,'A-methods'!$H:$H,$C1354,'A-methods'!$A:$A,$D1354)</f>
        <v>0</v>
      </c>
      <c r="W1354" s="243">
        <f>SUMIFS('A-methods'!AC:AC,'A-methods'!$AG:$AG,"absolute",'A-methods'!$AF:$AF,$B1354,'A-methods'!$H:$H,$C1354,'A-methods'!$A:$A,$D1354)</f>
        <v>0</v>
      </c>
      <c r="X1354" s="243">
        <f>SUMIFS('A-methods'!AD:AD,'A-methods'!$AG:$AG,"absolute",'A-methods'!$AF:$AF,$B1354,'A-methods'!$H:$H,$C1354,'A-methods'!$A:$A,$D1354)</f>
        <v>0</v>
      </c>
      <c r="Y1354" s="243">
        <f>SUMIFS('A-methods'!AE:AE,'A-methods'!$AG:$AG,"absolute",'A-methods'!$AF:$AF,$B1354,'A-methods'!$H:$H,$C1354,'A-methods'!$A:$A,$D1354)</f>
        <v>0</v>
      </c>
    </row>
    <row r="1355" spans="1:27">
      <c r="A1355" s="237" t="s">
        <v>171</v>
      </c>
      <c r="B1355" s="221" t="s">
        <v>172</v>
      </c>
      <c r="C1355" s="274" t="str">
        <f t="shared" si="129"/>
        <v>Tas</v>
      </c>
      <c r="D1355" s="272" t="str">
        <f t="shared" si="131"/>
        <v>High</v>
      </c>
      <c r="E1355" s="195">
        <f>SUMIFS('A-methods'!K:K,'A-methods'!$AG:$AG,"absolute",'A-methods'!$AF:$AF,$B1355,'A-methods'!$H:$H,$C1355,'A-methods'!$A:$A,$D1355)</f>
        <v>9484.0526913669964</v>
      </c>
      <c r="F1355" s="243">
        <f>SUMIFS('A-methods'!L:L,'A-methods'!$AG:$AG,"absolute",'A-methods'!$AF:$AF,$B1355,'A-methods'!$H:$H,$C1355,'A-methods'!$A:$A,$D1355)</f>
        <v>9484.0526913669964</v>
      </c>
      <c r="G1355" s="243">
        <f>SUMIFS('A-methods'!M:M,'A-methods'!$AG:$AG,"absolute",'A-methods'!$AF:$AF,$B1355,'A-methods'!$H:$H,$C1355,'A-methods'!$A:$A,$D1355)</f>
        <v>9484.0526913669964</v>
      </c>
      <c r="H1355" s="243">
        <f>SUMIFS('A-methods'!N:N,'A-methods'!$AG:$AG,"absolute",'A-methods'!$AF:$AF,$B1355,'A-methods'!$H:$H,$C1355,'A-methods'!$A:$A,$D1355)</f>
        <v>9484.0526913669964</v>
      </c>
      <c r="I1355" s="243">
        <f>SUMIFS('A-methods'!O:O,'A-methods'!$AG:$AG,"absolute",'A-methods'!$AF:$AF,$B1355,'A-methods'!$H:$H,$C1355,'A-methods'!$A:$A,$D1355)</f>
        <v>9484.0526913669964</v>
      </c>
      <c r="J1355" s="243">
        <f>SUMIFS('A-methods'!P:P,'A-methods'!$AG:$AG,"absolute",'A-methods'!$AF:$AF,$B1355,'A-methods'!$H:$H,$C1355,'A-methods'!$A:$A,$D1355)</f>
        <v>9484.0526913669964</v>
      </c>
      <c r="K1355" s="243">
        <f>SUMIFS('A-methods'!Q:Q,'A-methods'!$AG:$AG,"absolute",'A-methods'!$AF:$AF,$B1355,'A-methods'!$H:$H,$C1355,'A-methods'!$A:$A,$D1355)</f>
        <v>9484.0526913669964</v>
      </c>
      <c r="L1355" s="243">
        <f>SUMIFS('A-methods'!R:R,'A-methods'!$AG:$AG,"absolute",'A-methods'!$AF:$AF,$B1355,'A-methods'!$H:$H,$C1355,'A-methods'!$A:$A,$D1355)</f>
        <v>9484.0526913669964</v>
      </c>
      <c r="M1355" s="243">
        <f>SUMIFS('A-methods'!S:S,'A-methods'!$AG:$AG,"absolute",'A-methods'!$AF:$AF,$B1355,'A-methods'!$H:$H,$C1355,'A-methods'!$A:$A,$D1355)</f>
        <v>9484.0526913669964</v>
      </c>
      <c r="N1355" s="243">
        <f>SUMIFS('A-methods'!T:T,'A-methods'!$AG:$AG,"absolute",'A-methods'!$AF:$AF,$B1355,'A-methods'!$H:$H,$C1355,'A-methods'!$A:$A,$D1355)</f>
        <v>9484.0526913669964</v>
      </c>
      <c r="O1355" s="243">
        <f>SUMIFS('A-methods'!U:U,'A-methods'!$AG:$AG,"absolute",'A-methods'!$AF:$AF,$B1355,'A-methods'!$H:$H,$C1355,'A-methods'!$A:$A,$D1355)</f>
        <v>9484.0526913669964</v>
      </c>
      <c r="P1355" s="243">
        <f>SUMIFS('A-methods'!V:V,'A-methods'!$AG:$AG,"absolute",'A-methods'!$AF:$AF,$B1355,'A-methods'!$H:$H,$C1355,'A-methods'!$A:$A,$D1355)</f>
        <v>9484.0526913669964</v>
      </c>
      <c r="Q1355" s="243">
        <f>SUMIFS('A-methods'!W:W,'A-methods'!$AG:$AG,"absolute",'A-methods'!$AF:$AF,$B1355,'A-methods'!$H:$H,$C1355,'A-methods'!$A:$A,$D1355)</f>
        <v>9484.0526913669964</v>
      </c>
      <c r="R1355" s="243">
        <f>SUMIFS('A-methods'!X:X,'A-methods'!$AG:$AG,"absolute",'A-methods'!$AF:$AF,$B1355,'A-methods'!$H:$H,$C1355,'A-methods'!$A:$A,$D1355)</f>
        <v>9484.0526913669964</v>
      </c>
      <c r="S1355" s="243">
        <f>SUMIFS('A-methods'!Y:Y,'A-methods'!$AG:$AG,"absolute",'A-methods'!$AF:$AF,$B1355,'A-methods'!$H:$H,$C1355,'A-methods'!$A:$A,$D1355)</f>
        <v>9484.0526913669964</v>
      </c>
      <c r="T1355" s="243">
        <f>SUMIFS('A-methods'!Z:Z,'A-methods'!$AG:$AG,"absolute",'A-methods'!$AF:$AF,$B1355,'A-methods'!$H:$H,$C1355,'A-methods'!$A:$A,$D1355)</f>
        <v>9484.0526913669964</v>
      </c>
      <c r="U1355" s="243">
        <f>SUMIFS('A-methods'!AA:AA,'A-methods'!$AG:$AG,"absolute",'A-methods'!$AF:$AF,$B1355,'A-methods'!$H:$H,$C1355,'A-methods'!$A:$A,$D1355)</f>
        <v>9484.0526913669964</v>
      </c>
      <c r="V1355" s="243">
        <f>SUMIFS('A-methods'!AB:AB,'A-methods'!$AG:$AG,"absolute",'A-methods'!$AF:$AF,$B1355,'A-methods'!$H:$H,$C1355,'A-methods'!$A:$A,$D1355)</f>
        <v>9484.0526913669964</v>
      </c>
      <c r="W1355" s="243">
        <f>SUMIFS('A-methods'!AC:AC,'A-methods'!$AG:$AG,"absolute",'A-methods'!$AF:$AF,$B1355,'A-methods'!$H:$H,$C1355,'A-methods'!$A:$A,$D1355)</f>
        <v>9484.0526913669964</v>
      </c>
      <c r="X1355" s="243">
        <f>SUMIFS('A-methods'!AD:AD,'A-methods'!$AG:$AG,"absolute",'A-methods'!$AF:$AF,$B1355,'A-methods'!$H:$H,$C1355,'A-methods'!$A:$A,$D1355)</f>
        <v>9484.0526913669964</v>
      </c>
      <c r="Y1355" s="243">
        <f>SUMIFS('A-methods'!AE:AE,'A-methods'!$AG:$AG,"absolute",'A-methods'!$AF:$AF,$B1355,'A-methods'!$H:$H,$C1355,'A-methods'!$A:$A,$D1355)</f>
        <v>9484.0526913669964</v>
      </c>
    </row>
    <row r="1356" spans="1:27">
      <c r="A1356" s="237" t="s">
        <v>260</v>
      </c>
      <c r="B1356" s="221" t="s">
        <v>264</v>
      </c>
      <c r="C1356" s="274" t="str">
        <f t="shared" si="129"/>
        <v>Tas</v>
      </c>
      <c r="D1356" s="272" t="str">
        <f t="shared" si="131"/>
        <v>High</v>
      </c>
      <c r="E1356" s="195">
        <f>SUMIFS('A-methods'!K:K,'A-methods'!$AG:$AG,"absolute",'A-methods'!$AF:$AF,$B1356,'A-methods'!$H:$H,$C1356,'A-methods'!$A:$A,$D1356)</f>
        <v>0</v>
      </c>
      <c r="F1356" s="243">
        <f>SUMIFS('A-methods'!L:L,'A-methods'!$AG:$AG,"absolute",'A-methods'!$AF:$AF,$B1356,'A-methods'!$H:$H,$C1356,'A-methods'!$A:$A,$D1356)</f>
        <v>0</v>
      </c>
      <c r="G1356" s="243">
        <f>SUMIFS('A-methods'!M:M,'A-methods'!$AG:$AG,"absolute",'A-methods'!$AF:$AF,$B1356,'A-methods'!$H:$H,$C1356,'A-methods'!$A:$A,$D1356)</f>
        <v>0</v>
      </c>
      <c r="H1356" s="243">
        <f>SUMIFS('A-methods'!N:N,'A-methods'!$AG:$AG,"absolute",'A-methods'!$AF:$AF,$B1356,'A-methods'!$H:$H,$C1356,'A-methods'!$A:$A,$D1356)</f>
        <v>0</v>
      </c>
      <c r="I1356" s="243">
        <f>SUMIFS('A-methods'!O:O,'A-methods'!$AG:$AG,"absolute",'A-methods'!$AF:$AF,$B1356,'A-methods'!$H:$H,$C1356,'A-methods'!$A:$A,$D1356)</f>
        <v>0</v>
      </c>
      <c r="J1356" s="243">
        <f>SUMIFS('A-methods'!P:P,'A-methods'!$AG:$AG,"absolute",'A-methods'!$AF:$AF,$B1356,'A-methods'!$H:$H,$C1356,'A-methods'!$A:$A,$D1356)</f>
        <v>0</v>
      </c>
      <c r="K1356" s="243">
        <f>SUMIFS('A-methods'!Q:Q,'A-methods'!$AG:$AG,"absolute",'A-methods'!$AF:$AF,$B1356,'A-methods'!$H:$H,$C1356,'A-methods'!$A:$A,$D1356)</f>
        <v>0</v>
      </c>
      <c r="L1356" s="243">
        <f>SUMIFS('A-methods'!R:R,'A-methods'!$AG:$AG,"absolute",'A-methods'!$AF:$AF,$B1356,'A-methods'!$H:$H,$C1356,'A-methods'!$A:$A,$D1356)</f>
        <v>0</v>
      </c>
      <c r="M1356" s="243">
        <f>SUMIFS('A-methods'!S:S,'A-methods'!$AG:$AG,"absolute",'A-methods'!$AF:$AF,$B1356,'A-methods'!$H:$H,$C1356,'A-methods'!$A:$A,$D1356)</f>
        <v>0</v>
      </c>
      <c r="N1356" s="243">
        <f>SUMIFS('A-methods'!T:T,'A-methods'!$AG:$AG,"absolute",'A-methods'!$AF:$AF,$B1356,'A-methods'!$H:$H,$C1356,'A-methods'!$A:$A,$D1356)</f>
        <v>0</v>
      </c>
      <c r="O1356" s="243">
        <f>SUMIFS('A-methods'!U:U,'A-methods'!$AG:$AG,"absolute",'A-methods'!$AF:$AF,$B1356,'A-methods'!$H:$H,$C1356,'A-methods'!$A:$A,$D1356)</f>
        <v>0</v>
      </c>
      <c r="P1356" s="243">
        <f>SUMIFS('A-methods'!V:V,'A-methods'!$AG:$AG,"absolute",'A-methods'!$AF:$AF,$B1356,'A-methods'!$H:$H,$C1356,'A-methods'!$A:$A,$D1356)</f>
        <v>0</v>
      </c>
      <c r="Q1356" s="243">
        <f>SUMIFS('A-methods'!W:W,'A-methods'!$AG:$AG,"absolute",'A-methods'!$AF:$AF,$B1356,'A-methods'!$H:$H,$C1356,'A-methods'!$A:$A,$D1356)</f>
        <v>0</v>
      </c>
      <c r="R1356" s="243">
        <f>SUMIFS('A-methods'!X:X,'A-methods'!$AG:$AG,"absolute",'A-methods'!$AF:$AF,$B1356,'A-methods'!$H:$H,$C1356,'A-methods'!$A:$A,$D1356)</f>
        <v>0</v>
      </c>
      <c r="S1356" s="243">
        <f>SUMIFS('A-methods'!Y:Y,'A-methods'!$AG:$AG,"absolute",'A-methods'!$AF:$AF,$B1356,'A-methods'!$H:$H,$C1356,'A-methods'!$A:$A,$D1356)</f>
        <v>0</v>
      </c>
      <c r="T1356" s="243">
        <f>SUMIFS('A-methods'!Z:Z,'A-methods'!$AG:$AG,"absolute",'A-methods'!$AF:$AF,$B1356,'A-methods'!$H:$H,$C1356,'A-methods'!$A:$A,$D1356)</f>
        <v>0</v>
      </c>
      <c r="U1356" s="243">
        <f>SUMIFS('A-methods'!AA:AA,'A-methods'!$AG:$AG,"absolute",'A-methods'!$AF:$AF,$B1356,'A-methods'!$H:$H,$C1356,'A-methods'!$A:$A,$D1356)</f>
        <v>0</v>
      </c>
      <c r="V1356" s="243">
        <f>SUMIFS('A-methods'!AB:AB,'A-methods'!$AG:$AG,"absolute",'A-methods'!$AF:$AF,$B1356,'A-methods'!$H:$H,$C1356,'A-methods'!$A:$A,$D1356)</f>
        <v>0</v>
      </c>
      <c r="W1356" s="243">
        <f>SUMIFS('A-methods'!AC:AC,'A-methods'!$AG:$AG,"absolute",'A-methods'!$AF:$AF,$B1356,'A-methods'!$H:$H,$C1356,'A-methods'!$A:$A,$D1356)</f>
        <v>0</v>
      </c>
      <c r="X1356" s="243">
        <f>SUMIFS('A-methods'!AD:AD,'A-methods'!$AG:$AG,"absolute",'A-methods'!$AF:$AF,$B1356,'A-methods'!$H:$H,$C1356,'A-methods'!$A:$A,$D1356)</f>
        <v>0</v>
      </c>
      <c r="Y1356" s="243">
        <f>SUMIFS('A-methods'!AE:AE,'A-methods'!$AG:$AG,"absolute",'A-methods'!$AF:$AF,$B1356,'A-methods'!$H:$H,$C1356,'A-methods'!$A:$A,$D1356)</f>
        <v>0</v>
      </c>
    </row>
    <row r="1357" spans="1:27">
      <c r="A1357" s="237" t="s">
        <v>175</v>
      </c>
      <c r="B1357" s="221" t="s">
        <v>373</v>
      </c>
      <c r="C1357" s="274" t="str">
        <f t="shared" si="129"/>
        <v>Tas</v>
      </c>
      <c r="D1357" s="272" t="str">
        <f t="shared" si="131"/>
        <v>High</v>
      </c>
      <c r="E1357" s="195">
        <f>SUMIFS('A-methods'!K:K,'A-methods'!$AG:$AG,"absolute",'A-methods'!$AF:$AF,$B1357,'A-methods'!$H:$H,$C1357,'A-methods'!$A:$A,$D1357)</f>
        <v>0</v>
      </c>
      <c r="F1357" s="243">
        <f>SUMIFS('A-methods'!L:L,'A-methods'!$AG:$AG,"absolute",'A-methods'!$AF:$AF,$B1357,'A-methods'!$H:$H,$C1357,'A-methods'!$A:$A,$D1357)</f>
        <v>0</v>
      </c>
      <c r="G1357" s="243">
        <f>SUMIFS('A-methods'!M:M,'A-methods'!$AG:$AG,"absolute",'A-methods'!$AF:$AF,$B1357,'A-methods'!$H:$H,$C1357,'A-methods'!$A:$A,$D1357)</f>
        <v>0</v>
      </c>
      <c r="H1357" s="243">
        <f>SUMIFS('A-methods'!N:N,'A-methods'!$AG:$AG,"absolute",'A-methods'!$AF:$AF,$B1357,'A-methods'!$H:$H,$C1357,'A-methods'!$A:$A,$D1357)</f>
        <v>0</v>
      </c>
      <c r="I1357" s="243">
        <f>SUMIFS('A-methods'!O:O,'A-methods'!$AG:$AG,"absolute",'A-methods'!$AF:$AF,$B1357,'A-methods'!$H:$H,$C1357,'A-methods'!$A:$A,$D1357)</f>
        <v>0</v>
      </c>
      <c r="J1357" s="243">
        <f>SUMIFS('A-methods'!P:P,'A-methods'!$AG:$AG,"absolute",'A-methods'!$AF:$AF,$B1357,'A-methods'!$H:$H,$C1357,'A-methods'!$A:$A,$D1357)</f>
        <v>0</v>
      </c>
      <c r="K1357" s="243">
        <f>SUMIFS('A-methods'!Q:Q,'A-methods'!$AG:$AG,"absolute",'A-methods'!$AF:$AF,$B1357,'A-methods'!$H:$H,$C1357,'A-methods'!$A:$A,$D1357)</f>
        <v>0</v>
      </c>
      <c r="L1357" s="243">
        <f>SUMIFS('A-methods'!R:R,'A-methods'!$AG:$AG,"absolute",'A-methods'!$AF:$AF,$B1357,'A-methods'!$H:$H,$C1357,'A-methods'!$A:$A,$D1357)</f>
        <v>0</v>
      </c>
      <c r="M1357" s="243">
        <f>SUMIFS('A-methods'!S:S,'A-methods'!$AG:$AG,"absolute",'A-methods'!$AF:$AF,$B1357,'A-methods'!$H:$H,$C1357,'A-methods'!$A:$A,$D1357)</f>
        <v>0</v>
      </c>
      <c r="N1357" s="243">
        <f>SUMIFS('A-methods'!T:T,'A-methods'!$AG:$AG,"absolute",'A-methods'!$AF:$AF,$B1357,'A-methods'!$H:$H,$C1357,'A-methods'!$A:$A,$D1357)</f>
        <v>0</v>
      </c>
      <c r="O1357" s="243">
        <f>SUMIFS('A-methods'!U:U,'A-methods'!$AG:$AG,"absolute",'A-methods'!$AF:$AF,$B1357,'A-methods'!$H:$H,$C1357,'A-methods'!$A:$A,$D1357)</f>
        <v>0</v>
      </c>
      <c r="P1357" s="243">
        <f>SUMIFS('A-methods'!V:V,'A-methods'!$AG:$AG,"absolute",'A-methods'!$AF:$AF,$B1357,'A-methods'!$H:$H,$C1357,'A-methods'!$A:$A,$D1357)</f>
        <v>0</v>
      </c>
      <c r="Q1357" s="243">
        <f>SUMIFS('A-methods'!W:W,'A-methods'!$AG:$AG,"absolute",'A-methods'!$AF:$AF,$B1357,'A-methods'!$H:$H,$C1357,'A-methods'!$A:$A,$D1357)</f>
        <v>0</v>
      </c>
      <c r="R1357" s="243">
        <f>SUMIFS('A-methods'!X:X,'A-methods'!$AG:$AG,"absolute",'A-methods'!$AF:$AF,$B1357,'A-methods'!$H:$H,$C1357,'A-methods'!$A:$A,$D1357)</f>
        <v>0</v>
      </c>
      <c r="S1357" s="243">
        <f>SUMIFS('A-methods'!Y:Y,'A-methods'!$AG:$AG,"absolute",'A-methods'!$AF:$AF,$B1357,'A-methods'!$H:$H,$C1357,'A-methods'!$A:$A,$D1357)</f>
        <v>0</v>
      </c>
      <c r="T1357" s="243">
        <f>SUMIFS('A-methods'!Z:Z,'A-methods'!$AG:$AG,"absolute",'A-methods'!$AF:$AF,$B1357,'A-methods'!$H:$H,$C1357,'A-methods'!$A:$A,$D1357)</f>
        <v>0</v>
      </c>
      <c r="U1357" s="243">
        <f>SUMIFS('A-methods'!AA:AA,'A-methods'!$AG:$AG,"absolute",'A-methods'!$AF:$AF,$B1357,'A-methods'!$H:$H,$C1357,'A-methods'!$A:$A,$D1357)</f>
        <v>0</v>
      </c>
      <c r="V1357" s="243">
        <f>SUMIFS('A-methods'!AB:AB,'A-methods'!$AG:$AG,"absolute",'A-methods'!$AF:$AF,$B1357,'A-methods'!$H:$H,$C1357,'A-methods'!$A:$A,$D1357)</f>
        <v>0</v>
      </c>
      <c r="W1357" s="243">
        <f>SUMIFS('A-methods'!AC:AC,'A-methods'!$AG:$AG,"absolute",'A-methods'!$AF:$AF,$B1357,'A-methods'!$H:$H,$C1357,'A-methods'!$A:$A,$D1357)</f>
        <v>0</v>
      </c>
      <c r="X1357" s="243">
        <f>SUMIFS('A-methods'!AD:AD,'A-methods'!$AG:$AG,"absolute",'A-methods'!$AF:$AF,$B1357,'A-methods'!$H:$H,$C1357,'A-methods'!$A:$A,$D1357)</f>
        <v>0</v>
      </c>
      <c r="Y1357" s="243">
        <f>SUMIFS('A-methods'!AE:AE,'A-methods'!$AG:$AG,"absolute",'A-methods'!$AF:$AF,$B1357,'A-methods'!$H:$H,$C1357,'A-methods'!$A:$A,$D1357)</f>
        <v>0</v>
      </c>
    </row>
    <row r="1358" spans="1:27" s="241" customFormat="1" ht="15">
      <c r="A1358" s="237" t="s">
        <v>189</v>
      </c>
      <c r="B1358" s="221" t="s">
        <v>190</v>
      </c>
      <c r="C1358" s="274" t="str">
        <f t="shared" si="129"/>
        <v>Tas</v>
      </c>
      <c r="D1358" s="272" t="str">
        <f t="shared" si="131"/>
        <v>High</v>
      </c>
      <c r="E1358" s="195">
        <f>SUMIFS('A-methods'!K:K,'A-methods'!$AG:$AG,"absolute",'A-methods'!$AF:$AF,$B1358,'A-methods'!$H:$H,$C1358,'A-methods'!$A:$A,$D1358)</f>
        <v>0</v>
      </c>
      <c r="F1358" s="243">
        <f>SUMIFS('A-methods'!L:L,'A-methods'!$AG:$AG,"absolute",'A-methods'!$AF:$AF,$B1358,'A-methods'!$H:$H,$C1358,'A-methods'!$A:$A,$D1358)</f>
        <v>0</v>
      </c>
      <c r="G1358" s="243">
        <f>SUMIFS('A-methods'!M:M,'A-methods'!$AG:$AG,"absolute",'A-methods'!$AF:$AF,$B1358,'A-methods'!$H:$H,$C1358,'A-methods'!$A:$A,$D1358)</f>
        <v>0</v>
      </c>
      <c r="H1358" s="243">
        <f>SUMIFS('A-methods'!N:N,'A-methods'!$AG:$AG,"absolute",'A-methods'!$AF:$AF,$B1358,'A-methods'!$H:$H,$C1358,'A-methods'!$A:$A,$D1358)</f>
        <v>0</v>
      </c>
      <c r="I1358" s="243">
        <f>SUMIFS('A-methods'!O:O,'A-methods'!$AG:$AG,"absolute",'A-methods'!$AF:$AF,$B1358,'A-methods'!$H:$H,$C1358,'A-methods'!$A:$A,$D1358)</f>
        <v>0</v>
      </c>
      <c r="J1358" s="243">
        <f>SUMIFS('A-methods'!P:P,'A-methods'!$AG:$AG,"absolute",'A-methods'!$AF:$AF,$B1358,'A-methods'!$H:$H,$C1358,'A-methods'!$A:$A,$D1358)</f>
        <v>0</v>
      </c>
      <c r="K1358" s="243">
        <f>SUMIFS('A-methods'!Q:Q,'A-methods'!$AG:$AG,"absolute",'A-methods'!$AF:$AF,$B1358,'A-methods'!$H:$H,$C1358,'A-methods'!$A:$A,$D1358)</f>
        <v>0</v>
      </c>
      <c r="L1358" s="243">
        <f>SUMIFS('A-methods'!R:R,'A-methods'!$AG:$AG,"absolute",'A-methods'!$AF:$AF,$B1358,'A-methods'!$H:$H,$C1358,'A-methods'!$A:$A,$D1358)</f>
        <v>0</v>
      </c>
      <c r="M1358" s="243">
        <f>SUMIFS('A-methods'!S:S,'A-methods'!$AG:$AG,"absolute",'A-methods'!$AF:$AF,$B1358,'A-methods'!$H:$H,$C1358,'A-methods'!$A:$A,$D1358)</f>
        <v>0</v>
      </c>
      <c r="N1358" s="243">
        <f>SUMIFS('A-methods'!T:T,'A-methods'!$AG:$AG,"absolute",'A-methods'!$AF:$AF,$B1358,'A-methods'!$H:$H,$C1358,'A-methods'!$A:$A,$D1358)</f>
        <v>0</v>
      </c>
      <c r="O1358" s="243">
        <f>SUMIFS('A-methods'!U:U,'A-methods'!$AG:$AG,"absolute",'A-methods'!$AF:$AF,$B1358,'A-methods'!$H:$H,$C1358,'A-methods'!$A:$A,$D1358)</f>
        <v>0</v>
      </c>
      <c r="P1358" s="243">
        <f>SUMIFS('A-methods'!V:V,'A-methods'!$AG:$AG,"absolute",'A-methods'!$AF:$AF,$B1358,'A-methods'!$H:$H,$C1358,'A-methods'!$A:$A,$D1358)</f>
        <v>0</v>
      </c>
      <c r="Q1358" s="243">
        <f>SUMIFS('A-methods'!W:W,'A-methods'!$AG:$AG,"absolute",'A-methods'!$AF:$AF,$B1358,'A-methods'!$H:$H,$C1358,'A-methods'!$A:$A,$D1358)</f>
        <v>0</v>
      </c>
      <c r="R1358" s="243">
        <f>SUMIFS('A-methods'!X:X,'A-methods'!$AG:$AG,"absolute",'A-methods'!$AF:$AF,$B1358,'A-methods'!$H:$H,$C1358,'A-methods'!$A:$A,$D1358)</f>
        <v>0</v>
      </c>
      <c r="S1358" s="243">
        <f>SUMIFS('A-methods'!Y:Y,'A-methods'!$AG:$AG,"absolute",'A-methods'!$AF:$AF,$B1358,'A-methods'!$H:$H,$C1358,'A-methods'!$A:$A,$D1358)</f>
        <v>0</v>
      </c>
      <c r="T1358" s="243">
        <f>SUMIFS('A-methods'!Z:Z,'A-methods'!$AG:$AG,"absolute",'A-methods'!$AF:$AF,$B1358,'A-methods'!$H:$H,$C1358,'A-methods'!$A:$A,$D1358)</f>
        <v>0</v>
      </c>
      <c r="U1358" s="243">
        <f>SUMIFS('A-methods'!AA:AA,'A-methods'!$AG:$AG,"absolute",'A-methods'!$AF:$AF,$B1358,'A-methods'!$H:$H,$C1358,'A-methods'!$A:$A,$D1358)</f>
        <v>0</v>
      </c>
      <c r="V1358" s="243">
        <f>SUMIFS('A-methods'!AB:AB,'A-methods'!$AG:$AG,"absolute",'A-methods'!$AF:$AF,$B1358,'A-methods'!$H:$H,$C1358,'A-methods'!$A:$A,$D1358)</f>
        <v>0</v>
      </c>
      <c r="W1358" s="243">
        <f>SUMIFS('A-methods'!AC:AC,'A-methods'!$AG:$AG,"absolute",'A-methods'!$AF:$AF,$B1358,'A-methods'!$H:$H,$C1358,'A-methods'!$A:$A,$D1358)</f>
        <v>0</v>
      </c>
      <c r="X1358" s="243">
        <f>SUMIFS('A-methods'!AD:AD,'A-methods'!$AG:$AG,"absolute",'A-methods'!$AF:$AF,$B1358,'A-methods'!$H:$H,$C1358,'A-methods'!$A:$A,$D1358)</f>
        <v>0</v>
      </c>
      <c r="Y1358" s="243">
        <f>SUMIFS('A-methods'!AE:AE,'A-methods'!$AG:$AG,"absolute",'A-methods'!$AF:$AF,$B1358,'A-methods'!$H:$H,$C1358,'A-methods'!$A:$A,$D1358)</f>
        <v>0</v>
      </c>
      <c r="AA1358" s="356"/>
    </row>
    <row r="1359" spans="1:27" ht="12.75" customHeight="1">
      <c r="A1359" s="244" t="s">
        <v>262</v>
      </c>
      <c r="B1359" s="245" t="s">
        <v>265</v>
      </c>
      <c r="C1359" s="188" t="str">
        <f t="shared" si="129"/>
        <v>Tas</v>
      </c>
      <c r="D1359" s="275" t="str">
        <f t="shared" si="131"/>
        <v>High</v>
      </c>
      <c r="E1359" s="198">
        <f>SUMIFS('A-methods'!K:K,'A-methods'!$AG:$AG,"absolute",'A-methods'!$AF:$AF,$B1359,'A-methods'!$H:$H,$C1359,'A-methods'!$A:$A,$D1359)</f>
        <v>0</v>
      </c>
      <c r="F1359" s="196">
        <f>SUMIFS('A-methods'!L:L,'A-methods'!$AG:$AG,"absolute",'A-methods'!$AF:$AF,$B1359,'A-methods'!$H:$H,$C1359,'A-methods'!$A:$A,$D1359)</f>
        <v>0</v>
      </c>
      <c r="G1359" s="196">
        <f>SUMIFS('A-methods'!M:M,'A-methods'!$AG:$AG,"absolute",'A-methods'!$AF:$AF,$B1359,'A-methods'!$H:$H,$C1359,'A-methods'!$A:$A,$D1359)</f>
        <v>0</v>
      </c>
      <c r="H1359" s="196">
        <f>SUMIFS('A-methods'!N:N,'A-methods'!$AG:$AG,"absolute",'A-methods'!$AF:$AF,$B1359,'A-methods'!$H:$H,$C1359,'A-methods'!$A:$A,$D1359)</f>
        <v>0</v>
      </c>
      <c r="I1359" s="196">
        <f>SUMIFS('A-methods'!O:O,'A-methods'!$AG:$AG,"absolute",'A-methods'!$AF:$AF,$B1359,'A-methods'!$H:$H,$C1359,'A-methods'!$A:$A,$D1359)</f>
        <v>0</v>
      </c>
      <c r="J1359" s="196">
        <f>SUMIFS('A-methods'!P:P,'A-methods'!$AG:$AG,"absolute",'A-methods'!$AF:$AF,$B1359,'A-methods'!$H:$H,$C1359,'A-methods'!$A:$A,$D1359)</f>
        <v>0</v>
      </c>
      <c r="K1359" s="196">
        <f>SUMIFS('A-methods'!Q:Q,'A-methods'!$AG:$AG,"absolute",'A-methods'!$AF:$AF,$B1359,'A-methods'!$H:$H,$C1359,'A-methods'!$A:$A,$D1359)</f>
        <v>0</v>
      </c>
      <c r="L1359" s="196">
        <f>SUMIFS('A-methods'!R:R,'A-methods'!$AG:$AG,"absolute",'A-methods'!$AF:$AF,$B1359,'A-methods'!$H:$H,$C1359,'A-methods'!$A:$A,$D1359)</f>
        <v>0</v>
      </c>
      <c r="M1359" s="196">
        <f>SUMIFS('A-methods'!S:S,'A-methods'!$AG:$AG,"absolute",'A-methods'!$AF:$AF,$B1359,'A-methods'!$H:$H,$C1359,'A-methods'!$A:$A,$D1359)</f>
        <v>0</v>
      </c>
      <c r="N1359" s="196">
        <f>SUMIFS('A-methods'!T:T,'A-methods'!$AG:$AG,"absolute",'A-methods'!$AF:$AF,$B1359,'A-methods'!$H:$H,$C1359,'A-methods'!$A:$A,$D1359)</f>
        <v>0</v>
      </c>
      <c r="O1359" s="196">
        <f>SUMIFS('A-methods'!U:U,'A-methods'!$AG:$AG,"absolute",'A-methods'!$AF:$AF,$B1359,'A-methods'!$H:$H,$C1359,'A-methods'!$A:$A,$D1359)</f>
        <v>0</v>
      </c>
      <c r="P1359" s="196">
        <f>SUMIFS('A-methods'!V:V,'A-methods'!$AG:$AG,"absolute",'A-methods'!$AF:$AF,$B1359,'A-methods'!$H:$H,$C1359,'A-methods'!$A:$A,$D1359)</f>
        <v>0</v>
      </c>
      <c r="Q1359" s="196">
        <f>SUMIFS('A-methods'!W:W,'A-methods'!$AG:$AG,"absolute",'A-methods'!$AF:$AF,$B1359,'A-methods'!$H:$H,$C1359,'A-methods'!$A:$A,$D1359)</f>
        <v>0</v>
      </c>
      <c r="R1359" s="196">
        <f>SUMIFS('A-methods'!X:X,'A-methods'!$AG:$AG,"absolute",'A-methods'!$AF:$AF,$B1359,'A-methods'!$H:$H,$C1359,'A-methods'!$A:$A,$D1359)</f>
        <v>0</v>
      </c>
      <c r="S1359" s="196">
        <f>SUMIFS('A-methods'!Y:Y,'A-methods'!$AG:$AG,"absolute",'A-methods'!$AF:$AF,$B1359,'A-methods'!$H:$H,$C1359,'A-methods'!$A:$A,$D1359)</f>
        <v>0</v>
      </c>
      <c r="T1359" s="196">
        <f>SUMIFS('A-methods'!Z:Z,'A-methods'!$AG:$AG,"absolute",'A-methods'!$AF:$AF,$B1359,'A-methods'!$H:$H,$C1359,'A-methods'!$A:$A,$D1359)</f>
        <v>0</v>
      </c>
      <c r="U1359" s="196">
        <f>SUMIFS('A-methods'!AA:AA,'A-methods'!$AG:$AG,"absolute",'A-methods'!$AF:$AF,$B1359,'A-methods'!$H:$H,$C1359,'A-methods'!$A:$A,$D1359)</f>
        <v>0</v>
      </c>
      <c r="V1359" s="196">
        <f>SUMIFS('A-methods'!AB:AB,'A-methods'!$AG:$AG,"absolute",'A-methods'!$AF:$AF,$B1359,'A-methods'!$H:$H,$C1359,'A-methods'!$A:$A,$D1359)</f>
        <v>0</v>
      </c>
      <c r="W1359" s="196">
        <f>SUMIFS('A-methods'!AC:AC,'A-methods'!$AG:$AG,"absolute",'A-methods'!$AF:$AF,$B1359,'A-methods'!$H:$H,$C1359,'A-methods'!$A:$A,$D1359)</f>
        <v>0</v>
      </c>
      <c r="X1359" s="196">
        <f>SUMIFS('A-methods'!AD:AD,'A-methods'!$AG:$AG,"absolute",'A-methods'!$AF:$AF,$B1359,'A-methods'!$H:$H,$C1359,'A-methods'!$A:$A,$D1359)</f>
        <v>0</v>
      </c>
      <c r="Y1359" s="196">
        <f>SUMIFS('A-methods'!AE:AE,'A-methods'!$AG:$AG,"absolute",'A-methods'!$AF:$AF,$B1359,'A-methods'!$H:$H,$C1359,'A-methods'!$A:$A,$D1359)</f>
        <v>0</v>
      </c>
    </row>
    <row r="1360" spans="1:27">
      <c r="A1360" s="222"/>
      <c r="B1360" s="213"/>
      <c r="C1360" s="250" t="str">
        <f t="shared" si="129"/>
        <v>Tas</v>
      </c>
      <c r="D1360" s="250"/>
      <c r="E1360" s="360">
        <f>SUM(E1332:E1359)</f>
        <v>24702.888574700592</v>
      </c>
      <c r="F1360" s="324">
        <f t="shared" ref="F1360:Y1360" si="132">SUM(F1332:F1359)</f>
        <v>24930.187112950596</v>
      </c>
      <c r="G1360" s="324">
        <f t="shared" si="132"/>
        <v>25160.895129274351</v>
      </c>
      <c r="H1360" s="324">
        <f t="shared" si="132"/>
        <v>47895.063765842955</v>
      </c>
      <c r="I1360" s="324">
        <f t="shared" si="132"/>
        <v>48132.744931960093</v>
      </c>
      <c r="J1360" s="324">
        <f t="shared" si="132"/>
        <v>48373.991315568994</v>
      </c>
      <c r="K1360" s="324">
        <f t="shared" si="132"/>
        <v>48618.856394932016</v>
      </c>
      <c r="L1360" s="324">
        <f t="shared" si="132"/>
        <v>48867.394450485495</v>
      </c>
      <c r="M1360" s="324">
        <f t="shared" si="132"/>
        <v>49119.660576872273</v>
      </c>
      <c r="N1360" s="324">
        <f t="shared" si="132"/>
        <v>49375.710695154849</v>
      </c>
      <c r="O1360" s="324">
        <f t="shared" si="132"/>
        <v>49635.601565211669</v>
      </c>
      <c r="P1360" s="324">
        <f t="shared" si="132"/>
        <v>49899.390798319335</v>
      </c>
      <c r="Q1360" s="324">
        <f t="shared" si="132"/>
        <v>50167.136869923619</v>
      </c>
      <c r="R1360" s="324">
        <f t="shared" si="132"/>
        <v>27938.899132601968</v>
      </c>
      <c r="S1360" s="324">
        <f t="shared" si="132"/>
        <v>28214.737829220492</v>
      </c>
      <c r="T1360" s="324">
        <f t="shared" si="132"/>
        <v>28494.714106288291</v>
      </c>
      <c r="U1360" s="324">
        <f t="shared" si="132"/>
        <v>28778.890027512109</v>
      </c>
      <c r="V1360" s="324">
        <f t="shared" si="132"/>
        <v>29067.328587554282</v>
      </c>
      <c r="W1360" s="324">
        <f t="shared" si="132"/>
        <v>29360.093725997089</v>
      </c>
      <c r="X1360" s="324">
        <f t="shared" si="132"/>
        <v>29657.250341516537</v>
      </c>
      <c r="Y1360" s="324">
        <f t="shared" si="132"/>
        <v>29958.864306268777</v>
      </c>
    </row>
    <row r="1361" spans="1:25" ht="15.75">
      <c r="A1361" s="242" t="str">
        <f>A1300</f>
        <v>Tas</v>
      </c>
      <c r="B1361" s="242" t="s">
        <v>212</v>
      </c>
      <c r="C1361" s="250" t="str">
        <f t="shared" si="129"/>
        <v>Tas</v>
      </c>
      <c r="D1361" s="250"/>
      <c r="E1361" s="361" t="str">
        <f>""</f>
        <v/>
      </c>
      <c r="F1361" s="217" t="str">
        <f>""</f>
        <v/>
      </c>
      <c r="G1361" s="217" t="str">
        <f>""</f>
        <v/>
      </c>
      <c r="H1361" s="217" t="str">
        <f>""</f>
        <v/>
      </c>
      <c r="I1361" s="217" t="str">
        <f>""</f>
        <v/>
      </c>
      <c r="J1361" s="217" t="str">
        <f>""</f>
        <v/>
      </c>
      <c r="K1361" s="217" t="str">
        <f>""</f>
        <v/>
      </c>
      <c r="L1361" s="217" t="str">
        <f>""</f>
        <v/>
      </c>
      <c r="M1361" s="217" t="str">
        <f>""</f>
        <v/>
      </c>
      <c r="N1361" s="217" t="str">
        <f>""</f>
        <v/>
      </c>
      <c r="O1361" s="217" t="str">
        <f>""</f>
        <v/>
      </c>
      <c r="P1361" s="217" t="str">
        <f>""</f>
        <v/>
      </c>
      <c r="Q1361" s="217" t="str">
        <f>""</f>
        <v/>
      </c>
      <c r="R1361" s="217" t="str">
        <f>""</f>
        <v/>
      </c>
      <c r="S1361" s="217" t="str">
        <f>""</f>
        <v/>
      </c>
      <c r="T1361" s="217" t="str">
        <f>""</f>
        <v/>
      </c>
      <c r="U1361" s="217" t="str">
        <f>""</f>
        <v/>
      </c>
      <c r="V1361" s="217" t="str">
        <f>""</f>
        <v/>
      </c>
      <c r="W1361" s="217" t="str">
        <f>""</f>
        <v/>
      </c>
      <c r="X1361" s="217" t="str">
        <f>""</f>
        <v/>
      </c>
      <c r="Y1361" s="217" t="str">
        <f>""</f>
        <v/>
      </c>
    </row>
    <row r="1362" spans="1:25">
      <c r="A1362" s="246" t="s">
        <v>21</v>
      </c>
      <c r="B1362" s="247" t="s">
        <v>198</v>
      </c>
      <c r="C1362" s="273" t="str">
        <f t="shared" ref="C1362:C1390" si="133">C1361</f>
        <v>Tas</v>
      </c>
      <c r="D1362" s="271" t="s">
        <v>216</v>
      </c>
      <c r="E1362" s="357">
        <f>SUMIFS('A-methods'!K:K,'A-methods'!$AG:$AG,"absolute",'A-methods'!$AF:$AF,$B1362,'A-methods'!$H:$H,$C1362,'A-methods'!$A:$A,$D1362)</f>
        <v>0</v>
      </c>
      <c r="F1362" s="248">
        <f>SUMIFS('A-methods'!L:L,'A-methods'!$AG:$AG,"absolute",'A-methods'!$AF:$AF,$B1362,'A-methods'!$H:$H,$C1362,'A-methods'!$A:$A,$D1362)</f>
        <v>0</v>
      </c>
      <c r="G1362" s="248">
        <f>SUMIFS('A-methods'!M:M,'A-methods'!$AG:$AG,"absolute",'A-methods'!$AF:$AF,$B1362,'A-methods'!$H:$H,$C1362,'A-methods'!$A:$A,$D1362)</f>
        <v>0</v>
      </c>
      <c r="H1362" s="248">
        <f>SUMIFS('A-methods'!N:N,'A-methods'!$AG:$AG,"absolute",'A-methods'!$AF:$AF,$B1362,'A-methods'!$H:$H,$C1362,'A-methods'!$A:$A,$D1362)</f>
        <v>0</v>
      </c>
      <c r="I1362" s="248">
        <f>SUMIFS('A-methods'!O:O,'A-methods'!$AG:$AG,"absolute",'A-methods'!$AF:$AF,$B1362,'A-methods'!$H:$H,$C1362,'A-methods'!$A:$A,$D1362)</f>
        <v>0</v>
      </c>
      <c r="J1362" s="248">
        <f>SUMIFS('A-methods'!P:P,'A-methods'!$AG:$AG,"absolute",'A-methods'!$AF:$AF,$B1362,'A-methods'!$H:$H,$C1362,'A-methods'!$A:$A,$D1362)</f>
        <v>0</v>
      </c>
      <c r="K1362" s="248">
        <f>SUMIFS('A-methods'!Q:Q,'A-methods'!$AG:$AG,"absolute",'A-methods'!$AF:$AF,$B1362,'A-methods'!$H:$H,$C1362,'A-methods'!$A:$A,$D1362)</f>
        <v>0</v>
      </c>
      <c r="L1362" s="248">
        <f>SUMIFS('A-methods'!R:R,'A-methods'!$AG:$AG,"absolute",'A-methods'!$AF:$AF,$B1362,'A-methods'!$H:$H,$C1362,'A-methods'!$A:$A,$D1362)</f>
        <v>0</v>
      </c>
      <c r="M1362" s="248">
        <f>SUMIFS('A-methods'!S:S,'A-methods'!$AG:$AG,"absolute",'A-methods'!$AF:$AF,$B1362,'A-methods'!$H:$H,$C1362,'A-methods'!$A:$A,$D1362)</f>
        <v>0</v>
      </c>
      <c r="N1362" s="248">
        <f>SUMIFS('A-methods'!T:T,'A-methods'!$AG:$AG,"absolute",'A-methods'!$AF:$AF,$B1362,'A-methods'!$H:$H,$C1362,'A-methods'!$A:$A,$D1362)</f>
        <v>0</v>
      </c>
      <c r="O1362" s="248">
        <f>SUMIFS('A-methods'!U:U,'A-methods'!$AG:$AG,"absolute",'A-methods'!$AF:$AF,$B1362,'A-methods'!$H:$H,$C1362,'A-methods'!$A:$A,$D1362)</f>
        <v>0</v>
      </c>
      <c r="P1362" s="248">
        <f>SUMIFS('A-methods'!V:V,'A-methods'!$AG:$AG,"absolute",'A-methods'!$AF:$AF,$B1362,'A-methods'!$H:$H,$C1362,'A-methods'!$A:$A,$D1362)</f>
        <v>0</v>
      </c>
      <c r="Q1362" s="248">
        <f>SUMIFS('A-methods'!W:W,'A-methods'!$AG:$AG,"absolute",'A-methods'!$AF:$AF,$B1362,'A-methods'!$H:$H,$C1362,'A-methods'!$A:$A,$D1362)</f>
        <v>0</v>
      </c>
      <c r="R1362" s="248">
        <f>SUMIFS('A-methods'!X:X,'A-methods'!$AG:$AG,"absolute",'A-methods'!$AF:$AF,$B1362,'A-methods'!$H:$H,$C1362,'A-methods'!$A:$A,$D1362)</f>
        <v>0</v>
      </c>
      <c r="S1362" s="248">
        <f>SUMIFS('A-methods'!Y:Y,'A-methods'!$AG:$AG,"absolute",'A-methods'!$AF:$AF,$B1362,'A-methods'!$H:$H,$C1362,'A-methods'!$A:$A,$D1362)</f>
        <v>0</v>
      </c>
      <c r="T1362" s="248">
        <f>SUMIFS('A-methods'!Z:Z,'A-methods'!$AG:$AG,"absolute",'A-methods'!$AF:$AF,$B1362,'A-methods'!$H:$H,$C1362,'A-methods'!$A:$A,$D1362)</f>
        <v>0</v>
      </c>
      <c r="U1362" s="248">
        <f>SUMIFS('A-methods'!AA:AA,'A-methods'!$AG:$AG,"absolute",'A-methods'!$AF:$AF,$B1362,'A-methods'!$H:$H,$C1362,'A-methods'!$A:$A,$D1362)</f>
        <v>0</v>
      </c>
      <c r="V1362" s="248">
        <f>SUMIFS('A-methods'!AB:AB,'A-methods'!$AG:$AG,"absolute",'A-methods'!$AF:$AF,$B1362,'A-methods'!$H:$H,$C1362,'A-methods'!$A:$A,$D1362)</f>
        <v>0</v>
      </c>
      <c r="W1362" s="248">
        <f>SUMIFS('A-methods'!AC:AC,'A-methods'!$AG:$AG,"absolute",'A-methods'!$AF:$AF,$B1362,'A-methods'!$H:$H,$C1362,'A-methods'!$A:$A,$D1362)</f>
        <v>0</v>
      </c>
      <c r="X1362" s="248">
        <f>SUMIFS('A-methods'!AD:AD,'A-methods'!$AG:$AG,"absolute",'A-methods'!$AF:$AF,$B1362,'A-methods'!$H:$H,$C1362,'A-methods'!$A:$A,$D1362)</f>
        <v>0</v>
      </c>
      <c r="Y1362" s="248">
        <f>SUMIFS('A-methods'!AE:AE,'A-methods'!$AG:$AG,"absolute",'A-methods'!$AF:$AF,$B1362,'A-methods'!$H:$H,$C1362,'A-methods'!$A:$A,$D1362)</f>
        <v>0</v>
      </c>
    </row>
    <row r="1363" spans="1:25">
      <c r="A1363" s="237" t="s">
        <v>29</v>
      </c>
      <c r="B1363" s="221" t="s">
        <v>30</v>
      </c>
      <c r="C1363" s="274" t="str">
        <f t="shared" si="133"/>
        <v>Tas</v>
      </c>
      <c r="D1363" s="272" t="str">
        <f t="shared" ref="D1363:D1389" si="134">D1362</f>
        <v>Low</v>
      </c>
      <c r="E1363" s="195">
        <f>SUMIFS('A-methods'!K:K,'A-methods'!$AG:$AG,"absolute",'A-methods'!$AF:$AF,$B1363,'A-methods'!$H:$H,$C1363,'A-methods'!$A:$A,$D1363)</f>
        <v>0</v>
      </c>
      <c r="F1363" s="243">
        <f>SUMIFS('A-methods'!L:L,'A-methods'!$AG:$AG,"absolute",'A-methods'!$AF:$AF,$B1363,'A-methods'!$H:$H,$C1363,'A-methods'!$A:$A,$D1363)</f>
        <v>0</v>
      </c>
      <c r="G1363" s="243">
        <f>SUMIFS('A-methods'!M:M,'A-methods'!$AG:$AG,"absolute",'A-methods'!$AF:$AF,$B1363,'A-methods'!$H:$H,$C1363,'A-methods'!$A:$A,$D1363)</f>
        <v>0</v>
      </c>
      <c r="H1363" s="243">
        <f>SUMIFS('A-methods'!N:N,'A-methods'!$AG:$AG,"absolute",'A-methods'!$AF:$AF,$B1363,'A-methods'!$H:$H,$C1363,'A-methods'!$A:$A,$D1363)</f>
        <v>0</v>
      </c>
      <c r="I1363" s="243">
        <f>SUMIFS('A-methods'!O:O,'A-methods'!$AG:$AG,"absolute",'A-methods'!$AF:$AF,$B1363,'A-methods'!$H:$H,$C1363,'A-methods'!$A:$A,$D1363)</f>
        <v>0</v>
      </c>
      <c r="J1363" s="243">
        <f>SUMIFS('A-methods'!P:P,'A-methods'!$AG:$AG,"absolute",'A-methods'!$AF:$AF,$B1363,'A-methods'!$H:$H,$C1363,'A-methods'!$A:$A,$D1363)</f>
        <v>0</v>
      </c>
      <c r="K1363" s="243">
        <f>SUMIFS('A-methods'!Q:Q,'A-methods'!$AG:$AG,"absolute",'A-methods'!$AF:$AF,$B1363,'A-methods'!$H:$H,$C1363,'A-methods'!$A:$A,$D1363)</f>
        <v>0</v>
      </c>
      <c r="L1363" s="243">
        <f>SUMIFS('A-methods'!R:R,'A-methods'!$AG:$AG,"absolute",'A-methods'!$AF:$AF,$B1363,'A-methods'!$H:$H,$C1363,'A-methods'!$A:$A,$D1363)</f>
        <v>0</v>
      </c>
      <c r="M1363" s="243">
        <f>SUMIFS('A-methods'!S:S,'A-methods'!$AG:$AG,"absolute",'A-methods'!$AF:$AF,$B1363,'A-methods'!$H:$H,$C1363,'A-methods'!$A:$A,$D1363)</f>
        <v>0</v>
      </c>
      <c r="N1363" s="243">
        <f>SUMIFS('A-methods'!T:T,'A-methods'!$AG:$AG,"absolute",'A-methods'!$AF:$AF,$B1363,'A-methods'!$H:$H,$C1363,'A-methods'!$A:$A,$D1363)</f>
        <v>0</v>
      </c>
      <c r="O1363" s="243">
        <f>SUMIFS('A-methods'!U:U,'A-methods'!$AG:$AG,"absolute",'A-methods'!$AF:$AF,$B1363,'A-methods'!$H:$H,$C1363,'A-methods'!$A:$A,$D1363)</f>
        <v>0</v>
      </c>
      <c r="P1363" s="243">
        <f>SUMIFS('A-methods'!V:V,'A-methods'!$AG:$AG,"absolute",'A-methods'!$AF:$AF,$B1363,'A-methods'!$H:$H,$C1363,'A-methods'!$A:$A,$D1363)</f>
        <v>0</v>
      </c>
      <c r="Q1363" s="243">
        <f>SUMIFS('A-methods'!W:W,'A-methods'!$AG:$AG,"absolute",'A-methods'!$AF:$AF,$B1363,'A-methods'!$H:$H,$C1363,'A-methods'!$A:$A,$D1363)</f>
        <v>0</v>
      </c>
      <c r="R1363" s="243">
        <f>SUMIFS('A-methods'!X:X,'A-methods'!$AG:$AG,"absolute",'A-methods'!$AF:$AF,$B1363,'A-methods'!$H:$H,$C1363,'A-methods'!$A:$A,$D1363)</f>
        <v>0</v>
      </c>
      <c r="S1363" s="243">
        <f>SUMIFS('A-methods'!Y:Y,'A-methods'!$AG:$AG,"absolute",'A-methods'!$AF:$AF,$B1363,'A-methods'!$H:$H,$C1363,'A-methods'!$A:$A,$D1363)</f>
        <v>0</v>
      </c>
      <c r="T1363" s="243">
        <f>SUMIFS('A-methods'!Z:Z,'A-methods'!$AG:$AG,"absolute",'A-methods'!$AF:$AF,$B1363,'A-methods'!$H:$H,$C1363,'A-methods'!$A:$A,$D1363)</f>
        <v>0</v>
      </c>
      <c r="U1363" s="243">
        <f>SUMIFS('A-methods'!AA:AA,'A-methods'!$AG:$AG,"absolute",'A-methods'!$AF:$AF,$B1363,'A-methods'!$H:$H,$C1363,'A-methods'!$A:$A,$D1363)</f>
        <v>0</v>
      </c>
      <c r="V1363" s="243">
        <f>SUMIFS('A-methods'!AB:AB,'A-methods'!$AG:$AG,"absolute",'A-methods'!$AF:$AF,$B1363,'A-methods'!$H:$H,$C1363,'A-methods'!$A:$A,$D1363)</f>
        <v>0</v>
      </c>
      <c r="W1363" s="243">
        <f>SUMIFS('A-methods'!AC:AC,'A-methods'!$AG:$AG,"absolute",'A-methods'!$AF:$AF,$B1363,'A-methods'!$H:$H,$C1363,'A-methods'!$A:$A,$D1363)</f>
        <v>0</v>
      </c>
      <c r="X1363" s="243">
        <f>SUMIFS('A-methods'!AD:AD,'A-methods'!$AG:$AG,"absolute",'A-methods'!$AF:$AF,$B1363,'A-methods'!$H:$H,$C1363,'A-methods'!$A:$A,$D1363)</f>
        <v>0</v>
      </c>
      <c r="Y1363" s="243">
        <f>SUMIFS('A-methods'!AE:AE,'A-methods'!$AG:$AG,"absolute",'A-methods'!$AF:$AF,$B1363,'A-methods'!$H:$H,$C1363,'A-methods'!$A:$A,$D1363)</f>
        <v>0</v>
      </c>
    </row>
    <row r="1364" spans="1:25">
      <c r="A1364" s="237" t="s">
        <v>33</v>
      </c>
      <c r="B1364" s="221" t="s">
        <v>34</v>
      </c>
      <c r="C1364" s="274" t="str">
        <f t="shared" si="133"/>
        <v>Tas</v>
      </c>
      <c r="D1364" s="272" t="str">
        <f t="shared" si="134"/>
        <v>Low</v>
      </c>
      <c r="E1364" s="195">
        <f>SUMIFS('A-methods'!K:K,'A-methods'!$AG:$AG,"absolute",'A-methods'!$AF:$AF,$B1364,'A-methods'!$H:$H,$C1364,'A-methods'!$A:$A,$D1364)</f>
        <v>0</v>
      </c>
      <c r="F1364" s="243">
        <f>SUMIFS('A-methods'!L:L,'A-methods'!$AG:$AG,"absolute",'A-methods'!$AF:$AF,$B1364,'A-methods'!$H:$H,$C1364,'A-methods'!$A:$A,$D1364)</f>
        <v>0</v>
      </c>
      <c r="G1364" s="243">
        <f>SUMIFS('A-methods'!M:M,'A-methods'!$AG:$AG,"absolute",'A-methods'!$AF:$AF,$B1364,'A-methods'!$H:$H,$C1364,'A-methods'!$A:$A,$D1364)</f>
        <v>0</v>
      </c>
      <c r="H1364" s="243">
        <f>SUMIFS('A-methods'!N:N,'A-methods'!$AG:$AG,"absolute",'A-methods'!$AF:$AF,$B1364,'A-methods'!$H:$H,$C1364,'A-methods'!$A:$A,$D1364)</f>
        <v>0</v>
      </c>
      <c r="I1364" s="243">
        <f>SUMIFS('A-methods'!O:O,'A-methods'!$AG:$AG,"absolute",'A-methods'!$AF:$AF,$B1364,'A-methods'!$H:$H,$C1364,'A-methods'!$A:$A,$D1364)</f>
        <v>0</v>
      </c>
      <c r="J1364" s="243">
        <f>SUMIFS('A-methods'!P:P,'A-methods'!$AG:$AG,"absolute",'A-methods'!$AF:$AF,$B1364,'A-methods'!$H:$H,$C1364,'A-methods'!$A:$A,$D1364)</f>
        <v>0</v>
      </c>
      <c r="K1364" s="243">
        <f>SUMIFS('A-methods'!Q:Q,'A-methods'!$AG:$AG,"absolute",'A-methods'!$AF:$AF,$B1364,'A-methods'!$H:$H,$C1364,'A-methods'!$A:$A,$D1364)</f>
        <v>0</v>
      </c>
      <c r="L1364" s="243">
        <f>SUMIFS('A-methods'!R:R,'A-methods'!$AG:$AG,"absolute",'A-methods'!$AF:$AF,$B1364,'A-methods'!$H:$H,$C1364,'A-methods'!$A:$A,$D1364)</f>
        <v>0</v>
      </c>
      <c r="M1364" s="243">
        <f>SUMIFS('A-methods'!S:S,'A-methods'!$AG:$AG,"absolute",'A-methods'!$AF:$AF,$B1364,'A-methods'!$H:$H,$C1364,'A-methods'!$A:$A,$D1364)</f>
        <v>0</v>
      </c>
      <c r="N1364" s="243">
        <f>SUMIFS('A-methods'!T:T,'A-methods'!$AG:$AG,"absolute",'A-methods'!$AF:$AF,$B1364,'A-methods'!$H:$H,$C1364,'A-methods'!$A:$A,$D1364)</f>
        <v>0</v>
      </c>
      <c r="O1364" s="243">
        <f>SUMIFS('A-methods'!U:U,'A-methods'!$AG:$AG,"absolute",'A-methods'!$AF:$AF,$B1364,'A-methods'!$H:$H,$C1364,'A-methods'!$A:$A,$D1364)</f>
        <v>0</v>
      </c>
      <c r="P1364" s="243">
        <f>SUMIFS('A-methods'!V:V,'A-methods'!$AG:$AG,"absolute",'A-methods'!$AF:$AF,$B1364,'A-methods'!$H:$H,$C1364,'A-methods'!$A:$A,$D1364)</f>
        <v>0</v>
      </c>
      <c r="Q1364" s="243">
        <f>SUMIFS('A-methods'!W:W,'A-methods'!$AG:$AG,"absolute",'A-methods'!$AF:$AF,$B1364,'A-methods'!$H:$H,$C1364,'A-methods'!$A:$A,$D1364)</f>
        <v>0</v>
      </c>
      <c r="R1364" s="243">
        <f>SUMIFS('A-methods'!X:X,'A-methods'!$AG:$AG,"absolute",'A-methods'!$AF:$AF,$B1364,'A-methods'!$H:$H,$C1364,'A-methods'!$A:$A,$D1364)</f>
        <v>0</v>
      </c>
      <c r="S1364" s="243">
        <f>SUMIFS('A-methods'!Y:Y,'A-methods'!$AG:$AG,"absolute",'A-methods'!$AF:$AF,$B1364,'A-methods'!$H:$H,$C1364,'A-methods'!$A:$A,$D1364)</f>
        <v>0</v>
      </c>
      <c r="T1364" s="243">
        <f>SUMIFS('A-methods'!Z:Z,'A-methods'!$AG:$AG,"absolute",'A-methods'!$AF:$AF,$B1364,'A-methods'!$H:$H,$C1364,'A-methods'!$A:$A,$D1364)</f>
        <v>0</v>
      </c>
      <c r="U1364" s="243">
        <f>SUMIFS('A-methods'!AA:AA,'A-methods'!$AG:$AG,"absolute",'A-methods'!$AF:$AF,$B1364,'A-methods'!$H:$H,$C1364,'A-methods'!$A:$A,$D1364)</f>
        <v>0</v>
      </c>
      <c r="V1364" s="243">
        <f>SUMIFS('A-methods'!AB:AB,'A-methods'!$AG:$AG,"absolute",'A-methods'!$AF:$AF,$B1364,'A-methods'!$H:$H,$C1364,'A-methods'!$A:$A,$D1364)</f>
        <v>0</v>
      </c>
      <c r="W1364" s="243">
        <f>SUMIFS('A-methods'!AC:AC,'A-methods'!$AG:$AG,"absolute",'A-methods'!$AF:$AF,$B1364,'A-methods'!$H:$H,$C1364,'A-methods'!$A:$A,$D1364)</f>
        <v>0</v>
      </c>
      <c r="X1364" s="243">
        <f>SUMIFS('A-methods'!AD:AD,'A-methods'!$AG:$AG,"absolute",'A-methods'!$AF:$AF,$B1364,'A-methods'!$H:$H,$C1364,'A-methods'!$A:$A,$D1364)</f>
        <v>0</v>
      </c>
      <c r="Y1364" s="243">
        <f>SUMIFS('A-methods'!AE:AE,'A-methods'!$AG:$AG,"absolute",'A-methods'!$AF:$AF,$B1364,'A-methods'!$H:$H,$C1364,'A-methods'!$A:$A,$D1364)</f>
        <v>0</v>
      </c>
    </row>
    <row r="1365" spans="1:25">
      <c r="A1365" s="237" t="s">
        <v>43</v>
      </c>
      <c r="B1365" s="221" t="s">
        <v>44</v>
      </c>
      <c r="C1365" s="274" t="str">
        <f t="shared" si="133"/>
        <v>Tas</v>
      </c>
      <c r="D1365" s="272" t="str">
        <f t="shared" si="134"/>
        <v>Low</v>
      </c>
      <c r="E1365" s="195">
        <f>SUMIFS('A-methods'!K:K,'A-methods'!$AG:$AG,"absolute",'A-methods'!$AF:$AF,$B1365,'A-methods'!$H:$H,$C1365,'A-methods'!$A:$A,$D1365)</f>
        <v>0</v>
      </c>
      <c r="F1365" s="243">
        <f>SUMIFS('A-methods'!L:L,'A-methods'!$AG:$AG,"absolute",'A-methods'!$AF:$AF,$B1365,'A-methods'!$H:$H,$C1365,'A-methods'!$A:$A,$D1365)</f>
        <v>0</v>
      </c>
      <c r="G1365" s="243">
        <f>SUMIFS('A-methods'!M:M,'A-methods'!$AG:$AG,"absolute",'A-methods'!$AF:$AF,$B1365,'A-methods'!$H:$H,$C1365,'A-methods'!$A:$A,$D1365)</f>
        <v>0</v>
      </c>
      <c r="H1365" s="243">
        <f>SUMIFS('A-methods'!N:N,'A-methods'!$AG:$AG,"absolute",'A-methods'!$AF:$AF,$B1365,'A-methods'!$H:$H,$C1365,'A-methods'!$A:$A,$D1365)</f>
        <v>0</v>
      </c>
      <c r="I1365" s="243">
        <f>SUMIFS('A-methods'!O:O,'A-methods'!$AG:$AG,"absolute",'A-methods'!$AF:$AF,$B1365,'A-methods'!$H:$H,$C1365,'A-methods'!$A:$A,$D1365)</f>
        <v>0</v>
      </c>
      <c r="J1365" s="243">
        <f>SUMIFS('A-methods'!P:P,'A-methods'!$AG:$AG,"absolute",'A-methods'!$AF:$AF,$B1365,'A-methods'!$H:$H,$C1365,'A-methods'!$A:$A,$D1365)</f>
        <v>0</v>
      </c>
      <c r="K1365" s="243">
        <f>SUMIFS('A-methods'!Q:Q,'A-methods'!$AG:$AG,"absolute",'A-methods'!$AF:$AF,$B1365,'A-methods'!$H:$H,$C1365,'A-methods'!$A:$A,$D1365)</f>
        <v>0</v>
      </c>
      <c r="L1365" s="243">
        <f>SUMIFS('A-methods'!R:R,'A-methods'!$AG:$AG,"absolute",'A-methods'!$AF:$AF,$B1365,'A-methods'!$H:$H,$C1365,'A-methods'!$A:$A,$D1365)</f>
        <v>0</v>
      </c>
      <c r="M1365" s="243">
        <f>SUMIFS('A-methods'!S:S,'A-methods'!$AG:$AG,"absolute",'A-methods'!$AF:$AF,$B1365,'A-methods'!$H:$H,$C1365,'A-methods'!$A:$A,$D1365)</f>
        <v>0</v>
      </c>
      <c r="N1365" s="243">
        <f>SUMIFS('A-methods'!T:T,'A-methods'!$AG:$AG,"absolute",'A-methods'!$AF:$AF,$B1365,'A-methods'!$H:$H,$C1365,'A-methods'!$A:$A,$D1365)</f>
        <v>0</v>
      </c>
      <c r="O1365" s="243">
        <f>SUMIFS('A-methods'!U:U,'A-methods'!$AG:$AG,"absolute",'A-methods'!$AF:$AF,$B1365,'A-methods'!$H:$H,$C1365,'A-methods'!$A:$A,$D1365)</f>
        <v>0</v>
      </c>
      <c r="P1365" s="243">
        <f>SUMIFS('A-methods'!V:V,'A-methods'!$AG:$AG,"absolute",'A-methods'!$AF:$AF,$B1365,'A-methods'!$H:$H,$C1365,'A-methods'!$A:$A,$D1365)</f>
        <v>0</v>
      </c>
      <c r="Q1365" s="243">
        <f>SUMIFS('A-methods'!W:W,'A-methods'!$AG:$AG,"absolute",'A-methods'!$AF:$AF,$B1365,'A-methods'!$H:$H,$C1365,'A-methods'!$A:$A,$D1365)</f>
        <v>0</v>
      </c>
      <c r="R1365" s="243">
        <f>SUMIFS('A-methods'!X:X,'A-methods'!$AG:$AG,"absolute",'A-methods'!$AF:$AF,$B1365,'A-methods'!$H:$H,$C1365,'A-methods'!$A:$A,$D1365)</f>
        <v>0</v>
      </c>
      <c r="S1365" s="243">
        <f>SUMIFS('A-methods'!Y:Y,'A-methods'!$AG:$AG,"absolute",'A-methods'!$AF:$AF,$B1365,'A-methods'!$H:$H,$C1365,'A-methods'!$A:$A,$D1365)</f>
        <v>0</v>
      </c>
      <c r="T1365" s="243">
        <f>SUMIFS('A-methods'!Z:Z,'A-methods'!$AG:$AG,"absolute",'A-methods'!$AF:$AF,$B1365,'A-methods'!$H:$H,$C1365,'A-methods'!$A:$A,$D1365)</f>
        <v>0</v>
      </c>
      <c r="U1365" s="243">
        <f>SUMIFS('A-methods'!AA:AA,'A-methods'!$AG:$AG,"absolute",'A-methods'!$AF:$AF,$B1365,'A-methods'!$H:$H,$C1365,'A-methods'!$A:$A,$D1365)</f>
        <v>0</v>
      </c>
      <c r="V1365" s="243">
        <f>SUMIFS('A-methods'!AB:AB,'A-methods'!$AG:$AG,"absolute",'A-methods'!$AF:$AF,$B1365,'A-methods'!$H:$H,$C1365,'A-methods'!$A:$A,$D1365)</f>
        <v>0</v>
      </c>
      <c r="W1365" s="243">
        <f>SUMIFS('A-methods'!AC:AC,'A-methods'!$AG:$AG,"absolute",'A-methods'!$AF:$AF,$B1365,'A-methods'!$H:$H,$C1365,'A-methods'!$A:$A,$D1365)</f>
        <v>0</v>
      </c>
      <c r="X1365" s="243">
        <f>SUMIFS('A-methods'!AD:AD,'A-methods'!$AG:$AG,"absolute",'A-methods'!$AF:$AF,$B1365,'A-methods'!$H:$H,$C1365,'A-methods'!$A:$A,$D1365)</f>
        <v>0</v>
      </c>
      <c r="Y1365" s="243">
        <f>SUMIFS('A-methods'!AE:AE,'A-methods'!$AG:$AG,"absolute",'A-methods'!$AF:$AF,$B1365,'A-methods'!$H:$H,$C1365,'A-methods'!$A:$A,$D1365)</f>
        <v>0</v>
      </c>
    </row>
    <row r="1366" spans="1:25">
      <c r="A1366" s="237" t="s">
        <v>63</v>
      </c>
      <c r="B1366" s="221" t="s">
        <v>64</v>
      </c>
      <c r="C1366" s="274" t="str">
        <f t="shared" si="133"/>
        <v>Tas</v>
      </c>
      <c r="D1366" s="272" t="str">
        <f t="shared" si="134"/>
        <v>Low</v>
      </c>
      <c r="E1366" s="195">
        <f>SUMIFS('A-methods'!K:K,'A-methods'!$AG:$AG,"absolute",'A-methods'!$AF:$AF,$B1366,'A-methods'!$H:$H,$C1366,'A-methods'!$A:$A,$D1366)</f>
        <v>0</v>
      </c>
      <c r="F1366" s="243">
        <f>SUMIFS('A-methods'!L:L,'A-methods'!$AG:$AG,"absolute",'A-methods'!$AF:$AF,$B1366,'A-methods'!$H:$H,$C1366,'A-methods'!$A:$A,$D1366)</f>
        <v>0</v>
      </c>
      <c r="G1366" s="243">
        <f>SUMIFS('A-methods'!M:M,'A-methods'!$AG:$AG,"absolute",'A-methods'!$AF:$AF,$B1366,'A-methods'!$H:$H,$C1366,'A-methods'!$A:$A,$D1366)</f>
        <v>0</v>
      </c>
      <c r="H1366" s="243">
        <f>SUMIFS('A-methods'!N:N,'A-methods'!$AG:$AG,"absolute",'A-methods'!$AF:$AF,$B1366,'A-methods'!$H:$H,$C1366,'A-methods'!$A:$A,$D1366)</f>
        <v>0</v>
      </c>
      <c r="I1366" s="243">
        <f>SUMIFS('A-methods'!O:O,'A-methods'!$AG:$AG,"absolute",'A-methods'!$AF:$AF,$B1366,'A-methods'!$H:$H,$C1366,'A-methods'!$A:$A,$D1366)</f>
        <v>0</v>
      </c>
      <c r="J1366" s="243">
        <f>SUMIFS('A-methods'!P:P,'A-methods'!$AG:$AG,"absolute",'A-methods'!$AF:$AF,$B1366,'A-methods'!$H:$H,$C1366,'A-methods'!$A:$A,$D1366)</f>
        <v>0</v>
      </c>
      <c r="K1366" s="243">
        <f>SUMIFS('A-methods'!Q:Q,'A-methods'!$AG:$AG,"absolute",'A-methods'!$AF:$AF,$B1366,'A-methods'!$H:$H,$C1366,'A-methods'!$A:$A,$D1366)</f>
        <v>0</v>
      </c>
      <c r="L1366" s="243">
        <f>SUMIFS('A-methods'!R:R,'A-methods'!$AG:$AG,"absolute",'A-methods'!$AF:$AF,$B1366,'A-methods'!$H:$H,$C1366,'A-methods'!$A:$A,$D1366)</f>
        <v>0</v>
      </c>
      <c r="M1366" s="243">
        <f>SUMIFS('A-methods'!S:S,'A-methods'!$AG:$AG,"absolute",'A-methods'!$AF:$AF,$B1366,'A-methods'!$H:$H,$C1366,'A-methods'!$A:$A,$D1366)</f>
        <v>0</v>
      </c>
      <c r="N1366" s="243">
        <f>SUMIFS('A-methods'!T:T,'A-methods'!$AG:$AG,"absolute",'A-methods'!$AF:$AF,$B1366,'A-methods'!$H:$H,$C1366,'A-methods'!$A:$A,$D1366)</f>
        <v>0</v>
      </c>
      <c r="O1366" s="243">
        <f>SUMIFS('A-methods'!U:U,'A-methods'!$AG:$AG,"absolute",'A-methods'!$AF:$AF,$B1366,'A-methods'!$H:$H,$C1366,'A-methods'!$A:$A,$D1366)</f>
        <v>0</v>
      </c>
      <c r="P1366" s="243">
        <f>SUMIFS('A-methods'!V:V,'A-methods'!$AG:$AG,"absolute",'A-methods'!$AF:$AF,$B1366,'A-methods'!$H:$H,$C1366,'A-methods'!$A:$A,$D1366)</f>
        <v>0</v>
      </c>
      <c r="Q1366" s="243">
        <f>SUMIFS('A-methods'!W:W,'A-methods'!$AG:$AG,"absolute",'A-methods'!$AF:$AF,$B1366,'A-methods'!$H:$H,$C1366,'A-methods'!$A:$A,$D1366)</f>
        <v>0</v>
      </c>
      <c r="R1366" s="243">
        <f>SUMIFS('A-methods'!X:X,'A-methods'!$AG:$AG,"absolute",'A-methods'!$AF:$AF,$B1366,'A-methods'!$H:$H,$C1366,'A-methods'!$A:$A,$D1366)</f>
        <v>0</v>
      </c>
      <c r="S1366" s="243">
        <f>SUMIFS('A-methods'!Y:Y,'A-methods'!$AG:$AG,"absolute",'A-methods'!$AF:$AF,$B1366,'A-methods'!$H:$H,$C1366,'A-methods'!$A:$A,$D1366)</f>
        <v>0</v>
      </c>
      <c r="T1366" s="243">
        <f>SUMIFS('A-methods'!Z:Z,'A-methods'!$AG:$AG,"absolute",'A-methods'!$AF:$AF,$B1366,'A-methods'!$H:$H,$C1366,'A-methods'!$A:$A,$D1366)</f>
        <v>0</v>
      </c>
      <c r="U1366" s="243">
        <f>SUMIFS('A-methods'!AA:AA,'A-methods'!$AG:$AG,"absolute",'A-methods'!$AF:$AF,$B1366,'A-methods'!$H:$H,$C1366,'A-methods'!$A:$A,$D1366)</f>
        <v>0</v>
      </c>
      <c r="V1366" s="243">
        <f>SUMIFS('A-methods'!AB:AB,'A-methods'!$AG:$AG,"absolute",'A-methods'!$AF:$AF,$B1366,'A-methods'!$H:$H,$C1366,'A-methods'!$A:$A,$D1366)</f>
        <v>0</v>
      </c>
      <c r="W1366" s="243">
        <f>SUMIFS('A-methods'!AC:AC,'A-methods'!$AG:$AG,"absolute",'A-methods'!$AF:$AF,$B1366,'A-methods'!$H:$H,$C1366,'A-methods'!$A:$A,$D1366)</f>
        <v>0</v>
      </c>
      <c r="X1366" s="243">
        <f>SUMIFS('A-methods'!AD:AD,'A-methods'!$AG:$AG,"absolute",'A-methods'!$AF:$AF,$B1366,'A-methods'!$H:$H,$C1366,'A-methods'!$A:$A,$D1366)</f>
        <v>0</v>
      </c>
      <c r="Y1366" s="243">
        <f>SUMIFS('A-methods'!AE:AE,'A-methods'!$AG:$AG,"absolute",'A-methods'!$AF:$AF,$B1366,'A-methods'!$H:$H,$C1366,'A-methods'!$A:$A,$D1366)</f>
        <v>0</v>
      </c>
    </row>
    <row r="1367" spans="1:25">
      <c r="A1367" s="237" t="s">
        <v>75</v>
      </c>
      <c r="B1367" s="221" t="s">
        <v>76</v>
      </c>
      <c r="C1367" s="274" t="str">
        <f t="shared" si="133"/>
        <v>Tas</v>
      </c>
      <c r="D1367" s="272" t="str">
        <f t="shared" si="134"/>
        <v>Low</v>
      </c>
      <c r="E1367" s="195">
        <f>SUMIFS('A-methods'!K:K,'A-methods'!$AG:$AG,"absolute",'A-methods'!$AF:$AF,$B1367,'A-methods'!$H:$H,$C1367,'A-methods'!$A:$A,$D1367)</f>
        <v>0</v>
      </c>
      <c r="F1367" s="243">
        <f>SUMIFS('A-methods'!L:L,'A-methods'!$AG:$AG,"absolute",'A-methods'!$AF:$AF,$B1367,'A-methods'!$H:$H,$C1367,'A-methods'!$A:$A,$D1367)</f>
        <v>0</v>
      </c>
      <c r="G1367" s="243">
        <f>SUMIFS('A-methods'!M:M,'A-methods'!$AG:$AG,"absolute",'A-methods'!$AF:$AF,$B1367,'A-methods'!$H:$H,$C1367,'A-methods'!$A:$A,$D1367)</f>
        <v>0</v>
      </c>
      <c r="H1367" s="243">
        <f>SUMIFS('A-methods'!N:N,'A-methods'!$AG:$AG,"absolute",'A-methods'!$AF:$AF,$B1367,'A-methods'!$H:$H,$C1367,'A-methods'!$A:$A,$D1367)</f>
        <v>0</v>
      </c>
      <c r="I1367" s="243">
        <f>SUMIFS('A-methods'!O:O,'A-methods'!$AG:$AG,"absolute",'A-methods'!$AF:$AF,$B1367,'A-methods'!$H:$H,$C1367,'A-methods'!$A:$A,$D1367)</f>
        <v>0</v>
      </c>
      <c r="J1367" s="243">
        <f>SUMIFS('A-methods'!P:P,'A-methods'!$AG:$AG,"absolute",'A-methods'!$AF:$AF,$B1367,'A-methods'!$H:$H,$C1367,'A-methods'!$A:$A,$D1367)</f>
        <v>0</v>
      </c>
      <c r="K1367" s="243">
        <f>SUMIFS('A-methods'!Q:Q,'A-methods'!$AG:$AG,"absolute",'A-methods'!$AF:$AF,$B1367,'A-methods'!$H:$H,$C1367,'A-methods'!$A:$A,$D1367)</f>
        <v>0</v>
      </c>
      <c r="L1367" s="243">
        <f>SUMIFS('A-methods'!R:R,'A-methods'!$AG:$AG,"absolute",'A-methods'!$AF:$AF,$B1367,'A-methods'!$H:$H,$C1367,'A-methods'!$A:$A,$D1367)</f>
        <v>0</v>
      </c>
      <c r="M1367" s="243">
        <f>SUMIFS('A-methods'!S:S,'A-methods'!$AG:$AG,"absolute",'A-methods'!$AF:$AF,$B1367,'A-methods'!$H:$H,$C1367,'A-methods'!$A:$A,$D1367)</f>
        <v>0</v>
      </c>
      <c r="N1367" s="243">
        <f>SUMIFS('A-methods'!T:T,'A-methods'!$AG:$AG,"absolute",'A-methods'!$AF:$AF,$B1367,'A-methods'!$H:$H,$C1367,'A-methods'!$A:$A,$D1367)</f>
        <v>0</v>
      </c>
      <c r="O1367" s="243">
        <f>SUMIFS('A-methods'!U:U,'A-methods'!$AG:$AG,"absolute",'A-methods'!$AF:$AF,$B1367,'A-methods'!$H:$H,$C1367,'A-methods'!$A:$A,$D1367)</f>
        <v>0</v>
      </c>
      <c r="P1367" s="243">
        <f>SUMIFS('A-methods'!V:V,'A-methods'!$AG:$AG,"absolute",'A-methods'!$AF:$AF,$B1367,'A-methods'!$H:$H,$C1367,'A-methods'!$A:$A,$D1367)</f>
        <v>0</v>
      </c>
      <c r="Q1367" s="243">
        <f>SUMIFS('A-methods'!W:W,'A-methods'!$AG:$AG,"absolute",'A-methods'!$AF:$AF,$B1367,'A-methods'!$H:$H,$C1367,'A-methods'!$A:$A,$D1367)</f>
        <v>0</v>
      </c>
      <c r="R1367" s="243">
        <f>SUMIFS('A-methods'!X:X,'A-methods'!$AG:$AG,"absolute",'A-methods'!$AF:$AF,$B1367,'A-methods'!$H:$H,$C1367,'A-methods'!$A:$A,$D1367)</f>
        <v>0</v>
      </c>
      <c r="S1367" s="243">
        <f>SUMIFS('A-methods'!Y:Y,'A-methods'!$AG:$AG,"absolute",'A-methods'!$AF:$AF,$B1367,'A-methods'!$H:$H,$C1367,'A-methods'!$A:$A,$D1367)</f>
        <v>0</v>
      </c>
      <c r="T1367" s="243">
        <f>SUMIFS('A-methods'!Z:Z,'A-methods'!$AG:$AG,"absolute",'A-methods'!$AF:$AF,$B1367,'A-methods'!$H:$H,$C1367,'A-methods'!$A:$A,$D1367)</f>
        <v>0</v>
      </c>
      <c r="U1367" s="243">
        <f>SUMIFS('A-methods'!AA:AA,'A-methods'!$AG:$AG,"absolute",'A-methods'!$AF:$AF,$B1367,'A-methods'!$H:$H,$C1367,'A-methods'!$A:$A,$D1367)</f>
        <v>0</v>
      </c>
      <c r="V1367" s="243">
        <f>SUMIFS('A-methods'!AB:AB,'A-methods'!$AG:$AG,"absolute",'A-methods'!$AF:$AF,$B1367,'A-methods'!$H:$H,$C1367,'A-methods'!$A:$A,$D1367)</f>
        <v>0</v>
      </c>
      <c r="W1367" s="243">
        <f>SUMIFS('A-methods'!AC:AC,'A-methods'!$AG:$AG,"absolute",'A-methods'!$AF:$AF,$B1367,'A-methods'!$H:$H,$C1367,'A-methods'!$A:$A,$D1367)</f>
        <v>0</v>
      </c>
      <c r="X1367" s="243">
        <f>SUMIFS('A-methods'!AD:AD,'A-methods'!$AG:$AG,"absolute",'A-methods'!$AF:$AF,$B1367,'A-methods'!$H:$H,$C1367,'A-methods'!$A:$A,$D1367)</f>
        <v>0</v>
      </c>
      <c r="Y1367" s="243">
        <f>SUMIFS('A-methods'!AE:AE,'A-methods'!$AG:$AG,"absolute",'A-methods'!$AF:$AF,$B1367,'A-methods'!$H:$H,$C1367,'A-methods'!$A:$A,$D1367)</f>
        <v>0</v>
      </c>
    </row>
    <row r="1368" spans="1:25">
      <c r="A1368" s="237" t="s">
        <v>253</v>
      </c>
      <c r="B1368" s="221" t="s">
        <v>193</v>
      </c>
      <c r="C1368" s="274" t="str">
        <f t="shared" si="133"/>
        <v>Tas</v>
      </c>
      <c r="D1368" s="272" t="str">
        <f t="shared" si="134"/>
        <v>Low</v>
      </c>
      <c r="E1368" s="195">
        <f>SUMIFS('A-methods'!K:K,'A-methods'!$AG:$AG,"absolute",'A-methods'!$AF:$AF,$B1368,'A-methods'!$H:$H,$C1368,'A-methods'!$A:$A,$D1368)</f>
        <v>0</v>
      </c>
      <c r="F1368" s="243">
        <f>SUMIFS('A-methods'!L:L,'A-methods'!$AG:$AG,"absolute",'A-methods'!$AF:$AF,$B1368,'A-methods'!$H:$H,$C1368,'A-methods'!$A:$A,$D1368)</f>
        <v>0</v>
      </c>
      <c r="G1368" s="243">
        <f>SUMIFS('A-methods'!M:M,'A-methods'!$AG:$AG,"absolute",'A-methods'!$AF:$AF,$B1368,'A-methods'!$H:$H,$C1368,'A-methods'!$A:$A,$D1368)</f>
        <v>0</v>
      </c>
      <c r="H1368" s="243">
        <f>SUMIFS('A-methods'!N:N,'A-methods'!$AG:$AG,"absolute",'A-methods'!$AF:$AF,$B1368,'A-methods'!$H:$H,$C1368,'A-methods'!$A:$A,$D1368)</f>
        <v>0</v>
      </c>
      <c r="I1368" s="243">
        <f>SUMIFS('A-methods'!O:O,'A-methods'!$AG:$AG,"absolute",'A-methods'!$AF:$AF,$B1368,'A-methods'!$H:$H,$C1368,'A-methods'!$A:$A,$D1368)</f>
        <v>0</v>
      </c>
      <c r="J1368" s="243">
        <f>SUMIFS('A-methods'!P:P,'A-methods'!$AG:$AG,"absolute",'A-methods'!$AF:$AF,$B1368,'A-methods'!$H:$H,$C1368,'A-methods'!$A:$A,$D1368)</f>
        <v>0</v>
      </c>
      <c r="K1368" s="243">
        <f>SUMIFS('A-methods'!Q:Q,'A-methods'!$AG:$AG,"absolute",'A-methods'!$AF:$AF,$B1368,'A-methods'!$H:$H,$C1368,'A-methods'!$A:$A,$D1368)</f>
        <v>0</v>
      </c>
      <c r="L1368" s="243">
        <f>SUMIFS('A-methods'!R:R,'A-methods'!$AG:$AG,"absolute",'A-methods'!$AF:$AF,$B1368,'A-methods'!$H:$H,$C1368,'A-methods'!$A:$A,$D1368)</f>
        <v>0</v>
      </c>
      <c r="M1368" s="243">
        <f>SUMIFS('A-methods'!S:S,'A-methods'!$AG:$AG,"absolute",'A-methods'!$AF:$AF,$B1368,'A-methods'!$H:$H,$C1368,'A-methods'!$A:$A,$D1368)</f>
        <v>0</v>
      </c>
      <c r="N1368" s="243">
        <f>SUMIFS('A-methods'!T:T,'A-methods'!$AG:$AG,"absolute",'A-methods'!$AF:$AF,$B1368,'A-methods'!$H:$H,$C1368,'A-methods'!$A:$A,$D1368)</f>
        <v>0</v>
      </c>
      <c r="O1368" s="243">
        <f>SUMIFS('A-methods'!U:U,'A-methods'!$AG:$AG,"absolute",'A-methods'!$AF:$AF,$B1368,'A-methods'!$H:$H,$C1368,'A-methods'!$A:$A,$D1368)</f>
        <v>0</v>
      </c>
      <c r="P1368" s="243">
        <f>SUMIFS('A-methods'!V:V,'A-methods'!$AG:$AG,"absolute",'A-methods'!$AF:$AF,$B1368,'A-methods'!$H:$H,$C1368,'A-methods'!$A:$A,$D1368)</f>
        <v>0</v>
      </c>
      <c r="Q1368" s="243">
        <f>SUMIFS('A-methods'!W:W,'A-methods'!$AG:$AG,"absolute",'A-methods'!$AF:$AF,$B1368,'A-methods'!$H:$H,$C1368,'A-methods'!$A:$A,$D1368)</f>
        <v>0</v>
      </c>
      <c r="R1368" s="243">
        <f>SUMIFS('A-methods'!X:X,'A-methods'!$AG:$AG,"absolute",'A-methods'!$AF:$AF,$B1368,'A-methods'!$H:$H,$C1368,'A-methods'!$A:$A,$D1368)</f>
        <v>0</v>
      </c>
      <c r="S1368" s="243">
        <f>SUMIFS('A-methods'!Y:Y,'A-methods'!$AG:$AG,"absolute",'A-methods'!$AF:$AF,$B1368,'A-methods'!$H:$H,$C1368,'A-methods'!$A:$A,$D1368)</f>
        <v>0</v>
      </c>
      <c r="T1368" s="243">
        <f>SUMIFS('A-methods'!Z:Z,'A-methods'!$AG:$AG,"absolute",'A-methods'!$AF:$AF,$B1368,'A-methods'!$H:$H,$C1368,'A-methods'!$A:$A,$D1368)</f>
        <v>0</v>
      </c>
      <c r="U1368" s="243">
        <f>SUMIFS('A-methods'!AA:AA,'A-methods'!$AG:$AG,"absolute",'A-methods'!$AF:$AF,$B1368,'A-methods'!$H:$H,$C1368,'A-methods'!$A:$A,$D1368)</f>
        <v>0</v>
      </c>
      <c r="V1368" s="243">
        <f>SUMIFS('A-methods'!AB:AB,'A-methods'!$AG:$AG,"absolute",'A-methods'!$AF:$AF,$B1368,'A-methods'!$H:$H,$C1368,'A-methods'!$A:$A,$D1368)</f>
        <v>0</v>
      </c>
      <c r="W1368" s="243">
        <f>SUMIFS('A-methods'!AC:AC,'A-methods'!$AG:$AG,"absolute",'A-methods'!$AF:$AF,$B1368,'A-methods'!$H:$H,$C1368,'A-methods'!$A:$A,$D1368)</f>
        <v>0</v>
      </c>
      <c r="X1368" s="243">
        <f>SUMIFS('A-methods'!AD:AD,'A-methods'!$AG:$AG,"absolute",'A-methods'!$AF:$AF,$B1368,'A-methods'!$H:$H,$C1368,'A-methods'!$A:$A,$D1368)</f>
        <v>0</v>
      </c>
      <c r="Y1368" s="243">
        <f>SUMIFS('A-methods'!AE:AE,'A-methods'!$AG:$AG,"absolute",'A-methods'!$AF:$AF,$B1368,'A-methods'!$H:$H,$C1368,'A-methods'!$A:$A,$D1368)</f>
        <v>0</v>
      </c>
    </row>
    <row r="1369" spans="1:25">
      <c r="A1369" s="238" t="s">
        <v>87</v>
      </c>
      <c r="B1369" s="221" t="s">
        <v>88</v>
      </c>
      <c r="C1369" s="274" t="str">
        <f t="shared" si="133"/>
        <v>Tas</v>
      </c>
      <c r="D1369" s="272" t="str">
        <f t="shared" si="134"/>
        <v>Low</v>
      </c>
      <c r="E1369" s="195">
        <f>SUMIFS('A-methods'!K:K,'A-methods'!$AG:$AG,"absolute",'A-methods'!$AF:$AF,$B1369,'A-methods'!$H:$H,$C1369,'A-methods'!$A:$A,$D1369)</f>
        <v>0</v>
      </c>
      <c r="F1369" s="243">
        <f>SUMIFS('A-methods'!L:L,'A-methods'!$AG:$AG,"absolute",'A-methods'!$AF:$AF,$B1369,'A-methods'!$H:$H,$C1369,'A-methods'!$A:$A,$D1369)</f>
        <v>0</v>
      </c>
      <c r="G1369" s="243">
        <f>SUMIFS('A-methods'!M:M,'A-methods'!$AG:$AG,"absolute",'A-methods'!$AF:$AF,$B1369,'A-methods'!$H:$H,$C1369,'A-methods'!$A:$A,$D1369)</f>
        <v>0</v>
      </c>
      <c r="H1369" s="243">
        <f>SUMIFS('A-methods'!N:N,'A-methods'!$AG:$AG,"absolute",'A-methods'!$AF:$AF,$B1369,'A-methods'!$H:$H,$C1369,'A-methods'!$A:$A,$D1369)</f>
        <v>0</v>
      </c>
      <c r="I1369" s="243">
        <f>SUMIFS('A-methods'!O:O,'A-methods'!$AG:$AG,"absolute",'A-methods'!$AF:$AF,$B1369,'A-methods'!$H:$H,$C1369,'A-methods'!$A:$A,$D1369)</f>
        <v>0</v>
      </c>
      <c r="J1369" s="243">
        <f>SUMIFS('A-methods'!P:P,'A-methods'!$AG:$AG,"absolute",'A-methods'!$AF:$AF,$B1369,'A-methods'!$H:$H,$C1369,'A-methods'!$A:$A,$D1369)</f>
        <v>0</v>
      </c>
      <c r="K1369" s="243">
        <f>SUMIFS('A-methods'!Q:Q,'A-methods'!$AG:$AG,"absolute",'A-methods'!$AF:$AF,$B1369,'A-methods'!$H:$H,$C1369,'A-methods'!$A:$A,$D1369)</f>
        <v>0</v>
      </c>
      <c r="L1369" s="243">
        <f>SUMIFS('A-methods'!R:R,'A-methods'!$AG:$AG,"absolute",'A-methods'!$AF:$AF,$B1369,'A-methods'!$H:$H,$C1369,'A-methods'!$A:$A,$D1369)</f>
        <v>0</v>
      </c>
      <c r="M1369" s="243">
        <f>SUMIFS('A-methods'!S:S,'A-methods'!$AG:$AG,"absolute",'A-methods'!$AF:$AF,$B1369,'A-methods'!$H:$H,$C1369,'A-methods'!$A:$A,$D1369)</f>
        <v>0</v>
      </c>
      <c r="N1369" s="243">
        <f>SUMIFS('A-methods'!T:T,'A-methods'!$AG:$AG,"absolute",'A-methods'!$AF:$AF,$B1369,'A-methods'!$H:$H,$C1369,'A-methods'!$A:$A,$D1369)</f>
        <v>0</v>
      </c>
      <c r="O1369" s="243">
        <f>SUMIFS('A-methods'!U:U,'A-methods'!$AG:$AG,"absolute",'A-methods'!$AF:$AF,$B1369,'A-methods'!$H:$H,$C1369,'A-methods'!$A:$A,$D1369)</f>
        <v>0</v>
      </c>
      <c r="P1369" s="243">
        <f>SUMIFS('A-methods'!V:V,'A-methods'!$AG:$AG,"absolute",'A-methods'!$AF:$AF,$B1369,'A-methods'!$H:$H,$C1369,'A-methods'!$A:$A,$D1369)</f>
        <v>0</v>
      </c>
      <c r="Q1369" s="243">
        <f>SUMIFS('A-methods'!W:W,'A-methods'!$AG:$AG,"absolute",'A-methods'!$AF:$AF,$B1369,'A-methods'!$H:$H,$C1369,'A-methods'!$A:$A,$D1369)</f>
        <v>0</v>
      </c>
      <c r="R1369" s="243">
        <f>SUMIFS('A-methods'!X:X,'A-methods'!$AG:$AG,"absolute",'A-methods'!$AF:$AF,$B1369,'A-methods'!$H:$H,$C1369,'A-methods'!$A:$A,$D1369)</f>
        <v>0</v>
      </c>
      <c r="S1369" s="243">
        <f>SUMIFS('A-methods'!Y:Y,'A-methods'!$AG:$AG,"absolute",'A-methods'!$AF:$AF,$B1369,'A-methods'!$H:$H,$C1369,'A-methods'!$A:$A,$D1369)</f>
        <v>0</v>
      </c>
      <c r="T1369" s="243">
        <f>SUMIFS('A-methods'!Z:Z,'A-methods'!$AG:$AG,"absolute",'A-methods'!$AF:$AF,$B1369,'A-methods'!$H:$H,$C1369,'A-methods'!$A:$A,$D1369)</f>
        <v>0</v>
      </c>
      <c r="U1369" s="243">
        <f>SUMIFS('A-methods'!AA:AA,'A-methods'!$AG:$AG,"absolute",'A-methods'!$AF:$AF,$B1369,'A-methods'!$H:$H,$C1369,'A-methods'!$A:$A,$D1369)</f>
        <v>0</v>
      </c>
      <c r="V1369" s="243">
        <f>SUMIFS('A-methods'!AB:AB,'A-methods'!$AG:$AG,"absolute",'A-methods'!$AF:$AF,$B1369,'A-methods'!$H:$H,$C1369,'A-methods'!$A:$A,$D1369)</f>
        <v>0</v>
      </c>
      <c r="W1369" s="243">
        <f>SUMIFS('A-methods'!AC:AC,'A-methods'!$AG:$AG,"absolute",'A-methods'!$AF:$AF,$B1369,'A-methods'!$H:$H,$C1369,'A-methods'!$A:$A,$D1369)</f>
        <v>0</v>
      </c>
      <c r="X1369" s="243">
        <f>SUMIFS('A-methods'!AD:AD,'A-methods'!$AG:$AG,"absolute",'A-methods'!$AF:$AF,$B1369,'A-methods'!$H:$H,$C1369,'A-methods'!$A:$A,$D1369)</f>
        <v>0</v>
      </c>
      <c r="Y1369" s="243">
        <f>SUMIFS('A-methods'!AE:AE,'A-methods'!$AG:$AG,"absolute",'A-methods'!$AF:$AF,$B1369,'A-methods'!$H:$H,$C1369,'A-methods'!$A:$A,$D1369)</f>
        <v>0</v>
      </c>
    </row>
    <row r="1370" spans="1:25">
      <c r="A1370" s="237" t="s">
        <v>91</v>
      </c>
      <c r="B1370" s="221" t="s">
        <v>92</v>
      </c>
      <c r="C1370" s="274" t="str">
        <f t="shared" si="133"/>
        <v>Tas</v>
      </c>
      <c r="D1370" s="272" t="str">
        <f t="shared" si="134"/>
        <v>Low</v>
      </c>
      <c r="E1370" s="195">
        <f>SUMIFS('A-methods'!K:K,'A-methods'!$AG:$AG,"absolute",'A-methods'!$AF:$AF,$B1370,'A-methods'!$H:$H,$C1370,'A-methods'!$A:$A,$D1370)</f>
        <v>0</v>
      </c>
      <c r="F1370" s="243">
        <f>SUMIFS('A-methods'!L:L,'A-methods'!$AG:$AG,"absolute",'A-methods'!$AF:$AF,$B1370,'A-methods'!$H:$H,$C1370,'A-methods'!$A:$A,$D1370)</f>
        <v>0</v>
      </c>
      <c r="G1370" s="243">
        <f>SUMIFS('A-methods'!M:M,'A-methods'!$AG:$AG,"absolute",'A-methods'!$AF:$AF,$B1370,'A-methods'!$H:$H,$C1370,'A-methods'!$A:$A,$D1370)</f>
        <v>0</v>
      </c>
      <c r="H1370" s="243">
        <f>SUMIFS('A-methods'!N:N,'A-methods'!$AG:$AG,"absolute",'A-methods'!$AF:$AF,$B1370,'A-methods'!$H:$H,$C1370,'A-methods'!$A:$A,$D1370)</f>
        <v>0</v>
      </c>
      <c r="I1370" s="243">
        <f>SUMIFS('A-methods'!O:O,'A-methods'!$AG:$AG,"absolute",'A-methods'!$AF:$AF,$B1370,'A-methods'!$H:$H,$C1370,'A-methods'!$A:$A,$D1370)</f>
        <v>0</v>
      </c>
      <c r="J1370" s="243">
        <f>SUMIFS('A-methods'!P:P,'A-methods'!$AG:$AG,"absolute",'A-methods'!$AF:$AF,$B1370,'A-methods'!$H:$H,$C1370,'A-methods'!$A:$A,$D1370)</f>
        <v>0</v>
      </c>
      <c r="K1370" s="243">
        <f>SUMIFS('A-methods'!Q:Q,'A-methods'!$AG:$AG,"absolute",'A-methods'!$AF:$AF,$B1370,'A-methods'!$H:$H,$C1370,'A-methods'!$A:$A,$D1370)</f>
        <v>0</v>
      </c>
      <c r="L1370" s="243">
        <f>SUMIFS('A-methods'!R:R,'A-methods'!$AG:$AG,"absolute",'A-methods'!$AF:$AF,$B1370,'A-methods'!$H:$H,$C1370,'A-methods'!$A:$A,$D1370)</f>
        <v>0</v>
      </c>
      <c r="M1370" s="243">
        <f>SUMIFS('A-methods'!S:S,'A-methods'!$AG:$AG,"absolute",'A-methods'!$AF:$AF,$B1370,'A-methods'!$H:$H,$C1370,'A-methods'!$A:$A,$D1370)</f>
        <v>0</v>
      </c>
      <c r="N1370" s="243">
        <f>SUMIFS('A-methods'!T:T,'A-methods'!$AG:$AG,"absolute",'A-methods'!$AF:$AF,$B1370,'A-methods'!$H:$H,$C1370,'A-methods'!$A:$A,$D1370)</f>
        <v>0</v>
      </c>
      <c r="O1370" s="243">
        <f>SUMIFS('A-methods'!U:U,'A-methods'!$AG:$AG,"absolute",'A-methods'!$AF:$AF,$B1370,'A-methods'!$H:$H,$C1370,'A-methods'!$A:$A,$D1370)</f>
        <v>0</v>
      </c>
      <c r="P1370" s="243">
        <f>SUMIFS('A-methods'!V:V,'A-methods'!$AG:$AG,"absolute",'A-methods'!$AF:$AF,$B1370,'A-methods'!$H:$H,$C1370,'A-methods'!$A:$A,$D1370)</f>
        <v>0</v>
      </c>
      <c r="Q1370" s="243">
        <f>SUMIFS('A-methods'!W:W,'A-methods'!$AG:$AG,"absolute",'A-methods'!$AF:$AF,$B1370,'A-methods'!$H:$H,$C1370,'A-methods'!$A:$A,$D1370)</f>
        <v>0</v>
      </c>
      <c r="R1370" s="243">
        <f>SUMIFS('A-methods'!X:X,'A-methods'!$AG:$AG,"absolute",'A-methods'!$AF:$AF,$B1370,'A-methods'!$H:$H,$C1370,'A-methods'!$A:$A,$D1370)</f>
        <v>0</v>
      </c>
      <c r="S1370" s="243">
        <f>SUMIFS('A-methods'!Y:Y,'A-methods'!$AG:$AG,"absolute",'A-methods'!$AF:$AF,$B1370,'A-methods'!$H:$H,$C1370,'A-methods'!$A:$A,$D1370)</f>
        <v>0</v>
      </c>
      <c r="T1370" s="243">
        <f>SUMIFS('A-methods'!Z:Z,'A-methods'!$AG:$AG,"absolute",'A-methods'!$AF:$AF,$B1370,'A-methods'!$H:$H,$C1370,'A-methods'!$A:$A,$D1370)</f>
        <v>0</v>
      </c>
      <c r="U1370" s="243">
        <f>SUMIFS('A-methods'!AA:AA,'A-methods'!$AG:$AG,"absolute",'A-methods'!$AF:$AF,$B1370,'A-methods'!$H:$H,$C1370,'A-methods'!$A:$A,$D1370)</f>
        <v>0</v>
      </c>
      <c r="V1370" s="243">
        <f>SUMIFS('A-methods'!AB:AB,'A-methods'!$AG:$AG,"absolute",'A-methods'!$AF:$AF,$B1370,'A-methods'!$H:$H,$C1370,'A-methods'!$A:$A,$D1370)</f>
        <v>0</v>
      </c>
      <c r="W1370" s="243">
        <f>SUMIFS('A-methods'!AC:AC,'A-methods'!$AG:$AG,"absolute",'A-methods'!$AF:$AF,$B1370,'A-methods'!$H:$H,$C1370,'A-methods'!$A:$A,$D1370)</f>
        <v>0</v>
      </c>
      <c r="X1370" s="243">
        <f>SUMIFS('A-methods'!AD:AD,'A-methods'!$AG:$AG,"absolute",'A-methods'!$AF:$AF,$B1370,'A-methods'!$H:$H,$C1370,'A-methods'!$A:$A,$D1370)</f>
        <v>0</v>
      </c>
      <c r="Y1370" s="243">
        <f>SUMIFS('A-methods'!AE:AE,'A-methods'!$AG:$AG,"absolute",'A-methods'!$AF:$AF,$B1370,'A-methods'!$H:$H,$C1370,'A-methods'!$A:$A,$D1370)</f>
        <v>0</v>
      </c>
    </row>
    <row r="1371" spans="1:25">
      <c r="A1371" s="237" t="s">
        <v>97</v>
      </c>
      <c r="B1371" s="221" t="s">
        <v>98</v>
      </c>
      <c r="C1371" s="274" t="str">
        <f t="shared" si="133"/>
        <v>Tas</v>
      </c>
      <c r="D1371" s="272" t="str">
        <f t="shared" si="134"/>
        <v>Low</v>
      </c>
      <c r="E1371" s="195">
        <f>SUMIFS('A-methods'!K:K,'A-methods'!$AG:$AG,"absolute",'A-methods'!$AF:$AF,$B1371,'A-methods'!$H:$H,$C1371,'A-methods'!$A:$A,$D1371)</f>
        <v>0</v>
      </c>
      <c r="F1371" s="243">
        <f>SUMIFS('A-methods'!L:L,'A-methods'!$AG:$AG,"absolute",'A-methods'!$AF:$AF,$B1371,'A-methods'!$H:$H,$C1371,'A-methods'!$A:$A,$D1371)</f>
        <v>0</v>
      </c>
      <c r="G1371" s="243">
        <f>SUMIFS('A-methods'!M:M,'A-methods'!$AG:$AG,"absolute",'A-methods'!$AF:$AF,$B1371,'A-methods'!$H:$H,$C1371,'A-methods'!$A:$A,$D1371)</f>
        <v>0</v>
      </c>
      <c r="H1371" s="243">
        <f>SUMIFS('A-methods'!N:N,'A-methods'!$AG:$AG,"absolute",'A-methods'!$AF:$AF,$B1371,'A-methods'!$H:$H,$C1371,'A-methods'!$A:$A,$D1371)</f>
        <v>0</v>
      </c>
      <c r="I1371" s="243">
        <f>SUMIFS('A-methods'!O:O,'A-methods'!$AG:$AG,"absolute",'A-methods'!$AF:$AF,$B1371,'A-methods'!$H:$H,$C1371,'A-methods'!$A:$A,$D1371)</f>
        <v>0</v>
      </c>
      <c r="J1371" s="243">
        <f>SUMIFS('A-methods'!P:P,'A-methods'!$AG:$AG,"absolute",'A-methods'!$AF:$AF,$B1371,'A-methods'!$H:$H,$C1371,'A-methods'!$A:$A,$D1371)</f>
        <v>0</v>
      </c>
      <c r="K1371" s="243">
        <f>SUMIFS('A-methods'!Q:Q,'A-methods'!$AG:$AG,"absolute",'A-methods'!$AF:$AF,$B1371,'A-methods'!$H:$H,$C1371,'A-methods'!$A:$A,$D1371)</f>
        <v>0</v>
      </c>
      <c r="L1371" s="243">
        <f>SUMIFS('A-methods'!R:R,'A-methods'!$AG:$AG,"absolute",'A-methods'!$AF:$AF,$B1371,'A-methods'!$H:$H,$C1371,'A-methods'!$A:$A,$D1371)</f>
        <v>0</v>
      </c>
      <c r="M1371" s="243">
        <f>SUMIFS('A-methods'!S:S,'A-methods'!$AG:$AG,"absolute",'A-methods'!$AF:$AF,$B1371,'A-methods'!$H:$H,$C1371,'A-methods'!$A:$A,$D1371)</f>
        <v>0</v>
      </c>
      <c r="N1371" s="243">
        <f>SUMIFS('A-methods'!T:T,'A-methods'!$AG:$AG,"absolute",'A-methods'!$AF:$AF,$B1371,'A-methods'!$H:$H,$C1371,'A-methods'!$A:$A,$D1371)</f>
        <v>0</v>
      </c>
      <c r="O1371" s="243">
        <f>SUMIFS('A-methods'!U:U,'A-methods'!$AG:$AG,"absolute",'A-methods'!$AF:$AF,$B1371,'A-methods'!$H:$H,$C1371,'A-methods'!$A:$A,$D1371)</f>
        <v>0</v>
      </c>
      <c r="P1371" s="243">
        <f>SUMIFS('A-methods'!V:V,'A-methods'!$AG:$AG,"absolute",'A-methods'!$AF:$AF,$B1371,'A-methods'!$H:$H,$C1371,'A-methods'!$A:$A,$D1371)</f>
        <v>0</v>
      </c>
      <c r="Q1371" s="243">
        <f>SUMIFS('A-methods'!W:W,'A-methods'!$AG:$AG,"absolute",'A-methods'!$AF:$AF,$B1371,'A-methods'!$H:$H,$C1371,'A-methods'!$A:$A,$D1371)</f>
        <v>0</v>
      </c>
      <c r="R1371" s="243">
        <f>SUMIFS('A-methods'!X:X,'A-methods'!$AG:$AG,"absolute",'A-methods'!$AF:$AF,$B1371,'A-methods'!$H:$H,$C1371,'A-methods'!$A:$A,$D1371)</f>
        <v>0</v>
      </c>
      <c r="S1371" s="243">
        <f>SUMIFS('A-methods'!Y:Y,'A-methods'!$AG:$AG,"absolute",'A-methods'!$AF:$AF,$B1371,'A-methods'!$H:$H,$C1371,'A-methods'!$A:$A,$D1371)</f>
        <v>0</v>
      </c>
      <c r="T1371" s="243">
        <f>SUMIFS('A-methods'!Z:Z,'A-methods'!$AG:$AG,"absolute",'A-methods'!$AF:$AF,$B1371,'A-methods'!$H:$H,$C1371,'A-methods'!$A:$A,$D1371)</f>
        <v>0</v>
      </c>
      <c r="U1371" s="243">
        <f>SUMIFS('A-methods'!AA:AA,'A-methods'!$AG:$AG,"absolute",'A-methods'!$AF:$AF,$B1371,'A-methods'!$H:$H,$C1371,'A-methods'!$A:$A,$D1371)</f>
        <v>0</v>
      </c>
      <c r="V1371" s="243">
        <f>SUMIFS('A-methods'!AB:AB,'A-methods'!$AG:$AG,"absolute",'A-methods'!$AF:$AF,$B1371,'A-methods'!$H:$H,$C1371,'A-methods'!$A:$A,$D1371)</f>
        <v>0</v>
      </c>
      <c r="W1371" s="243">
        <f>SUMIFS('A-methods'!AC:AC,'A-methods'!$AG:$AG,"absolute",'A-methods'!$AF:$AF,$B1371,'A-methods'!$H:$H,$C1371,'A-methods'!$A:$A,$D1371)</f>
        <v>0</v>
      </c>
      <c r="X1371" s="243">
        <f>SUMIFS('A-methods'!AD:AD,'A-methods'!$AG:$AG,"absolute",'A-methods'!$AF:$AF,$B1371,'A-methods'!$H:$H,$C1371,'A-methods'!$A:$A,$D1371)</f>
        <v>0</v>
      </c>
      <c r="Y1371" s="243">
        <f>SUMIFS('A-methods'!AE:AE,'A-methods'!$AG:$AG,"absolute",'A-methods'!$AF:$AF,$B1371,'A-methods'!$H:$H,$C1371,'A-methods'!$A:$A,$D1371)</f>
        <v>0</v>
      </c>
    </row>
    <row r="1372" spans="1:25">
      <c r="A1372" s="237" t="s">
        <v>107</v>
      </c>
      <c r="B1372" s="221" t="s">
        <v>108</v>
      </c>
      <c r="C1372" s="274" t="str">
        <f t="shared" si="133"/>
        <v>Tas</v>
      </c>
      <c r="D1372" s="272" t="str">
        <f t="shared" si="134"/>
        <v>Low</v>
      </c>
      <c r="E1372" s="195">
        <f>SUMIFS('A-methods'!K:K,'A-methods'!$AG:$AG,"absolute",'A-methods'!$AF:$AF,$B1372,'A-methods'!$H:$H,$C1372,'A-methods'!$A:$A,$D1372)</f>
        <v>0</v>
      </c>
      <c r="F1372" s="243">
        <f>SUMIFS('A-methods'!L:L,'A-methods'!$AG:$AG,"absolute",'A-methods'!$AF:$AF,$B1372,'A-methods'!$H:$H,$C1372,'A-methods'!$A:$A,$D1372)</f>
        <v>0</v>
      </c>
      <c r="G1372" s="243">
        <f>SUMIFS('A-methods'!M:M,'A-methods'!$AG:$AG,"absolute",'A-methods'!$AF:$AF,$B1372,'A-methods'!$H:$H,$C1372,'A-methods'!$A:$A,$D1372)</f>
        <v>0</v>
      </c>
      <c r="H1372" s="243">
        <f>SUMIFS('A-methods'!N:N,'A-methods'!$AG:$AG,"absolute",'A-methods'!$AF:$AF,$B1372,'A-methods'!$H:$H,$C1372,'A-methods'!$A:$A,$D1372)</f>
        <v>0</v>
      </c>
      <c r="I1372" s="243">
        <f>SUMIFS('A-methods'!O:O,'A-methods'!$AG:$AG,"absolute",'A-methods'!$AF:$AF,$B1372,'A-methods'!$H:$H,$C1372,'A-methods'!$A:$A,$D1372)</f>
        <v>0</v>
      </c>
      <c r="J1372" s="243">
        <f>SUMIFS('A-methods'!P:P,'A-methods'!$AG:$AG,"absolute",'A-methods'!$AF:$AF,$B1372,'A-methods'!$H:$H,$C1372,'A-methods'!$A:$A,$D1372)</f>
        <v>0</v>
      </c>
      <c r="K1372" s="243">
        <f>SUMIFS('A-methods'!Q:Q,'A-methods'!$AG:$AG,"absolute",'A-methods'!$AF:$AF,$B1372,'A-methods'!$H:$H,$C1372,'A-methods'!$A:$A,$D1372)</f>
        <v>0</v>
      </c>
      <c r="L1372" s="243">
        <f>SUMIFS('A-methods'!R:R,'A-methods'!$AG:$AG,"absolute",'A-methods'!$AF:$AF,$B1372,'A-methods'!$H:$H,$C1372,'A-methods'!$A:$A,$D1372)</f>
        <v>0</v>
      </c>
      <c r="M1372" s="243">
        <f>SUMIFS('A-methods'!S:S,'A-methods'!$AG:$AG,"absolute",'A-methods'!$AF:$AF,$B1372,'A-methods'!$H:$H,$C1372,'A-methods'!$A:$A,$D1372)</f>
        <v>0</v>
      </c>
      <c r="N1372" s="243">
        <f>SUMIFS('A-methods'!T:T,'A-methods'!$AG:$AG,"absolute",'A-methods'!$AF:$AF,$B1372,'A-methods'!$H:$H,$C1372,'A-methods'!$A:$A,$D1372)</f>
        <v>0</v>
      </c>
      <c r="O1372" s="243">
        <f>SUMIFS('A-methods'!U:U,'A-methods'!$AG:$AG,"absolute",'A-methods'!$AF:$AF,$B1372,'A-methods'!$H:$H,$C1372,'A-methods'!$A:$A,$D1372)</f>
        <v>0</v>
      </c>
      <c r="P1372" s="243">
        <f>SUMIFS('A-methods'!V:V,'A-methods'!$AG:$AG,"absolute",'A-methods'!$AF:$AF,$B1372,'A-methods'!$H:$H,$C1372,'A-methods'!$A:$A,$D1372)</f>
        <v>0</v>
      </c>
      <c r="Q1372" s="243">
        <f>SUMIFS('A-methods'!W:W,'A-methods'!$AG:$AG,"absolute",'A-methods'!$AF:$AF,$B1372,'A-methods'!$H:$H,$C1372,'A-methods'!$A:$A,$D1372)</f>
        <v>0</v>
      </c>
      <c r="R1372" s="243">
        <f>SUMIFS('A-methods'!X:X,'A-methods'!$AG:$AG,"absolute",'A-methods'!$AF:$AF,$B1372,'A-methods'!$H:$H,$C1372,'A-methods'!$A:$A,$D1372)</f>
        <v>0</v>
      </c>
      <c r="S1372" s="243">
        <f>SUMIFS('A-methods'!Y:Y,'A-methods'!$AG:$AG,"absolute",'A-methods'!$AF:$AF,$B1372,'A-methods'!$H:$H,$C1372,'A-methods'!$A:$A,$D1372)</f>
        <v>0</v>
      </c>
      <c r="T1372" s="243">
        <f>SUMIFS('A-methods'!Z:Z,'A-methods'!$AG:$AG,"absolute",'A-methods'!$AF:$AF,$B1372,'A-methods'!$H:$H,$C1372,'A-methods'!$A:$A,$D1372)</f>
        <v>0</v>
      </c>
      <c r="U1372" s="243">
        <f>SUMIFS('A-methods'!AA:AA,'A-methods'!$AG:$AG,"absolute",'A-methods'!$AF:$AF,$B1372,'A-methods'!$H:$H,$C1372,'A-methods'!$A:$A,$D1372)</f>
        <v>0</v>
      </c>
      <c r="V1372" s="243">
        <f>SUMIFS('A-methods'!AB:AB,'A-methods'!$AG:$AG,"absolute",'A-methods'!$AF:$AF,$B1372,'A-methods'!$H:$H,$C1372,'A-methods'!$A:$A,$D1372)</f>
        <v>0</v>
      </c>
      <c r="W1372" s="243">
        <f>SUMIFS('A-methods'!AC:AC,'A-methods'!$AG:$AG,"absolute",'A-methods'!$AF:$AF,$B1372,'A-methods'!$H:$H,$C1372,'A-methods'!$A:$A,$D1372)</f>
        <v>0</v>
      </c>
      <c r="X1372" s="243">
        <f>SUMIFS('A-methods'!AD:AD,'A-methods'!$AG:$AG,"absolute",'A-methods'!$AF:$AF,$B1372,'A-methods'!$H:$H,$C1372,'A-methods'!$A:$A,$D1372)</f>
        <v>0</v>
      </c>
      <c r="Y1372" s="243">
        <f>SUMIFS('A-methods'!AE:AE,'A-methods'!$AG:$AG,"absolute",'A-methods'!$AF:$AF,$B1372,'A-methods'!$H:$H,$C1372,'A-methods'!$A:$A,$D1372)</f>
        <v>0</v>
      </c>
    </row>
    <row r="1373" spans="1:25">
      <c r="A1373" s="237" t="s">
        <v>115</v>
      </c>
      <c r="B1373" s="221" t="s">
        <v>116</v>
      </c>
      <c r="C1373" s="274" t="str">
        <f t="shared" si="133"/>
        <v>Tas</v>
      </c>
      <c r="D1373" s="272" t="str">
        <f t="shared" si="134"/>
        <v>Low</v>
      </c>
      <c r="E1373" s="195">
        <f>SUMIFS('A-methods'!K:K,'A-methods'!$AG:$AG,"absolute",'A-methods'!$AF:$AF,$B1373,'A-methods'!$H:$H,$C1373,'A-methods'!$A:$A,$D1373)</f>
        <v>0</v>
      </c>
      <c r="F1373" s="243">
        <f>SUMIFS('A-methods'!L:L,'A-methods'!$AG:$AG,"absolute",'A-methods'!$AF:$AF,$B1373,'A-methods'!$H:$H,$C1373,'A-methods'!$A:$A,$D1373)</f>
        <v>0</v>
      </c>
      <c r="G1373" s="243">
        <f>SUMIFS('A-methods'!M:M,'A-methods'!$AG:$AG,"absolute",'A-methods'!$AF:$AF,$B1373,'A-methods'!$H:$H,$C1373,'A-methods'!$A:$A,$D1373)</f>
        <v>0</v>
      </c>
      <c r="H1373" s="243">
        <f>SUMIFS('A-methods'!N:N,'A-methods'!$AG:$AG,"absolute",'A-methods'!$AF:$AF,$B1373,'A-methods'!$H:$H,$C1373,'A-methods'!$A:$A,$D1373)</f>
        <v>0</v>
      </c>
      <c r="I1373" s="243">
        <f>SUMIFS('A-methods'!O:O,'A-methods'!$AG:$AG,"absolute",'A-methods'!$AF:$AF,$B1373,'A-methods'!$H:$H,$C1373,'A-methods'!$A:$A,$D1373)</f>
        <v>0</v>
      </c>
      <c r="J1373" s="243">
        <f>SUMIFS('A-methods'!P:P,'A-methods'!$AG:$AG,"absolute",'A-methods'!$AF:$AF,$B1373,'A-methods'!$H:$H,$C1373,'A-methods'!$A:$A,$D1373)</f>
        <v>0</v>
      </c>
      <c r="K1373" s="243">
        <f>SUMIFS('A-methods'!Q:Q,'A-methods'!$AG:$AG,"absolute",'A-methods'!$AF:$AF,$B1373,'A-methods'!$H:$H,$C1373,'A-methods'!$A:$A,$D1373)</f>
        <v>0</v>
      </c>
      <c r="L1373" s="243">
        <f>SUMIFS('A-methods'!R:R,'A-methods'!$AG:$AG,"absolute",'A-methods'!$AF:$AF,$B1373,'A-methods'!$H:$H,$C1373,'A-methods'!$A:$A,$D1373)</f>
        <v>0</v>
      </c>
      <c r="M1373" s="243">
        <f>SUMIFS('A-methods'!S:S,'A-methods'!$AG:$AG,"absolute",'A-methods'!$AF:$AF,$B1373,'A-methods'!$H:$H,$C1373,'A-methods'!$A:$A,$D1373)</f>
        <v>0</v>
      </c>
      <c r="N1373" s="243">
        <f>SUMIFS('A-methods'!T:T,'A-methods'!$AG:$AG,"absolute",'A-methods'!$AF:$AF,$B1373,'A-methods'!$H:$H,$C1373,'A-methods'!$A:$A,$D1373)</f>
        <v>0</v>
      </c>
      <c r="O1373" s="243">
        <f>SUMIFS('A-methods'!U:U,'A-methods'!$AG:$AG,"absolute",'A-methods'!$AF:$AF,$B1373,'A-methods'!$H:$H,$C1373,'A-methods'!$A:$A,$D1373)</f>
        <v>0</v>
      </c>
      <c r="P1373" s="243">
        <f>SUMIFS('A-methods'!V:V,'A-methods'!$AG:$AG,"absolute",'A-methods'!$AF:$AF,$B1373,'A-methods'!$H:$H,$C1373,'A-methods'!$A:$A,$D1373)</f>
        <v>0</v>
      </c>
      <c r="Q1373" s="243">
        <f>SUMIFS('A-methods'!W:W,'A-methods'!$AG:$AG,"absolute",'A-methods'!$AF:$AF,$B1373,'A-methods'!$H:$H,$C1373,'A-methods'!$A:$A,$D1373)</f>
        <v>0</v>
      </c>
      <c r="R1373" s="243">
        <f>SUMIFS('A-methods'!X:X,'A-methods'!$AG:$AG,"absolute",'A-methods'!$AF:$AF,$B1373,'A-methods'!$H:$H,$C1373,'A-methods'!$A:$A,$D1373)</f>
        <v>0</v>
      </c>
      <c r="S1373" s="243">
        <f>SUMIFS('A-methods'!Y:Y,'A-methods'!$AG:$AG,"absolute",'A-methods'!$AF:$AF,$B1373,'A-methods'!$H:$H,$C1373,'A-methods'!$A:$A,$D1373)</f>
        <v>0</v>
      </c>
      <c r="T1373" s="243">
        <f>SUMIFS('A-methods'!Z:Z,'A-methods'!$AG:$AG,"absolute",'A-methods'!$AF:$AF,$B1373,'A-methods'!$H:$H,$C1373,'A-methods'!$A:$A,$D1373)</f>
        <v>0</v>
      </c>
      <c r="U1373" s="243">
        <f>SUMIFS('A-methods'!AA:AA,'A-methods'!$AG:$AG,"absolute",'A-methods'!$AF:$AF,$B1373,'A-methods'!$H:$H,$C1373,'A-methods'!$A:$A,$D1373)</f>
        <v>0</v>
      </c>
      <c r="V1373" s="243">
        <f>SUMIFS('A-methods'!AB:AB,'A-methods'!$AG:$AG,"absolute",'A-methods'!$AF:$AF,$B1373,'A-methods'!$H:$H,$C1373,'A-methods'!$A:$A,$D1373)</f>
        <v>0</v>
      </c>
      <c r="W1373" s="243">
        <f>SUMIFS('A-methods'!AC:AC,'A-methods'!$AG:$AG,"absolute",'A-methods'!$AF:$AF,$B1373,'A-methods'!$H:$H,$C1373,'A-methods'!$A:$A,$D1373)</f>
        <v>0</v>
      </c>
      <c r="X1373" s="243">
        <f>SUMIFS('A-methods'!AD:AD,'A-methods'!$AG:$AG,"absolute",'A-methods'!$AF:$AF,$B1373,'A-methods'!$H:$H,$C1373,'A-methods'!$A:$A,$D1373)</f>
        <v>0</v>
      </c>
      <c r="Y1373" s="243">
        <f>SUMIFS('A-methods'!AE:AE,'A-methods'!$AG:$AG,"absolute",'A-methods'!$AF:$AF,$B1373,'A-methods'!$H:$H,$C1373,'A-methods'!$A:$A,$D1373)</f>
        <v>0</v>
      </c>
    </row>
    <row r="1374" spans="1:25">
      <c r="A1374" s="237" t="s">
        <v>125</v>
      </c>
      <c r="B1374" s="221" t="s">
        <v>1208</v>
      </c>
      <c r="C1374" s="274" t="str">
        <f t="shared" si="133"/>
        <v>Tas</v>
      </c>
      <c r="D1374" s="272" t="str">
        <f t="shared" si="134"/>
        <v>Low</v>
      </c>
      <c r="E1374" s="195">
        <f>SUMIFS('A-methods'!K:K,'A-methods'!$AG:$AG,"absolute",'A-methods'!$AF:$AF,$B1374,'A-methods'!$H:$H,$C1374,'A-methods'!$A:$A,$D1374)</f>
        <v>0</v>
      </c>
      <c r="F1374" s="243">
        <f>SUMIFS('A-methods'!L:L,'A-methods'!$AG:$AG,"absolute",'A-methods'!$AF:$AF,$B1374,'A-methods'!$H:$H,$C1374,'A-methods'!$A:$A,$D1374)</f>
        <v>0</v>
      </c>
      <c r="G1374" s="243">
        <f>SUMIFS('A-methods'!M:M,'A-methods'!$AG:$AG,"absolute",'A-methods'!$AF:$AF,$B1374,'A-methods'!$H:$H,$C1374,'A-methods'!$A:$A,$D1374)</f>
        <v>0</v>
      </c>
      <c r="H1374" s="243">
        <f>SUMIFS('A-methods'!N:N,'A-methods'!$AG:$AG,"absolute",'A-methods'!$AF:$AF,$B1374,'A-methods'!$H:$H,$C1374,'A-methods'!$A:$A,$D1374)</f>
        <v>0</v>
      </c>
      <c r="I1374" s="243">
        <f>SUMIFS('A-methods'!O:O,'A-methods'!$AG:$AG,"absolute",'A-methods'!$AF:$AF,$B1374,'A-methods'!$H:$H,$C1374,'A-methods'!$A:$A,$D1374)</f>
        <v>0</v>
      </c>
      <c r="J1374" s="243">
        <f>SUMIFS('A-methods'!P:P,'A-methods'!$AG:$AG,"absolute",'A-methods'!$AF:$AF,$B1374,'A-methods'!$H:$H,$C1374,'A-methods'!$A:$A,$D1374)</f>
        <v>0</v>
      </c>
      <c r="K1374" s="243">
        <f>SUMIFS('A-methods'!Q:Q,'A-methods'!$AG:$AG,"absolute",'A-methods'!$AF:$AF,$B1374,'A-methods'!$H:$H,$C1374,'A-methods'!$A:$A,$D1374)</f>
        <v>0</v>
      </c>
      <c r="L1374" s="243">
        <f>SUMIFS('A-methods'!R:R,'A-methods'!$AG:$AG,"absolute",'A-methods'!$AF:$AF,$B1374,'A-methods'!$H:$H,$C1374,'A-methods'!$A:$A,$D1374)</f>
        <v>0</v>
      </c>
      <c r="M1374" s="243">
        <f>SUMIFS('A-methods'!S:S,'A-methods'!$AG:$AG,"absolute",'A-methods'!$AF:$AF,$B1374,'A-methods'!$H:$H,$C1374,'A-methods'!$A:$A,$D1374)</f>
        <v>0</v>
      </c>
      <c r="N1374" s="243">
        <f>SUMIFS('A-methods'!T:T,'A-methods'!$AG:$AG,"absolute",'A-methods'!$AF:$AF,$B1374,'A-methods'!$H:$H,$C1374,'A-methods'!$A:$A,$D1374)</f>
        <v>0</v>
      </c>
      <c r="O1374" s="243">
        <f>SUMIFS('A-methods'!U:U,'A-methods'!$AG:$AG,"absolute",'A-methods'!$AF:$AF,$B1374,'A-methods'!$H:$H,$C1374,'A-methods'!$A:$A,$D1374)</f>
        <v>0</v>
      </c>
      <c r="P1374" s="243">
        <f>SUMIFS('A-methods'!V:V,'A-methods'!$AG:$AG,"absolute",'A-methods'!$AF:$AF,$B1374,'A-methods'!$H:$H,$C1374,'A-methods'!$A:$A,$D1374)</f>
        <v>0</v>
      </c>
      <c r="Q1374" s="243">
        <f>SUMIFS('A-methods'!W:W,'A-methods'!$AG:$AG,"absolute",'A-methods'!$AF:$AF,$B1374,'A-methods'!$H:$H,$C1374,'A-methods'!$A:$A,$D1374)</f>
        <v>0</v>
      </c>
      <c r="R1374" s="243">
        <f>SUMIFS('A-methods'!X:X,'A-methods'!$AG:$AG,"absolute",'A-methods'!$AF:$AF,$B1374,'A-methods'!$H:$H,$C1374,'A-methods'!$A:$A,$D1374)</f>
        <v>0</v>
      </c>
      <c r="S1374" s="243">
        <f>SUMIFS('A-methods'!Y:Y,'A-methods'!$AG:$AG,"absolute",'A-methods'!$AF:$AF,$B1374,'A-methods'!$H:$H,$C1374,'A-methods'!$A:$A,$D1374)</f>
        <v>0</v>
      </c>
      <c r="T1374" s="243">
        <f>SUMIFS('A-methods'!Z:Z,'A-methods'!$AG:$AG,"absolute",'A-methods'!$AF:$AF,$B1374,'A-methods'!$H:$H,$C1374,'A-methods'!$A:$A,$D1374)</f>
        <v>0</v>
      </c>
      <c r="U1374" s="243">
        <f>SUMIFS('A-methods'!AA:AA,'A-methods'!$AG:$AG,"absolute",'A-methods'!$AF:$AF,$B1374,'A-methods'!$H:$H,$C1374,'A-methods'!$A:$A,$D1374)</f>
        <v>0</v>
      </c>
      <c r="V1374" s="243">
        <f>SUMIFS('A-methods'!AB:AB,'A-methods'!$AG:$AG,"absolute",'A-methods'!$AF:$AF,$B1374,'A-methods'!$H:$H,$C1374,'A-methods'!$A:$A,$D1374)</f>
        <v>0</v>
      </c>
      <c r="W1374" s="243">
        <f>SUMIFS('A-methods'!AC:AC,'A-methods'!$AG:$AG,"absolute",'A-methods'!$AF:$AF,$B1374,'A-methods'!$H:$H,$C1374,'A-methods'!$A:$A,$D1374)</f>
        <v>0</v>
      </c>
      <c r="X1374" s="243">
        <f>SUMIFS('A-methods'!AD:AD,'A-methods'!$AG:$AG,"absolute",'A-methods'!$AF:$AF,$B1374,'A-methods'!$H:$H,$C1374,'A-methods'!$A:$A,$D1374)</f>
        <v>0</v>
      </c>
      <c r="Y1374" s="243">
        <f>SUMIFS('A-methods'!AE:AE,'A-methods'!$AG:$AG,"absolute",'A-methods'!$AF:$AF,$B1374,'A-methods'!$H:$H,$C1374,'A-methods'!$A:$A,$D1374)</f>
        <v>0</v>
      </c>
    </row>
    <row r="1375" spans="1:25">
      <c r="A1375" s="237" t="s">
        <v>127</v>
      </c>
      <c r="B1375" s="221" t="s">
        <v>128</v>
      </c>
      <c r="C1375" s="274" t="str">
        <f t="shared" si="133"/>
        <v>Tas</v>
      </c>
      <c r="D1375" s="272" t="str">
        <f t="shared" si="134"/>
        <v>Low</v>
      </c>
      <c r="E1375" s="195">
        <f>SUMIFS('A-methods'!K:K,'A-methods'!$AG:$AG,"absolute",'A-methods'!$AF:$AF,$B1375,'A-methods'!$H:$H,$C1375,'A-methods'!$A:$A,$D1375)</f>
        <v>0</v>
      </c>
      <c r="F1375" s="243">
        <f>SUMIFS('A-methods'!L:L,'A-methods'!$AG:$AG,"absolute",'A-methods'!$AF:$AF,$B1375,'A-methods'!$H:$H,$C1375,'A-methods'!$A:$A,$D1375)</f>
        <v>0</v>
      </c>
      <c r="G1375" s="243">
        <f>SUMIFS('A-methods'!M:M,'A-methods'!$AG:$AG,"absolute",'A-methods'!$AF:$AF,$B1375,'A-methods'!$H:$H,$C1375,'A-methods'!$A:$A,$D1375)</f>
        <v>0</v>
      </c>
      <c r="H1375" s="243">
        <f>SUMIFS('A-methods'!N:N,'A-methods'!$AG:$AG,"absolute",'A-methods'!$AF:$AF,$B1375,'A-methods'!$H:$H,$C1375,'A-methods'!$A:$A,$D1375)</f>
        <v>0</v>
      </c>
      <c r="I1375" s="243">
        <f>SUMIFS('A-methods'!O:O,'A-methods'!$AG:$AG,"absolute",'A-methods'!$AF:$AF,$B1375,'A-methods'!$H:$H,$C1375,'A-methods'!$A:$A,$D1375)</f>
        <v>0</v>
      </c>
      <c r="J1375" s="243">
        <f>SUMIFS('A-methods'!P:P,'A-methods'!$AG:$AG,"absolute",'A-methods'!$AF:$AF,$B1375,'A-methods'!$H:$H,$C1375,'A-methods'!$A:$A,$D1375)</f>
        <v>0</v>
      </c>
      <c r="K1375" s="243">
        <f>SUMIFS('A-methods'!Q:Q,'A-methods'!$AG:$AG,"absolute",'A-methods'!$AF:$AF,$B1375,'A-methods'!$H:$H,$C1375,'A-methods'!$A:$A,$D1375)</f>
        <v>0</v>
      </c>
      <c r="L1375" s="243">
        <f>SUMIFS('A-methods'!R:R,'A-methods'!$AG:$AG,"absolute",'A-methods'!$AF:$AF,$B1375,'A-methods'!$H:$H,$C1375,'A-methods'!$A:$A,$D1375)</f>
        <v>0</v>
      </c>
      <c r="M1375" s="243">
        <f>SUMIFS('A-methods'!S:S,'A-methods'!$AG:$AG,"absolute",'A-methods'!$AF:$AF,$B1375,'A-methods'!$H:$H,$C1375,'A-methods'!$A:$A,$D1375)</f>
        <v>0</v>
      </c>
      <c r="N1375" s="243">
        <f>SUMIFS('A-methods'!T:T,'A-methods'!$AG:$AG,"absolute",'A-methods'!$AF:$AF,$B1375,'A-methods'!$H:$H,$C1375,'A-methods'!$A:$A,$D1375)</f>
        <v>0</v>
      </c>
      <c r="O1375" s="243">
        <f>SUMIFS('A-methods'!U:U,'A-methods'!$AG:$AG,"absolute",'A-methods'!$AF:$AF,$B1375,'A-methods'!$H:$H,$C1375,'A-methods'!$A:$A,$D1375)</f>
        <v>0</v>
      </c>
      <c r="P1375" s="243">
        <f>SUMIFS('A-methods'!V:V,'A-methods'!$AG:$AG,"absolute",'A-methods'!$AF:$AF,$B1375,'A-methods'!$H:$H,$C1375,'A-methods'!$A:$A,$D1375)</f>
        <v>0</v>
      </c>
      <c r="Q1375" s="243">
        <f>SUMIFS('A-methods'!W:W,'A-methods'!$AG:$AG,"absolute",'A-methods'!$AF:$AF,$B1375,'A-methods'!$H:$H,$C1375,'A-methods'!$A:$A,$D1375)</f>
        <v>0</v>
      </c>
      <c r="R1375" s="243">
        <f>SUMIFS('A-methods'!X:X,'A-methods'!$AG:$AG,"absolute",'A-methods'!$AF:$AF,$B1375,'A-methods'!$H:$H,$C1375,'A-methods'!$A:$A,$D1375)</f>
        <v>0</v>
      </c>
      <c r="S1375" s="243">
        <f>SUMIFS('A-methods'!Y:Y,'A-methods'!$AG:$AG,"absolute",'A-methods'!$AF:$AF,$B1375,'A-methods'!$H:$H,$C1375,'A-methods'!$A:$A,$D1375)</f>
        <v>0</v>
      </c>
      <c r="T1375" s="243">
        <f>SUMIFS('A-methods'!Z:Z,'A-methods'!$AG:$AG,"absolute",'A-methods'!$AF:$AF,$B1375,'A-methods'!$H:$H,$C1375,'A-methods'!$A:$A,$D1375)</f>
        <v>0</v>
      </c>
      <c r="U1375" s="243">
        <f>SUMIFS('A-methods'!AA:AA,'A-methods'!$AG:$AG,"absolute",'A-methods'!$AF:$AF,$B1375,'A-methods'!$H:$H,$C1375,'A-methods'!$A:$A,$D1375)</f>
        <v>0</v>
      </c>
      <c r="V1375" s="243">
        <f>SUMIFS('A-methods'!AB:AB,'A-methods'!$AG:$AG,"absolute",'A-methods'!$AF:$AF,$B1375,'A-methods'!$H:$H,$C1375,'A-methods'!$A:$A,$D1375)</f>
        <v>0</v>
      </c>
      <c r="W1375" s="243">
        <f>SUMIFS('A-methods'!AC:AC,'A-methods'!$AG:$AG,"absolute",'A-methods'!$AF:$AF,$B1375,'A-methods'!$H:$H,$C1375,'A-methods'!$A:$A,$D1375)</f>
        <v>0</v>
      </c>
      <c r="X1375" s="243">
        <f>SUMIFS('A-methods'!AD:AD,'A-methods'!$AG:$AG,"absolute",'A-methods'!$AF:$AF,$B1375,'A-methods'!$H:$H,$C1375,'A-methods'!$A:$A,$D1375)</f>
        <v>0</v>
      </c>
      <c r="Y1375" s="243">
        <f>SUMIFS('A-methods'!AE:AE,'A-methods'!$AG:$AG,"absolute",'A-methods'!$AF:$AF,$B1375,'A-methods'!$H:$H,$C1375,'A-methods'!$A:$A,$D1375)</f>
        <v>0</v>
      </c>
    </row>
    <row r="1376" spans="1:25">
      <c r="A1376" s="237" t="s">
        <v>254</v>
      </c>
      <c r="B1376" s="221" t="s">
        <v>202</v>
      </c>
      <c r="C1376" s="274" t="str">
        <f t="shared" si="133"/>
        <v>Tas</v>
      </c>
      <c r="D1376" s="272" t="str">
        <f t="shared" si="134"/>
        <v>Low</v>
      </c>
      <c r="E1376" s="195">
        <f>SUMIFS('A-methods'!K:K,'A-methods'!$AG:$AG,"absolute",'A-methods'!$AF:$AF,$B1376,'A-methods'!$H:$H,$C1376,'A-methods'!$A:$A,$D1376)</f>
        <v>0</v>
      </c>
      <c r="F1376" s="243">
        <f>SUMIFS('A-methods'!L:L,'A-methods'!$AG:$AG,"absolute",'A-methods'!$AF:$AF,$B1376,'A-methods'!$H:$H,$C1376,'A-methods'!$A:$A,$D1376)</f>
        <v>0</v>
      </c>
      <c r="G1376" s="243">
        <f>SUMIFS('A-methods'!M:M,'A-methods'!$AG:$AG,"absolute",'A-methods'!$AF:$AF,$B1376,'A-methods'!$H:$H,$C1376,'A-methods'!$A:$A,$D1376)</f>
        <v>0</v>
      </c>
      <c r="H1376" s="243">
        <f>SUMIFS('A-methods'!N:N,'A-methods'!$AG:$AG,"absolute",'A-methods'!$AF:$AF,$B1376,'A-methods'!$H:$H,$C1376,'A-methods'!$A:$A,$D1376)</f>
        <v>0</v>
      </c>
      <c r="I1376" s="243">
        <f>SUMIFS('A-methods'!O:O,'A-methods'!$AG:$AG,"absolute",'A-methods'!$AF:$AF,$B1376,'A-methods'!$H:$H,$C1376,'A-methods'!$A:$A,$D1376)</f>
        <v>0</v>
      </c>
      <c r="J1376" s="243">
        <f>SUMIFS('A-methods'!P:P,'A-methods'!$AG:$AG,"absolute",'A-methods'!$AF:$AF,$B1376,'A-methods'!$H:$H,$C1376,'A-methods'!$A:$A,$D1376)</f>
        <v>0</v>
      </c>
      <c r="K1376" s="243">
        <f>SUMIFS('A-methods'!Q:Q,'A-methods'!$AG:$AG,"absolute",'A-methods'!$AF:$AF,$B1376,'A-methods'!$H:$H,$C1376,'A-methods'!$A:$A,$D1376)</f>
        <v>0</v>
      </c>
      <c r="L1376" s="243">
        <f>SUMIFS('A-methods'!R:R,'A-methods'!$AG:$AG,"absolute",'A-methods'!$AF:$AF,$B1376,'A-methods'!$H:$H,$C1376,'A-methods'!$A:$A,$D1376)</f>
        <v>0</v>
      </c>
      <c r="M1376" s="243">
        <f>SUMIFS('A-methods'!S:S,'A-methods'!$AG:$AG,"absolute",'A-methods'!$AF:$AF,$B1376,'A-methods'!$H:$H,$C1376,'A-methods'!$A:$A,$D1376)</f>
        <v>0</v>
      </c>
      <c r="N1376" s="243">
        <f>SUMIFS('A-methods'!T:T,'A-methods'!$AG:$AG,"absolute",'A-methods'!$AF:$AF,$B1376,'A-methods'!$H:$H,$C1376,'A-methods'!$A:$A,$D1376)</f>
        <v>0</v>
      </c>
      <c r="O1376" s="243">
        <f>SUMIFS('A-methods'!U:U,'A-methods'!$AG:$AG,"absolute",'A-methods'!$AF:$AF,$B1376,'A-methods'!$H:$H,$C1376,'A-methods'!$A:$A,$D1376)</f>
        <v>0</v>
      </c>
      <c r="P1376" s="243">
        <f>SUMIFS('A-methods'!V:V,'A-methods'!$AG:$AG,"absolute",'A-methods'!$AF:$AF,$B1376,'A-methods'!$H:$H,$C1376,'A-methods'!$A:$A,$D1376)</f>
        <v>0</v>
      </c>
      <c r="Q1376" s="243">
        <f>SUMIFS('A-methods'!W:W,'A-methods'!$AG:$AG,"absolute",'A-methods'!$AF:$AF,$B1376,'A-methods'!$H:$H,$C1376,'A-methods'!$A:$A,$D1376)</f>
        <v>0</v>
      </c>
      <c r="R1376" s="243">
        <f>SUMIFS('A-methods'!X:X,'A-methods'!$AG:$AG,"absolute",'A-methods'!$AF:$AF,$B1376,'A-methods'!$H:$H,$C1376,'A-methods'!$A:$A,$D1376)</f>
        <v>0</v>
      </c>
      <c r="S1376" s="243">
        <f>SUMIFS('A-methods'!Y:Y,'A-methods'!$AG:$AG,"absolute",'A-methods'!$AF:$AF,$B1376,'A-methods'!$H:$H,$C1376,'A-methods'!$A:$A,$D1376)</f>
        <v>0</v>
      </c>
      <c r="T1376" s="243">
        <f>SUMIFS('A-methods'!Z:Z,'A-methods'!$AG:$AG,"absolute",'A-methods'!$AF:$AF,$B1376,'A-methods'!$H:$H,$C1376,'A-methods'!$A:$A,$D1376)</f>
        <v>0</v>
      </c>
      <c r="U1376" s="243">
        <f>SUMIFS('A-methods'!AA:AA,'A-methods'!$AG:$AG,"absolute",'A-methods'!$AF:$AF,$B1376,'A-methods'!$H:$H,$C1376,'A-methods'!$A:$A,$D1376)</f>
        <v>0</v>
      </c>
      <c r="V1376" s="243">
        <f>SUMIFS('A-methods'!AB:AB,'A-methods'!$AG:$AG,"absolute",'A-methods'!$AF:$AF,$B1376,'A-methods'!$H:$H,$C1376,'A-methods'!$A:$A,$D1376)</f>
        <v>0</v>
      </c>
      <c r="W1376" s="243">
        <f>SUMIFS('A-methods'!AC:AC,'A-methods'!$AG:$AG,"absolute",'A-methods'!$AF:$AF,$B1376,'A-methods'!$H:$H,$C1376,'A-methods'!$A:$A,$D1376)</f>
        <v>0</v>
      </c>
      <c r="X1376" s="243">
        <f>SUMIFS('A-methods'!AD:AD,'A-methods'!$AG:$AG,"absolute",'A-methods'!$AF:$AF,$B1376,'A-methods'!$H:$H,$C1376,'A-methods'!$A:$A,$D1376)</f>
        <v>0</v>
      </c>
      <c r="Y1376" s="243">
        <f>SUMIFS('A-methods'!AE:AE,'A-methods'!$AG:$AG,"absolute",'A-methods'!$AF:$AF,$B1376,'A-methods'!$H:$H,$C1376,'A-methods'!$A:$A,$D1376)</f>
        <v>0</v>
      </c>
    </row>
    <row r="1377" spans="1:27">
      <c r="A1377" s="237" t="s">
        <v>255</v>
      </c>
      <c r="B1377" s="221" t="s">
        <v>227</v>
      </c>
      <c r="C1377" s="274" t="str">
        <f t="shared" si="133"/>
        <v>Tas</v>
      </c>
      <c r="D1377" s="272" t="str">
        <f t="shared" si="134"/>
        <v>Low</v>
      </c>
      <c r="E1377" s="195">
        <f>SUMIFS('A-methods'!K:K,'A-methods'!$AG:$AG,"absolute",'A-methods'!$AF:$AF,$B1377,'A-methods'!$H:$H,$C1377,'A-methods'!$A:$A,$D1377)</f>
        <v>0</v>
      </c>
      <c r="F1377" s="243">
        <f>SUMIFS('A-methods'!L:L,'A-methods'!$AG:$AG,"absolute",'A-methods'!$AF:$AF,$B1377,'A-methods'!$H:$H,$C1377,'A-methods'!$A:$A,$D1377)</f>
        <v>0</v>
      </c>
      <c r="G1377" s="243">
        <f>SUMIFS('A-methods'!M:M,'A-methods'!$AG:$AG,"absolute",'A-methods'!$AF:$AF,$B1377,'A-methods'!$H:$H,$C1377,'A-methods'!$A:$A,$D1377)</f>
        <v>0</v>
      </c>
      <c r="H1377" s="243">
        <f>SUMIFS('A-methods'!N:N,'A-methods'!$AG:$AG,"absolute",'A-methods'!$AF:$AF,$B1377,'A-methods'!$H:$H,$C1377,'A-methods'!$A:$A,$D1377)</f>
        <v>0</v>
      </c>
      <c r="I1377" s="243">
        <f>SUMIFS('A-methods'!O:O,'A-methods'!$AG:$AG,"absolute",'A-methods'!$AF:$AF,$B1377,'A-methods'!$H:$H,$C1377,'A-methods'!$A:$A,$D1377)</f>
        <v>0</v>
      </c>
      <c r="J1377" s="243">
        <f>SUMIFS('A-methods'!P:P,'A-methods'!$AG:$AG,"absolute",'A-methods'!$AF:$AF,$B1377,'A-methods'!$H:$H,$C1377,'A-methods'!$A:$A,$D1377)</f>
        <v>0</v>
      </c>
      <c r="K1377" s="243">
        <f>SUMIFS('A-methods'!Q:Q,'A-methods'!$AG:$AG,"absolute",'A-methods'!$AF:$AF,$B1377,'A-methods'!$H:$H,$C1377,'A-methods'!$A:$A,$D1377)</f>
        <v>0</v>
      </c>
      <c r="L1377" s="243">
        <f>SUMIFS('A-methods'!R:R,'A-methods'!$AG:$AG,"absolute",'A-methods'!$AF:$AF,$B1377,'A-methods'!$H:$H,$C1377,'A-methods'!$A:$A,$D1377)</f>
        <v>0</v>
      </c>
      <c r="M1377" s="243">
        <f>SUMIFS('A-methods'!S:S,'A-methods'!$AG:$AG,"absolute",'A-methods'!$AF:$AF,$B1377,'A-methods'!$H:$H,$C1377,'A-methods'!$A:$A,$D1377)</f>
        <v>0</v>
      </c>
      <c r="N1377" s="243">
        <f>SUMIFS('A-methods'!T:T,'A-methods'!$AG:$AG,"absolute",'A-methods'!$AF:$AF,$B1377,'A-methods'!$H:$H,$C1377,'A-methods'!$A:$A,$D1377)</f>
        <v>0</v>
      </c>
      <c r="O1377" s="243">
        <f>SUMIFS('A-methods'!U:U,'A-methods'!$AG:$AG,"absolute",'A-methods'!$AF:$AF,$B1377,'A-methods'!$H:$H,$C1377,'A-methods'!$A:$A,$D1377)</f>
        <v>0</v>
      </c>
      <c r="P1377" s="243">
        <f>SUMIFS('A-methods'!V:V,'A-methods'!$AG:$AG,"absolute",'A-methods'!$AF:$AF,$B1377,'A-methods'!$H:$H,$C1377,'A-methods'!$A:$A,$D1377)</f>
        <v>0</v>
      </c>
      <c r="Q1377" s="243">
        <f>SUMIFS('A-methods'!W:W,'A-methods'!$AG:$AG,"absolute",'A-methods'!$AF:$AF,$B1377,'A-methods'!$H:$H,$C1377,'A-methods'!$A:$A,$D1377)</f>
        <v>0</v>
      </c>
      <c r="R1377" s="243">
        <f>SUMIFS('A-methods'!X:X,'A-methods'!$AG:$AG,"absolute",'A-methods'!$AF:$AF,$B1377,'A-methods'!$H:$H,$C1377,'A-methods'!$A:$A,$D1377)</f>
        <v>0</v>
      </c>
      <c r="S1377" s="243">
        <f>SUMIFS('A-methods'!Y:Y,'A-methods'!$AG:$AG,"absolute",'A-methods'!$AF:$AF,$B1377,'A-methods'!$H:$H,$C1377,'A-methods'!$A:$A,$D1377)</f>
        <v>0</v>
      </c>
      <c r="T1377" s="243">
        <f>SUMIFS('A-methods'!Z:Z,'A-methods'!$AG:$AG,"absolute",'A-methods'!$AF:$AF,$B1377,'A-methods'!$H:$H,$C1377,'A-methods'!$A:$A,$D1377)</f>
        <v>0</v>
      </c>
      <c r="U1377" s="243">
        <f>SUMIFS('A-methods'!AA:AA,'A-methods'!$AG:$AG,"absolute",'A-methods'!$AF:$AF,$B1377,'A-methods'!$H:$H,$C1377,'A-methods'!$A:$A,$D1377)</f>
        <v>0</v>
      </c>
      <c r="V1377" s="243">
        <f>SUMIFS('A-methods'!AB:AB,'A-methods'!$AG:$AG,"absolute",'A-methods'!$AF:$AF,$B1377,'A-methods'!$H:$H,$C1377,'A-methods'!$A:$A,$D1377)</f>
        <v>0</v>
      </c>
      <c r="W1377" s="243">
        <f>SUMIFS('A-methods'!AC:AC,'A-methods'!$AG:$AG,"absolute",'A-methods'!$AF:$AF,$B1377,'A-methods'!$H:$H,$C1377,'A-methods'!$A:$A,$D1377)</f>
        <v>0</v>
      </c>
      <c r="X1377" s="243">
        <f>SUMIFS('A-methods'!AD:AD,'A-methods'!$AG:$AG,"absolute",'A-methods'!$AF:$AF,$B1377,'A-methods'!$H:$H,$C1377,'A-methods'!$A:$A,$D1377)</f>
        <v>0</v>
      </c>
      <c r="Y1377" s="243">
        <f>SUMIFS('A-methods'!AE:AE,'A-methods'!$AG:$AG,"absolute",'A-methods'!$AF:$AF,$B1377,'A-methods'!$H:$H,$C1377,'A-methods'!$A:$A,$D1377)</f>
        <v>0</v>
      </c>
    </row>
    <row r="1378" spans="1:27">
      <c r="A1378" s="237" t="s">
        <v>256</v>
      </c>
      <c r="B1378" s="221" t="s">
        <v>372</v>
      </c>
      <c r="C1378" s="274" t="str">
        <f t="shared" si="133"/>
        <v>Tas</v>
      </c>
      <c r="D1378" s="272" t="str">
        <f t="shared" si="134"/>
        <v>Low</v>
      </c>
      <c r="E1378" s="195">
        <f>SUMIFS('A-methods'!K:K,'A-methods'!$AG:$AG,"absolute",'A-methods'!$AF:$AF,$B1378,'A-methods'!$H:$H,$C1378,'A-methods'!$A:$A,$D1378)</f>
        <v>0</v>
      </c>
      <c r="F1378" s="243">
        <f>SUMIFS('A-methods'!L:L,'A-methods'!$AG:$AG,"absolute",'A-methods'!$AF:$AF,$B1378,'A-methods'!$H:$H,$C1378,'A-methods'!$A:$A,$D1378)</f>
        <v>0</v>
      </c>
      <c r="G1378" s="243">
        <f>SUMIFS('A-methods'!M:M,'A-methods'!$AG:$AG,"absolute",'A-methods'!$AF:$AF,$B1378,'A-methods'!$H:$H,$C1378,'A-methods'!$A:$A,$D1378)</f>
        <v>0</v>
      </c>
      <c r="H1378" s="243">
        <f>SUMIFS('A-methods'!N:N,'A-methods'!$AG:$AG,"absolute",'A-methods'!$AF:$AF,$B1378,'A-methods'!$H:$H,$C1378,'A-methods'!$A:$A,$D1378)</f>
        <v>0</v>
      </c>
      <c r="I1378" s="243">
        <f>SUMIFS('A-methods'!O:O,'A-methods'!$AG:$AG,"absolute",'A-methods'!$AF:$AF,$B1378,'A-methods'!$H:$H,$C1378,'A-methods'!$A:$A,$D1378)</f>
        <v>0</v>
      </c>
      <c r="J1378" s="243">
        <f>SUMIFS('A-methods'!P:P,'A-methods'!$AG:$AG,"absolute",'A-methods'!$AF:$AF,$B1378,'A-methods'!$H:$H,$C1378,'A-methods'!$A:$A,$D1378)</f>
        <v>0</v>
      </c>
      <c r="K1378" s="243">
        <f>SUMIFS('A-methods'!Q:Q,'A-methods'!$AG:$AG,"absolute",'A-methods'!$AF:$AF,$B1378,'A-methods'!$H:$H,$C1378,'A-methods'!$A:$A,$D1378)</f>
        <v>0</v>
      </c>
      <c r="L1378" s="243">
        <f>SUMIFS('A-methods'!R:R,'A-methods'!$AG:$AG,"absolute",'A-methods'!$AF:$AF,$B1378,'A-methods'!$H:$H,$C1378,'A-methods'!$A:$A,$D1378)</f>
        <v>0</v>
      </c>
      <c r="M1378" s="243">
        <f>SUMIFS('A-methods'!S:S,'A-methods'!$AG:$AG,"absolute",'A-methods'!$AF:$AF,$B1378,'A-methods'!$H:$H,$C1378,'A-methods'!$A:$A,$D1378)</f>
        <v>0</v>
      </c>
      <c r="N1378" s="243">
        <f>SUMIFS('A-methods'!T:T,'A-methods'!$AG:$AG,"absolute",'A-methods'!$AF:$AF,$B1378,'A-methods'!$H:$H,$C1378,'A-methods'!$A:$A,$D1378)</f>
        <v>0</v>
      </c>
      <c r="O1378" s="243">
        <f>SUMIFS('A-methods'!U:U,'A-methods'!$AG:$AG,"absolute",'A-methods'!$AF:$AF,$B1378,'A-methods'!$H:$H,$C1378,'A-methods'!$A:$A,$D1378)</f>
        <v>0</v>
      </c>
      <c r="P1378" s="243">
        <f>SUMIFS('A-methods'!V:V,'A-methods'!$AG:$AG,"absolute",'A-methods'!$AF:$AF,$B1378,'A-methods'!$H:$H,$C1378,'A-methods'!$A:$A,$D1378)</f>
        <v>0</v>
      </c>
      <c r="Q1378" s="243">
        <f>SUMIFS('A-methods'!W:W,'A-methods'!$AG:$AG,"absolute",'A-methods'!$AF:$AF,$B1378,'A-methods'!$H:$H,$C1378,'A-methods'!$A:$A,$D1378)</f>
        <v>0</v>
      </c>
      <c r="R1378" s="243">
        <f>SUMIFS('A-methods'!X:X,'A-methods'!$AG:$AG,"absolute",'A-methods'!$AF:$AF,$B1378,'A-methods'!$H:$H,$C1378,'A-methods'!$A:$A,$D1378)</f>
        <v>0</v>
      </c>
      <c r="S1378" s="243">
        <f>SUMIFS('A-methods'!Y:Y,'A-methods'!$AG:$AG,"absolute",'A-methods'!$AF:$AF,$B1378,'A-methods'!$H:$H,$C1378,'A-methods'!$A:$A,$D1378)</f>
        <v>0</v>
      </c>
      <c r="T1378" s="243">
        <f>SUMIFS('A-methods'!Z:Z,'A-methods'!$AG:$AG,"absolute",'A-methods'!$AF:$AF,$B1378,'A-methods'!$H:$H,$C1378,'A-methods'!$A:$A,$D1378)</f>
        <v>0</v>
      </c>
      <c r="U1378" s="243">
        <f>SUMIFS('A-methods'!AA:AA,'A-methods'!$AG:$AG,"absolute",'A-methods'!$AF:$AF,$B1378,'A-methods'!$H:$H,$C1378,'A-methods'!$A:$A,$D1378)</f>
        <v>0</v>
      </c>
      <c r="V1378" s="243">
        <f>SUMIFS('A-methods'!AB:AB,'A-methods'!$AG:$AG,"absolute",'A-methods'!$AF:$AF,$B1378,'A-methods'!$H:$H,$C1378,'A-methods'!$A:$A,$D1378)</f>
        <v>0</v>
      </c>
      <c r="W1378" s="243">
        <f>SUMIFS('A-methods'!AC:AC,'A-methods'!$AG:$AG,"absolute",'A-methods'!$AF:$AF,$B1378,'A-methods'!$H:$H,$C1378,'A-methods'!$A:$A,$D1378)</f>
        <v>0</v>
      </c>
      <c r="X1378" s="243">
        <f>SUMIFS('A-methods'!AD:AD,'A-methods'!$AG:$AG,"absolute",'A-methods'!$AF:$AF,$B1378,'A-methods'!$H:$H,$C1378,'A-methods'!$A:$A,$D1378)</f>
        <v>0</v>
      </c>
      <c r="Y1378" s="243">
        <f>SUMIFS('A-methods'!AE:AE,'A-methods'!$AG:$AG,"absolute",'A-methods'!$AF:$AF,$B1378,'A-methods'!$H:$H,$C1378,'A-methods'!$A:$A,$D1378)</f>
        <v>0</v>
      </c>
    </row>
    <row r="1379" spans="1:27">
      <c r="A1379" s="237" t="s">
        <v>370</v>
      </c>
      <c r="B1379" s="221" t="s">
        <v>371</v>
      </c>
      <c r="C1379" s="274" t="str">
        <f t="shared" si="133"/>
        <v>Tas</v>
      </c>
      <c r="D1379" s="272" t="str">
        <f t="shared" si="134"/>
        <v>Low</v>
      </c>
      <c r="E1379" s="195">
        <f>SUMIFS('A-methods'!K:K,'A-methods'!$AG:$AG,"absolute",'A-methods'!$AF:$AF,$B1379,'A-methods'!$H:$H,$C1379,'A-methods'!$A:$A,$D1379)</f>
        <v>0</v>
      </c>
      <c r="F1379" s="243">
        <f>SUMIFS('A-methods'!L:L,'A-methods'!$AG:$AG,"absolute",'A-methods'!$AF:$AF,$B1379,'A-methods'!$H:$H,$C1379,'A-methods'!$A:$A,$D1379)</f>
        <v>0</v>
      </c>
      <c r="G1379" s="243">
        <f>SUMIFS('A-methods'!M:M,'A-methods'!$AG:$AG,"absolute",'A-methods'!$AF:$AF,$B1379,'A-methods'!$H:$H,$C1379,'A-methods'!$A:$A,$D1379)</f>
        <v>0</v>
      </c>
      <c r="H1379" s="243">
        <f>SUMIFS('A-methods'!N:N,'A-methods'!$AG:$AG,"absolute",'A-methods'!$AF:$AF,$B1379,'A-methods'!$H:$H,$C1379,'A-methods'!$A:$A,$D1379)</f>
        <v>0</v>
      </c>
      <c r="I1379" s="243">
        <f>SUMIFS('A-methods'!O:O,'A-methods'!$AG:$AG,"absolute",'A-methods'!$AF:$AF,$B1379,'A-methods'!$H:$H,$C1379,'A-methods'!$A:$A,$D1379)</f>
        <v>0</v>
      </c>
      <c r="J1379" s="243">
        <f>SUMIFS('A-methods'!P:P,'A-methods'!$AG:$AG,"absolute",'A-methods'!$AF:$AF,$B1379,'A-methods'!$H:$H,$C1379,'A-methods'!$A:$A,$D1379)</f>
        <v>0</v>
      </c>
      <c r="K1379" s="243">
        <f>SUMIFS('A-methods'!Q:Q,'A-methods'!$AG:$AG,"absolute",'A-methods'!$AF:$AF,$B1379,'A-methods'!$H:$H,$C1379,'A-methods'!$A:$A,$D1379)</f>
        <v>0</v>
      </c>
      <c r="L1379" s="243">
        <f>SUMIFS('A-methods'!R:R,'A-methods'!$AG:$AG,"absolute",'A-methods'!$AF:$AF,$B1379,'A-methods'!$H:$H,$C1379,'A-methods'!$A:$A,$D1379)</f>
        <v>0</v>
      </c>
      <c r="M1379" s="243">
        <f>SUMIFS('A-methods'!S:S,'A-methods'!$AG:$AG,"absolute",'A-methods'!$AF:$AF,$B1379,'A-methods'!$H:$H,$C1379,'A-methods'!$A:$A,$D1379)</f>
        <v>0</v>
      </c>
      <c r="N1379" s="243">
        <f>SUMIFS('A-methods'!T:T,'A-methods'!$AG:$AG,"absolute",'A-methods'!$AF:$AF,$B1379,'A-methods'!$H:$H,$C1379,'A-methods'!$A:$A,$D1379)</f>
        <v>0</v>
      </c>
      <c r="O1379" s="243">
        <f>SUMIFS('A-methods'!U:U,'A-methods'!$AG:$AG,"absolute",'A-methods'!$AF:$AF,$B1379,'A-methods'!$H:$H,$C1379,'A-methods'!$A:$A,$D1379)</f>
        <v>0</v>
      </c>
      <c r="P1379" s="243">
        <f>SUMIFS('A-methods'!V:V,'A-methods'!$AG:$AG,"absolute",'A-methods'!$AF:$AF,$B1379,'A-methods'!$H:$H,$C1379,'A-methods'!$A:$A,$D1379)</f>
        <v>0</v>
      </c>
      <c r="Q1379" s="243">
        <f>SUMIFS('A-methods'!W:W,'A-methods'!$AG:$AG,"absolute",'A-methods'!$AF:$AF,$B1379,'A-methods'!$H:$H,$C1379,'A-methods'!$A:$A,$D1379)</f>
        <v>0</v>
      </c>
      <c r="R1379" s="243">
        <f>SUMIFS('A-methods'!X:X,'A-methods'!$AG:$AG,"absolute",'A-methods'!$AF:$AF,$B1379,'A-methods'!$H:$H,$C1379,'A-methods'!$A:$A,$D1379)</f>
        <v>0</v>
      </c>
      <c r="S1379" s="243">
        <f>SUMIFS('A-methods'!Y:Y,'A-methods'!$AG:$AG,"absolute",'A-methods'!$AF:$AF,$B1379,'A-methods'!$H:$H,$C1379,'A-methods'!$A:$A,$D1379)</f>
        <v>0</v>
      </c>
      <c r="T1379" s="243">
        <f>SUMIFS('A-methods'!Z:Z,'A-methods'!$AG:$AG,"absolute",'A-methods'!$AF:$AF,$B1379,'A-methods'!$H:$H,$C1379,'A-methods'!$A:$A,$D1379)</f>
        <v>0</v>
      </c>
      <c r="U1379" s="243">
        <f>SUMIFS('A-methods'!AA:AA,'A-methods'!$AG:$AG,"absolute",'A-methods'!$AF:$AF,$B1379,'A-methods'!$H:$H,$C1379,'A-methods'!$A:$A,$D1379)</f>
        <v>0</v>
      </c>
      <c r="V1379" s="243">
        <f>SUMIFS('A-methods'!AB:AB,'A-methods'!$AG:$AG,"absolute",'A-methods'!$AF:$AF,$B1379,'A-methods'!$H:$H,$C1379,'A-methods'!$A:$A,$D1379)</f>
        <v>0</v>
      </c>
      <c r="W1379" s="243">
        <f>SUMIFS('A-methods'!AC:AC,'A-methods'!$AG:$AG,"absolute",'A-methods'!$AF:$AF,$B1379,'A-methods'!$H:$H,$C1379,'A-methods'!$A:$A,$D1379)</f>
        <v>0</v>
      </c>
      <c r="X1379" s="243">
        <f>SUMIFS('A-methods'!AD:AD,'A-methods'!$AG:$AG,"absolute",'A-methods'!$AF:$AF,$B1379,'A-methods'!$H:$H,$C1379,'A-methods'!$A:$A,$D1379)</f>
        <v>0</v>
      </c>
      <c r="Y1379" s="243">
        <f>SUMIFS('A-methods'!AE:AE,'A-methods'!$AG:$AG,"absolute",'A-methods'!$AF:$AF,$B1379,'A-methods'!$H:$H,$C1379,'A-methods'!$A:$A,$D1379)</f>
        <v>0</v>
      </c>
    </row>
    <row r="1380" spans="1:27">
      <c r="A1380" s="237" t="s">
        <v>381</v>
      </c>
      <c r="B1380" s="221" t="s">
        <v>382</v>
      </c>
      <c r="C1380" s="274" t="str">
        <f t="shared" si="133"/>
        <v>Tas</v>
      </c>
      <c r="D1380" s="272" t="str">
        <f t="shared" si="134"/>
        <v>Low</v>
      </c>
      <c r="E1380" s="195">
        <f>SUMIFS('A-methods'!K:K,'A-methods'!$AG:$AG,"absolute",'A-methods'!$AF:$AF,$B1380,'A-methods'!$H:$H,$C1380,'A-methods'!$A:$A,$D1380)</f>
        <v>0</v>
      </c>
      <c r="F1380" s="243">
        <f>SUMIFS('A-methods'!L:L,'A-methods'!$AG:$AG,"absolute",'A-methods'!$AF:$AF,$B1380,'A-methods'!$H:$H,$C1380,'A-methods'!$A:$A,$D1380)</f>
        <v>0</v>
      </c>
      <c r="G1380" s="243">
        <f>SUMIFS('A-methods'!M:M,'A-methods'!$AG:$AG,"absolute",'A-methods'!$AF:$AF,$B1380,'A-methods'!$H:$H,$C1380,'A-methods'!$A:$A,$D1380)</f>
        <v>0</v>
      </c>
      <c r="H1380" s="243">
        <f>SUMIFS('A-methods'!N:N,'A-methods'!$AG:$AG,"absolute",'A-methods'!$AF:$AF,$B1380,'A-methods'!$H:$H,$C1380,'A-methods'!$A:$A,$D1380)</f>
        <v>0</v>
      </c>
      <c r="I1380" s="243">
        <f>SUMIFS('A-methods'!O:O,'A-methods'!$AG:$AG,"absolute",'A-methods'!$AF:$AF,$B1380,'A-methods'!$H:$H,$C1380,'A-methods'!$A:$A,$D1380)</f>
        <v>0</v>
      </c>
      <c r="J1380" s="243">
        <f>SUMIFS('A-methods'!P:P,'A-methods'!$AG:$AG,"absolute",'A-methods'!$AF:$AF,$B1380,'A-methods'!$H:$H,$C1380,'A-methods'!$A:$A,$D1380)</f>
        <v>0</v>
      </c>
      <c r="K1380" s="243">
        <f>SUMIFS('A-methods'!Q:Q,'A-methods'!$AG:$AG,"absolute",'A-methods'!$AF:$AF,$B1380,'A-methods'!$H:$H,$C1380,'A-methods'!$A:$A,$D1380)</f>
        <v>0</v>
      </c>
      <c r="L1380" s="243">
        <f>SUMIFS('A-methods'!R:R,'A-methods'!$AG:$AG,"absolute",'A-methods'!$AF:$AF,$B1380,'A-methods'!$H:$H,$C1380,'A-methods'!$A:$A,$D1380)</f>
        <v>0</v>
      </c>
      <c r="M1380" s="243">
        <f>SUMIFS('A-methods'!S:S,'A-methods'!$AG:$AG,"absolute",'A-methods'!$AF:$AF,$B1380,'A-methods'!$H:$H,$C1380,'A-methods'!$A:$A,$D1380)</f>
        <v>0</v>
      </c>
      <c r="N1380" s="243">
        <f>SUMIFS('A-methods'!T:T,'A-methods'!$AG:$AG,"absolute",'A-methods'!$AF:$AF,$B1380,'A-methods'!$H:$H,$C1380,'A-methods'!$A:$A,$D1380)</f>
        <v>0</v>
      </c>
      <c r="O1380" s="243">
        <f>SUMIFS('A-methods'!U:U,'A-methods'!$AG:$AG,"absolute",'A-methods'!$AF:$AF,$B1380,'A-methods'!$H:$H,$C1380,'A-methods'!$A:$A,$D1380)</f>
        <v>0</v>
      </c>
      <c r="P1380" s="243">
        <f>SUMIFS('A-methods'!V:V,'A-methods'!$AG:$AG,"absolute",'A-methods'!$AF:$AF,$B1380,'A-methods'!$H:$H,$C1380,'A-methods'!$A:$A,$D1380)</f>
        <v>0</v>
      </c>
      <c r="Q1380" s="243">
        <f>SUMIFS('A-methods'!W:W,'A-methods'!$AG:$AG,"absolute",'A-methods'!$AF:$AF,$B1380,'A-methods'!$H:$H,$C1380,'A-methods'!$A:$A,$D1380)</f>
        <v>0</v>
      </c>
      <c r="R1380" s="243">
        <f>SUMIFS('A-methods'!X:X,'A-methods'!$AG:$AG,"absolute",'A-methods'!$AF:$AF,$B1380,'A-methods'!$H:$H,$C1380,'A-methods'!$A:$A,$D1380)</f>
        <v>0</v>
      </c>
      <c r="S1380" s="243">
        <f>SUMIFS('A-methods'!Y:Y,'A-methods'!$AG:$AG,"absolute",'A-methods'!$AF:$AF,$B1380,'A-methods'!$H:$H,$C1380,'A-methods'!$A:$A,$D1380)</f>
        <v>0</v>
      </c>
      <c r="T1380" s="243">
        <f>SUMIFS('A-methods'!Z:Z,'A-methods'!$AG:$AG,"absolute",'A-methods'!$AF:$AF,$B1380,'A-methods'!$H:$H,$C1380,'A-methods'!$A:$A,$D1380)</f>
        <v>0</v>
      </c>
      <c r="U1380" s="243">
        <f>SUMIFS('A-methods'!AA:AA,'A-methods'!$AG:$AG,"absolute",'A-methods'!$AF:$AF,$B1380,'A-methods'!$H:$H,$C1380,'A-methods'!$A:$A,$D1380)</f>
        <v>0</v>
      </c>
      <c r="V1380" s="243">
        <f>SUMIFS('A-methods'!AB:AB,'A-methods'!$AG:$AG,"absolute",'A-methods'!$AF:$AF,$B1380,'A-methods'!$H:$H,$C1380,'A-methods'!$A:$A,$D1380)</f>
        <v>0</v>
      </c>
      <c r="W1380" s="243">
        <f>SUMIFS('A-methods'!AC:AC,'A-methods'!$AG:$AG,"absolute",'A-methods'!$AF:$AF,$B1380,'A-methods'!$H:$H,$C1380,'A-methods'!$A:$A,$D1380)</f>
        <v>0</v>
      </c>
      <c r="X1380" s="243">
        <f>SUMIFS('A-methods'!AD:AD,'A-methods'!$AG:$AG,"absolute",'A-methods'!$AF:$AF,$B1380,'A-methods'!$H:$H,$C1380,'A-methods'!$A:$A,$D1380)</f>
        <v>0</v>
      </c>
      <c r="Y1380" s="243">
        <f>SUMIFS('A-methods'!AE:AE,'A-methods'!$AG:$AG,"absolute",'A-methods'!$AF:$AF,$B1380,'A-methods'!$H:$H,$C1380,'A-methods'!$A:$A,$D1380)</f>
        <v>0</v>
      </c>
    </row>
    <row r="1381" spans="1:27">
      <c r="A1381" s="237" t="s">
        <v>257</v>
      </c>
      <c r="B1381" s="221" t="s">
        <v>194</v>
      </c>
      <c r="C1381" s="274" t="str">
        <f t="shared" si="133"/>
        <v>Tas</v>
      </c>
      <c r="D1381" s="272" t="str">
        <f t="shared" si="134"/>
        <v>Low</v>
      </c>
      <c r="E1381" s="195">
        <f>SUMIFS('A-methods'!K:K,'A-methods'!$AG:$AG,"absolute",'A-methods'!$AF:$AF,$B1381,'A-methods'!$H:$H,$C1381,'A-methods'!$A:$A,$D1381)</f>
        <v>0</v>
      </c>
      <c r="F1381" s="243">
        <f>SUMIFS('A-methods'!L:L,'A-methods'!$AG:$AG,"absolute",'A-methods'!$AF:$AF,$B1381,'A-methods'!$H:$H,$C1381,'A-methods'!$A:$A,$D1381)</f>
        <v>0</v>
      </c>
      <c r="G1381" s="243">
        <f>SUMIFS('A-methods'!M:M,'A-methods'!$AG:$AG,"absolute",'A-methods'!$AF:$AF,$B1381,'A-methods'!$H:$H,$C1381,'A-methods'!$A:$A,$D1381)</f>
        <v>0</v>
      </c>
      <c r="H1381" s="243">
        <f>SUMIFS('A-methods'!N:N,'A-methods'!$AG:$AG,"absolute",'A-methods'!$AF:$AF,$B1381,'A-methods'!$H:$H,$C1381,'A-methods'!$A:$A,$D1381)</f>
        <v>0</v>
      </c>
      <c r="I1381" s="243">
        <f>SUMIFS('A-methods'!O:O,'A-methods'!$AG:$AG,"absolute",'A-methods'!$AF:$AF,$B1381,'A-methods'!$H:$H,$C1381,'A-methods'!$A:$A,$D1381)</f>
        <v>0</v>
      </c>
      <c r="J1381" s="243">
        <f>SUMIFS('A-methods'!P:P,'A-methods'!$AG:$AG,"absolute",'A-methods'!$AF:$AF,$B1381,'A-methods'!$H:$H,$C1381,'A-methods'!$A:$A,$D1381)</f>
        <v>0</v>
      </c>
      <c r="K1381" s="243">
        <f>SUMIFS('A-methods'!Q:Q,'A-methods'!$AG:$AG,"absolute",'A-methods'!$AF:$AF,$B1381,'A-methods'!$H:$H,$C1381,'A-methods'!$A:$A,$D1381)</f>
        <v>0</v>
      </c>
      <c r="L1381" s="243">
        <f>SUMIFS('A-methods'!R:R,'A-methods'!$AG:$AG,"absolute",'A-methods'!$AF:$AF,$B1381,'A-methods'!$H:$H,$C1381,'A-methods'!$A:$A,$D1381)</f>
        <v>0</v>
      </c>
      <c r="M1381" s="243">
        <f>SUMIFS('A-methods'!S:S,'A-methods'!$AG:$AG,"absolute",'A-methods'!$AF:$AF,$B1381,'A-methods'!$H:$H,$C1381,'A-methods'!$A:$A,$D1381)</f>
        <v>0</v>
      </c>
      <c r="N1381" s="243">
        <f>SUMIFS('A-methods'!T:T,'A-methods'!$AG:$AG,"absolute",'A-methods'!$AF:$AF,$B1381,'A-methods'!$H:$H,$C1381,'A-methods'!$A:$A,$D1381)</f>
        <v>0</v>
      </c>
      <c r="O1381" s="243">
        <f>SUMIFS('A-methods'!U:U,'A-methods'!$AG:$AG,"absolute",'A-methods'!$AF:$AF,$B1381,'A-methods'!$H:$H,$C1381,'A-methods'!$A:$A,$D1381)</f>
        <v>0</v>
      </c>
      <c r="P1381" s="243">
        <f>SUMIFS('A-methods'!V:V,'A-methods'!$AG:$AG,"absolute",'A-methods'!$AF:$AF,$B1381,'A-methods'!$H:$H,$C1381,'A-methods'!$A:$A,$D1381)</f>
        <v>0</v>
      </c>
      <c r="Q1381" s="243">
        <f>SUMIFS('A-methods'!W:W,'A-methods'!$AG:$AG,"absolute",'A-methods'!$AF:$AF,$B1381,'A-methods'!$H:$H,$C1381,'A-methods'!$A:$A,$D1381)</f>
        <v>0</v>
      </c>
      <c r="R1381" s="243">
        <f>SUMIFS('A-methods'!X:X,'A-methods'!$AG:$AG,"absolute",'A-methods'!$AF:$AF,$B1381,'A-methods'!$H:$H,$C1381,'A-methods'!$A:$A,$D1381)</f>
        <v>0</v>
      </c>
      <c r="S1381" s="243">
        <f>SUMIFS('A-methods'!Y:Y,'A-methods'!$AG:$AG,"absolute",'A-methods'!$AF:$AF,$B1381,'A-methods'!$H:$H,$C1381,'A-methods'!$A:$A,$D1381)</f>
        <v>0</v>
      </c>
      <c r="T1381" s="243">
        <f>SUMIFS('A-methods'!Z:Z,'A-methods'!$AG:$AG,"absolute",'A-methods'!$AF:$AF,$B1381,'A-methods'!$H:$H,$C1381,'A-methods'!$A:$A,$D1381)</f>
        <v>0</v>
      </c>
      <c r="U1381" s="243">
        <f>SUMIFS('A-methods'!AA:AA,'A-methods'!$AG:$AG,"absolute",'A-methods'!$AF:$AF,$B1381,'A-methods'!$H:$H,$C1381,'A-methods'!$A:$A,$D1381)</f>
        <v>0</v>
      </c>
      <c r="V1381" s="243">
        <f>SUMIFS('A-methods'!AB:AB,'A-methods'!$AG:$AG,"absolute",'A-methods'!$AF:$AF,$B1381,'A-methods'!$H:$H,$C1381,'A-methods'!$A:$A,$D1381)</f>
        <v>0</v>
      </c>
      <c r="W1381" s="243">
        <f>SUMIFS('A-methods'!AC:AC,'A-methods'!$AG:$AG,"absolute",'A-methods'!$AF:$AF,$B1381,'A-methods'!$H:$H,$C1381,'A-methods'!$A:$A,$D1381)</f>
        <v>0</v>
      </c>
      <c r="X1381" s="243">
        <f>SUMIFS('A-methods'!AD:AD,'A-methods'!$AG:$AG,"absolute",'A-methods'!$AF:$AF,$B1381,'A-methods'!$H:$H,$C1381,'A-methods'!$A:$A,$D1381)</f>
        <v>0</v>
      </c>
      <c r="Y1381" s="243">
        <f>SUMIFS('A-methods'!AE:AE,'A-methods'!$AG:$AG,"absolute",'A-methods'!$AF:$AF,$B1381,'A-methods'!$H:$H,$C1381,'A-methods'!$A:$A,$D1381)</f>
        <v>0</v>
      </c>
    </row>
    <row r="1382" spans="1:27">
      <c r="A1382" s="237" t="s">
        <v>159</v>
      </c>
      <c r="B1382" s="221" t="s">
        <v>203</v>
      </c>
      <c r="C1382" s="274" t="str">
        <f t="shared" si="133"/>
        <v>Tas</v>
      </c>
      <c r="D1382" s="272" t="str">
        <f t="shared" si="134"/>
        <v>Low</v>
      </c>
      <c r="E1382" s="195">
        <f>SUMIFS('A-methods'!K:K,'A-methods'!$AG:$AG,"absolute",'A-methods'!$AF:$AF,$B1382,'A-methods'!$H:$H,$C1382,'A-methods'!$A:$A,$D1382)</f>
        <v>-65.599999999999994</v>
      </c>
      <c r="F1382" s="243">
        <f>SUMIFS('A-methods'!L:L,'A-methods'!$AG:$AG,"absolute",'A-methods'!$AF:$AF,$B1382,'A-methods'!$H:$H,$C1382,'A-methods'!$A:$A,$D1382)</f>
        <v>-65.599999999999994</v>
      </c>
      <c r="G1382" s="243">
        <f>SUMIFS('A-methods'!M:M,'A-methods'!$AG:$AG,"absolute",'A-methods'!$AF:$AF,$B1382,'A-methods'!$H:$H,$C1382,'A-methods'!$A:$A,$D1382)</f>
        <v>-65.599999999999994</v>
      </c>
      <c r="H1382" s="243">
        <f>SUMIFS('A-methods'!N:N,'A-methods'!$AG:$AG,"absolute",'A-methods'!$AF:$AF,$B1382,'A-methods'!$H:$H,$C1382,'A-methods'!$A:$A,$D1382)</f>
        <v>-65.599999999999994</v>
      </c>
      <c r="I1382" s="243">
        <f>SUMIFS('A-methods'!O:O,'A-methods'!$AG:$AG,"absolute",'A-methods'!$AF:$AF,$B1382,'A-methods'!$H:$H,$C1382,'A-methods'!$A:$A,$D1382)</f>
        <v>-65.599999999999994</v>
      </c>
      <c r="J1382" s="243">
        <f>SUMIFS('A-methods'!P:P,'A-methods'!$AG:$AG,"absolute",'A-methods'!$AF:$AF,$B1382,'A-methods'!$H:$H,$C1382,'A-methods'!$A:$A,$D1382)</f>
        <v>-65.599999999999994</v>
      </c>
      <c r="K1382" s="243">
        <f>SUMIFS('A-methods'!Q:Q,'A-methods'!$AG:$AG,"absolute",'A-methods'!$AF:$AF,$B1382,'A-methods'!$H:$H,$C1382,'A-methods'!$A:$A,$D1382)</f>
        <v>-65.599999999999994</v>
      </c>
      <c r="L1382" s="243">
        <f>SUMIFS('A-methods'!R:R,'A-methods'!$AG:$AG,"absolute",'A-methods'!$AF:$AF,$B1382,'A-methods'!$H:$H,$C1382,'A-methods'!$A:$A,$D1382)</f>
        <v>-65.599999999999994</v>
      </c>
      <c r="M1382" s="243">
        <f>SUMIFS('A-methods'!S:S,'A-methods'!$AG:$AG,"absolute",'A-methods'!$AF:$AF,$B1382,'A-methods'!$H:$H,$C1382,'A-methods'!$A:$A,$D1382)</f>
        <v>-65.599999999999994</v>
      </c>
      <c r="N1382" s="243">
        <f>SUMIFS('A-methods'!T:T,'A-methods'!$AG:$AG,"absolute",'A-methods'!$AF:$AF,$B1382,'A-methods'!$H:$H,$C1382,'A-methods'!$A:$A,$D1382)</f>
        <v>-65.599999999999994</v>
      </c>
      <c r="O1382" s="243">
        <f>SUMIFS('A-methods'!U:U,'A-methods'!$AG:$AG,"absolute",'A-methods'!$AF:$AF,$B1382,'A-methods'!$H:$H,$C1382,'A-methods'!$A:$A,$D1382)</f>
        <v>-65.599999999999994</v>
      </c>
      <c r="P1382" s="243">
        <f>SUMIFS('A-methods'!V:V,'A-methods'!$AG:$AG,"absolute",'A-methods'!$AF:$AF,$B1382,'A-methods'!$H:$H,$C1382,'A-methods'!$A:$A,$D1382)</f>
        <v>-65.599999999999994</v>
      </c>
      <c r="Q1382" s="243">
        <f>SUMIFS('A-methods'!W:W,'A-methods'!$AG:$AG,"absolute",'A-methods'!$AF:$AF,$B1382,'A-methods'!$H:$H,$C1382,'A-methods'!$A:$A,$D1382)</f>
        <v>-65.599999999999994</v>
      </c>
      <c r="R1382" s="243">
        <f>SUMIFS('A-methods'!X:X,'A-methods'!$AG:$AG,"absolute",'A-methods'!$AF:$AF,$B1382,'A-methods'!$H:$H,$C1382,'A-methods'!$A:$A,$D1382)</f>
        <v>-65.599999999999994</v>
      </c>
      <c r="S1382" s="243">
        <f>SUMIFS('A-methods'!Y:Y,'A-methods'!$AG:$AG,"absolute",'A-methods'!$AF:$AF,$B1382,'A-methods'!$H:$H,$C1382,'A-methods'!$A:$A,$D1382)</f>
        <v>-65.599999999999994</v>
      </c>
      <c r="T1382" s="243">
        <f>SUMIFS('A-methods'!Z:Z,'A-methods'!$AG:$AG,"absolute",'A-methods'!$AF:$AF,$B1382,'A-methods'!$H:$H,$C1382,'A-methods'!$A:$A,$D1382)</f>
        <v>-65.599999999999994</v>
      </c>
      <c r="U1382" s="243">
        <f>SUMIFS('A-methods'!AA:AA,'A-methods'!$AG:$AG,"absolute",'A-methods'!$AF:$AF,$B1382,'A-methods'!$H:$H,$C1382,'A-methods'!$A:$A,$D1382)</f>
        <v>-65.599999999999994</v>
      </c>
      <c r="V1382" s="243">
        <f>SUMIFS('A-methods'!AB:AB,'A-methods'!$AG:$AG,"absolute",'A-methods'!$AF:$AF,$B1382,'A-methods'!$H:$H,$C1382,'A-methods'!$A:$A,$D1382)</f>
        <v>-65.599999999999994</v>
      </c>
      <c r="W1382" s="243">
        <f>SUMIFS('A-methods'!AC:AC,'A-methods'!$AG:$AG,"absolute",'A-methods'!$AF:$AF,$B1382,'A-methods'!$H:$H,$C1382,'A-methods'!$A:$A,$D1382)</f>
        <v>-65.599999999999994</v>
      </c>
      <c r="X1382" s="243">
        <f>SUMIFS('A-methods'!AD:AD,'A-methods'!$AG:$AG,"absolute",'A-methods'!$AF:$AF,$B1382,'A-methods'!$H:$H,$C1382,'A-methods'!$A:$A,$D1382)</f>
        <v>-65.599999999999994</v>
      </c>
      <c r="Y1382" s="243">
        <f>SUMIFS('A-methods'!AE:AE,'A-methods'!$AG:$AG,"absolute",'A-methods'!$AF:$AF,$B1382,'A-methods'!$H:$H,$C1382,'A-methods'!$A:$A,$D1382)</f>
        <v>-65.599999999999994</v>
      </c>
    </row>
    <row r="1383" spans="1:27">
      <c r="A1383" s="237" t="s">
        <v>258</v>
      </c>
      <c r="B1383" s="221" t="s">
        <v>766</v>
      </c>
      <c r="C1383" s="274" t="str">
        <f t="shared" si="133"/>
        <v>Tas</v>
      </c>
      <c r="D1383" s="272" t="str">
        <f t="shared" si="134"/>
        <v>Low</v>
      </c>
      <c r="E1383" s="195">
        <f>SUMIFS('A-methods'!K:K,'A-methods'!$AG:$AG,"absolute",'A-methods'!$AF:$AF,$B1383,'A-methods'!$H:$H,$C1383,'A-methods'!$A:$A,$D1383)</f>
        <v>920.89026517968841</v>
      </c>
      <c r="F1383" s="243">
        <f>SUMIFS('A-methods'!L:L,'A-methods'!$AG:$AG,"absolute",'A-methods'!$AF:$AF,$B1383,'A-methods'!$H:$H,$C1383,'A-methods'!$A:$A,$D1383)</f>
        <v>902.4724598760946</v>
      </c>
      <c r="G1383" s="243">
        <f>SUMIFS('A-methods'!M:M,'A-methods'!$AG:$AG,"absolute",'A-methods'!$AF:$AF,$B1383,'A-methods'!$H:$H,$C1383,'A-methods'!$A:$A,$D1383)</f>
        <v>884.42301067857272</v>
      </c>
      <c r="H1383" s="243">
        <f>SUMIFS('A-methods'!N:N,'A-methods'!$AG:$AG,"absolute",'A-methods'!$AF:$AF,$B1383,'A-methods'!$H:$H,$C1383,'A-methods'!$A:$A,$D1383)</f>
        <v>866.73455046500123</v>
      </c>
      <c r="I1383" s="243">
        <f>SUMIFS('A-methods'!O:O,'A-methods'!$AG:$AG,"absolute",'A-methods'!$AF:$AF,$B1383,'A-methods'!$H:$H,$C1383,'A-methods'!$A:$A,$D1383)</f>
        <v>849.39985945570118</v>
      </c>
      <c r="J1383" s="243">
        <f>SUMIFS('A-methods'!P:P,'A-methods'!$AG:$AG,"absolute",'A-methods'!$AF:$AF,$B1383,'A-methods'!$H:$H,$C1383,'A-methods'!$A:$A,$D1383)</f>
        <v>832.41186226658715</v>
      </c>
      <c r="K1383" s="243">
        <f>SUMIFS('A-methods'!Q:Q,'A-methods'!$AG:$AG,"absolute",'A-methods'!$AF:$AF,$B1383,'A-methods'!$H:$H,$C1383,'A-methods'!$A:$A,$D1383)</f>
        <v>815.76362502125539</v>
      </c>
      <c r="L1383" s="243">
        <f>SUMIFS('A-methods'!R:R,'A-methods'!$AG:$AG,"absolute",'A-methods'!$AF:$AF,$B1383,'A-methods'!$H:$H,$C1383,'A-methods'!$A:$A,$D1383)</f>
        <v>799.44835252083033</v>
      </c>
      <c r="M1383" s="243">
        <f>SUMIFS('A-methods'!S:S,'A-methods'!$AG:$AG,"absolute",'A-methods'!$AF:$AF,$B1383,'A-methods'!$H:$H,$C1383,'A-methods'!$A:$A,$D1383)</f>
        <v>783.45938547041374</v>
      </c>
      <c r="N1383" s="243">
        <f>SUMIFS('A-methods'!T:T,'A-methods'!$AG:$AG,"absolute",'A-methods'!$AF:$AF,$B1383,'A-methods'!$H:$H,$C1383,'A-methods'!$A:$A,$D1383)</f>
        <v>767.7901977610054</v>
      </c>
      <c r="O1383" s="243">
        <f>SUMIFS('A-methods'!U:U,'A-methods'!$AG:$AG,"absolute",'A-methods'!$AF:$AF,$B1383,'A-methods'!$H:$H,$C1383,'A-methods'!$A:$A,$D1383)</f>
        <v>752.43439380578525</v>
      </c>
      <c r="P1383" s="243">
        <f>SUMIFS('A-methods'!V:V,'A-methods'!$AG:$AG,"absolute",'A-methods'!$AF:$AF,$B1383,'A-methods'!$H:$H,$C1383,'A-methods'!$A:$A,$D1383)</f>
        <v>737.38570592966948</v>
      </c>
      <c r="Q1383" s="243">
        <f>SUMIFS('A-methods'!W:W,'A-methods'!$AG:$AG,"absolute",'A-methods'!$AF:$AF,$B1383,'A-methods'!$H:$H,$C1383,'A-methods'!$A:$A,$D1383)</f>
        <v>722.63799181107606</v>
      </c>
      <c r="R1383" s="243">
        <f>SUMIFS('A-methods'!X:X,'A-methods'!$AG:$AG,"absolute",'A-methods'!$AF:$AF,$B1383,'A-methods'!$H:$H,$C1383,'A-methods'!$A:$A,$D1383)</f>
        <v>708.18523197485456</v>
      </c>
      <c r="S1383" s="243">
        <f>SUMIFS('A-methods'!Y:Y,'A-methods'!$AG:$AG,"absolute",'A-methods'!$AF:$AF,$B1383,'A-methods'!$H:$H,$C1383,'A-methods'!$A:$A,$D1383)</f>
        <v>694.0215273353574</v>
      </c>
      <c r="T1383" s="243">
        <f>SUMIFS('A-methods'!Z:Z,'A-methods'!$AG:$AG,"absolute",'A-methods'!$AF:$AF,$B1383,'A-methods'!$H:$H,$C1383,'A-methods'!$A:$A,$D1383)</f>
        <v>680.1410967886502</v>
      </c>
      <c r="U1383" s="243">
        <f>SUMIFS('A-methods'!AA:AA,'A-methods'!$AG:$AG,"absolute",'A-methods'!$AF:$AF,$B1383,'A-methods'!$H:$H,$C1383,'A-methods'!$A:$A,$D1383)</f>
        <v>666.53827485287718</v>
      </c>
      <c r="V1383" s="243">
        <f>SUMIFS('A-methods'!AB:AB,'A-methods'!$AG:$AG,"absolute",'A-methods'!$AF:$AF,$B1383,'A-methods'!$H:$H,$C1383,'A-methods'!$A:$A,$D1383)</f>
        <v>653.20750935581964</v>
      </c>
      <c r="W1383" s="243">
        <f>SUMIFS('A-methods'!AC:AC,'A-methods'!$AG:$AG,"absolute",'A-methods'!$AF:$AF,$B1383,'A-methods'!$H:$H,$C1383,'A-methods'!$A:$A,$D1383)</f>
        <v>640.14335916870323</v>
      </c>
      <c r="X1383" s="243">
        <f>SUMIFS('A-methods'!AD:AD,'A-methods'!$AG:$AG,"absolute",'A-methods'!$AF:$AF,$B1383,'A-methods'!$H:$H,$C1383,'A-methods'!$A:$A,$D1383)</f>
        <v>627.34049198532921</v>
      </c>
      <c r="Y1383" s="243">
        <f>SUMIFS('A-methods'!AE:AE,'A-methods'!$AG:$AG,"absolute",'A-methods'!$AF:$AF,$B1383,'A-methods'!$H:$H,$C1383,'A-methods'!$A:$A,$D1383)</f>
        <v>614.7936821456226</v>
      </c>
    </row>
    <row r="1384" spans="1:27">
      <c r="A1384" s="237" t="s">
        <v>259</v>
      </c>
      <c r="B1384" s="221" t="s">
        <v>263</v>
      </c>
      <c r="C1384" s="274" t="str">
        <f t="shared" si="133"/>
        <v>Tas</v>
      </c>
      <c r="D1384" s="272" t="str">
        <f t="shared" si="134"/>
        <v>Low</v>
      </c>
      <c r="E1384" s="195">
        <f>SUMIFS('A-methods'!K:K,'A-methods'!$AG:$AG,"absolute",'A-methods'!$AF:$AF,$B1384,'A-methods'!$H:$H,$C1384,'A-methods'!$A:$A,$D1384)</f>
        <v>0</v>
      </c>
      <c r="F1384" s="243">
        <f>SUMIFS('A-methods'!L:L,'A-methods'!$AG:$AG,"absolute",'A-methods'!$AF:$AF,$B1384,'A-methods'!$H:$H,$C1384,'A-methods'!$A:$A,$D1384)</f>
        <v>0</v>
      </c>
      <c r="G1384" s="243">
        <f>SUMIFS('A-methods'!M:M,'A-methods'!$AG:$AG,"absolute",'A-methods'!$AF:$AF,$B1384,'A-methods'!$H:$H,$C1384,'A-methods'!$A:$A,$D1384)</f>
        <v>0</v>
      </c>
      <c r="H1384" s="243">
        <f>SUMIFS('A-methods'!N:N,'A-methods'!$AG:$AG,"absolute",'A-methods'!$AF:$AF,$B1384,'A-methods'!$H:$H,$C1384,'A-methods'!$A:$A,$D1384)</f>
        <v>0</v>
      </c>
      <c r="I1384" s="243">
        <f>SUMIFS('A-methods'!O:O,'A-methods'!$AG:$AG,"absolute",'A-methods'!$AF:$AF,$B1384,'A-methods'!$H:$H,$C1384,'A-methods'!$A:$A,$D1384)</f>
        <v>0</v>
      </c>
      <c r="J1384" s="243">
        <f>SUMIFS('A-methods'!P:P,'A-methods'!$AG:$AG,"absolute",'A-methods'!$AF:$AF,$B1384,'A-methods'!$H:$H,$C1384,'A-methods'!$A:$A,$D1384)</f>
        <v>0</v>
      </c>
      <c r="K1384" s="243">
        <f>SUMIFS('A-methods'!Q:Q,'A-methods'!$AG:$AG,"absolute",'A-methods'!$AF:$AF,$B1384,'A-methods'!$H:$H,$C1384,'A-methods'!$A:$A,$D1384)</f>
        <v>0</v>
      </c>
      <c r="L1384" s="243">
        <f>SUMIFS('A-methods'!R:R,'A-methods'!$AG:$AG,"absolute",'A-methods'!$AF:$AF,$B1384,'A-methods'!$H:$H,$C1384,'A-methods'!$A:$A,$D1384)</f>
        <v>0</v>
      </c>
      <c r="M1384" s="243">
        <f>SUMIFS('A-methods'!S:S,'A-methods'!$AG:$AG,"absolute",'A-methods'!$AF:$AF,$B1384,'A-methods'!$H:$H,$C1384,'A-methods'!$A:$A,$D1384)</f>
        <v>0</v>
      </c>
      <c r="N1384" s="243">
        <f>SUMIFS('A-methods'!T:T,'A-methods'!$AG:$AG,"absolute",'A-methods'!$AF:$AF,$B1384,'A-methods'!$H:$H,$C1384,'A-methods'!$A:$A,$D1384)</f>
        <v>0</v>
      </c>
      <c r="O1384" s="243">
        <f>SUMIFS('A-methods'!U:U,'A-methods'!$AG:$AG,"absolute",'A-methods'!$AF:$AF,$B1384,'A-methods'!$H:$H,$C1384,'A-methods'!$A:$A,$D1384)</f>
        <v>0</v>
      </c>
      <c r="P1384" s="243">
        <f>SUMIFS('A-methods'!V:V,'A-methods'!$AG:$AG,"absolute",'A-methods'!$AF:$AF,$B1384,'A-methods'!$H:$H,$C1384,'A-methods'!$A:$A,$D1384)</f>
        <v>0</v>
      </c>
      <c r="Q1384" s="243">
        <f>SUMIFS('A-methods'!W:W,'A-methods'!$AG:$AG,"absolute",'A-methods'!$AF:$AF,$B1384,'A-methods'!$H:$H,$C1384,'A-methods'!$A:$A,$D1384)</f>
        <v>0</v>
      </c>
      <c r="R1384" s="243">
        <f>SUMIFS('A-methods'!X:X,'A-methods'!$AG:$AG,"absolute",'A-methods'!$AF:$AF,$B1384,'A-methods'!$H:$H,$C1384,'A-methods'!$A:$A,$D1384)</f>
        <v>0</v>
      </c>
      <c r="S1384" s="243">
        <f>SUMIFS('A-methods'!Y:Y,'A-methods'!$AG:$AG,"absolute",'A-methods'!$AF:$AF,$B1384,'A-methods'!$H:$H,$C1384,'A-methods'!$A:$A,$D1384)</f>
        <v>0</v>
      </c>
      <c r="T1384" s="243">
        <f>SUMIFS('A-methods'!Z:Z,'A-methods'!$AG:$AG,"absolute",'A-methods'!$AF:$AF,$B1384,'A-methods'!$H:$H,$C1384,'A-methods'!$A:$A,$D1384)</f>
        <v>0</v>
      </c>
      <c r="U1384" s="243">
        <f>SUMIFS('A-methods'!AA:AA,'A-methods'!$AG:$AG,"absolute",'A-methods'!$AF:$AF,$B1384,'A-methods'!$H:$H,$C1384,'A-methods'!$A:$A,$D1384)</f>
        <v>0</v>
      </c>
      <c r="V1384" s="243">
        <f>SUMIFS('A-methods'!AB:AB,'A-methods'!$AG:$AG,"absolute",'A-methods'!$AF:$AF,$B1384,'A-methods'!$H:$H,$C1384,'A-methods'!$A:$A,$D1384)</f>
        <v>0</v>
      </c>
      <c r="W1384" s="243">
        <f>SUMIFS('A-methods'!AC:AC,'A-methods'!$AG:$AG,"absolute",'A-methods'!$AF:$AF,$B1384,'A-methods'!$H:$H,$C1384,'A-methods'!$A:$A,$D1384)</f>
        <v>0</v>
      </c>
      <c r="X1384" s="243">
        <f>SUMIFS('A-methods'!AD:AD,'A-methods'!$AG:$AG,"absolute",'A-methods'!$AF:$AF,$B1384,'A-methods'!$H:$H,$C1384,'A-methods'!$A:$A,$D1384)</f>
        <v>0</v>
      </c>
      <c r="Y1384" s="243">
        <f>SUMIFS('A-methods'!AE:AE,'A-methods'!$AG:$AG,"absolute",'A-methods'!$AF:$AF,$B1384,'A-methods'!$H:$H,$C1384,'A-methods'!$A:$A,$D1384)</f>
        <v>0</v>
      </c>
    </row>
    <row r="1385" spans="1:27">
      <c r="A1385" s="237" t="s">
        <v>171</v>
      </c>
      <c r="B1385" s="221" t="s">
        <v>172</v>
      </c>
      <c r="C1385" s="274" t="str">
        <f t="shared" si="133"/>
        <v>Tas</v>
      </c>
      <c r="D1385" s="272" t="str">
        <f t="shared" si="134"/>
        <v>Low</v>
      </c>
      <c r="E1385" s="195">
        <f>SUMIFS('A-methods'!K:K,'A-methods'!$AG:$AG,"absolute",'A-methods'!$AF:$AF,$B1385,'A-methods'!$H:$H,$C1385,'A-methods'!$A:$A,$D1385)</f>
        <v>-9484.0526913669964</v>
      </c>
      <c r="F1385" s="243">
        <f>SUMIFS('A-methods'!L:L,'A-methods'!$AG:$AG,"absolute",'A-methods'!$AF:$AF,$B1385,'A-methods'!$H:$H,$C1385,'A-methods'!$A:$A,$D1385)</f>
        <v>-9484.0526913669964</v>
      </c>
      <c r="G1385" s="243">
        <f>SUMIFS('A-methods'!M:M,'A-methods'!$AG:$AG,"absolute",'A-methods'!$AF:$AF,$B1385,'A-methods'!$H:$H,$C1385,'A-methods'!$A:$A,$D1385)</f>
        <v>-9484.0526913669964</v>
      </c>
      <c r="H1385" s="243">
        <f>SUMIFS('A-methods'!N:N,'A-methods'!$AG:$AG,"absolute",'A-methods'!$AF:$AF,$B1385,'A-methods'!$H:$H,$C1385,'A-methods'!$A:$A,$D1385)</f>
        <v>-9484.0526913669964</v>
      </c>
      <c r="I1385" s="243">
        <f>SUMIFS('A-methods'!O:O,'A-methods'!$AG:$AG,"absolute",'A-methods'!$AF:$AF,$B1385,'A-methods'!$H:$H,$C1385,'A-methods'!$A:$A,$D1385)</f>
        <v>-9484.0526913669964</v>
      </c>
      <c r="J1385" s="243">
        <f>SUMIFS('A-methods'!P:P,'A-methods'!$AG:$AG,"absolute",'A-methods'!$AF:$AF,$B1385,'A-methods'!$H:$H,$C1385,'A-methods'!$A:$A,$D1385)</f>
        <v>-9484.0526913669964</v>
      </c>
      <c r="K1385" s="243">
        <f>SUMIFS('A-methods'!Q:Q,'A-methods'!$AG:$AG,"absolute",'A-methods'!$AF:$AF,$B1385,'A-methods'!$H:$H,$C1385,'A-methods'!$A:$A,$D1385)</f>
        <v>-9484.0526913669964</v>
      </c>
      <c r="L1385" s="243">
        <f>SUMIFS('A-methods'!R:R,'A-methods'!$AG:$AG,"absolute",'A-methods'!$AF:$AF,$B1385,'A-methods'!$H:$H,$C1385,'A-methods'!$A:$A,$D1385)</f>
        <v>-9484.0526913669964</v>
      </c>
      <c r="M1385" s="243">
        <f>SUMIFS('A-methods'!S:S,'A-methods'!$AG:$AG,"absolute",'A-methods'!$AF:$AF,$B1385,'A-methods'!$H:$H,$C1385,'A-methods'!$A:$A,$D1385)</f>
        <v>-9484.0526913669964</v>
      </c>
      <c r="N1385" s="243">
        <f>SUMIFS('A-methods'!T:T,'A-methods'!$AG:$AG,"absolute",'A-methods'!$AF:$AF,$B1385,'A-methods'!$H:$H,$C1385,'A-methods'!$A:$A,$D1385)</f>
        <v>-9484.0526913669964</v>
      </c>
      <c r="O1385" s="243">
        <f>SUMIFS('A-methods'!U:U,'A-methods'!$AG:$AG,"absolute",'A-methods'!$AF:$AF,$B1385,'A-methods'!$H:$H,$C1385,'A-methods'!$A:$A,$D1385)</f>
        <v>-9484.0526913669964</v>
      </c>
      <c r="P1385" s="243">
        <f>SUMIFS('A-methods'!V:V,'A-methods'!$AG:$AG,"absolute",'A-methods'!$AF:$AF,$B1385,'A-methods'!$H:$H,$C1385,'A-methods'!$A:$A,$D1385)</f>
        <v>-9484.0526913669964</v>
      </c>
      <c r="Q1385" s="243">
        <f>SUMIFS('A-methods'!W:W,'A-methods'!$AG:$AG,"absolute",'A-methods'!$AF:$AF,$B1385,'A-methods'!$H:$H,$C1385,'A-methods'!$A:$A,$D1385)</f>
        <v>-9484.0526913669964</v>
      </c>
      <c r="R1385" s="243">
        <f>SUMIFS('A-methods'!X:X,'A-methods'!$AG:$AG,"absolute",'A-methods'!$AF:$AF,$B1385,'A-methods'!$H:$H,$C1385,'A-methods'!$A:$A,$D1385)</f>
        <v>-9484.0526913669964</v>
      </c>
      <c r="S1385" s="243">
        <f>SUMIFS('A-methods'!Y:Y,'A-methods'!$AG:$AG,"absolute",'A-methods'!$AF:$AF,$B1385,'A-methods'!$H:$H,$C1385,'A-methods'!$A:$A,$D1385)</f>
        <v>-9484.0526913669964</v>
      </c>
      <c r="T1385" s="243">
        <f>SUMIFS('A-methods'!Z:Z,'A-methods'!$AG:$AG,"absolute",'A-methods'!$AF:$AF,$B1385,'A-methods'!$H:$H,$C1385,'A-methods'!$A:$A,$D1385)</f>
        <v>-9484.0526913669964</v>
      </c>
      <c r="U1385" s="243">
        <f>SUMIFS('A-methods'!AA:AA,'A-methods'!$AG:$AG,"absolute",'A-methods'!$AF:$AF,$B1385,'A-methods'!$H:$H,$C1385,'A-methods'!$A:$A,$D1385)</f>
        <v>-9484.0526913669964</v>
      </c>
      <c r="V1385" s="243">
        <f>SUMIFS('A-methods'!AB:AB,'A-methods'!$AG:$AG,"absolute",'A-methods'!$AF:$AF,$B1385,'A-methods'!$H:$H,$C1385,'A-methods'!$A:$A,$D1385)</f>
        <v>-9484.0526913669964</v>
      </c>
      <c r="W1385" s="243">
        <f>SUMIFS('A-methods'!AC:AC,'A-methods'!$AG:$AG,"absolute",'A-methods'!$AF:$AF,$B1385,'A-methods'!$H:$H,$C1385,'A-methods'!$A:$A,$D1385)</f>
        <v>-9484.0526913669964</v>
      </c>
      <c r="X1385" s="243">
        <f>SUMIFS('A-methods'!AD:AD,'A-methods'!$AG:$AG,"absolute",'A-methods'!$AF:$AF,$B1385,'A-methods'!$H:$H,$C1385,'A-methods'!$A:$A,$D1385)</f>
        <v>-9484.0526913669964</v>
      </c>
      <c r="Y1385" s="243">
        <f>SUMIFS('A-methods'!AE:AE,'A-methods'!$AG:$AG,"absolute",'A-methods'!$AF:$AF,$B1385,'A-methods'!$H:$H,$C1385,'A-methods'!$A:$A,$D1385)</f>
        <v>-9484.0526913669964</v>
      </c>
    </row>
    <row r="1386" spans="1:27">
      <c r="A1386" s="237" t="s">
        <v>260</v>
      </c>
      <c r="B1386" s="221" t="s">
        <v>264</v>
      </c>
      <c r="C1386" s="274" t="str">
        <f t="shared" si="133"/>
        <v>Tas</v>
      </c>
      <c r="D1386" s="272" t="str">
        <f t="shared" si="134"/>
        <v>Low</v>
      </c>
      <c r="E1386" s="195">
        <f>SUMIFS('A-methods'!K:K,'A-methods'!$AG:$AG,"absolute",'A-methods'!$AF:$AF,$B1386,'A-methods'!$H:$H,$C1386,'A-methods'!$A:$A,$D1386)</f>
        <v>0</v>
      </c>
      <c r="F1386" s="243">
        <f>SUMIFS('A-methods'!L:L,'A-methods'!$AG:$AG,"absolute",'A-methods'!$AF:$AF,$B1386,'A-methods'!$H:$H,$C1386,'A-methods'!$A:$A,$D1386)</f>
        <v>0</v>
      </c>
      <c r="G1386" s="243">
        <f>SUMIFS('A-methods'!M:M,'A-methods'!$AG:$AG,"absolute",'A-methods'!$AF:$AF,$B1386,'A-methods'!$H:$H,$C1386,'A-methods'!$A:$A,$D1386)</f>
        <v>0</v>
      </c>
      <c r="H1386" s="243">
        <f>SUMIFS('A-methods'!N:N,'A-methods'!$AG:$AG,"absolute",'A-methods'!$AF:$AF,$B1386,'A-methods'!$H:$H,$C1386,'A-methods'!$A:$A,$D1386)</f>
        <v>0</v>
      </c>
      <c r="I1386" s="243">
        <f>SUMIFS('A-methods'!O:O,'A-methods'!$AG:$AG,"absolute",'A-methods'!$AF:$AF,$B1386,'A-methods'!$H:$H,$C1386,'A-methods'!$A:$A,$D1386)</f>
        <v>0</v>
      </c>
      <c r="J1386" s="243">
        <f>SUMIFS('A-methods'!P:P,'A-methods'!$AG:$AG,"absolute",'A-methods'!$AF:$AF,$B1386,'A-methods'!$H:$H,$C1386,'A-methods'!$A:$A,$D1386)</f>
        <v>0</v>
      </c>
      <c r="K1386" s="243">
        <f>SUMIFS('A-methods'!Q:Q,'A-methods'!$AG:$AG,"absolute",'A-methods'!$AF:$AF,$B1386,'A-methods'!$H:$H,$C1386,'A-methods'!$A:$A,$D1386)</f>
        <v>0</v>
      </c>
      <c r="L1386" s="243">
        <f>SUMIFS('A-methods'!R:R,'A-methods'!$AG:$AG,"absolute",'A-methods'!$AF:$AF,$B1386,'A-methods'!$H:$H,$C1386,'A-methods'!$A:$A,$D1386)</f>
        <v>0</v>
      </c>
      <c r="M1386" s="243">
        <f>SUMIFS('A-methods'!S:S,'A-methods'!$AG:$AG,"absolute",'A-methods'!$AF:$AF,$B1386,'A-methods'!$H:$H,$C1386,'A-methods'!$A:$A,$D1386)</f>
        <v>0</v>
      </c>
      <c r="N1386" s="243">
        <f>SUMIFS('A-methods'!T:T,'A-methods'!$AG:$AG,"absolute",'A-methods'!$AF:$AF,$B1386,'A-methods'!$H:$H,$C1386,'A-methods'!$A:$A,$D1386)</f>
        <v>0</v>
      </c>
      <c r="O1386" s="243">
        <f>SUMIFS('A-methods'!U:U,'A-methods'!$AG:$AG,"absolute",'A-methods'!$AF:$AF,$B1386,'A-methods'!$H:$H,$C1386,'A-methods'!$A:$A,$D1386)</f>
        <v>0</v>
      </c>
      <c r="P1386" s="243">
        <f>SUMIFS('A-methods'!V:V,'A-methods'!$AG:$AG,"absolute",'A-methods'!$AF:$AF,$B1386,'A-methods'!$H:$H,$C1386,'A-methods'!$A:$A,$D1386)</f>
        <v>0</v>
      </c>
      <c r="Q1386" s="243">
        <f>SUMIFS('A-methods'!W:W,'A-methods'!$AG:$AG,"absolute",'A-methods'!$AF:$AF,$B1386,'A-methods'!$H:$H,$C1386,'A-methods'!$A:$A,$D1386)</f>
        <v>0</v>
      </c>
      <c r="R1386" s="243">
        <f>SUMIFS('A-methods'!X:X,'A-methods'!$AG:$AG,"absolute",'A-methods'!$AF:$AF,$B1386,'A-methods'!$H:$H,$C1386,'A-methods'!$A:$A,$D1386)</f>
        <v>0</v>
      </c>
      <c r="S1386" s="243">
        <f>SUMIFS('A-methods'!Y:Y,'A-methods'!$AG:$AG,"absolute",'A-methods'!$AF:$AF,$B1386,'A-methods'!$H:$H,$C1386,'A-methods'!$A:$A,$D1386)</f>
        <v>0</v>
      </c>
      <c r="T1386" s="243">
        <f>SUMIFS('A-methods'!Z:Z,'A-methods'!$AG:$AG,"absolute",'A-methods'!$AF:$AF,$B1386,'A-methods'!$H:$H,$C1386,'A-methods'!$A:$A,$D1386)</f>
        <v>0</v>
      </c>
      <c r="U1386" s="243">
        <f>SUMIFS('A-methods'!AA:AA,'A-methods'!$AG:$AG,"absolute",'A-methods'!$AF:$AF,$B1386,'A-methods'!$H:$H,$C1386,'A-methods'!$A:$A,$D1386)</f>
        <v>0</v>
      </c>
      <c r="V1386" s="243">
        <f>SUMIFS('A-methods'!AB:AB,'A-methods'!$AG:$AG,"absolute",'A-methods'!$AF:$AF,$B1386,'A-methods'!$H:$H,$C1386,'A-methods'!$A:$A,$D1386)</f>
        <v>0</v>
      </c>
      <c r="W1386" s="243">
        <f>SUMIFS('A-methods'!AC:AC,'A-methods'!$AG:$AG,"absolute",'A-methods'!$AF:$AF,$B1386,'A-methods'!$H:$H,$C1386,'A-methods'!$A:$A,$D1386)</f>
        <v>0</v>
      </c>
      <c r="X1386" s="243">
        <f>SUMIFS('A-methods'!AD:AD,'A-methods'!$AG:$AG,"absolute",'A-methods'!$AF:$AF,$B1386,'A-methods'!$H:$H,$C1386,'A-methods'!$A:$A,$D1386)</f>
        <v>0</v>
      </c>
      <c r="Y1386" s="243">
        <f>SUMIFS('A-methods'!AE:AE,'A-methods'!$AG:$AG,"absolute",'A-methods'!$AF:$AF,$B1386,'A-methods'!$H:$H,$C1386,'A-methods'!$A:$A,$D1386)</f>
        <v>0</v>
      </c>
    </row>
    <row r="1387" spans="1:27">
      <c r="A1387" s="237" t="s">
        <v>175</v>
      </c>
      <c r="B1387" s="221" t="s">
        <v>373</v>
      </c>
      <c r="C1387" s="274" t="str">
        <f t="shared" si="133"/>
        <v>Tas</v>
      </c>
      <c r="D1387" s="272" t="str">
        <f t="shared" si="134"/>
        <v>Low</v>
      </c>
      <c r="E1387" s="195">
        <f>SUMIFS('A-methods'!K:K,'A-methods'!$AG:$AG,"absolute",'A-methods'!$AF:$AF,$B1387,'A-methods'!$H:$H,$C1387,'A-methods'!$A:$A,$D1387)</f>
        <v>0</v>
      </c>
      <c r="F1387" s="243">
        <f>SUMIFS('A-methods'!L:L,'A-methods'!$AG:$AG,"absolute",'A-methods'!$AF:$AF,$B1387,'A-methods'!$H:$H,$C1387,'A-methods'!$A:$A,$D1387)</f>
        <v>0</v>
      </c>
      <c r="G1387" s="243">
        <f>SUMIFS('A-methods'!M:M,'A-methods'!$AG:$AG,"absolute",'A-methods'!$AF:$AF,$B1387,'A-methods'!$H:$H,$C1387,'A-methods'!$A:$A,$D1387)</f>
        <v>0</v>
      </c>
      <c r="H1387" s="243">
        <f>SUMIFS('A-methods'!N:N,'A-methods'!$AG:$AG,"absolute",'A-methods'!$AF:$AF,$B1387,'A-methods'!$H:$H,$C1387,'A-methods'!$A:$A,$D1387)</f>
        <v>0</v>
      </c>
      <c r="I1387" s="243">
        <f>SUMIFS('A-methods'!O:O,'A-methods'!$AG:$AG,"absolute",'A-methods'!$AF:$AF,$B1387,'A-methods'!$H:$H,$C1387,'A-methods'!$A:$A,$D1387)</f>
        <v>0</v>
      </c>
      <c r="J1387" s="243">
        <f>SUMIFS('A-methods'!P:P,'A-methods'!$AG:$AG,"absolute",'A-methods'!$AF:$AF,$B1387,'A-methods'!$H:$H,$C1387,'A-methods'!$A:$A,$D1387)</f>
        <v>0</v>
      </c>
      <c r="K1387" s="243">
        <f>SUMIFS('A-methods'!Q:Q,'A-methods'!$AG:$AG,"absolute",'A-methods'!$AF:$AF,$B1387,'A-methods'!$H:$H,$C1387,'A-methods'!$A:$A,$D1387)</f>
        <v>0</v>
      </c>
      <c r="L1387" s="243">
        <f>SUMIFS('A-methods'!R:R,'A-methods'!$AG:$AG,"absolute",'A-methods'!$AF:$AF,$B1387,'A-methods'!$H:$H,$C1387,'A-methods'!$A:$A,$D1387)</f>
        <v>0</v>
      </c>
      <c r="M1387" s="243">
        <f>SUMIFS('A-methods'!S:S,'A-methods'!$AG:$AG,"absolute",'A-methods'!$AF:$AF,$B1387,'A-methods'!$H:$H,$C1387,'A-methods'!$A:$A,$D1387)</f>
        <v>0</v>
      </c>
      <c r="N1387" s="243">
        <f>SUMIFS('A-methods'!T:T,'A-methods'!$AG:$AG,"absolute",'A-methods'!$AF:$AF,$B1387,'A-methods'!$H:$H,$C1387,'A-methods'!$A:$A,$D1387)</f>
        <v>0</v>
      </c>
      <c r="O1387" s="243">
        <f>SUMIFS('A-methods'!U:U,'A-methods'!$AG:$AG,"absolute",'A-methods'!$AF:$AF,$B1387,'A-methods'!$H:$H,$C1387,'A-methods'!$A:$A,$D1387)</f>
        <v>0</v>
      </c>
      <c r="P1387" s="243">
        <f>SUMIFS('A-methods'!V:V,'A-methods'!$AG:$AG,"absolute",'A-methods'!$AF:$AF,$B1387,'A-methods'!$H:$H,$C1387,'A-methods'!$A:$A,$D1387)</f>
        <v>0</v>
      </c>
      <c r="Q1387" s="243">
        <f>SUMIFS('A-methods'!W:W,'A-methods'!$AG:$AG,"absolute",'A-methods'!$AF:$AF,$B1387,'A-methods'!$H:$H,$C1387,'A-methods'!$A:$A,$D1387)</f>
        <v>0</v>
      </c>
      <c r="R1387" s="243">
        <f>SUMIFS('A-methods'!X:X,'A-methods'!$AG:$AG,"absolute",'A-methods'!$AF:$AF,$B1387,'A-methods'!$H:$H,$C1387,'A-methods'!$A:$A,$D1387)</f>
        <v>0</v>
      </c>
      <c r="S1387" s="243">
        <f>SUMIFS('A-methods'!Y:Y,'A-methods'!$AG:$AG,"absolute",'A-methods'!$AF:$AF,$B1387,'A-methods'!$H:$H,$C1387,'A-methods'!$A:$A,$D1387)</f>
        <v>0</v>
      </c>
      <c r="T1387" s="243">
        <f>SUMIFS('A-methods'!Z:Z,'A-methods'!$AG:$AG,"absolute",'A-methods'!$AF:$AF,$B1387,'A-methods'!$H:$H,$C1387,'A-methods'!$A:$A,$D1387)</f>
        <v>0</v>
      </c>
      <c r="U1387" s="243">
        <f>SUMIFS('A-methods'!AA:AA,'A-methods'!$AG:$AG,"absolute",'A-methods'!$AF:$AF,$B1387,'A-methods'!$H:$H,$C1387,'A-methods'!$A:$A,$D1387)</f>
        <v>0</v>
      </c>
      <c r="V1387" s="243">
        <f>SUMIFS('A-methods'!AB:AB,'A-methods'!$AG:$AG,"absolute",'A-methods'!$AF:$AF,$B1387,'A-methods'!$H:$H,$C1387,'A-methods'!$A:$A,$D1387)</f>
        <v>0</v>
      </c>
      <c r="W1387" s="243">
        <f>SUMIFS('A-methods'!AC:AC,'A-methods'!$AG:$AG,"absolute",'A-methods'!$AF:$AF,$B1387,'A-methods'!$H:$H,$C1387,'A-methods'!$A:$A,$D1387)</f>
        <v>0</v>
      </c>
      <c r="X1387" s="243">
        <f>SUMIFS('A-methods'!AD:AD,'A-methods'!$AG:$AG,"absolute",'A-methods'!$AF:$AF,$B1387,'A-methods'!$H:$H,$C1387,'A-methods'!$A:$A,$D1387)</f>
        <v>0</v>
      </c>
      <c r="Y1387" s="243">
        <f>SUMIFS('A-methods'!AE:AE,'A-methods'!$AG:$AG,"absolute",'A-methods'!$AF:$AF,$B1387,'A-methods'!$H:$H,$C1387,'A-methods'!$A:$A,$D1387)</f>
        <v>0</v>
      </c>
    </row>
    <row r="1388" spans="1:27">
      <c r="A1388" s="237" t="s">
        <v>189</v>
      </c>
      <c r="B1388" s="221" t="s">
        <v>190</v>
      </c>
      <c r="C1388" s="274" t="str">
        <f t="shared" si="133"/>
        <v>Tas</v>
      </c>
      <c r="D1388" s="272" t="str">
        <f t="shared" si="134"/>
        <v>Low</v>
      </c>
      <c r="E1388" s="195">
        <f>SUMIFS('A-methods'!K:K,'A-methods'!$AG:$AG,"absolute",'A-methods'!$AF:$AF,$B1388,'A-methods'!$H:$H,$C1388,'A-methods'!$A:$A,$D1388)</f>
        <v>0</v>
      </c>
      <c r="F1388" s="243">
        <f>SUMIFS('A-methods'!L:L,'A-methods'!$AG:$AG,"absolute",'A-methods'!$AF:$AF,$B1388,'A-methods'!$H:$H,$C1388,'A-methods'!$A:$A,$D1388)</f>
        <v>0</v>
      </c>
      <c r="G1388" s="243">
        <f>SUMIFS('A-methods'!M:M,'A-methods'!$AG:$AG,"absolute",'A-methods'!$AF:$AF,$B1388,'A-methods'!$H:$H,$C1388,'A-methods'!$A:$A,$D1388)</f>
        <v>0</v>
      </c>
      <c r="H1388" s="243">
        <f>SUMIFS('A-methods'!N:N,'A-methods'!$AG:$AG,"absolute",'A-methods'!$AF:$AF,$B1388,'A-methods'!$H:$H,$C1388,'A-methods'!$A:$A,$D1388)</f>
        <v>0</v>
      </c>
      <c r="I1388" s="243">
        <f>SUMIFS('A-methods'!O:O,'A-methods'!$AG:$AG,"absolute",'A-methods'!$AF:$AF,$B1388,'A-methods'!$H:$H,$C1388,'A-methods'!$A:$A,$D1388)</f>
        <v>0</v>
      </c>
      <c r="J1388" s="243">
        <f>SUMIFS('A-methods'!P:P,'A-methods'!$AG:$AG,"absolute",'A-methods'!$AF:$AF,$B1388,'A-methods'!$H:$H,$C1388,'A-methods'!$A:$A,$D1388)</f>
        <v>0</v>
      </c>
      <c r="K1388" s="243">
        <f>SUMIFS('A-methods'!Q:Q,'A-methods'!$AG:$AG,"absolute",'A-methods'!$AF:$AF,$B1388,'A-methods'!$H:$H,$C1388,'A-methods'!$A:$A,$D1388)</f>
        <v>0</v>
      </c>
      <c r="L1388" s="243">
        <f>SUMIFS('A-methods'!R:R,'A-methods'!$AG:$AG,"absolute",'A-methods'!$AF:$AF,$B1388,'A-methods'!$H:$H,$C1388,'A-methods'!$A:$A,$D1388)</f>
        <v>0</v>
      </c>
      <c r="M1388" s="243">
        <f>SUMIFS('A-methods'!S:S,'A-methods'!$AG:$AG,"absolute",'A-methods'!$AF:$AF,$B1388,'A-methods'!$H:$H,$C1388,'A-methods'!$A:$A,$D1388)</f>
        <v>0</v>
      </c>
      <c r="N1388" s="243">
        <f>SUMIFS('A-methods'!T:T,'A-methods'!$AG:$AG,"absolute",'A-methods'!$AF:$AF,$B1388,'A-methods'!$H:$H,$C1388,'A-methods'!$A:$A,$D1388)</f>
        <v>0</v>
      </c>
      <c r="O1388" s="243">
        <f>SUMIFS('A-methods'!U:U,'A-methods'!$AG:$AG,"absolute",'A-methods'!$AF:$AF,$B1388,'A-methods'!$H:$H,$C1388,'A-methods'!$A:$A,$D1388)</f>
        <v>0</v>
      </c>
      <c r="P1388" s="243">
        <f>SUMIFS('A-methods'!V:V,'A-methods'!$AG:$AG,"absolute",'A-methods'!$AF:$AF,$B1388,'A-methods'!$H:$H,$C1388,'A-methods'!$A:$A,$D1388)</f>
        <v>0</v>
      </c>
      <c r="Q1388" s="243">
        <f>SUMIFS('A-methods'!W:W,'A-methods'!$AG:$AG,"absolute",'A-methods'!$AF:$AF,$B1388,'A-methods'!$H:$H,$C1388,'A-methods'!$A:$A,$D1388)</f>
        <v>0</v>
      </c>
      <c r="R1388" s="243">
        <f>SUMIFS('A-methods'!X:X,'A-methods'!$AG:$AG,"absolute",'A-methods'!$AF:$AF,$B1388,'A-methods'!$H:$H,$C1388,'A-methods'!$A:$A,$D1388)</f>
        <v>0</v>
      </c>
      <c r="S1388" s="243">
        <f>SUMIFS('A-methods'!Y:Y,'A-methods'!$AG:$AG,"absolute",'A-methods'!$AF:$AF,$B1388,'A-methods'!$H:$H,$C1388,'A-methods'!$A:$A,$D1388)</f>
        <v>0</v>
      </c>
      <c r="T1388" s="243">
        <f>SUMIFS('A-methods'!Z:Z,'A-methods'!$AG:$AG,"absolute",'A-methods'!$AF:$AF,$B1388,'A-methods'!$H:$H,$C1388,'A-methods'!$A:$A,$D1388)</f>
        <v>0</v>
      </c>
      <c r="U1388" s="243">
        <f>SUMIFS('A-methods'!AA:AA,'A-methods'!$AG:$AG,"absolute",'A-methods'!$AF:$AF,$B1388,'A-methods'!$H:$H,$C1388,'A-methods'!$A:$A,$D1388)</f>
        <v>0</v>
      </c>
      <c r="V1388" s="243">
        <f>SUMIFS('A-methods'!AB:AB,'A-methods'!$AG:$AG,"absolute",'A-methods'!$AF:$AF,$B1388,'A-methods'!$H:$H,$C1388,'A-methods'!$A:$A,$D1388)</f>
        <v>0</v>
      </c>
      <c r="W1388" s="243">
        <f>SUMIFS('A-methods'!AC:AC,'A-methods'!$AG:$AG,"absolute",'A-methods'!$AF:$AF,$B1388,'A-methods'!$H:$H,$C1388,'A-methods'!$A:$A,$D1388)</f>
        <v>0</v>
      </c>
      <c r="X1388" s="243">
        <f>SUMIFS('A-methods'!AD:AD,'A-methods'!$AG:$AG,"absolute",'A-methods'!$AF:$AF,$B1388,'A-methods'!$H:$H,$C1388,'A-methods'!$A:$A,$D1388)</f>
        <v>0</v>
      </c>
      <c r="Y1388" s="243">
        <f>SUMIFS('A-methods'!AE:AE,'A-methods'!$AG:$AG,"absolute",'A-methods'!$AF:$AF,$B1388,'A-methods'!$H:$H,$C1388,'A-methods'!$A:$A,$D1388)</f>
        <v>0</v>
      </c>
    </row>
    <row r="1389" spans="1:27">
      <c r="A1389" s="244" t="s">
        <v>262</v>
      </c>
      <c r="B1389" s="245" t="s">
        <v>265</v>
      </c>
      <c r="C1389" s="188" t="str">
        <f t="shared" si="133"/>
        <v>Tas</v>
      </c>
      <c r="D1389" s="275" t="str">
        <f t="shared" si="134"/>
        <v>Low</v>
      </c>
      <c r="E1389" s="198">
        <f>SUMIFS('A-methods'!K:K,'A-methods'!$AG:$AG,"absolute",'A-methods'!$AF:$AF,$B1389,'A-methods'!$H:$H,$C1389,'A-methods'!$A:$A,$D1389)</f>
        <v>0</v>
      </c>
      <c r="F1389" s="196">
        <f>SUMIFS('A-methods'!L:L,'A-methods'!$AG:$AG,"absolute",'A-methods'!$AF:$AF,$B1389,'A-methods'!$H:$H,$C1389,'A-methods'!$A:$A,$D1389)</f>
        <v>0</v>
      </c>
      <c r="G1389" s="196">
        <f>SUMIFS('A-methods'!M:M,'A-methods'!$AG:$AG,"absolute",'A-methods'!$AF:$AF,$B1389,'A-methods'!$H:$H,$C1389,'A-methods'!$A:$A,$D1389)</f>
        <v>0</v>
      </c>
      <c r="H1389" s="196">
        <f>SUMIFS('A-methods'!N:N,'A-methods'!$AG:$AG,"absolute",'A-methods'!$AF:$AF,$B1389,'A-methods'!$H:$H,$C1389,'A-methods'!$A:$A,$D1389)</f>
        <v>0</v>
      </c>
      <c r="I1389" s="196">
        <f>SUMIFS('A-methods'!O:O,'A-methods'!$AG:$AG,"absolute",'A-methods'!$AF:$AF,$B1389,'A-methods'!$H:$H,$C1389,'A-methods'!$A:$A,$D1389)</f>
        <v>0</v>
      </c>
      <c r="J1389" s="196">
        <f>SUMIFS('A-methods'!P:P,'A-methods'!$AG:$AG,"absolute",'A-methods'!$AF:$AF,$B1389,'A-methods'!$H:$H,$C1389,'A-methods'!$A:$A,$D1389)</f>
        <v>0</v>
      </c>
      <c r="K1389" s="196">
        <f>SUMIFS('A-methods'!Q:Q,'A-methods'!$AG:$AG,"absolute",'A-methods'!$AF:$AF,$B1389,'A-methods'!$H:$H,$C1389,'A-methods'!$A:$A,$D1389)</f>
        <v>0</v>
      </c>
      <c r="L1389" s="196">
        <f>SUMIFS('A-methods'!R:R,'A-methods'!$AG:$AG,"absolute",'A-methods'!$AF:$AF,$B1389,'A-methods'!$H:$H,$C1389,'A-methods'!$A:$A,$D1389)</f>
        <v>0</v>
      </c>
      <c r="M1389" s="196">
        <f>SUMIFS('A-methods'!S:S,'A-methods'!$AG:$AG,"absolute",'A-methods'!$AF:$AF,$B1389,'A-methods'!$H:$H,$C1389,'A-methods'!$A:$A,$D1389)</f>
        <v>0</v>
      </c>
      <c r="N1389" s="196">
        <f>SUMIFS('A-methods'!T:T,'A-methods'!$AG:$AG,"absolute",'A-methods'!$AF:$AF,$B1389,'A-methods'!$H:$H,$C1389,'A-methods'!$A:$A,$D1389)</f>
        <v>0</v>
      </c>
      <c r="O1389" s="196">
        <f>SUMIFS('A-methods'!U:U,'A-methods'!$AG:$AG,"absolute",'A-methods'!$AF:$AF,$B1389,'A-methods'!$H:$H,$C1389,'A-methods'!$A:$A,$D1389)</f>
        <v>0</v>
      </c>
      <c r="P1389" s="196">
        <f>SUMIFS('A-methods'!V:V,'A-methods'!$AG:$AG,"absolute",'A-methods'!$AF:$AF,$B1389,'A-methods'!$H:$H,$C1389,'A-methods'!$A:$A,$D1389)</f>
        <v>0</v>
      </c>
      <c r="Q1389" s="196">
        <f>SUMIFS('A-methods'!W:W,'A-methods'!$AG:$AG,"absolute",'A-methods'!$AF:$AF,$B1389,'A-methods'!$H:$H,$C1389,'A-methods'!$A:$A,$D1389)</f>
        <v>0</v>
      </c>
      <c r="R1389" s="196">
        <f>SUMIFS('A-methods'!X:X,'A-methods'!$AG:$AG,"absolute",'A-methods'!$AF:$AF,$B1389,'A-methods'!$H:$H,$C1389,'A-methods'!$A:$A,$D1389)</f>
        <v>0</v>
      </c>
      <c r="S1389" s="196">
        <f>SUMIFS('A-methods'!Y:Y,'A-methods'!$AG:$AG,"absolute",'A-methods'!$AF:$AF,$B1389,'A-methods'!$H:$H,$C1389,'A-methods'!$A:$A,$D1389)</f>
        <v>0</v>
      </c>
      <c r="T1389" s="196">
        <f>SUMIFS('A-methods'!Z:Z,'A-methods'!$AG:$AG,"absolute",'A-methods'!$AF:$AF,$B1389,'A-methods'!$H:$H,$C1389,'A-methods'!$A:$A,$D1389)</f>
        <v>0</v>
      </c>
      <c r="U1389" s="196">
        <f>SUMIFS('A-methods'!AA:AA,'A-methods'!$AG:$AG,"absolute",'A-methods'!$AF:$AF,$B1389,'A-methods'!$H:$H,$C1389,'A-methods'!$A:$A,$D1389)</f>
        <v>0</v>
      </c>
      <c r="V1389" s="196">
        <f>SUMIFS('A-methods'!AB:AB,'A-methods'!$AG:$AG,"absolute",'A-methods'!$AF:$AF,$B1389,'A-methods'!$H:$H,$C1389,'A-methods'!$A:$A,$D1389)</f>
        <v>0</v>
      </c>
      <c r="W1389" s="196">
        <f>SUMIFS('A-methods'!AC:AC,'A-methods'!$AG:$AG,"absolute",'A-methods'!$AF:$AF,$B1389,'A-methods'!$H:$H,$C1389,'A-methods'!$A:$A,$D1389)</f>
        <v>0</v>
      </c>
      <c r="X1389" s="196">
        <f>SUMIFS('A-methods'!AD:AD,'A-methods'!$AG:$AG,"absolute",'A-methods'!$AF:$AF,$B1389,'A-methods'!$H:$H,$C1389,'A-methods'!$A:$A,$D1389)</f>
        <v>0</v>
      </c>
      <c r="Y1389" s="196">
        <f>SUMIFS('A-methods'!AE:AE,'A-methods'!$AG:$AG,"absolute",'A-methods'!$AF:$AF,$B1389,'A-methods'!$H:$H,$C1389,'A-methods'!$A:$A,$D1389)</f>
        <v>0</v>
      </c>
    </row>
    <row r="1390" spans="1:27">
      <c r="A1390" s="222"/>
      <c r="B1390" s="213"/>
      <c r="C1390" s="250" t="str">
        <f t="shared" si="133"/>
        <v>Tas</v>
      </c>
      <c r="D1390" s="250"/>
      <c r="E1390" s="360">
        <f>SUM(E1362:E1389)</f>
        <v>-8628.7624261873079</v>
      </c>
      <c r="F1390" s="324">
        <f t="shared" ref="F1390:Y1390" si="135">SUM(F1362:F1389)</f>
        <v>-8647.1802314909019</v>
      </c>
      <c r="G1390" s="324">
        <f t="shared" si="135"/>
        <v>-8665.2296806884242</v>
      </c>
      <c r="H1390" s="324">
        <f t="shared" si="135"/>
        <v>-8682.9181409019948</v>
      </c>
      <c r="I1390" s="324">
        <f t="shared" si="135"/>
        <v>-8700.2528319112953</v>
      </c>
      <c r="J1390" s="324">
        <f t="shared" si="135"/>
        <v>-8717.2408291004085</v>
      </c>
      <c r="K1390" s="324">
        <f t="shared" si="135"/>
        <v>-8733.8890663457405</v>
      </c>
      <c r="L1390" s="324">
        <f t="shared" si="135"/>
        <v>-8750.2043388461661</v>
      </c>
      <c r="M1390" s="324">
        <f t="shared" si="135"/>
        <v>-8766.1933058965824</v>
      </c>
      <c r="N1390" s="324">
        <f t="shared" si="135"/>
        <v>-8781.8624936059914</v>
      </c>
      <c r="O1390" s="324">
        <f t="shared" si="135"/>
        <v>-8797.2182975612104</v>
      </c>
      <c r="P1390" s="324">
        <f t="shared" si="135"/>
        <v>-8812.2669854373271</v>
      </c>
      <c r="Q1390" s="324">
        <f t="shared" si="135"/>
        <v>-8827.0146995559207</v>
      </c>
      <c r="R1390" s="324">
        <f t="shared" si="135"/>
        <v>-8841.4674593921427</v>
      </c>
      <c r="S1390" s="324">
        <f t="shared" si="135"/>
        <v>-8855.6311640316399</v>
      </c>
      <c r="T1390" s="324">
        <f t="shared" si="135"/>
        <v>-8869.5115945783455</v>
      </c>
      <c r="U1390" s="324">
        <f t="shared" si="135"/>
        <v>-8883.1144165141195</v>
      </c>
      <c r="V1390" s="324">
        <f t="shared" si="135"/>
        <v>-8896.4451820111772</v>
      </c>
      <c r="W1390" s="324">
        <f t="shared" si="135"/>
        <v>-8909.5093321982931</v>
      </c>
      <c r="X1390" s="324">
        <f t="shared" si="135"/>
        <v>-8922.3121993816676</v>
      </c>
      <c r="Y1390" s="324">
        <f t="shared" si="135"/>
        <v>-8934.8590092213744</v>
      </c>
    </row>
    <row r="1391" spans="1:27">
      <c r="D1391" s="305"/>
      <c r="E1391" s="36"/>
    </row>
    <row r="1392" spans="1:27" s="349" customFormat="1" ht="21">
      <c r="A1392" s="347" t="s">
        <v>489</v>
      </c>
      <c r="B1392" s="348"/>
      <c r="C1392" s="348"/>
      <c r="D1392" s="348"/>
      <c r="E1392" s="364"/>
      <c r="AA1392" s="353"/>
    </row>
    <row r="1393" spans="1:27" s="224" customFormat="1" ht="15.75">
      <c r="B1393" s="242" t="s">
        <v>211</v>
      </c>
      <c r="C1393" s="242"/>
      <c r="D1393" s="304"/>
      <c r="E1393" s="326"/>
      <c r="AA1393" s="354"/>
    </row>
    <row r="1394" spans="1:27">
      <c r="A1394" s="246" t="s">
        <v>21</v>
      </c>
      <c r="B1394" s="247" t="s">
        <v>198</v>
      </c>
      <c r="C1394" s="273" t="str">
        <f>A1392</f>
        <v>Vic</v>
      </c>
      <c r="D1394" s="271" t="s">
        <v>214</v>
      </c>
      <c r="E1394" s="357">
        <f>SUMIFS('A-methods'!K:K,'A-methods'!$AG:$AG,"absolute",'A-methods'!$AF:$AF,$B1394,'A-methods'!$I:$I,$C1394,'A-methods'!$A:$A,$D1394)</f>
        <v>0</v>
      </c>
      <c r="F1394" s="248">
        <f>SUMIFS('A-methods'!L:L,'A-methods'!$AG:$AG,"absolute",'A-methods'!$AF:$AF,$B1394,'A-methods'!$I:$I,$C1394,'A-methods'!$A:$A,$D1394)</f>
        <v>0</v>
      </c>
      <c r="G1394" s="248">
        <f>SUMIFS('A-methods'!M:M,'A-methods'!$AG:$AG,"absolute",'A-methods'!$AF:$AF,$B1394,'A-methods'!$I:$I,$C1394,'A-methods'!$A:$A,$D1394)</f>
        <v>0</v>
      </c>
      <c r="H1394" s="248">
        <f>SUMIFS('A-methods'!N:N,'A-methods'!$AG:$AG,"absolute",'A-methods'!$AF:$AF,$B1394,'A-methods'!$I:$I,$C1394,'A-methods'!$A:$A,$D1394)</f>
        <v>0</v>
      </c>
      <c r="I1394" s="248">
        <f>SUMIFS('A-methods'!O:O,'A-methods'!$AG:$AG,"absolute",'A-methods'!$AF:$AF,$B1394,'A-methods'!$I:$I,$C1394,'A-methods'!$A:$A,$D1394)</f>
        <v>0</v>
      </c>
      <c r="J1394" s="248">
        <f>SUMIFS('A-methods'!P:P,'A-methods'!$AG:$AG,"absolute",'A-methods'!$AF:$AF,$B1394,'A-methods'!$I:$I,$C1394,'A-methods'!$A:$A,$D1394)</f>
        <v>0</v>
      </c>
      <c r="K1394" s="248">
        <f>SUMIFS('A-methods'!Q:Q,'A-methods'!$AG:$AG,"absolute",'A-methods'!$AF:$AF,$B1394,'A-methods'!$I:$I,$C1394,'A-methods'!$A:$A,$D1394)</f>
        <v>0</v>
      </c>
      <c r="L1394" s="248">
        <f>SUMIFS('A-methods'!R:R,'A-methods'!$AG:$AG,"absolute",'A-methods'!$AF:$AF,$B1394,'A-methods'!$I:$I,$C1394,'A-methods'!$A:$A,$D1394)</f>
        <v>0</v>
      </c>
      <c r="M1394" s="248">
        <f>SUMIFS('A-methods'!S:S,'A-methods'!$AG:$AG,"absolute",'A-methods'!$AF:$AF,$B1394,'A-methods'!$I:$I,$C1394,'A-methods'!$A:$A,$D1394)</f>
        <v>0</v>
      </c>
      <c r="N1394" s="248">
        <f>SUMIFS('A-methods'!T:T,'A-methods'!$AG:$AG,"absolute",'A-methods'!$AF:$AF,$B1394,'A-methods'!$I:$I,$C1394,'A-methods'!$A:$A,$D1394)</f>
        <v>0</v>
      </c>
      <c r="O1394" s="248">
        <f>SUMIFS('A-methods'!U:U,'A-methods'!$AG:$AG,"absolute",'A-methods'!$AF:$AF,$B1394,'A-methods'!$I:$I,$C1394,'A-methods'!$A:$A,$D1394)</f>
        <v>0</v>
      </c>
      <c r="P1394" s="248">
        <f>SUMIFS('A-methods'!V:V,'A-methods'!$AG:$AG,"absolute",'A-methods'!$AF:$AF,$B1394,'A-methods'!$I:$I,$C1394,'A-methods'!$A:$A,$D1394)</f>
        <v>0</v>
      </c>
      <c r="Q1394" s="248">
        <f>SUMIFS('A-methods'!W:W,'A-methods'!$AG:$AG,"absolute",'A-methods'!$AF:$AF,$B1394,'A-methods'!$I:$I,$C1394,'A-methods'!$A:$A,$D1394)</f>
        <v>0</v>
      </c>
      <c r="R1394" s="248">
        <f>SUMIFS('A-methods'!X:X,'A-methods'!$AG:$AG,"absolute",'A-methods'!$AF:$AF,$B1394,'A-methods'!$I:$I,$C1394,'A-methods'!$A:$A,$D1394)</f>
        <v>0</v>
      </c>
      <c r="S1394" s="248">
        <f>SUMIFS('A-methods'!Y:Y,'A-methods'!$AG:$AG,"absolute",'A-methods'!$AF:$AF,$B1394,'A-methods'!$I:$I,$C1394,'A-methods'!$A:$A,$D1394)</f>
        <v>0</v>
      </c>
      <c r="T1394" s="248">
        <f>SUMIFS('A-methods'!Z:Z,'A-methods'!$AG:$AG,"absolute",'A-methods'!$AF:$AF,$B1394,'A-methods'!$I:$I,$C1394,'A-methods'!$A:$A,$D1394)</f>
        <v>0</v>
      </c>
      <c r="U1394" s="248">
        <f>SUMIFS('A-methods'!AA:AA,'A-methods'!$AG:$AG,"absolute",'A-methods'!$AF:$AF,$B1394,'A-methods'!$I:$I,$C1394,'A-methods'!$A:$A,$D1394)</f>
        <v>0</v>
      </c>
      <c r="V1394" s="248">
        <f>SUMIFS('A-methods'!AB:AB,'A-methods'!$AG:$AG,"absolute",'A-methods'!$AF:$AF,$B1394,'A-methods'!$I:$I,$C1394,'A-methods'!$A:$A,$D1394)</f>
        <v>0</v>
      </c>
      <c r="W1394" s="248">
        <f>SUMIFS('A-methods'!AC:AC,'A-methods'!$AG:$AG,"absolute",'A-methods'!$AF:$AF,$B1394,'A-methods'!$I:$I,$C1394,'A-methods'!$A:$A,$D1394)</f>
        <v>0</v>
      </c>
      <c r="X1394" s="248">
        <f>SUMIFS('A-methods'!AD:AD,'A-methods'!$AG:$AG,"absolute",'A-methods'!$AF:$AF,$B1394,'A-methods'!$I:$I,$C1394,'A-methods'!$A:$A,$D1394)</f>
        <v>0</v>
      </c>
      <c r="Y1394" s="248">
        <f>SUMIFS('A-methods'!AE:AE,'A-methods'!$AG:$AG,"absolute",'A-methods'!$AF:$AF,$B1394,'A-methods'!$I:$I,$C1394,'A-methods'!$A:$A,$D1394)</f>
        <v>0</v>
      </c>
    </row>
    <row r="1395" spans="1:27">
      <c r="A1395" s="237" t="s">
        <v>29</v>
      </c>
      <c r="B1395" s="221" t="s">
        <v>30</v>
      </c>
      <c r="C1395" s="274" t="str">
        <f t="shared" ref="C1395:C1421" si="136">C1394</f>
        <v>Vic</v>
      </c>
      <c r="D1395" s="272" t="str">
        <f t="shared" ref="D1395:D1421" si="137">D1394</f>
        <v>Best</v>
      </c>
      <c r="E1395" s="195">
        <f>SUMIFS('A-methods'!K:K,'A-methods'!$AG:$AG,"absolute",'A-methods'!$AF:$AF,$B1395,'A-methods'!$I:$I,$C1395,'A-methods'!$A:$A,$D1395)</f>
        <v>0</v>
      </c>
      <c r="F1395" s="243">
        <f>SUMIFS('A-methods'!L:L,'A-methods'!$AG:$AG,"absolute",'A-methods'!$AF:$AF,$B1395,'A-methods'!$I:$I,$C1395,'A-methods'!$A:$A,$D1395)</f>
        <v>0</v>
      </c>
      <c r="G1395" s="243">
        <f>SUMIFS('A-methods'!M:M,'A-methods'!$AG:$AG,"absolute",'A-methods'!$AF:$AF,$B1395,'A-methods'!$I:$I,$C1395,'A-methods'!$A:$A,$D1395)</f>
        <v>0</v>
      </c>
      <c r="H1395" s="243">
        <f>SUMIFS('A-methods'!N:N,'A-methods'!$AG:$AG,"absolute",'A-methods'!$AF:$AF,$B1395,'A-methods'!$I:$I,$C1395,'A-methods'!$A:$A,$D1395)</f>
        <v>0</v>
      </c>
      <c r="I1395" s="243">
        <f>SUMIFS('A-methods'!O:O,'A-methods'!$AG:$AG,"absolute",'A-methods'!$AF:$AF,$B1395,'A-methods'!$I:$I,$C1395,'A-methods'!$A:$A,$D1395)</f>
        <v>0</v>
      </c>
      <c r="J1395" s="243">
        <f>SUMIFS('A-methods'!P:P,'A-methods'!$AG:$AG,"absolute",'A-methods'!$AF:$AF,$B1395,'A-methods'!$I:$I,$C1395,'A-methods'!$A:$A,$D1395)</f>
        <v>0</v>
      </c>
      <c r="K1395" s="243">
        <f>SUMIFS('A-methods'!Q:Q,'A-methods'!$AG:$AG,"absolute",'A-methods'!$AF:$AF,$B1395,'A-methods'!$I:$I,$C1395,'A-methods'!$A:$A,$D1395)</f>
        <v>0</v>
      </c>
      <c r="L1395" s="243">
        <f>SUMIFS('A-methods'!R:R,'A-methods'!$AG:$AG,"absolute",'A-methods'!$AF:$AF,$B1395,'A-methods'!$I:$I,$C1395,'A-methods'!$A:$A,$D1395)</f>
        <v>0</v>
      </c>
      <c r="M1395" s="243">
        <f>SUMIFS('A-methods'!S:S,'A-methods'!$AG:$AG,"absolute",'A-methods'!$AF:$AF,$B1395,'A-methods'!$I:$I,$C1395,'A-methods'!$A:$A,$D1395)</f>
        <v>0</v>
      </c>
      <c r="N1395" s="243">
        <f>SUMIFS('A-methods'!T:T,'A-methods'!$AG:$AG,"absolute",'A-methods'!$AF:$AF,$B1395,'A-methods'!$I:$I,$C1395,'A-methods'!$A:$A,$D1395)</f>
        <v>0</v>
      </c>
      <c r="O1395" s="243">
        <f>SUMIFS('A-methods'!U:U,'A-methods'!$AG:$AG,"absolute",'A-methods'!$AF:$AF,$B1395,'A-methods'!$I:$I,$C1395,'A-methods'!$A:$A,$D1395)</f>
        <v>0</v>
      </c>
      <c r="P1395" s="243">
        <f>SUMIFS('A-methods'!V:V,'A-methods'!$AG:$AG,"absolute",'A-methods'!$AF:$AF,$B1395,'A-methods'!$I:$I,$C1395,'A-methods'!$A:$A,$D1395)</f>
        <v>0</v>
      </c>
      <c r="Q1395" s="243">
        <f>SUMIFS('A-methods'!W:W,'A-methods'!$AG:$AG,"absolute",'A-methods'!$AF:$AF,$B1395,'A-methods'!$I:$I,$C1395,'A-methods'!$A:$A,$D1395)</f>
        <v>0</v>
      </c>
      <c r="R1395" s="243">
        <f>SUMIFS('A-methods'!X:X,'A-methods'!$AG:$AG,"absolute",'A-methods'!$AF:$AF,$B1395,'A-methods'!$I:$I,$C1395,'A-methods'!$A:$A,$D1395)</f>
        <v>0</v>
      </c>
      <c r="S1395" s="243">
        <f>SUMIFS('A-methods'!Y:Y,'A-methods'!$AG:$AG,"absolute",'A-methods'!$AF:$AF,$B1395,'A-methods'!$I:$I,$C1395,'A-methods'!$A:$A,$D1395)</f>
        <v>0</v>
      </c>
      <c r="T1395" s="243">
        <f>SUMIFS('A-methods'!Z:Z,'A-methods'!$AG:$AG,"absolute",'A-methods'!$AF:$AF,$B1395,'A-methods'!$I:$I,$C1395,'A-methods'!$A:$A,$D1395)</f>
        <v>0</v>
      </c>
      <c r="U1395" s="243">
        <f>SUMIFS('A-methods'!AA:AA,'A-methods'!$AG:$AG,"absolute",'A-methods'!$AF:$AF,$B1395,'A-methods'!$I:$I,$C1395,'A-methods'!$A:$A,$D1395)</f>
        <v>0</v>
      </c>
      <c r="V1395" s="243">
        <f>SUMIFS('A-methods'!AB:AB,'A-methods'!$AG:$AG,"absolute",'A-methods'!$AF:$AF,$B1395,'A-methods'!$I:$I,$C1395,'A-methods'!$A:$A,$D1395)</f>
        <v>0</v>
      </c>
      <c r="W1395" s="243">
        <f>SUMIFS('A-methods'!AC:AC,'A-methods'!$AG:$AG,"absolute",'A-methods'!$AF:$AF,$B1395,'A-methods'!$I:$I,$C1395,'A-methods'!$A:$A,$D1395)</f>
        <v>0</v>
      </c>
      <c r="X1395" s="243">
        <f>SUMIFS('A-methods'!AD:AD,'A-methods'!$AG:$AG,"absolute",'A-methods'!$AF:$AF,$B1395,'A-methods'!$I:$I,$C1395,'A-methods'!$A:$A,$D1395)</f>
        <v>0</v>
      </c>
      <c r="Y1395" s="243">
        <f>SUMIFS('A-methods'!AE:AE,'A-methods'!$AG:$AG,"absolute",'A-methods'!$AF:$AF,$B1395,'A-methods'!$I:$I,$C1395,'A-methods'!$A:$A,$D1395)</f>
        <v>0</v>
      </c>
    </row>
    <row r="1396" spans="1:27">
      <c r="A1396" s="237" t="s">
        <v>33</v>
      </c>
      <c r="B1396" s="221" t="s">
        <v>34</v>
      </c>
      <c r="C1396" s="274" t="str">
        <f t="shared" si="136"/>
        <v>Vic</v>
      </c>
      <c r="D1396" s="272" t="str">
        <f t="shared" si="137"/>
        <v>Best</v>
      </c>
      <c r="E1396" s="195">
        <f>SUMIFS('A-methods'!K:K,'A-methods'!$AG:$AG,"absolute",'A-methods'!$AF:$AF,$B1396,'A-methods'!$I:$I,$C1396,'A-methods'!$A:$A,$D1396)</f>
        <v>0</v>
      </c>
      <c r="F1396" s="243">
        <f>SUMIFS('A-methods'!L:L,'A-methods'!$AG:$AG,"absolute",'A-methods'!$AF:$AF,$B1396,'A-methods'!$I:$I,$C1396,'A-methods'!$A:$A,$D1396)</f>
        <v>0</v>
      </c>
      <c r="G1396" s="243">
        <f>SUMIFS('A-methods'!M:M,'A-methods'!$AG:$AG,"absolute",'A-methods'!$AF:$AF,$B1396,'A-methods'!$I:$I,$C1396,'A-methods'!$A:$A,$D1396)</f>
        <v>0</v>
      </c>
      <c r="H1396" s="243">
        <f>SUMIFS('A-methods'!N:N,'A-methods'!$AG:$AG,"absolute",'A-methods'!$AF:$AF,$B1396,'A-methods'!$I:$I,$C1396,'A-methods'!$A:$A,$D1396)</f>
        <v>0</v>
      </c>
      <c r="I1396" s="243">
        <f>SUMIFS('A-methods'!O:O,'A-methods'!$AG:$AG,"absolute",'A-methods'!$AF:$AF,$B1396,'A-methods'!$I:$I,$C1396,'A-methods'!$A:$A,$D1396)</f>
        <v>0</v>
      </c>
      <c r="J1396" s="243">
        <f>SUMIFS('A-methods'!P:P,'A-methods'!$AG:$AG,"absolute",'A-methods'!$AF:$AF,$B1396,'A-methods'!$I:$I,$C1396,'A-methods'!$A:$A,$D1396)</f>
        <v>0</v>
      </c>
      <c r="K1396" s="243">
        <f>SUMIFS('A-methods'!Q:Q,'A-methods'!$AG:$AG,"absolute",'A-methods'!$AF:$AF,$B1396,'A-methods'!$I:$I,$C1396,'A-methods'!$A:$A,$D1396)</f>
        <v>0</v>
      </c>
      <c r="L1396" s="243">
        <f>SUMIFS('A-methods'!R:R,'A-methods'!$AG:$AG,"absolute",'A-methods'!$AF:$AF,$B1396,'A-methods'!$I:$I,$C1396,'A-methods'!$A:$A,$D1396)</f>
        <v>0</v>
      </c>
      <c r="M1396" s="243">
        <f>SUMIFS('A-methods'!S:S,'A-methods'!$AG:$AG,"absolute",'A-methods'!$AF:$AF,$B1396,'A-methods'!$I:$I,$C1396,'A-methods'!$A:$A,$D1396)</f>
        <v>0</v>
      </c>
      <c r="N1396" s="243">
        <f>SUMIFS('A-methods'!T:T,'A-methods'!$AG:$AG,"absolute",'A-methods'!$AF:$AF,$B1396,'A-methods'!$I:$I,$C1396,'A-methods'!$A:$A,$D1396)</f>
        <v>0</v>
      </c>
      <c r="O1396" s="243">
        <f>SUMIFS('A-methods'!U:U,'A-methods'!$AG:$AG,"absolute",'A-methods'!$AF:$AF,$B1396,'A-methods'!$I:$I,$C1396,'A-methods'!$A:$A,$D1396)</f>
        <v>0</v>
      </c>
      <c r="P1396" s="243">
        <f>SUMIFS('A-methods'!V:V,'A-methods'!$AG:$AG,"absolute",'A-methods'!$AF:$AF,$B1396,'A-methods'!$I:$I,$C1396,'A-methods'!$A:$A,$D1396)</f>
        <v>0</v>
      </c>
      <c r="Q1396" s="243">
        <f>SUMIFS('A-methods'!W:W,'A-methods'!$AG:$AG,"absolute",'A-methods'!$AF:$AF,$B1396,'A-methods'!$I:$I,$C1396,'A-methods'!$A:$A,$D1396)</f>
        <v>0</v>
      </c>
      <c r="R1396" s="243">
        <f>SUMIFS('A-methods'!X:X,'A-methods'!$AG:$AG,"absolute",'A-methods'!$AF:$AF,$B1396,'A-methods'!$I:$I,$C1396,'A-methods'!$A:$A,$D1396)</f>
        <v>0</v>
      </c>
      <c r="S1396" s="243">
        <f>SUMIFS('A-methods'!Y:Y,'A-methods'!$AG:$AG,"absolute",'A-methods'!$AF:$AF,$B1396,'A-methods'!$I:$I,$C1396,'A-methods'!$A:$A,$D1396)</f>
        <v>0</v>
      </c>
      <c r="T1396" s="243">
        <f>SUMIFS('A-methods'!Z:Z,'A-methods'!$AG:$AG,"absolute",'A-methods'!$AF:$AF,$B1396,'A-methods'!$I:$I,$C1396,'A-methods'!$A:$A,$D1396)</f>
        <v>0</v>
      </c>
      <c r="U1396" s="243">
        <f>SUMIFS('A-methods'!AA:AA,'A-methods'!$AG:$AG,"absolute",'A-methods'!$AF:$AF,$B1396,'A-methods'!$I:$I,$C1396,'A-methods'!$A:$A,$D1396)</f>
        <v>0</v>
      </c>
      <c r="V1396" s="243">
        <f>SUMIFS('A-methods'!AB:AB,'A-methods'!$AG:$AG,"absolute",'A-methods'!$AF:$AF,$B1396,'A-methods'!$I:$I,$C1396,'A-methods'!$A:$A,$D1396)</f>
        <v>0</v>
      </c>
      <c r="W1396" s="243">
        <f>SUMIFS('A-methods'!AC:AC,'A-methods'!$AG:$AG,"absolute",'A-methods'!$AF:$AF,$B1396,'A-methods'!$I:$I,$C1396,'A-methods'!$A:$A,$D1396)</f>
        <v>0</v>
      </c>
      <c r="X1396" s="243">
        <f>SUMIFS('A-methods'!AD:AD,'A-methods'!$AG:$AG,"absolute",'A-methods'!$AF:$AF,$B1396,'A-methods'!$I:$I,$C1396,'A-methods'!$A:$A,$D1396)</f>
        <v>0</v>
      </c>
      <c r="Y1396" s="243">
        <f>SUMIFS('A-methods'!AE:AE,'A-methods'!$AG:$AG,"absolute",'A-methods'!$AF:$AF,$B1396,'A-methods'!$I:$I,$C1396,'A-methods'!$A:$A,$D1396)</f>
        <v>0</v>
      </c>
    </row>
    <row r="1397" spans="1:27">
      <c r="A1397" s="237" t="s">
        <v>43</v>
      </c>
      <c r="B1397" s="221" t="s">
        <v>44</v>
      </c>
      <c r="C1397" s="274" t="str">
        <f t="shared" si="136"/>
        <v>Vic</v>
      </c>
      <c r="D1397" s="272" t="str">
        <f t="shared" si="137"/>
        <v>Best</v>
      </c>
      <c r="E1397" s="195">
        <f>SUMIFS('A-methods'!K:K,'A-methods'!$AG:$AG,"absolute",'A-methods'!$AF:$AF,$B1397,'A-methods'!$I:$I,$C1397,'A-methods'!$A:$A,$D1397)</f>
        <v>0</v>
      </c>
      <c r="F1397" s="243">
        <f>SUMIFS('A-methods'!L:L,'A-methods'!$AG:$AG,"absolute",'A-methods'!$AF:$AF,$B1397,'A-methods'!$I:$I,$C1397,'A-methods'!$A:$A,$D1397)</f>
        <v>0</v>
      </c>
      <c r="G1397" s="243">
        <f>SUMIFS('A-methods'!M:M,'A-methods'!$AG:$AG,"absolute",'A-methods'!$AF:$AF,$B1397,'A-methods'!$I:$I,$C1397,'A-methods'!$A:$A,$D1397)</f>
        <v>0</v>
      </c>
      <c r="H1397" s="243">
        <f>SUMIFS('A-methods'!N:N,'A-methods'!$AG:$AG,"absolute",'A-methods'!$AF:$AF,$B1397,'A-methods'!$I:$I,$C1397,'A-methods'!$A:$A,$D1397)</f>
        <v>0</v>
      </c>
      <c r="I1397" s="243">
        <f>SUMIFS('A-methods'!O:O,'A-methods'!$AG:$AG,"absolute",'A-methods'!$AF:$AF,$B1397,'A-methods'!$I:$I,$C1397,'A-methods'!$A:$A,$D1397)</f>
        <v>0</v>
      </c>
      <c r="J1397" s="243">
        <f>SUMIFS('A-methods'!P:P,'A-methods'!$AG:$AG,"absolute",'A-methods'!$AF:$AF,$B1397,'A-methods'!$I:$I,$C1397,'A-methods'!$A:$A,$D1397)</f>
        <v>0</v>
      </c>
      <c r="K1397" s="243">
        <f>SUMIFS('A-methods'!Q:Q,'A-methods'!$AG:$AG,"absolute",'A-methods'!$AF:$AF,$B1397,'A-methods'!$I:$I,$C1397,'A-methods'!$A:$A,$D1397)</f>
        <v>0</v>
      </c>
      <c r="L1397" s="243">
        <f>SUMIFS('A-methods'!R:R,'A-methods'!$AG:$AG,"absolute",'A-methods'!$AF:$AF,$B1397,'A-methods'!$I:$I,$C1397,'A-methods'!$A:$A,$D1397)</f>
        <v>0</v>
      </c>
      <c r="M1397" s="243">
        <f>SUMIFS('A-methods'!S:S,'A-methods'!$AG:$AG,"absolute",'A-methods'!$AF:$AF,$B1397,'A-methods'!$I:$I,$C1397,'A-methods'!$A:$A,$D1397)</f>
        <v>0</v>
      </c>
      <c r="N1397" s="243">
        <f>SUMIFS('A-methods'!T:T,'A-methods'!$AG:$AG,"absolute",'A-methods'!$AF:$AF,$B1397,'A-methods'!$I:$I,$C1397,'A-methods'!$A:$A,$D1397)</f>
        <v>0</v>
      </c>
      <c r="O1397" s="243">
        <f>SUMIFS('A-methods'!U:U,'A-methods'!$AG:$AG,"absolute",'A-methods'!$AF:$AF,$B1397,'A-methods'!$I:$I,$C1397,'A-methods'!$A:$A,$D1397)</f>
        <v>0</v>
      </c>
      <c r="P1397" s="243">
        <f>SUMIFS('A-methods'!V:V,'A-methods'!$AG:$AG,"absolute",'A-methods'!$AF:$AF,$B1397,'A-methods'!$I:$I,$C1397,'A-methods'!$A:$A,$D1397)</f>
        <v>0</v>
      </c>
      <c r="Q1397" s="243">
        <f>SUMIFS('A-methods'!W:W,'A-methods'!$AG:$AG,"absolute",'A-methods'!$AF:$AF,$B1397,'A-methods'!$I:$I,$C1397,'A-methods'!$A:$A,$D1397)</f>
        <v>0</v>
      </c>
      <c r="R1397" s="243">
        <f>SUMIFS('A-methods'!X:X,'A-methods'!$AG:$AG,"absolute",'A-methods'!$AF:$AF,$B1397,'A-methods'!$I:$I,$C1397,'A-methods'!$A:$A,$D1397)</f>
        <v>0</v>
      </c>
      <c r="S1397" s="243">
        <f>SUMIFS('A-methods'!Y:Y,'A-methods'!$AG:$AG,"absolute",'A-methods'!$AF:$AF,$B1397,'A-methods'!$I:$I,$C1397,'A-methods'!$A:$A,$D1397)</f>
        <v>0</v>
      </c>
      <c r="T1397" s="243">
        <f>SUMIFS('A-methods'!Z:Z,'A-methods'!$AG:$AG,"absolute",'A-methods'!$AF:$AF,$B1397,'A-methods'!$I:$I,$C1397,'A-methods'!$A:$A,$D1397)</f>
        <v>0</v>
      </c>
      <c r="U1397" s="243">
        <f>SUMIFS('A-methods'!AA:AA,'A-methods'!$AG:$AG,"absolute",'A-methods'!$AF:$AF,$B1397,'A-methods'!$I:$I,$C1397,'A-methods'!$A:$A,$D1397)</f>
        <v>0</v>
      </c>
      <c r="V1397" s="243">
        <f>SUMIFS('A-methods'!AB:AB,'A-methods'!$AG:$AG,"absolute",'A-methods'!$AF:$AF,$B1397,'A-methods'!$I:$I,$C1397,'A-methods'!$A:$A,$D1397)</f>
        <v>0</v>
      </c>
      <c r="W1397" s="243">
        <f>SUMIFS('A-methods'!AC:AC,'A-methods'!$AG:$AG,"absolute",'A-methods'!$AF:$AF,$B1397,'A-methods'!$I:$I,$C1397,'A-methods'!$A:$A,$D1397)</f>
        <v>0</v>
      </c>
      <c r="X1397" s="243">
        <f>SUMIFS('A-methods'!AD:AD,'A-methods'!$AG:$AG,"absolute",'A-methods'!$AF:$AF,$B1397,'A-methods'!$I:$I,$C1397,'A-methods'!$A:$A,$D1397)</f>
        <v>0</v>
      </c>
      <c r="Y1397" s="243">
        <f>SUMIFS('A-methods'!AE:AE,'A-methods'!$AG:$AG,"absolute",'A-methods'!$AF:$AF,$B1397,'A-methods'!$I:$I,$C1397,'A-methods'!$A:$A,$D1397)</f>
        <v>0</v>
      </c>
    </row>
    <row r="1398" spans="1:27">
      <c r="A1398" s="237" t="s">
        <v>63</v>
      </c>
      <c r="B1398" s="221" t="s">
        <v>64</v>
      </c>
      <c r="C1398" s="274" t="str">
        <f t="shared" si="136"/>
        <v>Vic</v>
      </c>
      <c r="D1398" s="272" t="str">
        <f t="shared" si="137"/>
        <v>Best</v>
      </c>
      <c r="E1398" s="195">
        <f>SUMIFS('A-methods'!K:K,'A-methods'!$AG:$AG,"absolute",'A-methods'!$AF:$AF,$B1398,'A-methods'!$I:$I,$C1398,'A-methods'!$A:$A,$D1398)</f>
        <v>0</v>
      </c>
      <c r="F1398" s="243">
        <f>SUMIFS('A-methods'!L:L,'A-methods'!$AG:$AG,"absolute",'A-methods'!$AF:$AF,$B1398,'A-methods'!$I:$I,$C1398,'A-methods'!$A:$A,$D1398)</f>
        <v>0</v>
      </c>
      <c r="G1398" s="243">
        <f>SUMIFS('A-methods'!M:M,'A-methods'!$AG:$AG,"absolute",'A-methods'!$AF:$AF,$B1398,'A-methods'!$I:$I,$C1398,'A-methods'!$A:$A,$D1398)</f>
        <v>0</v>
      </c>
      <c r="H1398" s="243">
        <f>SUMIFS('A-methods'!N:N,'A-methods'!$AG:$AG,"absolute",'A-methods'!$AF:$AF,$B1398,'A-methods'!$I:$I,$C1398,'A-methods'!$A:$A,$D1398)</f>
        <v>0</v>
      </c>
      <c r="I1398" s="243">
        <f>SUMIFS('A-methods'!O:O,'A-methods'!$AG:$AG,"absolute",'A-methods'!$AF:$AF,$B1398,'A-methods'!$I:$I,$C1398,'A-methods'!$A:$A,$D1398)</f>
        <v>0</v>
      </c>
      <c r="J1398" s="243">
        <f>SUMIFS('A-methods'!P:P,'A-methods'!$AG:$AG,"absolute",'A-methods'!$AF:$AF,$B1398,'A-methods'!$I:$I,$C1398,'A-methods'!$A:$A,$D1398)</f>
        <v>0</v>
      </c>
      <c r="K1398" s="243">
        <f>SUMIFS('A-methods'!Q:Q,'A-methods'!$AG:$AG,"absolute",'A-methods'!$AF:$AF,$B1398,'A-methods'!$I:$I,$C1398,'A-methods'!$A:$A,$D1398)</f>
        <v>0</v>
      </c>
      <c r="L1398" s="243">
        <f>SUMIFS('A-methods'!R:R,'A-methods'!$AG:$AG,"absolute",'A-methods'!$AF:$AF,$B1398,'A-methods'!$I:$I,$C1398,'A-methods'!$A:$A,$D1398)</f>
        <v>0</v>
      </c>
      <c r="M1398" s="243">
        <f>SUMIFS('A-methods'!S:S,'A-methods'!$AG:$AG,"absolute",'A-methods'!$AF:$AF,$B1398,'A-methods'!$I:$I,$C1398,'A-methods'!$A:$A,$D1398)</f>
        <v>0</v>
      </c>
      <c r="N1398" s="243">
        <f>SUMIFS('A-methods'!T:T,'A-methods'!$AG:$AG,"absolute",'A-methods'!$AF:$AF,$B1398,'A-methods'!$I:$I,$C1398,'A-methods'!$A:$A,$D1398)</f>
        <v>0</v>
      </c>
      <c r="O1398" s="243">
        <f>SUMIFS('A-methods'!U:U,'A-methods'!$AG:$AG,"absolute",'A-methods'!$AF:$AF,$B1398,'A-methods'!$I:$I,$C1398,'A-methods'!$A:$A,$D1398)</f>
        <v>0</v>
      </c>
      <c r="P1398" s="243">
        <f>SUMIFS('A-methods'!V:V,'A-methods'!$AG:$AG,"absolute",'A-methods'!$AF:$AF,$B1398,'A-methods'!$I:$I,$C1398,'A-methods'!$A:$A,$D1398)</f>
        <v>0</v>
      </c>
      <c r="Q1398" s="243">
        <f>SUMIFS('A-methods'!W:W,'A-methods'!$AG:$AG,"absolute",'A-methods'!$AF:$AF,$B1398,'A-methods'!$I:$I,$C1398,'A-methods'!$A:$A,$D1398)</f>
        <v>0</v>
      </c>
      <c r="R1398" s="243">
        <f>SUMIFS('A-methods'!X:X,'A-methods'!$AG:$AG,"absolute",'A-methods'!$AF:$AF,$B1398,'A-methods'!$I:$I,$C1398,'A-methods'!$A:$A,$D1398)</f>
        <v>0</v>
      </c>
      <c r="S1398" s="243">
        <f>SUMIFS('A-methods'!Y:Y,'A-methods'!$AG:$AG,"absolute",'A-methods'!$AF:$AF,$B1398,'A-methods'!$I:$I,$C1398,'A-methods'!$A:$A,$D1398)</f>
        <v>0</v>
      </c>
      <c r="T1398" s="243">
        <f>SUMIFS('A-methods'!Z:Z,'A-methods'!$AG:$AG,"absolute",'A-methods'!$AF:$AF,$B1398,'A-methods'!$I:$I,$C1398,'A-methods'!$A:$A,$D1398)</f>
        <v>0</v>
      </c>
      <c r="U1398" s="243">
        <f>SUMIFS('A-methods'!AA:AA,'A-methods'!$AG:$AG,"absolute",'A-methods'!$AF:$AF,$B1398,'A-methods'!$I:$I,$C1398,'A-methods'!$A:$A,$D1398)</f>
        <v>0</v>
      </c>
      <c r="V1398" s="243">
        <f>SUMIFS('A-methods'!AB:AB,'A-methods'!$AG:$AG,"absolute",'A-methods'!$AF:$AF,$B1398,'A-methods'!$I:$I,$C1398,'A-methods'!$A:$A,$D1398)</f>
        <v>0</v>
      </c>
      <c r="W1398" s="243">
        <f>SUMIFS('A-methods'!AC:AC,'A-methods'!$AG:$AG,"absolute",'A-methods'!$AF:$AF,$B1398,'A-methods'!$I:$I,$C1398,'A-methods'!$A:$A,$D1398)</f>
        <v>0</v>
      </c>
      <c r="X1398" s="243">
        <f>SUMIFS('A-methods'!AD:AD,'A-methods'!$AG:$AG,"absolute",'A-methods'!$AF:$AF,$B1398,'A-methods'!$I:$I,$C1398,'A-methods'!$A:$A,$D1398)</f>
        <v>0</v>
      </c>
      <c r="Y1398" s="243">
        <f>SUMIFS('A-methods'!AE:AE,'A-methods'!$AG:$AG,"absolute",'A-methods'!$AF:$AF,$B1398,'A-methods'!$I:$I,$C1398,'A-methods'!$A:$A,$D1398)</f>
        <v>0</v>
      </c>
    </row>
    <row r="1399" spans="1:27">
      <c r="A1399" s="237" t="s">
        <v>75</v>
      </c>
      <c r="B1399" s="221" t="s">
        <v>76</v>
      </c>
      <c r="C1399" s="274" t="str">
        <f t="shared" si="136"/>
        <v>Vic</v>
      </c>
      <c r="D1399" s="272" t="str">
        <f t="shared" si="137"/>
        <v>Best</v>
      </c>
      <c r="E1399" s="195">
        <f>SUMIFS('A-methods'!K:K,'A-methods'!$AG:$AG,"absolute",'A-methods'!$AF:$AF,$B1399,'A-methods'!$I:$I,$C1399,'A-methods'!$A:$A,$D1399)</f>
        <v>0</v>
      </c>
      <c r="F1399" s="243">
        <f>SUMIFS('A-methods'!L:L,'A-methods'!$AG:$AG,"absolute",'A-methods'!$AF:$AF,$B1399,'A-methods'!$I:$I,$C1399,'A-methods'!$A:$A,$D1399)</f>
        <v>0</v>
      </c>
      <c r="G1399" s="243">
        <f>SUMIFS('A-methods'!M:M,'A-methods'!$AG:$AG,"absolute",'A-methods'!$AF:$AF,$B1399,'A-methods'!$I:$I,$C1399,'A-methods'!$A:$A,$D1399)</f>
        <v>0</v>
      </c>
      <c r="H1399" s="243">
        <f>SUMIFS('A-methods'!N:N,'A-methods'!$AG:$AG,"absolute",'A-methods'!$AF:$AF,$B1399,'A-methods'!$I:$I,$C1399,'A-methods'!$A:$A,$D1399)</f>
        <v>0</v>
      </c>
      <c r="I1399" s="243">
        <f>SUMIFS('A-methods'!O:O,'A-methods'!$AG:$AG,"absolute",'A-methods'!$AF:$AF,$B1399,'A-methods'!$I:$I,$C1399,'A-methods'!$A:$A,$D1399)</f>
        <v>0</v>
      </c>
      <c r="J1399" s="243">
        <f>SUMIFS('A-methods'!P:P,'A-methods'!$AG:$AG,"absolute",'A-methods'!$AF:$AF,$B1399,'A-methods'!$I:$I,$C1399,'A-methods'!$A:$A,$D1399)</f>
        <v>0</v>
      </c>
      <c r="K1399" s="243">
        <f>SUMIFS('A-methods'!Q:Q,'A-methods'!$AG:$AG,"absolute",'A-methods'!$AF:$AF,$B1399,'A-methods'!$I:$I,$C1399,'A-methods'!$A:$A,$D1399)</f>
        <v>0</v>
      </c>
      <c r="L1399" s="243">
        <f>SUMIFS('A-methods'!R:R,'A-methods'!$AG:$AG,"absolute",'A-methods'!$AF:$AF,$B1399,'A-methods'!$I:$I,$C1399,'A-methods'!$A:$A,$D1399)</f>
        <v>0</v>
      </c>
      <c r="M1399" s="243">
        <f>SUMIFS('A-methods'!S:S,'A-methods'!$AG:$AG,"absolute",'A-methods'!$AF:$AF,$B1399,'A-methods'!$I:$I,$C1399,'A-methods'!$A:$A,$D1399)</f>
        <v>0</v>
      </c>
      <c r="N1399" s="243">
        <f>SUMIFS('A-methods'!T:T,'A-methods'!$AG:$AG,"absolute",'A-methods'!$AF:$AF,$B1399,'A-methods'!$I:$I,$C1399,'A-methods'!$A:$A,$D1399)</f>
        <v>0</v>
      </c>
      <c r="O1399" s="243">
        <f>SUMIFS('A-methods'!U:U,'A-methods'!$AG:$AG,"absolute",'A-methods'!$AF:$AF,$B1399,'A-methods'!$I:$I,$C1399,'A-methods'!$A:$A,$D1399)</f>
        <v>0</v>
      </c>
      <c r="P1399" s="243">
        <f>SUMIFS('A-methods'!V:V,'A-methods'!$AG:$AG,"absolute",'A-methods'!$AF:$AF,$B1399,'A-methods'!$I:$I,$C1399,'A-methods'!$A:$A,$D1399)</f>
        <v>0</v>
      </c>
      <c r="Q1399" s="243">
        <f>SUMIFS('A-methods'!W:W,'A-methods'!$AG:$AG,"absolute",'A-methods'!$AF:$AF,$B1399,'A-methods'!$I:$I,$C1399,'A-methods'!$A:$A,$D1399)</f>
        <v>0</v>
      </c>
      <c r="R1399" s="243">
        <f>SUMIFS('A-methods'!X:X,'A-methods'!$AG:$AG,"absolute",'A-methods'!$AF:$AF,$B1399,'A-methods'!$I:$I,$C1399,'A-methods'!$A:$A,$D1399)</f>
        <v>0</v>
      </c>
      <c r="S1399" s="243">
        <f>SUMIFS('A-methods'!Y:Y,'A-methods'!$AG:$AG,"absolute",'A-methods'!$AF:$AF,$B1399,'A-methods'!$I:$I,$C1399,'A-methods'!$A:$A,$D1399)</f>
        <v>0</v>
      </c>
      <c r="T1399" s="243">
        <f>SUMIFS('A-methods'!Z:Z,'A-methods'!$AG:$AG,"absolute",'A-methods'!$AF:$AF,$B1399,'A-methods'!$I:$I,$C1399,'A-methods'!$A:$A,$D1399)</f>
        <v>0</v>
      </c>
      <c r="U1399" s="243">
        <f>SUMIFS('A-methods'!AA:AA,'A-methods'!$AG:$AG,"absolute",'A-methods'!$AF:$AF,$B1399,'A-methods'!$I:$I,$C1399,'A-methods'!$A:$A,$D1399)</f>
        <v>0</v>
      </c>
      <c r="V1399" s="243">
        <f>SUMIFS('A-methods'!AB:AB,'A-methods'!$AG:$AG,"absolute",'A-methods'!$AF:$AF,$B1399,'A-methods'!$I:$I,$C1399,'A-methods'!$A:$A,$D1399)</f>
        <v>0</v>
      </c>
      <c r="W1399" s="243">
        <f>SUMIFS('A-methods'!AC:AC,'A-methods'!$AG:$AG,"absolute",'A-methods'!$AF:$AF,$B1399,'A-methods'!$I:$I,$C1399,'A-methods'!$A:$A,$D1399)</f>
        <v>0</v>
      </c>
      <c r="X1399" s="243">
        <f>SUMIFS('A-methods'!AD:AD,'A-methods'!$AG:$AG,"absolute",'A-methods'!$AF:$AF,$B1399,'A-methods'!$I:$I,$C1399,'A-methods'!$A:$A,$D1399)</f>
        <v>0</v>
      </c>
      <c r="Y1399" s="243">
        <f>SUMIFS('A-methods'!AE:AE,'A-methods'!$AG:$AG,"absolute",'A-methods'!$AF:$AF,$B1399,'A-methods'!$I:$I,$C1399,'A-methods'!$A:$A,$D1399)</f>
        <v>0</v>
      </c>
    </row>
    <row r="1400" spans="1:27">
      <c r="A1400" s="237" t="s">
        <v>253</v>
      </c>
      <c r="B1400" s="221" t="s">
        <v>193</v>
      </c>
      <c r="C1400" s="274" t="str">
        <f t="shared" si="136"/>
        <v>Vic</v>
      </c>
      <c r="D1400" s="272" t="str">
        <f t="shared" si="137"/>
        <v>Best</v>
      </c>
      <c r="E1400" s="195">
        <f>SUMIFS('A-methods'!K:K,'A-methods'!$AG:$AG,"absolute",'A-methods'!$AF:$AF,$B1400,'A-methods'!$I:$I,$C1400,'A-methods'!$A:$A,$D1400)</f>
        <v>0</v>
      </c>
      <c r="F1400" s="243">
        <f>SUMIFS('A-methods'!L:L,'A-methods'!$AG:$AG,"absolute",'A-methods'!$AF:$AF,$B1400,'A-methods'!$I:$I,$C1400,'A-methods'!$A:$A,$D1400)</f>
        <v>0</v>
      </c>
      <c r="G1400" s="243">
        <f>SUMIFS('A-methods'!M:M,'A-methods'!$AG:$AG,"absolute",'A-methods'!$AF:$AF,$B1400,'A-methods'!$I:$I,$C1400,'A-methods'!$A:$A,$D1400)</f>
        <v>0</v>
      </c>
      <c r="H1400" s="243">
        <f>SUMIFS('A-methods'!N:N,'A-methods'!$AG:$AG,"absolute",'A-methods'!$AF:$AF,$B1400,'A-methods'!$I:$I,$C1400,'A-methods'!$A:$A,$D1400)</f>
        <v>0</v>
      </c>
      <c r="I1400" s="243">
        <f>SUMIFS('A-methods'!O:O,'A-methods'!$AG:$AG,"absolute",'A-methods'!$AF:$AF,$B1400,'A-methods'!$I:$I,$C1400,'A-methods'!$A:$A,$D1400)</f>
        <v>0</v>
      </c>
      <c r="J1400" s="243">
        <f>SUMIFS('A-methods'!P:P,'A-methods'!$AG:$AG,"absolute",'A-methods'!$AF:$AF,$B1400,'A-methods'!$I:$I,$C1400,'A-methods'!$A:$A,$D1400)</f>
        <v>0</v>
      </c>
      <c r="K1400" s="243">
        <f>SUMIFS('A-methods'!Q:Q,'A-methods'!$AG:$AG,"absolute",'A-methods'!$AF:$AF,$B1400,'A-methods'!$I:$I,$C1400,'A-methods'!$A:$A,$D1400)</f>
        <v>0</v>
      </c>
      <c r="L1400" s="243">
        <f>SUMIFS('A-methods'!R:R,'A-methods'!$AG:$AG,"absolute",'A-methods'!$AF:$AF,$B1400,'A-methods'!$I:$I,$C1400,'A-methods'!$A:$A,$D1400)</f>
        <v>0</v>
      </c>
      <c r="M1400" s="243">
        <f>SUMIFS('A-methods'!S:S,'A-methods'!$AG:$AG,"absolute",'A-methods'!$AF:$AF,$B1400,'A-methods'!$I:$I,$C1400,'A-methods'!$A:$A,$D1400)</f>
        <v>0</v>
      </c>
      <c r="N1400" s="243">
        <f>SUMIFS('A-methods'!T:T,'A-methods'!$AG:$AG,"absolute",'A-methods'!$AF:$AF,$B1400,'A-methods'!$I:$I,$C1400,'A-methods'!$A:$A,$D1400)</f>
        <v>0</v>
      </c>
      <c r="O1400" s="243">
        <f>SUMIFS('A-methods'!U:U,'A-methods'!$AG:$AG,"absolute",'A-methods'!$AF:$AF,$B1400,'A-methods'!$I:$I,$C1400,'A-methods'!$A:$A,$D1400)</f>
        <v>0</v>
      </c>
      <c r="P1400" s="243">
        <f>SUMIFS('A-methods'!V:V,'A-methods'!$AG:$AG,"absolute",'A-methods'!$AF:$AF,$B1400,'A-methods'!$I:$I,$C1400,'A-methods'!$A:$A,$D1400)</f>
        <v>0</v>
      </c>
      <c r="Q1400" s="243">
        <f>SUMIFS('A-methods'!W:W,'A-methods'!$AG:$AG,"absolute",'A-methods'!$AF:$AF,$B1400,'A-methods'!$I:$I,$C1400,'A-methods'!$A:$A,$D1400)</f>
        <v>0</v>
      </c>
      <c r="R1400" s="243">
        <f>SUMIFS('A-methods'!X:X,'A-methods'!$AG:$AG,"absolute",'A-methods'!$AF:$AF,$B1400,'A-methods'!$I:$I,$C1400,'A-methods'!$A:$A,$D1400)</f>
        <v>0</v>
      </c>
      <c r="S1400" s="243">
        <f>SUMIFS('A-methods'!Y:Y,'A-methods'!$AG:$AG,"absolute",'A-methods'!$AF:$AF,$B1400,'A-methods'!$I:$I,$C1400,'A-methods'!$A:$A,$D1400)</f>
        <v>0</v>
      </c>
      <c r="T1400" s="243">
        <f>SUMIFS('A-methods'!Z:Z,'A-methods'!$AG:$AG,"absolute",'A-methods'!$AF:$AF,$B1400,'A-methods'!$I:$I,$C1400,'A-methods'!$A:$A,$D1400)</f>
        <v>0</v>
      </c>
      <c r="U1400" s="243">
        <f>SUMIFS('A-methods'!AA:AA,'A-methods'!$AG:$AG,"absolute",'A-methods'!$AF:$AF,$B1400,'A-methods'!$I:$I,$C1400,'A-methods'!$A:$A,$D1400)</f>
        <v>0</v>
      </c>
      <c r="V1400" s="243">
        <f>SUMIFS('A-methods'!AB:AB,'A-methods'!$AG:$AG,"absolute",'A-methods'!$AF:$AF,$B1400,'A-methods'!$I:$I,$C1400,'A-methods'!$A:$A,$D1400)</f>
        <v>0</v>
      </c>
      <c r="W1400" s="243">
        <f>SUMIFS('A-methods'!AC:AC,'A-methods'!$AG:$AG,"absolute",'A-methods'!$AF:$AF,$B1400,'A-methods'!$I:$I,$C1400,'A-methods'!$A:$A,$D1400)</f>
        <v>0</v>
      </c>
      <c r="X1400" s="243">
        <f>SUMIFS('A-methods'!AD:AD,'A-methods'!$AG:$AG,"absolute",'A-methods'!$AF:$AF,$B1400,'A-methods'!$I:$I,$C1400,'A-methods'!$A:$A,$D1400)</f>
        <v>0</v>
      </c>
      <c r="Y1400" s="243">
        <f>SUMIFS('A-methods'!AE:AE,'A-methods'!$AG:$AG,"absolute",'A-methods'!$AF:$AF,$B1400,'A-methods'!$I:$I,$C1400,'A-methods'!$A:$A,$D1400)</f>
        <v>0</v>
      </c>
    </row>
    <row r="1401" spans="1:27">
      <c r="A1401" s="238" t="s">
        <v>87</v>
      </c>
      <c r="B1401" s="221" t="s">
        <v>88</v>
      </c>
      <c r="C1401" s="274" t="str">
        <f t="shared" si="136"/>
        <v>Vic</v>
      </c>
      <c r="D1401" s="272" t="str">
        <f t="shared" si="137"/>
        <v>Best</v>
      </c>
      <c r="E1401" s="195">
        <f>SUMIFS('A-methods'!K:K,'A-methods'!$AG:$AG,"absolute",'A-methods'!$AF:$AF,$B1401,'A-methods'!$I:$I,$C1401,'A-methods'!$A:$A,$D1401)</f>
        <v>0</v>
      </c>
      <c r="F1401" s="243">
        <f>SUMIFS('A-methods'!L:L,'A-methods'!$AG:$AG,"absolute",'A-methods'!$AF:$AF,$B1401,'A-methods'!$I:$I,$C1401,'A-methods'!$A:$A,$D1401)</f>
        <v>0</v>
      </c>
      <c r="G1401" s="243">
        <f>SUMIFS('A-methods'!M:M,'A-methods'!$AG:$AG,"absolute",'A-methods'!$AF:$AF,$B1401,'A-methods'!$I:$I,$C1401,'A-methods'!$A:$A,$D1401)</f>
        <v>0</v>
      </c>
      <c r="H1401" s="243">
        <f>SUMIFS('A-methods'!N:N,'A-methods'!$AG:$AG,"absolute",'A-methods'!$AF:$AF,$B1401,'A-methods'!$I:$I,$C1401,'A-methods'!$A:$A,$D1401)</f>
        <v>0</v>
      </c>
      <c r="I1401" s="243">
        <f>SUMIFS('A-methods'!O:O,'A-methods'!$AG:$AG,"absolute",'A-methods'!$AF:$AF,$B1401,'A-methods'!$I:$I,$C1401,'A-methods'!$A:$A,$D1401)</f>
        <v>0</v>
      </c>
      <c r="J1401" s="243">
        <f>SUMIFS('A-methods'!P:P,'A-methods'!$AG:$AG,"absolute",'A-methods'!$AF:$AF,$B1401,'A-methods'!$I:$I,$C1401,'A-methods'!$A:$A,$D1401)</f>
        <v>0</v>
      </c>
      <c r="K1401" s="243">
        <f>SUMIFS('A-methods'!Q:Q,'A-methods'!$AG:$AG,"absolute",'A-methods'!$AF:$AF,$B1401,'A-methods'!$I:$I,$C1401,'A-methods'!$A:$A,$D1401)</f>
        <v>0</v>
      </c>
      <c r="L1401" s="243">
        <f>SUMIFS('A-methods'!R:R,'A-methods'!$AG:$AG,"absolute",'A-methods'!$AF:$AF,$B1401,'A-methods'!$I:$I,$C1401,'A-methods'!$A:$A,$D1401)</f>
        <v>0</v>
      </c>
      <c r="M1401" s="243">
        <f>SUMIFS('A-methods'!S:S,'A-methods'!$AG:$AG,"absolute",'A-methods'!$AF:$AF,$B1401,'A-methods'!$I:$I,$C1401,'A-methods'!$A:$A,$D1401)</f>
        <v>0</v>
      </c>
      <c r="N1401" s="243">
        <f>SUMIFS('A-methods'!T:T,'A-methods'!$AG:$AG,"absolute",'A-methods'!$AF:$AF,$B1401,'A-methods'!$I:$I,$C1401,'A-methods'!$A:$A,$D1401)</f>
        <v>0</v>
      </c>
      <c r="O1401" s="243">
        <f>SUMIFS('A-methods'!U:U,'A-methods'!$AG:$AG,"absolute",'A-methods'!$AF:$AF,$B1401,'A-methods'!$I:$I,$C1401,'A-methods'!$A:$A,$D1401)</f>
        <v>0</v>
      </c>
      <c r="P1401" s="243">
        <f>SUMIFS('A-methods'!V:V,'A-methods'!$AG:$AG,"absolute",'A-methods'!$AF:$AF,$B1401,'A-methods'!$I:$I,$C1401,'A-methods'!$A:$A,$D1401)</f>
        <v>0</v>
      </c>
      <c r="Q1401" s="243">
        <f>SUMIFS('A-methods'!W:W,'A-methods'!$AG:$AG,"absolute",'A-methods'!$AF:$AF,$B1401,'A-methods'!$I:$I,$C1401,'A-methods'!$A:$A,$D1401)</f>
        <v>0</v>
      </c>
      <c r="R1401" s="243">
        <f>SUMIFS('A-methods'!X:X,'A-methods'!$AG:$AG,"absolute",'A-methods'!$AF:$AF,$B1401,'A-methods'!$I:$I,$C1401,'A-methods'!$A:$A,$D1401)</f>
        <v>0</v>
      </c>
      <c r="S1401" s="243">
        <f>SUMIFS('A-methods'!Y:Y,'A-methods'!$AG:$AG,"absolute",'A-methods'!$AF:$AF,$B1401,'A-methods'!$I:$I,$C1401,'A-methods'!$A:$A,$D1401)</f>
        <v>0</v>
      </c>
      <c r="T1401" s="243">
        <f>SUMIFS('A-methods'!Z:Z,'A-methods'!$AG:$AG,"absolute",'A-methods'!$AF:$AF,$B1401,'A-methods'!$I:$I,$C1401,'A-methods'!$A:$A,$D1401)</f>
        <v>0</v>
      </c>
      <c r="U1401" s="243">
        <f>SUMIFS('A-methods'!AA:AA,'A-methods'!$AG:$AG,"absolute",'A-methods'!$AF:$AF,$B1401,'A-methods'!$I:$I,$C1401,'A-methods'!$A:$A,$D1401)</f>
        <v>0</v>
      </c>
      <c r="V1401" s="243">
        <f>SUMIFS('A-methods'!AB:AB,'A-methods'!$AG:$AG,"absolute",'A-methods'!$AF:$AF,$B1401,'A-methods'!$I:$I,$C1401,'A-methods'!$A:$A,$D1401)</f>
        <v>0</v>
      </c>
      <c r="W1401" s="243">
        <f>SUMIFS('A-methods'!AC:AC,'A-methods'!$AG:$AG,"absolute",'A-methods'!$AF:$AF,$B1401,'A-methods'!$I:$I,$C1401,'A-methods'!$A:$A,$D1401)</f>
        <v>0</v>
      </c>
      <c r="X1401" s="243">
        <f>SUMIFS('A-methods'!AD:AD,'A-methods'!$AG:$AG,"absolute",'A-methods'!$AF:$AF,$B1401,'A-methods'!$I:$I,$C1401,'A-methods'!$A:$A,$D1401)</f>
        <v>0</v>
      </c>
      <c r="Y1401" s="243">
        <f>SUMIFS('A-methods'!AE:AE,'A-methods'!$AG:$AG,"absolute",'A-methods'!$AF:$AF,$B1401,'A-methods'!$I:$I,$C1401,'A-methods'!$A:$A,$D1401)</f>
        <v>0</v>
      </c>
    </row>
    <row r="1402" spans="1:27">
      <c r="A1402" s="237" t="s">
        <v>91</v>
      </c>
      <c r="B1402" s="221" t="s">
        <v>92</v>
      </c>
      <c r="C1402" s="274" t="str">
        <f t="shared" si="136"/>
        <v>Vic</v>
      </c>
      <c r="D1402" s="272" t="str">
        <f t="shared" si="137"/>
        <v>Best</v>
      </c>
      <c r="E1402" s="195">
        <f>SUMIFS('A-methods'!K:K,'A-methods'!$AG:$AG,"absolute",'A-methods'!$AF:$AF,$B1402,'A-methods'!$I:$I,$C1402,'A-methods'!$A:$A,$D1402)</f>
        <v>0</v>
      </c>
      <c r="F1402" s="243">
        <f>SUMIFS('A-methods'!L:L,'A-methods'!$AG:$AG,"absolute",'A-methods'!$AF:$AF,$B1402,'A-methods'!$I:$I,$C1402,'A-methods'!$A:$A,$D1402)</f>
        <v>0</v>
      </c>
      <c r="G1402" s="243">
        <f>SUMIFS('A-methods'!M:M,'A-methods'!$AG:$AG,"absolute",'A-methods'!$AF:$AF,$B1402,'A-methods'!$I:$I,$C1402,'A-methods'!$A:$A,$D1402)</f>
        <v>0</v>
      </c>
      <c r="H1402" s="243">
        <f>SUMIFS('A-methods'!N:N,'A-methods'!$AG:$AG,"absolute",'A-methods'!$AF:$AF,$B1402,'A-methods'!$I:$I,$C1402,'A-methods'!$A:$A,$D1402)</f>
        <v>0</v>
      </c>
      <c r="I1402" s="243">
        <f>SUMIFS('A-methods'!O:O,'A-methods'!$AG:$AG,"absolute",'A-methods'!$AF:$AF,$B1402,'A-methods'!$I:$I,$C1402,'A-methods'!$A:$A,$D1402)</f>
        <v>0</v>
      </c>
      <c r="J1402" s="243">
        <f>SUMIFS('A-methods'!P:P,'A-methods'!$AG:$AG,"absolute",'A-methods'!$AF:$AF,$B1402,'A-methods'!$I:$I,$C1402,'A-methods'!$A:$A,$D1402)</f>
        <v>0</v>
      </c>
      <c r="K1402" s="243">
        <f>SUMIFS('A-methods'!Q:Q,'A-methods'!$AG:$AG,"absolute",'A-methods'!$AF:$AF,$B1402,'A-methods'!$I:$I,$C1402,'A-methods'!$A:$A,$D1402)</f>
        <v>0</v>
      </c>
      <c r="L1402" s="243">
        <f>SUMIFS('A-methods'!R:R,'A-methods'!$AG:$AG,"absolute",'A-methods'!$AF:$AF,$B1402,'A-methods'!$I:$I,$C1402,'A-methods'!$A:$A,$D1402)</f>
        <v>0</v>
      </c>
      <c r="M1402" s="243">
        <f>SUMIFS('A-methods'!S:S,'A-methods'!$AG:$AG,"absolute",'A-methods'!$AF:$AF,$B1402,'A-methods'!$I:$I,$C1402,'A-methods'!$A:$A,$D1402)</f>
        <v>0</v>
      </c>
      <c r="N1402" s="243">
        <f>SUMIFS('A-methods'!T:T,'A-methods'!$AG:$AG,"absolute",'A-methods'!$AF:$AF,$B1402,'A-methods'!$I:$I,$C1402,'A-methods'!$A:$A,$D1402)</f>
        <v>0</v>
      </c>
      <c r="O1402" s="243">
        <f>SUMIFS('A-methods'!U:U,'A-methods'!$AG:$AG,"absolute",'A-methods'!$AF:$AF,$B1402,'A-methods'!$I:$I,$C1402,'A-methods'!$A:$A,$D1402)</f>
        <v>0</v>
      </c>
      <c r="P1402" s="243">
        <f>SUMIFS('A-methods'!V:V,'A-methods'!$AG:$AG,"absolute",'A-methods'!$AF:$AF,$B1402,'A-methods'!$I:$I,$C1402,'A-methods'!$A:$A,$D1402)</f>
        <v>0</v>
      </c>
      <c r="Q1402" s="243">
        <f>SUMIFS('A-methods'!W:W,'A-methods'!$AG:$AG,"absolute",'A-methods'!$AF:$AF,$B1402,'A-methods'!$I:$I,$C1402,'A-methods'!$A:$A,$D1402)</f>
        <v>0</v>
      </c>
      <c r="R1402" s="243">
        <f>SUMIFS('A-methods'!X:X,'A-methods'!$AG:$AG,"absolute",'A-methods'!$AF:$AF,$B1402,'A-methods'!$I:$I,$C1402,'A-methods'!$A:$A,$D1402)</f>
        <v>0</v>
      </c>
      <c r="S1402" s="243">
        <f>SUMIFS('A-methods'!Y:Y,'A-methods'!$AG:$AG,"absolute",'A-methods'!$AF:$AF,$B1402,'A-methods'!$I:$I,$C1402,'A-methods'!$A:$A,$D1402)</f>
        <v>0</v>
      </c>
      <c r="T1402" s="243">
        <f>SUMIFS('A-methods'!Z:Z,'A-methods'!$AG:$AG,"absolute",'A-methods'!$AF:$AF,$B1402,'A-methods'!$I:$I,$C1402,'A-methods'!$A:$A,$D1402)</f>
        <v>0</v>
      </c>
      <c r="U1402" s="243">
        <f>SUMIFS('A-methods'!AA:AA,'A-methods'!$AG:$AG,"absolute",'A-methods'!$AF:$AF,$B1402,'A-methods'!$I:$I,$C1402,'A-methods'!$A:$A,$D1402)</f>
        <v>0</v>
      </c>
      <c r="V1402" s="243">
        <f>SUMIFS('A-methods'!AB:AB,'A-methods'!$AG:$AG,"absolute",'A-methods'!$AF:$AF,$B1402,'A-methods'!$I:$I,$C1402,'A-methods'!$A:$A,$D1402)</f>
        <v>0</v>
      </c>
      <c r="W1402" s="243">
        <f>SUMIFS('A-methods'!AC:AC,'A-methods'!$AG:$AG,"absolute",'A-methods'!$AF:$AF,$B1402,'A-methods'!$I:$I,$C1402,'A-methods'!$A:$A,$D1402)</f>
        <v>0</v>
      </c>
      <c r="X1402" s="243">
        <f>SUMIFS('A-methods'!AD:AD,'A-methods'!$AG:$AG,"absolute",'A-methods'!$AF:$AF,$B1402,'A-methods'!$I:$I,$C1402,'A-methods'!$A:$A,$D1402)</f>
        <v>0</v>
      </c>
      <c r="Y1402" s="243">
        <f>SUMIFS('A-methods'!AE:AE,'A-methods'!$AG:$AG,"absolute",'A-methods'!$AF:$AF,$B1402,'A-methods'!$I:$I,$C1402,'A-methods'!$A:$A,$D1402)</f>
        <v>0</v>
      </c>
    </row>
    <row r="1403" spans="1:27">
      <c r="A1403" s="237" t="s">
        <v>97</v>
      </c>
      <c r="B1403" s="221" t="s">
        <v>98</v>
      </c>
      <c r="C1403" s="274" t="str">
        <f t="shared" si="136"/>
        <v>Vic</v>
      </c>
      <c r="D1403" s="272" t="str">
        <f t="shared" si="137"/>
        <v>Best</v>
      </c>
      <c r="E1403" s="195">
        <f>SUMIFS('A-methods'!K:K,'A-methods'!$AG:$AG,"absolute",'A-methods'!$AF:$AF,$B1403,'A-methods'!$I:$I,$C1403,'A-methods'!$A:$A,$D1403)</f>
        <v>0</v>
      </c>
      <c r="F1403" s="243">
        <f>SUMIFS('A-methods'!L:L,'A-methods'!$AG:$AG,"absolute",'A-methods'!$AF:$AF,$B1403,'A-methods'!$I:$I,$C1403,'A-methods'!$A:$A,$D1403)</f>
        <v>0</v>
      </c>
      <c r="G1403" s="243">
        <f>SUMIFS('A-methods'!M:M,'A-methods'!$AG:$AG,"absolute",'A-methods'!$AF:$AF,$B1403,'A-methods'!$I:$I,$C1403,'A-methods'!$A:$A,$D1403)</f>
        <v>0</v>
      </c>
      <c r="H1403" s="243">
        <f>SUMIFS('A-methods'!N:N,'A-methods'!$AG:$AG,"absolute",'A-methods'!$AF:$AF,$B1403,'A-methods'!$I:$I,$C1403,'A-methods'!$A:$A,$D1403)</f>
        <v>0</v>
      </c>
      <c r="I1403" s="243">
        <f>SUMIFS('A-methods'!O:O,'A-methods'!$AG:$AG,"absolute",'A-methods'!$AF:$AF,$B1403,'A-methods'!$I:$I,$C1403,'A-methods'!$A:$A,$D1403)</f>
        <v>0</v>
      </c>
      <c r="J1403" s="243">
        <f>SUMIFS('A-methods'!P:P,'A-methods'!$AG:$AG,"absolute",'A-methods'!$AF:$AF,$B1403,'A-methods'!$I:$I,$C1403,'A-methods'!$A:$A,$D1403)</f>
        <v>0</v>
      </c>
      <c r="K1403" s="243">
        <f>SUMIFS('A-methods'!Q:Q,'A-methods'!$AG:$AG,"absolute",'A-methods'!$AF:$AF,$B1403,'A-methods'!$I:$I,$C1403,'A-methods'!$A:$A,$D1403)</f>
        <v>0</v>
      </c>
      <c r="L1403" s="243">
        <f>SUMIFS('A-methods'!R:R,'A-methods'!$AG:$AG,"absolute",'A-methods'!$AF:$AF,$B1403,'A-methods'!$I:$I,$C1403,'A-methods'!$A:$A,$D1403)</f>
        <v>0</v>
      </c>
      <c r="M1403" s="243">
        <f>SUMIFS('A-methods'!S:S,'A-methods'!$AG:$AG,"absolute",'A-methods'!$AF:$AF,$B1403,'A-methods'!$I:$I,$C1403,'A-methods'!$A:$A,$D1403)</f>
        <v>0</v>
      </c>
      <c r="N1403" s="243">
        <f>SUMIFS('A-methods'!T:T,'A-methods'!$AG:$AG,"absolute",'A-methods'!$AF:$AF,$B1403,'A-methods'!$I:$I,$C1403,'A-methods'!$A:$A,$D1403)</f>
        <v>0</v>
      </c>
      <c r="O1403" s="243">
        <f>SUMIFS('A-methods'!U:U,'A-methods'!$AG:$AG,"absolute",'A-methods'!$AF:$AF,$B1403,'A-methods'!$I:$I,$C1403,'A-methods'!$A:$A,$D1403)</f>
        <v>0</v>
      </c>
      <c r="P1403" s="243">
        <f>SUMIFS('A-methods'!V:V,'A-methods'!$AG:$AG,"absolute",'A-methods'!$AF:$AF,$B1403,'A-methods'!$I:$I,$C1403,'A-methods'!$A:$A,$D1403)</f>
        <v>0</v>
      </c>
      <c r="Q1403" s="243">
        <f>SUMIFS('A-methods'!W:W,'A-methods'!$AG:$AG,"absolute",'A-methods'!$AF:$AF,$B1403,'A-methods'!$I:$I,$C1403,'A-methods'!$A:$A,$D1403)</f>
        <v>0</v>
      </c>
      <c r="R1403" s="243">
        <f>SUMIFS('A-methods'!X:X,'A-methods'!$AG:$AG,"absolute",'A-methods'!$AF:$AF,$B1403,'A-methods'!$I:$I,$C1403,'A-methods'!$A:$A,$D1403)</f>
        <v>0</v>
      </c>
      <c r="S1403" s="243">
        <f>SUMIFS('A-methods'!Y:Y,'A-methods'!$AG:$AG,"absolute",'A-methods'!$AF:$AF,$B1403,'A-methods'!$I:$I,$C1403,'A-methods'!$A:$A,$D1403)</f>
        <v>0</v>
      </c>
      <c r="T1403" s="243">
        <f>SUMIFS('A-methods'!Z:Z,'A-methods'!$AG:$AG,"absolute",'A-methods'!$AF:$AF,$B1403,'A-methods'!$I:$I,$C1403,'A-methods'!$A:$A,$D1403)</f>
        <v>0</v>
      </c>
      <c r="U1403" s="243">
        <f>SUMIFS('A-methods'!AA:AA,'A-methods'!$AG:$AG,"absolute",'A-methods'!$AF:$AF,$B1403,'A-methods'!$I:$I,$C1403,'A-methods'!$A:$A,$D1403)</f>
        <v>0</v>
      </c>
      <c r="V1403" s="243">
        <f>SUMIFS('A-methods'!AB:AB,'A-methods'!$AG:$AG,"absolute",'A-methods'!$AF:$AF,$B1403,'A-methods'!$I:$I,$C1403,'A-methods'!$A:$A,$D1403)</f>
        <v>0</v>
      </c>
      <c r="W1403" s="243">
        <f>SUMIFS('A-methods'!AC:AC,'A-methods'!$AG:$AG,"absolute",'A-methods'!$AF:$AF,$B1403,'A-methods'!$I:$I,$C1403,'A-methods'!$A:$A,$D1403)</f>
        <v>0</v>
      </c>
      <c r="X1403" s="243">
        <f>SUMIFS('A-methods'!AD:AD,'A-methods'!$AG:$AG,"absolute",'A-methods'!$AF:$AF,$B1403,'A-methods'!$I:$I,$C1403,'A-methods'!$A:$A,$D1403)</f>
        <v>0</v>
      </c>
      <c r="Y1403" s="243">
        <f>SUMIFS('A-methods'!AE:AE,'A-methods'!$AG:$AG,"absolute",'A-methods'!$AF:$AF,$B1403,'A-methods'!$I:$I,$C1403,'A-methods'!$A:$A,$D1403)</f>
        <v>0</v>
      </c>
    </row>
    <row r="1404" spans="1:27">
      <c r="A1404" s="237" t="s">
        <v>107</v>
      </c>
      <c r="B1404" s="221" t="s">
        <v>108</v>
      </c>
      <c r="C1404" s="274" t="str">
        <f t="shared" si="136"/>
        <v>Vic</v>
      </c>
      <c r="D1404" s="272" t="str">
        <f t="shared" si="137"/>
        <v>Best</v>
      </c>
      <c r="E1404" s="195">
        <f>SUMIFS('A-methods'!K:K,'A-methods'!$AG:$AG,"absolute",'A-methods'!$AF:$AF,$B1404,'A-methods'!$I:$I,$C1404,'A-methods'!$A:$A,$D1404)</f>
        <v>0</v>
      </c>
      <c r="F1404" s="243">
        <f>SUMIFS('A-methods'!L:L,'A-methods'!$AG:$AG,"absolute",'A-methods'!$AF:$AF,$B1404,'A-methods'!$I:$I,$C1404,'A-methods'!$A:$A,$D1404)</f>
        <v>0</v>
      </c>
      <c r="G1404" s="243">
        <f>SUMIFS('A-methods'!M:M,'A-methods'!$AG:$AG,"absolute",'A-methods'!$AF:$AF,$B1404,'A-methods'!$I:$I,$C1404,'A-methods'!$A:$A,$D1404)</f>
        <v>0</v>
      </c>
      <c r="H1404" s="243">
        <f>SUMIFS('A-methods'!N:N,'A-methods'!$AG:$AG,"absolute",'A-methods'!$AF:$AF,$B1404,'A-methods'!$I:$I,$C1404,'A-methods'!$A:$A,$D1404)</f>
        <v>0</v>
      </c>
      <c r="I1404" s="243">
        <f>SUMIFS('A-methods'!O:O,'A-methods'!$AG:$AG,"absolute",'A-methods'!$AF:$AF,$B1404,'A-methods'!$I:$I,$C1404,'A-methods'!$A:$A,$D1404)</f>
        <v>0</v>
      </c>
      <c r="J1404" s="243">
        <f>SUMIFS('A-methods'!P:P,'A-methods'!$AG:$AG,"absolute",'A-methods'!$AF:$AF,$B1404,'A-methods'!$I:$I,$C1404,'A-methods'!$A:$A,$D1404)</f>
        <v>0</v>
      </c>
      <c r="K1404" s="243">
        <f>SUMIFS('A-methods'!Q:Q,'A-methods'!$AG:$AG,"absolute",'A-methods'!$AF:$AF,$B1404,'A-methods'!$I:$I,$C1404,'A-methods'!$A:$A,$D1404)</f>
        <v>0</v>
      </c>
      <c r="L1404" s="243">
        <f>SUMIFS('A-methods'!R:R,'A-methods'!$AG:$AG,"absolute",'A-methods'!$AF:$AF,$B1404,'A-methods'!$I:$I,$C1404,'A-methods'!$A:$A,$D1404)</f>
        <v>0</v>
      </c>
      <c r="M1404" s="243">
        <f>SUMIFS('A-methods'!S:S,'A-methods'!$AG:$AG,"absolute",'A-methods'!$AF:$AF,$B1404,'A-methods'!$I:$I,$C1404,'A-methods'!$A:$A,$D1404)</f>
        <v>0</v>
      </c>
      <c r="N1404" s="243">
        <f>SUMIFS('A-methods'!T:T,'A-methods'!$AG:$AG,"absolute",'A-methods'!$AF:$AF,$B1404,'A-methods'!$I:$I,$C1404,'A-methods'!$A:$A,$D1404)</f>
        <v>0</v>
      </c>
      <c r="O1404" s="243">
        <f>SUMIFS('A-methods'!U:U,'A-methods'!$AG:$AG,"absolute",'A-methods'!$AF:$AF,$B1404,'A-methods'!$I:$I,$C1404,'A-methods'!$A:$A,$D1404)</f>
        <v>0</v>
      </c>
      <c r="P1404" s="243">
        <f>SUMIFS('A-methods'!V:V,'A-methods'!$AG:$AG,"absolute",'A-methods'!$AF:$AF,$B1404,'A-methods'!$I:$I,$C1404,'A-methods'!$A:$A,$D1404)</f>
        <v>0</v>
      </c>
      <c r="Q1404" s="243">
        <f>SUMIFS('A-methods'!W:W,'A-methods'!$AG:$AG,"absolute",'A-methods'!$AF:$AF,$B1404,'A-methods'!$I:$I,$C1404,'A-methods'!$A:$A,$D1404)</f>
        <v>0</v>
      </c>
      <c r="R1404" s="243">
        <f>SUMIFS('A-methods'!X:X,'A-methods'!$AG:$AG,"absolute",'A-methods'!$AF:$AF,$B1404,'A-methods'!$I:$I,$C1404,'A-methods'!$A:$A,$D1404)</f>
        <v>0</v>
      </c>
      <c r="S1404" s="243">
        <f>SUMIFS('A-methods'!Y:Y,'A-methods'!$AG:$AG,"absolute",'A-methods'!$AF:$AF,$B1404,'A-methods'!$I:$I,$C1404,'A-methods'!$A:$A,$D1404)</f>
        <v>0</v>
      </c>
      <c r="T1404" s="243">
        <f>SUMIFS('A-methods'!Z:Z,'A-methods'!$AG:$AG,"absolute",'A-methods'!$AF:$AF,$B1404,'A-methods'!$I:$I,$C1404,'A-methods'!$A:$A,$D1404)</f>
        <v>0</v>
      </c>
      <c r="U1404" s="243">
        <f>SUMIFS('A-methods'!AA:AA,'A-methods'!$AG:$AG,"absolute",'A-methods'!$AF:$AF,$B1404,'A-methods'!$I:$I,$C1404,'A-methods'!$A:$A,$D1404)</f>
        <v>0</v>
      </c>
      <c r="V1404" s="243">
        <f>SUMIFS('A-methods'!AB:AB,'A-methods'!$AG:$AG,"absolute",'A-methods'!$AF:$AF,$B1404,'A-methods'!$I:$I,$C1404,'A-methods'!$A:$A,$D1404)</f>
        <v>0</v>
      </c>
      <c r="W1404" s="243">
        <f>SUMIFS('A-methods'!AC:AC,'A-methods'!$AG:$AG,"absolute",'A-methods'!$AF:$AF,$B1404,'A-methods'!$I:$I,$C1404,'A-methods'!$A:$A,$D1404)</f>
        <v>0</v>
      </c>
      <c r="X1404" s="243">
        <f>SUMIFS('A-methods'!AD:AD,'A-methods'!$AG:$AG,"absolute",'A-methods'!$AF:$AF,$B1404,'A-methods'!$I:$I,$C1404,'A-methods'!$A:$A,$D1404)</f>
        <v>0</v>
      </c>
      <c r="Y1404" s="243">
        <f>SUMIFS('A-methods'!AE:AE,'A-methods'!$AG:$AG,"absolute",'A-methods'!$AF:$AF,$B1404,'A-methods'!$I:$I,$C1404,'A-methods'!$A:$A,$D1404)</f>
        <v>0</v>
      </c>
    </row>
    <row r="1405" spans="1:27">
      <c r="A1405" s="237" t="s">
        <v>115</v>
      </c>
      <c r="B1405" s="221" t="s">
        <v>116</v>
      </c>
      <c r="C1405" s="274" t="str">
        <f t="shared" si="136"/>
        <v>Vic</v>
      </c>
      <c r="D1405" s="272" t="str">
        <f t="shared" si="137"/>
        <v>Best</v>
      </c>
      <c r="E1405" s="195">
        <f>SUMIFS('A-methods'!K:K,'A-methods'!$AG:$AG,"absolute",'A-methods'!$AF:$AF,$B1405,'A-methods'!$I:$I,$C1405,'A-methods'!$A:$A,$D1405)</f>
        <v>0</v>
      </c>
      <c r="F1405" s="243">
        <f>SUMIFS('A-methods'!L:L,'A-methods'!$AG:$AG,"absolute",'A-methods'!$AF:$AF,$B1405,'A-methods'!$I:$I,$C1405,'A-methods'!$A:$A,$D1405)</f>
        <v>0</v>
      </c>
      <c r="G1405" s="243">
        <f>SUMIFS('A-methods'!M:M,'A-methods'!$AG:$AG,"absolute",'A-methods'!$AF:$AF,$B1405,'A-methods'!$I:$I,$C1405,'A-methods'!$A:$A,$D1405)</f>
        <v>0</v>
      </c>
      <c r="H1405" s="243">
        <f>SUMIFS('A-methods'!N:N,'A-methods'!$AG:$AG,"absolute",'A-methods'!$AF:$AF,$B1405,'A-methods'!$I:$I,$C1405,'A-methods'!$A:$A,$D1405)</f>
        <v>0</v>
      </c>
      <c r="I1405" s="243">
        <f>SUMIFS('A-methods'!O:O,'A-methods'!$AG:$AG,"absolute",'A-methods'!$AF:$AF,$B1405,'A-methods'!$I:$I,$C1405,'A-methods'!$A:$A,$D1405)</f>
        <v>0</v>
      </c>
      <c r="J1405" s="243">
        <f>SUMIFS('A-methods'!P:P,'A-methods'!$AG:$AG,"absolute",'A-methods'!$AF:$AF,$B1405,'A-methods'!$I:$I,$C1405,'A-methods'!$A:$A,$D1405)</f>
        <v>0</v>
      </c>
      <c r="K1405" s="243">
        <f>SUMIFS('A-methods'!Q:Q,'A-methods'!$AG:$AG,"absolute",'A-methods'!$AF:$AF,$B1405,'A-methods'!$I:$I,$C1405,'A-methods'!$A:$A,$D1405)</f>
        <v>0</v>
      </c>
      <c r="L1405" s="243">
        <f>SUMIFS('A-methods'!R:R,'A-methods'!$AG:$AG,"absolute",'A-methods'!$AF:$AF,$B1405,'A-methods'!$I:$I,$C1405,'A-methods'!$A:$A,$D1405)</f>
        <v>0</v>
      </c>
      <c r="M1405" s="243">
        <f>SUMIFS('A-methods'!S:S,'A-methods'!$AG:$AG,"absolute",'A-methods'!$AF:$AF,$B1405,'A-methods'!$I:$I,$C1405,'A-methods'!$A:$A,$D1405)</f>
        <v>0</v>
      </c>
      <c r="N1405" s="243">
        <f>SUMIFS('A-methods'!T:T,'A-methods'!$AG:$AG,"absolute",'A-methods'!$AF:$AF,$B1405,'A-methods'!$I:$I,$C1405,'A-methods'!$A:$A,$D1405)</f>
        <v>0</v>
      </c>
      <c r="O1405" s="243">
        <f>SUMIFS('A-methods'!U:U,'A-methods'!$AG:$AG,"absolute",'A-methods'!$AF:$AF,$B1405,'A-methods'!$I:$I,$C1405,'A-methods'!$A:$A,$D1405)</f>
        <v>0</v>
      </c>
      <c r="P1405" s="243">
        <f>SUMIFS('A-methods'!V:V,'A-methods'!$AG:$AG,"absolute",'A-methods'!$AF:$AF,$B1405,'A-methods'!$I:$I,$C1405,'A-methods'!$A:$A,$D1405)</f>
        <v>0</v>
      </c>
      <c r="Q1405" s="243">
        <f>SUMIFS('A-methods'!W:W,'A-methods'!$AG:$AG,"absolute",'A-methods'!$AF:$AF,$B1405,'A-methods'!$I:$I,$C1405,'A-methods'!$A:$A,$D1405)</f>
        <v>0</v>
      </c>
      <c r="R1405" s="243">
        <f>SUMIFS('A-methods'!X:X,'A-methods'!$AG:$AG,"absolute",'A-methods'!$AF:$AF,$B1405,'A-methods'!$I:$I,$C1405,'A-methods'!$A:$A,$D1405)</f>
        <v>0</v>
      </c>
      <c r="S1405" s="243">
        <f>SUMIFS('A-methods'!Y:Y,'A-methods'!$AG:$AG,"absolute",'A-methods'!$AF:$AF,$B1405,'A-methods'!$I:$I,$C1405,'A-methods'!$A:$A,$D1405)</f>
        <v>0</v>
      </c>
      <c r="T1405" s="243">
        <f>SUMIFS('A-methods'!Z:Z,'A-methods'!$AG:$AG,"absolute",'A-methods'!$AF:$AF,$B1405,'A-methods'!$I:$I,$C1405,'A-methods'!$A:$A,$D1405)</f>
        <v>0</v>
      </c>
      <c r="U1405" s="243">
        <f>SUMIFS('A-methods'!AA:AA,'A-methods'!$AG:$AG,"absolute",'A-methods'!$AF:$AF,$B1405,'A-methods'!$I:$I,$C1405,'A-methods'!$A:$A,$D1405)</f>
        <v>0</v>
      </c>
      <c r="V1405" s="243">
        <f>SUMIFS('A-methods'!AB:AB,'A-methods'!$AG:$AG,"absolute",'A-methods'!$AF:$AF,$B1405,'A-methods'!$I:$I,$C1405,'A-methods'!$A:$A,$D1405)</f>
        <v>0</v>
      </c>
      <c r="W1405" s="243">
        <f>SUMIFS('A-methods'!AC:AC,'A-methods'!$AG:$AG,"absolute",'A-methods'!$AF:$AF,$B1405,'A-methods'!$I:$I,$C1405,'A-methods'!$A:$A,$D1405)</f>
        <v>0</v>
      </c>
      <c r="X1405" s="243">
        <f>SUMIFS('A-methods'!AD:AD,'A-methods'!$AG:$AG,"absolute",'A-methods'!$AF:$AF,$B1405,'A-methods'!$I:$I,$C1405,'A-methods'!$A:$A,$D1405)</f>
        <v>0</v>
      </c>
      <c r="Y1405" s="243">
        <f>SUMIFS('A-methods'!AE:AE,'A-methods'!$AG:$AG,"absolute",'A-methods'!$AF:$AF,$B1405,'A-methods'!$I:$I,$C1405,'A-methods'!$A:$A,$D1405)</f>
        <v>0</v>
      </c>
    </row>
    <row r="1406" spans="1:27">
      <c r="A1406" s="237" t="s">
        <v>125</v>
      </c>
      <c r="B1406" s="221" t="s">
        <v>1208</v>
      </c>
      <c r="C1406" s="274" t="str">
        <f t="shared" si="136"/>
        <v>Vic</v>
      </c>
      <c r="D1406" s="272" t="str">
        <f t="shared" si="137"/>
        <v>Best</v>
      </c>
      <c r="E1406" s="195">
        <f>SUMIFS('A-methods'!K:K,'A-methods'!$AG:$AG,"absolute",'A-methods'!$AF:$AF,$B1406,'A-methods'!$I:$I,$C1406,'A-methods'!$A:$A,$D1406)</f>
        <v>0</v>
      </c>
      <c r="F1406" s="243">
        <f>SUMIFS('A-methods'!L:L,'A-methods'!$AG:$AG,"absolute",'A-methods'!$AF:$AF,$B1406,'A-methods'!$I:$I,$C1406,'A-methods'!$A:$A,$D1406)</f>
        <v>0</v>
      </c>
      <c r="G1406" s="243">
        <f>SUMIFS('A-methods'!M:M,'A-methods'!$AG:$AG,"absolute",'A-methods'!$AF:$AF,$B1406,'A-methods'!$I:$I,$C1406,'A-methods'!$A:$A,$D1406)</f>
        <v>0</v>
      </c>
      <c r="H1406" s="243">
        <f>SUMIFS('A-methods'!N:N,'A-methods'!$AG:$AG,"absolute",'A-methods'!$AF:$AF,$B1406,'A-methods'!$I:$I,$C1406,'A-methods'!$A:$A,$D1406)</f>
        <v>0</v>
      </c>
      <c r="I1406" s="243">
        <f>SUMIFS('A-methods'!O:O,'A-methods'!$AG:$AG,"absolute",'A-methods'!$AF:$AF,$B1406,'A-methods'!$I:$I,$C1406,'A-methods'!$A:$A,$D1406)</f>
        <v>0</v>
      </c>
      <c r="J1406" s="243">
        <f>SUMIFS('A-methods'!P:P,'A-methods'!$AG:$AG,"absolute",'A-methods'!$AF:$AF,$B1406,'A-methods'!$I:$I,$C1406,'A-methods'!$A:$A,$D1406)</f>
        <v>0</v>
      </c>
      <c r="K1406" s="243">
        <f>SUMIFS('A-methods'!Q:Q,'A-methods'!$AG:$AG,"absolute",'A-methods'!$AF:$AF,$B1406,'A-methods'!$I:$I,$C1406,'A-methods'!$A:$A,$D1406)</f>
        <v>0</v>
      </c>
      <c r="L1406" s="243">
        <f>SUMIFS('A-methods'!R:R,'A-methods'!$AG:$AG,"absolute",'A-methods'!$AF:$AF,$B1406,'A-methods'!$I:$I,$C1406,'A-methods'!$A:$A,$D1406)</f>
        <v>0</v>
      </c>
      <c r="M1406" s="243">
        <f>SUMIFS('A-methods'!S:S,'A-methods'!$AG:$AG,"absolute",'A-methods'!$AF:$AF,$B1406,'A-methods'!$I:$I,$C1406,'A-methods'!$A:$A,$D1406)</f>
        <v>0</v>
      </c>
      <c r="N1406" s="243">
        <f>SUMIFS('A-methods'!T:T,'A-methods'!$AG:$AG,"absolute",'A-methods'!$AF:$AF,$B1406,'A-methods'!$I:$I,$C1406,'A-methods'!$A:$A,$D1406)</f>
        <v>0</v>
      </c>
      <c r="O1406" s="243">
        <f>SUMIFS('A-methods'!U:U,'A-methods'!$AG:$AG,"absolute",'A-methods'!$AF:$AF,$B1406,'A-methods'!$I:$I,$C1406,'A-methods'!$A:$A,$D1406)</f>
        <v>0</v>
      </c>
      <c r="P1406" s="243">
        <f>SUMIFS('A-methods'!V:V,'A-methods'!$AG:$AG,"absolute",'A-methods'!$AF:$AF,$B1406,'A-methods'!$I:$I,$C1406,'A-methods'!$A:$A,$D1406)</f>
        <v>0</v>
      </c>
      <c r="Q1406" s="243">
        <f>SUMIFS('A-methods'!W:W,'A-methods'!$AG:$AG,"absolute",'A-methods'!$AF:$AF,$B1406,'A-methods'!$I:$I,$C1406,'A-methods'!$A:$A,$D1406)</f>
        <v>0</v>
      </c>
      <c r="R1406" s="243">
        <f>SUMIFS('A-methods'!X:X,'A-methods'!$AG:$AG,"absolute",'A-methods'!$AF:$AF,$B1406,'A-methods'!$I:$I,$C1406,'A-methods'!$A:$A,$D1406)</f>
        <v>0</v>
      </c>
      <c r="S1406" s="243">
        <f>SUMIFS('A-methods'!Y:Y,'A-methods'!$AG:$AG,"absolute",'A-methods'!$AF:$AF,$B1406,'A-methods'!$I:$I,$C1406,'A-methods'!$A:$A,$D1406)</f>
        <v>0</v>
      </c>
      <c r="T1406" s="243">
        <f>SUMIFS('A-methods'!Z:Z,'A-methods'!$AG:$AG,"absolute",'A-methods'!$AF:$AF,$B1406,'A-methods'!$I:$I,$C1406,'A-methods'!$A:$A,$D1406)</f>
        <v>0</v>
      </c>
      <c r="U1406" s="243">
        <f>SUMIFS('A-methods'!AA:AA,'A-methods'!$AG:$AG,"absolute",'A-methods'!$AF:$AF,$B1406,'A-methods'!$I:$I,$C1406,'A-methods'!$A:$A,$D1406)</f>
        <v>0</v>
      </c>
      <c r="V1406" s="243">
        <f>SUMIFS('A-methods'!AB:AB,'A-methods'!$AG:$AG,"absolute",'A-methods'!$AF:$AF,$B1406,'A-methods'!$I:$I,$C1406,'A-methods'!$A:$A,$D1406)</f>
        <v>0</v>
      </c>
      <c r="W1406" s="243">
        <f>SUMIFS('A-methods'!AC:AC,'A-methods'!$AG:$AG,"absolute",'A-methods'!$AF:$AF,$B1406,'A-methods'!$I:$I,$C1406,'A-methods'!$A:$A,$D1406)</f>
        <v>0</v>
      </c>
      <c r="X1406" s="243">
        <f>SUMIFS('A-methods'!AD:AD,'A-methods'!$AG:$AG,"absolute",'A-methods'!$AF:$AF,$B1406,'A-methods'!$I:$I,$C1406,'A-methods'!$A:$A,$D1406)</f>
        <v>0</v>
      </c>
      <c r="Y1406" s="243">
        <f>SUMIFS('A-methods'!AE:AE,'A-methods'!$AG:$AG,"absolute",'A-methods'!$AF:$AF,$B1406,'A-methods'!$I:$I,$C1406,'A-methods'!$A:$A,$D1406)</f>
        <v>0</v>
      </c>
    </row>
    <row r="1407" spans="1:27">
      <c r="A1407" s="237" t="s">
        <v>127</v>
      </c>
      <c r="B1407" s="221" t="s">
        <v>128</v>
      </c>
      <c r="C1407" s="274" t="str">
        <f t="shared" si="136"/>
        <v>Vic</v>
      </c>
      <c r="D1407" s="272" t="str">
        <f t="shared" si="137"/>
        <v>Best</v>
      </c>
      <c r="E1407" s="195">
        <f>SUMIFS('A-methods'!K:K,'A-methods'!$AG:$AG,"absolute",'A-methods'!$AF:$AF,$B1407,'A-methods'!$I:$I,$C1407,'A-methods'!$A:$A,$D1407)</f>
        <v>0</v>
      </c>
      <c r="F1407" s="243">
        <f>SUMIFS('A-methods'!L:L,'A-methods'!$AG:$AG,"absolute",'A-methods'!$AF:$AF,$B1407,'A-methods'!$I:$I,$C1407,'A-methods'!$A:$A,$D1407)</f>
        <v>0</v>
      </c>
      <c r="G1407" s="243">
        <f>SUMIFS('A-methods'!M:M,'A-methods'!$AG:$AG,"absolute",'A-methods'!$AF:$AF,$B1407,'A-methods'!$I:$I,$C1407,'A-methods'!$A:$A,$D1407)</f>
        <v>0</v>
      </c>
      <c r="H1407" s="243">
        <f>SUMIFS('A-methods'!N:N,'A-methods'!$AG:$AG,"absolute",'A-methods'!$AF:$AF,$B1407,'A-methods'!$I:$I,$C1407,'A-methods'!$A:$A,$D1407)</f>
        <v>0</v>
      </c>
      <c r="I1407" s="243">
        <f>SUMIFS('A-methods'!O:O,'A-methods'!$AG:$AG,"absolute",'A-methods'!$AF:$AF,$B1407,'A-methods'!$I:$I,$C1407,'A-methods'!$A:$A,$D1407)</f>
        <v>0</v>
      </c>
      <c r="J1407" s="243">
        <f>SUMIFS('A-methods'!P:P,'A-methods'!$AG:$AG,"absolute",'A-methods'!$AF:$AF,$B1407,'A-methods'!$I:$I,$C1407,'A-methods'!$A:$A,$D1407)</f>
        <v>0</v>
      </c>
      <c r="K1407" s="243">
        <f>SUMIFS('A-methods'!Q:Q,'A-methods'!$AG:$AG,"absolute",'A-methods'!$AF:$AF,$B1407,'A-methods'!$I:$I,$C1407,'A-methods'!$A:$A,$D1407)</f>
        <v>0</v>
      </c>
      <c r="L1407" s="243">
        <f>SUMIFS('A-methods'!R:R,'A-methods'!$AG:$AG,"absolute",'A-methods'!$AF:$AF,$B1407,'A-methods'!$I:$I,$C1407,'A-methods'!$A:$A,$D1407)</f>
        <v>0</v>
      </c>
      <c r="M1407" s="243">
        <f>SUMIFS('A-methods'!S:S,'A-methods'!$AG:$AG,"absolute",'A-methods'!$AF:$AF,$B1407,'A-methods'!$I:$I,$C1407,'A-methods'!$A:$A,$D1407)</f>
        <v>0</v>
      </c>
      <c r="N1407" s="243">
        <f>SUMIFS('A-methods'!T:T,'A-methods'!$AG:$AG,"absolute",'A-methods'!$AF:$AF,$B1407,'A-methods'!$I:$I,$C1407,'A-methods'!$A:$A,$D1407)</f>
        <v>0</v>
      </c>
      <c r="O1407" s="243">
        <f>SUMIFS('A-methods'!U:U,'A-methods'!$AG:$AG,"absolute",'A-methods'!$AF:$AF,$B1407,'A-methods'!$I:$I,$C1407,'A-methods'!$A:$A,$D1407)</f>
        <v>0</v>
      </c>
      <c r="P1407" s="243">
        <f>SUMIFS('A-methods'!V:V,'A-methods'!$AG:$AG,"absolute",'A-methods'!$AF:$AF,$B1407,'A-methods'!$I:$I,$C1407,'A-methods'!$A:$A,$D1407)</f>
        <v>0</v>
      </c>
      <c r="Q1407" s="243">
        <f>SUMIFS('A-methods'!W:W,'A-methods'!$AG:$AG,"absolute",'A-methods'!$AF:$AF,$B1407,'A-methods'!$I:$I,$C1407,'A-methods'!$A:$A,$D1407)</f>
        <v>0</v>
      </c>
      <c r="R1407" s="243">
        <f>SUMIFS('A-methods'!X:X,'A-methods'!$AG:$AG,"absolute",'A-methods'!$AF:$AF,$B1407,'A-methods'!$I:$I,$C1407,'A-methods'!$A:$A,$D1407)</f>
        <v>0</v>
      </c>
      <c r="S1407" s="243">
        <f>SUMIFS('A-methods'!Y:Y,'A-methods'!$AG:$AG,"absolute",'A-methods'!$AF:$AF,$B1407,'A-methods'!$I:$I,$C1407,'A-methods'!$A:$A,$D1407)</f>
        <v>0</v>
      </c>
      <c r="T1407" s="243">
        <f>SUMIFS('A-methods'!Z:Z,'A-methods'!$AG:$AG,"absolute",'A-methods'!$AF:$AF,$B1407,'A-methods'!$I:$I,$C1407,'A-methods'!$A:$A,$D1407)</f>
        <v>0</v>
      </c>
      <c r="U1407" s="243">
        <f>SUMIFS('A-methods'!AA:AA,'A-methods'!$AG:$AG,"absolute",'A-methods'!$AF:$AF,$B1407,'A-methods'!$I:$I,$C1407,'A-methods'!$A:$A,$D1407)</f>
        <v>0</v>
      </c>
      <c r="V1407" s="243">
        <f>SUMIFS('A-methods'!AB:AB,'A-methods'!$AG:$AG,"absolute",'A-methods'!$AF:$AF,$B1407,'A-methods'!$I:$I,$C1407,'A-methods'!$A:$A,$D1407)</f>
        <v>0</v>
      </c>
      <c r="W1407" s="243">
        <f>SUMIFS('A-methods'!AC:AC,'A-methods'!$AG:$AG,"absolute",'A-methods'!$AF:$AF,$B1407,'A-methods'!$I:$I,$C1407,'A-methods'!$A:$A,$D1407)</f>
        <v>0</v>
      </c>
      <c r="X1407" s="243">
        <f>SUMIFS('A-methods'!AD:AD,'A-methods'!$AG:$AG,"absolute",'A-methods'!$AF:$AF,$B1407,'A-methods'!$I:$I,$C1407,'A-methods'!$A:$A,$D1407)</f>
        <v>0</v>
      </c>
      <c r="Y1407" s="243">
        <f>SUMIFS('A-methods'!AE:AE,'A-methods'!$AG:$AG,"absolute",'A-methods'!$AF:$AF,$B1407,'A-methods'!$I:$I,$C1407,'A-methods'!$A:$A,$D1407)</f>
        <v>0</v>
      </c>
    </row>
    <row r="1408" spans="1:27">
      <c r="A1408" s="237" t="s">
        <v>254</v>
      </c>
      <c r="B1408" s="221" t="s">
        <v>202</v>
      </c>
      <c r="C1408" s="274" t="str">
        <f t="shared" si="136"/>
        <v>Vic</v>
      </c>
      <c r="D1408" s="272" t="str">
        <f t="shared" si="137"/>
        <v>Best</v>
      </c>
      <c r="E1408" s="195">
        <f>SUMIFS('A-methods'!K:K,'A-methods'!$AG:$AG,"absolute",'A-methods'!$AF:$AF,$B1408,'A-methods'!$I:$I,$C1408,'A-methods'!$A:$A,$D1408)</f>
        <v>0</v>
      </c>
      <c r="F1408" s="243">
        <f>SUMIFS('A-methods'!L:L,'A-methods'!$AG:$AG,"absolute",'A-methods'!$AF:$AF,$B1408,'A-methods'!$I:$I,$C1408,'A-methods'!$A:$A,$D1408)</f>
        <v>0</v>
      </c>
      <c r="G1408" s="243">
        <f>SUMIFS('A-methods'!M:M,'A-methods'!$AG:$AG,"absolute",'A-methods'!$AF:$AF,$B1408,'A-methods'!$I:$I,$C1408,'A-methods'!$A:$A,$D1408)</f>
        <v>0</v>
      </c>
      <c r="H1408" s="243">
        <f>SUMIFS('A-methods'!N:N,'A-methods'!$AG:$AG,"absolute",'A-methods'!$AF:$AF,$B1408,'A-methods'!$I:$I,$C1408,'A-methods'!$A:$A,$D1408)</f>
        <v>0</v>
      </c>
      <c r="I1408" s="243">
        <f>SUMIFS('A-methods'!O:O,'A-methods'!$AG:$AG,"absolute",'A-methods'!$AF:$AF,$B1408,'A-methods'!$I:$I,$C1408,'A-methods'!$A:$A,$D1408)</f>
        <v>0</v>
      </c>
      <c r="J1408" s="243">
        <f>SUMIFS('A-methods'!P:P,'A-methods'!$AG:$AG,"absolute",'A-methods'!$AF:$AF,$B1408,'A-methods'!$I:$I,$C1408,'A-methods'!$A:$A,$D1408)</f>
        <v>0</v>
      </c>
      <c r="K1408" s="243">
        <f>SUMIFS('A-methods'!Q:Q,'A-methods'!$AG:$AG,"absolute",'A-methods'!$AF:$AF,$B1408,'A-methods'!$I:$I,$C1408,'A-methods'!$A:$A,$D1408)</f>
        <v>0</v>
      </c>
      <c r="L1408" s="243">
        <f>SUMIFS('A-methods'!R:R,'A-methods'!$AG:$AG,"absolute",'A-methods'!$AF:$AF,$B1408,'A-methods'!$I:$I,$C1408,'A-methods'!$A:$A,$D1408)</f>
        <v>0</v>
      </c>
      <c r="M1408" s="243">
        <f>SUMIFS('A-methods'!S:S,'A-methods'!$AG:$AG,"absolute",'A-methods'!$AF:$AF,$B1408,'A-methods'!$I:$I,$C1408,'A-methods'!$A:$A,$D1408)</f>
        <v>0</v>
      </c>
      <c r="N1408" s="243">
        <f>SUMIFS('A-methods'!T:T,'A-methods'!$AG:$AG,"absolute",'A-methods'!$AF:$AF,$B1408,'A-methods'!$I:$I,$C1408,'A-methods'!$A:$A,$D1408)</f>
        <v>0</v>
      </c>
      <c r="O1408" s="243">
        <f>SUMIFS('A-methods'!U:U,'A-methods'!$AG:$AG,"absolute",'A-methods'!$AF:$AF,$B1408,'A-methods'!$I:$I,$C1408,'A-methods'!$A:$A,$D1408)</f>
        <v>0</v>
      </c>
      <c r="P1408" s="243">
        <f>SUMIFS('A-methods'!V:V,'A-methods'!$AG:$AG,"absolute",'A-methods'!$AF:$AF,$B1408,'A-methods'!$I:$I,$C1408,'A-methods'!$A:$A,$D1408)</f>
        <v>0</v>
      </c>
      <c r="Q1408" s="243">
        <f>SUMIFS('A-methods'!W:W,'A-methods'!$AG:$AG,"absolute",'A-methods'!$AF:$AF,$B1408,'A-methods'!$I:$I,$C1408,'A-methods'!$A:$A,$D1408)</f>
        <v>0</v>
      </c>
      <c r="R1408" s="243">
        <f>SUMIFS('A-methods'!X:X,'A-methods'!$AG:$AG,"absolute",'A-methods'!$AF:$AF,$B1408,'A-methods'!$I:$I,$C1408,'A-methods'!$A:$A,$D1408)</f>
        <v>0</v>
      </c>
      <c r="S1408" s="243">
        <f>SUMIFS('A-methods'!Y:Y,'A-methods'!$AG:$AG,"absolute",'A-methods'!$AF:$AF,$B1408,'A-methods'!$I:$I,$C1408,'A-methods'!$A:$A,$D1408)</f>
        <v>0</v>
      </c>
      <c r="T1408" s="243">
        <f>SUMIFS('A-methods'!Z:Z,'A-methods'!$AG:$AG,"absolute",'A-methods'!$AF:$AF,$B1408,'A-methods'!$I:$I,$C1408,'A-methods'!$A:$A,$D1408)</f>
        <v>0</v>
      </c>
      <c r="U1408" s="243">
        <f>SUMIFS('A-methods'!AA:AA,'A-methods'!$AG:$AG,"absolute",'A-methods'!$AF:$AF,$B1408,'A-methods'!$I:$I,$C1408,'A-methods'!$A:$A,$D1408)</f>
        <v>0</v>
      </c>
      <c r="V1408" s="243">
        <f>SUMIFS('A-methods'!AB:AB,'A-methods'!$AG:$AG,"absolute",'A-methods'!$AF:$AF,$B1408,'A-methods'!$I:$I,$C1408,'A-methods'!$A:$A,$D1408)</f>
        <v>0</v>
      </c>
      <c r="W1408" s="243">
        <f>SUMIFS('A-methods'!AC:AC,'A-methods'!$AG:$AG,"absolute",'A-methods'!$AF:$AF,$B1408,'A-methods'!$I:$I,$C1408,'A-methods'!$A:$A,$D1408)</f>
        <v>0</v>
      </c>
      <c r="X1408" s="243">
        <f>SUMIFS('A-methods'!AD:AD,'A-methods'!$AG:$AG,"absolute",'A-methods'!$AF:$AF,$B1408,'A-methods'!$I:$I,$C1408,'A-methods'!$A:$A,$D1408)</f>
        <v>0</v>
      </c>
      <c r="Y1408" s="243">
        <f>SUMIFS('A-methods'!AE:AE,'A-methods'!$AG:$AG,"absolute",'A-methods'!$AF:$AF,$B1408,'A-methods'!$I:$I,$C1408,'A-methods'!$A:$A,$D1408)</f>
        <v>0</v>
      </c>
    </row>
    <row r="1409" spans="1:32">
      <c r="A1409" s="237" t="s">
        <v>255</v>
      </c>
      <c r="B1409" s="221" t="s">
        <v>227</v>
      </c>
      <c r="C1409" s="274" t="str">
        <f t="shared" si="136"/>
        <v>Vic</v>
      </c>
      <c r="D1409" s="272" t="str">
        <f t="shared" si="137"/>
        <v>Best</v>
      </c>
      <c r="E1409" s="195">
        <f>SUMIFS('A-methods'!K:K,'A-methods'!$AG:$AG,"absolute",'A-methods'!$AF:$AF,$B1409,'A-methods'!$I:$I,$C1409,'A-methods'!$A:$A,$D1409)</f>
        <v>0</v>
      </c>
      <c r="F1409" s="243">
        <f>SUMIFS('A-methods'!L:L,'A-methods'!$AG:$AG,"absolute",'A-methods'!$AF:$AF,$B1409,'A-methods'!$I:$I,$C1409,'A-methods'!$A:$A,$D1409)</f>
        <v>0</v>
      </c>
      <c r="G1409" s="243">
        <f>SUMIFS('A-methods'!M:M,'A-methods'!$AG:$AG,"absolute",'A-methods'!$AF:$AF,$B1409,'A-methods'!$I:$I,$C1409,'A-methods'!$A:$A,$D1409)</f>
        <v>0</v>
      </c>
      <c r="H1409" s="243">
        <f>SUMIFS('A-methods'!N:N,'A-methods'!$AG:$AG,"absolute",'A-methods'!$AF:$AF,$B1409,'A-methods'!$I:$I,$C1409,'A-methods'!$A:$A,$D1409)</f>
        <v>0</v>
      </c>
      <c r="I1409" s="243">
        <f>SUMIFS('A-methods'!O:O,'A-methods'!$AG:$AG,"absolute",'A-methods'!$AF:$AF,$B1409,'A-methods'!$I:$I,$C1409,'A-methods'!$A:$A,$D1409)</f>
        <v>0</v>
      </c>
      <c r="J1409" s="243">
        <f>SUMIFS('A-methods'!P:P,'A-methods'!$AG:$AG,"absolute",'A-methods'!$AF:$AF,$B1409,'A-methods'!$I:$I,$C1409,'A-methods'!$A:$A,$D1409)</f>
        <v>0</v>
      </c>
      <c r="K1409" s="243">
        <f>SUMIFS('A-methods'!Q:Q,'A-methods'!$AG:$AG,"absolute",'A-methods'!$AF:$AF,$B1409,'A-methods'!$I:$I,$C1409,'A-methods'!$A:$A,$D1409)</f>
        <v>0</v>
      </c>
      <c r="L1409" s="243">
        <f>SUMIFS('A-methods'!R:R,'A-methods'!$AG:$AG,"absolute",'A-methods'!$AF:$AF,$B1409,'A-methods'!$I:$I,$C1409,'A-methods'!$A:$A,$D1409)</f>
        <v>0</v>
      </c>
      <c r="M1409" s="243">
        <f>SUMIFS('A-methods'!S:S,'A-methods'!$AG:$AG,"absolute",'A-methods'!$AF:$AF,$B1409,'A-methods'!$I:$I,$C1409,'A-methods'!$A:$A,$D1409)</f>
        <v>0</v>
      </c>
      <c r="N1409" s="243">
        <f>SUMIFS('A-methods'!T:T,'A-methods'!$AG:$AG,"absolute",'A-methods'!$AF:$AF,$B1409,'A-methods'!$I:$I,$C1409,'A-methods'!$A:$A,$D1409)</f>
        <v>0</v>
      </c>
      <c r="O1409" s="243">
        <f>SUMIFS('A-methods'!U:U,'A-methods'!$AG:$AG,"absolute",'A-methods'!$AF:$AF,$B1409,'A-methods'!$I:$I,$C1409,'A-methods'!$A:$A,$D1409)</f>
        <v>0</v>
      </c>
      <c r="P1409" s="243">
        <f>SUMIFS('A-methods'!V:V,'A-methods'!$AG:$AG,"absolute",'A-methods'!$AF:$AF,$B1409,'A-methods'!$I:$I,$C1409,'A-methods'!$A:$A,$D1409)</f>
        <v>0</v>
      </c>
      <c r="Q1409" s="243">
        <f>SUMIFS('A-methods'!W:W,'A-methods'!$AG:$AG,"absolute",'A-methods'!$AF:$AF,$B1409,'A-methods'!$I:$I,$C1409,'A-methods'!$A:$A,$D1409)</f>
        <v>0</v>
      </c>
      <c r="R1409" s="243">
        <f>SUMIFS('A-methods'!X:X,'A-methods'!$AG:$AG,"absolute",'A-methods'!$AF:$AF,$B1409,'A-methods'!$I:$I,$C1409,'A-methods'!$A:$A,$D1409)</f>
        <v>0</v>
      </c>
      <c r="S1409" s="243">
        <f>SUMIFS('A-methods'!Y:Y,'A-methods'!$AG:$AG,"absolute",'A-methods'!$AF:$AF,$B1409,'A-methods'!$I:$I,$C1409,'A-methods'!$A:$A,$D1409)</f>
        <v>0</v>
      </c>
      <c r="T1409" s="243">
        <f>SUMIFS('A-methods'!Z:Z,'A-methods'!$AG:$AG,"absolute",'A-methods'!$AF:$AF,$B1409,'A-methods'!$I:$I,$C1409,'A-methods'!$A:$A,$D1409)</f>
        <v>0</v>
      </c>
      <c r="U1409" s="243">
        <f>SUMIFS('A-methods'!AA:AA,'A-methods'!$AG:$AG,"absolute",'A-methods'!$AF:$AF,$B1409,'A-methods'!$I:$I,$C1409,'A-methods'!$A:$A,$D1409)</f>
        <v>0</v>
      </c>
      <c r="V1409" s="243">
        <f>SUMIFS('A-methods'!AB:AB,'A-methods'!$AG:$AG,"absolute",'A-methods'!$AF:$AF,$B1409,'A-methods'!$I:$I,$C1409,'A-methods'!$A:$A,$D1409)</f>
        <v>0</v>
      </c>
      <c r="W1409" s="243">
        <f>SUMIFS('A-methods'!AC:AC,'A-methods'!$AG:$AG,"absolute",'A-methods'!$AF:$AF,$B1409,'A-methods'!$I:$I,$C1409,'A-methods'!$A:$A,$D1409)</f>
        <v>0</v>
      </c>
      <c r="X1409" s="243">
        <f>SUMIFS('A-methods'!AD:AD,'A-methods'!$AG:$AG,"absolute",'A-methods'!$AF:$AF,$B1409,'A-methods'!$I:$I,$C1409,'A-methods'!$A:$A,$D1409)</f>
        <v>0</v>
      </c>
      <c r="Y1409" s="243">
        <f>SUMIFS('A-methods'!AE:AE,'A-methods'!$AG:$AG,"absolute",'A-methods'!$AF:$AF,$B1409,'A-methods'!$I:$I,$C1409,'A-methods'!$A:$A,$D1409)</f>
        <v>0</v>
      </c>
    </row>
    <row r="1410" spans="1:32">
      <c r="A1410" s="237" t="s">
        <v>256</v>
      </c>
      <c r="B1410" s="221" t="s">
        <v>372</v>
      </c>
      <c r="C1410" s="274" t="str">
        <f t="shared" si="136"/>
        <v>Vic</v>
      </c>
      <c r="D1410" s="272" t="str">
        <f t="shared" si="137"/>
        <v>Best</v>
      </c>
      <c r="E1410" s="195">
        <f>SUMIFS('A-methods'!K:K,'A-methods'!$AG:$AG,"absolute",'A-methods'!$AF:$AF,$B1410,'A-methods'!$I:$I,$C1410,'A-methods'!$A:$A,$D1410)</f>
        <v>0</v>
      </c>
      <c r="F1410" s="243">
        <f>SUMIFS('A-methods'!L:L,'A-methods'!$AG:$AG,"absolute",'A-methods'!$AF:$AF,$B1410,'A-methods'!$I:$I,$C1410,'A-methods'!$A:$A,$D1410)</f>
        <v>0</v>
      </c>
      <c r="G1410" s="243">
        <f>SUMIFS('A-methods'!M:M,'A-methods'!$AG:$AG,"absolute",'A-methods'!$AF:$AF,$B1410,'A-methods'!$I:$I,$C1410,'A-methods'!$A:$A,$D1410)</f>
        <v>0</v>
      </c>
      <c r="H1410" s="243">
        <f>SUMIFS('A-methods'!N:N,'A-methods'!$AG:$AG,"absolute",'A-methods'!$AF:$AF,$B1410,'A-methods'!$I:$I,$C1410,'A-methods'!$A:$A,$D1410)</f>
        <v>0</v>
      </c>
      <c r="I1410" s="243">
        <f>SUMIFS('A-methods'!O:O,'A-methods'!$AG:$AG,"absolute",'A-methods'!$AF:$AF,$B1410,'A-methods'!$I:$I,$C1410,'A-methods'!$A:$A,$D1410)</f>
        <v>0</v>
      </c>
      <c r="J1410" s="243">
        <f>SUMIFS('A-methods'!P:P,'A-methods'!$AG:$AG,"absolute",'A-methods'!$AF:$AF,$B1410,'A-methods'!$I:$I,$C1410,'A-methods'!$A:$A,$D1410)</f>
        <v>0</v>
      </c>
      <c r="K1410" s="243">
        <f>SUMIFS('A-methods'!Q:Q,'A-methods'!$AG:$AG,"absolute",'A-methods'!$AF:$AF,$B1410,'A-methods'!$I:$I,$C1410,'A-methods'!$A:$A,$D1410)</f>
        <v>0</v>
      </c>
      <c r="L1410" s="243">
        <f>SUMIFS('A-methods'!R:R,'A-methods'!$AG:$AG,"absolute",'A-methods'!$AF:$AF,$B1410,'A-methods'!$I:$I,$C1410,'A-methods'!$A:$A,$D1410)</f>
        <v>0</v>
      </c>
      <c r="M1410" s="243">
        <f>SUMIFS('A-methods'!S:S,'A-methods'!$AG:$AG,"absolute",'A-methods'!$AF:$AF,$B1410,'A-methods'!$I:$I,$C1410,'A-methods'!$A:$A,$D1410)</f>
        <v>0</v>
      </c>
      <c r="N1410" s="243">
        <f>SUMIFS('A-methods'!T:T,'A-methods'!$AG:$AG,"absolute",'A-methods'!$AF:$AF,$B1410,'A-methods'!$I:$I,$C1410,'A-methods'!$A:$A,$D1410)</f>
        <v>0</v>
      </c>
      <c r="O1410" s="243">
        <f>SUMIFS('A-methods'!U:U,'A-methods'!$AG:$AG,"absolute",'A-methods'!$AF:$AF,$B1410,'A-methods'!$I:$I,$C1410,'A-methods'!$A:$A,$D1410)</f>
        <v>0</v>
      </c>
      <c r="P1410" s="243">
        <f>SUMIFS('A-methods'!V:V,'A-methods'!$AG:$AG,"absolute",'A-methods'!$AF:$AF,$B1410,'A-methods'!$I:$I,$C1410,'A-methods'!$A:$A,$D1410)</f>
        <v>0</v>
      </c>
      <c r="Q1410" s="243">
        <f>SUMIFS('A-methods'!W:W,'A-methods'!$AG:$AG,"absolute",'A-methods'!$AF:$AF,$B1410,'A-methods'!$I:$I,$C1410,'A-methods'!$A:$A,$D1410)</f>
        <v>0</v>
      </c>
      <c r="R1410" s="243">
        <f>SUMIFS('A-methods'!X:X,'A-methods'!$AG:$AG,"absolute",'A-methods'!$AF:$AF,$B1410,'A-methods'!$I:$I,$C1410,'A-methods'!$A:$A,$D1410)</f>
        <v>0</v>
      </c>
      <c r="S1410" s="243">
        <f>SUMIFS('A-methods'!Y:Y,'A-methods'!$AG:$AG,"absolute",'A-methods'!$AF:$AF,$B1410,'A-methods'!$I:$I,$C1410,'A-methods'!$A:$A,$D1410)</f>
        <v>0</v>
      </c>
      <c r="T1410" s="243">
        <f>SUMIFS('A-methods'!Z:Z,'A-methods'!$AG:$AG,"absolute",'A-methods'!$AF:$AF,$B1410,'A-methods'!$I:$I,$C1410,'A-methods'!$A:$A,$D1410)</f>
        <v>0</v>
      </c>
      <c r="U1410" s="243">
        <f>SUMIFS('A-methods'!AA:AA,'A-methods'!$AG:$AG,"absolute",'A-methods'!$AF:$AF,$B1410,'A-methods'!$I:$I,$C1410,'A-methods'!$A:$A,$D1410)</f>
        <v>0</v>
      </c>
      <c r="V1410" s="243">
        <f>SUMIFS('A-methods'!AB:AB,'A-methods'!$AG:$AG,"absolute",'A-methods'!$AF:$AF,$B1410,'A-methods'!$I:$I,$C1410,'A-methods'!$A:$A,$D1410)</f>
        <v>0</v>
      </c>
      <c r="W1410" s="243">
        <f>SUMIFS('A-methods'!AC:AC,'A-methods'!$AG:$AG,"absolute",'A-methods'!$AF:$AF,$B1410,'A-methods'!$I:$I,$C1410,'A-methods'!$A:$A,$D1410)</f>
        <v>0</v>
      </c>
      <c r="X1410" s="243">
        <f>SUMIFS('A-methods'!AD:AD,'A-methods'!$AG:$AG,"absolute",'A-methods'!$AF:$AF,$B1410,'A-methods'!$I:$I,$C1410,'A-methods'!$A:$A,$D1410)</f>
        <v>0</v>
      </c>
      <c r="Y1410" s="243">
        <f>SUMIFS('A-methods'!AE:AE,'A-methods'!$AG:$AG,"absolute",'A-methods'!$AF:$AF,$B1410,'A-methods'!$I:$I,$C1410,'A-methods'!$A:$A,$D1410)</f>
        <v>0</v>
      </c>
    </row>
    <row r="1411" spans="1:32">
      <c r="A1411" s="237" t="s">
        <v>370</v>
      </c>
      <c r="B1411" s="221" t="s">
        <v>371</v>
      </c>
      <c r="C1411" s="274" t="str">
        <f t="shared" si="136"/>
        <v>Vic</v>
      </c>
      <c r="D1411" s="272" t="str">
        <f t="shared" si="137"/>
        <v>Best</v>
      </c>
      <c r="E1411" s="195">
        <f>SUMIFS('A-methods'!K:K,'A-methods'!$AG:$AG,"absolute",'A-methods'!$AF:$AF,$B1411,'A-methods'!$I:$I,$C1411,'A-methods'!$A:$A,$D1411)</f>
        <v>0</v>
      </c>
      <c r="F1411" s="243">
        <f>SUMIFS('A-methods'!L:L,'A-methods'!$AG:$AG,"absolute",'A-methods'!$AF:$AF,$B1411,'A-methods'!$I:$I,$C1411,'A-methods'!$A:$A,$D1411)</f>
        <v>0</v>
      </c>
      <c r="G1411" s="243">
        <f>SUMIFS('A-methods'!M:M,'A-methods'!$AG:$AG,"absolute",'A-methods'!$AF:$AF,$B1411,'A-methods'!$I:$I,$C1411,'A-methods'!$A:$A,$D1411)</f>
        <v>0</v>
      </c>
      <c r="H1411" s="243">
        <f>SUMIFS('A-methods'!N:N,'A-methods'!$AG:$AG,"absolute",'A-methods'!$AF:$AF,$B1411,'A-methods'!$I:$I,$C1411,'A-methods'!$A:$A,$D1411)</f>
        <v>0</v>
      </c>
      <c r="I1411" s="243">
        <f>SUMIFS('A-methods'!O:O,'A-methods'!$AG:$AG,"absolute",'A-methods'!$AF:$AF,$B1411,'A-methods'!$I:$I,$C1411,'A-methods'!$A:$A,$D1411)</f>
        <v>0</v>
      </c>
      <c r="J1411" s="243">
        <f>SUMIFS('A-methods'!P:P,'A-methods'!$AG:$AG,"absolute",'A-methods'!$AF:$AF,$B1411,'A-methods'!$I:$I,$C1411,'A-methods'!$A:$A,$D1411)</f>
        <v>0</v>
      </c>
      <c r="K1411" s="243">
        <f>SUMIFS('A-methods'!Q:Q,'A-methods'!$AG:$AG,"absolute",'A-methods'!$AF:$AF,$B1411,'A-methods'!$I:$I,$C1411,'A-methods'!$A:$A,$D1411)</f>
        <v>0</v>
      </c>
      <c r="L1411" s="243">
        <f>SUMIFS('A-methods'!R:R,'A-methods'!$AG:$AG,"absolute",'A-methods'!$AF:$AF,$B1411,'A-methods'!$I:$I,$C1411,'A-methods'!$A:$A,$D1411)</f>
        <v>0</v>
      </c>
      <c r="M1411" s="243">
        <f>SUMIFS('A-methods'!S:S,'A-methods'!$AG:$AG,"absolute",'A-methods'!$AF:$AF,$B1411,'A-methods'!$I:$I,$C1411,'A-methods'!$A:$A,$D1411)</f>
        <v>0</v>
      </c>
      <c r="N1411" s="243">
        <f>SUMIFS('A-methods'!T:T,'A-methods'!$AG:$AG,"absolute",'A-methods'!$AF:$AF,$B1411,'A-methods'!$I:$I,$C1411,'A-methods'!$A:$A,$D1411)</f>
        <v>0</v>
      </c>
      <c r="O1411" s="243">
        <f>SUMIFS('A-methods'!U:U,'A-methods'!$AG:$AG,"absolute",'A-methods'!$AF:$AF,$B1411,'A-methods'!$I:$I,$C1411,'A-methods'!$A:$A,$D1411)</f>
        <v>0</v>
      </c>
      <c r="P1411" s="243">
        <f>SUMIFS('A-methods'!V:V,'A-methods'!$AG:$AG,"absolute",'A-methods'!$AF:$AF,$B1411,'A-methods'!$I:$I,$C1411,'A-methods'!$A:$A,$D1411)</f>
        <v>0</v>
      </c>
      <c r="Q1411" s="243">
        <f>SUMIFS('A-methods'!W:W,'A-methods'!$AG:$AG,"absolute",'A-methods'!$AF:$AF,$B1411,'A-methods'!$I:$I,$C1411,'A-methods'!$A:$A,$D1411)</f>
        <v>0</v>
      </c>
      <c r="R1411" s="243">
        <f>SUMIFS('A-methods'!X:X,'A-methods'!$AG:$AG,"absolute",'A-methods'!$AF:$AF,$B1411,'A-methods'!$I:$I,$C1411,'A-methods'!$A:$A,$D1411)</f>
        <v>0</v>
      </c>
      <c r="S1411" s="243">
        <f>SUMIFS('A-methods'!Y:Y,'A-methods'!$AG:$AG,"absolute",'A-methods'!$AF:$AF,$B1411,'A-methods'!$I:$I,$C1411,'A-methods'!$A:$A,$D1411)</f>
        <v>0</v>
      </c>
      <c r="T1411" s="243">
        <f>SUMIFS('A-methods'!Z:Z,'A-methods'!$AG:$AG,"absolute",'A-methods'!$AF:$AF,$B1411,'A-methods'!$I:$I,$C1411,'A-methods'!$A:$A,$D1411)</f>
        <v>0</v>
      </c>
      <c r="U1411" s="243">
        <f>SUMIFS('A-methods'!AA:AA,'A-methods'!$AG:$AG,"absolute",'A-methods'!$AF:$AF,$B1411,'A-methods'!$I:$I,$C1411,'A-methods'!$A:$A,$D1411)</f>
        <v>0</v>
      </c>
      <c r="V1411" s="243">
        <f>SUMIFS('A-methods'!AB:AB,'A-methods'!$AG:$AG,"absolute",'A-methods'!$AF:$AF,$B1411,'A-methods'!$I:$I,$C1411,'A-methods'!$A:$A,$D1411)</f>
        <v>0</v>
      </c>
      <c r="W1411" s="243">
        <f>SUMIFS('A-methods'!AC:AC,'A-methods'!$AG:$AG,"absolute",'A-methods'!$AF:$AF,$B1411,'A-methods'!$I:$I,$C1411,'A-methods'!$A:$A,$D1411)</f>
        <v>0</v>
      </c>
      <c r="X1411" s="243">
        <f>SUMIFS('A-methods'!AD:AD,'A-methods'!$AG:$AG,"absolute",'A-methods'!$AF:$AF,$B1411,'A-methods'!$I:$I,$C1411,'A-methods'!$A:$A,$D1411)</f>
        <v>0</v>
      </c>
      <c r="Y1411" s="243">
        <f>SUMIFS('A-methods'!AE:AE,'A-methods'!$AG:$AG,"absolute",'A-methods'!$AF:$AF,$B1411,'A-methods'!$I:$I,$C1411,'A-methods'!$A:$A,$D1411)</f>
        <v>0</v>
      </c>
    </row>
    <row r="1412" spans="1:32">
      <c r="A1412" s="237" t="s">
        <v>381</v>
      </c>
      <c r="B1412" s="221" t="s">
        <v>382</v>
      </c>
      <c r="C1412" s="274" t="str">
        <f t="shared" si="136"/>
        <v>Vic</v>
      </c>
      <c r="D1412" s="272" t="str">
        <f t="shared" si="137"/>
        <v>Best</v>
      </c>
      <c r="E1412" s="195">
        <f>SUMIFS('A-methods'!K:K,'A-methods'!$AG:$AG,"absolute",'A-methods'!$AF:$AF,$B1412,'A-methods'!$I:$I,$C1412,'A-methods'!$A:$A,$D1412)</f>
        <v>0</v>
      </c>
      <c r="F1412" s="243">
        <f>SUMIFS('A-methods'!L:L,'A-methods'!$AG:$AG,"absolute",'A-methods'!$AF:$AF,$B1412,'A-methods'!$I:$I,$C1412,'A-methods'!$A:$A,$D1412)</f>
        <v>0</v>
      </c>
      <c r="G1412" s="243">
        <f>SUMIFS('A-methods'!M:M,'A-methods'!$AG:$AG,"absolute",'A-methods'!$AF:$AF,$B1412,'A-methods'!$I:$I,$C1412,'A-methods'!$A:$A,$D1412)</f>
        <v>0</v>
      </c>
      <c r="H1412" s="243">
        <f>SUMIFS('A-methods'!N:N,'A-methods'!$AG:$AG,"absolute",'A-methods'!$AF:$AF,$B1412,'A-methods'!$I:$I,$C1412,'A-methods'!$A:$A,$D1412)</f>
        <v>0</v>
      </c>
      <c r="I1412" s="243">
        <f>SUMIFS('A-methods'!O:O,'A-methods'!$AG:$AG,"absolute",'A-methods'!$AF:$AF,$B1412,'A-methods'!$I:$I,$C1412,'A-methods'!$A:$A,$D1412)</f>
        <v>0</v>
      </c>
      <c r="J1412" s="243">
        <f>SUMIFS('A-methods'!P:P,'A-methods'!$AG:$AG,"absolute",'A-methods'!$AF:$AF,$B1412,'A-methods'!$I:$I,$C1412,'A-methods'!$A:$A,$D1412)</f>
        <v>0</v>
      </c>
      <c r="K1412" s="243">
        <f>SUMIFS('A-methods'!Q:Q,'A-methods'!$AG:$AG,"absolute",'A-methods'!$AF:$AF,$B1412,'A-methods'!$I:$I,$C1412,'A-methods'!$A:$A,$D1412)</f>
        <v>0</v>
      </c>
      <c r="L1412" s="243">
        <f>SUMIFS('A-methods'!R:R,'A-methods'!$AG:$AG,"absolute",'A-methods'!$AF:$AF,$B1412,'A-methods'!$I:$I,$C1412,'A-methods'!$A:$A,$D1412)</f>
        <v>0</v>
      </c>
      <c r="M1412" s="243">
        <f>SUMIFS('A-methods'!S:S,'A-methods'!$AG:$AG,"absolute",'A-methods'!$AF:$AF,$B1412,'A-methods'!$I:$I,$C1412,'A-methods'!$A:$A,$D1412)</f>
        <v>0</v>
      </c>
      <c r="N1412" s="243">
        <f>SUMIFS('A-methods'!T:T,'A-methods'!$AG:$AG,"absolute",'A-methods'!$AF:$AF,$B1412,'A-methods'!$I:$I,$C1412,'A-methods'!$A:$A,$D1412)</f>
        <v>0</v>
      </c>
      <c r="O1412" s="243">
        <f>SUMIFS('A-methods'!U:U,'A-methods'!$AG:$AG,"absolute",'A-methods'!$AF:$AF,$B1412,'A-methods'!$I:$I,$C1412,'A-methods'!$A:$A,$D1412)</f>
        <v>0</v>
      </c>
      <c r="P1412" s="243">
        <f>SUMIFS('A-methods'!V:V,'A-methods'!$AG:$AG,"absolute",'A-methods'!$AF:$AF,$B1412,'A-methods'!$I:$I,$C1412,'A-methods'!$A:$A,$D1412)</f>
        <v>0</v>
      </c>
      <c r="Q1412" s="243">
        <f>SUMIFS('A-methods'!W:W,'A-methods'!$AG:$AG,"absolute",'A-methods'!$AF:$AF,$B1412,'A-methods'!$I:$I,$C1412,'A-methods'!$A:$A,$D1412)</f>
        <v>0</v>
      </c>
      <c r="R1412" s="243">
        <f>SUMIFS('A-methods'!X:X,'A-methods'!$AG:$AG,"absolute",'A-methods'!$AF:$AF,$B1412,'A-methods'!$I:$I,$C1412,'A-methods'!$A:$A,$D1412)</f>
        <v>0</v>
      </c>
      <c r="S1412" s="243">
        <f>SUMIFS('A-methods'!Y:Y,'A-methods'!$AG:$AG,"absolute",'A-methods'!$AF:$AF,$B1412,'A-methods'!$I:$I,$C1412,'A-methods'!$A:$A,$D1412)</f>
        <v>0</v>
      </c>
      <c r="T1412" s="243">
        <f>SUMIFS('A-methods'!Z:Z,'A-methods'!$AG:$AG,"absolute",'A-methods'!$AF:$AF,$B1412,'A-methods'!$I:$I,$C1412,'A-methods'!$A:$A,$D1412)</f>
        <v>0</v>
      </c>
      <c r="U1412" s="243">
        <f>SUMIFS('A-methods'!AA:AA,'A-methods'!$AG:$AG,"absolute",'A-methods'!$AF:$AF,$B1412,'A-methods'!$I:$I,$C1412,'A-methods'!$A:$A,$D1412)</f>
        <v>0</v>
      </c>
      <c r="V1412" s="243">
        <f>SUMIFS('A-methods'!AB:AB,'A-methods'!$AG:$AG,"absolute",'A-methods'!$AF:$AF,$B1412,'A-methods'!$I:$I,$C1412,'A-methods'!$A:$A,$D1412)</f>
        <v>0</v>
      </c>
      <c r="W1412" s="243">
        <f>SUMIFS('A-methods'!AC:AC,'A-methods'!$AG:$AG,"absolute",'A-methods'!$AF:$AF,$B1412,'A-methods'!$I:$I,$C1412,'A-methods'!$A:$A,$D1412)</f>
        <v>0</v>
      </c>
      <c r="X1412" s="243">
        <f>SUMIFS('A-methods'!AD:AD,'A-methods'!$AG:$AG,"absolute",'A-methods'!$AF:$AF,$B1412,'A-methods'!$I:$I,$C1412,'A-methods'!$A:$A,$D1412)</f>
        <v>0</v>
      </c>
      <c r="Y1412" s="243">
        <f>SUMIFS('A-methods'!AE:AE,'A-methods'!$AG:$AG,"absolute",'A-methods'!$AF:$AF,$B1412,'A-methods'!$I:$I,$C1412,'A-methods'!$A:$A,$D1412)</f>
        <v>0</v>
      </c>
    </row>
    <row r="1413" spans="1:32">
      <c r="A1413" s="237" t="s">
        <v>257</v>
      </c>
      <c r="B1413" s="221" t="s">
        <v>194</v>
      </c>
      <c r="C1413" s="274" t="str">
        <f t="shared" si="136"/>
        <v>Vic</v>
      </c>
      <c r="D1413" s="272" t="str">
        <f t="shared" si="137"/>
        <v>Best</v>
      </c>
      <c r="E1413" s="195">
        <f>SUMIFS('A-methods'!K:K,'A-methods'!$AG:$AG,"absolute",'A-methods'!$AF:$AF,$B1413,'A-methods'!$I:$I,$C1413,'A-methods'!$A:$A,$D1413)</f>
        <v>0</v>
      </c>
      <c r="F1413" s="243">
        <f>SUMIFS('A-methods'!L:L,'A-methods'!$AG:$AG,"absolute",'A-methods'!$AF:$AF,$B1413,'A-methods'!$I:$I,$C1413,'A-methods'!$A:$A,$D1413)</f>
        <v>0</v>
      </c>
      <c r="G1413" s="243">
        <f>SUMIFS('A-methods'!M:M,'A-methods'!$AG:$AG,"absolute",'A-methods'!$AF:$AF,$B1413,'A-methods'!$I:$I,$C1413,'A-methods'!$A:$A,$D1413)</f>
        <v>0</v>
      </c>
      <c r="H1413" s="243">
        <f>SUMIFS('A-methods'!N:N,'A-methods'!$AG:$AG,"absolute",'A-methods'!$AF:$AF,$B1413,'A-methods'!$I:$I,$C1413,'A-methods'!$A:$A,$D1413)</f>
        <v>0</v>
      </c>
      <c r="I1413" s="243">
        <f>SUMIFS('A-methods'!O:O,'A-methods'!$AG:$AG,"absolute",'A-methods'!$AF:$AF,$B1413,'A-methods'!$I:$I,$C1413,'A-methods'!$A:$A,$D1413)</f>
        <v>0</v>
      </c>
      <c r="J1413" s="243">
        <f>SUMIFS('A-methods'!P:P,'A-methods'!$AG:$AG,"absolute",'A-methods'!$AF:$AF,$B1413,'A-methods'!$I:$I,$C1413,'A-methods'!$A:$A,$D1413)</f>
        <v>0</v>
      </c>
      <c r="K1413" s="243">
        <f>SUMIFS('A-methods'!Q:Q,'A-methods'!$AG:$AG,"absolute",'A-methods'!$AF:$AF,$B1413,'A-methods'!$I:$I,$C1413,'A-methods'!$A:$A,$D1413)</f>
        <v>0</v>
      </c>
      <c r="L1413" s="243">
        <f>SUMIFS('A-methods'!R:R,'A-methods'!$AG:$AG,"absolute",'A-methods'!$AF:$AF,$B1413,'A-methods'!$I:$I,$C1413,'A-methods'!$A:$A,$D1413)</f>
        <v>0</v>
      </c>
      <c r="M1413" s="243">
        <f>SUMIFS('A-methods'!S:S,'A-methods'!$AG:$AG,"absolute",'A-methods'!$AF:$AF,$B1413,'A-methods'!$I:$I,$C1413,'A-methods'!$A:$A,$D1413)</f>
        <v>0</v>
      </c>
      <c r="N1413" s="243">
        <f>SUMIFS('A-methods'!T:T,'A-methods'!$AG:$AG,"absolute",'A-methods'!$AF:$AF,$B1413,'A-methods'!$I:$I,$C1413,'A-methods'!$A:$A,$D1413)</f>
        <v>0</v>
      </c>
      <c r="O1413" s="243">
        <f>SUMIFS('A-methods'!U:U,'A-methods'!$AG:$AG,"absolute",'A-methods'!$AF:$AF,$B1413,'A-methods'!$I:$I,$C1413,'A-methods'!$A:$A,$D1413)</f>
        <v>0</v>
      </c>
      <c r="P1413" s="243">
        <f>SUMIFS('A-methods'!V:V,'A-methods'!$AG:$AG,"absolute",'A-methods'!$AF:$AF,$B1413,'A-methods'!$I:$I,$C1413,'A-methods'!$A:$A,$D1413)</f>
        <v>0</v>
      </c>
      <c r="Q1413" s="243">
        <f>SUMIFS('A-methods'!W:W,'A-methods'!$AG:$AG,"absolute",'A-methods'!$AF:$AF,$B1413,'A-methods'!$I:$I,$C1413,'A-methods'!$A:$A,$D1413)</f>
        <v>0</v>
      </c>
      <c r="R1413" s="243">
        <f>SUMIFS('A-methods'!X:X,'A-methods'!$AG:$AG,"absolute",'A-methods'!$AF:$AF,$B1413,'A-methods'!$I:$I,$C1413,'A-methods'!$A:$A,$D1413)</f>
        <v>0</v>
      </c>
      <c r="S1413" s="243">
        <f>SUMIFS('A-methods'!Y:Y,'A-methods'!$AG:$AG,"absolute",'A-methods'!$AF:$AF,$B1413,'A-methods'!$I:$I,$C1413,'A-methods'!$A:$A,$D1413)</f>
        <v>0</v>
      </c>
      <c r="T1413" s="243">
        <f>SUMIFS('A-methods'!Z:Z,'A-methods'!$AG:$AG,"absolute",'A-methods'!$AF:$AF,$B1413,'A-methods'!$I:$I,$C1413,'A-methods'!$A:$A,$D1413)</f>
        <v>0</v>
      </c>
      <c r="U1413" s="243">
        <f>SUMIFS('A-methods'!AA:AA,'A-methods'!$AG:$AG,"absolute",'A-methods'!$AF:$AF,$B1413,'A-methods'!$I:$I,$C1413,'A-methods'!$A:$A,$D1413)</f>
        <v>0</v>
      </c>
      <c r="V1413" s="243">
        <f>SUMIFS('A-methods'!AB:AB,'A-methods'!$AG:$AG,"absolute",'A-methods'!$AF:$AF,$B1413,'A-methods'!$I:$I,$C1413,'A-methods'!$A:$A,$D1413)</f>
        <v>0</v>
      </c>
      <c r="W1413" s="243">
        <f>SUMIFS('A-methods'!AC:AC,'A-methods'!$AG:$AG,"absolute",'A-methods'!$AF:$AF,$B1413,'A-methods'!$I:$I,$C1413,'A-methods'!$A:$A,$D1413)</f>
        <v>0</v>
      </c>
      <c r="X1413" s="243">
        <f>SUMIFS('A-methods'!AD:AD,'A-methods'!$AG:$AG,"absolute",'A-methods'!$AF:$AF,$B1413,'A-methods'!$I:$I,$C1413,'A-methods'!$A:$A,$D1413)</f>
        <v>0</v>
      </c>
      <c r="Y1413" s="243">
        <f>SUMIFS('A-methods'!AE:AE,'A-methods'!$AG:$AG,"absolute",'A-methods'!$AF:$AF,$B1413,'A-methods'!$I:$I,$C1413,'A-methods'!$A:$A,$D1413)</f>
        <v>0</v>
      </c>
      <c r="Z1413" s="217" t="str">
        <f>""</f>
        <v/>
      </c>
      <c r="AA1413" s="355" t="str">
        <f>""</f>
        <v/>
      </c>
      <c r="AB1413" s="217" t="str">
        <f>""</f>
        <v/>
      </c>
      <c r="AC1413" s="217" t="str">
        <f>""</f>
        <v/>
      </c>
      <c r="AD1413" s="217" t="str">
        <f>""</f>
        <v/>
      </c>
      <c r="AE1413" s="217" t="str">
        <f>""</f>
        <v/>
      </c>
      <c r="AF1413" s="217" t="str">
        <f>""</f>
        <v/>
      </c>
    </row>
    <row r="1414" spans="1:32">
      <c r="A1414" s="237" t="s">
        <v>159</v>
      </c>
      <c r="B1414" s="221" t="s">
        <v>203</v>
      </c>
      <c r="C1414" s="274" t="str">
        <f t="shared" si="136"/>
        <v>Vic</v>
      </c>
      <c r="D1414" s="272" t="str">
        <f t="shared" si="137"/>
        <v>Best</v>
      </c>
      <c r="E1414" s="195">
        <f>SUMIFS('A-methods'!K:K,'A-methods'!$AG:$AG,"absolute",'A-methods'!$AF:$AF,$B1414,'A-methods'!$I:$I,$C1414,'A-methods'!$A:$A,$D1414)</f>
        <v>0</v>
      </c>
      <c r="F1414" s="243">
        <f>SUMIFS('A-methods'!L:L,'A-methods'!$AG:$AG,"absolute",'A-methods'!$AF:$AF,$B1414,'A-methods'!$I:$I,$C1414,'A-methods'!$A:$A,$D1414)</f>
        <v>0</v>
      </c>
      <c r="G1414" s="243">
        <f>SUMIFS('A-methods'!M:M,'A-methods'!$AG:$AG,"absolute",'A-methods'!$AF:$AF,$B1414,'A-methods'!$I:$I,$C1414,'A-methods'!$A:$A,$D1414)</f>
        <v>0</v>
      </c>
      <c r="H1414" s="243">
        <f>SUMIFS('A-methods'!N:N,'A-methods'!$AG:$AG,"absolute",'A-methods'!$AF:$AF,$B1414,'A-methods'!$I:$I,$C1414,'A-methods'!$A:$A,$D1414)</f>
        <v>0</v>
      </c>
      <c r="I1414" s="243">
        <f>SUMIFS('A-methods'!O:O,'A-methods'!$AG:$AG,"absolute",'A-methods'!$AF:$AF,$B1414,'A-methods'!$I:$I,$C1414,'A-methods'!$A:$A,$D1414)</f>
        <v>0</v>
      </c>
      <c r="J1414" s="243">
        <f>SUMIFS('A-methods'!P:P,'A-methods'!$AG:$AG,"absolute",'A-methods'!$AF:$AF,$B1414,'A-methods'!$I:$I,$C1414,'A-methods'!$A:$A,$D1414)</f>
        <v>0</v>
      </c>
      <c r="K1414" s="243">
        <f>SUMIFS('A-methods'!Q:Q,'A-methods'!$AG:$AG,"absolute",'A-methods'!$AF:$AF,$B1414,'A-methods'!$I:$I,$C1414,'A-methods'!$A:$A,$D1414)</f>
        <v>0</v>
      </c>
      <c r="L1414" s="243">
        <f>SUMIFS('A-methods'!R:R,'A-methods'!$AG:$AG,"absolute",'A-methods'!$AF:$AF,$B1414,'A-methods'!$I:$I,$C1414,'A-methods'!$A:$A,$D1414)</f>
        <v>0</v>
      </c>
      <c r="M1414" s="243">
        <f>SUMIFS('A-methods'!S:S,'A-methods'!$AG:$AG,"absolute",'A-methods'!$AF:$AF,$B1414,'A-methods'!$I:$I,$C1414,'A-methods'!$A:$A,$D1414)</f>
        <v>0</v>
      </c>
      <c r="N1414" s="243">
        <f>SUMIFS('A-methods'!T:T,'A-methods'!$AG:$AG,"absolute",'A-methods'!$AF:$AF,$B1414,'A-methods'!$I:$I,$C1414,'A-methods'!$A:$A,$D1414)</f>
        <v>0</v>
      </c>
      <c r="O1414" s="243">
        <f>SUMIFS('A-methods'!U:U,'A-methods'!$AG:$AG,"absolute",'A-methods'!$AF:$AF,$B1414,'A-methods'!$I:$I,$C1414,'A-methods'!$A:$A,$D1414)</f>
        <v>0</v>
      </c>
      <c r="P1414" s="243">
        <f>SUMIFS('A-methods'!V:V,'A-methods'!$AG:$AG,"absolute",'A-methods'!$AF:$AF,$B1414,'A-methods'!$I:$I,$C1414,'A-methods'!$A:$A,$D1414)</f>
        <v>0</v>
      </c>
      <c r="Q1414" s="243">
        <f>SUMIFS('A-methods'!W:W,'A-methods'!$AG:$AG,"absolute",'A-methods'!$AF:$AF,$B1414,'A-methods'!$I:$I,$C1414,'A-methods'!$A:$A,$D1414)</f>
        <v>0</v>
      </c>
      <c r="R1414" s="243">
        <f>SUMIFS('A-methods'!X:X,'A-methods'!$AG:$AG,"absolute",'A-methods'!$AF:$AF,$B1414,'A-methods'!$I:$I,$C1414,'A-methods'!$A:$A,$D1414)</f>
        <v>0</v>
      </c>
      <c r="S1414" s="243">
        <f>SUMIFS('A-methods'!Y:Y,'A-methods'!$AG:$AG,"absolute",'A-methods'!$AF:$AF,$B1414,'A-methods'!$I:$I,$C1414,'A-methods'!$A:$A,$D1414)</f>
        <v>0</v>
      </c>
      <c r="T1414" s="243">
        <f>SUMIFS('A-methods'!Z:Z,'A-methods'!$AG:$AG,"absolute",'A-methods'!$AF:$AF,$B1414,'A-methods'!$I:$I,$C1414,'A-methods'!$A:$A,$D1414)</f>
        <v>0</v>
      </c>
      <c r="U1414" s="243">
        <f>SUMIFS('A-methods'!AA:AA,'A-methods'!$AG:$AG,"absolute",'A-methods'!$AF:$AF,$B1414,'A-methods'!$I:$I,$C1414,'A-methods'!$A:$A,$D1414)</f>
        <v>0</v>
      </c>
      <c r="V1414" s="243">
        <f>SUMIFS('A-methods'!AB:AB,'A-methods'!$AG:$AG,"absolute",'A-methods'!$AF:$AF,$B1414,'A-methods'!$I:$I,$C1414,'A-methods'!$A:$A,$D1414)</f>
        <v>0</v>
      </c>
      <c r="W1414" s="243">
        <f>SUMIFS('A-methods'!AC:AC,'A-methods'!$AG:$AG,"absolute",'A-methods'!$AF:$AF,$B1414,'A-methods'!$I:$I,$C1414,'A-methods'!$A:$A,$D1414)</f>
        <v>0</v>
      </c>
      <c r="X1414" s="243">
        <f>SUMIFS('A-methods'!AD:AD,'A-methods'!$AG:$AG,"absolute",'A-methods'!$AF:$AF,$B1414,'A-methods'!$I:$I,$C1414,'A-methods'!$A:$A,$D1414)</f>
        <v>0</v>
      </c>
      <c r="Y1414" s="243">
        <f>SUMIFS('A-methods'!AE:AE,'A-methods'!$AG:$AG,"absolute",'A-methods'!$AF:$AF,$B1414,'A-methods'!$I:$I,$C1414,'A-methods'!$A:$A,$D1414)</f>
        <v>0</v>
      </c>
    </row>
    <row r="1415" spans="1:32">
      <c r="A1415" s="237" t="s">
        <v>258</v>
      </c>
      <c r="B1415" s="221" t="s">
        <v>766</v>
      </c>
      <c r="C1415" s="274" t="str">
        <f t="shared" si="136"/>
        <v>Vic</v>
      </c>
      <c r="D1415" s="272" t="str">
        <f t="shared" si="137"/>
        <v>Best</v>
      </c>
      <c r="E1415" s="195">
        <f>SUMIFS('A-methods'!K:K,'A-methods'!$AG:$AG,"absolute",'A-methods'!$AF:$AF,$B1415,'A-methods'!$I:$I,$C1415,'A-methods'!$A:$A,$D1415)</f>
        <v>107506.21494790824</v>
      </c>
      <c r="F1415" s="243">
        <f>SUMIFS('A-methods'!L:L,'A-methods'!$AG:$AG,"absolute",'A-methods'!$AF:$AF,$B1415,'A-methods'!$I:$I,$C1415,'A-methods'!$A:$A,$D1415)</f>
        <v>108581.27709738733</v>
      </c>
      <c r="G1415" s="243">
        <f>SUMIFS('A-methods'!M:M,'A-methods'!$AG:$AG,"absolute",'A-methods'!$AF:$AF,$B1415,'A-methods'!$I:$I,$C1415,'A-methods'!$A:$A,$D1415)</f>
        <v>109667.0898683612</v>
      </c>
      <c r="H1415" s="243">
        <f>SUMIFS('A-methods'!N:N,'A-methods'!$AG:$AG,"absolute",'A-methods'!$AF:$AF,$B1415,'A-methods'!$I:$I,$C1415,'A-methods'!$A:$A,$D1415)</f>
        <v>110763.76076704482</v>
      </c>
      <c r="I1415" s="243">
        <f>SUMIFS('A-methods'!O:O,'A-methods'!$AG:$AG,"absolute",'A-methods'!$AF:$AF,$B1415,'A-methods'!$I:$I,$C1415,'A-methods'!$A:$A,$D1415)</f>
        <v>111871.39837471527</v>
      </c>
      <c r="J1415" s="243">
        <f>SUMIFS('A-methods'!P:P,'A-methods'!$AG:$AG,"absolute",'A-methods'!$AF:$AF,$B1415,'A-methods'!$I:$I,$C1415,'A-methods'!$A:$A,$D1415)</f>
        <v>112990.11235846241</v>
      </c>
      <c r="K1415" s="243">
        <f>SUMIFS('A-methods'!Q:Q,'A-methods'!$AG:$AG,"absolute",'A-methods'!$AF:$AF,$B1415,'A-methods'!$I:$I,$C1415,'A-methods'!$A:$A,$D1415)</f>
        <v>114120.01348204704</v>
      </c>
      <c r="L1415" s="243">
        <f>SUMIFS('A-methods'!R:R,'A-methods'!$AG:$AG,"absolute",'A-methods'!$AF:$AF,$B1415,'A-methods'!$I:$I,$C1415,'A-methods'!$A:$A,$D1415)</f>
        <v>115261.21361686751</v>
      </c>
      <c r="M1415" s="243">
        <f>SUMIFS('A-methods'!S:S,'A-methods'!$AG:$AG,"absolute",'A-methods'!$AF:$AF,$B1415,'A-methods'!$I:$I,$C1415,'A-methods'!$A:$A,$D1415)</f>
        <v>116413.82575303619</v>
      </c>
      <c r="N1415" s="243">
        <f>SUMIFS('A-methods'!T:T,'A-methods'!$AG:$AG,"absolute",'A-methods'!$AF:$AF,$B1415,'A-methods'!$I:$I,$C1415,'A-methods'!$A:$A,$D1415)</f>
        <v>117577.96401056655</v>
      </c>
      <c r="O1415" s="243">
        <f>SUMIFS('A-methods'!U:U,'A-methods'!$AG:$AG,"absolute",'A-methods'!$AF:$AF,$B1415,'A-methods'!$I:$I,$C1415,'A-methods'!$A:$A,$D1415)</f>
        <v>116402.18437046088</v>
      </c>
      <c r="P1415" s="243">
        <f>SUMIFS('A-methods'!V:V,'A-methods'!$AG:$AG,"absolute",'A-methods'!$AF:$AF,$B1415,'A-methods'!$I:$I,$C1415,'A-methods'!$A:$A,$D1415)</f>
        <v>115238.16252675626</v>
      </c>
      <c r="Q1415" s="243">
        <f>SUMIFS('A-methods'!W:W,'A-methods'!$AG:$AG,"absolute",'A-methods'!$AF:$AF,$B1415,'A-methods'!$I:$I,$C1415,'A-methods'!$A:$A,$D1415)</f>
        <v>114085.7809014887</v>
      </c>
      <c r="R1415" s="243">
        <f>SUMIFS('A-methods'!X:X,'A-methods'!$AG:$AG,"absolute",'A-methods'!$AF:$AF,$B1415,'A-methods'!$I:$I,$C1415,'A-methods'!$A:$A,$D1415)</f>
        <v>112944.92309247381</v>
      </c>
      <c r="S1415" s="243">
        <f>SUMIFS('A-methods'!Y:Y,'A-methods'!$AG:$AG,"absolute",'A-methods'!$AF:$AF,$B1415,'A-methods'!$I:$I,$C1415,'A-methods'!$A:$A,$D1415)</f>
        <v>111815.47386154906</v>
      </c>
      <c r="T1415" s="243">
        <f>SUMIFS('A-methods'!Z:Z,'A-methods'!$AG:$AG,"absolute",'A-methods'!$AF:$AF,$B1415,'A-methods'!$I:$I,$C1415,'A-methods'!$A:$A,$D1415)</f>
        <v>110697.31912293358</v>
      </c>
      <c r="U1415" s="243">
        <f>SUMIFS('A-methods'!AA:AA,'A-methods'!$AG:$AG,"absolute",'A-methods'!$AF:$AF,$B1415,'A-methods'!$I:$I,$C1415,'A-methods'!$A:$A,$D1415)</f>
        <v>109590.34593170424</v>
      </c>
      <c r="V1415" s="243">
        <f>SUMIFS('A-methods'!AB:AB,'A-methods'!$AG:$AG,"absolute",'A-methods'!$AF:$AF,$B1415,'A-methods'!$I:$I,$C1415,'A-methods'!$A:$A,$D1415)</f>
        <v>108494.44247238721</v>
      </c>
      <c r="W1415" s="243">
        <f>SUMIFS('A-methods'!AC:AC,'A-methods'!$AG:$AG,"absolute",'A-methods'!$AF:$AF,$B1415,'A-methods'!$I:$I,$C1415,'A-methods'!$A:$A,$D1415)</f>
        <v>107409.49804766334</v>
      </c>
      <c r="X1415" s="243">
        <f>SUMIFS('A-methods'!AD:AD,'A-methods'!$AG:$AG,"absolute",'A-methods'!$AF:$AF,$B1415,'A-methods'!$I:$I,$C1415,'A-methods'!$A:$A,$D1415)</f>
        <v>106335.40306718671</v>
      </c>
      <c r="Y1415" s="243">
        <f>SUMIFS('A-methods'!AE:AE,'A-methods'!$AG:$AG,"absolute",'A-methods'!$AF:$AF,$B1415,'A-methods'!$I:$I,$C1415,'A-methods'!$A:$A,$D1415)</f>
        <v>105272.04903651484</v>
      </c>
    </row>
    <row r="1416" spans="1:32">
      <c r="A1416" s="237" t="s">
        <v>259</v>
      </c>
      <c r="B1416" s="221" t="s">
        <v>263</v>
      </c>
      <c r="C1416" s="274" t="str">
        <f t="shared" si="136"/>
        <v>Vic</v>
      </c>
      <c r="D1416" s="272" t="str">
        <f t="shared" si="137"/>
        <v>Best</v>
      </c>
      <c r="E1416" s="195">
        <f>SUMIFS('A-methods'!K:K,'A-methods'!$AG:$AG,"absolute",'A-methods'!$AF:$AF,$B1416,'A-methods'!$I:$I,$C1416,'A-methods'!$A:$A,$D1416)</f>
        <v>0</v>
      </c>
      <c r="F1416" s="243">
        <f>SUMIFS('A-methods'!L:L,'A-methods'!$AG:$AG,"absolute",'A-methods'!$AF:$AF,$B1416,'A-methods'!$I:$I,$C1416,'A-methods'!$A:$A,$D1416)</f>
        <v>0</v>
      </c>
      <c r="G1416" s="243">
        <f>SUMIFS('A-methods'!M:M,'A-methods'!$AG:$AG,"absolute",'A-methods'!$AF:$AF,$B1416,'A-methods'!$I:$I,$C1416,'A-methods'!$A:$A,$D1416)</f>
        <v>0</v>
      </c>
      <c r="H1416" s="243">
        <f>SUMIFS('A-methods'!N:N,'A-methods'!$AG:$AG,"absolute",'A-methods'!$AF:$AF,$B1416,'A-methods'!$I:$I,$C1416,'A-methods'!$A:$A,$D1416)</f>
        <v>0</v>
      </c>
      <c r="I1416" s="243">
        <f>SUMIFS('A-methods'!O:O,'A-methods'!$AG:$AG,"absolute",'A-methods'!$AF:$AF,$B1416,'A-methods'!$I:$I,$C1416,'A-methods'!$A:$A,$D1416)</f>
        <v>0</v>
      </c>
      <c r="J1416" s="243">
        <f>SUMIFS('A-methods'!P:P,'A-methods'!$AG:$AG,"absolute",'A-methods'!$AF:$AF,$B1416,'A-methods'!$I:$I,$C1416,'A-methods'!$A:$A,$D1416)</f>
        <v>0</v>
      </c>
      <c r="K1416" s="243">
        <f>SUMIFS('A-methods'!Q:Q,'A-methods'!$AG:$AG,"absolute",'A-methods'!$AF:$AF,$B1416,'A-methods'!$I:$I,$C1416,'A-methods'!$A:$A,$D1416)</f>
        <v>0</v>
      </c>
      <c r="L1416" s="243">
        <f>SUMIFS('A-methods'!R:R,'A-methods'!$AG:$AG,"absolute",'A-methods'!$AF:$AF,$B1416,'A-methods'!$I:$I,$C1416,'A-methods'!$A:$A,$D1416)</f>
        <v>0</v>
      </c>
      <c r="M1416" s="243">
        <f>SUMIFS('A-methods'!S:S,'A-methods'!$AG:$AG,"absolute",'A-methods'!$AF:$AF,$B1416,'A-methods'!$I:$I,$C1416,'A-methods'!$A:$A,$D1416)</f>
        <v>0</v>
      </c>
      <c r="N1416" s="243">
        <f>SUMIFS('A-methods'!T:T,'A-methods'!$AG:$AG,"absolute",'A-methods'!$AF:$AF,$B1416,'A-methods'!$I:$I,$C1416,'A-methods'!$A:$A,$D1416)</f>
        <v>0</v>
      </c>
      <c r="O1416" s="243">
        <f>SUMIFS('A-methods'!U:U,'A-methods'!$AG:$AG,"absolute",'A-methods'!$AF:$AF,$B1416,'A-methods'!$I:$I,$C1416,'A-methods'!$A:$A,$D1416)</f>
        <v>0</v>
      </c>
      <c r="P1416" s="243">
        <f>SUMIFS('A-methods'!V:V,'A-methods'!$AG:$AG,"absolute",'A-methods'!$AF:$AF,$B1416,'A-methods'!$I:$I,$C1416,'A-methods'!$A:$A,$D1416)</f>
        <v>0</v>
      </c>
      <c r="Q1416" s="243">
        <f>SUMIFS('A-methods'!W:W,'A-methods'!$AG:$AG,"absolute",'A-methods'!$AF:$AF,$B1416,'A-methods'!$I:$I,$C1416,'A-methods'!$A:$A,$D1416)</f>
        <v>0</v>
      </c>
      <c r="R1416" s="243">
        <f>SUMIFS('A-methods'!X:X,'A-methods'!$AG:$AG,"absolute",'A-methods'!$AF:$AF,$B1416,'A-methods'!$I:$I,$C1416,'A-methods'!$A:$A,$D1416)</f>
        <v>0</v>
      </c>
      <c r="S1416" s="243">
        <f>SUMIFS('A-methods'!Y:Y,'A-methods'!$AG:$AG,"absolute",'A-methods'!$AF:$AF,$B1416,'A-methods'!$I:$I,$C1416,'A-methods'!$A:$A,$D1416)</f>
        <v>0</v>
      </c>
      <c r="T1416" s="243">
        <f>SUMIFS('A-methods'!Z:Z,'A-methods'!$AG:$AG,"absolute",'A-methods'!$AF:$AF,$B1416,'A-methods'!$I:$I,$C1416,'A-methods'!$A:$A,$D1416)</f>
        <v>0</v>
      </c>
      <c r="U1416" s="243">
        <f>SUMIFS('A-methods'!AA:AA,'A-methods'!$AG:$AG,"absolute",'A-methods'!$AF:$AF,$B1416,'A-methods'!$I:$I,$C1416,'A-methods'!$A:$A,$D1416)</f>
        <v>0</v>
      </c>
      <c r="V1416" s="243">
        <f>SUMIFS('A-methods'!AB:AB,'A-methods'!$AG:$AG,"absolute",'A-methods'!$AF:$AF,$B1416,'A-methods'!$I:$I,$C1416,'A-methods'!$A:$A,$D1416)</f>
        <v>0</v>
      </c>
      <c r="W1416" s="243">
        <f>SUMIFS('A-methods'!AC:AC,'A-methods'!$AG:$AG,"absolute",'A-methods'!$AF:$AF,$B1416,'A-methods'!$I:$I,$C1416,'A-methods'!$A:$A,$D1416)</f>
        <v>0</v>
      </c>
      <c r="X1416" s="243">
        <f>SUMIFS('A-methods'!AD:AD,'A-methods'!$AG:$AG,"absolute",'A-methods'!$AF:$AF,$B1416,'A-methods'!$I:$I,$C1416,'A-methods'!$A:$A,$D1416)</f>
        <v>0</v>
      </c>
      <c r="Y1416" s="243">
        <f>SUMIFS('A-methods'!AE:AE,'A-methods'!$AG:$AG,"absolute",'A-methods'!$AF:$AF,$B1416,'A-methods'!$I:$I,$C1416,'A-methods'!$A:$A,$D1416)</f>
        <v>0</v>
      </c>
    </row>
    <row r="1417" spans="1:32">
      <c r="A1417" s="237" t="s">
        <v>171</v>
      </c>
      <c r="B1417" s="221" t="s">
        <v>172</v>
      </c>
      <c r="C1417" s="274" t="str">
        <f t="shared" si="136"/>
        <v>Vic</v>
      </c>
      <c r="D1417" s="272" t="str">
        <f t="shared" si="137"/>
        <v>Best</v>
      </c>
      <c r="E1417" s="195">
        <f>SUMIFS('A-methods'!K:K,'A-methods'!$AG:$AG,"absolute",'A-methods'!$AF:$AF,$B1417,'A-methods'!$I:$I,$C1417,'A-methods'!$A:$A,$D1417)</f>
        <v>0</v>
      </c>
      <c r="F1417" s="243">
        <f>SUMIFS('A-methods'!L:L,'A-methods'!$AG:$AG,"absolute",'A-methods'!$AF:$AF,$B1417,'A-methods'!$I:$I,$C1417,'A-methods'!$A:$A,$D1417)</f>
        <v>0</v>
      </c>
      <c r="G1417" s="243">
        <f>SUMIFS('A-methods'!M:M,'A-methods'!$AG:$AG,"absolute",'A-methods'!$AF:$AF,$B1417,'A-methods'!$I:$I,$C1417,'A-methods'!$A:$A,$D1417)</f>
        <v>0</v>
      </c>
      <c r="H1417" s="243">
        <f>SUMIFS('A-methods'!N:N,'A-methods'!$AG:$AG,"absolute",'A-methods'!$AF:$AF,$B1417,'A-methods'!$I:$I,$C1417,'A-methods'!$A:$A,$D1417)</f>
        <v>0</v>
      </c>
      <c r="I1417" s="243">
        <f>SUMIFS('A-methods'!O:O,'A-methods'!$AG:$AG,"absolute",'A-methods'!$AF:$AF,$B1417,'A-methods'!$I:$I,$C1417,'A-methods'!$A:$A,$D1417)</f>
        <v>0</v>
      </c>
      <c r="J1417" s="243">
        <f>SUMIFS('A-methods'!P:P,'A-methods'!$AG:$AG,"absolute",'A-methods'!$AF:$AF,$B1417,'A-methods'!$I:$I,$C1417,'A-methods'!$A:$A,$D1417)</f>
        <v>0</v>
      </c>
      <c r="K1417" s="243">
        <f>SUMIFS('A-methods'!Q:Q,'A-methods'!$AG:$AG,"absolute",'A-methods'!$AF:$AF,$B1417,'A-methods'!$I:$I,$C1417,'A-methods'!$A:$A,$D1417)</f>
        <v>0</v>
      </c>
      <c r="L1417" s="243">
        <f>SUMIFS('A-methods'!R:R,'A-methods'!$AG:$AG,"absolute",'A-methods'!$AF:$AF,$B1417,'A-methods'!$I:$I,$C1417,'A-methods'!$A:$A,$D1417)</f>
        <v>0</v>
      </c>
      <c r="M1417" s="243">
        <f>SUMIFS('A-methods'!S:S,'A-methods'!$AG:$AG,"absolute",'A-methods'!$AF:$AF,$B1417,'A-methods'!$I:$I,$C1417,'A-methods'!$A:$A,$D1417)</f>
        <v>0</v>
      </c>
      <c r="N1417" s="243">
        <f>SUMIFS('A-methods'!T:T,'A-methods'!$AG:$AG,"absolute",'A-methods'!$AF:$AF,$B1417,'A-methods'!$I:$I,$C1417,'A-methods'!$A:$A,$D1417)</f>
        <v>0</v>
      </c>
      <c r="O1417" s="243">
        <f>SUMIFS('A-methods'!U:U,'A-methods'!$AG:$AG,"absolute",'A-methods'!$AF:$AF,$B1417,'A-methods'!$I:$I,$C1417,'A-methods'!$A:$A,$D1417)</f>
        <v>0</v>
      </c>
      <c r="P1417" s="243">
        <f>SUMIFS('A-methods'!V:V,'A-methods'!$AG:$AG,"absolute",'A-methods'!$AF:$AF,$B1417,'A-methods'!$I:$I,$C1417,'A-methods'!$A:$A,$D1417)</f>
        <v>0</v>
      </c>
      <c r="Q1417" s="243">
        <f>SUMIFS('A-methods'!W:W,'A-methods'!$AG:$AG,"absolute",'A-methods'!$AF:$AF,$B1417,'A-methods'!$I:$I,$C1417,'A-methods'!$A:$A,$D1417)</f>
        <v>0</v>
      </c>
      <c r="R1417" s="243">
        <f>SUMIFS('A-methods'!X:X,'A-methods'!$AG:$AG,"absolute",'A-methods'!$AF:$AF,$B1417,'A-methods'!$I:$I,$C1417,'A-methods'!$A:$A,$D1417)</f>
        <v>0</v>
      </c>
      <c r="S1417" s="243">
        <f>SUMIFS('A-methods'!Y:Y,'A-methods'!$AG:$AG,"absolute",'A-methods'!$AF:$AF,$B1417,'A-methods'!$I:$I,$C1417,'A-methods'!$A:$A,$D1417)</f>
        <v>0</v>
      </c>
      <c r="T1417" s="243">
        <f>SUMIFS('A-methods'!Z:Z,'A-methods'!$AG:$AG,"absolute",'A-methods'!$AF:$AF,$B1417,'A-methods'!$I:$I,$C1417,'A-methods'!$A:$A,$D1417)</f>
        <v>0</v>
      </c>
      <c r="U1417" s="243">
        <f>SUMIFS('A-methods'!AA:AA,'A-methods'!$AG:$AG,"absolute",'A-methods'!$AF:$AF,$B1417,'A-methods'!$I:$I,$C1417,'A-methods'!$A:$A,$D1417)</f>
        <v>0</v>
      </c>
      <c r="V1417" s="243">
        <f>SUMIFS('A-methods'!AB:AB,'A-methods'!$AG:$AG,"absolute",'A-methods'!$AF:$AF,$B1417,'A-methods'!$I:$I,$C1417,'A-methods'!$A:$A,$D1417)</f>
        <v>0</v>
      </c>
      <c r="W1417" s="243">
        <f>SUMIFS('A-methods'!AC:AC,'A-methods'!$AG:$AG,"absolute",'A-methods'!$AF:$AF,$B1417,'A-methods'!$I:$I,$C1417,'A-methods'!$A:$A,$D1417)</f>
        <v>0</v>
      </c>
      <c r="X1417" s="243">
        <f>SUMIFS('A-methods'!AD:AD,'A-methods'!$AG:$AG,"absolute",'A-methods'!$AF:$AF,$B1417,'A-methods'!$I:$I,$C1417,'A-methods'!$A:$A,$D1417)</f>
        <v>0</v>
      </c>
      <c r="Y1417" s="243">
        <f>SUMIFS('A-methods'!AE:AE,'A-methods'!$AG:$AG,"absolute",'A-methods'!$AF:$AF,$B1417,'A-methods'!$I:$I,$C1417,'A-methods'!$A:$A,$D1417)</f>
        <v>0</v>
      </c>
    </row>
    <row r="1418" spans="1:32">
      <c r="A1418" s="237" t="s">
        <v>260</v>
      </c>
      <c r="B1418" s="221" t="s">
        <v>264</v>
      </c>
      <c r="C1418" s="274" t="str">
        <f t="shared" si="136"/>
        <v>Vic</v>
      </c>
      <c r="D1418" s="272" t="str">
        <f t="shared" si="137"/>
        <v>Best</v>
      </c>
      <c r="E1418" s="195">
        <f>SUMIFS('A-methods'!K:K,'A-methods'!$AG:$AG,"absolute",'A-methods'!$AF:$AF,$B1418,'A-methods'!$I:$I,$C1418,'A-methods'!$A:$A,$D1418)</f>
        <v>0</v>
      </c>
      <c r="F1418" s="243">
        <f>SUMIFS('A-methods'!L:L,'A-methods'!$AG:$AG,"absolute",'A-methods'!$AF:$AF,$B1418,'A-methods'!$I:$I,$C1418,'A-methods'!$A:$A,$D1418)</f>
        <v>0</v>
      </c>
      <c r="G1418" s="243">
        <f>SUMIFS('A-methods'!M:M,'A-methods'!$AG:$AG,"absolute",'A-methods'!$AF:$AF,$B1418,'A-methods'!$I:$I,$C1418,'A-methods'!$A:$A,$D1418)</f>
        <v>0</v>
      </c>
      <c r="H1418" s="243">
        <f>SUMIFS('A-methods'!N:N,'A-methods'!$AG:$AG,"absolute",'A-methods'!$AF:$AF,$B1418,'A-methods'!$I:$I,$C1418,'A-methods'!$A:$A,$D1418)</f>
        <v>0</v>
      </c>
      <c r="I1418" s="243">
        <f>SUMIFS('A-methods'!O:O,'A-methods'!$AG:$AG,"absolute",'A-methods'!$AF:$AF,$B1418,'A-methods'!$I:$I,$C1418,'A-methods'!$A:$A,$D1418)</f>
        <v>0</v>
      </c>
      <c r="J1418" s="243">
        <f>SUMIFS('A-methods'!P:P,'A-methods'!$AG:$AG,"absolute",'A-methods'!$AF:$AF,$B1418,'A-methods'!$I:$I,$C1418,'A-methods'!$A:$A,$D1418)</f>
        <v>0</v>
      </c>
      <c r="K1418" s="243">
        <f>SUMIFS('A-methods'!Q:Q,'A-methods'!$AG:$AG,"absolute",'A-methods'!$AF:$AF,$B1418,'A-methods'!$I:$I,$C1418,'A-methods'!$A:$A,$D1418)</f>
        <v>0</v>
      </c>
      <c r="L1418" s="243">
        <f>SUMIFS('A-methods'!R:R,'A-methods'!$AG:$AG,"absolute",'A-methods'!$AF:$AF,$B1418,'A-methods'!$I:$I,$C1418,'A-methods'!$A:$A,$D1418)</f>
        <v>0</v>
      </c>
      <c r="M1418" s="243">
        <f>SUMIFS('A-methods'!S:S,'A-methods'!$AG:$AG,"absolute",'A-methods'!$AF:$AF,$B1418,'A-methods'!$I:$I,$C1418,'A-methods'!$A:$A,$D1418)</f>
        <v>0</v>
      </c>
      <c r="N1418" s="243">
        <f>SUMIFS('A-methods'!T:T,'A-methods'!$AG:$AG,"absolute",'A-methods'!$AF:$AF,$B1418,'A-methods'!$I:$I,$C1418,'A-methods'!$A:$A,$D1418)</f>
        <v>0</v>
      </c>
      <c r="O1418" s="243">
        <f>SUMIFS('A-methods'!U:U,'A-methods'!$AG:$AG,"absolute",'A-methods'!$AF:$AF,$B1418,'A-methods'!$I:$I,$C1418,'A-methods'!$A:$A,$D1418)</f>
        <v>0</v>
      </c>
      <c r="P1418" s="243">
        <f>SUMIFS('A-methods'!V:V,'A-methods'!$AG:$AG,"absolute",'A-methods'!$AF:$AF,$B1418,'A-methods'!$I:$I,$C1418,'A-methods'!$A:$A,$D1418)</f>
        <v>0</v>
      </c>
      <c r="Q1418" s="243">
        <f>SUMIFS('A-methods'!W:W,'A-methods'!$AG:$AG,"absolute",'A-methods'!$AF:$AF,$B1418,'A-methods'!$I:$I,$C1418,'A-methods'!$A:$A,$D1418)</f>
        <v>0</v>
      </c>
      <c r="R1418" s="243">
        <f>SUMIFS('A-methods'!X:X,'A-methods'!$AG:$AG,"absolute",'A-methods'!$AF:$AF,$B1418,'A-methods'!$I:$I,$C1418,'A-methods'!$A:$A,$D1418)</f>
        <v>0</v>
      </c>
      <c r="S1418" s="243">
        <f>SUMIFS('A-methods'!Y:Y,'A-methods'!$AG:$AG,"absolute",'A-methods'!$AF:$AF,$B1418,'A-methods'!$I:$I,$C1418,'A-methods'!$A:$A,$D1418)</f>
        <v>0</v>
      </c>
      <c r="T1418" s="243">
        <f>SUMIFS('A-methods'!Z:Z,'A-methods'!$AG:$AG,"absolute",'A-methods'!$AF:$AF,$B1418,'A-methods'!$I:$I,$C1418,'A-methods'!$A:$A,$D1418)</f>
        <v>0</v>
      </c>
      <c r="U1418" s="243">
        <f>SUMIFS('A-methods'!AA:AA,'A-methods'!$AG:$AG,"absolute",'A-methods'!$AF:$AF,$B1418,'A-methods'!$I:$I,$C1418,'A-methods'!$A:$A,$D1418)</f>
        <v>0</v>
      </c>
      <c r="V1418" s="243">
        <f>SUMIFS('A-methods'!AB:AB,'A-methods'!$AG:$AG,"absolute",'A-methods'!$AF:$AF,$B1418,'A-methods'!$I:$I,$C1418,'A-methods'!$A:$A,$D1418)</f>
        <v>0</v>
      </c>
      <c r="W1418" s="243">
        <f>SUMIFS('A-methods'!AC:AC,'A-methods'!$AG:$AG,"absolute",'A-methods'!$AF:$AF,$B1418,'A-methods'!$I:$I,$C1418,'A-methods'!$A:$A,$D1418)</f>
        <v>0</v>
      </c>
      <c r="X1418" s="243">
        <f>SUMIFS('A-methods'!AD:AD,'A-methods'!$AG:$AG,"absolute",'A-methods'!$AF:$AF,$B1418,'A-methods'!$I:$I,$C1418,'A-methods'!$A:$A,$D1418)</f>
        <v>0</v>
      </c>
      <c r="Y1418" s="243">
        <f>SUMIFS('A-methods'!AE:AE,'A-methods'!$AG:$AG,"absolute",'A-methods'!$AF:$AF,$B1418,'A-methods'!$I:$I,$C1418,'A-methods'!$A:$A,$D1418)</f>
        <v>0</v>
      </c>
    </row>
    <row r="1419" spans="1:32">
      <c r="A1419" s="237" t="s">
        <v>175</v>
      </c>
      <c r="B1419" s="221" t="s">
        <v>373</v>
      </c>
      <c r="C1419" s="274" t="str">
        <f t="shared" si="136"/>
        <v>Vic</v>
      </c>
      <c r="D1419" s="272" t="str">
        <f t="shared" si="137"/>
        <v>Best</v>
      </c>
      <c r="E1419" s="195">
        <f>SUMIFS('A-methods'!K:K,'A-methods'!$AG:$AG,"absolute",'A-methods'!$AF:$AF,$B1419,'A-methods'!$I:$I,$C1419,'A-methods'!$A:$A,$D1419)</f>
        <v>0</v>
      </c>
      <c r="F1419" s="243">
        <f>SUMIFS('A-methods'!L:L,'A-methods'!$AG:$AG,"absolute",'A-methods'!$AF:$AF,$B1419,'A-methods'!$I:$I,$C1419,'A-methods'!$A:$A,$D1419)</f>
        <v>0</v>
      </c>
      <c r="G1419" s="243">
        <f>SUMIFS('A-methods'!M:M,'A-methods'!$AG:$AG,"absolute",'A-methods'!$AF:$AF,$B1419,'A-methods'!$I:$I,$C1419,'A-methods'!$A:$A,$D1419)</f>
        <v>0</v>
      </c>
      <c r="H1419" s="243">
        <f>SUMIFS('A-methods'!N:N,'A-methods'!$AG:$AG,"absolute",'A-methods'!$AF:$AF,$B1419,'A-methods'!$I:$I,$C1419,'A-methods'!$A:$A,$D1419)</f>
        <v>0</v>
      </c>
      <c r="I1419" s="243">
        <f>SUMIFS('A-methods'!O:O,'A-methods'!$AG:$AG,"absolute",'A-methods'!$AF:$AF,$B1419,'A-methods'!$I:$I,$C1419,'A-methods'!$A:$A,$D1419)</f>
        <v>0</v>
      </c>
      <c r="J1419" s="243">
        <f>SUMIFS('A-methods'!P:P,'A-methods'!$AG:$AG,"absolute",'A-methods'!$AF:$AF,$B1419,'A-methods'!$I:$I,$C1419,'A-methods'!$A:$A,$D1419)</f>
        <v>0</v>
      </c>
      <c r="K1419" s="243">
        <f>SUMIFS('A-methods'!Q:Q,'A-methods'!$AG:$AG,"absolute",'A-methods'!$AF:$AF,$B1419,'A-methods'!$I:$I,$C1419,'A-methods'!$A:$A,$D1419)</f>
        <v>0</v>
      </c>
      <c r="L1419" s="243">
        <f>SUMIFS('A-methods'!R:R,'A-methods'!$AG:$AG,"absolute",'A-methods'!$AF:$AF,$B1419,'A-methods'!$I:$I,$C1419,'A-methods'!$A:$A,$D1419)</f>
        <v>0</v>
      </c>
      <c r="M1419" s="243">
        <f>SUMIFS('A-methods'!S:S,'A-methods'!$AG:$AG,"absolute",'A-methods'!$AF:$AF,$B1419,'A-methods'!$I:$I,$C1419,'A-methods'!$A:$A,$D1419)</f>
        <v>0</v>
      </c>
      <c r="N1419" s="243">
        <f>SUMIFS('A-methods'!T:T,'A-methods'!$AG:$AG,"absolute",'A-methods'!$AF:$AF,$B1419,'A-methods'!$I:$I,$C1419,'A-methods'!$A:$A,$D1419)</f>
        <v>0</v>
      </c>
      <c r="O1419" s="243">
        <f>SUMIFS('A-methods'!U:U,'A-methods'!$AG:$AG,"absolute",'A-methods'!$AF:$AF,$B1419,'A-methods'!$I:$I,$C1419,'A-methods'!$A:$A,$D1419)</f>
        <v>0</v>
      </c>
      <c r="P1419" s="243">
        <f>SUMIFS('A-methods'!V:V,'A-methods'!$AG:$AG,"absolute",'A-methods'!$AF:$AF,$B1419,'A-methods'!$I:$I,$C1419,'A-methods'!$A:$A,$D1419)</f>
        <v>0</v>
      </c>
      <c r="Q1419" s="243">
        <f>SUMIFS('A-methods'!W:W,'A-methods'!$AG:$AG,"absolute",'A-methods'!$AF:$AF,$B1419,'A-methods'!$I:$I,$C1419,'A-methods'!$A:$A,$D1419)</f>
        <v>0</v>
      </c>
      <c r="R1419" s="243">
        <f>SUMIFS('A-methods'!X:X,'A-methods'!$AG:$AG,"absolute",'A-methods'!$AF:$AF,$B1419,'A-methods'!$I:$I,$C1419,'A-methods'!$A:$A,$D1419)</f>
        <v>0</v>
      </c>
      <c r="S1419" s="243">
        <f>SUMIFS('A-methods'!Y:Y,'A-methods'!$AG:$AG,"absolute",'A-methods'!$AF:$AF,$B1419,'A-methods'!$I:$I,$C1419,'A-methods'!$A:$A,$D1419)</f>
        <v>0</v>
      </c>
      <c r="T1419" s="243">
        <f>SUMIFS('A-methods'!Z:Z,'A-methods'!$AG:$AG,"absolute",'A-methods'!$AF:$AF,$B1419,'A-methods'!$I:$I,$C1419,'A-methods'!$A:$A,$D1419)</f>
        <v>0</v>
      </c>
      <c r="U1419" s="243">
        <f>SUMIFS('A-methods'!AA:AA,'A-methods'!$AG:$AG,"absolute",'A-methods'!$AF:$AF,$B1419,'A-methods'!$I:$I,$C1419,'A-methods'!$A:$A,$D1419)</f>
        <v>0</v>
      </c>
      <c r="V1419" s="243">
        <f>SUMIFS('A-methods'!AB:AB,'A-methods'!$AG:$AG,"absolute",'A-methods'!$AF:$AF,$B1419,'A-methods'!$I:$I,$C1419,'A-methods'!$A:$A,$D1419)</f>
        <v>0</v>
      </c>
      <c r="W1419" s="243">
        <f>SUMIFS('A-methods'!AC:AC,'A-methods'!$AG:$AG,"absolute",'A-methods'!$AF:$AF,$B1419,'A-methods'!$I:$I,$C1419,'A-methods'!$A:$A,$D1419)</f>
        <v>0</v>
      </c>
      <c r="X1419" s="243">
        <f>SUMIFS('A-methods'!AD:AD,'A-methods'!$AG:$AG,"absolute",'A-methods'!$AF:$AF,$B1419,'A-methods'!$I:$I,$C1419,'A-methods'!$A:$A,$D1419)</f>
        <v>0</v>
      </c>
      <c r="Y1419" s="243">
        <f>SUMIFS('A-methods'!AE:AE,'A-methods'!$AG:$AG,"absolute",'A-methods'!$AF:$AF,$B1419,'A-methods'!$I:$I,$C1419,'A-methods'!$A:$A,$D1419)</f>
        <v>0</v>
      </c>
    </row>
    <row r="1420" spans="1:32">
      <c r="A1420" s="237" t="s">
        <v>189</v>
      </c>
      <c r="B1420" s="221" t="s">
        <v>190</v>
      </c>
      <c r="C1420" s="274" t="str">
        <f t="shared" si="136"/>
        <v>Vic</v>
      </c>
      <c r="D1420" s="272" t="str">
        <f t="shared" si="137"/>
        <v>Best</v>
      </c>
      <c r="E1420" s="195">
        <f>SUMIFS('A-methods'!K:K,'A-methods'!$AG:$AG,"absolute",'A-methods'!$AF:$AF,$B1420,'A-methods'!$I:$I,$C1420,'A-methods'!$A:$A,$D1420)</f>
        <v>0</v>
      </c>
      <c r="F1420" s="243">
        <f>SUMIFS('A-methods'!L:L,'A-methods'!$AG:$AG,"absolute",'A-methods'!$AF:$AF,$B1420,'A-methods'!$I:$I,$C1420,'A-methods'!$A:$A,$D1420)</f>
        <v>0</v>
      </c>
      <c r="G1420" s="243">
        <f>SUMIFS('A-methods'!M:M,'A-methods'!$AG:$AG,"absolute",'A-methods'!$AF:$AF,$B1420,'A-methods'!$I:$I,$C1420,'A-methods'!$A:$A,$D1420)</f>
        <v>0</v>
      </c>
      <c r="H1420" s="243">
        <f>SUMIFS('A-methods'!N:N,'A-methods'!$AG:$AG,"absolute",'A-methods'!$AF:$AF,$B1420,'A-methods'!$I:$I,$C1420,'A-methods'!$A:$A,$D1420)</f>
        <v>0</v>
      </c>
      <c r="I1420" s="243">
        <f>SUMIFS('A-methods'!O:O,'A-methods'!$AG:$AG,"absolute",'A-methods'!$AF:$AF,$B1420,'A-methods'!$I:$I,$C1420,'A-methods'!$A:$A,$D1420)</f>
        <v>0</v>
      </c>
      <c r="J1420" s="243">
        <f>SUMIFS('A-methods'!P:P,'A-methods'!$AG:$AG,"absolute",'A-methods'!$AF:$AF,$B1420,'A-methods'!$I:$I,$C1420,'A-methods'!$A:$A,$D1420)</f>
        <v>0</v>
      </c>
      <c r="K1420" s="243">
        <f>SUMIFS('A-methods'!Q:Q,'A-methods'!$AG:$AG,"absolute",'A-methods'!$AF:$AF,$B1420,'A-methods'!$I:$I,$C1420,'A-methods'!$A:$A,$D1420)</f>
        <v>0</v>
      </c>
      <c r="L1420" s="243">
        <f>SUMIFS('A-methods'!R:R,'A-methods'!$AG:$AG,"absolute",'A-methods'!$AF:$AF,$B1420,'A-methods'!$I:$I,$C1420,'A-methods'!$A:$A,$D1420)</f>
        <v>0</v>
      </c>
      <c r="M1420" s="243">
        <f>SUMIFS('A-methods'!S:S,'A-methods'!$AG:$AG,"absolute",'A-methods'!$AF:$AF,$B1420,'A-methods'!$I:$I,$C1420,'A-methods'!$A:$A,$D1420)</f>
        <v>0</v>
      </c>
      <c r="N1420" s="243">
        <f>SUMIFS('A-methods'!T:T,'A-methods'!$AG:$AG,"absolute",'A-methods'!$AF:$AF,$B1420,'A-methods'!$I:$I,$C1420,'A-methods'!$A:$A,$D1420)</f>
        <v>0</v>
      </c>
      <c r="O1420" s="243">
        <f>SUMIFS('A-methods'!U:U,'A-methods'!$AG:$AG,"absolute",'A-methods'!$AF:$AF,$B1420,'A-methods'!$I:$I,$C1420,'A-methods'!$A:$A,$D1420)</f>
        <v>0</v>
      </c>
      <c r="P1420" s="243">
        <f>SUMIFS('A-methods'!V:V,'A-methods'!$AG:$AG,"absolute",'A-methods'!$AF:$AF,$B1420,'A-methods'!$I:$I,$C1420,'A-methods'!$A:$A,$D1420)</f>
        <v>0</v>
      </c>
      <c r="Q1420" s="243">
        <f>SUMIFS('A-methods'!W:W,'A-methods'!$AG:$AG,"absolute",'A-methods'!$AF:$AF,$B1420,'A-methods'!$I:$I,$C1420,'A-methods'!$A:$A,$D1420)</f>
        <v>0</v>
      </c>
      <c r="R1420" s="243">
        <f>SUMIFS('A-methods'!X:X,'A-methods'!$AG:$AG,"absolute",'A-methods'!$AF:$AF,$B1420,'A-methods'!$I:$I,$C1420,'A-methods'!$A:$A,$D1420)</f>
        <v>0</v>
      </c>
      <c r="S1420" s="243">
        <f>SUMIFS('A-methods'!Y:Y,'A-methods'!$AG:$AG,"absolute",'A-methods'!$AF:$AF,$B1420,'A-methods'!$I:$I,$C1420,'A-methods'!$A:$A,$D1420)</f>
        <v>0</v>
      </c>
      <c r="T1420" s="243">
        <f>SUMIFS('A-methods'!Z:Z,'A-methods'!$AG:$AG,"absolute",'A-methods'!$AF:$AF,$B1420,'A-methods'!$I:$I,$C1420,'A-methods'!$A:$A,$D1420)</f>
        <v>0</v>
      </c>
      <c r="U1420" s="243">
        <f>SUMIFS('A-methods'!AA:AA,'A-methods'!$AG:$AG,"absolute",'A-methods'!$AF:$AF,$B1420,'A-methods'!$I:$I,$C1420,'A-methods'!$A:$A,$D1420)</f>
        <v>0</v>
      </c>
      <c r="V1420" s="243">
        <f>SUMIFS('A-methods'!AB:AB,'A-methods'!$AG:$AG,"absolute",'A-methods'!$AF:$AF,$B1420,'A-methods'!$I:$I,$C1420,'A-methods'!$A:$A,$D1420)</f>
        <v>0</v>
      </c>
      <c r="W1420" s="243">
        <f>SUMIFS('A-methods'!AC:AC,'A-methods'!$AG:$AG,"absolute",'A-methods'!$AF:$AF,$B1420,'A-methods'!$I:$I,$C1420,'A-methods'!$A:$A,$D1420)</f>
        <v>0</v>
      </c>
      <c r="X1420" s="243">
        <f>SUMIFS('A-methods'!AD:AD,'A-methods'!$AG:$AG,"absolute",'A-methods'!$AF:$AF,$B1420,'A-methods'!$I:$I,$C1420,'A-methods'!$A:$A,$D1420)</f>
        <v>0</v>
      </c>
      <c r="Y1420" s="243">
        <f>SUMIFS('A-methods'!AE:AE,'A-methods'!$AG:$AG,"absolute",'A-methods'!$AF:$AF,$B1420,'A-methods'!$I:$I,$C1420,'A-methods'!$A:$A,$D1420)</f>
        <v>0</v>
      </c>
    </row>
    <row r="1421" spans="1:32">
      <c r="A1421" s="244" t="s">
        <v>262</v>
      </c>
      <c r="B1421" s="245" t="s">
        <v>265</v>
      </c>
      <c r="C1421" s="188" t="str">
        <f t="shared" si="136"/>
        <v>Vic</v>
      </c>
      <c r="D1421" s="275" t="str">
        <f t="shared" si="137"/>
        <v>Best</v>
      </c>
      <c r="E1421" s="198">
        <f>SUMIFS('A-methods'!K:K,'A-methods'!$AG:$AG,"absolute",'A-methods'!$AF:$AF,$B1421,'A-methods'!$I:$I,$C1421,'A-methods'!$A:$A,$D1421)</f>
        <v>0</v>
      </c>
      <c r="F1421" s="196">
        <f>SUMIFS('A-methods'!L:L,'A-methods'!$AG:$AG,"absolute",'A-methods'!$AF:$AF,$B1421,'A-methods'!$I:$I,$C1421,'A-methods'!$A:$A,$D1421)</f>
        <v>0</v>
      </c>
      <c r="G1421" s="196">
        <f>SUMIFS('A-methods'!M:M,'A-methods'!$AG:$AG,"absolute",'A-methods'!$AF:$AF,$B1421,'A-methods'!$I:$I,$C1421,'A-methods'!$A:$A,$D1421)</f>
        <v>0</v>
      </c>
      <c r="H1421" s="196">
        <f>SUMIFS('A-methods'!N:N,'A-methods'!$AG:$AG,"absolute",'A-methods'!$AF:$AF,$B1421,'A-methods'!$I:$I,$C1421,'A-methods'!$A:$A,$D1421)</f>
        <v>0</v>
      </c>
      <c r="I1421" s="196">
        <f>SUMIFS('A-methods'!O:O,'A-methods'!$AG:$AG,"absolute",'A-methods'!$AF:$AF,$B1421,'A-methods'!$I:$I,$C1421,'A-methods'!$A:$A,$D1421)</f>
        <v>0</v>
      </c>
      <c r="J1421" s="196">
        <f>SUMIFS('A-methods'!P:P,'A-methods'!$AG:$AG,"absolute",'A-methods'!$AF:$AF,$B1421,'A-methods'!$I:$I,$C1421,'A-methods'!$A:$A,$D1421)</f>
        <v>0</v>
      </c>
      <c r="K1421" s="196">
        <f>SUMIFS('A-methods'!Q:Q,'A-methods'!$AG:$AG,"absolute",'A-methods'!$AF:$AF,$B1421,'A-methods'!$I:$I,$C1421,'A-methods'!$A:$A,$D1421)</f>
        <v>0</v>
      </c>
      <c r="L1421" s="196">
        <f>SUMIFS('A-methods'!R:R,'A-methods'!$AG:$AG,"absolute",'A-methods'!$AF:$AF,$B1421,'A-methods'!$I:$I,$C1421,'A-methods'!$A:$A,$D1421)</f>
        <v>0</v>
      </c>
      <c r="M1421" s="196">
        <f>SUMIFS('A-methods'!S:S,'A-methods'!$AG:$AG,"absolute",'A-methods'!$AF:$AF,$B1421,'A-methods'!$I:$I,$C1421,'A-methods'!$A:$A,$D1421)</f>
        <v>0</v>
      </c>
      <c r="N1421" s="196">
        <f>SUMIFS('A-methods'!T:T,'A-methods'!$AG:$AG,"absolute",'A-methods'!$AF:$AF,$B1421,'A-methods'!$I:$I,$C1421,'A-methods'!$A:$A,$D1421)</f>
        <v>0</v>
      </c>
      <c r="O1421" s="196">
        <f>SUMIFS('A-methods'!U:U,'A-methods'!$AG:$AG,"absolute",'A-methods'!$AF:$AF,$B1421,'A-methods'!$I:$I,$C1421,'A-methods'!$A:$A,$D1421)</f>
        <v>0</v>
      </c>
      <c r="P1421" s="196">
        <f>SUMIFS('A-methods'!V:V,'A-methods'!$AG:$AG,"absolute",'A-methods'!$AF:$AF,$B1421,'A-methods'!$I:$I,$C1421,'A-methods'!$A:$A,$D1421)</f>
        <v>0</v>
      </c>
      <c r="Q1421" s="196">
        <f>SUMIFS('A-methods'!W:W,'A-methods'!$AG:$AG,"absolute",'A-methods'!$AF:$AF,$B1421,'A-methods'!$I:$I,$C1421,'A-methods'!$A:$A,$D1421)</f>
        <v>0</v>
      </c>
      <c r="R1421" s="196">
        <f>SUMIFS('A-methods'!X:X,'A-methods'!$AG:$AG,"absolute",'A-methods'!$AF:$AF,$B1421,'A-methods'!$I:$I,$C1421,'A-methods'!$A:$A,$D1421)</f>
        <v>0</v>
      </c>
      <c r="S1421" s="196">
        <f>SUMIFS('A-methods'!Y:Y,'A-methods'!$AG:$AG,"absolute",'A-methods'!$AF:$AF,$B1421,'A-methods'!$I:$I,$C1421,'A-methods'!$A:$A,$D1421)</f>
        <v>0</v>
      </c>
      <c r="T1421" s="196">
        <f>SUMIFS('A-methods'!Z:Z,'A-methods'!$AG:$AG,"absolute",'A-methods'!$AF:$AF,$B1421,'A-methods'!$I:$I,$C1421,'A-methods'!$A:$A,$D1421)</f>
        <v>0</v>
      </c>
      <c r="U1421" s="196">
        <f>SUMIFS('A-methods'!AA:AA,'A-methods'!$AG:$AG,"absolute",'A-methods'!$AF:$AF,$B1421,'A-methods'!$I:$I,$C1421,'A-methods'!$A:$A,$D1421)</f>
        <v>0</v>
      </c>
      <c r="V1421" s="196">
        <f>SUMIFS('A-methods'!AB:AB,'A-methods'!$AG:$AG,"absolute",'A-methods'!$AF:$AF,$B1421,'A-methods'!$I:$I,$C1421,'A-methods'!$A:$A,$D1421)</f>
        <v>0</v>
      </c>
      <c r="W1421" s="196">
        <f>SUMIFS('A-methods'!AC:AC,'A-methods'!$AG:$AG,"absolute",'A-methods'!$AF:$AF,$B1421,'A-methods'!$I:$I,$C1421,'A-methods'!$A:$A,$D1421)</f>
        <v>0</v>
      </c>
      <c r="X1421" s="196">
        <f>SUMIFS('A-methods'!AD:AD,'A-methods'!$AG:$AG,"absolute",'A-methods'!$AF:$AF,$B1421,'A-methods'!$I:$I,$C1421,'A-methods'!$A:$A,$D1421)</f>
        <v>0</v>
      </c>
      <c r="Y1421" s="196">
        <f>SUMIFS('A-methods'!AE:AE,'A-methods'!$AG:$AG,"absolute",'A-methods'!$AF:$AF,$B1421,'A-methods'!$I:$I,$C1421,'A-methods'!$A:$A,$D1421)</f>
        <v>0</v>
      </c>
    </row>
    <row r="1422" spans="1:32">
      <c r="A1422" s="222"/>
      <c r="B1422" s="213"/>
      <c r="C1422" s="250" t="str">
        <f t="shared" ref="C1422:C1453" si="138">C1421</f>
        <v>Vic</v>
      </c>
      <c r="D1422" s="250"/>
      <c r="E1422" s="325">
        <f>SUM(E1394:E1421)</f>
        <v>107506.21494790824</v>
      </c>
      <c r="F1422" s="324">
        <f t="shared" ref="F1422:Y1422" si="139">SUM(F1394:F1421)</f>
        <v>108581.27709738733</v>
      </c>
      <c r="G1422" s="324">
        <f t="shared" si="139"/>
        <v>109667.0898683612</v>
      </c>
      <c r="H1422" s="324">
        <f t="shared" si="139"/>
        <v>110763.76076704482</v>
      </c>
      <c r="I1422" s="324">
        <f t="shared" si="139"/>
        <v>111871.39837471527</v>
      </c>
      <c r="J1422" s="324">
        <f t="shared" si="139"/>
        <v>112990.11235846241</v>
      </c>
      <c r="K1422" s="324">
        <f t="shared" si="139"/>
        <v>114120.01348204704</v>
      </c>
      <c r="L1422" s="324">
        <f t="shared" si="139"/>
        <v>115261.21361686751</v>
      </c>
      <c r="M1422" s="324">
        <f t="shared" si="139"/>
        <v>116413.82575303619</v>
      </c>
      <c r="N1422" s="324">
        <f t="shared" si="139"/>
        <v>117577.96401056655</v>
      </c>
      <c r="O1422" s="324">
        <f t="shared" si="139"/>
        <v>116402.18437046088</v>
      </c>
      <c r="P1422" s="324">
        <f t="shared" si="139"/>
        <v>115238.16252675626</v>
      </c>
      <c r="Q1422" s="324">
        <f t="shared" si="139"/>
        <v>114085.7809014887</v>
      </c>
      <c r="R1422" s="324">
        <f t="shared" si="139"/>
        <v>112944.92309247381</v>
      </c>
      <c r="S1422" s="324">
        <f t="shared" si="139"/>
        <v>111815.47386154906</v>
      </c>
      <c r="T1422" s="324">
        <f t="shared" si="139"/>
        <v>110697.31912293358</v>
      </c>
      <c r="U1422" s="324">
        <f t="shared" si="139"/>
        <v>109590.34593170424</v>
      </c>
      <c r="V1422" s="324">
        <f t="shared" si="139"/>
        <v>108494.44247238721</v>
      </c>
      <c r="W1422" s="324">
        <f t="shared" si="139"/>
        <v>107409.49804766334</v>
      </c>
      <c r="X1422" s="324">
        <f t="shared" si="139"/>
        <v>106335.40306718671</v>
      </c>
      <c r="Y1422" s="324">
        <f t="shared" si="139"/>
        <v>105272.04903651484</v>
      </c>
    </row>
    <row r="1423" spans="1:32" s="224" customFormat="1" ht="15.75">
      <c r="A1423" s="242" t="str">
        <f>A1392</f>
        <v>Vic</v>
      </c>
      <c r="B1423" s="242" t="s">
        <v>213</v>
      </c>
      <c r="C1423" s="250" t="str">
        <f t="shared" si="138"/>
        <v>Vic</v>
      </c>
      <c r="D1423" s="250"/>
      <c r="E1423" s="361"/>
      <c r="AA1423" s="354"/>
    </row>
    <row r="1424" spans="1:32" ht="12.75" customHeight="1">
      <c r="A1424" s="246" t="s">
        <v>21</v>
      </c>
      <c r="B1424" s="247" t="s">
        <v>198</v>
      </c>
      <c r="C1424" s="273" t="str">
        <f t="shared" si="138"/>
        <v>Vic</v>
      </c>
      <c r="D1424" s="271" t="s">
        <v>209</v>
      </c>
      <c r="E1424" s="357">
        <f>SUMIFS('A-methods'!K:K,'A-methods'!$AG:$AG,"absolute",'A-methods'!$AF:$AF,$B1424,'A-methods'!$I:$I,$C1424,'A-methods'!$A:$A,$D1424)</f>
        <v>0</v>
      </c>
      <c r="F1424" s="248">
        <f>SUMIFS('A-methods'!L:L,'A-methods'!$AG:$AG,"absolute",'A-methods'!$AF:$AF,$B1424,'A-methods'!$I:$I,$C1424,'A-methods'!$A:$A,$D1424)</f>
        <v>0</v>
      </c>
      <c r="G1424" s="248">
        <f>SUMIFS('A-methods'!M:M,'A-methods'!$AG:$AG,"absolute",'A-methods'!$AF:$AF,$B1424,'A-methods'!$I:$I,$C1424,'A-methods'!$A:$A,$D1424)</f>
        <v>0</v>
      </c>
      <c r="H1424" s="248">
        <f>SUMIFS('A-methods'!N:N,'A-methods'!$AG:$AG,"absolute",'A-methods'!$AF:$AF,$B1424,'A-methods'!$I:$I,$C1424,'A-methods'!$A:$A,$D1424)</f>
        <v>0</v>
      </c>
      <c r="I1424" s="248">
        <f>SUMIFS('A-methods'!O:O,'A-methods'!$AG:$AG,"absolute",'A-methods'!$AF:$AF,$B1424,'A-methods'!$I:$I,$C1424,'A-methods'!$A:$A,$D1424)</f>
        <v>0</v>
      </c>
      <c r="J1424" s="248">
        <f>SUMIFS('A-methods'!P:P,'A-methods'!$AG:$AG,"absolute",'A-methods'!$AF:$AF,$B1424,'A-methods'!$I:$I,$C1424,'A-methods'!$A:$A,$D1424)</f>
        <v>0</v>
      </c>
      <c r="K1424" s="248">
        <f>SUMIFS('A-methods'!Q:Q,'A-methods'!$AG:$AG,"absolute",'A-methods'!$AF:$AF,$B1424,'A-methods'!$I:$I,$C1424,'A-methods'!$A:$A,$D1424)</f>
        <v>0</v>
      </c>
      <c r="L1424" s="248">
        <f>SUMIFS('A-methods'!R:R,'A-methods'!$AG:$AG,"absolute",'A-methods'!$AF:$AF,$B1424,'A-methods'!$I:$I,$C1424,'A-methods'!$A:$A,$D1424)</f>
        <v>0</v>
      </c>
      <c r="M1424" s="248">
        <f>SUMIFS('A-methods'!S:S,'A-methods'!$AG:$AG,"absolute",'A-methods'!$AF:$AF,$B1424,'A-methods'!$I:$I,$C1424,'A-methods'!$A:$A,$D1424)</f>
        <v>0</v>
      </c>
      <c r="N1424" s="248">
        <f>SUMIFS('A-methods'!T:T,'A-methods'!$AG:$AG,"absolute",'A-methods'!$AF:$AF,$B1424,'A-methods'!$I:$I,$C1424,'A-methods'!$A:$A,$D1424)</f>
        <v>0</v>
      </c>
      <c r="O1424" s="248">
        <f>SUMIFS('A-methods'!U:U,'A-methods'!$AG:$AG,"absolute",'A-methods'!$AF:$AF,$B1424,'A-methods'!$I:$I,$C1424,'A-methods'!$A:$A,$D1424)</f>
        <v>0</v>
      </c>
      <c r="P1424" s="248">
        <f>SUMIFS('A-methods'!V:V,'A-methods'!$AG:$AG,"absolute",'A-methods'!$AF:$AF,$B1424,'A-methods'!$I:$I,$C1424,'A-methods'!$A:$A,$D1424)</f>
        <v>0</v>
      </c>
      <c r="Q1424" s="248">
        <f>SUMIFS('A-methods'!W:W,'A-methods'!$AG:$AG,"absolute",'A-methods'!$AF:$AF,$B1424,'A-methods'!$I:$I,$C1424,'A-methods'!$A:$A,$D1424)</f>
        <v>0</v>
      </c>
      <c r="R1424" s="248">
        <f>SUMIFS('A-methods'!X:X,'A-methods'!$AG:$AG,"absolute",'A-methods'!$AF:$AF,$B1424,'A-methods'!$I:$I,$C1424,'A-methods'!$A:$A,$D1424)</f>
        <v>0</v>
      </c>
      <c r="S1424" s="248">
        <f>SUMIFS('A-methods'!Y:Y,'A-methods'!$AG:$AG,"absolute",'A-methods'!$AF:$AF,$B1424,'A-methods'!$I:$I,$C1424,'A-methods'!$A:$A,$D1424)</f>
        <v>0</v>
      </c>
      <c r="T1424" s="248">
        <f>SUMIFS('A-methods'!Z:Z,'A-methods'!$AG:$AG,"absolute",'A-methods'!$AF:$AF,$B1424,'A-methods'!$I:$I,$C1424,'A-methods'!$A:$A,$D1424)</f>
        <v>0</v>
      </c>
      <c r="U1424" s="248">
        <f>SUMIFS('A-methods'!AA:AA,'A-methods'!$AG:$AG,"absolute",'A-methods'!$AF:$AF,$B1424,'A-methods'!$I:$I,$C1424,'A-methods'!$A:$A,$D1424)</f>
        <v>0</v>
      </c>
      <c r="V1424" s="248">
        <f>SUMIFS('A-methods'!AB:AB,'A-methods'!$AG:$AG,"absolute",'A-methods'!$AF:$AF,$B1424,'A-methods'!$I:$I,$C1424,'A-methods'!$A:$A,$D1424)</f>
        <v>0</v>
      </c>
      <c r="W1424" s="248">
        <f>SUMIFS('A-methods'!AC:AC,'A-methods'!$AG:$AG,"absolute",'A-methods'!$AF:$AF,$B1424,'A-methods'!$I:$I,$C1424,'A-methods'!$A:$A,$D1424)</f>
        <v>0</v>
      </c>
      <c r="X1424" s="248">
        <f>SUMIFS('A-methods'!AD:AD,'A-methods'!$AG:$AG,"absolute",'A-methods'!$AF:$AF,$B1424,'A-methods'!$I:$I,$C1424,'A-methods'!$A:$A,$D1424)</f>
        <v>0</v>
      </c>
      <c r="Y1424" s="248">
        <f>SUMIFS('A-methods'!AE:AE,'A-methods'!$AG:$AG,"absolute",'A-methods'!$AF:$AF,$B1424,'A-methods'!$I:$I,$C1424,'A-methods'!$A:$A,$D1424)</f>
        <v>0</v>
      </c>
    </row>
    <row r="1425" spans="1:25">
      <c r="A1425" s="237" t="s">
        <v>29</v>
      </c>
      <c r="B1425" s="221" t="s">
        <v>30</v>
      </c>
      <c r="C1425" s="274" t="str">
        <f t="shared" si="138"/>
        <v>Vic</v>
      </c>
      <c r="D1425" s="272" t="str">
        <f t="shared" ref="D1425:D1451" si="140">D1424</f>
        <v>High</v>
      </c>
      <c r="E1425" s="195">
        <f>SUMIFS('A-methods'!K:K,'A-methods'!$AG:$AG,"absolute",'A-methods'!$AF:$AF,$B1425,'A-methods'!$I:$I,$C1425,'A-methods'!$A:$A,$D1425)</f>
        <v>0</v>
      </c>
      <c r="F1425" s="243">
        <f>SUMIFS('A-methods'!L:L,'A-methods'!$AG:$AG,"absolute",'A-methods'!$AF:$AF,$B1425,'A-methods'!$I:$I,$C1425,'A-methods'!$A:$A,$D1425)</f>
        <v>0</v>
      </c>
      <c r="G1425" s="243">
        <f>SUMIFS('A-methods'!M:M,'A-methods'!$AG:$AG,"absolute",'A-methods'!$AF:$AF,$B1425,'A-methods'!$I:$I,$C1425,'A-methods'!$A:$A,$D1425)</f>
        <v>0</v>
      </c>
      <c r="H1425" s="243">
        <f>SUMIFS('A-methods'!N:N,'A-methods'!$AG:$AG,"absolute",'A-methods'!$AF:$AF,$B1425,'A-methods'!$I:$I,$C1425,'A-methods'!$A:$A,$D1425)</f>
        <v>0</v>
      </c>
      <c r="I1425" s="243">
        <f>SUMIFS('A-methods'!O:O,'A-methods'!$AG:$AG,"absolute",'A-methods'!$AF:$AF,$B1425,'A-methods'!$I:$I,$C1425,'A-methods'!$A:$A,$D1425)</f>
        <v>0</v>
      </c>
      <c r="J1425" s="243">
        <f>SUMIFS('A-methods'!P:P,'A-methods'!$AG:$AG,"absolute",'A-methods'!$AF:$AF,$B1425,'A-methods'!$I:$I,$C1425,'A-methods'!$A:$A,$D1425)</f>
        <v>0</v>
      </c>
      <c r="K1425" s="243">
        <f>SUMIFS('A-methods'!Q:Q,'A-methods'!$AG:$AG,"absolute",'A-methods'!$AF:$AF,$B1425,'A-methods'!$I:$I,$C1425,'A-methods'!$A:$A,$D1425)</f>
        <v>0</v>
      </c>
      <c r="L1425" s="243">
        <f>SUMIFS('A-methods'!R:R,'A-methods'!$AG:$AG,"absolute",'A-methods'!$AF:$AF,$B1425,'A-methods'!$I:$I,$C1425,'A-methods'!$A:$A,$D1425)</f>
        <v>0</v>
      </c>
      <c r="M1425" s="243">
        <f>SUMIFS('A-methods'!S:S,'A-methods'!$AG:$AG,"absolute",'A-methods'!$AF:$AF,$B1425,'A-methods'!$I:$I,$C1425,'A-methods'!$A:$A,$D1425)</f>
        <v>0</v>
      </c>
      <c r="N1425" s="243">
        <f>SUMIFS('A-methods'!T:T,'A-methods'!$AG:$AG,"absolute",'A-methods'!$AF:$AF,$B1425,'A-methods'!$I:$I,$C1425,'A-methods'!$A:$A,$D1425)</f>
        <v>0</v>
      </c>
      <c r="O1425" s="243">
        <f>SUMIFS('A-methods'!U:U,'A-methods'!$AG:$AG,"absolute",'A-methods'!$AF:$AF,$B1425,'A-methods'!$I:$I,$C1425,'A-methods'!$A:$A,$D1425)</f>
        <v>0</v>
      </c>
      <c r="P1425" s="243">
        <f>SUMIFS('A-methods'!V:V,'A-methods'!$AG:$AG,"absolute",'A-methods'!$AF:$AF,$B1425,'A-methods'!$I:$I,$C1425,'A-methods'!$A:$A,$D1425)</f>
        <v>0</v>
      </c>
      <c r="Q1425" s="243">
        <f>SUMIFS('A-methods'!W:W,'A-methods'!$AG:$AG,"absolute",'A-methods'!$AF:$AF,$B1425,'A-methods'!$I:$I,$C1425,'A-methods'!$A:$A,$D1425)</f>
        <v>0</v>
      </c>
      <c r="R1425" s="243">
        <f>SUMIFS('A-methods'!X:X,'A-methods'!$AG:$AG,"absolute",'A-methods'!$AF:$AF,$B1425,'A-methods'!$I:$I,$C1425,'A-methods'!$A:$A,$D1425)</f>
        <v>0</v>
      </c>
      <c r="S1425" s="243">
        <f>SUMIFS('A-methods'!Y:Y,'A-methods'!$AG:$AG,"absolute",'A-methods'!$AF:$AF,$B1425,'A-methods'!$I:$I,$C1425,'A-methods'!$A:$A,$D1425)</f>
        <v>0</v>
      </c>
      <c r="T1425" s="243">
        <f>SUMIFS('A-methods'!Z:Z,'A-methods'!$AG:$AG,"absolute",'A-methods'!$AF:$AF,$B1425,'A-methods'!$I:$I,$C1425,'A-methods'!$A:$A,$D1425)</f>
        <v>0</v>
      </c>
      <c r="U1425" s="243">
        <f>SUMIFS('A-methods'!AA:AA,'A-methods'!$AG:$AG,"absolute",'A-methods'!$AF:$AF,$B1425,'A-methods'!$I:$I,$C1425,'A-methods'!$A:$A,$D1425)</f>
        <v>0</v>
      </c>
      <c r="V1425" s="243">
        <f>SUMIFS('A-methods'!AB:AB,'A-methods'!$AG:$AG,"absolute",'A-methods'!$AF:$AF,$B1425,'A-methods'!$I:$I,$C1425,'A-methods'!$A:$A,$D1425)</f>
        <v>0</v>
      </c>
      <c r="W1425" s="243">
        <f>SUMIFS('A-methods'!AC:AC,'A-methods'!$AG:$AG,"absolute",'A-methods'!$AF:$AF,$B1425,'A-methods'!$I:$I,$C1425,'A-methods'!$A:$A,$D1425)</f>
        <v>0</v>
      </c>
      <c r="X1425" s="243">
        <f>SUMIFS('A-methods'!AD:AD,'A-methods'!$AG:$AG,"absolute",'A-methods'!$AF:$AF,$B1425,'A-methods'!$I:$I,$C1425,'A-methods'!$A:$A,$D1425)</f>
        <v>0</v>
      </c>
      <c r="Y1425" s="243">
        <f>SUMIFS('A-methods'!AE:AE,'A-methods'!$AG:$AG,"absolute",'A-methods'!$AF:$AF,$B1425,'A-methods'!$I:$I,$C1425,'A-methods'!$A:$A,$D1425)</f>
        <v>0</v>
      </c>
    </row>
    <row r="1426" spans="1:25">
      <c r="A1426" s="237" t="s">
        <v>33</v>
      </c>
      <c r="B1426" s="221" t="s">
        <v>34</v>
      </c>
      <c r="C1426" s="274" t="str">
        <f t="shared" si="138"/>
        <v>Vic</v>
      </c>
      <c r="D1426" s="272" t="str">
        <f t="shared" si="140"/>
        <v>High</v>
      </c>
      <c r="E1426" s="195">
        <f>SUMIFS('A-methods'!K:K,'A-methods'!$AG:$AG,"absolute",'A-methods'!$AF:$AF,$B1426,'A-methods'!$I:$I,$C1426,'A-methods'!$A:$A,$D1426)</f>
        <v>0</v>
      </c>
      <c r="F1426" s="243">
        <f>SUMIFS('A-methods'!L:L,'A-methods'!$AG:$AG,"absolute",'A-methods'!$AF:$AF,$B1426,'A-methods'!$I:$I,$C1426,'A-methods'!$A:$A,$D1426)</f>
        <v>0</v>
      </c>
      <c r="G1426" s="243">
        <f>SUMIFS('A-methods'!M:M,'A-methods'!$AG:$AG,"absolute",'A-methods'!$AF:$AF,$B1426,'A-methods'!$I:$I,$C1426,'A-methods'!$A:$A,$D1426)</f>
        <v>0</v>
      </c>
      <c r="H1426" s="243">
        <f>SUMIFS('A-methods'!N:N,'A-methods'!$AG:$AG,"absolute",'A-methods'!$AF:$AF,$B1426,'A-methods'!$I:$I,$C1426,'A-methods'!$A:$A,$D1426)</f>
        <v>0</v>
      </c>
      <c r="I1426" s="243">
        <f>SUMIFS('A-methods'!O:O,'A-methods'!$AG:$AG,"absolute",'A-methods'!$AF:$AF,$B1426,'A-methods'!$I:$I,$C1426,'A-methods'!$A:$A,$D1426)</f>
        <v>0</v>
      </c>
      <c r="J1426" s="243">
        <f>SUMIFS('A-methods'!P:P,'A-methods'!$AG:$AG,"absolute",'A-methods'!$AF:$AF,$B1426,'A-methods'!$I:$I,$C1426,'A-methods'!$A:$A,$D1426)</f>
        <v>0</v>
      </c>
      <c r="K1426" s="243">
        <f>SUMIFS('A-methods'!Q:Q,'A-methods'!$AG:$AG,"absolute",'A-methods'!$AF:$AF,$B1426,'A-methods'!$I:$I,$C1426,'A-methods'!$A:$A,$D1426)</f>
        <v>0</v>
      </c>
      <c r="L1426" s="243">
        <f>SUMIFS('A-methods'!R:R,'A-methods'!$AG:$AG,"absolute",'A-methods'!$AF:$AF,$B1426,'A-methods'!$I:$I,$C1426,'A-methods'!$A:$A,$D1426)</f>
        <v>0</v>
      </c>
      <c r="M1426" s="243">
        <f>SUMIFS('A-methods'!S:S,'A-methods'!$AG:$AG,"absolute",'A-methods'!$AF:$AF,$B1426,'A-methods'!$I:$I,$C1426,'A-methods'!$A:$A,$D1426)</f>
        <v>0</v>
      </c>
      <c r="N1426" s="243">
        <f>SUMIFS('A-methods'!T:T,'A-methods'!$AG:$AG,"absolute",'A-methods'!$AF:$AF,$B1426,'A-methods'!$I:$I,$C1426,'A-methods'!$A:$A,$D1426)</f>
        <v>0</v>
      </c>
      <c r="O1426" s="243">
        <f>SUMIFS('A-methods'!U:U,'A-methods'!$AG:$AG,"absolute",'A-methods'!$AF:$AF,$B1426,'A-methods'!$I:$I,$C1426,'A-methods'!$A:$A,$D1426)</f>
        <v>0</v>
      </c>
      <c r="P1426" s="243">
        <f>SUMIFS('A-methods'!V:V,'A-methods'!$AG:$AG,"absolute",'A-methods'!$AF:$AF,$B1426,'A-methods'!$I:$I,$C1426,'A-methods'!$A:$A,$D1426)</f>
        <v>0</v>
      </c>
      <c r="Q1426" s="243">
        <f>SUMIFS('A-methods'!W:W,'A-methods'!$AG:$AG,"absolute",'A-methods'!$AF:$AF,$B1426,'A-methods'!$I:$I,$C1426,'A-methods'!$A:$A,$D1426)</f>
        <v>0</v>
      </c>
      <c r="R1426" s="243">
        <f>SUMIFS('A-methods'!X:X,'A-methods'!$AG:$AG,"absolute",'A-methods'!$AF:$AF,$B1426,'A-methods'!$I:$I,$C1426,'A-methods'!$A:$A,$D1426)</f>
        <v>0</v>
      </c>
      <c r="S1426" s="243">
        <f>SUMIFS('A-methods'!Y:Y,'A-methods'!$AG:$AG,"absolute",'A-methods'!$AF:$AF,$B1426,'A-methods'!$I:$I,$C1426,'A-methods'!$A:$A,$D1426)</f>
        <v>0</v>
      </c>
      <c r="T1426" s="243">
        <f>SUMIFS('A-methods'!Z:Z,'A-methods'!$AG:$AG,"absolute",'A-methods'!$AF:$AF,$B1426,'A-methods'!$I:$I,$C1426,'A-methods'!$A:$A,$D1426)</f>
        <v>0</v>
      </c>
      <c r="U1426" s="243">
        <f>SUMIFS('A-methods'!AA:AA,'A-methods'!$AG:$AG,"absolute",'A-methods'!$AF:$AF,$B1426,'A-methods'!$I:$I,$C1426,'A-methods'!$A:$A,$D1426)</f>
        <v>0</v>
      </c>
      <c r="V1426" s="243">
        <f>SUMIFS('A-methods'!AB:AB,'A-methods'!$AG:$AG,"absolute",'A-methods'!$AF:$AF,$B1426,'A-methods'!$I:$I,$C1426,'A-methods'!$A:$A,$D1426)</f>
        <v>0</v>
      </c>
      <c r="W1426" s="243">
        <f>SUMIFS('A-methods'!AC:AC,'A-methods'!$AG:$AG,"absolute",'A-methods'!$AF:$AF,$B1426,'A-methods'!$I:$I,$C1426,'A-methods'!$A:$A,$D1426)</f>
        <v>0</v>
      </c>
      <c r="X1426" s="243">
        <f>SUMIFS('A-methods'!AD:AD,'A-methods'!$AG:$AG,"absolute",'A-methods'!$AF:$AF,$B1426,'A-methods'!$I:$I,$C1426,'A-methods'!$A:$A,$D1426)</f>
        <v>0</v>
      </c>
      <c r="Y1426" s="243">
        <f>SUMIFS('A-methods'!AE:AE,'A-methods'!$AG:$AG,"absolute",'A-methods'!$AF:$AF,$B1426,'A-methods'!$I:$I,$C1426,'A-methods'!$A:$A,$D1426)</f>
        <v>0</v>
      </c>
    </row>
    <row r="1427" spans="1:25">
      <c r="A1427" s="237" t="s">
        <v>43</v>
      </c>
      <c r="B1427" s="221" t="s">
        <v>44</v>
      </c>
      <c r="C1427" s="274" t="str">
        <f t="shared" si="138"/>
        <v>Vic</v>
      </c>
      <c r="D1427" s="272" t="str">
        <f t="shared" si="140"/>
        <v>High</v>
      </c>
      <c r="E1427" s="195">
        <f>SUMIFS('A-methods'!K:K,'A-methods'!$AG:$AG,"absolute",'A-methods'!$AF:$AF,$B1427,'A-methods'!$I:$I,$C1427,'A-methods'!$A:$A,$D1427)</f>
        <v>0</v>
      </c>
      <c r="F1427" s="243">
        <f>SUMIFS('A-methods'!L:L,'A-methods'!$AG:$AG,"absolute",'A-methods'!$AF:$AF,$B1427,'A-methods'!$I:$I,$C1427,'A-methods'!$A:$A,$D1427)</f>
        <v>0</v>
      </c>
      <c r="G1427" s="243">
        <f>SUMIFS('A-methods'!M:M,'A-methods'!$AG:$AG,"absolute",'A-methods'!$AF:$AF,$B1427,'A-methods'!$I:$I,$C1427,'A-methods'!$A:$A,$D1427)</f>
        <v>0</v>
      </c>
      <c r="H1427" s="243">
        <f>SUMIFS('A-methods'!N:N,'A-methods'!$AG:$AG,"absolute",'A-methods'!$AF:$AF,$B1427,'A-methods'!$I:$I,$C1427,'A-methods'!$A:$A,$D1427)</f>
        <v>0</v>
      </c>
      <c r="I1427" s="243">
        <f>SUMIFS('A-methods'!O:O,'A-methods'!$AG:$AG,"absolute",'A-methods'!$AF:$AF,$B1427,'A-methods'!$I:$I,$C1427,'A-methods'!$A:$A,$D1427)</f>
        <v>0</v>
      </c>
      <c r="J1427" s="243">
        <f>SUMIFS('A-methods'!P:P,'A-methods'!$AG:$AG,"absolute",'A-methods'!$AF:$AF,$B1427,'A-methods'!$I:$I,$C1427,'A-methods'!$A:$A,$D1427)</f>
        <v>0</v>
      </c>
      <c r="K1427" s="243">
        <f>SUMIFS('A-methods'!Q:Q,'A-methods'!$AG:$AG,"absolute",'A-methods'!$AF:$AF,$B1427,'A-methods'!$I:$I,$C1427,'A-methods'!$A:$A,$D1427)</f>
        <v>0</v>
      </c>
      <c r="L1427" s="243">
        <f>SUMIFS('A-methods'!R:R,'A-methods'!$AG:$AG,"absolute",'A-methods'!$AF:$AF,$B1427,'A-methods'!$I:$I,$C1427,'A-methods'!$A:$A,$D1427)</f>
        <v>0</v>
      </c>
      <c r="M1427" s="243">
        <f>SUMIFS('A-methods'!S:S,'A-methods'!$AG:$AG,"absolute",'A-methods'!$AF:$AF,$B1427,'A-methods'!$I:$I,$C1427,'A-methods'!$A:$A,$D1427)</f>
        <v>0</v>
      </c>
      <c r="N1427" s="243">
        <f>SUMIFS('A-methods'!T:T,'A-methods'!$AG:$AG,"absolute",'A-methods'!$AF:$AF,$B1427,'A-methods'!$I:$I,$C1427,'A-methods'!$A:$A,$D1427)</f>
        <v>0</v>
      </c>
      <c r="O1427" s="243">
        <f>SUMIFS('A-methods'!U:U,'A-methods'!$AG:$AG,"absolute",'A-methods'!$AF:$AF,$B1427,'A-methods'!$I:$I,$C1427,'A-methods'!$A:$A,$D1427)</f>
        <v>0</v>
      </c>
      <c r="P1427" s="243">
        <f>SUMIFS('A-methods'!V:V,'A-methods'!$AG:$AG,"absolute",'A-methods'!$AF:$AF,$B1427,'A-methods'!$I:$I,$C1427,'A-methods'!$A:$A,$D1427)</f>
        <v>0</v>
      </c>
      <c r="Q1427" s="243">
        <f>SUMIFS('A-methods'!W:W,'A-methods'!$AG:$AG,"absolute",'A-methods'!$AF:$AF,$B1427,'A-methods'!$I:$I,$C1427,'A-methods'!$A:$A,$D1427)</f>
        <v>0</v>
      </c>
      <c r="R1427" s="243">
        <f>SUMIFS('A-methods'!X:X,'A-methods'!$AG:$AG,"absolute",'A-methods'!$AF:$AF,$B1427,'A-methods'!$I:$I,$C1427,'A-methods'!$A:$A,$D1427)</f>
        <v>0</v>
      </c>
      <c r="S1427" s="243">
        <f>SUMIFS('A-methods'!Y:Y,'A-methods'!$AG:$AG,"absolute",'A-methods'!$AF:$AF,$B1427,'A-methods'!$I:$I,$C1427,'A-methods'!$A:$A,$D1427)</f>
        <v>0</v>
      </c>
      <c r="T1427" s="243">
        <f>SUMIFS('A-methods'!Z:Z,'A-methods'!$AG:$AG,"absolute",'A-methods'!$AF:$AF,$B1427,'A-methods'!$I:$I,$C1427,'A-methods'!$A:$A,$D1427)</f>
        <v>0</v>
      </c>
      <c r="U1427" s="243">
        <f>SUMIFS('A-methods'!AA:AA,'A-methods'!$AG:$AG,"absolute",'A-methods'!$AF:$AF,$B1427,'A-methods'!$I:$I,$C1427,'A-methods'!$A:$A,$D1427)</f>
        <v>0</v>
      </c>
      <c r="V1427" s="243">
        <f>SUMIFS('A-methods'!AB:AB,'A-methods'!$AG:$AG,"absolute",'A-methods'!$AF:$AF,$B1427,'A-methods'!$I:$I,$C1427,'A-methods'!$A:$A,$D1427)</f>
        <v>0</v>
      </c>
      <c r="W1427" s="243">
        <f>SUMIFS('A-methods'!AC:AC,'A-methods'!$AG:$AG,"absolute",'A-methods'!$AF:$AF,$B1427,'A-methods'!$I:$I,$C1427,'A-methods'!$A:$A,$D1427)</f>
        <v>0</v>
      </c>
      <c r="X1427" s="243">
        <f>SUMIFS('A-methods'!AD:AD,'A-methods'!$AG:$AG,"absolute",'A-methods'!$AF:$AF,$B1427,'A-methods'!$I:$I,$C1427,'A-methods'!$A:$A,$D1427)</f>
        <v>0</v>
      </c>
      <c r="Y1427" s="243">
        <f>SUMIFS('A-methods'!AE:AE,'A-methods'!$AG:$AG,"absolute",'A-methods'!$AF:$AF,$B1427,'A-methods'!$I:$I,$C1427,'A-methods'!$A:$A,$D1427)</f>
        <v>0</v>
      </c>
    </row>
    <row r="1428" spans="1:25">
      <c r="A1428" s="237" t="s">
        <v>63</v>
      </c>
      <c r="B1428" s="221" t="s">
        <v>64</v>
      </c>
      <c r="C1428" s="274" t="str">
        <f t="shared" si="138"/>
        <v>Vic</v>
      </c>
      <c r="D1428" s="272" t="str">
        <f t="shared" si="140"/>
        <v>High</v>
      </c>
      <c r="E1428" s="195">
        <f>SUMIFS('A-methods'!K:K,'A-methods'!$AG:$AG,"absolute",'A-methods'!$AF:$AF,$B1428,'A-methods'!$I:$I,$C1428,'A-methods'!$A:$A,$D1428)</f>
        <v>0</v>
      </c>
      <c r="F1428" s="243">
        <f>SUMIFS('A-methods'!L:L,'A-methods'!$AG:$AG,"absolute",'A-methods'!$AF:$AF,$B1428,'A-methods'!$I:$I,$C1428,'A-methods'!$A:$A,$D1428)</f>
        <v>0</v>
      </c>
      <c r="G1428" s="243">
        <f>SUMIFS('A-methods'!M:M,'A-methods'!$AG:$AG,"absolute",'A-methods'!$AF:$AF,$B1428,'A-methods'!$I:$I,$C1428,'A-methods'!$A:$A,$D1428)</f>
        <v>0</v>
      </c>
      <c r="H1428" s="243">
        <f>SUMIFS('A-methods'!N:N,'A-methods'!$AG:$AG,"absolute",'A-methods'!$AF:$AF,$B1428,'A-methods'!$I:$I,$C1428,'A-methods'!$A:$A,$D1428)</f>
        <v>0</v>
      </c>
      <c r="I1428" s="243">
        <f>SUMIFS('A-methods'!O:O,'A-methods'!$AG:$AG,"absolute",'A-methods'!$AF:$AF,$B1428,'A-methods'!$I:$I,$C1428,'A-methods'!$A:$A,$D1428)</f>
        <v>0</v>
      </c>
      <c r="J1428" s="243">
        <f>SUMIFS('A-methods'!P:P,'A-methods'!$AG:$AG,"absolute",'A-methods'!$AF:$AF,$B1428,'A-methods'!$I:$I,$C1428,'A-methods'!$A:$A,$D1428)</f>
        <v>0</v>
      </c>
      <c r="K1428" s="243">
        <f>SUMIFS('A-methods'!Q:Q,'A-methods'!$AG:$AG,"absolute",'A-methods'!$AF:$AF,$B1428,'A-methods'!$I:$I,$C1428,'A-methods'!$A:$A,$D1428)</f>
        <v>0</v>
      </c>
      <c r="L1428" s="243">
        <f>SUMIFS('A-methods'!R:R,'A-methods'!$AG:$AG,"absolute",'A-methods'!$AF:$AF,$B1428,'A-methods'!$I:$I,$C1428,'A-methods'!$A:$A,$D1428)</f>
        <v>0</v>
      </c>
      <c r="M1428" s="243">
        <f>SUMIFS('A-methods'!S:S,'A-methods'!$AG:$AG,"absolute",'A-methods'!$AF:$AF,$B1428,'A-methods'!$I:$I,$C1428,'A-methods'!$A:$A,$D1428)</f>
        <v>0</v>
      </c>
      <c r="N1428" s="243">
        <f>SUMIFS('A-methods'!T:T,'A-methods'!$AG:$AG,"absolute",'A-methods'!$AF:$AF,$B1428,'A-methods'!$I:$I,$C1428,'A-methods'!$A:$A,$D1428)</f>
        <v>0</v>
      </c>
      <c r="O1428" s="243">
        <f>SUMIFS('A-methods'!U:U,'A-methods'!$AG:$AG,"absolute",'A-methods'!$AF:$AF,$B1428,'A-methods'!$I:$I,$C1428,'A-methods'!$A:$A,$D1428)</f>
        <v>0</v>
      </c>
      <c r="P1428" s="243">
        <f>SUMIFS('A-methods'!V:V,'A-methods'!$AG:$AG,"absolute",'A-methods'!$AF:$AF,$B1428,'A-methods'!$I:$I,$C1428,'A-methods'!$A:$A,$D1428)</f>
        <v>0</v>
      </c>
      <c r="Q1428" s="243">
        <f>SUMIFS('A-methods'!W:W,'A-methods'!$AG:$AG,"absolute",'A-methods'!$AF:$AF,$B1428,'A-methods'!$I:$I,$C1428,'A-methods'!$A:$A,$D1428)</f>
        <v>0</v>
      </c>
      <c r="R1428" s="243">
        <f>SUMIFS('A-methods'!X:X,'A-methods'!$AG:$AG,"absolute",'A-methods'!$AF:$AF,$B1428,'A-methods'!$I:$I,$C1428,'A-methods'!$A:$A,$D1428)</f>
        <v>0</v>
      </c>
      <c r="S1428" s="243">
        <f>SUMIFS('A-methods'!Y:Y,'A-methods'!$AG:$AG,"absolute",'A-methods'!$AF:$AF,$B1428,'A-methods'!$I:$I,$C1428,'A-methods'!$A:$A,$D1428)</f>
        <v>0</v>
      </c>
      <c r="T1428" s="243">
        <f>SUMIFS('A-methods'!Z:Z,'A-methods'!$AG:$AG,"absolute",'A-methods'!$AF:$AF,$B1428,'A-methods'!$I:$I,$C1428,'A-methods'!$A:$A,$D1428)</f>
        <v>0</v>
      </c>
      <c r="U1428" s="243">
        <f>SUMIFS('A-methods'!AA:AA,'A-methods'!$AG:$AG,"absolute",'A-methods'!$AF:$AF,$B1428,'A-methods'!$I:$I,$C1428,'A-methods'!$A:$A,$D1428)</f>
        <v>0</v>
      </c>
      <c r="V1428" s="243">
        <f>SUMIFS('A-methods'!AB:AB,'A-methods'!$AG:$AG,"absolute",'A-methods'!$AF:$AF,$B1428,'A-methods'!$I:$I,$C1428,'A-methods'!$A:$A,$D1428)</f>
        <v>0</v>
      </c>
      <c r="W1428" s="243">
        <f>SUMIFS('A-methods'!AC:AC,'A-methods'!$AG:$AG,"absolute",'A-methods'!$AF:$AF,$B1428,'A-methods'!$I:$I,$C1428,'A-methods'!$A:$A,$D1428)</f>
        <v>0</v>
      </c>
      <c r="X1428" s="243">
        <f>SUMIFS('A-methods'!AD:AD,'A-methods'!$AG:$AG,"absolute",'A-methods'!$AF:$AF,$B1428,'A-methods'!$I:$I,$C1428,'A-methods'!$A:$A,$D1428)</f>
        <v>0</v>
      </c>
      <c r="Y1428" s="243">
        <f>SUMIFS('A-methods'!AE:AE,'A-methods'!$AG:$AG,"absolute",'A-methods'!$AF:$AF,$B1428,'A-methods'!$I:$I,$C1428,'A-methods'!$A:$A,$D1428)</f>
        <v>0</v>
      </c>
    </row>
    <row r="1429" spans="1:25">
      <c r="A1429" s="237" t="s">
        <v>75</v>
      </c>
      <c r="B1429" s="221" t="s">
        <v>76</v>
      </c>
      <c r="C1429" s="274" t="str">
        <f t="shared" si="138"/>
        <v>Vic</v>
      </c>
      <c r="D1429" s="272" t="str">
        <f t="shared" si="140"/>
        <v>High</v>
      </c>
      <c r="E1429" s="195">
        <f>SUMIFS('A-methods'!K:K,'A-methods'!$AG:$AG,"absolute",'A-methods'!$AF:$AF,$B1429,'A-methods'!$I:$I,$C1429,'A-methods'!$A:$A,$D1429)</f>
        <v>0</v>
      </c>
      <c r="F1429" s="243">
        <f>SUMIFS('A-methods'!L:L,'A-methods'!$AG:$AG,"absolute",'A-methods'!$AF:$AF,$B1429,'A-methods'!$I:$I,$C1429,'A-methods'!$A:$A,$D1429)</f>
        <v>0</v>
      </c>
      <c r="G1429" s="243">
        <f>SUMIFS('A-methods'!M:M,'A-methods'!$AG:$AG,"absolute",'A-methods'!$AF:$AF,$B1429,'A-methods'!$I:$I,$C1429,'A-methods'!$A:$A,$D1429)</f>
        <v>0</v>
      </c>
      <c r="H1429" s="243">
        <f>SUMIFS('A-methods'!N:N,'A-methods'!$AG:$AG,"absolute",'A-methods'!$AF:$AF,$B1429,'A-methods'!$I:$I,$C1429,'A-methods'!$A:$A,$D1429)</f>
        <v>0</v>
      </c>
      <c r="I1429" s="243">
        <f>SUMIFS('A-methods'!O:O,'A-methods'!$AG:$AG,"absolute",'A-methods'!$AF:$AF,$B1429,'A-methods'!$I:$I,$C1429,'A-methods'!$A:$A,$D1429)</f>
        <v>0</v>
      </c>
      <c r="J1429" s="243">
        <f>SUMIFS('A-methods'!P:P,'A-methods'!$AG:$AG,"absolute",'A-methods'!$AF:$AF,$B1429,'A-methods'!$I:$I,$C1429,'A-methods'!$A:$A,$D1429)</f>
        <v>0</v>
      </c>
      <c r="K1429" s="243">
        <f>SUMIFS('A-methods'!Q:Q,'A-methods'!$AG:$AG,"absolute",'A-methods'!$AF:$AF,$B1429,'A-methods'!$I:$I,$C1429,'A-methods'!$A:$A,$D1429)</f>
        <v>0</v>
      </c>
      <c r="L1429" s="243">
        <f>SUMIFS('A-methods'!R:R,'A-methods'!$AG:$AG,"absolute",'A-methods'!$AF:$AF,$B1429,'A-methods'!$I:$I,$C1429,'A-methods'!$A:$A,$D1429)</f>
        <v>0</v>
      </c>
      <c r="M1429" s="243">
        <f>SUMIFS('A-methods'!S:S,'A-methods'!$AG:$AG,"absolute",'A-methods'!$AF:$AF,$B1429,'A-methods'!$I:$I,$C1429,'A-methods'!$A:$A,$D1429)</f>
        <v>0</v>
      </c>
      <c r="N1429" s="243">
        <f>SUMIFS('A-methods'!T:T,'A-methods'!$AG:$AG,"absolute",'A-methods'!$AF:$AF,$B1429,'A-methods'!$I:$I,$C1429,'A-methods'!$A:$A,$D1429)</f>
        <v>0</v>
      </c>
      <c r="O1429" s="243">
        <f>SUMIFS('A-methods'!U:U,'A-methods'!$AG:$AG,"absolute",'A-methods'!$AF:$AF,$B1429,'A-methods'!$I:$I,$C1429,'A-methods'!$A:$A,$D1429)</f>
        <v>0</v>
      </c>
      <c r="P1429" s="243">
        <f>SUMIFS('A-methods'!V:V,'A-methods'!$AG:$AG,"absolute",'A-methods'!$AF:$AF,$B1429,'A-methods'!$I:$I,$C1429,'A-methods'!$A:$A,$D1429)</f>
        <v>0</v>
      </c>
      <c r="Q1429" s="243">
        <f>SUMIFS('A-methods'!W:W,'A-methods'!$AG:$AG,"absolute",'A-methods'!$AF:$AF,$B1429,'A-methods'!$I:$I,$C1429,'A-methods'!$A:$A,$D1429)</f>
        <v>0</v>
      </c>
      <c r="R1429" s="243">
        <f>SUMIFS('A-methods'!X:X,'A-methods'!$AG:$AG,"absolute",'A-methods'!$AF:$AF,$B1429,'A-methods'!$I:$I,$C1429,'A-methods'!$A:$A,$D1429)</f>
        <v>0</v>
      </c>
      <c r="S1429" s="243">
        <f>SUMIFS('A-methods'!Y:Y,'A-methods'!$AG:$AG,"absolute",'A-methods'!$AF:$AF,$B1429,'A-methods'!$I:$I,$C1429,'A-methods'!$A:$A,$D1429)</f>
        <v>0</v>
      </c>
      <c r="T1429" s="243">
        <f>SUMIFS('A-methods'!Z:Z,'A-methods'!$AG:$AG,"absolute",'A-methods'!$AF:$AF,$B1429,'A-methods'!$I:$I,$C1429,'A-methods'!$A:$A,$D1429)</f>
        <v>0</v>
      </c>
      <c r="U1429" s="243">
        <f>SUMIFS('A-methods'!AA:AA,'A-methods'!$AG:$AG,"absolute",'A-methods'!$AF:$AF,$B1429,'A-methods'!$I:$I,$C1429,'A-methods'!$A:$A,$D1429)</f>
        <v>0</v>
      </c>
      <c r="V1429" s="243">
        <f>SUMIFS('A-methods'!AB:AB,'A-methods'!$AG:$AG,"absolute",'A-methods'!$AF:$AF,$B1429,'A-methods'!$I:$I,$C1429,'A-methods'!$A:$A,$D1429)</f>
        <v>0</v>
      </c>
      <c r="W1429" s="243">
        <f>SUMIFS('A-methods'!AC:AC,'A-methods'!$AG:$AG,"absolute",'A-methods'!$AF:$AF,$B1429,'A-methods'!$I:$I,$C1429,'A-methods'!$A:$A,$D1429)</f>
        <v>0</v>
      </c>
      <c r="X1429" s="243">
        <f>SUMIFS('A-methods'!AD:AD,'A-methods'!$AG:$AG,"absolute",'A-methods'!$AF:$AF,$B1429,'A-methods'!$I:$I,$C1429,'A-methods'!$A:$A,$D1429)</f>
        <v>0</v>
      </c>
      <c r="Y1429" s="243">
        <f>SUMIFS('A-methods'!AE:AE,'A-methods'!$AG:$AG,"absolute",'A-methods'!$AF:$AF,$B1429,'A-methods'!$I:$I,$C1429,'A-methods'!$A:$A,$D1429)</f>
        <v>0</v>
      </c>
    </row>
    <row r="1430" spans="1:25">
      <c r="A1430" s="237" t="s">
        <v>253</v>
      </c>
      <c r="B1430" s="221" t="s">
        <v>193</v>
      </c>
      <c r="C1430" s="274" t="str">
        <f t="shared" si="138"/>
        <v>Vic</v>
      </c>
      <c r="D1430" s="272" t="str">
        <f t="shared" si="140"/>
        <v>High</v>
      </c>
      <c r="E1430" s="195">
        <f>SUMIFS('A-methods'!K:K,'A-methods'!$AG:$AG,"absolute",'A-methods'!$AF:$AF,$B1430,'A-methods'!$I:$I,$C1430,'A-methods'!$A:$A,$D1430)</f>
        <v>0</v>
      </c>
      <c r="F1430" s="243">
        <f>SUMIFS('A-methods'!L:L,'A-methods'!$AG:$AG,"absolute",'A-methods'!$AF:$AF,$B1430,'A-methods'!$I:$I,$C1430,'A-methods'!$A:$A,$D1430)</f>
        <v>0</v>
      </c>
      <c r="G1430" s="243">
        <f>SUMIFS('A-methods'!M:M,'A-methods'!$AG:$AG,"absolute",'A-methods'!$AF:$AF,$B1430,'A-methods'!$I:$I,$C1430,'A-methods'!$A:$A,$D1430)</f>
        <v>0</v>
      </c>
      <c r="H1430" s="243">
        <f>SUMIFS('A-methods'!N:N,'A-methods'!$AG:$AG,"absolute",'A-methods'!$AF:$AF,$B1430,'A-methods'!$I:$I,$C1430,'A-methods'!$A:$A,$D1430)</f>
        <v>22500</v>
      </c>
      <c r="I1430" s="243">
        <f>SUMIFS('A-methods'!O:O,'A-methods'!$AG:$AG,"absolute",'A-methods'!$AF:$AF,$B1430,'A-methods'!$I:$I,$C1430,'A-methods'!$A:$A,$D1430)</f>
        <v>22500</v>
      </c>
      <c r="J1430" s="243">
        <f>SUMIFS('A-methods'!P:P,'A-methods'!$AG:$AG,"absolute",'A-methods'!$AF:$AF,$B1430,'A-methods'!$I:$I,$C1430,'A-methods'!$A:$A,$D1430)</f>
        <v>22500</v>
      </c>
      <c r="K1430" s="243">
        <f>SUMIFS('A-methods'!Q:Q,'A-methods'!$AG:$AG,"absolute",'A-methods'!$AF:$AF,$B1430,'A-methods'!$I:$I,$C1430,'A-methods'!$A:$A,$D1430)</f>
        <v>22500</v>
      </c>
      <c r="L1430" s="243">
        <f>SUMIFS('A-methods'!R:R,'A-methods'!$AG:$AG,"absolute",'A-methods'!$AF:$AF,$B1430,'A-methods'!$I:$I,$C1430,'A-methods'!$A:$A,$D1430)</f>
        <v>22500</v>
      </c>
      <c r="M1430" s="243">
        <f>SUMIFS('A-methods'!S:S,'A-methods'!$AG:$AG,"absolute",'A-methods'!$AF:$AF,$B1430,'A-methods'!$I:$I,$C1430,'A-methods'!$A:$A,$D1430)</f>
        <v>22500</v>
      </c>
      <c r="N1430" s="243">
        <f>SUMIFS('A-methods'!T:T,'A-methods'!$AG:$AG,"absolute",'A-methods'!$AF:$AF,$B1430,'A-methods'!$I:$I,$C1430,'A-methods'!$A:$A,$D1430)</f>
        <v>22500</v>
      </c>
      <c r="O1430" s="243">
        <f>SUMIFS('A-methods'!U:U,'A-methods'!$AG:$AG,"absolute",'A-methods'!$AF:$AF,$B1430,'A-methods'!$I:$I,$C1430,'A-methods'!$A:$A,$D1430)</f>
        <v>22500</v>
      </c>
      <c r="P1430" s="243">
        <f>SUMIFS('A-methods'!V:V,'A-methods'!$AG:$AG,"absolute",'A-methods'!$AF:$AF,$B1430,'A-methods'!$I:$I,$C1430,'A-methods'!$A:$A,$D1430)</f>
        <v>22500</v>
      </c>
      <c r="Q1430" s="243">
        <f>SUMIFS('A-methods'!W:W,'A-methods'!$AG:$AG,"absolute",'A-methods'!$AF:$AF,$B1430,'A-methods'!$I:$I,$C1430,'A-methods'!$A:$A,$D1430)</f>
        <v>22500</v>
      </c>
      <c r="R1430" s="243">
        <f>SUMIFS('A-methods'!X:X,'A-methods'!$AG:$AG,"absolute",'A-methods'!$AF:$AF,$B1430,'A-methods'!$I:$I,$C1430,'A-methods'!$A:$A,$D1430)</f>
        <v>0</v>
      </c>
      <c r="S1430" s="243">
        <f>SUMIFS('A-methods'!Y:Y,'A-methods'!$AG:$AG,"absolute",'A-methods'!$AF:$AF,$B1430,'A-methods'!$I:$I,$C1430,'A-methods'!$A:$A,$D1430)</f>
        <v>0</v>
      </c>
      <c r="T1430" s="243">
        <f>SUMIFS('A-methods'!Z:Z,'A-methods'!$AG:$AG,"absolute",'A-methods'!$AF:$AF,$B1430,'A-methods'!$I:$I,$C1430,'A-methods'!$A:$A,$D1430)</f>
        <v>0</v>
      </c>
      <c r="U1430" s="243">
        <f>SUMIFS('A-methods'!AA:AA,'A-methods'!$AG:$AG,"absolute",'A-methods'!$AF:$AF,$B1430,'A-methods'!$I:$I,$C1430,'A-methods'!$A:$A,$D1430)</f>
        <v>0</v>
      </c>
      <c r="V1430" s="243">
        <f>SUMIFS('A-methods'!AB:AB,'A-methods'!$AG:$AG,"absolute",'A-methods'!$AF:$AF,$B1430,'A-methods'!$I:$I,$C1430,'A-methods'!$A:$A,$D1430)</f>
        <v>0</v>
      </c>
      <c r="W1430" s="243">
        <f>SUMIFS('A-methods'!AC:AC,'A-methods'!$AG:$AG,"absolute",'A-methods'!$AF:$AF,$B1430,'A-methods'!$I:$I,$C1430,'A-methods'!$A:$A,$D1430)</f>
        <v>0</v>
      </c>
      <c r="X1430" s="243">
        <f>SUMIFS('A-methods'!AD:AD,'A-methods'!$AG:$AG,"absolute",'A-methods'!$AF:$AF,$B1430,'A-methods'!$I:$I,$C1430,'A-methods'!$A:$A,$D1430)</f>
        <v>0</v>
      </c>
      <c r="Y1430" s="243">
        <f>SUMIFS('A-methods'!AE:AE,'A-methods'!$AG:$AG,"absolute",'A-methods'!$AF:$AF,$B1430,'A-methods'!$I:$I,$C1430,'A-methods'!$A:$A,$D1430)</f>
        <v>0</v>
      </c>
    </row>
    <row r="1431" spans="1:25">
      <c r="A1431" s="238" t="s">
        <v>87</v>
      </c>
      <c r="B1431" s="221" t="s">
        <v>88</v>
      </c>
      <c r="C1431" s="274" t="str">
        <f t="shared" si="138"/>
        <v>Vic</v>
      </c>
      <c r="D1431" s="272" t="str">
        <f t="shared" si="140"/>
        <v>High</v>
      </c>
      <c r="E1431" s="195">
        <f>SUMIFS('A-methods'!K:K,'A-methods'!$AG:$AG,"absolute",'A-methods'!$AF:$AF,$B1431,'A-methods'!$I:$I,$C1431,'A-methods'!$A:$A,$D1431)</f>
        <v>0</v>
      </c>
      <c r="F1431" s="243">
        <f>SUMIFS('A-methods'!L:L,'A-methods'!$AG:$AG,"absolute",'A-methods'!$AF:$AF,$B1431,'A-methods'!$I:$I,$C1431,'A-methods'!$A:$A,$D1431)</f>
        <v>0</v>
      </c>
      <c r="G1431" s="243">
        <f>SUMIFS('A-methods'!M:M,'A-methods'!$AG:$AG,"absolute",'A-methods'!$AF:$AF,$B1431,'A-methods'!$I:$I,$C1431,'A-methods'!$A:$A,$D1431)</f>
        <v>0</v>
      </c>
      <c r="H1431" s="243">
        <f>SUMIFS('A-methods'!N:N,'A-methods'!$AG:$AG,"absolute",'A-methods'!$AF:$AF,$B1431,'A-methods'!$I:$I,$C1431,'A-methods'!$A:$A,$D1431)</f>
        <v>0</v>
      </c>
      <c r="I1431" s="243">
        <f>SUMIFS('A-methods'!O:O,'A-methods'!$AG:$AG,"absolute",'A-methods'!$AF:$AF,$B1431,'A-methods'!$I:$I,$C1431,'A-methods'!$A:$A,$D1431)</f>
        <v>0</v>
      </c>
      <c r="J1431" s="243">
        <f>SUMIFS('A-methods'!P:P,'A-methods'!$AG:$AG,"absolute",'A-methods'!$AF:$AF,$B1431,'A-methods'!$I:$I,$C1431,'A-methods'!$A:$A,$D1431)</f>
        <v>0</v>
      </c>
      <c r="K1431" s="243">
        <f>SUMIFS('A-methods'!Q:Q,'A-methods'!$AG:$AG,"absolute",'A-methods'!$AF:$AF,$B1431,'A-methods'!$I:$I,$C1431,'A-methods'!$A:$A,$D1431)</f>
        <v>0</v>
      </c>
      <c r="L1431" s="243">
        <f>SUMIFS('A-methods'!R:R,'A-methods'!$AG:$AG,"absolute",'A-methods'!$AF:$AF,$B1431,'A-methods'!$I:$I,$C1431,'A-methods'!$A:$A,$D1431)</f>
        <v>0</v>
      </c>
      <c r="M1431" s="243">
        <f>SUMIFS('A-methods'!S:S,'A-methods'!$AG:$AG,"absolute",'A-methods'!$AF:$AF,$B1431,'A-methods'!$I:$I,$C1431,'A-methods'!$A:$A,$D1431)</f>
        <v>0</v>
      </c>
      <c r="N1431" s="243">
        <f>SUMIFS('A-methods'!T:T,'A-methods'!$AG:$AG,"absolute",'A-methods'!$AF:$AF,$B1431,'A-methods'!$I:$I,$C1431,'A-methods'!$A:$A,$D1431)</f>
        <v>0</v>
      </c>
      <c r="O1431" s="243">
        <f>SUMIFS('A-methods'!U:U,'A-methods'!$AG:$AG,"absolute",'A-methods'!$AF:$AF,$B1431,'A-methods'!$I:$I,$C1431,'A-methods'!$A:$A,$D1431)</f>
        <v>0</v>
      </c>
      <c r="P1431" s="243">
        <f>SUMIFS('A-methods'!V:V,'A-methods'!$AG:$AG,"absolute",'A-methods'!$AF:$AF,$B1431,'A-methods'!$I:$I,$C1431,'A-methods'!$A:$A,$D1431)</f>
        <v>0</v>
      </c>
      <c r="Q1431" s="243">
        <f>SUMIFS('A-methods'!W:W,'A-methods'!$AG:$AG,"absolute",'A-methods'!$AF:$AF,$B1431,'A-methods'!$I:$I,$C1431,'A-methods'!$A:$A,$D1431)</f>
        <v>0</v>
      </c>
      <c r="R1431" s="243">
        <f>SUMIFS('A-methods'!X:X,'A-methods'!$AG:$AG,"absolute",'A-methods'!$AF:$AF,$B1431,'A-methods'!$I:$I,$C1431,'A-methods'!$A:$A,$D1431)</f>
        <v>0</v>
      </c>
      <c r="S1431" s="243">
        <f>SUMIFS('A-methods'!Y:Y,'A-methods'!$AG:$AG,"absolute",'A-methods'!$AF:$AF,$B1431,'A-methods'!$I:$I,$C1431,'A-methods'!$A:$A,$D1431)</f>
        <v>0</v>
      </c>
      <c r="T1431" s="243">
        <f>SUMIFS('A-methods'!Z:Z,'A-methods'!$AG:$AG,"absolute",'A-methods'!$AF:$AF,$B1431,'A-methods'!$I:$I,$C1431,'A-methods'!$A:$A,$D1431)</f>
        <v>0</v>
      </c>
      <c r="U1431" s="243">
        <f>SUMIFS('A-methods'!AA:AA,'A-methods'!$AG:$AG,"absolute",'A-methods'!$AF:$AF,$B1431,'A-methods'!$I:$I,$C1431,'A-methods'!$A:$A,$D1431)</f>
        <v>0</v>
      </c>
      <c r="V1431" s="243">
        <f>SUMIFS('A-methods'!AB:AB,'A-methods'!$AG:$AG,"absolute",'A-methods'!$AF:$AF,$B1431,'A-methods'!$I:$I,$C1431,'A-methods'!$A:$A,$D1431)</f>
        <v>0</v>
      </c>
      <c r="W1431" s="243">
        <f>SUMIFS('A-methods'!AC:AC,'A-methods'!$AG:$AG,"absolute",'A-methods'!$AF:$AF,$B1431,'A-methods'!$I:$I,$C1431,'A-methods'!$A:$A,$D1431)</f>
        <v>0</v>
      </c>
      <c r="X1431" s="243">
        <f>SUMIFS('A-methods'!AD:AD,'A-methods'!$AG:$AG,"absolute",'A-methods'!$AF:$AF,$B1431,'A-methods'!$I:$I,$C1431,'A-methods'!$A:$A,$D1431)</f>
        <v>0</v>
      </c>
      <c r="Y1431" s="243">
        <f>SUMIFS('A-methods'!AE:AE,'A-methods'!$AG:$AG,"absolute",'A-methods'!$AF:$AF,$B1431,'A-methods'!$I:$I,$C1431,'A-methods'!$A:$A,$D1431)</f>
        <v>0</v>
      </c>
    </row>
    <row r="1432" spans="1:25">
      <c r="A1432" s="237" t="s">
        <v>91</v>
      </c>
      <c r="B1432" s="221" t="s">
        <v>92</v>
      </c>
      <c r="C1432" s="274" t="str">
        <f t="shared" si="138"/>
        <v>Vic</v>
      </c>
      <c r="D1432" s="272" t="str">
        <f t="shared" si="140"/>
        <v>High</v>
      </c>
      <c r="E1432" s="195">
        <f>SUMIFS('A-methods'!K:K,'A-methods'!$AG:$AG,"absolute",'A-methods'!$AF:$AF,$B1432,'A-methods'!$I:$I,$C1432,'A-methods'!$A:$A,$D1432)</f>
        <v>0</v>
      </c>
      <c r="F1432" s="243">
        <f>SUMIFS('A-methods'!L:L,'A-methods'!$AG:$AG,"absolute",'A-methods'!$AF:$AF,$B1432,'A-methods'!$I:$I,$C1432,'A-methods'!$A:$A,$D1432)</f>
        <v>0</v>
      </c>
      <c r="G1432" s="243">
        <f>SUMIFS('A-methods'!M:M,'A-methods'!$AG:$AG,"absolute",'A-methods'!$AF:$AF,$B1432,'A-methods'!$I:$I,$C1432,'A-methods'!$A:$A,$D1432)</f>
        <v>0</v>
      </c>
      <c r="H1432" s="243">
        <f>SUMIFS('A-methods'!N:N,'A-methods'!$AG:$AG,"absolute",'A-methods'!$AF:$AF,$B1432,'A-methods'!$I:$I,$C1432,'A-methods'!$A:$A,$D1432)</f>
        <v>0</v>
      </c>
      <c r="I1432" s="243">
        <f>SUMIFS('A-methods'!O:O,'A-methods'!$AG:$AG,"absolute",'A-methods'!$AF:$AF,$B1432,'A-methods'!$I:$I,$C1432,'A-methods'!$A:$A,$D1432)</f>
        <v>0</v>
      </c>
      <c r="J1432" s="243">
        <f>SUMIFS('A-methods'!P:P,'A-methods'!$AG:$AG,"absolute",'A-methods'!$AF:$AF,$B1432,'A-methods'!$I:$I,$C1432,'A-methods'!$A:$A,$D1432)</f>
        <v>0</v>
      </c>
      <c r="K1432" s="243">
        <f>SUMIFS('A-methods'!Q:Q,'A-methods'!$AG:$AG,"absolute",'A-methods'!$AF:$AF,$B1432,'A-methods'!$I:$I,$C1432,'A-methods'!$A:$A,$D1432)</f>
        <v>0</v>
      </c>
      <c r="L1432" s="243">
        <f>SUMIFS('A-methods'!R:R,'A-methods'!$AG:$AG,"absolute",'A-methods'!$AF:$AF,$B1432,'A-methods'!$I:$I,$C1432,'A-methods'!$A:$A,$D1432)</f>
        <v>0</v>
      </c>
      <c r="M1432" s="243">
        <f>SUMIFS('A-methods'!S:S,'A-methods'!$AG:$AG,"absolute",'A-methods'!$AF:$AF,$B1432,'A-methods'!$I:$I,$C1432,'A-methods'!$A:$A,$D1432)</f>
        <v>0</v>
      </c>
      <c r="N1432" s="243">
        <f>SUMIFS('A-methods'!T:T,'A-methods'!$AG:$AG,"absolute",'A-methods'!$AF:$AF,$B1432,'A-methods'!$I:$I,$C1432,'A-methods'!$A:$A,$D1432)</f>
        <v>0</v>
      </c>
      <c r="O1432" s="243">
        <f>SUMIFS('A-methods'!U:U,'A-methods'!$AG:$AG,"absolute",'A-methods'!$AF:$AF,$B1432,'A-methods'!$I:$I,$C1432,'A-methods'!$A:$A,$D1432)</f>
        <v>0</v>
      </c>
      <c r="P1432" s="243">
        <f>SUMIFS('A-methods'!V:V,'A-methods'!$AG:$AG,"absolute",'A-methods'!$AF:$AF,$B1432,'A-methods'!$I:$I,$C1432,'A-methods'!$A:$A,$D1432)</f>
        <v>0</v>
      </c>
      <c r="Q1432" s="243">
        <f>SUMIFS('A-methods'!W:W,'A-methods'!$AG:$AG,"absolute",'A-methods'!$AF:$AF,$B1432,'A-methods'!$I:$I,$C1432,'A-methods'!$A:$A,$D1432)</f>
        <v>0</v>
      </c>
      <c r="R1432" s="243">
        <f>SUMIFS('A-methods'!X:X,'A-methods'!$AG:$AG,"absolute",'A-methods'!$AF:$AF,$B1432,'A-methods'!$I:$I,$C1432,'A-methods'!$A:$A,$D1432)</f>
        <v>0</v>
      </c>
      <c r="S1432" s="243">
        <f>SUMIFS('A-methods'!Y:Y,'A-methods'!$AG:$AG,"absolute",'A-methods'!$AF:$AF,$B1432,'A-methods'!$I:$I,$C1432,'A-methods'!$A:$A,$D1432)</f>
        <v>0</v>
      </c>
      <c r="T1432" s="243">
        <f>SUMIFS('A-methods'!Z:Z,'A-methods'!$AG:$AG,"absolute",'A-methods'!$AF:$AF,$B1432,'A-methods'!$I:$I,$C1432,'A-methods'!$A:$A,$D1432)</f>
        <v>0</v>
      </c>
      <c r="U1432" s="243">
        <f>SUMIFS('A-methods'!AA:AA,'A-methods'!$AG:$AG,"absolute",'A-methods'!$AF:$AF,$B1432,'A-methods'!$I:$I,$C1432,'A-methods'!$A:$A,$D1432)</f>
        <v>0</v>
      </c>
      <c r="V1432" s="243">
        <f>SUMIFS('A-methods'!AB:AB,'A-methods'!$AG:$AG,"absolute",'A-methods'!$AF:$AF,$B1432,'A-methods'!$I:$I,$C1432,'A-methods'!$A:$A,$D1432)</f>
        <v>0</v>
      </c>
      <c r="W1432" s="243">
        <f>SUMIFS('A-methods'!AC:AC,'A-methods'!$AG:$AG,"absolute",'A-methods'!$AF:$AF,$B1432,'A-methods'!$I:$I,$C1432,'A-methods'!$A:$A,$D1432)</f>
        <v>0</v>
      </c>
      <c r="X1432" s="243">
        <f>SUMIFS('A-methods'!AD:AD,'A-methods'!$AG:$AG,"absolute",'A-methods'!$AF:$AF,$B1432,'A-methods'!$I:$I,$C1432,'A-methods'!$A:$A,$D1432)</f>
        <v>0</v>
      </c>
      <c r="Y1432" s="243">
        <f>SUMIFS('A-methods'!AE:AE,'A-methods'!$AG:$AG,"absolute",'A-methods'!$AF:$AF,$B1432,'A-methods'!$I:$I,$C1432,'A-methods'!$A:$A,$D1432)</f>
        <v>0</v>
      </c>
    </row>
    <row r="1433" spans="1:25">
      <c r="A1433" s="237" t="s">
        <v>97</v>
      </c>
      <c r="B1433" s="221" t="s">
        <v>98</v>
      </c>
      <c r="C1433" s="274" t="str">
        <f t="shared" si="138"/>
        <v>Vic</v>
      </c>
      <c r="D1433" s="272" t="str">
        <f t="shared" si="140"/>
        <v>High</v>
      </c>
      <c r="E1433" s="195">
        <f>SUMIFS('A-methods'!K:K,'A-methods'!$AG:$AG,"absolute",'A-methods'!$AF:$AF,$B1433,'A-methods'!$I:$I,$C1433,'A-methods'!$A:$A,$D1433)</f>
        <v>0</v>
      </c>
      <c r="F1433" s="243">
        <f>SUMIFS('A-methods'!L:L,'A-methods'!$AG:$AG,"absolute",'A-methods'!$AF:$AF,$B1433,'A-methods'!$I:$I,$C1433,'A-methods'!$A:$A,$D1433)</f>
        <v>0</v>
      </c>
      <c r="G1433" s="243">
        <f>SUMIFS('A-methods'!M:M,'A-methods'!$AG:$AG,"absolute",'A-methods'!$AF:$AF,$B1433,'A-methods'!$I:$I,$C1433,'A-methods'!$A:$A,$D1433)</f>
        <v>0</v>
      </c>
      <c r="H1433" s="243">
        <f>SUMIFS('A-methods'!N:N,'A-methods'!$AG:$AG,"absolute",'A-methods'!$AF:$AF,$B1433,'A-methods'!$I:$I,$C1433,'A-methods'!$A:$A,$D1433)</f>
        <v>0</v>
      </c>
      <c r="I1433" s="243">
        <f>SUMIFS('A-methods'!O:O,'A-methods'!$AG:$AG,"absolute",'A-methods'!$AF:$AF,$B1433,'A-methods'!$I:$I,$C1433,'A-methods'!$A:$A,$D1433)</f>
        <v>0</v>
      </c>
      <c r="J1433" s="243">
        <f>SUMIFS('A-methods'!P:P,'A-methods'!$AG:$AG,"absolute",'A-methods'!$AF:$AF,$B1433,'A-methods'!$I:$I,$C1433,'A-methods'!$A:$A,$D1433)</f>
        <v>0</v>
      </c>
      <c r="K1433" s="243">
        <f>SUMIFS('A-methods'!Q:Q,'A-methods'!$AG:$AG,"absolute",'A-methods'!$AF:$AF,$B1433,'A-methods'!$I:$I,$C1433,'A-methods'!$A:$A,$D1433)</f>
        <v>0</v>
      </c>
      <c r="L1433" s="243">
        <f>SUMIFS('A-methods'!R:R,'A-methods'!$AG:$AG,"absolute",'A-methods'!$AF:$AF,$B1433,'A-methods'!$I:$I,$C1433,'A-methods'!$A:$A,$D1433)</f>
        <v>0</v>
      </c>
      <c r="M1433" s="243">
        <f>SUMIFS('A-methods'!S:S,'A-methods'!$AG:$AG,"absolute",'A-methods'!$AF:$AF,$B1433,'A-methods'!$I:$I,$C1433,'A-methods'!$A:$A,$D1433)</f>
        <v>0</v>
      </c>
      <c r="N1433" s="243">
        <f>SUMIFS('A-methods'!T:T,'A-methods'!$AG:$AG,"absolute",'A-methods'!$AF:$AF,$B1433,'A-methods'!$I:$I,$C1433,'A-methods'!$A:$A,$D1433)</f>
        <v>0</v>
      </c>
      <c r="O1433" s="243">
        <f>SUMIFS('A-methods'!U:U,'A-methods'!$AG:$AG,"absolute",'A-methods'!$AF:$AF,$B1433,'A-methods'!$I:$I,$C1433,'A-methods'!$A:$A,$D1433)</f>
        <v>0</v>
      </c>
      <c r="P1433" s="243">
        <f>SUMIFS('A-methods'!V:V,'A-methods'!$AG:$AG,"absolute",'A-methods'!$AF:$AF,$B1433,'A-methods'!$I:$I,$C1433,'A-methods'!$A:$A,$D1433)</f>
        <v>0</v>
      </c>
      <c r="Q1433" s="243">
        <f>SUMIFS('A-methods'!W:W,'A-methods'!$AG:$AG,"absolute",'A-methods'!$AF:$AF,$B1433,'A-methods'!$I:$I,$C1433,'A-methods'!$A:$A,$D1433)</f>
        <v>0</v>
      </c>
      <c r="R1433" s="243">
        <f>SUMIFS('A-methods'!X:X,'A-methods'!$AG:$AG,"absolute",'A-methods'!$AF:$AF,$B1433,'A-methods'!$I:$I,$C1433,'A-methods'!$A:$A,$D1433)</f>
        <v>0</v>
      </c>
      <c r="S1433" s="243">
        <f>SUMIFS('A-methods'!Y:Y,'A-methods'!$AG:$AG,"absolute",'A-methods'!$AF:$AF,$B1433,'A-methods'!$I:$I,$C1433,'A-methods'!$A:$A,$D1433)</f>
        <v>0</v>
      </c>
      <c r="T1433" s="243">
        <f>SUMIFS('A-methods'!Z:Z,'A-methods'!$AG:$AG,"absolute",'A-methods'!$AF:$AF,$B1433,'A-methods'!$I:$I,$C1433,'A-methods'!$A:$A,$D1433)</f>
        <v>0</v>
      </c>
      <c r="U1433" s="243">
        <f>SUMIFS('A-methods'!AA:AA,'A-methods'!$AG:$AG,"absolute",'A-methods'!$AF:$AF,$B1433,'A-methods'!$I:$I,$C1433,'A-methods'!$A:$A,$D1433)</f>
        <v>0</v>
      </c>
      <c r="V1433" s="243">
        <f>SUMIFS('A-methods'!AB:AB,'A-methods'!$AG:$AG,"absolute",'A-methods'!$AF:$AF,$B1433,'A-methods'!$I:$I,$C1433,'A-methods'!$A:$A,$D1433)</f>
        <v>0</v>
      </c>
      <c r="W1433" s="243">
        <f>SUMIFS('A-methods'!AC:AC,'A-methods'!$AG:$AG,"absolute",'A-methods'!$AF:$AF,$B1433,'A-methods'!$I:$I,$C1433,'A-methods'!$A:$A,$D1433)</f>
        <v>0</v>
      </c>
      <c r="X1433" s="243">
        <f>SUMIFS('A-methods'!AD:AD,'A-methods'!$AG:$AG,"absolute",'A-methods'!$AF:$AF,$B1433,'A-methods'!$I:$I,$C1433,'A-methods'!$A:$A,$D1433)</f>
        <v>0</v>
      </c>
      <c r="Y1433" s="243">
        <f>SUMIFS('A-methods'!AE:AE,'A-methods'!$AG:$AG,"absolute",'A-methods'!$AF:$AF,$B1433,'A-methods'!$I:$I,$C1433,'A-methods'!$A:$A,$D1433)</f>
        <v>0</v>
      </c>
    </row>
    <row r="1434" spans="1:25">
      <c r="A1434" s="237" t="s">
        <v>107</v>
      </c>
      <c r="B1434" s="221" t="s">
        <v>108</v>
      </c>
      <c r="C1434" s="274" t="str">
        <f t="shared" si="138"/>
        <v>Vic</v>
      </c>
      <c r="D1434" s="272" t="str">
        <f t="shared" si="140"/>
        <v>High</v>
      </c>
      <c r="E1434" s="195">
        <f>SUMIFS('A-methods'!K:K,'A-methods'!$AG:$AG,"absolute",'A-methods'!$AF:$AF,$B1434,'A-methods'!$I:$I,$C1434,'A-methods'!$A:$A,$D1434)</f>
        <v>0</v>
      </c>
      <c r="F1434" s="243">
        <f>SUMIFS('A-methods'!L:L,'A-methods'!$AG:$AG,"absolute",'A-methods'!$AF:$AF,$B1434,'A-methods'!$I:$I,$C1434,'A-methods'!$A:$A,$D1434)</f>
        <v>0</v>
      </c>
      <c r="G1434" s="243">
        <f>SUMIFS('A-methods'!M:M,'A-methods'!$AG:$AG,"absolute",'A-methods'!$AF:$AF,$B1434,'A-methods'!$I:$I,$C1434,'A-methods'!$A:$A,$D1434)</f>
        <v>0</v>
      </c>
      <c r="H1434" s="243">
        <f>SUMIFS('A-methods'!N:N,'A-methods'!$AG:$AG,"absolute",'A-methods'!$AF:$AF,$B1434,'A-methods'!$I:$I,$C1434,'A-methods'!$A:$A,$D1434)</f>
        <v>0</v>
      </c>
      <c r="I1434" s="243">
        <f>SUMIFS('A-methods'!O:O,'A-methods'!$AG:$AG,"absolute",'A-methods'!$AF:$AF,$B1434,'A-methods'!$I:$I,$C1434,'A-methods'!$A:$A,$D1434)</f>
        <v>0</v>
      </c>
      <c r="J1434" s="243">
        <f>SUMIFS('A-methods'!P:P,'A-methods'!$AG:$AG,"absolute",'A-methods'!$AF:$AF,$B1434,'A-methods'!$I:$I,$C1434,'A-methods'!$A:$A,$D1434)</f>
        <v>0</v>
      </c>
      <c r="K1434" s="243">
        <f>SUMIFS('A-methods'!Q:Q,'A-methods'!$AG:$AG,"absolute",'A-methods'!$AF:$AF,$B1434,'A-methods'!$I:$I,$C1434,'A-methods'!$A:$A,$D1434)</f>
        <v>0</v>
      </c>
      <c r="L1434" s="243">
        <f>SUMIFS('A-methods'!R:R,'A-methods'!$AG:$AG,"absolute",'A-methods'!$AF:$AF,$B1434,'A-methods'!$I:$I,$C1434,'A-methods'!$A:$A,$D1434)</f>
        <v>0</v>
      </c>
      <c r="M1434" s="243">
        <f>SUMIFS('A-methods'!S:S,'A-methods'!$AG:$AG,"absolute",'A-methods'!$AF:$AF,$B1434,'A-methods'!$I:$I,$C1434,'A-methods'!$A:$A,$D1434)</f>
        <v>0</v>
      </c>
      <c r="N1434" s="243">
        <f>SUMIFS('A-methods'!T:T,'A-methods'!$AG:$AG,"absolute",'A-methods'!$AF:$AF,$B1434,'A-methods'!$I:$I,$C1434,'A-methods'!$A:$A,$D1434)</f>
        <v>0</v>
      </c>
      <c r="O1434" s="243">
        <f>SUMIFS('A-methods'!U:U,'A-methods'!$AG:$AG,"absolute",'A-methods'!$AF:$AF,$B1434,'A-methods'!$I:$I,$C1434,'A-methods'!$A:$A,$D1434)</f>
        <v>0</v>
      </c>
      <c r="P1434" s="243">
        <f>SUMIFS('A-methods'!V:V,'A-methods'!$AG:$AG,"absolute",'A-methods'!$AF:$AF,$B1434,'A-methods'!$I:$I,$C1434,'A-methods'!$A:$A,$D1434)</f>
        <v>0</v>
      </c>
      <c r="Q1434" s="243">
        <f>SUMIFS('A-methods'!W:W,'A-methods'!$AG:$AG,"absolute",'A-methods'!$AF:$AF,$B1434,'A-methods'!$I:$I,$C1434,'A-methods'!$A:$A,$D1434)</f>
        <v>0</v>
      </c>
      <c r="R1434" s="243">
        <f>SUMIFS('A-methods'!X:X,'A-methods'!$AG:$AG,"absolute",'A-methods'!$AF:$AF,$B1434,'A-methods'!$I:$I,$C1434,'A-methods'!$A:$A,$D1434)</f>
        <v>0</v>
      </c>
      <c r="S1434" s="243">
        <f>SUMIFS('A-methods'!Y:Y,'A-methods'!$AG:$AG,"absolute",'A-methods'!$AF:$AF,$B1434,'A-methods'!$I:$I,$C1434,'A-methods'!$A:$A,$D1434)</f>
        <v>0</v>
      </c>
      <c r="T1434" s="243">
        <f>SUMIFS('A-methods'!Z:Z,'A-methods'!$AG:$AG,"absolute",'A-methods'!$AF:$AF,$B1434,'A-methods'!$I:$I,$C1434,'A-methods'!$A:$A,$D1434)</f>
        <v>0</v>
      </c>
      <c r="U1434" s="243">
        <f>SUMIFS('A-methods'!AA:AA,'A-methods'!$AG:$AG,"absolute",'A-methods'!$AF:$AF,$B1434,'A-methods'!$I:$I,$C1434,'A-methods'!$A:$A,$D1434)</f>
        <v>0</v>
      </c>
      <c r="V1434" s="243">
        <f>SUMIFS('A-methods'!AB:AB,'A-methods'!$AG:$AG,"absolute",'A-methods'!$AF:$AF,$B1434,'A-methods'!$I:$I,$C1434,'A-methods'!$A:$A,$D1434)</f>
        <v>0</v>
      </c>
      <c r="W1434" s="243">
        <f>SUMIFS('A-methods'!AC:AC,'A-methods'!$AG:$AG,"absolute",'A-methods'!$AF:$AF,$B1434,'A-methods'!$I:$I,$C1434,'A-methods'!$A:$A,$D1434)</f>
        <v>0</v>
      </c>
      <c r="X1434" s="243">
        <f>SUMIFS('A-methods'!AD:AD,'A-methods'!$AG:$AG,"absolute",'A-methods'!$AF:$AF,$B1434,'A-methods'!$I:$I,$C1434,'A-methods'!$A:$A,$D1434)</f>
        <v>0</v>
      </c>
      <c r="Y1434" s="243">
        <f>SUMIFS('A-methods'!AE:AE,'A-methods'!$AG:$AG,"absolute",'A-methods'!$AF:$AF,$B1434,'A-methods'!$I:$I,$C1434,'A-methods'!$A:$A,$D1434)</f>
        <v>0</v>
      </c>
    </row>
    <row r="1435" spans="1:25">
      <c r="A1435" s="237" t="s">
        <v>115</v>
      </c>
      <c r="B1435" s="221" t="s">
        <v>116</v>
      </c>
      <c r="C1435" s="274" t="str">
        <f t="shared" si="138"/>
        <v>Vic</v>
      </c>
      <c r="D1435" s="272" t="str">
        <f t="shared" si="140"/>
        <v>High</v>
      </c>
      <c r="E1435" s="195">
        <f>SUMIFS('A-methods'!K:K,'A-methods'!$AG:$AG,"absolute",'A-methods'!$AF:$AF,$B1435,'A-methods'!$I:$I,$C1435,'A-methods'!$A:$A,$D1435)</f>
        <v>0</v>
      </c>
      <c r="F1435" s="243">
        <f>SUMIFS('A-methods'!L:L,'A-methods'!$AG:$AG,"absolute",'A-methods'!$AF:$AF,$B1435,'A-methods'!$I:$I,$C1435,'A-methods'!$A:$A,$D1435)</f>
        <v>0</v>
      </c>
      <c r="G1435" s="243">
        <f>SUMIFS('A-methods'!M:M,'A-methods'!$AG:$AG,"absolute",'A-methods'!$AF:$AF,$B1435,'A-methods'!$I:$I,$C1435,'A-methods'!$A:$A,$D1435)</f>
        <v>0</v>
      </c>
      <c r="H1435" s="243">
        <f>SUMIFS('A-methods'!N:N,'A-methods'!$AG:$AG,"absolute",'A-methods'!$AF:$AF,$B1435,'A-methods'!$I:$I,$C1435,'A-methods'!$A:$A,$D1435)</f>
        <v>0</v>
      </c>
      <c r="I1435" s="243">
        <f>SUMIFS('A-methods'!O:O,'A-methods'!$AG:$AG,"absolute",'A-methods'!$AF:$AF,$B1435,'A-methods'!$I:$I,$C1435,'A-methods'!$A:$A,$D1435)</f>
        <v>0</v>
      </c>
      <c r="J1435" s="243">
        <f>SUMIFS('A-methods'!P:P,'A-methods'!$AG:$AG,"absolute",'A-methods'!$AF:$AF,$B1435,'A-methods'!$I:$I,$C1435,'A-methods'!$A:$A,$D1435)</f>
        <v>0</v>
      </c>
      <c r="K1435" s="243">
        <f>SUMIFS('A-methods'!Q:Q,'A-methods'!$AG:$AG,"absolute",'A-methods'!$AF:$AF,$B1435,'A-methods'!$I:$I,$C1435,'A-methods'!$A:$A,$D1435)</f>
        <v>0</v>
      </c>
      <c r="L1435" s="243">
        <f>SUMIFS('A-methods'!R:R,'A-methods'!$AG:$AG,"absolute",'A-methods'!$AF:$AF,$B1435,'A-methods'!$I:$I,$C1435,'A-methods'!$A:$A,$D1435)</f>
        <v>0</v>
      </c>
      <c r="M1435" s="243">
        <f>SUMIFS('A-methods'!S:S,'A-methods'!$AG:$AG,"absolute",'A-methods'!$AF:$AF,$B1435,'A-methods'!$I:$I,$C1435,'A-methods'!$A:$A,$D1435)</f>
        <v>0</v>
      </c>
      <c r="N1435" s="243">
        <f>SUMIFS('A-methods'!T:T,'A-methods'!$AG:$AG,"absolute",'A-methods'!$AF:$AF,$B1435,'A-methods'!$I:$I,$C1435,'A-methods'!$A:$A,$D1435)</f>
        <v>0</v>
      </c>
      <c r="O1435" s="243">
        <f>SUMIFS('A-methods'!U:U,'A-methods'!$AG:$AG,"absolute",'A-methods'!$AF:$AF,$B1435,'A-methods'!$I:$I,$C1435,'A-methods'!$A:$A,$D1435)</f>
        <v>0</v>
      </c>
      <c r="P1435" s="243">
        <f>SUMIFS('A-methods'!V:V,'A-methods'!$AG:$AG,"absolute",'A-methods'!$AF:$AF,$B1435,'A-methods'!$I:$I,$C1435,'A-methods'!$A:$A,$D1435)</f>
        <v>0</v>
      </c>
      <c r="Q1435" s="243">
        <f>SUMIFS('A-methods'!W:W,'A-methods'!$AG:$AG,"absolute",'A-methods'!$AF:$AF,$B1435,'A-methods'!$I:$I,$C1435,'A-methods'!$A:$A,$D1435)</f>
        <v>0</v>
      </c>
      <c r="R1435" s="243">
        <f>SUMIFS('A-methods'!X:X,'A-methods'!$AG:$AG,"absolute",'A-methods'!$AF:$AF,$B1435,'A-methods'!$I:$I,$C1435,'A-methods'!$A:$A,$D1435)</f>
        <v>0</v>
      </c>
      <c r="S1435" s="243">
        <f>SUMIFS('A-methods'!Y:Y,'A-methods'!$AG:$AG,"absolute",'A-methods'!$AF:$AF,$B1435,'A-methods'!$I:$I,$C1435,'A-methods'!$A:$A,$D1435)</f>
        <v>0</v>
      </c>
      <c r="T1435" s="243">
        <f>SUMIFS('A-methods'!Z:Z,'A-methods'!$AG:$AG,"absolute",'A-methods'!$AF:$AF,$B1435,'A-methods'!$I:$I,$C1435,'A-methods'!$A:$A,$D1435)</f>
        <v>0</v>
      </c>
      <c r="U1435" s="243">
        <f>SUMIFS('A-methods'!AA:AA,'A-methods'!$AG:$AG,"absolute",'A-methods'!$AF:$AF,$B1435,'A-methods'!$I:$I,$C1435,'A-methods'!$A:$A,$D1435)</f>
        <v>0</v>
      </c>
      <c r="V1435" s="243">
        <f>SUMIFS('A-methods'!AB:AB,'A-methods'!$AG:$AG,"absolute",'A-methods'!$AF:$AF,$B1435,'A-methods'!$I:$I,$C1435,'A-methods'!$A:$A,$D1435)</f>
        <v>0</v>
      </c>
      <c r="W1435" s="243">
        <f>SUMIFS('A-methods'!AC:AC,'A-methods'!$AG:$AG,"absolute",'A-methods'!$AF:$AF,$B1435,'A-methods'!$I:$I,$C1435,'A-methods'!$A:$A,$D1435)</f>
        <v>0</v>
      </c>
      <c r="X1435" s="243">
        <f>SUMIFS('A-methods'!AD:AD,'A-methods'!$AG:$AG,"absolute",'A-methods'!$AF:$AF,$B1435,'A-methods'!$I:$I,$C1435,'A-methods'!$A:$A,$D1435)</f>
        <v>0</v>
      </c>
      <c r="Y1435" s="243">
        <f>SUMIFS('A-methods'!AE:AE,'A-methods'!$AG:$AG,"absolute",'A-methods'!$AF:$AF,$B1435,'A-methods'!$I:$I,$C1435,'A-methods'!$A:$A,$D1435)</f>
        <v>0</v>
      </c>
    </row>
    <row r="1436" spans="1:25">
      <c r="A1436" s="237" t="s">
        <v>125</v>
      </c>
      <c r="B1436" s="221" t="s">
        <v>1208</v>
      </c>
      <c r="C1436" s="274" t="str">
        <f t="shared" si="138"/>
        <v>Vic</v>
      </c>
      <c r="D1436" s="272" t="str">
        <f t="shared" si="140"/>
        <v>High</v>
      </c>
      <c r="E1436" s="195">
        <f>SUMIFS('A-methods'!K:K,'A-methods'!$AG:$AG,"absolute",'A-methods'!$AF:$AF,$B1436,'A-methods'!$I:$I,$C1436,'A-methods'!$A:$A,$D1436)</f>
        <v>0</v>
      </c>
      <c r="F1436" s="243">
        <f>SUMIFS('A-methods'!L:L,'A-methods'!$AG:$AG,"absolute",'A-methods'!$AF:$AF,$B1436,'A-methods'!$I:$I,$C1436,'A-methods'!$A:$A,$D1436)</f>
        <v>0</v>
      </c>
      <c r="G1436" s="243">
        <f>SUMIFS('A-methods'!M:M,'A-methods'!$AG:$AG,"absolute",'A-methods'!$AF:$AF,$B1436,'A-methods'!$I:$I,$C1436,'A-methods'!$A:$A,$D1436)</f>
        <v>0</v>
      </c>
      <c r="H1436" s="243">
        <f>SUMIFS('A-methods'!N:N,'A-methods'!$AG:$AG,"absolute",'A-methods'!$AF:$AF,$B1436,'A-methods'!$I:$I,$C1436,'A-methods'!$A:$A,$D1436)</f>
        <v>0</v>
      </c>
      <c r="I1436" s="243">
        <f>SUMIFS('A-methods'!O:O,'A-methods'!$AG:$AG,"absolute",'A-methods'!$AF:$AF,$B1436,'A-methods'!$I:$I,$C1436,'A-methods'!$A:$A,$D1436)</f>
        <v>0</v>
      </c>
      <c r="J1436" s="243">
        <f>SUMIFS('A-methods'!P:P,'A-methods'!$AG:$AG,"absolute",'A-methods'!$AF:$AF,$B1436,'A-methods'!$I:$I,$C1436,'A-methods'!$A:$A,$D1436)</f>
        <v>0</v>
      </c>
      <c r="K1436" s="243">
        <f>SUMIFS('A-methods'!Q:Q,'A-methods'!$AG:$AG,"absolute",'A-methods'!$AF:$AF,$B1436,'A-methods'!$I:$I,$C1436,'A-methods'!$A:$A,$D1436)</f>
        <v>0</v>
      </c>
      <c r="L1436" s="243">
        <f>SUMIFS('A-methods'!R:R,'A-methods'!$AG:$AG,"absolute",'A-methods'!$AF:$AF,$B1436,'A-methods'!$I:$I,$C1436,'A-methods'!$A:$A,$D1436)</f>
        <v>0</v>
      </c>
      <c r="M1436" s="243">
        <f>SUMIFS('A-methods'!S:S,'A-methods'!$AG:$AG,"absolute",'A-methods'!$AF:$AF,$B1436,'A-methods'!$I:$I,$C1436,'A-methods'!$A:$A,$D1436)</f>
        <v>0</v>
      </c>
      <c r="N1436" s="243">
        <f>SUMIFS('A-methods'!T:T,'A-methods'!$AG:$AG,"absolute",'A-methods'!$AF:$AF,$B1436,'A-methods'!$I:$I,$C1436,'A-methods'!$A:$A,$D1436)</f>
        <v>0</v>
      </c>
      <c r="O1436" s="243">
        <f>SUMIFS('A-methods'!U:U,'A-methods'!$AG:$AG,"absolute",'A-methods'!$AF:$AF,$B1436,'A-methods'!$I:$I,$C1436,'A-methods'!$A:$A,$D1436)</f>
        <v>0</v>
      </c>
      <c r="P1436" s="243">
        <f>SUMIFS('A-methods'!V:V,'A-methods'!$AG:$AG,"absolute",'A-methods'!$AF:$AF,$B1436,'A-methods'!$I:$I,$C1436,'A-methods'!$A:$A,$D1436)</f>
        <v>0</v>
      </c>
      <c r="Q1436" s="243">
        <f>SUMIFS('A-methods'!W:W,'A-methods'!$AG:$AG,"absolute",'A-methods'!$AF:$AF,$B1436,'A-methods'!$I:$I,$C1436,'A-methods'!$A:$A,$D1436)</f>
        <v>0</v>
      </c>
      <c r="R1436" s="243">
        <f>SUMIFS('A-methods'!X:X,'A-methods'!$AG:$AG,"absolute",'A-methods'!$AF:$AF,$B1436,'A-methods'!$I:$I,$C1436,'A-methods'!$A:$A,$D1436)</f>
        <v>0</v>
      </c>
      <c r="S1436" s="243">
        <f>SUMIFS('A-methods'!Y:Y,'A-methods'!$AG:$AG,"absolute",'A-methods'!$AF:$AF,$B1436,'A-methods'!$I:$I,$C1436,'A-methods'!$A:$A,$D1436)</f>
        <v>0</v>
      </c>
      <c r="T1436" s="243">
        <f>SUMIFS('A-methods'!Z:Z,'A-methods'!$AG:$AG,"absolute",'A-methods'!$AF:$AF,$B1436,'A-methods'!$I:$I,$C1436,'A-methods'!$A:$A,$D1436)</f>
        <v>0</v>
      </c>
      <c r="U1436" s="243">
        <f>SUMIFS('A-methods'!AA:AA,'A-methods'!$AG:$AG,"absolute",'A-methods'!$AF:$AF,$B1436,'A-methods'!$I:$I,$C1436,'A-methods'!$A:$A,$D1436)</f>
        <v>0</v>
      </c>
      <c r="V1436" s="243">
        <f>SUMIFS('A-methods'!AB:AB,'A-methods'!$AG:$AG,"absolute",'A-methods'!$AF:$AF,$B1436,'A-methods'!$I:$I,$C1436,'A-methods'!$A:$A,$D1436)</f>
        <v>0</v>
      </c>
      <c r="W1436" s="243">
        <f>SUMIFS('A-methods'!AC:AC,'A-methods'!$AG:$AG,"absolute",'A-methods'!$AF:$AF,$B1436,'A-methods'!$I:$I,$C1436,'A-methods'!$A:$A,$D1436)</f>
        <v>0</v>
      </c>
      <c r="X1436" s="243">
        <f>SUMIFS('A-methods'!AD:AD,'A-methods'!$AG:$AG,"absolute",'A-methods'!$AF:$AF,$B1436,'A-methods'!$I:$I,$C1436,'A-methods'!$A:$A,$D1436)</f>
        <v>0</v>
      </c>
      <c r="Y1436" s="243">
        <f>SUMIFS('A-methods'!AE:AE,'A-methods'!$AG:$AG,"absolute",'A-methods'!$AF:$AF,$B1436,'A-methods'!$I:$I,$C1436,'A-methods'!$A:$A,$D1436)</f>
        <v>0</v>
      </c>
    </row>
    <row r="1437" spans="1:25">
      <c r="A1437" s="237" t="s">
        <v>127</v>
      </c>
      <c r="B1437" s="221" t="s">
        <v>128</v>
      </c>
      <c r="C1437" s="274" t="str">
        <f t="shared" si="138"/>
        <v>Vic</v>
      </c>
      <c r="D1437" s="272" t="str">
        <f t="shared" si="140"/>
        <v>High</v>
      </c>
      <c r="E1437" s="195">
        <f>SUMIFS('A-methods'!K:K,'A-methods'!$AG:$AG,"absolute",'A-methods'!$AF:$AF,$B1437,'A-methods'!$I:$I,$C1437,'A-methods'!$A:$A,$D1437)</f>
        <v>0</v>
      </c>
      <c r="F1437" s="243">
        <f>SUMIFS('A-methods'!L:L,'A-methods'!$AG:$AG,"absolute",'A-methods'!$AF:$AF,$B1437,'A-methods'!$I:$I,$C1437,'A-methods'!$A:$A,$D1437)</f>
        <v>0</v>
      </c>
      <c r="G1437" s="243">
        <f>SUMIFS('A-methods'!M:M,'A-methods'!$AG:$AG,"absolute",'A-methods'!$AF:$AF,$B1437,'A-methods'!$I:$I,$C1437,'A-methods'!$A:$A,$D1437)</f>
        <v>0</v>
      </c>
      <c r="H1437" s="243">
        <f>SUMIFS('A-methods'!N:N,'A-methods'!$AG:$AG,"absolute",'A-methods'!$AF:$AF,$B1437,'A-methods'!$I:$I,$C1437,'A-methods'!$A:$A,$D1437)</f>
        <v>0</v>
      </c>
      <c r="I1437" s="243">
        <f>SUMIFS('A-methods'!O:O,'A-methods'!$AG:$AG,"absolute",'A-methods'!$AF:$AF,$B1437,'A-methods'!$I:$I,$C1437,'A-methods'!$A:$A,$D1437)</f>
        <v>0</v>
      </c>
      <c r="J1437" s="243">
        <f>SUMIFS('A-methods'!P:P,'A-methods'!$AG:$AG,"absolute",'A-methods'!$AF:$AF,$B1437,'A-methods'!$I:$I,$C1437,'A-methods'!$A:$A,$D1437)</f>
        <v>0</v>
      </c>
      <c r="K1437" s="243">
        <f>SUMIFS('A-methods'!Q:Q,'A-methods'!$AG:$AG,"absolute",'A-methods'!$AF:$AF,$B1437,'A-methods'!$I:$I,$C1437,'A-methods'!$A:$A,$D1437)</f>
        <v>0</v>
      </c>
      <c r="L1437" s="243">
        <f>SUMIFS('A-methods'!R:R,'A-methods'!$AG:$AG,"absolute",'A-methods'!$AF:$AF,$B1437,'A-methods'!$I:$I,$C1437,'A-methods'!$A:$A,$D1437)</f>
        <v>0</v>
      </c>
      <c r="M1437" s="243">
        <f>SUMIFS('A-methods'!S:S,'A-methods'!$AG:$AG,"absolute",'A-methods'!$AF:$AF,$B1437,'A-methods'!$I:$I,$C1437,'A-methods'!$A:$A,$D1437)</f>
        <v>0</v>
      </c>
      <c r="N1437" s="243">
        <f>SUMIFS('A-methods'!T:T,'A-methods'!$AG:$AG,"absolute",'A-methods'!$AF:$AF,$B1437,'A-methods'!$I:$I,$C1437,'A-methods'!$A:$A,$D1437)</f>
        <v>0</v>
      </c>
      <c r="O1437" s="243">
        <f>SUMIFS('A-methods'!U:U,'A-methods'!$AG:$AG,"absolute",'A-methods'!$AF:$AF,$B1437,'A-methods'!$I:$I,$C1437,'A-methods'!$A:$A,$D1437)</f>
        <v>0</v>
      </c>
      <c r="P1437" s="243">
        <f>SUMIFS('A-methods'!V:V,'A-methods'!$AG:$AG,"absolute",'A-methods'!$AF:$AF,$B1437,'A-methods'!$I:$I,$C1437,'A-methods'!$A:$A,$D1437)</f>
        <v>0</v>
      </c>
      <c r="Q1437" s="243">
        <f>SUMIFS('A-methods'!W:W,'A-methods'!$AG:$AG,"absolute",'A-methods'!$AF:$AF,$B1437,'A-methods'!$I:$I,$C1437,'A-methods'!$A:$A,$D1437)</f>
        <v>0</v>
      </c>
      <c r="R1437" s="243">
        <f>SUMIFS('A-methods'!X:X,'A-methods'!$AG:$AG,"absolute",'A-methods'!$AF:$AF,$B1437,'A-methods'!$I:$I,$C1437,'A-methods'!$A:$A,$D1437)</f>
        <v>0</v>
      </c>
      <c r="S1437" s="243">
        <f>SUMIFS('A-methods'!Y:Y,'A-methods'!$AG:$AG,"absolute",'A-methods'!$AF:$AF,$B1437,'A-methods'!$I:$I,$C1437,'A-methods'!$A:$A,$D1437)</f>
        <v>0</v>
      </c>
      <c r="T1437" s="243">
        <f>SUMIFS('A-methods'!Z:Z,'A-methods'!$AG:$AG,"absolute",'A-methods'!$AF:$AF,$B1437,'A-methods'!$I:$I,$C1437,'A-methods'!$A:$A,$D1437)</f>
        <v>0</v>
      </c>
      <c r="U1437" s="243">
        <f>SUMIFS('A-methods'!AA:AA,'A-methods'!$AG:$AG,"absolute",'A-methods'!$AF:$AF,$B1437,'A-methods'!$I:$I,$C1437,'A-methods'!$A:$A,$D1437)</f>
        <v>0</v>
      </c>
      <c r="V1437" s="243">
        <f>SUMIFS('A-methods'!AB:AB,'A-methods'!$AG:$AG,"absolute",'A-methods'!$AF:$AF,$B1437,'A-methods'!$I:$I,$C1437,'A-methods'!$A:$A,$D1437)</f>
        <v>0</v>
      </c>
      <c r="W1437" s="243">
        <f>SUMIFS('A-methods'!AC:AC,'A-methods'!$AG:$AG,"absolute",'A-methods'!$AF:$AF,$B1437,'A-methods'!$I:$I,$C1437,'A-methods'!$A:$A,$D1437)</f>
        <v>0</v>
      </c>
      <c r="X1437" s="243">
        <f>SUMIFS('A-methods'!AD:AD,'A-methods'!$AG:$AG,"absolute",'A-methods'!$AF:$AF,$B1437,'A-methods'!$I:$I,$C1437,'A-methods'!$A:$A,$D1437)</f>
        <v>0</v>
      </c>
      <c r="Y1437" s="243">
        <f>SUMIFS('A-methods'!AE:AE,'A-methods'!$AG:$AG,"absolute",'A-methods'!$AF:$AF,$B1437,'A-methods'!$I:$I,$C1437,'A-methods'!$A:$A,$D1437)</f>
        <v>0</v>
      </c>
    </row>
    <row r="1438" spans="1:25">
      <c r="A1438" s="237" t="s">
        <v>254</v>
      </c>
      <c r="B1438" s="221" t="s">
        <v>202</v>
      </c>
      <c r="C1438" s="274" t="str">
        <f t="shared" si="138"/>
        <v>Vic</v>
      </c>
      <c r="D1438" s="272" t="str">
        <f t="shared" si="140"/>
        <v>High</v>
      </c>
      <c r="E1438" s="195">
        <f>SUMIFS('A-methods'!K:K,'A-methods'!$AG:$AG,"absolute",'A-methods'!$AF:$AF,$B1438,'A-methods'!$I:$I,$C1438,'A-methods'!$A:$A,$D1438)</f>
        <v>0</v>
      </c>
      <c r="F1438" s="243">
        <f>SUMIFS('A-methods'!L:L,'A-methods'!$AG:$AG,"absolute",'A-methods'!$AF:$AF,$B1438,'A-methods'!$I:$I,$C1438,'A-methods'!$A:$A,$D1438)</f>
        <v>0</v>
      </c>
      <c r="G1438" s="243">
        <f>SUMIFS('A-methods'!M:M,'A-methods'!$AG:$AG,"absolute",'A-methods'!$AF:$AF,$B1438,'A-methods'!$I:$I,$C1438,'A-methods'!$A:$A,$D1438)</f>
        <v>0</v>
      </c>
      <c r="H1438" s="243">
        <f>SUMIFS('A-methods'!N:N,'A-methods'!$AG:$AG,"absolute",'A-methods'!$AF:$AF,$B1438,'A-methods'!$I:$I,$C1438,'A-methods'!$A:$A,$D1438)</f>
        <v>0</v>
      </c>
      <c r="I1438" s="243">
        <f>SUMIFS('A-methods'!O:O,'A-methods'!$AG:$AG,"absolute",'A-methods'!$AF:$AF,$B1438,'A-methods'!$I:$I,$C1438,'A-methods'!$A:$A,$D1438)</f>
        <v>0</v>
      </c>
      <c r="J1438" s="243">
        <f>SUMIFS('A-methods'!P:P,'A-methods'!$AG:$AG,"absolute",'A-methods'!$AF:$AF,$B1438,'A-methods'!$I:$I,$C1438,'A-methods'!$A:$A,$D1438)</f>
        <v>0</v>
      </c>
      <c r="K1438" s="243">
        <f>SUMIFS('A-methods'!Q:Q,'A-methods'!$AG:$AG,"absolute",'A-methods'!$AF:$AF,$B1438,'A-methods'!$I:$I,$C1438,'A-methods'!$A:$A,$D1438)</f>
        <v>0</v>
      </c>
      <c r="L1438" s="243">
        <f>SUMIFS('A-methods'!R:R,'A-methods'!$AG:$AG,"absolute",'A-methods'!$AF:$AF,$B1438,'A-methods'!$I:$I,$C1438,'A-methods'!$A:$A,$D1438)</f>
        <v>0</v>
      </c>
      <c r="M1438" s="243">
        <f>SUMIFS('A-methods'!S:S,'A-methods'!$AG:$AG,"absolute",'A-methods'!$AF:$AF,$B1438,'A-methods'!$I:$I,$C1438,'A-methods'!$A:$A,$D1438)</f>
        <v>0</v>
      </c>
      <c r="N1438" s="243">
        <f>SUMIFS('A-methods'!T:T,'A-methods'!$AG:$AG,"absolute",'A-methods'!$AF:$AF,$B1438,'A-methods'!$I:$I,$C1438,'A-methods'!$A:$A,$D1438)</f>
        <v>0</v>
      </c>
      <c r="O1438" s="243">
        <f>SUMIFS('A-methods'!U:U,'A-methods'!$AG:$AG,"absolute",'A-methods'!$AF:$AF,$B1438,'A-methods'!$I:$I,$C1438,'A-methods'!$A:$A,$D1438)</f>
        <v>0</v>
      </c>
      <c r="P1438" s="243">
        <f>SUMIFS('A-methods'!V:V,'A-methods'!$AG:$AG,"absolute",'A-methods'!$AF:$AF,$B1438,'A-methods'!$I:$I,$C1438,'A-methods'!$A:$A,$D1438)</f>
        <v>0</v>
      </c>
      <c r="Q1438" s="243">
        <f>SUMIFS('A-methods'!W:W,'A-methods'!$AG:$AG,"absolute",'A-methods'!$AF:$AF,$B1438,'A-methods'!$I:$I,$C1438,'A-methods'!$A:$A,$D1438)</f>
        <v>0</v>
      </c>
      <c r="R1438" s="243">
        <f>SUMIFS('A-methods'!X:X,'A-methods'!$AG:$AG,"absolute",'A-methods'!$AF:$AF,$B1438,'A-methods'!$I:$I,$C1438,'A-methods'!$A:$A,$D1438)</f>
        <v>0</v>
      </c>
      <c r="S1438" s="243">
        <f>SUMIFS('A-methods'!Y:Y,'A-methods'!$AG:$AG,"absolute",'A-methods'!$AF:$AF,$B1438,'A-methods'!$I:$I,$C1438,'A-methods'!$A:$A,$D1438)</f>
        <v>0</v>
      </c>
      <c r="T1438" s="243">
        <f>SUMIFS('A-methods'!Z:Z,'A-methods'!$AG:$AG,"absolute",'A-methods'!$AF:$AF,$B1438,'A-methods'!$I:$I,$C1438,'A-methods'!$A:$A,$D1438)</f>
        <v>0</v>
      </c>
      <c r="U1438" s="243">
        <f>SUMIFS('A-methods'!AA:AA,'A-methods'!$AG:$AG,"absolute",'A-methods'!$AF:$AF,$B1438,'A-methods'!$I:$I,$C1438,'A-methods'!$A:$A,$D1438)</f>
        <v>0</v>
      </c>
      <c r="V1438" s="243">
        <f>SUMIFS('A-methods'!AB:AB,'A-methods'!$AG:$AG,"absolute",'A-methods'!$AF:$AF,$B1438,'A-methods'!$I:$I,$C1438,'A-methods'!$A:$A,$D1438)</f>
        <v>0</v>
      </c>
      <c r="W1438" s="243">
        <f>SUMIFS('A-methods'!AC:AC,'A-methods'!$AG:$AG,"absolute",'A-methods'!$AF:$AF,$B1438,'A-methods'!$I:$I,$C1438,'A-methods'!$A:$A,$D1438)</f>
        <v>0</v>
      </c>
      <c r="X1438" s="243">
        <f>SUMIFS('A-methods'!AD:AD,'A-methods'!$AG:$AG,"absolute",'A-methods'!$AF:$AF,$B1438,'A-methods'!$I:$I,$C1438,'A-methods'!$A:$A,$D1438)</f>
        <v>0</v>
      </c>
      <c r="Y1438" s="243">
        <f>SUMIFS('A-methods'!AE:AE,'A-methods'!$AG:$AG,"absolute",'A-methods'!$AF:$AF,$B1438,'A-methods'!$I:$I,$C1438,'A-methods'!$A:$A,$D1438)</f>
        <v>0</v>
      </c>
    </row>
    <row r="1439" spans="1:25">
      <c r="A1439" s="237" t="s">
        <v>255</v>
      </c>
      <c r="B1439" s="221" t="s">
        <v>227</v>
      </c>
      <c r="C1439" s="274" t="str">
        <f t="shared" si="138"/>
        <v>Vic</v>
      </c>
      <c r="D1439" s="272" t="str">
        <f t="shared" si="140"/>
        <v>High</v>
      </c>
      <c r="E1439" s="195">
        <f>SUMIFS('A-methods'!K:K,'A-methods'!$AG:$AG,"absolute",'A-methods'!$AF:$AF,$B1439,'A-methods'!$I:$I,$C1439,'A-methods'!$A:$A,$D1439)</f>
        <v>0</v>
      </c>
      <c r="F1439" s="243">
        <f>SUMIFS('A-methods'!L:L,'A-methods'!$AG:$AG,"absolute",'A-methods'!$AF:$AF,$B1439,'A-methods'!$I:$I,$C1439,'A-methods'!$A:$A,$D1439)</f>
        <v>0</v>
      </c>
      <c r="G1439" s="243">
        <f>SUMIFS('A-methods'!M:M,'A-methods'!$AG:$AG,"absolute",'A-methods'!$AF:$AF,$B1439,'A-methods'!$I:$I,$C1439,'A-methods'!$A:$A,$D1439)</f>
        <v>0</v>
      </c>
      <c r="H1439" s="243">
        <f>SUMIFS('A-methods'!N:N,'A-methods'!$AG:$AG,"absolute",'A-methods'!$AF:$AF,$B1439,'A-methods'!$I:$I,$C1439,'A-methods'!$A:$A,$D1439)</f>
        <v>0</v>
      </c>
      <c r="I1439" s="243">
        <f>SUMIFS('A-methods'!O:O,'A-methods'!$AG:$AG,"absolute",'A-methods'!$AF:$AF,$B1439,'A-methods'!$I:$I,$C1439,'A-methods'!$A:$A,$D1439)</f>
        <v>0</v>
      </c>
      <c r="J1439" s="243">
        <f>SUMIFS('A-methods'!P:P,'A-methods'!$AG:$AG,"absolute",'A-methods'!$AF:$AF,$B1439,'A-methods'!$I:$I,$C1439,'A-methods'!$A:$A,$D1439)</f>
        <v>0</v>
      </c>
      <c r="K1439" s="243">
        <f>SUMIFS('A-methods'!Q:Q,'A-methods'!$AG:$AG,"absolute",'A-methods'!$AF:$AF,$B1439,'A-methods'!$I:$I,$C1439,'A-methods'!$A:$A,$D1439)</f>
        <v>0</v>
      </c>
      <c r="L1439" s="243">
        <f>SUMIFS('A-methods'!R:R,'A-methods'!$AG:$AG,"absolute",'A-methods'!$AF:$AF,$B1439,'A-methods'!$I:$I,$C1439,'A-methods'!$A:$A,$D1439)</f>
        <v>0</v>
      </c>
      <c r="M1439" s="243">
        <f>SUMIFS('A-methods'!S:S,'A-methods'!$AG:$AG,"absolute",'A-methods'!$AF:$AF,$B1439,'A-methods'!$I:$I,$C1439,'A-methods'!$A:$A,$D1439)</f>
        <v>0</v>
      </c>
      <c r="N1439" s="243">
        <f>SUMIFS('A-methods'!T:T,'A-methods'!$AG:$AG,"absolute",'A-methods'!$AF:$AF,$B1439,'A-methods'!$I:$I,$C1439,'A-methods'!$A:$A,$D1439)</f>
        <v>0</v>
      </c>
      <c r="O1439" s="243">
        <f>SUMIFS('A-methods'!U:U,'A-methods'!$AG:$AG,"absolute",'A-methods'!$AF:$AF,$B1439,'A-methods'!$I:$I,$C1439,'A-methods'!$A:$A,$D1439)</f>
        <v>0</v>
      </c>
      <c r="P1439" s="243">
        <f>SUMIFS('A-methods'!V:V,'A-methods'!$AG:$AG,"absolute",'A-methods'!$AF:$AF,$B1439,'A-methods'!$I:$I,$C1439,'A-methods'!$A:$A,$D1439)</f>
        <v>0</v>
      </c>
      <c r="Q1439" s="243">
        <f>SUMIFS('A-methods'!W:W,'A-methods'!$AG:$AG,"absolute",'A-methods'!$AF:$AF,$B1439,'A-methods'!$I:$I,$C1439,'A-methods'!$A:$A,$D1439)</f>
        <v>0</v>
      </c>
      <c r="R1439" s="243">
        <f>SUMIFS('A-methods'!X:X,'A-methods'!$AG:$AG,"absolute",'A-methods'!$AF:$AF,$B1439,'A-methods'!$I:$I,$C1439,'A-methods'!$A:$A,$D1439)</f>
        <v>0</v>
      </c>
      <c r="S1439" s="243">
        <f>SUMIFS('A-methods'!Y:Y,'A-methods'!$AG:$AG,"absolute",'A-methods'!$AF:$AF,$B1439,'A-methods'!$I:$I,$C1439,'A-methods'!$A:$A,$D1439)</f>
        <v>0</v>
      </c>
      <c r="T1439" s="243">
        <f>SUMIFS('A-methods'!Z:Z,'A-methods'!$AG:$AG,"absolute",'A-methods'!$AF:$AF,$B1439,'A-methods'!$I:$I,$C1439,'A-methods'!$A:$A,$D1439)</f>
        <v>0</v>
      </c>
      <c r="U1439" s="243">
        <f>SUMIFS('A-methods'!AA:AA,'A-methods'!$AG:$AG,"absolute",'A-methods'!$AF:$AF,$B1439,'A-methods'!$I:$I,$C1439,'A-methods'!$A:$A,$D1439)</f>
        <v>0</v>
      </c>
      <c r="V1439" s="243">
        <f>SUMIFS('A-methods'!AB:AB,'A-methods'!$AG:$AG,"absolute",'A-methods'!$AF:$AF,$B1439,'A-methods'!$I:$I,$C1439,'A-methods'!$A:$A,$D1439)</f>
        <v>0</v>
      </c>
      <c r="W1439" s="243">
        <f>SUMIFS('A-methods'!AC:AC,'A-methods'!$AG:$AG,"absolute",'A-methods'!$AF:$AF,$B1439,'A-methods'!$I:$I,$C1439,'A-methods'!$A:$A,$D1439)</f>
        <v>0</v>
      </c>
      <c r="X1439" s="243">
        <f>SUMIFS('A-methods'!AD:AD,'A-methods'!$AG:$AG,"absolute",'A-methods'!$AF:$AF,$B1439,'A-methods'!$I:$I,$C1439,'A-methods'!$A:$A,$D1439)</f>
        <v>0</v>
      </c>
      <c r="Y1439" s="243">
        <f>SUMIFS('A-methods'!AE:AE,'A-methods'!$AG:$AG,"absolute",'A-methods'!$AF:$AF,$B1439,'A-methods'!$I:$I,$C1439,'A-methods'!$A:$A,$D1439)</f>
        <v>0</v>
      </c>
    </row>
    <row r="1440" spans="1:25">
      <c r="A1440" s="237" t="s">
        <v>256</v>
      </c>
      <c r="B1440" s="221" t="s">
        <v>372</v>
      </c>
      <c r="C1440" s="274" t="str">
        <f t="shared" si="138"/>
        <v>Vic</v>
      </c>
      <c r="D1440" s="272" t="str">
        <f t="shared" si="140"/>
        <v>High</v>
      </c>
      <c r="E1440" s="195">
        <f>SUMIFS('A-methods'!K:K,'A-methods'!$AG:$AG,"absolute",'A-methods'!$AF:$AF,$B1440,'A-methods'!$I:$I,$C1440,'A-methods'!$A:$A,$D1440)</f>
        <v>0</v>
      </c>
      <c r="F1440" s="243">
        <f>SUMIFS('A-methods'!L:L,'A-methods'!$AG:$AG,"absolute",'A-methods'!$AF:$AF,$B1440,'A-methods'!$I:$I,$C1440,'A-methods'!$A:$A,$D1440)</f>
        <v>0</v>
      </c>
      <c r="G1440" s="243">
        <f>SUMIFS('A-methods'!M:M,'A-methods'!$AG:$AG,"absolute",'A-methods'!$AF:$AF,$B1440,'A-methods'!$I:$I,$C1440,'A-methods'!$A:$A,$D1440)</f>
        <v>0</v>
      </c>
      <c r="H1440" s="243">
        <f>SUMIFS('A-methods'!N:N,'A-methods'!$AG:$AG,"absolute",'A-methods'!$AF:$AF,$B1440,'A-methods'!$I:$I,$C1440,'A-methods'!$A:$A,$D1440)</f>
        <v>0</v>
      </c>
      <c r="I1440" s="243">
        <f>SUMIFS('A-methods'!O:O,'A-methods'!$AG:$AG,"absolute",'A-methods'!$AF:$AF,$B1440,'A-methods'!$I:$I,$C1440,'A-methods'!$A:$A,$D1440)</f>
        <v>0</v>
      </c>
      <c r="J1440" s="243">
        <f>SUMIFS('A-methods'!P:P,'A-methods'!$AG:$AG,"absolute",'A-methods'!$AF:$AF,$B1440,'A-methods'!$I:$I,$C1440,'A-methods'!$A:$A,$D1440)</f>
        <v>0</v>
      </c>
      <c r="K1440" s="243">
        <f>SUMIFS('A-methods'!Q:Q,'A-methods'!$AG:$AG,"absolute",'A-methods'!$AF:$AF,$B1440,'A-methods'!$I:$I,$C1440,'A-methods'!$A:$A,$D1440)</f>
        <v>0</v>
      </c>
      <c r="L1440" s="243">
        <f>SUMIFS('A-methods'!R:R,'A-methods'!$AG:$AG,"absolute",'A-methods'!$AF:$AF,$B1440,'A-methods'!$I:$I,$C1440,'A-methods'!$A:$A,$D1440)</f>
        <v>0</v>
      </c>
      <c r="M1440" s="243">
        <f>SUMIFS('A-methods'!S:S,'A-methods'!$AG:$AG,"absolute",'A-methods'!$AF:$AF,$B1440,'A-methods'!$I:$I,$C1440,'A-methods'!$A:$A,$D1440)</f>
        <v>0</v>
      </c>
      <c r="N1440" s="243">
        <f>SUMIFS('A-methods'!T:T,'A-methods'!$AG:$AG,"absolute",'A-methods'!$AF:$AF,$B1440,'A-methods'!$I:$I,$C1440,'A-methods'!$A:$A,$D1440)</f>
        <v>0</v>
      </c>
      <c r="O1440" s="243">
        <f>SUMIFS('A-methods'!U:U,'A-methods'!$AG:$AG,"absolute",'A-methods'!$AF:$AF,$B1440,'A-methods'!$I:$I,$C1440,'A-methods'!$A:$A,$D1440)</f>
        <v>0</v>
      </c>
      <c r="P1440" s="243">
        <f>SUMIFS('A-methods'!V:V,'A-methods'!$AG:$AG,"absolute",'A-methods'!$AF:$AF,$B1440,'A-methods'!$I:$I,$C1440,'A-methods'!$A:$A,$D1440)</f>
        <v>0</v>
      </c>
      <c r="Q1440" s="243">
        <f>SUMIFS('A-methods'!W:W,'A-methods'!$AG:$AG,"absolute",'A-methods'!$AF:$AF,$B1440,'A-methods'!$I:$I,$C1440,'A-methods'!$A:$A,$D1440)</f>
        <v>0</v>
      </c>
      <c r="R1440" s="243">
        <f>SUMIFS('A-methods'!X:X,'A-methods'!$AG:$AG,"absolute",'A-methods'!$AF:$AF,$B1440,'A-methods'!$I:$I,$C1440,'A-methods'!$A:$A,$D1440)</f>
        <v>0</v>
      </c>
      <c r="S1440" s="243">
        <f>SUMIFS('A-methods'!Y:Y,'A-methods'!$AG:$AG,"absolute",'A-methods'!$AF:$AF,$B1440,'A-methods'!$I:$I,$C1440,'A-methods'!$A:$A,$D1440)</f>
        <v>0</v>
      </c>
      <c r="T1440" s="243">
        <f>SUMIFS('A-methods'!Z:Z,'A-methods'!$AG:$AG,"absolute",'A-methods'!$AF:$AF,$B1440,'A-methods'!$I:$I,$C1440,'A-methods'!$A:$A,$D1440)</f>
        <v>0</v>
      </c>
      <c r="U1440" s="243">
        <f>SUMIFS('A-methods'!AA:AA,'A-methods'!$AG:$AG,"absolute",'A-methods'!$AF:$AF,$B1440,'A-methods'!$I:$I,$C1440,'A-methods'!$A:$A,$D1440)</f>
        <v>0</v>
      </c>
      <c r="V1440" s="243">
        <f>SUMIFS('A-methods'!AB:AB,'A-methods'!$AG:$AG,"absolute",'A-methods'!$AF:$AF,$B1440,'A-methods'!$I:$I,$C1440,'A-methods'!$A:$A,$D1440)</f>
        <v>0</v>
      </c>
      <c r="W1440" s="243">
        <f>SUMIFS('A-methods'!AC:AC,'A-methods'!$AG:$AG,"absolute",'A-methods'!$AF:$AF,$B1440,'A-methods'!$I:$I,$C1440,'A-methods'!$A:$A,$D1440)</f>
        <v>0</v>
      </c>
      <c r="X1440" s="243">
        <f>SUMIFS('A-methods'!AD:AD,'A-methods'!$AG:$AG,"absolute",'A-methods'!$AF:$AF,$B1440,'A-methods'!$I:$I,$C1440,'A-methods'!$A:$A,$D1440)</f>
        <v>0</v>
      </c>
      <c r="Y1440" s="243">
        <f>SUMIFS('A-methods'!AE:AE,'A-methods'!$AG:$AG,"absolute",'A-methods'!$AF:$AF,$B1440,'A-methods'!$I:$I,$C1440,'A-methods'!$A:$A,$D1440)</f>
        <v>0</v>
      </c>
    </row>
    <row r="1441" spans="1:27">
      <c r="A1441" s="237" t="s">
        <v>370</v>
      </c>
      <c r="B1441" s="221" t="s">
        <v>371</v>
      </c>
      <c r="C1441" s="274" t="str">
        <f t="shared" si="138"/>
        <v>Vic</v>
      </c>
      <c r="D1441" s="272" t="str">
        <f t="shared" si="140"/>
        <v>High</v>
      </c>
      <c r="E1441" s="195">
        <f>SUMIFS('A-methods'!K:K,'A-methods'!$AG:$AG,"absolute",'A-methods'!$AF:$AF,$B1441,'A-methods'!$I:$I,$C1441,'A-methods'!$A:$A,$D1441)</f>
        <v>0</v>
      </c>
      <c r="F1441" s="243">
        <f>SUMIFS('A-methods'!L:L,'A-methods'!$AG:$AG,"absolute",'A-methods'!$AF:$AF,$B1441,'A-methods'!$I:$I,$C1441,'A-methods'!$A:$A,$D1441)</f>
        <v>0</v>
      </c>
      <c r="G1441" s="243">
        <f>SUMIFS('A-methods'!M:M,'A-methods'!$AG:$AG,"absolute",'A-methods'!$AF:$AF,$B1441,'A-methods'!$I:$I,$C1441,'A-methods'!$A:$A,$D1441)</f>
        <v>0</v>
      </c>
      <c r="H1441" s="243">
        <f>SUMIFS('A-methods'!N:N,'A-methods'!$AG:$AG,"absolute",'A-methods'!$AF:$AF,$B1441,'A-methods'!$I:$I,$C1441,'A-methods'!$A:$A,$D1441)</f>
        <v>0</v>
      </c>
      <c r="I1441" s="243">
        <f>SUMIFS('A-methods'!O:O,'A-methods'!$AG:$AG,"absolute",'A-methods'!$AF:$AF,$B1441,'A-methods'!$I:$I,$C1441,'A-methods'!$A:$A,$D1441)</f>
        <v>0</v>
      </c>
      <c r="J1441" s="243">
        <f>SUMIFS('A-methods'!P:P,'A-methods'!$AG:$AG,"absolute",'A-methods'!$AF:$AF,$B1441,'A-methods'!$I:$I,$C1441,'A-methods'!$A:$A,$D1441)</f>
        <v>0</v>
      </c>
      <c r="K1441" s="243">
        <f>SUMIFS('A-methods'!Q:Q,'A-methods'!$AG:$AG,"absolute",'A-methods'!$AF:$AF,$B1441,'A-methods'!$I:$I,$C1441,'A-methods'!$A:$A,$D1441)</f>
        <v>0</v>
      </c>
      <c r="L1441" s="243">
        <f>SUMIFS('A-methods'!R:R,'A-methods'!$AG:$AG,"absolute",'A-methods'!$AF:$AF,$B1441,'A-methods'!$I:$I,$C1441,'A-methods'!$A:$A,$D1441)</f>
        <v>0</v>
      </c>
      <c r="M1441" s="243">
        <f>SUMIFS('A-methods'!S:S,'A-methods'!$AG:$AG,"absolute",'A-methods'!$AF:$AF,$B1441,'A-methods'!$I:$I,$C1441,'A-methods'!$A:$A,$D1441)</f>
        <v>0</v>
      </c>
      <c r="N1441" s="243">
        <f>SUMIFS('A-methods'!T:T,'A-methods'!$AG:$AG,"absolute",'A-methods'!$AF:$AF,$B1441,'A-methods'!$I:$I,$C1441,'A-methods'!$A:$A,$D1441)</f>
        <v>0</v>
      </c>
      <c r="O1441" s="243">
        <f>SUMIFS('A-methods'!U:U,'A-methods'!$AG:$AG,"absolute",'A-methods'!$AF:$AF,$B1441,'A-methods'!$I:$I,$C1441,'A-methods'!$A:$A,$D1441)</f>
        <v>0</v>
      </c>
      <c r="P1441" s="243">
        <f>SUMIFS('A-methods'!V:V,'A-methods'!$AG:$AG,"absolute",'A-methods'!$AF:$AF,$B1441,'A-methods'!$I:$I,$C1441,'A-methods'!$A:$A,$D1441)</f>
        <v>0</v>
      </c>
      <c r="Q1441" s="243">
        <f>SUMIFS('A-methods'!W:W,'A-methods'!$AG:$AG,"absolute",'A-methods'!$AF:$AF,$B1441,'A-methods'!$I:$I,$C1441,'A-methods'!$A:$A,$D1441)</f>
        <v>0</v>
      </c>
      <c r="R1441" s="243">
        <f>SUMIFS('A-methods'!X:X,'A-methods'!$AG:$AG,"absolute",'A-methods'!$AF:$AF,$B1441,'A-methods'!$I:$I,$C1441,'A-methods'!$A:$A,$D1441)</f>
        <v>0</v>
      </c>
      <c r="S1441" s="243">
        <f>SUMIFS('A-methods'!Y:Y,'A-methods'!$AG:$AG,"absolute",'A-methods'!$AF:$AF,$B1441,'A-methods'!$I:$I,$C1441,'A-methods'!$A:$A,$D1441)</f>
        <v>0</v>
      </c>
      <c r="T1441" s="243">
        <f>SUMIFS('A-methods'!Z:Z,'A-methods'!$AG:$AG,"absolute",'A-methods'!$AF:$AF,$B1441,'A-methods'!$I:$I,$C1441,'A-methods'!$A:$A,$D1441)</f>
        <v>0</v>
      </c>
      <c r="U1441" s="243">
        <f>SUMIFS('A-methods'!AA:AA,'A-methods'!$AG:$AG,"absolute",'A-methods'!$AF:$AF,$B1441,'A-methods'!$I:$I,$C1441,'A-methods'!$A:$A,$D1441)</f>
        <v>0</v>
      </c>
      <c r="V1441" s="243">
        <f>SUMIFS('A-methods'!AB:AB,'A-methods'!$AG:$AG,"absolute",'A-methods'!$AF:$AF,$B1441,'A-methods'!$I:$I,$C1441,'A-methods'!$A:$A,$D1441)</f>
        <v>0</v>
      </c>
      <c r="W1441" s="243">
        <f>SUMIFS('A-methods'!AC:AC,'A-methods'!$AG:$AG,"absolute",'A-methods'!$AF:$AF,$B1441,'A-methods'!$I:$I,$C1441,'A-methods'!$A:$A,$D1441)</f>
        <v>0</v>
      </c>
      <c r="X1441" s="243">
        <f>SUMIFS('A-methods'!AD:AD,'A-methods'!$AG:$AG,"absolute",'A-methods'!$AF:$AF,$B1441,'A-methods'!$I:$I,$C1441,'A-methods'!$A:$A,$D1441)</f>
        <v>0</v>
      </c>
      <c r="Y1441" s="243">
        <f>SUMIFS('A-methods'!AE:AE,'A-methods'!$AG:$AG,"absolute",'A-methods'!$AF:$AF,$B1441,'A-methods'!$I:$I,$C1441,'A-methods'!$A:$A,$D1441)</f>
        <v>0</v>
      </c>
    </row>
    <row r="1442" spans="1:27">
      <c r="A1442" s="237" t="s">
        <v>381</v>
      </c>
      <c r="B1442" s="221" t="s">
        <v>382</v>
      </c>
      <c r="C1442" s="274" t="str">
        <f t="shared" si="138"/>
        <v>Vic</v>
      </c>
      <c r="D1442" s="272" t="str">
        <f t="shared" si="140"/>
        <v>High</v>
      </c>
      <c r="E1442" s="195">
        <f>SUMIFS('A-methods'!K:K,'A-methods'!$AG:$AG,"absolute",'A-methods'!$AF:$AF,$B1442,'A-methods'!$I:$I,$C1442,'A-methods'!$A:$A,$D1442)</f>
        <v>0</v>
      </c>
      <c r="F1442" s="243">
        <f>SUMIFS('A-methods'!L:L,'A-methods'!$AG:$AG,"absolute",'A-methods'!$AF:$AF,$B1442,'A-methods'!$I:$I,$C1442,'A-methods'!$A:$A,$D1442)</f>
        <v>0</v>
      </c>
      <c r="G1442" s="243">
        <f>SUMIFS('A-methods'!M:M,'A-methods'!$AG:$AG,"absolute",'A-methods'!$AF:$AF,$B1442,'A-methods'!$I:$I,$C1442,'A-methods'!$A:$A,$D1442)</f>
        <v>0</v>
      </c>
      <c r="H1442" s="243">
        <f>SUMIFS('A-methods'!N:N,'A-methods'!$AG:$AG,"absolute",'A-methods'!$AF:$AF,$B1442,'A-methods'!$I:$I,$C1442,'A-methods'!$A:$A,$D1442)</f>
        <v>0</v>
      </c>
      <c r="I1442" s="243">
        <f>SUMIFS('A-methods'!O:O,'A-methods'!$AG:$AG,"absolute",'A-methods'!$AF:$AF,$B1442,'A-methods'!$I:$I,$C1442,'A-methods'!$A:$A,$D1442)</f>
        <v>0</v>
      </c>
      <c r="J1442" s="243">
        <f>SUMIFS('A-methods'!P:P,'A-methods'!$AG:$AG,"absolute",'A-methods'!$AF:$AF,$B1442,'A-methods'!$I:$I,$C1442,'A-methods'!$A:$A,$D1442)</f>
        <v>0</v>
      </c>
      <c r="K1442" s="243">
        <f>SUMIFS('A-methods'!Q:Q,'A-methods'!$AG:$AG,"absolute",'A-methods'!$AF:$AF,$B1442,'A-methods'!$I:$I,$C1442,'A-methods'!$A:$A,$D1442)</f>
        <v>0</v>
      </c>
      <c r="L1442" s="243">
        <f>SUMIFS('A-methods'!R:R,'A-methods'!$AG:$AG,"absolute",'A-methods'!$AF:$AF,$B1442,'A-methods'!$I:$I,$C1442,'A-methods'!$A:$A,$D1442)</f>
        <v>0</v>
      </c>
      <c r="M1442" s="243">
        <f>SUMIFS('A-methods'!S:S,'A-methods'!$AG:$AG,"absolute",'A-methods'!$AF:$AF,$B1442,'A-methods'!$I:$I,$C1442,'A-methods'!$A:$A,$D1442)</f>
        <v>0</v>
      </c>
      <c r="N1442" s="243">
        <f>SUMIFS('A-methods'!T:T,'A-methods'!$AG:$AG,"absolute",'A-methods'!$AF:$AF,$B1442,'A-methods'!$I:$I,$C1442,'A-methods'!$A:$A,$D1442)</f>
        <v>0</v>
      </c>
      <c r="O1442" s="243">
        <f>SUMIFS('A-methods'!U:U,'A-methods'!$AG:$AG,"absolute",'A-methods'!$AF:$AF,$B1442,'A-methods'!$I:$I,$C1442,'A-methods'!$A:$A,$D1442)</f>
        <v>0</v>
      </c>
      <c r="P1442" s="243">
        <f>SUMIFS('A-methods'!V:V,'A-methods'!$AG:$AG,"absolute",'A-methods'!$AF:$AF,$B1442,'A-methods'!$I:$I,$C1442,'A-methods'!$A:$A,$D1442)</f>
        <v>0</v>
      </c>
      <c r="Q1442" s="243">
        <f>SUMIFS('A-methods'!W:W,'A-methods'!$AG:$AG,"absolute",'A-methods'!$AF:$AF,$B1442,'A-methods'!$I:$I,$C1442,'A-methods'!$A:$A,$D1442)</f>
        <v>0</v>
      </c>
      <c r="R1442" s="243">
        <f>SUMIFS('A-methods'!X:X,'A-methods'!$AG:$AG,"absolute",'A-methods'!$AF:$AF,$B1442,'A-methods'!$I:$I,$C1442,'A-methods'!$A:$A,$D1442)</f>
        <v>0</v>
      </c>
      <c r="S1442" s="243">
        <f>SUMIFS('A-methods'!Y:Y,'A-methods'!$AG:$AG,"absolute",'A-methods'!$AF:$AF,$B1442,'A-methods'!$I:$I,$C1442,'A-methods'!$A:$A,$D1442)</f>
        <v>0</v>
      </c>
      <c r="T1442" s="243">
        <f>SUMIFS('A-methods'!Z:Z,'A-methods'!$AG:$AG,"absolute",'A-methods'!$AF:$AF,$B1442,'A-methods'!$I:$I,$C1442,'A-methods'!$A:$A,$D1442)</f>
        <v>0</v>
      </c>
      <c r="U1442" s="243">
        <f>SUMIFS('A-methods'!AA:AA,'A-methods'!$AG:$AG,"absolute",'A-methods'!$AF:$AF,$B1442,'A-methods'!$I:$I,$C1442,'A-methods'!$A:$A,$D1442)</f>
        <v>0</v>
      </c>
      <c r="V1442" s="243">
        <f>SUMIFS('A-methods'!AB:AB,'A-methods'!$AG:$AG,"absolute",'A-methods'!$AF:$AF,$B1442,'A-methods'!$I:$I,$C1442,'A-methods'!$A:$A,$D1442)</f>
        <v>0</v>
      </c>
      <c r="W1442" s="243">
        <f>SUMIFS('A-methods'!AC:AC,'A-methods'!$AG:$AG,"absolute",'A-methods'!$AF:$AF,$B1442,'A-methods'!$I:$I,$C1442,'A-methods'!$A:$A,$D1442)</f>
        <v>0</v>
      </c>
      <c r="X1442" s="243">
        <f>SUMIFS('A-methods'!AD:AD,'A-methods'!$AG:$AG,"absolute",'A-methods'!$AF:$AF,$B1442,'A-methods'!$I:$I,$C1442,'A-methods'!$A:$A,$D1442)</f>
        <v>0</v>
      </c>
      <c r="Y1442" s="243">
        <f>SUMIFS('A-methods'!AE:AE,'A-methods'!$AG:$AG,"absolute",'A-methods'!$AF:$AF,$B1442,'A-methods'!$I:$I,$C1442,'A-methods'!$A:$A,$D1442)</f>
        <v>0</v>
      </c>
    </row>
    <row r="1443" spans="1:27">
      <c r="A1443" s="237" t="s">
        <v>257</v>
      </c>
      <c r="B1443" s="221" t="s">
        <v>194</v>
      </c>
      <c r="C1443" s="274" t="str">
        <f t="shared" si="138"/>
        <v>Vic</v>
      </c>
      <c r="D1443" s="272" t="str">
        <f t="shared" si="140"/>
        <v>High</v>
      </c>
      <c r="E1443" s="195">
        <f>SUMIFS('A-methods'!K:K,'A-methods'!$AG:$AG,"absolute",'A-methods'!$AF:$AF,$B1443,'A-methods'!$I:$I,$C1443,'A-methods'!$A:$A,$D1443)</f>
        <v>0</v>
      </c>
      <c r="F1443" s="243">
        <f>SUMIFS('A-methods'!L:L,'A-methods'!$AG:$AG,"absolute",'A-methods'!$AF:$AF,$B1443,'A-methods'!$I:$I,$C1443,'A-methods'!$A:$A,$D1443)</f>
        <v>0</v>
      </c>
      <c r="G1443" s="243">
        <f>SUMIFS('A-methods'!M:M,'A-methods'!$AG:$AG,"absolute",'A-methods'!$AF:$AF,$B1443,'A-methods'!$I:$I,$C1443,'A-methods'!$A:$A,$D1443)</f>
        <v>0</v>
      </c>
      <c r="H1443" s="243">
        <f>SUMIFS('A-methods'!N:N,'A-methods'!$AG:$AG,"absolute",'A-methods'!$AF:$AF,$B1443,'A-methods'!$I:$I,$C1443,'A-methods'!$A:$A,$D1443)</f>
        <v>0</v>
      </c>
      <c r="I1443" s="243">
        <f>SUMIFS('A-methods'!O:O,'A-methods'!$AG:$AG,"absolute",'A-methods'!$AF:$AF,$B1443,'A-methods'!$I:$I,$C1443,'A-methods'!$A:$A,$D1443)</f>
        <v>0</v>
      </c>
      <c r="J1443" s="243">
        <f>SUMIFS('A-methods'!P:P,'A-methods'!$AG:$AG,"absolute",'A-methods'!$AF:$AF,$B1443,'A-methods'!$I:$I,$C1443,'A-methods'!$A:$A,$D1443)</f>
        <v>0</v>
      </c>
      <c r="K1443" s="243">
        <f>SUMIFS('A-methods'!Q:Q,'A-methods'!$AG:$AG,"absolute",'A-methods'!$AF:$AF,$B1443,'A-methods'!$I:$I,$C1443,'A-methods'!$A:$A,$D1443)</f>
        <v>0</v>
      </c>
      <c r="L1443" s="243">
        <f>SUMIFS('A-methods'!R:R,'A-methods'!$AG:$AG,"absolute",'A-methods'!$AF:$AF,$B1443,'A-methods'!$I:$I,$C1443,'A-methods'!$A:$A,$D1443)</f>
        <v>0</v>
      </c>
      <c r="M1443" s="243">
        <f>SUMIFS('A-methods'!S:S,'A-methods'!$AG:$AG,"absolute",'A-methods'!$AF:$AF,$B1443,'A-methods'!$I:$I,$C1443,'A-methods'!$A:$A,$D1443)</f>
        <v>0</v>
      </c>
      <c r="N1443" s="243">
        <f>SUMIFS('A-methods'!T:T,'A-methods'!$AG:$AG,"absolute",'A-methods'!$AF:$AF,$B1443,'A-methods'!$I:$I,$C1443,'A-methods'!$A:$A,$D1443)</f>
        <v>0</v>
      </c>
      <c r="O1443" s="243">
        <f>SUMIFS('A-methods'!U:U,'A-methods'!$AG:$AG,"absolute",'A-methods'!$AF:$AF,$B1443,'A-methods'!$I:$I,$C1443,'A-methods'!$A:$A,$D1443)</f>
        <v>0</v>
      </c>
      <c r="P1443" s="243">
        <f>SUMIFS('A-methods'!V:V,'A-methods'!$AG:$AG,"absolute",'A-methods'!$AF:$AF,$B1443,'A-methods'!$I:$I,$C1443,'A-methods'!$A:$A,$D1443)</f>
        <v>0</v>
      </c>
      <c r="Q1443" s="243">
        <f>SUMIFS('A-methods'!W:W,'A-methods'!$AG:$AG,"absolute",'A-methods'!$AF:$AF,$B1443,'A-methods'!$I:$I,$C1443,'A-methods'!$A:$A,$D1443)</f>
        <v>0</v>
      </c>
      <c r="R1443" s="243">
        <f>SUMIFS('A-methods'!X:X,'A-methods'!$AG:$AG,"absolute",'A-methods'!$AF:$AF,$B1443,'A-methods'!$I:$I,$C1443,'A-methods'!$A:$A,$D1443)</f>
        <v>0</v>
      </c>
      <c r="S1443" s="243">
        <f>SUMIFS('A-methods'!Y:Y,'A-methods'!$AG:$AG,"absolute",'A-methods'!$AF:$AF,$B1443,'A-methods'!$I:$I,$C1443,'A-methods'!$A:$A,$D1443)</f>
        <v>0</v>
      </c>
      <c r="T1443" s="243">
        <f>SUMIFS('A-methods'!Z:Z,'A-methods'!$AG:$AG,"absolute",'A-methods'!$AF:$AF,$B1443,'A-methods'!$I:$I,$C1443,'A-methods'!$A:$A,$D1443)</f>
        <v>0</v>
      </c>
      <c r="U1443" s="243">
        <f>SUMIFS('A-methods'!AA:AA,'A-methods'!$AG:$AG,"absolute",'A-methods'!$AF:$AF,$B1443,'A-methods'!$I:$I,$C1443,'A-methods'!$A:$A,$D1443)</f>
        <v>0</v>
      </c>
      <c r="V1443" s="243">
        <f>SUMIFS('A-methods'!AB:AB,'A-methods'!$AG:$AG,"absolute",'A-methods'!$AF:$AF,$B1443,'A-methods'!$I:$I,$C1443,'A-methods'!$A:$A,$D1443)</f>
        <v>0</v>
      </c>
      <c r="W1443" s="243">
        <f>SUMIFS('A-methods'!AC:AC,'A-methods'!$AG:$AG,"absolute",'A-methods'!$AF:$AF,$B1443,'A-methods'!$I:$I,$C1443,'A-methods'!$A:$A,$D1443)</f>
        <v>0</v>
      </c>
      <c r="X1443" s="243">
        <f>SUMIFS('A-methods'!AD:AD,'A-methods'!$AG:$AG,"absolute",'A-methods'!$AF:$AF,$B1443,'A-methods'!$I:$I,$C1443,'A-methods'!$A:$A,$D1443)</f>
        <v>0</v>
      </c>
      <c r="Y1443" s="243">
        <f>SUMIFS('A-methods'!AE:AE,'A-methods'!$AG:$AG,"absolute",'A-methods'!$AF:$AF,$B1443,'A-methods'!$I:$I,$C1443,'A-methods'!$A:$A,$D1443)</f>
        <v>0</v>
      </c>
    </row>
    <row r="1444" spans="1:27">
      <c r="A1444" s="237" t="s">
        <v>159</v>
      </c>
      <c r="B1444" s="221" t="s">
        <v>203</v>
      </c>
      <c r="C1444" s="274" t="str">
        <f t="shared" si="138"/>
        <v>Vic</v>
      </c>
      <c r="D1444" s="272" t="str">
        <f t="shared" si="140"/>
        <v>High</v>
      </c>
      <c r="E1444" s="195">
        <f>SUMIFS('A-methods'!K:K,'A-methods'!$AG:$AG,"absolute",'A-methods'!$AF:$AF,$B1444,'A-methods'!$I:$I,$C1444,'A-methods'!$A:$A,$D1444)</f>
        <v>157149.54349999997</v>
      </c>
      <c r="F1444" s="243">
        <f>SUMIFS('A-methods'!L:L,'A-methods'!$AG:$AG,"absolute",'A-methods'!$AF:$AF,$B1444,'A-methods'!$I:$I,$C1444,'A-methods'!$A:$A,$D1444)</f>
        <v>157149.54349999997</v>
      </c>
      <c r="G1444" s="243">
        <f>SUMIFS('A-methods'!M:M,'A-methods'!$AG:$AG,"absolute",'A-methods'!$AF:$AF,$B1444,'A-methods'!$I:$I,$C1444,'A-methods'!$A:$A,$D1444)</f>
        <v>157149.54349999997</v>
      </c>
      <c r="H1444" s="243">
        <f>SUMIFS('A-methods'!N:N,'A-methods'!$AG:$AG,"absolute",'A-methods'!$AF:$AF,$B1444,'A-methods'!$I:$I,$C1444,'A-methods'!$A:$A,$D1444)</f>
        <v>157149.54349999997</v>
      </c>
      <c r="I1444" s="243">
        <f>SUMIFS('A-methods'!O:O,'A-methods'!$AG:$AG,"absolute",'A-methods'!$AF:$AF,$B1444,'A-methods'!$I:$I,$C1444,'A-methods'!$A:$A,$D1444)</f>
        <v>157149.54349999997</v>
      </c>
      <c r="J1444" s="243">
        <f>SUMIFS('A-methods'!P:P,'A-methods'!$AG:$AG,"absolute",'A-methods'!$AF:$AF,$B1444,'A-methods'!$I:$I,$C1444,'A-methods'!$A:$A,$D1444)</f>
        <v>157149.54349999997</v>
      </c>
      <c r="K1444" s="243">
        <f>SUMIFS('A-methods'!Q:Q,'A-methods'!$AG:$AG,"absolute",'A-methods'!$AF:$AF,$B1444,'A-methods'!$I:$I,$C1444,'A-methods'!$A:$A,$D1444)</f>
        <v>157149.54349999997</v>
      </c>
      <c r="L1444" s="243">
        <f>SUMIFS('A-methods'!R:R,'A-methods'!$AG:$AG,"absolute",'A-methods'!$AF:$AF,$B1444,'A-methods'!$I:$I,$C1444,'A-methods'!$A:$A,$D1444)</f>
        <v>157149.54349999997</v>
      </c>
      <c r="M1444" s="243">
        <f>SUMIFS('A-methods'!S:S,'A-methods'!$AG:$AG,"absolute",'A-methods'!$AF:$AF,$B1444,'A-methods'!$I:$I,$C1444,'A-methods'!$A:$A,$D1444)</f>
        <v>157149.54349999997</v>
      </c>
      <c r="N1444" s="243">
        <f>SUMIFS('A-methods'!T:T,'A-methods'!$AG:$AG,"absolute",'A-methods'!$AF:$AF,$B1444,'A-methods'!$I:$I,$C1444,'A-methods'!$A:$A,$D1444)</f>
        <v>157149.54349999997</v>
      </c>
      <c r="O1444" s="243">
        <f>SUMIFS('A-methods'!U:U,'A-methods'!$AG:$AG,"absolute",'A-methods'!$AF:$AF,$B1444,'A-methods'!$I:$I,$C1444,'A-methods'!$A:$A,$D1444)</f>
        <v>157149.54349999997</v>
      </c>
      <c r="P1444" s="243">
        <f>SUMIFS('A-methods'!V:V,'A-methods'!$AG:$AG,"absolute",'A-methods'!$AF:$AF,$B1444,'A-methods'!$I:$I,$C1444,'A-methods'!$A:$A,$D1444)</f>
        <v>157149.54349999997</v>
      </c>
      <c r="Q1444" s="243">
        <f>SUMIFS('A-methods'!W:W,'A-methods'!$AG:$AG,"absolute",'A-methods'!$AF:$AF,$B1444,'A-methods'!$I:$I,$C1444,'A-methods'!$A:$A,$D1444)</f>
        <v>157149.54349999997</v>
      </c>
      <c r="R1444" s="243">
        <f>SUMIFS('A-methods'!X:X,'A-methods'!$AG:$AG,"absolute",'A-methods'!$AF:$AF,$B1444,'A-methods'!$I:$I,$C1444,'A-methods'!$A:$A,$D1444)</f>
        <v>157149.54349999997</v>
      </c>
      <c r="S1444" s="243">
        <f>SUMIFS('A-methods'!Y:Y,'A-methods'!$AG:$AG,"absolute",'A-methods'!$AF:$AF,$B1444,'A-methods'!$I:$I,$C1444,'A-methods'!$A:$A,$D1444)</f>
        <v>157149.54349999997</v>
      </c>
      <c r="T1444" s="243">
        <f>SUMIFS('A-methods'!Z:Z,'A-methods'!$AG:$AG,"absolute",'A-methods'!$AF:$AF,$B1444,'A-methods'!$I:$I,$C1444,'A-methods'!$A:$A,$D1444)</f>
        <v>157149.54349999997</v>
      </c>
      <c r="U1444" s="243">
        <f>SUMIFS('A-methods'!AA:AA,'A-methods'!$AG:$AG,"absolute",'A-methods'!$AF:$AF,$B1444,'A-methods'!$I:$I,$C1444,'A-methods'!$A:$A,$D1444)</f>
        <v>157149.54349999997</v>
      </c>
      <c r="V1444" s="243">
        <f>SUMIFS('A-methods'!AB:AB,'A-methods'!$AG:$AG,"absolute",'A-methods'!$AF:$AF,$B1444,'A-methods'!$I:$I,$C1444,'A-methods'!$A:$A,$D1444)</f>
        <v>157149.54349999997</v>
      </c>
      <c r="W1444" s="243">
        <f>SUMIFS('A-methods'!AC:AC,'A-methods'!$AG:$AG,"absolute",'A-methods'!$AF:$AF,$B1444,'A-methods'!$I:$I,$C1444,'A-methods'!$A:$A,$D1444)</f>
        <v>157149.54349999997</v>
      </c>
      <c r="X1444" s="243">
        <f>SUMIFS('A-methods'!AD:AD,'A-methods'!$AG:$AG,"absolute",'A-methods'!$AF:$AF,$B1444,'A-methods'!$I:$I,$C1444,'A-methods'!$A:$A,$D1444)</f>
        <v>157149.54349999997</v>
      </c>
      <c r="Y1444" s="243">
        <f>SUMIFS('A-methods'!AE:AE,'A-methods'!$AG:$AG,"absolute",'A-methods'!$AF:$AF,$B1444,'A-methods'!$I:$I,$C1444,'A-methods'!$A:$A,$D1444)</f>
        <v>157149.54349999997</v>
      </c>
    </row>
    <row r="1445" spans="1:27">
      <c r="A1445" s="237" t="s">
        <v>258</v>
      </c>
      <c r="B1445" s="221" t="s">
        <v>766</v>
      </c>
      <c r="C1445" s="274" t="str">
        <f t="shared" si="138"/>
        <v>Vic</v>
      </c>
      <c r="D1445" s="272" t="str">
        <f t="shared" si="140"/>
        <v>High</v>
      </c>
      <c r="E1445" s="195">
        <f>SUMIFS('A-methods'!K:K,'A-methods'!$AG:$AG,"absolute",'A-methods'!$AF:$AF,$B1445,'A-methods'!$I:$I,$C1445,'A-methods'!$A:$A,$D1445)</f>
        <v>285865.25454996311</v>
      </c>
      <c r="F1445" s="243">
        <f>SUMIFS('A-methods'!L:L,'A-methods'!$AG:$AG,"absolute",'A-methods'!$AF:$AF,$B1445,'A-methods'!$I:$I,$C1445,'A-methods'!$A:$A,$D1445)</f>
        <v>290153.23336821253</v>
      </c>
      <c r="G1445" s="243">
        <f>SUMIFS('A-methods'!M:M,'A-methods'!$AG:$AG,"absolute",'A-methods'!$AF:$AF,$B1445,'A-methods'!$I:$I,$C1445,'A-methods'!$A:$A,$D1445)</f>
        <v>1420489.5622214843</v>
      </c>
      <c r="H1445" s="243">
        <f>SUMIFS('A-methods'!N:N,'A-methods'!$AG:$AG,"absolute",'A-methods'!$AF:$AF,$B1445,'A-methods'!$I:$I,$C1445,'A-methods'!$A:$A,$D1445)</f>
        <v>1424907.1451995154</v>
      </c>
      <c r="I1445" s="243">
        <f>SUMIFS('A-methods'!O:O,'A-methods'!$AG:$AG,"absolute",'A-methods'!$AF:$AF,$B1445,'A-methods'!$I:$I,$C1445,'A-methods'!$A:$A,$D1445)</f>
        <v>1429390.991922217</v>
      </c>
      <c r="J1445" s="243">
        <f>SUMIFS('A-methods'!P:P,'A-methods'!$AG:$AG,"absolute",'A-methods'!$AF:$AF,$B1445,'A-methods'!$I:$I,$C1445,'A-methods'!$A:$A,$D1445)</f>
        <v>1433942.0963457588</v>
      </c>
      <c r="K1445" s="243">
        <f>SUMIFS('A-methods'!Q:Q,'A-methods'!$AG:$AG,"absolute",'A-methods'!$AF:$AF,$B1445,'A-methods'!$I:$I,$C1445,'A-methods'!$A:$A,$D1445)</f>
        <v>1438561.467335654</v>
      </c>
      <c r="L1445" s="243">
        <f>SUMIFS('A-methods'!R:R,'A-methods'!$AG:$AG,"absolute",'A-methods'!$AF:$AF,$B1445,'A-methods'!$I:$I,$C1445,'A-methods'!$A:$A,$D1445)</f>
        <v>1443250.1288903975</v>
      </c>
      <c r="M1445" s="243">
        <f>SUMIFS('A-methods'!S:S,'A-methods'!$AG:$AG,"absolute",'A-methods'!$AF:$AF,$B1445,'A-methods'!$I:$I,$C1445,'A-methods'!$A:$A,$D1445)</f>
        <v>1448009.1203684621</v>
      </c>
      <c r="N1445" s="243">
        <f>SUMIFS('A-methods'!T:T,'A-methods'!$AG:$AG,"absolute",'A-methods'!$AF:$AF,$B1445,'A-methods'!$I:$I,$C1445,'A-methods'!$A:$A,$D1445)</f>
        <v>1452839.4967186977</v>
      </c>
      <c r="O1445" s="243">
        <f>SUMIFS('A-methods'!U:U,'A-methods'!$AG:$AG,"absolute",'A-methods'!$AF:$AF,$B1445,'A-methods'!$I:$I,$C1445,'A-methods'!$A:$A,$D1445)</f>
        <v>1457742.328714187</v>
      </c>
      <c r="P1445" s="243">
        <f>SUMIFS('A-methods'!V:V,'A-methods'!$AG:$AG,"absolute",'A-methods'!$AF:$AF,$B1445,'A-methods'!$I:$I,$C1445,'A-methods'!$A:$A,$D1445)</f>
        <v>1462718.7031896086</v>
      </c>
      <c r="Q1445" s="243">
        <f>SUMIFS('A-methods'!W:W,'A-methods'!$AG:$AG,"absolute",'A-methods'!$AF:$AF,$B1445,'A-methods'!$I:$I,$C1445,'A-methods'!$A:$A,$D1445)</f>
        <v>1467769.7232821614</v>
      </c>
      <c r="R1445" s="243">
        <f>SUMIFS('A-methods'!X:X,'A-methods'!$AG:$AG,"absolute",'A-methods'!$AF:$AF,$B1445,'A-methods'!$I:$I,$C1445,'A-methods'!$A:$A,$D1445)</f>
        <v>1472896.5086761026</v>
      </c>
      <c r="S1445" s="243">
        <f>SUMIFS('A-methods'!Y:Y,'A-methods'!$AG:$AG,"absolute",'A-methods'!$AF:$AF,$B1445,'A-methods'!$I:$I,$C1445,'A-methods'!$A:$A,$D1445)</f>
        <v>1478100.195850953</v>
      </c>
      <c r="T1445" s="243">
        <f>SUMIFS('A-methods'!Z:Z,'A-methods'!$AG:$AG,"absolute",'A-methods'!$AF:$AF,$B1445,'A-methods'!$I:$I,$C1445,'A-methods'!$A:$A,$D1445)</f>
        <v>1483381.9383334259</v>
      </c>
      <c r="U1445" s="243">
        <f>SUMIFS('A-methods'!AA:AA,'A-methods'!$AG:$AG,"absolute",'A-methods'!$AF:$AF,$B1445,'A-methods'!$I:$I,$C1445,'A-methods'!$A:$A,$D1445)</f>
        <v>1488742.906953136</v>
      </c>
      <c r="V1445" s="243">
        <f>SUMIFS('A-methods'!AB:AB,'A-methods'!$AG:$AG,"absolute",'A-methods'!$AF:$AF,$B1445,'A-methods'!$I:$I,$C1445,'A-methods'!$A:$A,$D1445)</f>
        <v>368200.2597493931</v>
      </c>
      <c r="W1445" s="243">
        <f>SUMIFS('A-methods'!AC:AC,'A-methods'!$AG:$AG,"absolute",'A-methods'!$AF:$AF,$B1445,'A-methods'!$I:$I,$C1445,'A-methods'!$A:$A,$D1445)</f>
        <v>373723.26364563394</v>
      </c>
      <c r="X1445" s="243">
        <f>SUMIFS('A-methods'!AD:AD,'A-methods'!$AG:$AG,"absolute",'A-methods'!$AF:$AF,$B1445,'A-methods'!$I:$I,$C1445,'A-methods'!$A:$A,$D1445)</f>
        <v>379329.11260031839</v>
      </c>
      <c r="Y1445" s="243">
        <f>SUMIFS('A-methods'!AE:AE,'A-methods'!$AG:$AG,"absolute",'A-methods'!$AF:$AF,$B1445,'A-methods'!$I:$I,$C1445,'A-methods'!$A:$A,$D1445)</f>
        <v>385019.04928932316</v>
      </c>
    </row>
    <row r="1446" spans="1:27">
      <c r="A1446" s="237" t="s">
        <v>259</v>
      </c>
      <c r="B1446" s="221" t="s">
        <v>263</v>
      </c>
      <c r="C1446" s="274" t="str">
        <f t="shared" si="138"/>
        <v>Vic</v>
      </c>
      <c r="D1446" s="272" t="str">
        <f t="shared" si="140"/>
        <v>High</v>
      </c>
      <c r="E1446" s="195">
        <f>SUMIFS('A-methods'!K:K,'A-methods'!$AG:$AG,"absolute",'A-methods'!$AF:$AF,$B1446,'A-methods'!$I:$I,$C1446,'A-methods'!$A:$A,$D1446)</f>
        <v>0</v>
      </c>
      <c r="F1446" s="243">
        <f>SUMIFS('A-methods'!L:L,'A-methods'!$AG:$AG,"absolute",'A-methods'!$AF:$AF,$B1446,'A-methods'!$I:$I,$C1446,'A-methods'!$A:$A,$D1446)</f>
        <v>0</v>
      </c>
      <c r="G1446" s="243">
        <f>SUMIFS('A-methods'!M:M,'A-methods'!$AG:$AG,"absolute",'A-methods'!$AF:$AF,$B1446,'A-methods'!$I:$I,$C1446,'A-methods'!$A:$A,$D1446)</f>
        <v>0</v>
      </c>
      <c r="H1446" s="243">
        <f>SUMIFS('A-methods'!N:N,'A-methods'!$AG:$AG,"absolute",'A-methods'!$AF:$AF,$B1446,'A-methods'!$I:$I,$C1446,'A-methods'!$A:$A,$D1446)</f>
        <v>0</v>
      </c>
      <c r="I1446" s="243">
        <f>SUMIFS('A-methods'!O:O,'A-methods'!$AG:$AG,"absolute",'A-methods'!$AF:$AF,$B1446,'A-methods'!$I:$I,$C1446,'A-methods'!$A:$A,$D1446)</f>
        <v>0</v>
      </c>
      <c r="J1446" s="243">
        <f>SUMIFS('A-methods'!P:P,'A-methods'!$AG:$AG,"absolute",'A-methods'!$AF:$AF,$B1446,'A-methods'!$I:$I,$C1446,'A-methods'!$A:$A,$D1446)</f>
        <v>0</v>
      </c>
      <c r="K1446" s="243">
        <f>SUMIFS('A-methods'!Q:Q,'A-methods'!$AG:$AG,"absolute",'A-methods'!$AF:$AF,$B1446,'A-methods'!$I:$I,$C1446,'A-methods'!$A:$A,$D1446)</f>
        <v>0</v>
      </c>
      <c r="L1446" s="243">
        <f>SUMIFS('A-methods'!R:R,'A-methods'!$AG:$AG,"absolute",'A-methods'!$AF:$AF,$B1446,'A-methods'!$I:$I,$C1446,'A-methods'!$A:$A,$D1446)</f>
        <v>0</v>
      </c>
      <c r="M1446" s="243">
        <f>SUMIFS('A-methods'!S:S,'A-methods'!$AG:$AG,"absolute",'A-methods'!$AF:$AF,$B1446,'A-methods'!$I:$I,$C1446,'A-methods'!$A:$A,$D1446)</f>
        <v>0</v>
      </c>
      <c r="N1446" s="243">
        <f>SUMIFS('A-methods'!T:T,'A-methods'!$AG:$AG,"absolute",'A-methods'!$AF:$AF,$B1446,'A-methods'!$I:$I,$C1446,'A-methods'!$A:$A,$D1446)</f>
        <v>0</v>
      </c>
      <c r="O1446" s="243">
        <f>SUMIFS('A-methods'!U:U,'A-methods'!$AG:$AG,"absolute",'A-methods'!$AF:$AF,$B1446,'A-methods'!$I:$I,$C1446,'A-methods'!$A:$A,$D1446)</f>
        <v>0</v>
      </c>
      <c r="P1446" s="243">
        <f>SUMIFS('A-methods'!V:V,'A-methods'!$AG:$AG,"absolute",'A-methods'!$AF:$AF,$B1446,'A-methods'!$I:$I,$C1446,'A-methods'!$A:$A,$D1446)</f>
        <v>0</v>
      </c>
      <c r="Q1446" s="243">
        <f>SUMIFS('A-methods'!W:W,'A-methods'!$AG:$AG,"absolute",'A-methods'!$AF:$AF,$B1446,'A-methods'!$I:$I,$C1446,'A-methods'!$A:$A,$D1446)</f>
        <v>0</v>
      </c>
      <c r="R1446" s="243">
        <f>SUMIFS('A-methods'!X:X,'A-methods'!$AG:$AG,"absolute",'A-methods'!$AF:$AF,$B1446,'A-methods'!$I:$I,$C1446,'A-methods'!$A:$A,$D1446)</f>
        <v>0</v>
      </c>
      <c r="S1446" s="243">
        <f>SUMIFS('A-methods'!Y:Y,'A-methods'!$AG:$AG,"absolute",'A-methods'!$AF:$AF,$B1446,'A-methods'!$I:$I,$C1446,'A-methods'!$A:$A,$D1446)</f>
        <v>0</v>
      </c>
      <c r="T1446" s="243">
        <f>SUMIFS('A-methods'!Z:Z,'A-methods'!$AG:$AG,"absolute",'A-methods'!$AF:$AF,$B1446,'A-methods'!$I:$I,$C1446,'A-methods'!$A:$A,$D1446)</f>
        <v>0</v>
      </c>
      <c r="U1446" s="243">
        <f>SUMIFS('A-methods'!AA:AA,'A-methods'!$AG:$AG,"absolute",'A-methods'!$AF:$AF,$B1446,'A-methods'!$I:$I,$C1446,'A-methods'!$A:$A,$D1446)</f>
        <v>0</v>
      </c>
      <c r="V1446" s="243">
        <f>SUMIFS('A-methods'!AB:AB,'A-methods'!$AG:$AG,"absolute",'A-methods'!$AF:$AF,$B1446,'A-methods'!$I:$I,$C1446,'A-methods'!$A:$A,$D1446)</f>
        <v>0</v>
      </c>
      <c r="W1446" s="243">
        <f>SUMIFS('A-methods'!AC:AC,'A-methods'!$AG:$AG,"absolute",'A-methods'!$AF:$AF,$B1446,'A-methods'!$I:$I,$C1446,'A-methods'!$A:$A,$D1446)</f>
        <v>0</v>
      </c>
      <c r="X1446" s="243">
        <f>SUMIFS('A-methods'!AD:AD,'A-methods'!$AG:$AG,"absolute",'A-methods'!$AF:$AF,$B1446,'A-methods'!$I:$I,$C1446,'A-methods'!$A:$A,$D1446)</f>
        <v>0</v>
      </c>
      <c r="Y1446" s="243">
        <f>SUMIFS('A-methods'!AE:AE,'A-methods'!$AG:$AG,"absolute",'A-methods'!$AF:$AF,$B1446,'A-methods'!$I:$I,$C1446,'A-methods'!$A:$A,$D1446)</f>
        <v>0</v>
      </c>
    </row>
    <row r="1447" spans="1:27">
      <c r="A1447" s="237" t="s">
        <v>171</v>
      </c>
      <c r="B1447" s="221" t="s">
        <v>172</v>
      </c>
      <c r="C1447" s="274" t="str">
        <f t="shared" si="138"/>
        <v>Vic</v>
      </c>
      <c r="D1447" s="272" t="str">
        <f t="shared" si="140"/>
        <v>High</v>
      </c>
      <c r="E1447" s="195">
        <f>SUMIFS('A-methods'!K:K,'A-methods'!$AG:$AG,"absolute",'A-methods'!$AF:$AF,$B1447,'A-methods'!$I:$I,$C1447,'A-methods'!$A:$A,$D1447)</f>
        <v>34063.526499999993</v>
      </c>
      <c r="F1447" s="243">
        <f>SUMIFS('A-methods'!L:L,'A-methods'!$AG:$AG,"absolute",'A-methods'!$AF:$AF,$B1447,'A-methods'!$I:$I,$C1447,'A-methods'!$A:$A,$D1447)</f>
        <v>34063.526499999993</v>
      </c>
      <c r="G1447" s="243">
        <f>SUMIFS('A-methods'!M:M,'A-methods'!$AG:$AG,"absolute",'A-methods'!$AF:$AF,$B1447,'A-methods'!$I:$I,$C1447,'A-methods'!$A:$A,$D1447)</f>
        <v>34063.526499999993</v>
      </c>
      <c r="H1447" s="243">
        <f>SUMIFS('A-methods'!N:N,'A-methods'!$AG:$AG,"absolute",'A-methods'!$AF:$AF,$B1447,'A-methods'!$I:$I,$C1447,'A-methods'!$A:$A,$D1447)</f>
        <v>34063.526499999993</v>
      </c>
      <c r="I1447" s="243">
        <f>SUMIFS('A-methods'!O:O,'A-methods'!$AG:$AG,"absolute",'A-methods'!$AF:$AF,$B1447,'A-methods'!$I:$I,$C1447,'A-methods'!$A:$A,$D1447)</f>
        <v>34063.526499999993</v>
      </c>
      <c r="J1447" s="243">
        <f>SUMIFS('A-methods'!P:P,'A-methods'!$AG:$AG,"absolute",'A-methods'!$AF:$AF,$B1447,'A-methods'!$I:$I,$C1447,'A-methods'!$A:$A,$D1447)</f>
        <v>34063.526499999993</v>
      </c>
      <c r="K1447" s="243">
        <f>SUMIFS('A-methods'!Q:Q,'A-methods'!$AG:$AG,"absolute",'A-methods'!$AF:$AF,$B1447,'A-methods'!$I:$I,$C1447,'A-methods'!$A:$A,$D1447)</f>
        <v>34063.526499999993</v>
      </c>
      <c r="L1447" s="243">
        <f>SUMIFS('A-methods'!R:R,'A-methods'!$AG:$AG,"absolute",'A-methods'!$AF:$AF,$B1447,'A-methods'!$I:$I,$C1447,'A-methods'!$A:$A,$D1447)</f>
        <v>34063.526499999993</v>
      </c>
      <c r="M1447" s="243">
        <f>SUMIFS('A-methods'!S:S,'A-methods'!$AG:$AG,"absolute",'A-methods'!$AF:$AF,$B1447,'A-methods'!$I:$I,$C1447,'A-methods'!$A:$A,$D1447)</f>
        <v>34063.526499999993</v>
      </c>
      <c r="N1447" s="243">
        <f>SUMIFS('A-methods'!T:T,'A-methods'!$AG:$AG,"absolute",'A-methods'!$AF:$AF,$B1447,'A-methods'!$I:$I,$C1447,'A-methods'!$A:$A,$D1447)</f>
        <v>34063.526499999993</v>
      </c>
      <c r="O1447" s="243">
        <f>SUMIFS('A-methods'!U:U,'A-methods'!$AG:$AG,"absolute",'A-methods'!$AF:$AF,$B1447,'A-methods'!$I:$I,$C1447,'A-methods'!$A:$A,$D1447)</f>
        <v>34063.526499999993</v>
      </c>
      <c r="P1447" s="243">
        <f>SUMIFS('A-methods'!V:V,'A-methods'!$AG:$AG,"absolute",'A-methods'!$AF:$AF,$B1447,'A-methods'!$I:$I,$C1447,'A-methods'!$A:$A,$D1447)</f>
        <v>34063.526499999993</v>
      </c>
      <c r="Q1447" s="243">
        <f>SUMIFS('A-methods'!W:W,'A-methods'!$AG:$AG,"absolute",'A-methods'!$AF:$AF,$B1447,'A-methods'!$I:$I,$C1447,'A-methods'!$A:$A,$D1447)</f>
        <v>34063.526499999993</v>
      </c>
      <c r="R1447" s="243">
        <f>SUMIFS('A-methods'!X:X,'A-methods'!$AG:$AG,"absolute",'A-methods'!$AF:$AF,$B1447,'A-methods'!$I:$I,$C1447,'A-methods'!$A:$A,$D1447)</f>
        <v>34063.526499999993</v>
      </c>
      <c r="S1447" s="243">
        <f>SUMIFS('A-methods'!Y:Y,'A-methods'!$AG:$AG,"absolute",'A-methods'!$AF:$AF,$B1447,'A-methods'!$I:$I,$C1447,'A-methods'!$A:$A,$D1447)</f>
        <v>34063.526499999993</v>
      </c>
      <c r="T1447" s="243">
        <f>SUMIFS('A-methods'!Z:Z,'A-methods'!$AG:$AG,"absolute",'A-methods'!$AF:$AF,$B1447,'A-methods'!$I:$I,$C1447,'A-methods'!$A:$A,$D1447)</f>
        <v>34063.526499999993</v>
      </c>
      <c r="U1447" s="243">
        <f>SUMIFS('A-methods'!AA:AA,'A-methods'!$AG:$AG,"absolute",'A-methods'!$AF:$AF,$B1447,'A-methods'!$I:$I,$C1447,'A-methods'!$A:$A,$D1447)</f>
        <v>34063.526499999993</v>
      </c>
      <c r="V1447" s="243">
        <f>SUMIFS('A-methods'!AB:AB,'A-methods'!$AG:$AG,"absolute",'A-methods'!$AF:$AF,$B1447,'A-methods'!$I:$I,$C1447,'A-methods'!$A:$A,$D1447)</f>
        <v>34063.526499999993</v>
      </c>
      <c r="W1447" s="243">
        <f>SUMIFS('A-methods'!AC:AC,'A-methods'!$AG:$AG,"absolute",'A-methods'!$AF:$AF,$B1447,'A-methods'!$I:$I,$C1447,'A-methods'!$A:$A,$D1447)</f>
        <v>34063.526499999993</v>
      </c>
      <c r="X1447" s="243">
        <f>SUMIFS('A-methods'!AD:AD,'A-methods'!$AG:$AG,"absolute",'A-methods'!$AF:$AF,$B1447,'A-methods'!$I:$I,$C1447,'A-methods'!$A:$A,$D1447)</f>
        <v>34063.526499999993</v>
      </c>
      <c r="Y1447" s="243">
        <f>SUMIFS('A-methods'!AE:AE,'A-methods'!$AG:$AG,"absolute",'A-methods'!$AF:$AF,$B1447,'A-methods'!$I:$I,$C1447,'A-methods'!$A:$A,$D1447)</f>
        <v>34063.526499999993</v>
      </c>
    </row>
    <row r="1448" spans="1:27">
      <c r="A1448" s="237" t="s">
        <v>260</v>
      </c>
      <c r="B1448" s="221" t="s">
        <v>264</v>
      </c>
      <c r="C1448" s="274" t="str">
        <f t="shared" si="138"/>
        <v>Vic</v>
      </c>
      <c r="D1448" s="272" t="str">
        <f t="shared" si="140"/>
        <v>High</v>
      </c>
      <c r="E1448" s="195">
        <f>SUMIFS('A-methods'!K:K,'A-methods'!$AG:$AG,"absolute",'A-methods'!$AF:$AF,$B1448,'A-methods'!$I:$I,$C1448,'A-methods'!$A:$A,$D1448)</f>
        <v>0</v>
      </c>
      <c r="F1448" s="243">
        <f>SUMIFS('A-methods'!L:L,'A-methods'!$AG:$AG,"absolute",'A-methods'!$AF:$AF,$B1448,'A-methods'!$I:$I,$C1448,'A-methods'!$A:$A,$D1448)</f>
        <v>0</v>
      </c>
      <c r="G1448" s="243">
        <f>SUMIFS('A-methods'!M:M,'A-methods'!$AG:$AG,"absolute",'A-methods'!$AF:$AF,$B1448,'A-methods'!$I:$I,$C1448,'A-methods'!$A:$A,$D1448)</f>
        <v>0</v>
      </c>
      <c r="H1448" s="243">
        <f>SUMIFS('A-methods'!N:N,'A-methods'!$AG:$AG,"absolute",'A-methods'!$AF:$AF,$B1448,'A-methods'!$I:$I,$C1448,'A-methods'!$A:$A,$D1448)</f>
        <v>0</v>
      </c>
      <c r="I1448" s="243">
        <f>SUMIFS('A-methods'!O:O,'A-methods'!$AG:$AG,"absolute",'A-methods'!$AF:$AF,$B1448,'A-methods'!$I:$I,$C1448,'A-methods'!$A:$A,$D1448)</f>
        <v>0</v>
      </c>
      <c r="J1448" s="243">
        <f>SUMIFS('A-methods'!P:P,'A-methods'!$AG:$AG,"absolute",'A-methods'!$AF:$AF,$B1448,'A-methods'!$I:$I,$C1448,'A-methods'!$A:$A,$D1448)</f>
        <v>0</v>
      </c>
      <c r="K1448" s="243">
        <f>SUMIFS('A-methods'!Q:Q,'A-methods'!$AG:$AG,"absolute",'A-methods'!$AF:$AF,$B1448,'A-methods'!$I:$I,$C1448,'A-methods'!$A:$A,$D1448)</f>
        <v>0</v>
      </c>
      <c r="L1448" s="243">
        <f>SUMIFS('A-methods'!R:R,'A-methods'!$AG:$AG,"absolute",'A-methods'!$AF:$AF,$B1448,'A-methods'!$I:$I,$C1448,'A-methods'!$A:$A,$D1448)</f>
        <v>0</v>
      </c>
      <c r="M1448" s="243">
        <f>SUMIFS('A-methods'!S:S,'A-methods'!$AG:$AG,"absolute",'A-methods'!$AF:$AF,$B1448,'A-methods'!$I:$I,$C1448,'A-methods'!$A:$A,$D1448)</f>
        <v>0</v>
      </c>
      <c r="N1448" s="243">
        <f>SUMIFS('A-methods'!T:T,'A-methods'!$AG:$AG,"absolute",'A-methods'!$AF:$AF,$B1448,'A-methods'!$I:$I,$C1448,'A-methods'!$A:$A,$D1448)</f>
        <v>0</v>
      </c>
      <c r="O1448" s="243">
        <f>SUMIFS('A-methods'!U:U,'A-methods'!$AG:$AG,"absolute",'A-methods'!$AF:$AF,$B1448,'A-methods'!$I:$I,$C1448,'A-methods'!$A:$A,$D1448)</f>
        <v>0</v>
      </c>
      <c r="P1448" s="243">
        <f>SUMIFS('A-methods'!V:V,'A-methods'!$AG:$AG,"absolute",'A-methods'!$AF:$AF,$B1448,'A-methods'!$I:$I,$C1448,'A-methods'!$A:$A,$D1448)</f>
        <v>0</v>
      </c>
      <c r="Q1448" s="243">
        <f>SUMIFS('A-methods'!W:W,'A-methods'!$AG:$AG,"absolute",'A-methods'!$AF:$AF,$B1448,'A-methods'!$I:$I,$C1448,'A-methods'!$A:$A,$D1448)</f>
        <v>0</v>
      </c>
      <c r="R1448" s="243">
        <f>SUMIFS('A-methods'!X:X,'A-methods'!$AG:$AG,"absolute",'A-methods'!$AF:$AF,$B1448,'A-methods'!$I:$I,$C1448,'A-methods'!$A:$A,$D1448)</f>
        <v>0</v>
      </c>
      <c r="S1448" s="243">
        <f>SUMIFS('A-methods'!Y:Y,'A-methods'!$AG:$AG,"absolute",'A-methods'!$AF:$AF,$B1448,'A-methods'!$I:$I,$C1448,'A-methods'!$A:$A,$D1448)</f>
        <v>0</v>
      </c>
      <c r="T1448" s="243">
        <f>SUMIFS('A-methods'!Z:Z,'A-methods'!$AG:$AG,"absolute",'A-methods'!$AF:$AF,$B1448,'A-methods'!$I:$I,$C1448,'A-methods'!$A:$A,$D1448)</f>
        <v>0</v>
      </c>
      <c r="U1448" s="243">
        <f>SUMIFS('A-methods'!AA:AA,'A-methods'!$AG:$AG,"absolute",'A-methods'!$AF:$AF,$B1448,'A-methods'!$I:$I,$C1448,'A-methods'!$A:$A,$D1448)</f>
        <v>0</v>
      </c>
      <c r="V1448" s="243">
        <f>SUMIFS('A-methods'!AB:AB,'A-methods'!$AG:$AG,"absolute",'A-methods'!$AF:$AF,$B1448,'A-methods'!$I:$I,$C1448,'A-methods'!$A:$A,$D1448)</f>
        <v>0</v>
      </c>
      <c r="W1448" s="243">
        <f>SUMIFS('A-methods'!AC:AC,'A-methods'!$AG:$AG,"absolute",'A-methods'!$AF:$AF,$B1448,'A-methods'!$I:$I,$C1448,'A-methods'!$A:$A,$D1448)</f>
        <v>0</v>
      </c>
      <c r="X1448" s="243">
        <f>SUMIFS('A-methods'!AD:AD,'A-methods'!$AG:$AG,"absolute",'A-methods'!$AF:$AF,$B1448,'A-methods'!$I:$I,$C1448,'A-methods'!$A:$A,$D1448)</f>
        <v>0</v>
      </c>
      <c r="Y1448" s="243">
        <f>SUMIFS('A-methods'!AE:AE,'A-methods'!$AG:$AG,"absolute",'A-methods'!$AF:$AF,$B1448,'A-methods'!$I:$I,$C1448,'A-methods'!$A:$A,$D1448)</f>
        <v>0</v>
      </c>
    </row>
    <row r="1449" spans="1:27">
      <c r="A1449" s="237" t="s">
        <v>175</v>
      </c>
      <c r="B1449" s="221" t="s">
        <v>373</v>
      </c>
      <c r="C1449" s="274" t="str">
        <f t="shared" si="138"/>
        <v>Vic</v>
      </c>
      <c r="D1449" s="272" t="str">
        <f t="shared" si="140"/>
        <v>High</v>
      </c>
      <c r="E1449" s="195">
        <f>SUMIFS('A-methods'!K:K,'A-methods'!$AG:$AG,"absolute",'A-methods'!$AF:$AF,$B1449,'A-methods'!$I:$I,$C1449,'A-methods'!$A:$A,$D1449)</f>
        <v>0</v>
      </c>
      <c r="F1449" s="243">
        <f>SUMIFS('A-methods'!L:L,'A-methods'!$AG:$AG,"absolute",'A-methods'!$AF:$AF,$B1449,'A-methods'!$I:$I,$C1449,'A-methods'!$A:$A,$D1449)</f>
        <v>0</v>
      </c>
      <c r="G1449" s="243">
        <f>SUMIFS('A-methods'!M:M,'A-methods'!$AG:$AG,"absolute",'A-methods'!$AF:$AF,$B1449,'A-methods'!$I:$I,$C1449,'A-methods'!$A:$A,$D1449)</f>
        <v>0</v>
      </c>
      <c r="H1449" s="243">
        <f>SUMIFS('A-methods'!N:N,'A-methods'!$AG:$AG,"absolute",'A-methods'!$AF:$AF,$B1449,'A-methods'!$I:$I,$C1449,'A-methods'!$A:$A,$D1449)</f>
        <v>0</v>
      </c>
      <c r="I1449" s="243">
        <f>SUMIFS('A-methods'!O:O,'A-methods'!$AG:$AG,"absolute",'A-methods'!$AF:$AF,$B1449,'A-methods'!$I:$I,$C1449,'A-methods'!$A:$A,$D1449)</f>
        <v>0</v>
      </c>
      <c r="J1449" s="243">
        <f>SUMIFS('A-methods'!P:P,'A-methods'!$AG:$AG,"absolute",'A-methods'!$AF:$AF,$B1449,'A-methods'!$I:$I,$C1449,'A-methods'!$A:$A,$D1449)</f>
        <v>0</v>
      </c>
      <c r="K1449" s="243">
        <f>SUMIFS('A-methods'!Q:Q,'A-methods'!$AG:$AG,"absolute",'A-methods'!$AF:$AF,$B1449,'A-methods'!$I:$I,$C1449,'A-methods'!$A:$A,$D1449)</f>
        <v>0</v>
      </c>
      <c r="L1449" s="243">
        <f>SUMIFS('A-methods'!R:R,'A-methods'!$AG:$AG,"absolute",'A-methods'!$AF:$AF,$B1449,'A-methods'!$I:$I,$C1449,'A-methods'!$A:$A,$D1449)</f>
        <v>0</v>
      </c>
      <c r="M1449" s="243">
        <f>SUMIFS('A-methods'!S:S,'A-methods'!$AG:$AG,"absolute",'A-methods'!$AF:$AF,$B1449,'A-methods'!$I:$I,$C1449,'A-methods'!$A:$A,$D1449)</f>
        <v>0</v>
      </c>
      <c r="N1449" s="243">
        <f>SUMIFS('A-methods'!T:T,'A-methods'!$AG:$AG,"absolute",'A-methods'!$AF:$AF,$B1449,'A-methods'!$I:$I,$C1449,'A-methods'!$A:$A,$D1449)</f>
        <v>0</v>
      </c>
      <c r="O1449" s="243">
        <f>SUMIFS('A-methods'!U:U,'A-methods'!$AG:$AG,"absolute",'A-methods'!$AF:$AF,$B1449,'A-methods'!$I:$I,$C1449,'A-methods'!$A:$A,$D1449)</f>
        <v>0</v>
      </c>
      <c r="P1449" s="243">
        <f>SUMIFS('A-methods'!V:V,'A-methods'!$AG:$AG,"absolute",'A-methods'!$AF:$AF,$B1449,'A-methods'!$I:$I,$C1449,'A-methods'!$A:$A,$D1449)</f>
        <v>0</v>
      </c>
      <c r="Q1449" s="243">
        <f>SUMIFS('A-methods'!W:W,'A-methods'!$AG:$AG,"absolute",'A-methods'!$AF:$AF,$B1449,'A-methods'!$I:$I,$C1449,'A-methods'!$A:$A,$D1449)</f>
        <v>0</v>
      </c>
      <c r="R1449" s="243">
        <f>SUMIFS('A-methods'!X:X,'A-methods'!$AG:$AG,"absolute",'A-methods'!$AF:$AF,$B1449,'A-methods'!$I:$I,$C1449,'A-methods'!$A:$A,$D1449)</f>
        <v>0</v>
      </c>
      <c r="S1449" s="243">
        <f>SUMIFS('A-methods'!Y:Y,'A-methods'!$AG:$AG,"absolute",'A-methods'!$AF:$AF,$B1449,'A-methods'!$I:$I,$C1449,'A-methods'!$A:$A,$D1449)</f>
        <v>0</v>
      </c>
      <c r="T1449" s="243">
        <f>SUMIFS('A-methods'!Z:Z,'A-methods'!$AG:$AG,"absolute",'A-methods'!$AF:$AF,$B1449,'A-methods'!$I:$I,$C1449,'A-methods'!$A:$A,$D1449)</f>
        <v>0</v>
      </c>
      <c r="U1449" s="243">
        <f>SUMIFS('A-methods'!AA:AA,'A-methods'!$AG:$AG,"absolute",'A-methods'!$AF:$AF,$B1449,'A-methods'!$I:$I,$C1449,'A-methods'!$A:$A,$D1449)</f>
        <v>0</v>
      </c>
      <c r="V1449" s="243">
        <f>SUMIFS('A-methods'!AB:AB,'A-methods'!$AG:$AG,"absolute",'A-methods'!$AF:$AF,$B1449,'A-methods'!$I:$I,$C1449,'A-methods'!$A:$A,$D1449)</f>
        <v>0</v>
      </c>
      <c r="W1449" s="243">
        <f>SUMIFS('A-methods'!AC:AC,'A-methods'!$AG:$AG,"absolute",'A-methods'!$AF:$AF,$B1449,'A-methods'!$I:$I,$C1449,'A-methods'!$A:$A,$D1449)</f>
        <v>0</v>
      </c>
      <c r="X1449" s="243">
        <f>SUMIFS('A-methods'!AD:AD,'A-methods'!$AG:$AG,"absolute",'A-methods'!$AF:$AF,$B1449,'A-methods'!$I:$I,$C1449,'A-methods'!$A:$A,$D1449)</f>
        <v>0</v>
      </c>
      <c r="Y1449" s="243">
        <f>SUMIFS('A-methods'!AE:AE,'A-methods'!$AG:$AG,"absolute",'A-methods'!$AF:$AF,$B1449,'A-methods'!$I:$I,$C1449,'A-methods'!$A:$A,$D1449)</f>
        <v>0</v>
      </c>
    </row>
    <row r="1450" spans="1:27" s="241" customFormat="1" ht="15">
      <c r="A1450" s="237" t="s">
        <v>189</v>
      </c>
      <c r="B1450" s="221" t="s">
        <v>190</v>
      </c>
      <c r="C1450" s="274" t="str">
        <f t="shared" si="138"/>
        <v>Vic</v>
      </c>
      <c r="D1450" s="272" t="str">
        <f t="shared" si="140"/>
        <v>High</v>
      </c>
      <c r="E1450" s="195">
        <f>SUMIFS('A-methods'!K:K,'A-methods'!$AG:$AG,"absolute",'A-methods'!$AF:$AF,$B1450,'A-methods'!$I:$I,$C1450,'A-methods'!$A:$A,$D1450)</f>
        <v>0</v>
      </c>
      <c r="F1450" s="243">
        <f>SUMIFS('A-methods'!L:L,'A-methods'!$AG:$AG,"absolute",'A-methods'!$AF:$AF,$B1450,'A-methods'!$I:$I,$C1450,'A-methods'!$A:$A,$D1450)</f>
        <v>0</v>
      </c>
      <c r="G1450" s="243">
        <f>SUMIFS('A-methods'!M:M,'A-methods'!$AG:$AG,"absolute",'A-methods'!$AF:$AF,$B1450,'A-methods'!$I:$I,$C1450,'A-methods'!$A:$A,$D1450)</f>
        <v>0</v>
      </c>
      <c r="H1450" s="243">
        <f>SUMIFS('A-methods'!N:N,'A-methods'!$AG:$AG,"absolute",'A-methods'!$AF:$AF,$B1450,'A-methods'!$I:$I,$C1450,'A-methods'!$A:$A,$D1450)</f>
        <v>0</v>
      </c>
      <c r="I1450" s="243">
        <f>SUMIFS('A-methods'!O:O,'A-methods'!$AG:$AG,"absolute",'A-methods'!$AF:$AF,$B1450,'A-methods'!$I:$I,$C1450,'A-methods'!$A:$A,$D1450)</f>
        <v>0</v>
      </c>
      <c r="J1450" s="243">
        <f>SUMIFS('A-methods'!P:P,'A-methods'!$AG:$AG,"absolute",'A-methods'!$AF:$AF,$B1450,'A-methods'!$I:$I,$C1450,'A-methods'!$A:$A,$D1450)</f>
        <v>0</v>
      </c>
      <c r="K1450" s="243">
        <f>SUMIFS('A-methods'!Q:Q,'A-methods'!$AG:$AG,"absolute",'A-methods'!$AF:$AF,$B1450,'A-methods'!$I:$I,$C1450,'A-methods'!$A:$A,$D1450)</f>
        <v>0</v>
      </c>
      <c r="L1450" s="243">
        <f>SUMIFS('A-methods'!R:R,'A-methods'!$AG:$AG,"absolute",'A-methods'!$AF:$AF,$B1450,'A-methods'!$I:$I,$C1450,'A-methods'!$A:$A,$D1450)</f>
        <v>0</v>
      </c>
      <c r="M1450" s="243">
        <f>SUMIFS('A-methods'!S:S,'A-methods'!$AG:$AG,"absolute",'A-methods'!$AF:$AF,$B1450,'A-methods'!$I:$I,$C1450,'A-methods'!$A:$A,$D1450)</f>
        <v>0</v>
      </c>
      <c r="N1450" s="243">
        <f>SUMIFS('A-methods'!T:T,'A-methods'!$AG:$AG,"absolute",'A-methods'!$AF:$AF,$B1450,'A-methods'!$I:$I,$C1450,'A-methods'!$A:$A,$D1450)</f>
        <v>0</v>
      </c>
      <c r="O1450" s="243">
        <f>SUMIFS('A-methods'!U:U,'A-methods'!$AG:$AG,"absolute",'A-methods'!$AF:$AF,$B1450,'A-methods'!$I:$I,$C1450,'A-methods'!$A:$A,$D1450)</f>
        <v>0</v>
      </c>
      <c r="P1450" s="243">
        <f>SUMIFS('A-methods'!V:V,'A-methods'!$AG:$AG,"absolute",'A-methods'!$AF:$AF,$B1450,'A-methods'!$I:$I,$C1450,'A-methods'!$A:$A,$D1450)</f>
        <v>0</v>
      </c>
      <c r="Q1450" s="243">
        <f>SUMIFS('A-methods'!W:W,'A-methods'!$AG:$AG,"absolute",'A-methods'!$AF:$AF,$B1450,'A-methods'!$I:$I,$C1450,'A-methods'!$A:$A,$D1450)</f>
        <v>0</v>
      </c>
      <c r="R1450" s="243">
        <f>SUMIFS('A-methods'!X:X,'A-methods'!$AG:$AG,"absolute",'A-methods'!$AF:$AF,$B1450,'A-methods'!$I:$I,$C1450,'A-methods'!$A:$A,$D1450)</f>
        <v>0</v>
      </c>
      <c r="S1450" s="243">
        <f>SUMIFS('A-methods'!Y:Y,'A-methods'!$AG:$AG,"absolute",'A-methods'!$AF:$AF,$B1450,'A-methods'!$I:$I,$C1450,'A-methods'!$A:$A,$D1450)</f>
        <v>0</v>
      </c>
      <c r="T1450" s="243">
        <f>SUMIFS('A-methods'!Z:Z,'A-methods'!$AG:$AG,"absolute",'A-methods'!$AF:$AF,$B1450,'A-methods'!$I:$I,$C1450,'A-methods'!$A:$A,$D1450)</f>
        <v>0</v>
      </c>
      <c r="U1450" s="243">
        <f>SUMIFS('A-methods'!AA:AA,'A-methods'!$AG:$AG,"absolute",'A-methods'!$AF:$AF,$B1450,'A-methods'!$I:$I,$C1450,'A-methods'!$A:$A,$D1450)</f>
        <v>0</v>
      </c>
      <c r="V1450" s="243">
        <f>SUMIFS('A-methods'!AB:AB,'A-methods'!$AG:$AG,"absolute",'A-methods'!$AF:$AF,$B1450,'A-methods'!$I:$I,$C1450,'A-methods'!$A:$A,$D1450)</f>
        <v>0</v>
      </c>
      <c r="W1450" s="243">
        <f>SUMIFS('A-methods'!AC:AC,'A-methods'!$AG:$AG,"absolute",'A-methods'!$AF:$AF,$B1450,'A-methods'!$I:$I,$C1450,'A-methods'!$A:$A,$D1450)</f>
        <v>0</v>
      </c>
      <c r="X1450" s="243">
        <f>SUMIFS('A-methods'!AD:AD,'A-methods'!$AG:$AG,"absolute",'A-methods'!$AF:$AF,$B1450,'A-methods'!$I:$I,$C1450,'A-methods'!$A:$A,$D1450)</f>
        <v>0</v>
      </c>
      <c r="Y1450" s="243">
        <f>SUMIFS('A-methods'!AE:AE,'A-methods'!$AG:$AG,"absolute",'A-methods'!$AF:$AF,$B1450,'A-methods'!$I:$I,$C1450,'A-methods'!$A:$A,$D1450)</f>
        <v>0</v>
      </c>
      <c r="AA1450" s="356"/>
    </row>
    <row r="1451" spans="1:27" ht="12.75" customHeight="1">
      <c r="A1451" s="244" t="s">
        <v>262</v>
      </c>
      <c r="B1451" s="245" t="s">
        <v>265</v>
      </c>
      <c r="C1451" s="188" t="str">
        <f t="shared" si="138"/>
        <v>Vic</v>
      </c>
      <c r="D1451" s="275" t="str">
        <f t="shared" si="140"/>
        <v>High</v>
      </c>
      <c r="E1451" s="198">
        <f>SUMIFS('A-methods'!K:K,'A-methods'!$AG:$AG,"absolute",'A-methods'!$AF:$AF,$B1451,'A-methods'!$I:$I,$C1451,'A-methods'!$A:$A,$D1451)</f>
        <v>0</v>
      </c>
      <c r="F1451" s="196">
        <f>SUMIFS('A-methods'!L:L,'A-methods'!$AG:$AG,"absolute",'A-methods'!$AF:$AF,$B1451,'A-methods'!$I:$I,$C1451,'A-methods'!$A:$A,$D1451)</f>
        <v>0</v>
      </c>
      <c r="G1451" s="196">
        <f>SUMIFS('A-methods'!M:M,'A-methods'!$AG:$AG,"absolute",'A-methods'!$AF:$AF,$B1451,'A-methods'!$I:$I,$C1451,'A-methods'!$A:$A,$D1451)</f>
        <v>0</v>
      </c>
      <c r="H1451" s="196">
        <f>SUMIFS('A-methods'!N:N,'A-methods'!$AG:$AG,"absolute",'A-methods'!$AF:$AF,$B1451,'A-methods'!$I:$I,$C1451,'A-methods'!$A:$A,$D1451)</f>
        <v>0</v>
      </c>
      <c r="I1451" s="196">
        <f>SUMIFS('A-methods'!O:O,'A-methods'!$AG:$AG,"absolute",'A-methods'!$AF:$AF,$B1451,'A-methods'!$I:$I,$C1451,'A-methods'!$A:$A,$D1451)</f>
        <v>0</v>
      </c>
      <c r="J1451" s="196">
        <f>SUMIFS('A-methods'!P:P,'A-methods'!$AG:$AG,"absolute",'A-methods'!$AF:$AF,$B1451,'A-methods'!$I:$I,$C1451,'A-methods'!$A:$A,$D1451)</f>
        <v>0</v>
      </c>
      <c r="K1451" s="196">
        <f>SUMIFS('A-methods'!Q:Q,'A-methods'!$AG:$AG,"absolute",'A-methods'!$AF:$AF,$B1451,'A-methods'!$I:$I,$C1451,'A-methods'!$A:$A,$D1451)</f>
        <v>0</v>
      </c>
      <c r="L1451" s="196">
        <f>SUMIFS('A-methods'!R:R,'A-methods'!$AG:$AG,"absolute",'A-methods'!$AF:$AF,$B1451,'A-methods'!$I:$I,$C1451,'A-methods'!$A:$A,$D1451)</f>
        <v>0</v>
      </c>
      <c r="M1451" s="196">
        <f>SUMIFS('A-methods'!S:S,'A-methods'!$AG:$AG,"absolute",'A-methods'!$AF:$AF,$B1451,'A-methods'!$I:$I,$C1451,'A-methods'!$A:$A,$D1451)</f>
        <v>0</v>
      </c>
      <c r="N1451" s="196">
        <f>SUMIFS('A-methods'!T:T,'A-methods'!$AG:$AG,"absolute",'A-methods'!$AF:$AF,$B1451,'A-methods'!$I:$I,$C1451,'A-methods'!$A:$A,$D1451)</f>
        <v>0</v>
      </c>
      <c r="O1451" s="196">
        <f>SUMIFS('A-methods'!U:U,'A-methods'!$AG:$AG,"absolute",'A-methods'!$AF:$AF,$B1451,'A-methods'!$I:$I,$C1451,'A-methods'!$A:$A,$D1451)</f>
        <v>0</v>
      </c>
      <c r="P1451" s="196">
        <f>SUMIFS('A-methods'!V:V,'A-methods'!$AG:$AG,"absolute",'A-methods'!$AF:$AF,$B1451,'A-methods'!$I:$I,$C1451,'A-methods'!$A:$A,$D1451)</f>
        <v>0</v>
      </c>
      <c r="Q1451" s="196">
        <f>SUMIFS('A-methods'!W:W,'A-methods'!$AG:$AG,"absolute",'A-methods'!$AF:$AF,$B1451,'A-methods'!$I:$I,$C1451,'A-methods'!$A:$A,$D1451)</f>
        <v>0</v>
      </c>
      <c r="R1451" s="196">
        <f>SUMIFS('A-methods'!X:X,'A-methods'!$AG:$AG,"absolute",'A-methods'!$AF:$AF,$B1451,'A-methods'!$I:$I,$C1451,'A-methods'!$A:$A,$D1451)</f>
        <v>0</v>
      </c>
      <c r="S1451" s="196">
        <f>SUMIFS('A-methods'!Y:Y,'A-methods'!$AG:$AG,"absolute",'A-methods'!$AF:$AF,$B1451,'A-methods'!$I:$I,$C1451,'A-methods'!$A:$A,$D1451)</f>
        <v>0</v>
      </c>
      <c r="T1451" s="196">
        <f>SUMIFS('A-methods'!Z:Z,'A-methods'!$AG:$AG,"absolute",'A-methods'!$AF:$AF,$B1451,'A-methods'!$I:$I,$C1451,'A-methods'!$A:$A,$D1451)</f>
        <v>0</v>
      </c>
      <c r="U1451" s="196">
        <f>SUMIFS('A-methods'!AA:AA,'A-methods'!$AG:$AG,"absolute",'A-methods'!$AF:$AF,$B1451,'A-methods'!$I:$I,$C1451,'A-methods'!$A:$A,$D1451)</f>
        <v>0</v>
      </c>
      <c r="V1451" s="196">
        <f>SUMIFS('A-methods'!AB:AB,'A-methods'!$AG:$AG,"absolute",'A-methods'!$AF:$AF,$B1451,'A-methods'!$I:$I,$C1451,'A-methods'!$A:$A,$D1451)</f>
        <v>0</v>
      </c>
      <c r="W1451" s="196">
        <f>SUMIFS('A-methods'!AC:AC,'A-methods'!$AG:$AG,"absolute",'A-methods'!$AF:$AF,$B1451,'A-methods'!$I:$I,$C1451,'A-methods'!$A:$A,$D1451)</f>
        <v>0</v>
      </c>
      <c r="X1451" s="196">
        <f>SUMIFS('A-methods'!AD:AD,'A-methods'!$AG:$AG,"absolute",'A-methods'!$AF:$AF,$B1451,'A-methods'!$I:$I,$C1451,'A-methods'!$A:$A,$D1451)</f>
        <v>0</v>
      </c>
      <c r="Y1451" s="196">
        <f>SUMIFS('A-methods'!AE:AE,'A-methods'!$AG:$AG,"absolute",'A-methods'!$AF:$AF,$B1451,'A-methods'!$I:$I,$C1451,'A-methods'!$A:$A,$D1451)</f>
        <v>0</v>
      </c>
    </row>
    <row r="1452" spans="1:27">
      <c r="A1452" s="222"/>
      <c r="B1452" s="213"/>
      <c r="C1452" s="250" t="str">
        <f t="shared" si="138"/>
        <v>Vic</v>
      </c>
      <c r="D1452" s="250"/>
      <c r="E1452" s="360">
        <f>SUM(E1424:E1451)</f>
        <v>477078.32454996306</v>
      </c>
      <c r="F1452" s="324">
        <f t="shared" ref="F1452:Y1452" si="141">SUM(F1424:F1451)</f>
        <v>481366.30336821248</v>
      </c>
      <c r="G1452" s="324">
        <f t="shared" si="141"/>
        <v>1611702.6322214841</v>
      </c>
      <c r="H1452" s="324">
        <f t="shared" si="141"/>
        <v>1638620.2151995152</v>
      </c>
      <c r="I1452" s="324">
        <f t="shared" si="141"/>
        <v>1643104.0619222168</v>
      </c>
      <c r="J1452" s="324">
        <f t="shared" si="141"/>
        <v>1647655.1663457586</v>
      </c>
      <c r="K1452" s="324">
        <f t="shared" si="141"/>
        <v>1652274.5373356538</v>
      </c>
      <c r="L1452" s="324">
        <f t="shared" si="141"/>
        <v>1656963.1988903973</v>
      </c>
      <c r="M1452" s="324">
        <f t="shared" si="141"/>
        <v>1661722.1903684619</v>
      </c>
      <c r="N1452" s="324">
        <f t="shared" si="141"/>
        <v>1666552.5667186975</v>
      </c>
      <c r="O1452" s="324">
        <f t="shared" si="141"/>
        <v>1671455.3987141869</v>
      </c>
      <c r="P1452" s="324">
        <f t="shared" si="141"/>
        <v>1676431.7731896085</v>
      </c>
      <c r="Q1452" s="324">
        <f t="shared" si="141"/>
        <v>1681482.7932821612</v>
      </c>
      <c r="R1452" s="324">
        <f t="shared" si="141"/>
        <v>1664109.5786761025</v>
      </c>
      <c r="S1452" s="324">
        <f t="shared" si="141"/>
        <v>1669313.2658509528</v>
      </c>
      <c r="T1452" s="324">
        <f t="shared" si="141"/>
        <v>1674595.0083334257</v>
      </c>
      <c r="U1452" s="324">
        <f t="shared" si="141"/>
        <v>1679955.9769531358</v>
      </c>
      <c r="V1452" s="324">
        <f t="shared" si="141"/>
        <v>559413.32974939316</v>
      </c>
      <c r="W1452" s="324">
        <f t="shared" si="141"/>
        <v>564936.333645634</v>
      </c>
      <c r="X1452" s="324">
        <f t="shared" si="141"/>
        <v>570542.18260031834</v>
      </c>
      <c r="Y1452" s="324">
        <f t="shared" si="141"/>
        <v>576232.11928932311</v>
      </c>
    </row>
    <row r="1453" spans="1:27" ht="15.75">
      <c r="A1453" s="242" t="str">
        <f>A1392</f>
        <v>Vic</v>
      </c>
      <c r="B1453" s="242" t="s">
        <v>212</v>
      </c>
      <c r="C1453" s="250" t="str">
        <f t="shared" si="138"/>
        <v>Vic</v>
      </c>
      <c r="D1453" s="250"/>
      <c r="E1453" s="361" t="str">
        <f>""</f>
        <v/>
      </c>
      <c r="F1453" s="217" t="str">
        <f>""</f>
        <v/>
      </c>
      <c r="G1453" s="217" t="str">
        <f>""</f>
        <v/>
      </c>
      <c r="H1453" s="217" t="str">
        <f>""</f>
        <v/>
      </c>
      <c r="I1453" s="217" t="str">
        <f>""</f>
        <v/>
      </c>
      <c r="J1453" s="217" t="str">
        <f>""</f>
        <v/>
      </c>
      <c r="K1453" s="217" t="str">
        <f>""</f>
        <v/>
      </c>
      <c r="L1453" s="217" t="str">
        <f>""</f>
        <v/>
      </c>
      <c r="M1453" s="217" t="str">
        <f>""</f>
        <v/>
      </c>
      <c r="N1453" s="217" t="str">
        <f>""</f>
        <v/>
      </c>
      <c r="O1453" s="217" t="str">
        <f>""</f>
        <v/>
      </c>
      <c r="P1453" s="217" t="str">
        <f>""</f>
        <v/>
      </c>
      <c r="Q1453" s="217" t="str">
        <f>""</f>
        <v/>
      </c>
      <c r="R1453" s="217" t="str">
        <f>""</f>
        <v/>
      </c>
      <c r="S1453" s="217" t="str">
        <f>""</f>
        <v/>
      </c>
      <c r="T1453" s="217" t="str">
        <f>""</f>
        <v/>
      </c>
      <c r="U1453" s="217" t="str">
        <f>""</f>
        <v/>
      </c>
      <c r="V1453" s="217" t="str">
        <f>""</f>
        <v/>
      </c>
      <c r="W1453" s="217" t="str">
        <f>""</f>
        <v/>
      </c>
      <c r="X1453" s="217" t="str">
        <f>""</f>
        <v/>
      </c>
      <c r="Y1453" s="217" t="str">
        <f>""</f>
        <v/>
      </c>
    </row>
    <row r="1454" spans="1:27">
      <c r="A1454" s="246" t="s">
        <v>21</v>
      </c>
      <c r="B1454" s="247" t="s">
        <v>198</v>
      </c>
      <c r="C1454" s="273" t="str">
        <f t="shared" ref="C1454:C1482" si="142">C1453</f>
        <v>Vic</v>
      </c>
      <c r="D1454" s="271" t="s">
        <v>216</v>
      </c>
      <c r="E1454" s="357">
        <f>SUMIFS('A-methods'!K:K,'A-methods'!$AG:$AG,"absolute",'A-methods'!$AF:$AF,$B1454,'A-methods'!$I:$I,$C1454,'A-methods'!$A:$A,$D1454)</f>
        <v>0</v>
      </c>
      <c r="F1454" s="248">
        <f>SUMIFS('A-methods'!L:L,'A-methods'!$AG:$AG,"absolute",'A-methods'!$AF:$AF,$B1454,'A-methods'!$I:$I,$C1454,'A-methods'!$A:$A,$D1454)</f>
        <v>0</v>
      </c>
      <c r="G1454" s="248">
        <f>SUMIFS('A-methods'!M:M,'A-methods'!$AG:$AG,"absolute",'A-methods'!$AF:$AF,$B1454,'A-methods'!$I:$I,$C1454,'A-methods'!$A:$A,$D1454)</f>
        <v>0</v>
      </c>
      <c r="H1454" s="248">
        <f>SUMIFS('A-methods'!N:N,'A-methods'!$AG:$AG,"absolute",'A-methods'!$AF:$AF,$B1454,'A-methods'!$I:$I,$C1454,'A-methods'!$A:$A,$D1454)</f>
        <v>0</v>
      </c>
      <c r="I1454" s="248">
        <f>SUMIFS('A-methods'!O:O,'A-methods'!$AG:$AG,"absolute",'A-methods'!$AF:$AF,$B1454,'A-methods'!$I:$I,$C1454,'A-methods'!$A:$A,$D1454)</f>
        <v>0</v>
      </c>
      <c r="J1454" s="248">
        <f>SUMIFS('A-methods'!P:P,'A-methods'!$AG:$AG,"absolute",'A-methods'!$AF:$AF,$B1454,'A-methods'!$I:$I,$C1454,'A-methods'!$A:$A,$D1454)</f>
        <v>0</v>
      </c>
      <c r="K1454" s="248">
        <f>SUMIFS('A-methods'!Q:Q,'A-methods'!$AG:$AG,"absolute",'A-methods'!$AF:$AF,$B1454,'A-methods'!$I:$I,$C1454,'A-methods'!$A:$A,$D1454)</f>
        <v>0</v>
      </c>
      <c r="L1454" s="248">
        <f>SUMIFS('A-methods'!R:R,'A-methods'!$AG:$AG,"absolute",'A-methods'!$AF:$AF,$B1454,'A-methods'!$I:$I,$C1454,'A-methods'!$A:$A,$D1454)</f>
        <v>0</v>
      </c>
      <c r="M1454" s="248">
        <f>SUMIFS('A-methods'!S:S,'A-methods'!$AG:$AG,"absolute",'A-methods'!$AF:$AF,$B1454,'A-methods'!$I:$I,$C1454,'A-methods'!$A:$A,$D1454)</f>
        <v>0</v>
      </c>
      <c r="N1454" s="248">
        <f>SUMIFS('A-methods'!T:T,'A-methods'!$AG:$AG,"absolute",'A-methods'!$AF:$AF,$B1454,'A-methods'!$I:$I,$C1454,'A-methods'!$A:$A,$D1454)</f>
        <v>0</v>
      </c>
      <c r="O1454" s="248">
        <f>SUMIFS('A-methods'!U:U,'A-methods'!$AG:$AG,"absolute",'A-methods'!$AF:$AF,$B1454,'A-methods'!$I:$I,$C1454,'A-methods'!$A:$A,$D1454)</f>
        <v>0</v>
      </c>
      <c r="P1454" s="248">
        <f>SUMIFS('A-methods'!V:V,'A-methods'!$AG:$AG,"absolute",'A-methods'!$AF:$AF,$B1454,'A-methods'!$I:$I,$C1454,'A-methods'!$A:$A,$D1454)</f>
        <v>0</v>
      </c>
      <c r="Q1454" s="248">
        <f>SUMIFS('A-methods'!W:W,'A-methods'!$AG:$AG,"absolute",'A-methods'!$AF:$AF,$B1454,'A-methods'!$I:$I,$C1454,'A-methods'!$A:$A,$D1454)</f>
        <v>0</v>
      </c>
      <c r="R1454" s="248">
        <f>SUMIFS('A-methods'!X:X,'A-methods'!$AG:$AG,"absolute",'A-methods'!$AF:$AF,$B1454,'A-methods'!$I:$I,$C1454,'A-methods'!$A:$A,$D1454)</f>
        <v>0</v>
      </c>
      <c r="S1454" s="248">
        <f>SUMIFS('A-methods'!Y:Y,'A-methods'!$AG:$AG,"absolute",'A-methods'!$AF:$AF,$B1454,'A-methods'!$I:$I,$C1454,'A-methods'!$A:$A,$D1454)</f>
        <v>0</v>
      </c>
      <c r="T1454" s="248">
        <f>SUMIFS('A-methods'!Z:Z,'A-methods'!$AG:$AG,"absolute",'A-methods'!$AF:$AF,$B1454,'A-methods'!$I:$I,$C1454,'A-methods'!$A:$A,$D1454)</f>
        <v>0</v>
      </c>
      <c r="U1454" s="248">
        <f>SUMIFS('A-methods'!AA:AA,'A-methods'!$AG:$AG,"absolute",'A-methods'!$AF:$AF,$B1454,'A-methods'!$I:$I,$C1454,'A-methods'!$A:$A,$D1454)</f>
        <v>0</v>
      </c>
      <c r="V1454" s="248">
        <f>SUMIFS('A-methods'!AB:AB,'A-methods'!$AG:$AG,"absolute",'A-methods'!$AF:$AF,$B1454,'A-methods'!$I:$I,$C1454,'A-methods'!$A:$A,$D1454)</f>
        <v>0</v>
      </c>
      <c r="W1454" s="248">
        <f>SUMIFS('A-methods'!AC:AC,'A-methods'!$AG:$AG,"absolute",'A-methods'!$AF:$AF,$B1454,'A-methods'!$I:$I,$C1454,'A-methods'!$A:$A,$D1454)</f>
        <v>0</v>
      </c>
      <c r="X1454" s="248">
        <f>SUMIFS('A-methods'!AD:AD,'A-methods'!$AG:$AG,"absolute",'A-methods'!$AF:$AF,$B1454,'A-methods'!$I:$I,$C1454,'A-methods'!$A:$A,$D1454)</f>
        <v>0</v>
      </c>
      <c r="Y1454" s="248">
        <f>SUMIFS('A-methods'!AE:AE,'A-methods'!$AG:$AG,"absolute",'A-methods'!$AF:$AF,$B1454,'A-methods'!$I:$I,$C1454,'A-methods'!$A:$A,$D1454)</f>
        <v>0</v>
      </c>
    </row>
    <row r="1455" spans="1:27">
      <c r="A1455" s="237" t="s">
        <v>29</v>
      </c>
      <c r="B1455" s="221" t="s">
        <v>30</v>
      </c>
      <c r="C1455" s="274" t="str">
        <f t="shared" si="142"/>
        <v>Vic</v>
      </c>
      <c r="D1455" s="272" t="str">
        <f t="shared" ref="D1455:D1481" si="143">D1454</f>
        <v>Low</v>
      </c>
      <c r="E1455" s="195">
        <f>SUMIFS('A-methods'!K:K,'A-methods'!$AG:$AG,"absolute",'A-methods'!$AF:$AF,$B1455,'A-methods'!$I:$I,$C1455,'A-methods'!$A:$A,$D1455)</f>
        <v>0</v>
      </c>
      <c r="F1455" s="243">
        <f>SUMIFS('A-methods'!L:L,'A-methods'!$AG:$AG,"absolute",'A-methods'!$AF:$AF,$B1455,'A-methods'!$I:$I,$C1455,'A-methods'!$A:$A,$D1455)</f>
        <v>0</v>
      </c>
      <c r="G1455" s="243">
        <f>SUMIFS('A-methods'!M:M,'A-methods'!$AG:$AG,"absolute",'A-methods'!$AF:$AF,$B1455,'A-methods'!$I:$I,$C1455,'A-methods'!$A:$A,$D1455)</f>
        <v>0</v>
      </c>
      <c r="H1455" s="243">
        <f>SUMIFS('A-methods'!N:N,'A-methods'!$AG:$AG,"absolute",'A-methods'!$AF:$AF,$B1455,'A-methods'!$I:$I,$C1455,'A-methods'!$A:$A,$D1455)</f>
        <v>0</v>
      </c>
      <c r="I1455" s="243">
        <f>SUMIFS('A-methods'!O:O,'A-methods'!$AG:$AG,"absolute",'A-methods'!$AF:$AF,$B1455,'A-methods'!$I:$I,$C1455,'A-methods'!$A:$A,$D1455)</f>
        <v>0</v>
      </c>
      <c r="J1455" s="243">
        <f>SUMIFS('A-methods'!P:P,'A-methods'!$AG:$AG,"absolute",'A-methods'!$AF:$AF,$B1455,'A-methods'!$I:$I,$C1455,'A-methods'!$A:$A,$D1455)</f>
        <v>0</v>
      </c>
      <c r="K1455" s="243">
        <f>SUMIFS('A-methods'!Q:Q,'A-methods'!$AG:$AG,"absolute",'A-methods'!$AF:$AF,$B1455,'A-methods'!$I:$I,$C1455,'A-methods'!$A:$A,$D1455)</f>
        <v>0</v>
      </c>
      <c r="L1455" s="243">
        <f>SUMIFS('A-methods'!R:R,'A-methods'!$AG:$AG,"absolute",'A-methods'!$AF:$AF,$B1455,'A-methods'!$I:$I,$C1455,'A-methods'!$A:$A,$D1455)</f>
        <v>0</v>
      </c>
      <c r="M1455" s="243">
        <f>SUMIFS('A-methods'!S:S,'A-methods'!$AG:$AG,"absolute",'A-methods'!$AF:$AF,$B1455,'A-methods'!$I:$I,$C1455,'A-methods'!$A:$A,$D1455)</f>
        <v>0</v>
      </c>
      <c r="N1455" s="243">
        <f>SUMIFS('A-methods'!T:T,'A-methods'!$AG:$AG,"absolute",'A-methods'!$AF:$AF,$B1455,'A-methods'!$I:$I,$C1455,'A-methods'!$A:$A,$D1455)</f>
        <v>0</v>
      </c>
      <c r="O1455" s="243">
        <f>SUMIFS('A-methods'!U:U,'A-methods'!$AG:$AG,"absolute",'A-methods'!$AF:$AF,$B1455,'A-methods'!$I:$I,$C1455,'A-methods'!$A:$A,$D1455)</f>
        <v>0</v>
      </c>
      <c r="P1455" s="243">
        <f>SUMIFS('A-methods'!V:V,'A-methods'!$AG:$AG,"absolute",'A-methods'!$AF:$AF,$B1455,'A-methods'!$I:$I,$C1455,'A-methods'!$A:$A,$D1455)</f>
        <v>0</v>
      </c>
      <c r="Q1455" s="243">
        <f>SUMIFS('A-methods'!W:W,'A-methods'!$AG:$AG,"absolute",'A-methods'!$AF:$AF,$B1455,'A-methods'!$I:$I,$C1455,'A-methods'!$A:$A,$D1455)</f>
        <v>0</v>
      </c>
      <c r="R1455" s="243">
        <f>SUMIFS('A-methods'!X:X,'A-methods'!$AG:$AG,"absolute",'A-methods'!$AF:$AF,$B1455,'A-methods'!$I:$I,$C1455,'A-methods'!$A:$A,$D1455)</f>
        <v>0</v>
      </c>
      <c r="S1455" s="243">
        <f>SUMIFS('A-methods'!Y:Y,'A-methods'!$AG:$AG,"absolute",'A-methods'!$AF:$AF,$B1455,'A-methods'!$I:$I,$C1455,'A-methods'!$A:$A,$D1455)</f>
        <v>0</v>
      </c>
      <c r="T1455" s="243">
        <f>SUMIFS('A-methods'!Z:Z,'A-methods'!$AG:$AG,"absolute",'A-methods'!$AF:$AF,$B1455,'A-methods'!$I:$I,$C1455,'A-methods'!$A:$A,$D1455)</f>
        <v>0</v>
      </c>
      <c r="U1455" s="243">
        <f>SUMIFS('A-methods'!AA:AA,'A-methods'!$AG:$AG,"absolute",'A-methods'!$AF:$AF,$B1455,'A-methods'!$I:$I,$C1455,'A-methods'!$A:$A,$D1455)</f>
        <v>0</v>
      </c>
      <c r="V1455" s="243">
        <f>SUMIFS('A-methods'!AB:AB,'A-methods'!$AG:$AG,"absolute",'A-methods'!$AF:$AF,$B1455,'A-methods'!$I:$I,$C1455,'A-methods'!$A:$A,$D1455)</f>
        <v>0</v>
      </c>
      <c r="W1455" s="243">
        <f>SUMIFS('A-methods'!AC:AC,'A-methods'!$AG:$AG,"absolute",'A-methods'!$AF:$AF,$B1455,'A-methods'!$I:$I,$C1455,'A-methods'!$A:$A,$D1455)</f>
        <v>0</v>
      </c>
      <c r="X1455" s="243">
        <f>SUMIFS('A-methods'!AD:AD,'A-methods'!$AG:$AG,"absolute",'A-methods'!$AF:$AF,$B1455,'A-methods'!$I:$I,$C1455,'A-methods'!$A:$A,$D1455)</f>
        <v>0</v>
      </c>
      <c r="Y1455" s="243">
        <f>SUMIFS('A-methods'!AE:AE,'A-methods'!$AG:$AG,"absolute",'A-methods'!$AF:$AF,$B1455,'A-methods'!$I:$I,$C1455,'A-methods'!$A:$A,$D1455)</f>
        <v>0</v>
      </c>
    </row>
    <row r="1456" spans="1:27">
      <c r="A1456" s="237" t="s">
        <v>33</v>
      </c>
      <c r="B1456" s="221" t="s">
        <v>34</v>
      </c>
      <c r="C1456" s="274" t="str">
        <f t="shared" si="142"/>
        <v>Vic</v>
      </c>
      <c r="D1456" s="272" t="str">
        <f t="shared" si="143"/>
        <v>Low</v>
      </c>
      <c r="E1456" s="195">
        <f>SUMIFS('A-methods'!K:K,'A-methods'!$AG:$AG,"absolute",'A-methods'!$AF:$AF,$B1456,'A-methods'!$I:$I,$C1456,'A-methods'!$A:$A,$D1456)</f>
        <v>0</v>
      </c>
      <c r="F1456" s="243">
        <f>SUMIFS('A-methods'!L:L,'A-methods'!$AG:$AG,"absolute",'A-methods'!$AF:$AF,$B1456,'A-methods'!$I:$I,$C1456,'A-methods'!$A:$A,$D1456)</f>
        <v>0</v>
      </c>
      <c r="G1456" s="243">
        <f>SUMIFS('A-methods'!M:M,'A-methods'!$AG:$AG,"absolute",'A-methods'!$AF:$AF,$B1456,'A-methods'!$I:$I,$C1456,'A-methods'!$A:$A,$D1456)</f>
        <v>0</v>
      </c>
      <c r="H1456" s="243">
        <f>SUMIFS('A-methods'!N:N,'A-methods'!$AG:$AG,"absolute",'A-methods'!$AF:$AF,$B1456,'A-methods'!$I:$I,$C1456,'A-methods'!$A:$A,$D1456)</f>
        <v>0</v>
      </c>
      <c r="I1456" s="243">
        <f>SUMIFS('A-methods'!O:O,'A-methods'!$AG:$AG,"absolute",'A-methods'!$AF:$AF,$B1456,'A-methods'!$I:$I,$C1456,'A-methods'!$A:$A,$D1456)</f>
        <v>0</v>
      </c>
      <c r="J1456" s="243">
        <f>SUMIFS('A-methods'!P:P,'A-methods'!$AG:$AG,"absolute",'A-methods'!$AF:$AF,$B1456,'A-methods'!$I:$I,$C1456,'A-methods'!$A:$A,$D1456)</f>
        <v>0</v>
      </c>
      <c r="K1456" s="243">
        <f>SUMIFS('A-methods'!Q:Q,'A-methods'!$AG:$AG,"absolute",'A-methods'!$AF:$AF,$B1456,'A-methods'!$I:$I,$C1456,'A-methods'!$A:$A,$D1456)</f>
        <v>0</v>
      </c>
      <c r="L1456" s="243">
        <f>SUMIFS('A-methods'!R:R,'A-methods'!$AG:$AG,"absolute",'A-methods'!$AF:$AF,$B1456,'A-methods'!$I:$I,$C1456,'A-methods'!$A:$A,$D1456)</f>
        <v>0</v>
      </c>
      <c r="M1456" s="243">
        <f>SUMIFS('A-methods'!S:S,'A-methods'!$AG:$AG,"absolute",'A-methods'!$AF:$AF,$B1456,'A-methods'!$I:$I,$C1456,'A-methods'!$A:$A,$D1456)</f>
        <v>0</v>
      </c>
      <c r="N1456" s="243">
        <f>SUMIFS('A-methods'!T:T,'A-methods'!$AG:$AG,"absolute",'A-methods'!$AF:$AF,$B1456,'A-methods'!$I:$I,$C1456,'A-methods'!$A:$A,$D1456)</f>
        <v>0</v>
      </c>
      <c r="O1456" s="243">
        <f>SUMIFS('A-methods'!U:U,'A-methods'!$AG:$AG,"absolute",'A-methods'!$AF:$AF,$B1456,'A-methods'!$I:$I,$C1456,'A-methods'!$A:$A,$D1456)</f>
        <v>0</v>
      </c>
      <c r="P1456" s="243">
        <f>SUMIFS('A-methods'!V:V,'A-methods'!$AG:$AG,"absolute",'A-methods'!$AF:$AF,$B1456,'A-methods'!$I:$I,$C1456,'A-methods'!$A:$A,$D1456)</f>
        <v>0</v>
      </c>
      <c r="Q1456" s="243">
        <f>SUMIFS('A-methods'!W:W,'A-methods'!$AG:$AG,"absolute",'A-methods'!$AF:$AF,$B1456,'A-methods'!$I:$I,$C1456,'A-methods'!$A:$A,$D1456)</f>
        <v>0</v>
      </c>
      <c r="R1456" s="243">
        <f>SUMIFS('A-methods'!X:X,'A-methods'!$AG:$AG,"absolute",'A-methods'!$AF:$AF,$B1456,'A-methods'!$I:$I,$C1456,'A-methods'!$A:$A,$D1456)</f>
        <v>0</v>
      </c>
      <c r="S1456" s="243">
        <f>SUMIFS('A-methods'!Y:Y,'A-methods'!$AG:$AG,"absolute",'A-methods'!$AF:$AF,$B1456,'A-methods'!$I:$I,$C1456,'A-methods'!$A:$A,$D1456)</f>
        <v>0</v>
      </c>
      <c r="T1456" s="243">
        <f>SUMIFS('A-methods'!Z:Z,'A-methods'!$AG:$AG,"absolute",'A-methods'!$AF:$AF,$B1456,'A-methods'!$I:$I,$C1456,'A-methods'!$A:$A,$D1456)</f>
        <v>0</v>
      </c>
      <c r="U1456" s="243">
        <f>SUMIFS('A-methods'!AA:AA,'A-methods'!$AG:$AG,"absolute",'A-methods'!$AF:$AF,$B1456,'A-methods'!$I:$I,$C1456,'A-methods'!$A:$A,$D1456)</f>
        <v>0</v>
      </c>
      <c r="V1456" s="243">
        <f>SUMIFS('A-methods'!AB:AB,'A-methods'!$AG:$AG,"absolute",'A-methods'!$AF:$AF,$B1456,'A-methods'!$I:$I,$C1456,'A-methods'!$A:$A,$D1456)</f>
        <v>0</v>
      </c>
      <c r="W1456" s="243">
        <f>SUMIFS('A-methods'!AC:AC,'A-methods'!$AG:$AG,"absolute",'A-methods'!$AF:$AF,$B1456,'A-methods'!$I:$I,$C1456,'A-methods'!$A:$A,$D1456)</f>
        <v>0</v>
      </c>
      <c r="X1456" s="243">
        <f>SUMIFS('A-methods'!AD:AD,'A-methods'!$AG:$AG,"absolute",'A-methods'!$AF:$AF,$B1456,'A-methods'!$I:$I,$C1456,'A-methods'!$A:$A,$D1456)</f>
        <v>0</v>
      </c>
      <c r="Y1456" s="243">
        <f>SUMIFS('A-methods'!AE:AE,'A-methods'!$AG:$AG,"absolute",'A-methods'!$AF:$AF,$B1456,'A-methods'!$I:$I,$C1456,'A-methods'!$A:$A,$D1456)</f>
        <v>0</v>
      </c>
    </row>
    <row r="1457" spans="1:25">
      <c r="A1457" s="237" t="s">
        <v>43</v>
      </c>
      <c r="B1457" s="221" t="s">
        <v>44</v>
      </c>
      <c r="C1457" s="274" t="str">
        <f t="shared" si="142"/>
        <v>Vic</v>
      </c>
      <c r="D1457" s="272" t="str">
        <f t="shared" si="143"/>
        <v>Low</v>
      </c>
      <c r="E1457" s="195">
        <f>SUMIFS('A-methods'!K:K,'A-methods'!$AG:$AG,"absolute",'A-methods'!$AF:$AF,$B1457,'A-methods'!$I:$I,$C1457,'A-methods'!$A:$A,$D1457)</f>
        <v>0</v>
      </c>
      <c r="F1457" s="243">
        <f>SUMIFS('A-methods'!L:L,'A-methods'!$AG:$AG,"absolute",'A-methods'!$AF:$AF,$B1457,'A-methods'!$I:$I,$C1457,'A-methods'!$A:$A,$D1457)</f>
        <v>0</v>
      </c>
      <c r="G1457" s="243">
        <f>SUMIFS('A-methods'!M:M,'A-methods'!$AG:$AG,"absolute",'A-methods'!$AF:$AF,$B1457,'A-methods'!$I:$I,$C1457,'A-methods'!$A:$A,$D1457)</f>
        <v>0</v>
      </c>
      <c r="H1457" s="243">
        <f>SUMIFS('A-methods'!N:N,'A-methods'!$AG:$AG,"absolute",'A-methods'!$AF:$AF,$B1457,'A-methods'!$I:$I,$C1457,'A-methods'!$A:$A,$D1457)</f>
        <v>0</v>
      </c>
      <c r="I1457" s="243">
        <f>SUMIFS('A-methods'!O:O,'A-methods'!$AG:$AG,"absolute",'A-methods'!$AF:$AF,$B1457,'A-methods'!$I:$I,$C1457,'A-methods'!$A:$A,$D1457)</f>
        <v>0</v>
      </c>
      <c r="J1457" s="243">
        <f>SUMIFS('A-methods'!P:P,'A-methods'!$AG:$AG,"absolute",'A-methods'!$AF:$AF,$B1457,'A-methods'!$I:$I,$C1457,'A-methods'!$A:$A,$D1457)</f>
        <v>0</v>
      </c>
      <c r="K1457" s="243">
        <f>SUMIFS('A-methods'!Q:Q,'A-methods'!$AG:$AG,"absolute",'A-methods'!$AF:$AF,$B1457,'A-methods'!$I:$I,$C1457,'A-methods'!$A:$A,$D1457)</f>
        <v>0</v>
      </c>
      <c r="L1457" s="243">
        <f>SUMIFS('A-methods'!R:R,'A-methods'!$AG:$AG,"absolute",'A-methods'!$AF:$AF,$B1457,'A-methods'!$I:$I,$C1457,'A-methods'!$A:$A,$D1457)</f>
        <v>0</v>
      </c>
      <c r="M1457" s="243">
        <f>SUMIFS('A-methods'!S:S,'A-methods'!$AG:$AG,"absolute",'A-methods'!$AF:$AF,$B1457,'A-methods'!$I:$I,$C1457,'A-methods'!$A:$A,$D1457)</f>
        <v>0</v>
      </c>
      <c r="N1457" s="243">
        <f>SUMIFS('A-methods'!T:T,'A-methods'!$AG:$AG,"absolute",'A-methods'!$AF:$AF,$B1457,'A-methods'!$I:$I,$C1457,'A-methods'!$A:$A,$D1457)</f>
        <v>0</v>
      </c>
      <c r="O1457" s="243">
        <f>SUMIFS('A-methods'!U:U,'A-methods'!$AG:$AG,"absolute",'A-methods'!$AF:$AF,$B1457,'A-methods'!$I:$I,$C1457,'A-methods'!$A:$A,$D1457)</f>
        <v>0</v>
      </c>
      <c r="P1457" s="243">
        <f>SUMIFS('A-methods'!V:V,'A-methods'!$AG:$AG,"absolute",'A-methods'!$AF:$AF,$B1457,'A-methods'!$I:$I,$C1457,'A-methods'!$A:$A,$D1457)</f>
        <v>0</v>
      </c>
      <c r="Q1457" s="243">
        <f>SUMIFS('A-methods'!W:W,'A-methods'!$AG:$AG,"absolute",'A-methods'!$AF:$AF,$B1457,'A-methods'!$I:$I,$C1457,'A-methods'!$A:$A,$D1457)</f>
        <v>0</v>
      </c>
      <c r="R1457" s="243">
        <f>SUMIFS('A-methods'!X:X,'A-methods'!$AG:$AG,"absolute",'A-methods'!$AF:$AF,$B1457,'A-methods'!$I:$I,$C1457,'A-methods'!$A:$A,$D1457)</f>
        <v>0</v>
      </c>
      <c r="S1457" s="243">
        <f>SUMIFS('A-methods'!Y:Y,'A-methods'!$AG:$AG,"absolute",'A-methods'!$AF:$AF,$B1457,'A-methods'!$I:$I,$C1457,'A-methods'!$A:$A,$D1457)</f>
        <v>0</v>
      </c>
      <c r="T1457" s="243">
        <f>SUMIFS('A-methods'!Z:Z,'A-methods'!$AG:$AG,"absolute",'A-methods'!$AF:$AF,$B1457,'A-methods'!$I:$I,$C1457,'A-methods'!$A:$A,$D1457)</f>
        <v>0</v>
      </c>
      <c r="U1457" s="243">
        <f>SUMIFS('A-methods'!AA:AA,'A-methods'!$AG:$AG,"absolute",'A-methods'!$AF:$AF,$B1457,'A-methods'!$I:$I,$C1457,'A-methods'!$A:$A,$D1457)</f>
        <v>0</v>
      </c>
      <c r="V1457" s="243">
        <f>SUMIFS('A-methods'!AB:AB,'A-methods'!$AG:$AG,"absolute",'A-methods'!$AF:$AF,$B1457,'A-methods'!$I:$I,$C1457,'A-methods'!$A:$A,$D1457)</f>
        <v>0</v>
      </c>
      <c r="W1457" s="243">
        <f>SUMIFS('A-methods'!AC:AC,'A-methods'!$AG:$AG,"absolute",'A-methods'!$AF:$AF,$B1457,'A-methods'!$I:$I,$C1457,'A-methods'!$A:$A,$D1457)</f>
        <v>0</v>
      </c>
      <c r="X1457" s="243">
        <f>SUMIFS('A-methods'!AD:AD,'A-methods'!$AG:$AG,"absolute",'A-methods'!$AF:$AF,$B1457,'A-methods'!$I:$I,$C1457,'A-methods'!$A:$A,$D1457)</f>
        <v>0</v>
      </c>
      <c r="Y1457" s="243">
        <f>SUMIFS('A-methods'!AE:AE,'A-methods'!$AG:$AG,"absolute",'A-methods'!$AF:$AF,$B1457,'A-methods'!$I:$I,$C1457,'A-methods'!$A:$A,$D1457)</f>
        <v>0</v>
      </c>
    </row>
    <row r="1458" spans="1:25">
      <c r="A1458" s="237" t="s">
        <v>63</v>
      </c>
      <c r="B1458" s="221" t="s">
        <v>64</v>
      </c>
      <c r="C1458" s="274" t="str">
        <f t="shared" si="142"/>
        <v>Vic</v>
      </c>
      <c r="D1458" s="272" t="str">
        <f t="shared" si="143"/>
        <v>Low</v>
      </c>
      <c r="E1458" s="195">
        <f>SUMIFS('A-methods'!K:K,'A-methods'!$AG:$AG,"absolute",'A-methods'!$AF:$AF,$B1458,'A-methods'!$I:$I,$C1458,'A-methods'!$A:$A,$D1458)</f>
        <v>0</v>
      </c>
      <c r="F1458" s="243">
        <f>SUMIFS('A-methods'!L:L,'A-methods'!$AG:$AG,"absolute",'A-methods'!$AF:$AF,$B1458,'A-methods'!$I:$I,$C1458,'A-methods'!$A:$A,$D1458)</f>
        <v>0</v>
      </c>
      <c r="G1458" s="243">
        <f>SUMIFS('A-methods'!M:M,'A-methods'!$AG:$AG,"absolute",'A-methods'!$AF:$AF,$B1458,'A-methods'!$I:$I,$C1458,'A-methods'!$A:$A,$D1458)</f>
        <v>0</v>
      </c>
      <c r="H1458" s="243">
        <f>SUMIFS('A-methods'!N:N,'A-methods'!$AG:$AG,"absolute",'A-methods'!$AF:$AF,$B1458,'A-methods'!$I:$I,$C1458,'A-methods'!$A:$A,$D1458)</f>
        <v>0</v>
      </c>
      <c r="I1458" s="243">
        <f>SUMIFS('A-methods'!O:O,'A-methods'!$AG:$AG,"absolute",'A-methods'!$AF:$AF,$B1458,'A-methods'!$I:$I,$C1458,'A-methods'!$A:$A,$D1458)</f>
        <v>0</v>
      </c>
      <c r="J1458" s="243">
        <f>SUMIFS('A-methods'!P:P,'A-methods'!$AG:$AG,"absolute",'A-methods'!$AF:$AF,$B1458,'A-methods'!$I:$I,$C1458,'A-methods'!$A:$A,$D1458)</f>
        <v>0</v>
      </c>
      <c r="K1458" s="243">
        <f>SUMIFS('A-methods'!Q:Q,'A-methods'!$AG:$AG,"absolute",'A-methods'!$AF:$AF,$B1458,'A-methods'!$I:$I,$C1458,'A-methods'!$A:$A,$D1458)</f>
        <v>0</v>
      </c>
      <c r="L1458" s="243">
        <f>SUMIFS('A-methods'!R:R,'A-methods'!$AG:$AG,"absolute",'A-methods'!$AF:$AF,$B1458,'A-methods'!$I:$I,$C1458,'A-methods'!$A:$A,$D1458)</f>
        <v>0</v>
      </c>
      <c r="M1458" s="243">
        <f>SUMIFS('A-methods'!S:S,'A-methods'!$AG:$AG,"absolute",'A-methods'!$AF:$AF,$B1458,'A-methods'!$I:$I,$C1458,'A-methods'!$A:$A,$D1458)</f>
        <v>0</v>
      </c>
      <c r="N1458" s="243">
        <f>SUMIFS('A-methods'!T:T,'A-methods'!$AG:$AG,"absolute",'A-methods'!$AF:$AF,$B1458,'A-methods'!$I:$I,$C1458,'A-methods'!$A:$A,$D1458)</f>
        <v>0</v>
      </c>
      <c r="O1458" s="243">
        <f>SUMIFS('A-methods'!U:U,'A-methods'!$AG:$AG,"absolute",'A-methods'!$AF:$AF,$B1458,'A-methods'!$I:$I,$C1458,'A-methods'!$A:$A,$D1458)</f>
        <v>0</v>
      </c>
      <c r="P1458" s="243">
        <f>SUMIFS('A-methods'!V:V,'A-methods'!$AG:$AG,"absolute",'A-methods'!$AF:$AF,$B1458,'A-methods'!$I:$I,$C1458,'A-methods'!$A:$A,$D1458)</f>
        <v>0</v>
      </c>
      <c r="Q1458" s="243">
        <f>SUMIFS('A-methods'!W:W,'A-methods'!$AG:$AG,"absolute",'A-methods'!$AF:$AF,$B1458,'A-methods'!$I:$I,$C1458,'A-methods'!$A:$A,$D1458)</f>
        <v>0</v>
      </c>
      <c r="R1458" s="243">
        <f>SUMIFS('A-methods'!X:X,'A-methods'!$AG:$AG,"absolute",'A-methods'!$AF:$AF,$B1458,'A-methods'!$I:$I,$C1458,'A-methods'!$A:$A,$D1458)</f>
        <v>0</v>
      </c>
      <c r="S1458" s="243">
        <f>SUMIFS('A-methods'!Y:Y,'A-methods'!$AG:$AG,"absolute",'A-methods'!$AF:$AF,$B1458,'A-methods'!$I:$I,$C1458,'A-methods'!$A:$A,$D1458)</f>
        <v>0</v>
      </c>
      <c r="T1458" s="243">
        <f>SUMIFS('A-methods'!Z:Z,'A-methods'!$AG:$AG,"absolute",'A-methods'!$AF:$AF,$B1458,'A-methods'!$I:$I,$C1458,'A-methods'!$A:$A,$D1458)</f>
        <v>0</v>
      </c>
      <c r="U1458" s="243">
        <f>SUMIFS('A-methods'!AA:AA,'A-methods'!$AG:$AG,"absolute",'A-methods'!$AF:$AF,$B1458,'A-methods'!$I:$I,$C1458,'A-methods'!$A:$A,$D1458)</f>
        <v>0</v>
      </c>
      <c r="V1458" s="243">
        <f>SUMIFS('A-methods'!AB:AB,'A-methods'!$AG:$AG,"absolute",'A-methods'!$AF:$AF,$B1458,'A-methods'!$I:$I,$C1458,'A-methods'!$A:$A,$D1458)</f>
        <v>0</v>
      </c>
      <c r="W1458" s="243">
        <f>SUMIFS('A-methods'!AC:AC,'A-methods'!$AG:$AG,"absolute",'A-methods'!$AF:$AF,$B1458,'A-methods'!$I:$I,$C1458,'A-methods'!$A:$A,$D1458)</f>
        <v>0</v>
      </c>
      <c r="X1458" s="243">
        <f>SUMIFS('A-methods'!AD:AD,'A-methods'!$AG:$AG,"absolute",'A-methods'!$AF:$AF,$B1458,'A-methods'!$I:$I,$C1458,'A-methods'!$A:$A,$D1458)</f>
        <v>0</v>
      </c>
      <c r="Y1458" s="243">
        <f>SUMIFS('A-methods'!AE:AE,'A-methods'!$AG:$AG,"absolute",'A-methods'!$AF:$AF,$B1458,'A-methods'!$I:$I,$C1458,'A-methods'!$A:$A,$D1458)</f>
        <v>0</v>
      </c>
    </row>
    <row r="1459" spans="1:25">
      <c r="A1459" s="237" t="s">
        <v>75</v>
      </c>
      <c r="B1459" s="221" t="s">
        <v>76</v>
      </c>
      <c r="C1459" s="274" t="str">
        <f t="shared" si="142"/>
        <v>Vic</v>
      </c>
      <c r="D1459" s="272" t="str">
        <f t="shared" si="143"/>
        <v>Low</v>
      </c>
      <c r="E1459" s="195">
        <f>SUMIFS('A-methods'!K:K,'A-methods'!$AG:$AG,"absolute",'A-methods'!$AF:$AF,$B1459,'A-methods'!$I:$I,$C1459,'A-methods'!$A:$A,$D1459)</f>
        <v>0</v>
      </c>
      <c r="F1459" s="243">
        <f>SUMIFS('A-methods'!L:L,'A-methods'!$AG:$AG,"absolute",'A-methods'!$AF:$AF,$B1459,'A-methods'!$I:$I,$C1459,'A-methods'!$A:$A,$D1459)</f>
        <v>0</v>
      </c>
      <c r="G1459" s="243">
        <f>SUMIFS('A-methods'!M:M,'A-methods'!$AG:$AG,"absolute",'A-methods'!$AF:$AF,$B1459,'A-methods'!$I:$I,$C1459,'A-methods'!$A:$A,$D1459)</f>
        <v>0</v>
      </c>
      <c r="H1459" s="243">
        <f>SUMIFS('A-methods'!N:N,'A-methods'!$AG:$AG,"absolute",'A-methods'!$AF:$AF,$B1459,'A-methods'!$I:$I,$C1459,'A-methods'!$A:$A,$D1459)</f>
        <v>0</v>
      </c>
      <c r="I1459" s="243">
        <f>SUMIFS('A-methods'!O:O,'A-methods'!$AG:$AG,"absolute",'A-methods'!$AF:$AF,$B1459,'A-methods'!$I:$I,$C1459,'A-methods'!$A:$A,$D1459)</f>
        <v>0</v>
      </c>
      <c r="J1459" s="243">
        <f>SUMIFS('A-methods'!P:P,'A-methods'!$AG:$AG,"absolute",'A-methods'!$AF:$AF,$B1459,'A-methods'!$I:$I,$C1459,'A-methods'!$A:$A,$D1459)</f>
        <v>0</v>
      </c>
      <c r="K1459" s="243">
        <f>SUMIFS('A-methods'!Q:Q,'A-methods'!$AG:$AG,"absolute",'A-methods'!$AF:$AF,$B1459,'A-methods'!$I:$I,$C1459,'A-methods'!$A:$A,$D1459)</f>
        <v>0</v>
      </c>
      <c r="L1459" s="243">
        <f>SUMIFS('A-methods'!R:R,'A-methods'!$AG:$AG,"absolute",'A-methods'!$AF:$AF,$B1459,'A-methods'!$I:$I,$C1459,'A-methods'!$A:$A,$D1459)</f>
        <v>0</v>
      </c>
      <c r="M1459" s="243">
        <f>SUMIFS('A-methods'!S:S,'A-methods'!$AG:$AG,"absolute",'A-methods'!$AF:$AF,$B1459,'A-methods'!$I:$I,$C1459,'A-methods'!$A:$A,$D1459)</f>
        <v>0</v>
      </c>
      <c r="N1459" s="243">
        <f>SUMIFS('A-methods'!T:T,'A-methods'!$AG:$AG,"absolute",'A-methods'!$AF:$AF,$B1459,'A-methods'!$I:$I,$C1459,'A-methods'!$A:$A,$D1459)</f>
        <v>0</v>
      </c>
      <c r="O1459" s="243">
        <f>SUMIFS('A-methods'!U:U,'A-methods'!$AG:$AG,"absolute",'A-methods'!$AF:$AF,$B1459,'A-methods'!$I:$I,$C1459,'A-methods'!$A:$A,$D1459)</f>
        <v>0</v>
      </c>
      <c r="P1459" s="243">
        <f>SUMIFS('A-methods'!V:V,'A-methods'!$AG:$AG,"absolute",'A-methods'!$AF:$AF,$B1459,'A-methods'!$I:$I,$C1459,'A-methods'!$A:$A,$D1459)</f>
        <v>0</v>
      </c>
      <c r="Q1459" s="243">
        <f>SUMIFS('A-methods'!W:W,'A-methods'!$AG:$AG,"absolute",'A-methods'!$AF:$AF,$B1459,'A-methods'!$I:$I,$C1459,'A-methods'!$A:$A,$D1459)</f>
        <v>0</v>
      </c>
      <c r="R1459" s="243">
        <f>SUMIFS('A-methods'!X:X,'A-methods'!$AG:$AG,"absolute",'A-methods'!$AF:$AF,$B1459,'A-methods'!$I:$I,$C1459,'A-methods'!$A:$A,$D1459)</f>
        <v>0</v>
      </c>
      <c r="S1459" s="243">
        <f>SUMIFS('A-methods'!Y:Y,'A-methods'!$AG:$AG,"absolute",'A-methods'!$AF:$AF,$B1459,'A-methods'!$I:$I,$C1459,'A-methods'!$A:$A,$D1459)</f>
        <v>0</v>
      </c>
      <c r="T1459" s="243">
        <f>SUMIFS('A-methods'!Z:Z,'A-methods'!$AG:$AG,"absolute",'A-methods'!$AF:$AF,$B1459,'A-methods'!$I:$I,$C1459,'A-methods'!$A:$A,$D1459)</f>
        <v>0</v>
      </c>
      <c r="U1459" s="243">
        <f>SUMIFS('A-methods'!AA:AA,'A-methods'!$AG:$AG,"absolute",'A-methods'!$AF:$AF,$B1459,'A-methods'!$I:$I,$C1459,'A-methods'!$A:$A,$D1459)</f>
        <v>0</v>
      </c>
      <c r="V1459" s="243">
        <f>SUMIFS('A-methods'!AB:AB,'A-methods'!$AG:$AG,"absolute",'A-methods'!$AF:$AF,$B1459,'A-methods'!$I:$I,$C1459,'A-methods'!$A:$A,$D1459)</f>
        <v>0</v>
      </c>
      <c r="W1459" s="243">
        <f>SUMIFS('A-methods'!AC:AC,'A-methods'!$AG:$AG,"absolute",'A-methods'!$AF:$AF,$B1459,'A-methods'!$I:$I,$C1459,'A-methods'!$A:$A,$D1459)</f>
        <v>0</v>
      </c>
      <c r="X1459" s="243">
        <f>SUMIFS('A-methods'!AD:AD,'A-methods'!$AG:$AG,"absolute",'A-methods'!$AF:$AF,$B1459,'A-methods'!$I:$I,$C1459,'A-methods'!$A:$A,$D1459)</f>
        <v>0</v>
      </c>
      <c r="Y1459" s="243">
        <f>SUMIFS('A-methods'!AE:AE,'A-methods'!$AG:$AG,"absolute",'A-methods'!$AF:$AF,$B1459,'A-methods'!$I:$I,$C1459,'A-methods'!$A:$A,$D1459)</f>
        <v>0</v>
      </c>
    </row>
    <row r="1460" spans="1:25">
      <c r="A1460" s="237" t="s">
        <v>253</v>
      </c>
      <c r="B1460" s="221" t="s">
        <v>193</v>
      </c>
      <c r="C1460" s="274" t="str">
        <f t="shared" si="142"/>
        <v>Vic</v>
      </c>
      <c r="D1460" s="272" t="str">
        <f t="shared" si="143"/>
        <v>Low</v>
      </c>
      <c r="E1460" s="195">
        <f>SUMIFS('A-methods'!K:K,'A-methods'!$AG:$AG,"absolute",'A-methods'!$AF:$AF,$B1460,'A-methods'!$I:$I,$C1460,'A-methods'!$A:$A,$D1460)</f>
        <v>0</v>
      </c>
      <c r="F1460" s="243">
        <f>SUMIFS('A-methods'!L:L,'A-methods'!$AG:$AG,"absolute",'A-methods'!$AF:$AF,$B1460,'A-methods'!$I:$I,$C1460,'A-methods'!$A:$A,$D1460)</f>
        <v>0</v>
      </c>
      <c r="G1460" s="243">
        <f>SUMIFS('A-methods'!M:M,'A-methods'!$AG:$AG,"absolute",'A-methods'!$AF:$AF,$B1460,'A-methods'!$I:$I,$C1460,'A-methods'!$A:$A,$D1460)</f>
        <v>0</v>
      </c>
      <c r="H1460" s="243">
        <f>SUMIFS('A-methods'!N:N,'A-methods'!$AG:$AG,"absolute",'A-methods'!$AF:$AF,$B1460,'A-methods'!$I:$I,$C1460,'A-methods'!$A:$A,$D1460)</f>
        <v>0</v>
      </c>
      <c r="I1460" s="243">
        <f>SUMIFS('A-methods'!O:O,'A-methods'!$AG:$AG,"absolute",'A-methods'!$AF:$AF,$B1460,'A-methods'!$I:$I,$C1460,'A-methods'!$A:$A,$D1460)</f>
        <v>0</v>
      </c>
      <c r="J1460" s="243">
        <f>SUMIFS('A-methods'!P:P,'A-methods'!$AG:$AG,"absolute",'A-methods'!$AF:$AF,$B1460,'A-methods'!$I:$I,$C1460,'A-methods'!$A:$A,$D1460)</f>
        <v>0</v>
      </c>
      <c r="K1460" s="243">
        <f>SUMIFS('A-methods'!Q:Q,'A-methods'!$AG:$AG,"absolute",'A-methods'!$AF:$AF,$B1460,'A-methods'!$I:$I,$C1460,'A-methods'!$A:$A,$D1460)</f>
        <v>0</v>
      </c>
      <c r="L1460" s="243">
        <f>SUMIFS('A-methods'!R:R,'A-methods'!$AG:$AG,"absolute",'A-methods'!$AF:$AF,$B1460,'A-methods'!$I:$I,$C1460,'A-methods'!$A:$A,$D1460)</f>
        <v>0</v>
      </c>
      <c r="M1460" s="243">
        <f>SUMIFS('A-methods'!S:S,'A-methods'!$AG:$AG,"absolute",'A-methods'!$AF:$AF,$B1460,'A-methods'!$I:$I,$C1460,'A-methods'!$A:$A,$D1460)</f>
        <v>0</v>
      </c>
      <c r="N1460" s="243">
        <f>SUMIFS('A-methods'!T:T,'A-methods'!$AG:$AG,"absolute",'A-methods'!$AF:$AF,$B1460,'A-methods'!$I:$I,$C1460,'A-methods'!$A:$A,$D1460)</f>
        <v>0</v>
      </c>
      <c r="O1460" s="243">
        <f>SUMIFS('A-methods'!U:U,'A-methods'!$AG:$AG,"absolute",'A-methods'!$AF:$AF,$B1460,'A-methods'!$I:$I,$C1460,'A-methods'!$A:$A,$D1460)</f>
        <v>0</v>
      </c>
      <c r="P1460" s="243">
        <f>SUMIFS('A-methods'!V:V,'A-methods'!$AG:$AG,"absolute",'A-methods'!$AF:$AF,$B1460,'A-methods'!$I:$I,$C1460,'A-methods'!$A:$A,$D1460)</f>
        <v>0</v>
      </c>
      <c r="Q1460" s="243">
        <f>SUMIFS('A-methods'!W:W,'A-methods'!$AG:$AG,"absolute",'A-methods'!$AF:$AF,$B1460,'A-methods'!$I:$I,$C1460,'A-methods'!$A:$A,$D1460)</f>
        <v>0</v>
      </c>
      <c r="R1460" s="243">
        <f>SUMIFS('A-methods'!X:X,'A-methods'!$AG:$AG,"absolute",'A-methods'!$AF:$AF,$B1460,'A-methods'!$I:$I,$C1460,'A-methods'!$A:$A,$D1460)</f>
        <v>0</v>
      </c>
      <c r="S1460" s="243">
        <f>SUMIFS('A-methods'!Y:Y,'A-methods'!$AG:$AG,"absolute",'A-methods'!$AF:$AF,$B1460,'A-methods'!$I:$I,$C1460,'A-methods'!$A:$A,$D1460)</f>
        <v>0</v>
      </c>
      <c r="T1460" s="243">
        <f>SUMIFS('A-methods'!Z:Z,'A-methods'!$AG:$AG,"absolute",'A-methods'!$AF:$AF,$B1460,'A-methods'!$I:$I,$C1460,'A-methods'!$A:$A,$D1460)</f>
        <v>0</v>
      </c>
      <c r="U1460" s="243">
        <f>SUMIFS('A-methods'!AA:AA,'A-methods'!$AG:$AG,"absolute",'A-methods'!$AF:$AF,$B1460,'A-methods'!$I:$I,$C1460,'A-methods'!$A:$A,$D1460)</f>
        <v>0</v>
      </c>
      <c r="V1460" s="243">
        <f>SUMIFS('A-methods'!AB:AB,'A-methods'!$AG:$AG,"absolute",'A-methods'!$AF:$AF,$B1460,'A-methods'!$I:$I,$C1460,'A-methods'!$A:$A,$D1460)</f>
        <v>0</v>
      </c>
      <c r="W1460" s="243">
        <f>SUMIFS('A-methods'!AC:AC,'A-methods'!$AG:$AG,"absolute",'A-methods'!$AF:$AF,$B1460,'A-methods'!$I:$I,$C1460,'A-methods'!$A:$A,$D1460)</f>
        <v>0</v>
      </c>
      <c r="X1460" s="243">
        <f>SUMIFS('A-methods'!AD:AD,'A-methods'!$AG:$AG,"absolute",'A-methods'!$AF:$AF,$B1460,'A-methods'!$I:$I,$C1460,'A-methods'!$A:$A,$D1460)</f>
        <v>0</v>
      </c>
      <c r="Y1460" s="243">
        <f>SUMIFS('A-methods'!AE:AE,'A-methods'!$AG:$AG,"absolute",'A-methods'!$AF:$AF,$B1460,'A-methods'!$I:$I,$C1460,'A-methods'!$A:$A,$D1460)</f>
        <v>0</v>
      </c>
    </row>
    <row r="1461" spans="1:25">
      <c r="A1461" s="238" t="s">
        <v>87</v>
      </c>
      <c r="B1461" s="221" t="s">
        <v>88</v>
      </c>
      <c r="C1461" s="274" t="str">
        <f t="shared" si="142"/>
        <v>Vic</v>
      </c>
      <c r="D1461" s="272" t="str">
        <f t="shared" si="143"/>
        <v>Low</v>
      </c>
      <c r="E1461" s="195">
        <f>SUMIFS('A-methods'!K:K,'A-methods'!$AG:$AG,"absolute",'A-methods'!$AF:$AF,$B1461,'A-methods'!$I:$I,$C1461,'A-methods'!$A:$A,$D1461)</f>
        <v>0</v>
      </c>
      <c r="F1461" s="243">
        <f>SUMIFS('A-methods'!L:L,'A-methods'!$AG:$AG,"absolute",'A-methods'!$AF:$AF,$B1461,'A-methods'!$I:$I,$C1461,'A-methods'!$A:$A,$D1461)</f>
        <v>0</v>
      </c>
      <c r="G1461" s="243">
        <f>SUMIFS('A-methods'!M:M,'A-methods'!$AG:$AG,"absolute",'A-methods'!$AF:$AF,$B1461,'A-methods'!$I:$I,$C1461,'A-methods'!$A:$A,$D1461)</f>
        <v>0</v>
      </c>
      <c r="H1461" s="243">
        <f>SUMIFS('A-methods'!N:N,'A-methods'!$AG:$AG,"absolute",'A-methods'!$AF:$AF,$B1461,'A-methods'!$I:$I,$C1461,'A-methods'!$A:$A,$D1461)</f>
        <v>0</v>
      </c>
      <c r="I1461" s="243">
        <f>SUMIFS('A-methods'!O:O,'A-methods'!$AG:$AG,"absolute",'A-methods'!$AF:$AF,$B1461,'A-methods'!$I:$I,$C1461,'A-methods'!$A:$A,$D1461)</f>
        <v>0</v>
      </c>
      <c r="J1461" s="243">
        <f>SUMIFS('A-methods'!P:P,'A-methods'!$AG:$AG,"absolute",'A-methods'!$AF:$AF,$B1461,'A-methods'!$I:$I,$C1461,'A-methods'!$A:$A,$D1461)</f>
        <v>0</v>
      </c>
      <c r="K1461" s="243">
        <f>SUMIFS('A-methods'!Q:Q,'A-methods'!$AG:$AG,"absolute",'A-methods'!$AF:$AF,$B1461,'A-methods'!$I:$I,$C1461,'A-methods'!$A:$A,$D1461)</f>
        <v>0</v>
      </c>
      <c r="L1461" s="243">
        <f>SUMIFS('A-methods'!R:R,'A-methods'!$AG:$AG,"absolute",'A-methods'!$AF:$AF,$B1461,'A-methods'!$I:$I,$C1461,'A-methods'!$A:$A,$D1461)</f>
        <v>0</v>
      </c>
      <c r="M1461" s="243">
        <f>SUMIFS('A-methods'!S:S,'A-methods'!$AG:$AG,"absolute",'A-methods'!$AF:$AF,$B1461,'A-methods'!$I:$I,$C1461,'A-methods'!$A:$A,$D1461)</f>
        <v>0</v>
      </c>
      <c r="N1461" s="243">
        <f>SUMIFS('A-methods'!T:T,'A-methods'!$AG:$AG,"absolute",'A-methods'!$AF:$AF,$B1461,'A-methods'!$I:$I,$C1461,'A-methods'!$A:$A,$D1461)</f>
        <v>0</v>
      </c>
      <c r="O1461" s="243">
        <f>SUMIFS('A-methods'!U:U,'A-methods'!$AG:$AG,"absolute",'A-methods'!$AF:$AF,$B1461,'A-methods'!$I:$I,$C1461,'A-methods'!$A:$A,$D1461)</f>
        <v>0</v>
      </c>
      <c r="P1461" s="243">
        <f>SUMIFS('A-methods'!V:V,'A-methods'!$AG:$AG,"absolute",'A-methods'!$AF:$AF,$B1461,'A-methods'!$I:$I,$C1461,'A-methods'!$A:$A,$D1461)</f>
        <v>0</v>
      </c>
      <c r="Q1461" s="243">
        <f>SUMIFS('A-methods'!W:W,'A-methods'!$AG:$AG,"absolute",'A-methods'!$AF:$AF,$B1461,'A-methods'!$I:$I,$C1461,'A-methods'!$A:$A,$D1461)</f>
        <v>0</v>
      </c>
      <c r="R1461" s="243">
        <f>SUMIFS('A-methods'!X:X,'A-methods'!$AG:$AG,"absolute",'A-methods'!$AF:$AF,$B1461,'A-methods'!$I:$I,$C1461,'A-methods'!$A:$A,$D1461)</f>
        <v>0</v>
      </c>
      <c r="S1461" s="243">
        <f>SUMIFS('A-methods'!Y:Y,'A-methods'!$AG:$AG,"absolute",'A-methods'!$AF:$AF,$B1461,'A-methods'!$I:$I,$C1461,'A-methods'!$A:$A,$D1461)</f>
        <v>0</v>
      </c>
      <c r="T1461" s="243">
        <f>SUMIFS('A-methods'!Z:Z,'A-methods'!$AG:$AG,"absolute",'A-methods'!$AF:$AF,$B1461,'A-methods'!$I:$I,$C1461,'A-methods'!$A:$A,$D1461)</f>
        <v>0</v>
      </c>
      <c r="U1461" s="243">
        <f>SUMIFS('A-methods'!AA:AA,'A-methods'!$AG:$AG,"absolute",'A-methods'!$AF:$AF,$B1461,'A-methods'!$I:$I,$C1461,'A-methods'!$A:$A,$D1461)</f>
        <v>0</v>
      </c>
      <c r="V1461" s="243">
        <f>SUMIFS('A-methods'!AB:AB,'A-methods'!$AG:$AG,"absolute",'A-methods'!$AF:$AF,$B1461,'A-methods'!$I:$I,$C1461,'A-methods'!$A:$A,$D1461)</f>
        <v>0</v>
      </c>
      <c r="W1461" s="243">
        <f>SUMIFS('A-methods'!AC:AC,'A-methods'!$AG:$AG,"absolute",'A-methods'!$AF:$AF,$B1461,'A-methods'!$I:$I,$C1461,'A-methods'!$A:$A,$D1461)</f>
        <v>0</v>
      </c>
      <c r="X1461" s="243">
        <f>SUMIFS('A-methods'!AD:AD,'A-methods'!$AG:$AG,"absolute",'A-methods'!$AF:$AF,$B1461,'A-methods'!$I:$I,$C1461,'A-methods'!$A:$A,$D1461)</f>
        <v>0</v>
      </c>
      <c r="Y1461" s="243">
        <f>SUMIFS('A-methods'!AE:AE,'A-methods'!$AG:$AG,"absolute",'A-methods'!$AF:$AF,$B1461,'A-methods'!$I:$I,$C1461,'A-methods'!$A:$A,$D1461)</f>
        <v>0</v>
      </c>
    </row>
    <row r="1462" spans="1:25">
      <c r="A1462" s="237" t="s">
        <v>91</v>
      </c>
      <c r="B1462" s="221" t="s">
        <v>92</v>
      </c>
      <c r="C1462" s="274" t="str">
        <f t="shared" si="142"/>
        <v>Vic</v>
      </c>
      <c r="D1462" s="272" t="str">
        <f t="shared" si="143"/>
        <v>Low</v>
      </c>
      <c r="E1462" s="195">
        <f>SUMIFS('A-methods'!K:K,'A-methods'!$AG:$AG,"absolute",'A-methods'!$AF:$AF,$B1462,'A-methods'!$I:$I,$C1462,'A-methods'!$A:$A,$D1462)</f>
        <v>0</v>
      </c>
      <c r="F1462" s="243">
        <f>SUMIFS('A-methods'!L:L,'A-methods'!$AG:$AG,"absolute",'A-methods'!$AF:$AF,$B1462,'A-methods'!$I:$I,$C1462,'A-methods'!$A:$A,$D1462)</f>
        <v>0</v>
      </c>
      <c r="G1462" s="243">
        <f>SUMIFS('A-methods'!M:M,'A-methods'!$AG:$AG,"absolute",'A-methods'!$AF:$AF,$B1462,'A-methods'!$I:$I,$C1462,'A-methods'!$A:$A,$D1462)</f>
        <v>0</v>
      </c>
      <c r="H1462" s="243">
        <f>SUMIFS('A-methods'!N:N,'A-methods'!$AG:$AG,"absolute",'A-methods'!$AF:$AF,$B1462,'A-methods'!$I:$I,$C1462,'A-methods'!$A:$A,$D1462)</f>
        <v>0</v>
      </c>
      <c r="I1462" s="243">
        <f>SUMIFS('A-methods'!O:O,'A-methods'!$AG:$AG,"absolute",'A-methods'!$AF:$AF,$B1462,'A-methods'!$I:$I,$C1462,'A-methods'!$A:$A,$D1462)</f>
        <v>0</v>
      </c>
      <c r="J1462" s="243">
        <f>SUMIFS('A-methods'!P:P,'A-methods'!$AG:$AG,"absolute",'A-methods'!$AF:$AF,$B1462,'A-methods'!$I:$I,$C1462,'A-methods'!$A:$A,$D1462)</f>
        <v>0</v>
      </c>
      <c r="K1462" s="243">
        <f>SUMIFS('A-methods'!Q:Q,'A-methods'!$AG:$AG,"absolute",'A-methods'!$AF:$AF,$B1462,'A-methods'!$I:$I,$C1462,'A-methods'!$A:$A,$D1462)</f>
        <v>0</v>
      </c>
      <c r="L1462" s="243">
        <f>SUMIFS('A-methods'!R:R,'A-methods'!$AG:$AG,"absolute",'A-methods'!$AF:$AF,$B1462,'A-methods'!$I:$I,$C1462,'A-methods'!$A:$A,$D1462)</f>
        <v>0</v>
      </c>
      <c r="M1462" s="243">
        <f>SUMIFS('A-methods'!S:S,'A-methods'!$AG:$AG,"absolute",'A-methods'!$AF:$AF,$B1462,'A-methods'!$I:$I,$C1462,'A-methods'!$A:$A,$D1462)</f>
        <v>0</v>
      </c>
      <c r="N1462" s="243">
        <f>SUMIFS('A-methods'!T:T,'A-methods'!$AG:$AG,"absolute",'A-methods'!$AF:$AF,$B1462,'A-methods'!$I:$I,$C1462,'A-methods'!$A:$A,$D1462)</f>
        <v>0</v>
      </c>
      <c r="O1462" s="243">
        <f>SUMIFS('A-methods'!U:U,'A-methods'!$AG:$AG,"absolute",'A-methods'!$AF:$AF,$B1462,'A-methods'!$I:$I,$C1462,'A-methods'!$A:$A,$D1462)</f>
        <v>0</v>
      </c>
      <c r="P1462" s="243">
        <f>SUMIFS('A-methods'!V:V,'A-methods'!$AG:$AG,"absolute",'A-methods'!$AF:$AF,$B1462,'A-methods'!$I:$I,$C1462,'A-methods'!$A:$A,$D1462)</f>
        <v>0</v>
      </c>
      <c r="Q1462" s="243">
        <f>SUMIFS('A-methods'!W:W,'A-methods'!$AG:$AG,"absolute",'A-methods'!$AF:$AF,$B1462,'A-methods'!$I:$I,$C1462,'A-methods'!$A:$A,$D1462)</f>
        <v>0</v>
      </c>
      <c r="R1462" s="243">
        <f>SUMIFS('A-methods'!X:X,'A-methods'!$AG:$AG,"absolute",'A-methods'!$AF:$AF,$B1462,'A-methods'!$I:$I,$C1462,'A-methods'!$A:$A,$D1462)</f>
        <v>0</v>
      </c>
      <c r="S1462" s="243">
        <f>SUMIFS('A-methods'!Y:Y,'A-methods'!$AG:$AG,"absolute",'A-methods'!$AF:$AF,$B1462,'A-methods'!$I:$I,$C1462,'A-methods'!$A:$A,$D1462)</f>
        <v>0</v>
      </c>
      <c r="T1462" s="243">
        <f>SUMIFS('A-methods'!Z:Z,'A-methods'!$AG:$AG,"absolute",'A-methods'!$AF:$AF,$B1462,'A-methods'!$I:$I,$C1462,'A-methods'!$A:$A,$D1462)</f>
        <v>0</v>
      </c>
      <c r="U1462" s="243">
        <f>SUMIFS('A-methods'!AA:AA,'A-methods'!$AG:$AG,"absolute",'A-methods'!$AF:$AF,$B1462,'A-methods'!$I:$I,$C1462,'A-methods'!$A:$A,$D1462)</f>
        <v>0</v>
      </c>
      <c r="V1462" s="243">
        <f>SUMIFS('A-methods'!AB:AB,'A-methods'!$AG:$AG,"absolute",'A-methods'!$AF:$AF,$B1462,'A-methods'!$I:$I,$C1462,'A-methods'!$A:$A,$D1462)</f>
        <v>0</v>
      </c>
      <c r="W1462" s="243">
        <f>SUMIFS('A-methods'!AC:AC,'A-methods'!$AG:$AG,"absolute",'A-methods'!$AF:$AF,$B1462,'A-methods'!$I:$I,$C1462,'A-methods'!$A:$A,$D1462)</f>
        <v>0</v>
      </c>
      <c r="X1462" s="243">
        <f>SUMIFS('A-methods'!AD:AD,'A-methods'!$AG:$AG,"absolute",'A-methods'!$AF:$AF,$B1462,'A-methods'!$I:$I,$C1462,'A-methods'!$A:$A,$D1462)</f>
        <v>0</v>
      </c>
      <c r="Y1462" s="243">
        <f>SUMIFS('A-methods'!AE:AE,'A-methods'!$AG:$AG,"absolute",'A-methods'!$AF:$AF,$B1462,'A-methods'!$I:$I,$C1462,'A-methods'!$A:$A,$D1462)</f>
        <v>0</v>
      </c>
    </row>
    <row r="1463" spans="1:25">
      <c r="A1463" s="237" t="s">
        <v>97</v>
      </c>
      <c r="B1463" s="221" t="s">
        <v>98</v>
      </c>
      <c r="C1463" s="274" t="str">
        <f t="shared" si="142"/>
        <v>Vic</v>
      </c>
      <c r="D1463" s="272" t="str">
        <f t="shared" si="143"/>
        <v>Low</v>
      </c>
      <c r="E1463" s="195">
        <f>SUMIFS('A-methods'!K:K,'A-methods'!$AG:$AG,"absolute",'A-methods'!$AF:$AF,$B1463,'A-methods'!$I:$I,$C1463,'A-methods'!$A:$A,$D1463)</f>
        <v>0</v>
      </c>
      <c r="F1463" s="243">
        <f>SUMIFS('A-methods'!L:L,'A-methods'!$AG:$AG,"absolute",'A-methods'!$AF:$AF,$B1463,'A-methods'!$I:$I,$C1463,'A-methods'!$A:$A,$D1463)</f>
        <v>0</v>
      </c>
      <c r="G1463" s="243">
        <f>SUMIFS('A-methods'!M:M,'A-methods'!$AG:$AG,"absolute",'A-methods'!$AF:$AF,$B1463,'A-methods'!$I:$I,$C1463,'A-methods'!$A:$A,$D1463)</f>
        <v>0</v>
      </c>
      <c r="H1463" s="243">
        <f>SUMIFS('A-methods'!N:N,'A-methods'!$AG:$AG,"absolute",'A-methods'!$AF:$AF,$B1463,'A-methods'!$I:$I,$C1463,'A-methods'!$A:$A,$D1463)</f>
        <v>0</v>
      </c>
      <c r="I1463" s="243">
        <f>SUMIFS('A-methods'!O:O,'A-methods'!$AG:$AG,"absolute",'A-methods'!$AF:$AF,$B1463,'A-methods'!$I:$I,$C1463,'A-methods'!$A:$A,$D1463)</f>
        <v>0</v>
      </c>
      <c r="J1463" s="243">
        <f>SUMIFS('A-methods'!P:P,'A-methods'!$AG:$AG,"absolute",'A-methods'!$AF:$AF,$B1463,'A-methods'!$I:$I,$C1463,'A-methods'!$A:$A,$D1463)</f>
        <v>0</v>
      </c>
      <c r="K1463" s="243">
        <f>SUMIFS('A-methods'!Q:Q,'A-methods'!$AG:$AG,"absolute",'A-methods'!$AF:$AF,$B1463,'A-methods'!$I:$I,$C1463,'A-methods'!$A:$A,$D1463)</f>
        <v>0</v>
      </c>
      <c r="L1463" s="243">
        <f>SUMIFS('A-methods'!R:R,'A-methods'!$AG:$AG,"absolute",'A-methods'!$AF:$AF,$B1463,'A-methods'!$I:$I,$C1463,'A-methods'!$A:$A,$D1463)</f>
        <v>0</v>
      </c>
      <c r="M1463" s="243">
        <f>SUMIFS('A-methods'!S:S,'A-methods'!$AG:$AG,"absolute",'A-methods'!$AF:$AF,$B1463,'A-methods'!$I:$I,$C1463,'A-methods'!$A:$A,$D1463)</f>
        <v>0</v>
      </c>
      <c r="N1463" s="243">
        <f>SUMIFS('A-methods'!T:T,'A-methods'!$AG:$AG,"absolute",'A-methods'!$AF:$AF,$B1463,'A-methods'!$I:$I,$C1463,'A-methods'!$A:$A,$D1463)</f>
        <v>0</v>
      </c>
      <c r="O1463" s="243">
        <f>SUMIFS('A-methods'!U:U,'A-methods'!$AG:$AG,"absolute",'A-methods'!$AF:$AF,$B1463,'A-methods'!$I:$I,$C1463,'A-methods'!$A:$A,$D1463)</f>
        <v>0</v>
      </c>
      <c r="P1463" s="243">
        <f>SUMIFS('A-methods'!V:V,'A-methods'!$AG:$AG,"absolute",'A-methods'!$AF:$AF,$B1463,'A-methods'!$I:$I,$C1463,'A-methods'!$A:$A,$D1463)</f>
        <v>0</v>
      </c>
      <c r="Q1463" s="243">
        <f>SUMIFS('A-methods'!W:W,'A-methods'!$AG:$AG,"absolute",'A-methods'!$AF:$AF,$B1463,'A-methods'!$I:$I,$C1463,'A-methods'!$A:$A,$D1463)</f>
        <v>0</v>
      </c>
      <c r="R1463" s="243">
        <f>SUMIFS('A-methods'!X:X,'A-methods'!$AG:$AG,"absolute",'A-methods'!$AF:$AF,$B1463,'A-methods'!$I:$I,$C1463,'A-methods'!$A:$A,$D1463)</f>
        <v>0</v>
      </c>
      <c r="S1463" s="243">
        <f>SUMIFS('A-methods'!Y:Y,'A-methods'!$AG:$AG,"absolute",'A-methods'!$AF:$AF,$B1463,'A-methods'!$I:$I,$C1463,'A-methods'!$A:$A,$D1463)</f>
        <v>0</v>
      </c>
      <c r="T1463" s="243">
        <f>SUMIFS('A-methods'!Z:Z,'A-methods'!$AG:$AG,"absolute",'A-methods'!$AF:$AF,$B1463,'A-methods'!$I:$I,$C1463,'A-methods'!$A:$A,$D1463)</f>
        <v>0</v>
      </c>
      <c r="U1463" s="243">
        <f>SUMIFS('A-methods'!AA:AA,'A-methods'!$AG:$AG,"absolute",'A-methods'!$AF:$AF,$B1463,'A-methods'!$I:$I,$C1463,'A-methods'!$A:$A,$D1463)</f>
        <v>0</v>
      </c>
      <c r="V1463" s="243">
        <f>SUMIFS('A-methods'!AB:AB,'A-methods'!$AG:$AG,"absolute",'A-methods'!$AF:$AF,$B1463,'A-methods'!$I:$I,$C1463,'A-methods'!$A:$A,$D1463)</f>
        <v>0</v>
      </c>
      <c r="W1463" s="243">
        <f>SUMIFS('A-methods'!AC:AC,'A-methods'!$AG:$AG,"absolute",'A-methods'!$AF:$AF,$B1463,'A-methods'!$I:$I,$C1463,'A-methods'!$A:$A,$D1463)</f>
        <v>0</v>
      </c>
      <c r="X1463" s="243">
        <f>SUMIFS('A-methods'!AD:AD,'A-methods'!$AG:$AG,"absolute",'A-methods'!$AF:$AF,$B1463,'A-methods'!$I:$I,$C1463,'A-methods'!$A:$A,$D1463)</f>
        <v>0</v>
      </c>
      <c r="Y1463" s="243">
        <f>SUMIFS('A-methods'!AE:AE,'A-methods'!$AG:$AG,"absolute",'A-methods'!$AF:$AF,$B1463,'A-methods'!$I:$I,$C1463,'A-methods'!$A:$A,$D1463)</f>
        <v>0</v>
      </c>
    </row>
    <row r="1464" spans="1:25">
      <c r="A1464" s="237" t="s">
        <v>107</v>
      </c>
      <c r="B1464" s="221" t="s">
        <v>108</v>
      </c>
      <c r="C1464" s="274" t="str">
        <f t="shared" si="142"/>
        <v>Vic</v>
      </c>
      <c r="D1464" s="272" t="str">
        <f t="shared" si="143"/>
        <v>Low</v>
      </c>
      <c r="E1464" s="195">
        <f>SUMIFS('A-methods'!K:K,'A-methods'!$AG:$AG,"absolute",'A-methods'!$AF:$AF,$B1464,'A-methods'!$I:$I,$C1464,'A-methods'!$A:$A,$D1464)</f>
        <v>0</v>
      </c>
      <c r="F1464" s="243">
        <f>SUMIFS('A-methods'!L:L,'A-methods'!$AG:$AG,"absolute",'A-methods'!$AF:$AF,$B1464,'A-methods'!$I:$I,$C1464,'A-methods'!$A:$A,$D1464)</f>
        <v>0</v>
      </c>
      <c r="G1464" s="243">
        <f>SUMIFS('A-methods'!M:M,'A-methods'!$AG:$AG,"absolute",'A-methods'!$AF:$AF,$B1464,'A-methods'!$I:$I,$C1464,'A-methods'!$A:$A,$D1464)</f>
        <v>0</v>
      </c>
      <c r="H1464" s="243">
        <f>SUMIFS('A-methods'!N:N,'A-methods'!$AG:$AG,"absolute",'A-methods'!$AF:$AF,$B1464,'A-methods'!$I:$I,$C1464,'A-methods'!$A:$A,$D1464)</f>
        <v>0</v>
      </c>
      <c r="I1464" s="243">
        <f>SUMIFS('A-methods'!O:O,'A-methods'!$AG:$AG,"absolute",'A-methods'!$AF:$AF,$B1464,'A-methods'!$I:$I,$C1464,'A-methods'!$A:$A,$D1464)</f>
        <v>0</v>
      </c>
      <c r="J1464" s="243">
        <f>SUMIFS('A-methods'!P:P,'A-methods'!$AG:$AG,"absolute",'A-methods'!$AF:$AF,$B1464,'A-methods'!$I:$I,$C1464,'A-methods'!$A:$A,$D1464)</f>
        <v>0</v>
      </c>
      <c r="K1464" s="243">
        <f>SUMIFS('A-methods'!Q:Q,'A-methods'!$AG:$AG,"absolute",'A-methods'!$AF:$AF,$B1464,'A-methods'!$I:$I,$C1464,'A-methods'!$A:$A,$D1464)</f>
        <v>0</v>
      </c>
      <c r="L1464" s="243">
        <f>SUMIFS('A-methods'!R:R,'A-methods'!$AG:$AG,"absolute",'A-methods'!$AF:$AF,$B1464,'A-methods'!$I:$I,$C1464,'A-methods'!$A:$A,$D1464)</f>
        <v>0</v>
      </c>
      <c r="M1464" s="243">
        <f>SUMIFS('A-methods'!S:S,'A-methods'!$AG:$AG,"absolute",'A-methods'!$AF:$AF,$B1464,'A-methods'!$I:$I,$C1464,'A-methods'!$A:$A,$D1464)</f>
        <v>0</v>
      </c>
      <c r="N1464" s="243">
        <f>SUMIFS('A-methods'!T:T,'A-methods'!$AG:$AG,"absolute",'A-methods'!$AF:$AF,$B1464,'A-methods'!$I:$I,$C1464,'A-methods'!$A:$A,$D1464)</f>
        <v>0</v>
      </c>
      <c r="O1464" s="243">
        <f>SUMIFS('A-methods'!U:U,'A-methods'!$AG:$AG,"absolute",'A-methods'!$AF:$AF,$B1464,'A-methods'!$I:$I,$C1464,'A-methods'!$A:$A,$D1464)</f>
        <v>0</v>
      </c>
      <c r="P1464" s="243">
        <f>SUMIFS('A-methods'!V:V,'A-methods'!$AG:$AG,"absolute",'A-methods'!$AF:$AF,$B1464,'A-methods'!$I:$I,$C1464,'A-methods'!$A:$A,$D1464)</f>
        <v>0</v>
      </c>
      <c r="Q1464" s="243">
        <f>SUMIFS('A-methods'!W:W,'A-methods'!$AG:$AG,"absolute",'A-methods'!$AF:$AF,$B1464,'A-methods'!$I:$I,$C1464,'A-methods'!$A:$A,$D1464)</f>
        <v>0</v>
      </c>
      <c r="R1464" s="243">
        <f>SUMIFS('A-methods'!X:X,'A-methods'!$AG:$AG,"absolute",'A-methods'!$AF:$AF,$B1464,'A-methods'!$I:$I,$C1464,'A-methods'!$A:$A,$D1464)</f>
        <v>0</v>
      </c>
      <c r="S1464" s="243">
        <f>SUMIFS('A-methods'!Y:Y,'A-methods'!$AG:$AG,"absolute",'A-methods'!$AF:$AF,$B1464,'A-methods'!$I:$I,$C1464,'A-methods'!$A:$A,$D1464)</f>
        <v>0</v>
      </c>
      <c r="T1464" s="243">
        <f>SUMIFS('A-methods'!Z:Z,'A-methods'!$AG:$AG,"absolute",'A-methods'!$AF:$AF,$B1464,'A-methods'!$I:$I,$C1464,'A-methods'!$A:$A,$D1464)</f>
        <v>0</v>
      </c>
      <c r="U1464" s="243">
        <f>SUMIFS('A-methods'!AA:AA,'A-methods'!$AG:$AG,"absolute",'A-methods'!$AF:$AF,$B1464,'A-methods'!$I:$I,$C1464,'A-methods'!$A:$A,$D1464)</f>
        <v>0</v>
      </c>
      <c r="V1464" s="243">
        <f>SUMIFS('A-methods'!AB:AB,'A-methods'!$AG:$AG,"absolute",'A-methods'!$AF:$AF,$B1464,'A-methods'!$I:$I,$C1464,'A-methods'!$A:$A,$D1464)</f>
        <v>0</v>
      </c>
      <c r="W1464" s="243">
        <f>SUMIFS('A-methods'!AC:AC,'A-methods'!$AG:$AG,"absolute",'A-methods'!$AF:$AF,$B1464,'A-methods'!$I:$I,$C1464,'A-methods'!$A:$A,$D1464)</f>
        <v>0</v>
      </c>
      <c r="X1464" s="243">
        <f>SUMIFS('A-methods'!AD:AD,'A-methods'!$AG:$AG,"absolute",'A-methods'!$AF:$AF,$B1464,'A-methods'!$I:$I,$C1464,'A-methods'!$A:$A,$D1464)</f>
        <v>0</v>
      </c>
      <c r="Y1464" s="243">
        <f>SUMIFS('A-methods'!AE:AE,'A-methods'!$AG:$AG,"absolute",'A-methods'!$AF:$AF,$B1464,'A-methods'!$I:$I,$C1464,'A-methods'!$A:$A,$D1464)</f>
        <v>0</v>
      </c>
    </row>
    <row r="1465" spans="1:25">
      <c r="A1465" s="237" t="s">
        <v>115</v>
      </c>
      <c r="B1465" s="221" t="s">
        <v>116</v>
      </c>
      <c r="C1465" s="274" t="str">
        <f t="shared" si="142"/>
        <v>Vic</v>
      </c>
      <c r="D1465" s="272" t="str">
        <f t="shared" si="143"/>
        <v>Low</v>
      </c>
      <c r="E1465" s="195">
        <f>SUMIFS('A-methods'!K:K,'A-methods'!$AG:$AG,"absolute",'A-methods'!$AF:$AF,$B1465,'A-methods'!$I:$I,$C1465,'A-methods'!$A:$A,$D1465)</f>
        <v>0</v>
      </c>
      <c r="F1465" s="243">
        <f>SUMIFS('A-methods'!L:L,'A-methods'!$AG:$AG,"absolute",'A-methods'!$AF:$AF,$B1465,'A-methods'!$I:$I,$C1465,'A-methods'!$A:$A,$D1465)</f>
        <v>0</v>
      </c>
      <c r="G1465" s="243">
        <f>SUMIFS('A-methods'!M:M,'A-methods'!$AG:$AG,"absolute",'A-methods'!$AF:$AF,$B1465,'A-methods'!$I:$I,$C1465,'A-methods'!$A:$A,$D1465)</f>
        <v>0</v>
      </c>
      <c r="H1465" s="243">
        <f>SUMIFS('A-methods'!N:N,'A-methods'!$AG:$AG,"absolute",'A-methods'!$AF:$AF,$B1465,'A-methods'!$I:$I,$C1465,'A-methods'!$A:$A,$D1465)</f>
        <v>0</v>
      </c>
      <c r="I1465" s="243">
        <f>SUMIFS('A-methods'!O:O,'A-methods'!$AG:$AG,"absolute",'A-methods'!$AF:$AF,$B1465,'A-methods'!$I:$I,$C1465,'A-methods'!$A:$A,$D1465)</f>
        <v>0</v>
      </c>
      <c r="J1465" s="243">
        <f>SUMIFS('A-methods'!P:P,'A-methods'!$AG:$AG,"absolute",'A-methods'!$AF:$AF,$B1465,'A-methods'!$I:$I,$C1465,'A-methods'!$A:$A,$D1465)</f>
        <v>0</v>
      </c>
      <c r="K1465" s="243">
        <f>SUMIFS('A-methods'!Q:Q,'A-methods'!$AG:$AG,"absolute",'A-methods'!$AF:$AF,$B1465,'A-methods'!$I:$I,$C1465,'A-methods'!$A:$A,$D1465)</f>
        <v>0</v>
      </c>
      <c r="L1465" s="243">
        <f>SUMIFS('A-methods'!R:R,'A-methods'!$AG:$AG,"absolute",'A-methods'!$AF:$AF,$B1465,'A-methods'!$I:$I,$C1465,'A-methods'!$A:$A,$D1465)</f>
        <v>0</v>
      </c>
      <c r="M1465" s="243">
        <f>SUMIFS('A-methods'!S:S,'A-methods'!$AG:$AG,"absolute",'A-methods'!$AF:$AF,$B1465,'A-methods'!$I:$I,$C1465,'A-methods'!$A:$A,$D1465)</f>
        <v>0</v>
      </c>
      <c r="N1465" s="243">
        <f>SUMIFS('A-methods'!T:T,'A-methods'!$AG:$AG,"absolute",'A-methods'!$AF:$AF,$B1465,'A-methods'!$I:$I,$C1465,'A-methods'!$A:$A,$D1465)</f>
        <v>0</v>
      </c>
      <c r="O1465" s="243">
        <f>SUMIFS('A-methods'!U:U,'A-methods'!$AG:$AG,"absolute",'A-methods'!$AF:$AF,$B1465,'A-methods'!$I:$I,$C1465,'A-methods'!$A:$A,$D1465)</f>
        <v>0</v>
      </c>
      <c r="P1465" s="243">
        <f>SUMIFS('A-methods'!V:V,'A-methods'!$AG:$AG,"absolute",'A-methods'!$AF:$AF,$B1465,'A-methods'!$I:$I,$C1465,'A-methods'!$A:$A,$D1465)</f>
        <v>0</v>
      </c>
      <c r="Q1465" s="243">
        <f>SUMIFS('A-methods'!W:W,'A-methods'!$AG:$AG,"absolute",'A-methods'!$AF:$AF,$B1465,'A-methods'!$I:$I,$C1465,'A-methods'!$A:$A,$D1465)</f>
        <v>0</v>
      </c>
      <c r="R1465" s="243">
        <f>SUMIFS('A-methods'!X:X,'A-methods'!$AG:$AG,"absolute",'A-methods'!$AF:$AF,$B1465,'A-methods'!$I:$I,$C1465,'A-methods'!$A:$A,$D1465)</f>
        <v>0</v>
      </c>
      <c r="S1465" s="243">
        <f>SUMIFS('A-methods'!Y:Y,'A-methods'!$AG:$AG,"absolute",'A-methods'!$AF:$AF,$B1465,'A-methods'!$I:$I,$C1465,'A-methods'!$A:$A,$D1465)</f>
        <v>0</v>
      </c>
      <c r="T1465" s="243">
        <f>SUMIFS('A-methods'!Z:Z,'A-methods'!$AG:$AG,"absolute",'A-methods'!$AF:$AF,$B1465,'A-methods'!$I:$I,$C1465,'A-methods'!$A:$A,$D1465)</f>
        <v>0</v>
      </c>
      <c r="U1465" s="243">
        <f>SUMIFS('A-methods'!AA:AA,'A-methods'!$AG:$AG,"absolute",'A-methods'!$AF:$AF,$B1465,'A-methods'!$I:$I,$C1465,'A-methods'!$A:$A,$D1465)</f>
        <v>0</v>
      </c>
      <c r="V1465" s="243">
        <f>SUMIFS('A-methods'!AB:AB,'A-methods'!$AG:$AG,"absolute",'A-methods'!$AF:$AF,$B1465,'A-methods'!$I:$I,$C1465,'A-methods'!$A:$A,$D1465)</f>
        <v>0</v>
      </c>
      <c r="W1465" s="243">
        <f>SUMIFS('A-methods'!AC:AC,'A-methods'!$AG:$AG,"absolute",'A-methods'!$AF:$AF,$B1465,'A-methods'!$I:$I,$C1465,'A-methods'!$A:$A,$D1465)</f>
        <v>0</v>
      </c>
      <c r="X1465" s="243">
        <f>SUMIFS('A-methods'!AD:AD,'A-methods'!$AG:$AG,"absolute",'A-methods'!$AF:$AF,$B1465,'A-methods'!$I:$I,$C1465,'A-methods'!$A:$A,$D1465)</f>
        <v>0</v>
      </c>
      <c r="Y1465" s="243">
        <f>SUMIFS('A-methods'!AE:AE,'A-methods'!$AG:$AG,"absolute",'A-methods'!$AF:$AF,$B1465,'A-methods'!$I:$I,$C1465,'A-methods'!$A:$A,$D1465)</f>
        <v>0</v>
      </c>
    </row>
    <row r="1466" spans="1:25">
      <c r="A1466" s="237" t="s">
        <v>125</v>
      </c>
      <c r="B1466" s="221" t="s">
        <v>1208</v>
      </c>
      <c r="C1466" s="274" t="str">
        <f t="shared" si="142"/>
        <v>Vic</v>
      </c>
      <c r="D1466" s="272" t="str">
        <f t="shared" si="143"/>
        <v>Low</v>
      </c>
      <c r="E1466" s="195">
        <f>SUMIFS('A-methods'!K:K,'A-methods'!$AG:$AG,"absolute",'A-methods'!$AF:$AF,$B1466,'A-methods'!$I:$I,$C1466,'A-methods'!$A:$A,$D1466)</f>
        <v>0</v>
      </c>
      <c r="F1466" s="243">
        <f>SUMIFS('A-methods'!L:L,'A-methods'!$AG:$AG,"absolute",'A-methods'!$AF:$AF,$B1466,'A-methods'!$I:$I,$C1466,'A-methods'!$A:$A,$D1466)</f>
        <v>0</v>
      </c>
      <c r="G1466" s="243">
        <f>SUMIFS('A-methods'!M:M,'A-methods'!$AG:$AG,"absolute",'A-methods'!$AF:$AF,$B1466,'A-methods'!$I:$I,$C1466,'A-methods'!$A:$A,$D1466)</f>
        <v>0</v>
      </c>
      <c r="H1466" s="243">
        <f>SUMIFS('A-methods'!N:N,'A-methods'!$AG:$AG,"absolute",'A-methods'!$AF:$AF,$B1466,'A-methods'!$I:$I,$C1466,'A-methods'!$A:$A,$D1466)</f>
        <v>0</v>
      </c>
      <c r="I1466" s="243">
        <f>SUMIFS('A-methods'!O:O,'A-methods'!$AG:$AG,"absolute",'A-methods'!$AF:$AF,$B1466,'A-methods'!$I:$I,$C1466,'A-methods'!$A:$A,$D1466)</f>
        <v>0</v>
      </c>
      <c r="J1466" s="243">
        <f>SUMIFS('A-methods'!P:P,'A-methods'!$AG:$AG,"absolute",'A-methods'!$AF:$AF,$B1466,'A-methods'!$I:$I,$C1466,'A-methods'!$A:$A,$D1466)</f>
        <v>0</v>
      </c>
      <c r="K1466" s="243">
        <f>SUMIFS('A-methods'!Q:Q,'A-methods'!$AG:$AG,"absolute",'A-methods'!$AF:$AF,$B1466,'A-methods'!$I:$I,$C1466,'A-methods'!$A:$A,$D1466)</f>
        <v>0</v>
      </c>
      <c r="L1466" s="243">
        <f>SUMIFS('A-methods'!R:R,'A-methods'!$AG:$AG,"absolute",'A-methods'!$AF:$AF,$B1466,'A-methods'!$I:$I,$C1466,'A-methods'!$A:$A,$D1466)</f>
        <v>0</v>
      </c>
      <c r="M1466" s="243">
        <f>SUMIFS('A-methods'!S:S,'A-methods'!$AG:$AG,"absolute",'A-methods'!$AF:$AF,$B1466,'A-methods'!$I:$I,$C1466,'A-methods'!$A:$A,$D1466)</f>
        <v>0</v>
      </c>
      <c r="N1466" s="243">
        <f>SUMIFS('A-methods'!T:T,'A-methods'!$AG:$AG,"absolute",'A-methods'!$AF:$AF,$B1466,'A-methods'!$I:$I,$C1466,'A-methods'!$A:$A,$D1466)</f>
        <v>0</v>
      </c>
      <c r="O1466" s="243">
        <f>SUMIFS('A-methods'!U:U,'A-methods'!$AG:$AG,"absolute",'A-methods'!$AF:$AF,$B1466,'A-methods'!$I:$I,$C1466,'A-methods'!$A:$A,$D1466)</f>
        <v>0</v>
      </c>
      <c r="P1466" s="243">
        <f>SUMIFS('A-methods'!V:V,'A-methods'!$AG:$AG,"absolute",'A-methods'!$AF:$AF,$B1466,'A-methods'!$I:$I,$C1466,'A-methods'!$A:$A,$D1466)</f>
        <v>0</v>
      </c>
      <c r="Q1466" s="243">
        <f>SUMIFS('A-methods'!W:W,'A-methods'!$AG:$AG,"absolute",'A-methods'!$AF:$AF,$B1466,'A-methods'!$I:$I,$C1466,'A-methods'!$A:$A,$D1466)</f>
        <v>0</v>
      </c>
      <c r="R1466" s="243">
        <f>SUMIFS('A-methods'!X:X,'A-methods'!$AG:$AG,"absolute",'A-methods'!$AF:$AF,$B1466,'A-methods'!$I:$I,$C1466,'A-methods'!$A:$A,$D1466)</f>
        <v>0</v>
      </c>
      <c r="S1466" s="243">
        <f>SUMIFS('A-methods'!Y:Y,'A-methods'!$AG:$AG,"absolute",'A-methods'!$AF:$AF,$B1466,'A-methods'!$I:$I,$C1466,'A-methods'!$A:$A,$D1466)</f>
        <v>0</v>
      </c>
      <c r="T1466" s="243">
        <f>SUMIFS('A-methods'!Z:Z,'A-methods'!$AG:$AG,"absolute",'A-methods'!$AF:$AF,$B1466,'A-methods'!$I:$I,$C1466,'A-methods'!$A:$A,$D1466)</f>
        <v>0</v>
      </c>
      <c r="U1466" s="243">
        <f>SUMIFS('A-methods'!AA:AA,'A-methods'!$AG:$AG,"absolute",'A-methods'!$AF:$AF,$B1466,'A-methods'!$I:$I,$C1466,'A-methods'!$A:$A,$D1466)</f>
        <v>0</v>
      </c>
      <c r="V1466" s="243">
        <f>SUMIFS('A-methods'!AB:AB,'A-methods'!$AG:$AG,"absolute",'A-methods'!$AF:$AF,$B1466,'A-methods'!$I:$I,$C1466,'A-methods'!$A:$A,$D1466)</f>
        <v>0</v>
      </c>
      <c r="W1466" s="243">
        <f>SUMIFS('A-methods'!AC:AC,'A-methods'!$AG:$AG,"absolute",'A-methods'!$AF:$AF,$B1466,'A-methods'!$I:$I,$C1466,'A-methods'!$A:$A,$D1466)</f>
        <v>0</v>
      </c>
      <c r="X1466" s="243">
        <f>SUMIFS('A-methods'!AD:AD,'A-methods'!$AG:$AG,"absolute",'A-methods'!$AF:$AF,$B1466,'A-methods'!$I:$I,$C1466,'A-methods'!$A:$A,$D1466)</f>
        <v>0</v>
      </c>
      <c r="Y1466" s="243">
        <f>SUMIFS('A-methods'!AE:AE,'A-methods'!$AG:$AG,"absolute",'A-methods'!$AF:$AF,$B1466,'A-methods'!$I:$I,$C1466,'A-methods'!$A:$A,$D1466)</f>
        <v>0</v>
      </c>
    </row>
    <row r="1467" spans="1:25">
      <c r="A1467" s="237" t="s">
        <v>127</v>
      </c>
      <c r="B1467" s="221" t="s">
        <v>128</v>
      </c>
      <c r="C1467" s="274" t="str">
        <f t="shared" si="142"/>
        <v>Vic</v>
      </c>
      <c r="D1467" s="272" t="str">
        <f t="shared" si="143"/>
        <v>Low</v>
      </c>
      <c r="E1467" s="195">
        <f>SUMIFS('A-methods'!K:K,'A-methods'!$AG:$AG,"absolute",'A-methods'!$AF:$AF,$B1467,'A-methods'!$I:$I,$C1467,'A-methods'!$A:$A,$D1467)</f>
        <v>0</v>
      </c>
      <c r="F1467" s="243">
        <f>SUMIFS('A-methods'!L:L,'A-methods'!$AG:$AG,"absolute",'A-methods'!$AF:$AF,$B1467,'A-methods'!$I:$I,$C1467,'A-methods'!$A:$A,$D1467)</f>
        <v>0</v>
      </c>
      <c r="G1467" s="243">
        <f>SUMIFS('A-methods'!M:M,'A-methods'!$AG:$AG,"absolute",'A-methods'!$AF:$AF,$B1467,'A-methods'!$I:$I,$C1467,'A-methods'!$A:$A,$D1467)</f>
        <v>0</v>
      </c>
      <c r="H1467" s="243">
        <f>SUMIFS('A-methods'!N:N,'A-methods'!$AG:$AG,"absolute",'A-methods'!$AF:$AF,$B1467,'A-methods'!$I:$I,$C1467,'A-methods'!$A:$A,$D1467)</f>
        <v>0</v>
      </c>
      <c r="I1467" s="243">
        <f>SUMIFS('A-methods'!O:O,'A-methods'!$AG:$AG,"absolute",'A-methods'!$AF:$AF,$B1467,'A-methods'!$I:$I,$C1467,'A-methods'!$A:$A,$D1467)</f>
        <v>0</v>
      </c>
      <c r="J1467" s="243">
        <f>SUMIFS('A-methods'!P:P,'A-methods'!$AG:$AG,"absolute",'A-methods'!$AF:$AF,$B1467,'A-methods'!$I:$I,$C1467,'A-methods'!$A:$A,$D1467)</f>
        <v>0</v>
      </c>
      <c r="K1467" s="243">
        <f>SUMIFS('A-methods'!Q:Q,'A-methods'!$AG:$AG,"absolute",'A-methods'!$AF:$AF,$B1467,'A-methods'!$I:$I,$C1467,'A-methods'!$A:$A,$D1467)</f>
        <v>0</v>
      </c>
      <c r="L1467" s="243">
        <f>SUMIFS('A-methods'!R:R,'A-methods'!$AG:$AG,"absolute",'A-methods'!$AF:$AF,$B1467,'A-methods'!$I:$I,$C1467,'A-methods'!$A:$A,$D1467)</f>
        <v>0</v>
      </c>
      <c r="M1467" s="243">
        <f>SUMIFS('A-methods'!S:S,'A-methods'!$AG:$AG,"absolute",'A-methods'!$AF:$AF,$B1467,'A-methods'!$I:$I,$C1467,'A-methods'!$A:$A,$D1467)</f>
        <v>0</v>
      </c>
      <c r="N1467" s="243">
        <f>SUMIFS('A-methods'!T:T,'A-methods'!$AG:$AG,"absolute",'A-methods'!$AF:$AF,$B1467,'A-methods'!$I:$I,$C1467,'A-methods'!$A:$A,$D1467)</f>
        <v>0</v>
      </c>
      <c r="O1467" s="243">
        <f>SUMIFS('A-methods'!U:U,'A-methods'!$AG:$AG,"absolute",'A-methods'!$AF:$AF,$B1467,'A-methods'!$I:$I,$C1467,'A-methods'!$A:$A,$D1467)</f>
        <v>0</v>
      </c>
      <c r="P1467" s="243">
        <f>SUMIFS('A-methods'!V:V,'A-methods'!$AG:$AG,"absolute",'A-methods'!$AF:$AF,$B1467,'A-methods'!$I:$I,$C1467,'A-methods'!$A:$A,$D1467)</f>
        <v>0</v>
      </c>
      <c r="Q1467" s="243">
        <f>SUMIFS('A-methods'!W:W,'A-methods'!$AG:$AG,"absolute",'A-methods'!$AF:$AF,$B1467,'A-methods'!$I:$I,$C1467,'A-methods'!$A:$A,$D1467)</f>
        <v>0</v>
      </c>
      <c r="R1467" s="243">
        <f>SUMIFS('A-methods'!X:X,'A-methods'!$AG:$AG,"absolute",'A-methods'!$AF:$AF,$B1467,'A-methods'!$I:$I,$C1467,'A-methods'!$A:$A,$D1467)</f>
        <v>0</v>
      </c>
      <c r="S1467" s="243">
        <f>SUMIFS('A-methods'!Y:Y,'A-methods'!$AG:$AG,"absolute",'A-methods'!$AF:$AF,$B1467,'A-methods'!$I:$I,$C1467,'A-methods'!$A:$A,$D1467)</f>
        <v>0</v>
      </c>
      <c r="T1467" s="243">
        <f>SUMIFS('A-methods'!Z:Z,'A-methods'!$AG:$AG,"absolute",'A-methods'!$AF:$AF,$B1467,'A-methods'!$I:$I,$C1467,'A-methods'!$A:$A,$D1467)</f>
        <v>0</v>
      </c>
      <c r="U1467" s="243">
        <f>SUMIFS('A-methods'!AA:AA,'A-methods'!$AG:$AG,"absolute",'A-methods'!$AF:$AF,$B1467,'A-methods'!$I:$I,$C1467,'A-methods'!$A:$A,$D1467)</f>
        <v>0</v>
      </c>
      <c r="V1467" s="243">
        <f>SUMIFS('A-methods'!AB:AB,'A-methods'!$AG:$AG,"absolute",'A-methods'!$AF:$AF,$B1467,'A-methods'!$I:$I,$C1467,'A-methods'!$A:$A,$D1467)</f>
        <v>0</v>
      </c>
      <c r="W1467" s="243">
        <f>SUMIFS('A-methods'!AC:AC,'A-methods'!$AG:$AG,"absolute",'A-methods'!$AF:$AF,$B1467,'A-methods'!$I:$I,$C1467,'A-methods'!$A:$A,$D1467)</f>
        <v>0</v>
      </c>
      <c r="X1467" s="243">
        <f>SUMIFS('A-methods'!AD:AD,'A-methods'!$AG:$AG,"absolute",'A-methods'!$AF:$AF,$B1467,'A-methods'!$I:$I,$C1467,'A-methods'!$A:$A,$D1467)</f>
        <v>0</v>
      </c>
      <c r="Y1467" s="243">
        <f>SUMIFS('A-methods'!AE:AE,'A-methods'!$AG:$AG,"absolute",'A-methods'!$AF:$AF,$B1467,'A-methods'!$I:$I,$C1467,'A-methods'!$A:$A,$D1467)</f>
        <v>0</v>
      </c>
    </row>
    <row r="1468" spans="1:25">
      <c r="A1468" s="237" t="s">
        <v>254</v>
      </c>
      <c r="B1468" s="221" t="s">
        <v>202</v>
      </c>
      <c r="C1468" s="274" t="str">
        <f t="shared" si="142"/>
        <v>Vic</v>
      </c>
      <c r="D1468" s="272" t="str">
        <f t="shared" si="143"/>
        <v>Low</v>
      </c>
      <c r="E1468" s="195">
        <f>SUMIFS('A-methods'!K:K,'A-methods'!$AG:$AG,"absolute",'A-methods'!$AF:$AF,$B1468,'A-methods'!$I:$I,$C1468,'A-methods'!$A:$A,$D1468)</f>
        <v>0</v>
      </c>
      <c r="F1468" s="243">
        <f>SUMIFS('A-methods'!L:L,'A-methods'!$AG:$AG,"absolute",'A-methods'!$AF:$AF,$B1468,'A-methods'!$I:$I,$C1468,'A-methods'!$A:$A,$D1468)</f>
        <v>0</v>
      </c>
      <c r="G1468" s="243">
        <f>SUMIFS('A-methods'!M:M,'A-methods'!$AG:$AG,"absolute",'A-methods'!$AF:$AF,$B1468,'A-methods'!$I:$I,$C1468,'A-methods'!$A:$A,$D1468)</f>
        <v>0</v>
      </c>
      <c r="H1468" s="243">
        <f>SUMIFS('A-methods'!N:N,'A-methods'!$AG:$AG,"absolute",'A-methods'!$AF:$AF,$B1468,'A-methods'!$I:$I,$C1468,'A-methods'!$A:$A,$D1468)</f>
        <v>0</v>
      </c>
      <c r="I1468" s="243">
        <f>SUMIFS('A-methods'!O:O,'A-methods'!$AG:$AG,"absolute",'A-methods'!$AF:$AF,$B1468,'A-methods'!$I:$I,$C1468,'A-methods'!$A:$A,$D1468)</f>
        <v>0</v>
      </c>
      <c r="J1468" s="243">
        <f>SUMIFS('A-methods'!P:P,'A-methods'!$AG:$AG,"absolute",'A-methods'!$AF:$AF,$B1468,'A-methods'!$I:$I,$C1468,'A-methods'!$A:$A,$D1468)</f>
        <v>0</v>
      </c>
      <c r="K1468" s="243">
        <f>SUMIFS('A-methods'!Q:Q,'A-methods'!$AG:$AG,"absolute",'A-methods'!$AF:$AF,$B1468,'A-methods'!$I:$I,$C1468,'A-methods'!$A:$A,$D1468)</f>
        <v>0</v>
      </c>
      <c r="L1468" s="243">
        <f>SUMIFS('A-methods'!R:R,'A-methods'!$AG:$AG,"absolute",'A-methods'!$AF:$AF,$B1468,'A-methods'!$I:$I,$C1468,'A-methods'!$A:$A,$D1468)</f>
        <v>0</v>
      </c>
      <c r="M1468" s="243">
        <f>SUMIFS('A-methods'!S:S,'A-methods'!$AG:$AG,"absolute",'A-methods'!$AF:$AF,$B1468,'A-methods'!$I:$I,$C1468,'A-methods'!$A:$A,$D1468)</f>
        <v>0</v>
      </c>
      <c r="N1468" s="243">
        <f>SUMIFS('A-methods'!T:T,'A-methods'!$AG:$AG,"absolute",'A-methods'!$AF:$AF,$B1468,'A-methods'!$I:$I,$C1468,'A-methods'!$A:$A,$D1468)</f>
        <v>0</v>
      </c>
      <c r="O1468" s="243">
        <f>SUMIFS('A-methods'!U:U,'A-methods'!$AG:$AG,"absolute",'A-methods'!$AF:$AF,$B1468,'A-methods'!$I:$I,$C1468,'A-methods'!$A:$A,$D1468)</f>
        <v>0</v>
      </c>
      <c r="P1468" s="243">
        <f>SUMIFS('A-methods'!V:V,'A-methods'!$AG:$AG,"absolute",'A-methods'!$AF:$AF,$B1468,'A-methods'!$I:$I,$C1468,'A-methods'!$A:$A,$D1468)</f>
        <v>0</v>
      </c>
      <c r="Q1468" s="243">
        <f>SUMIFS('A-methods'!W:W,'A-methods'!$AG:$AG,"absolute",'A-methods'!$AF:$AF,$B1468,'A-methods'!$I:$I,$C1468,'A-methods'!$A:$A,$D1468)</f>
        <v>0</v>
      </c>
      <c r="R1468" s="243">
        <f>SUMIFS('A-methods'!X:X,'A-methods'!$AG:$AG,"absolute",'A-methods'!$AF:$AF,$B1468,'A-methods'!$I:$I,$C1468,'A-methods'!$A:$A,$D1468)</f>
        <v>0</v>
      </c>
      <c r="S1468" s="243">
        <f>SUMIFS('A-methods'!Y:Y,'A-methods'!$AG:$AG,"absolute",'A-methods'!$AF:$AF,$B1468,'A-methods'!$I:$I,$C1468,'A-methods'!$A:$A,$D1468)</f>
        <v>0</v>
      </c>
      <c r="T1468" s="243">
        <f>SUMIFS('A-methods'!Z:Z,'A-methods'!$AG:$AG,"absolute",'A-methods'!$AF:$AF,$B1468,'A-methods'!$I:$I,$C1468,'A-methods'!$A:$A,$D1468)</f>
        <v>0</v>
      </c>
      <c r="U1468" s="243">
        <f>SUMIFS('A-methods'!AA:AA,'A-methods'!$AG:$AG,"absolute",'A-methods'!$AF:$AF,$B1468,'A-methods'!$I:$I,$C1468,'A-methods'!$A:$A,$D1468)</f>
        <v>0</v>
      </c>
      <c r="V1468" s="243">
        <f>SUMIFS('A-methods'!AB:AB,'A-methods'!$AG:$AG,"absolute",'A-methods'!$AF:$AF,$B1468,'A-methods'!$I:$I,$C1468,'A-methods'!$A:$A,$D1468)</f>
        <v>0</v>
      </c>
      <c r="W1468" s="243">
        <f>SUMIFS('A-methods'!AC:AC,'A-methods'!$AG:$AG,"absolute",'A-methods'!$AF:$AF,$B1468,'A-methods'!$I:$I,$C1468,'A-methods'!$A:$A,$D1468)</f>
        <v>0</v>
      </c>
      <c r="X1468" s="243">
        <f>SUMIFS('A-methods'!AD:AD,'A-methods'!$AG:$AG,"absolute",'A-methods'!$AF:$AF,$B1468,'A-methods'!$I:$I,$C1468,'A-methods'!$A:$A,$D1468)</f>
        <v>0</v>
      </c>
      <c r="Y1468" s="243">
        <f>SUMIFS('A-methods'!AE:AE,'A-methods'!$AG:$AG,"absolute",'A-methods'!$AF:$AF,$B1468,'A-methods'!$I:$I,$C1468,'A-methods'!$A:$A,$D1468)</f>
        <v>0</v>
      </c>
    </row>
    <row r="1469" spans="1:25">
      <c r="A1469" s="237" t="s">
        <v>255</v>
      </c>
      <c r="B1469" s="221" t="s">
        <v>227</v>
      </c>
      <c r="C1469" s="274" t="str">
        <f t="shared" si="142"/>
        <v>Vic</v>
      </c>
      <c r="D1469" s="272" t="str">
        <f t="shared" si="143"/>
        <v>Low</v>
      </c>
      <c r="E1469" s="195">
        <f>SUMIFS('A-methods'!K:K,'A-methods'!$AG:$AG,"absolute",'A-methods'!$AF:$AF,$B1469,'A-methods'!$I:$I,$C1469,'A-methods'!$A:$A,$D1469)</f>
        <v>0</v>
      </c>
      <c r="F1469" s="243">
        <f>SUMIFS('A-methods'!L:L,'A-methods'!$AG:$AG,"absolute",'A-methods'!$AF:$AF,$B1469,'A-methods'!$I:$I,$C1469,'A-methods'!$A:$A,$D1469)</f>
        <v>0</v>
      </c>
      <c r="G1469" s="243">
        <f>SUMIFS('A-methods'!M:M,'A-methods'!$AG:$AG,"absolute",'A-methods'!$AF:$AF,$B1469,'A-methods'!$I:$I,$C1469,'A-methods'!$A:$A,$D1469)</f>
        <v>0</v>
      </c>
      <c r="H1469" s="243">
        <f>SUMIFS('A-methods'!N:N,'A-methods'!$AG:$AG,"absolute",'A-methods'!$AF:$AF,$B1469,'A-methods'!$I:$I,$C1469,'A-methods'!$A:$A,$D1469)</f>
        <v>0</v>
      </c>
      <c r="I1469" s="243">
        <f>SUMIFS('A-methods'!O:O,'A-methods'!$AG:$AG,"absolute",'A-methods'!$AF:$AF,$B1469,'A-methods'!$I:$I,$C1469,'A-methods'!$A:$A,$D1469)</f>
        <v>0</v>
      </c>
      <c r="J1469" s="243">
        <f>SUMIFS('A-methods'!P:P,'A-methods'!$AG:$AG,"absolute",'A-methods'!$AF:$AF,$B1469,'A-methods'!$I:$I,$C1469,'A-methods'!$A:$A,$D1469)</f>
        <v>0</v>
      </c>
      <c r="K1469" s="243">
        <f>SUMIFS('A-methods'!Q:Q,'A-methods'!$AG:$AG,"absolute",'A-methods'!$AF:$AF,$B1469,'A-methods'!$I:$I,$C1469,'A-methods'!$A:$A,$D1469)</f>
        <v>0</v>
      </c>
      <c r="L1469" s="243">
        <f>SUMIFS('A-methods'!R:R,'A-methods'!$AG:$AG,"absolute",'A-methods'!$AF:$AF,$B1469,'A-methods'!$I:$I,$C1469,'A-methods'!$A:$A,$D1469)</f>
        <v>0</v>
      </c>
      <c r="M1469" s="243">
        <f>SUMIFS('A-methods'!S:S,'A-methods'!$AG:$AG,"absolute",'A-methods'!$AF:$AF,$B1469,'A-methods'!$I:$I,$C1469,'A-methods'!$A:$A,$D1469)</f>
        <v>0</v>
      </c>
      <c r="N1469" s="243">
        <f>SUMIFS('A-methods'!T:T,'A-methods'!$AG:$AG,"absolute",'A-methods'!$AF:$AF,$B1469,'A-methods'!$I:$I,$C1469,'A-methods'!$A:$A,$D1469)</f>
        <v>0</v>
      </c>
      <c r="O1469" s="243">
        <f>SUMIFS('A-methods'!U:U,'A-methods'!$AG:$AG,"absolute",'A-methods'!$AF:$AF,$B1469,'A-methods'!$I:$I,$C1469,'A-methods'!$A:$A,$D1469)</f>
        <v>0</v>
      </c>
      <c r="P1469" s="243">
        <f>SUMIFS('A-methods'!V:V,'A-methods'!$AG:$AG,"absolute",'A-methods'!$AF:$AF,$B1469,'A-methods'!$I:$I,$C1469,'A-methods'!$A:$A,$D1469)</f>
        <v>0</v>
      </c>
      <c r="Q1469" s="243">
        <f>SUMIFS('A-methods'!W:W,'A-methods'!$AG:$AG,"absolute",'A-methods'!$AF:$AF,$B1469,'A-methods'!$I:$I,$C1469,'A-methods'!$A:$A,$D1469)</f>
        <v>0</v>
      </c>
      <c r="R1469" s="243">
        <f>SUMIFS('A-methods'!X:X,'A-methods'!$AG:$AG,"absolute",'A-methods'!$AF:$AF,$B1469,'A-methods'!$I:$I,$C1469,'A-methods'!$A:$A,$D1469)</f>
        <v>0</v>
      </c>
      <c r="S1469" s="243">
        <f>SUMIFS('A-methods'!Y:Y,'A-methods'!$AG:$AG,"absolute",'A-methods'!$AF:$AF,$B1469,'A-methods'!$I:$I,$C1469,'A-methods'!$A:$A,$D1469)</f>
        <v>0</v>
      </c>
      <c r="T1469" s="243">
        <f>SUMIFS('A-methods'!Z:Z,'A-methods'!$AG:$AG,"absolute",'A-methods'!$AF:$AF,$B1469,'A-methods'!$I:$I,$C1469,'A-methods'!$A:$A,$D1469)</f>
        <v>0</v>
      </c>
      <c r="U1469" s="243">
        <f>SUMIFS('A-methods'!AA:AA,'A-methods'!$AG:$AG,"absolute",'A-methods'!$AF:$AF,$B1469,'A-methods'!$I:$I,$C1469,'A-methods'!$A:$A,$D1469)</f>
        <v>0</v>
      </c>
      <c r="V1469" s="243">
        <f>SUMIFS('A-methods'!AB:AB,'A-methods'!$AG:$AG,"absolute",'A-methods'!$AF:$AF,$B1469,'A-methods'!$I:$I,$C1469,'A-methods'!$A:$A,$D1469)</f>
        <v>0</v>
      </c>
      <c r="W1469" s="243">
        <f>SUMIFS('A-methods'!AC:AC,'A-methods'!$AG:$AG,"absolute",'A-methods'!$AF:$AF,$B1469,'A-methods'!$I:$I,$C1469,'A-methods'!$A:$A,$D1469)</f>
        <v>0</v>
      </c>
      <c r="X1469" s="243">
        <f>SUMIFS('A-methods'!AD:AD,'A-methods'!$AG:$AG,"absolute",'A-methods'!$AF:$AF,$B1469,'A-methods'!$I:$I,$C1469,'A-methods'!$A:$A,$D1469)</f>
        <v>0</v>
      </c>
      <c r="Y1469" s="243">
        <f>SUMIFS('A-methods'!AE:AE,'A-methods'!$AG:$AG,"absolute",'A-methods'!$AF:$AF,$B1469,'A-methods'!$I:$I,$C1469,'A-methods'!$A:$A,$D1469)</f>
        <v>0</v>
      </c>
    </row>
    <row r="1470" spans="1:25">
      <c r="A1470" s="237" t="s">
        <v>256</v>
      </c>
      <c r="B1470" s="221" t="s">
        <v>372</v>
      </c>
      <c r="C1470" s="274" t="str">
        <f t="shared" si="142"/>
        <v>Vic</v>
      </c>
      <c r="D1470" s="272" t="str">
        <f t="shared" si="143"/>
        <v>Low</v>
      </c>
      <c r="E1470" s="195">
        <f>SUMIFS('A-methods'!K:K,'A-methods'!$AG:$AG,"absolute",'A-methods'!$AF:$AF,$B1470,'A-methods'!$I:$I,$C1470,'A-methods'!$A:$A,$D1470)</f>
        <v>0</v>
      </c>
      <c r="F1470" s="243">
        <f>SUMIFS('A-methods'!L:L,'A-methods'!$AG:$AG,"absolute",'A-methods'!$AF:$AF,$B1470,'A-methods'!$I:$I,$C1470,'A-methods'!$A:$A,$D1470)</f>
        <v>0</v>
      </c>
      <c r="G1470" s="243">
        <f>SUMIFS('A-methods'!M:M,'A-methods'!$AG:$AG,"absolute",'A-methods'!$AF:$AF,$B1470,'A-methods'!$I:$I,$C1470,'A-methods'!$A:$A,$D1470)</f>
        <v>0</v>
      </c>
      <c r="H1470" s="243">
        <f>SUMIFS('A-methods'!N:N,'A-methods'!$AG:$AG,"absolute",'A-methods'!$AF:$AF,$B1470,'A-methods'!$I:$I,$C1470,'A-methods'!$A:$A,$D1470)</f>
        <v>0</v>
      </c>
      <c r="I1470" s="243">
        <f>SUMIFS('A-methods'!O:O,'A-methods'!$AG:$AG,"absolute",'A-methods'!$AF:$AF,$B1470,'A-methods'!$I:$I,$C1470,'A-methods'!$A:$A,$D1470)</f>
        <v>0</v>
      </c>
      <c r="J1470" s="243">
        <f>SUMIFS('A-methods'!P:P,'A-methods'!$AG:$AG,"absolute",'A-methods'!$AF:$AF,$B1470,'A-methods'!$I:$I,$C1470,'A-methods'!$A:$A,$D1470)</f>
        <v>0</v>
      </c>
      <c r="K1470" s="243">
        <f>SUMIFS('A-methods'!Q:Q,'A-methods'!$AG:$AG,"absolute",'A-methods'!$AF:$AF,$B1470,'A-methods'!$I:$I,$C1470,'A-methods'!$A:$A,$D1470)</f>
        <v>0</v>
      </c>
      <c r="L1470" s="243">
        <f>SUMIFS('A-methods'!R:R,'A-methods'!$AG:$AG,"absolute",'A-methods'!$AF:$AF,$B1470,'A-methods'!$I:$I,$C1470,'A-methods'!$A:$A,$D1470)</f>
        <v>0</v>
      </c>
      <c r="M1470" s="243">
        <f>SUMIFS('A-methods'!S:S,'A-methods'!$AG:$AG,"absolute",'A-methods'!$AF:$AF,$B1470,'A-methods'!$I:$I,$C1470,'A-methods'!$A:$A,$D1470)</f>
        <v>0</v>
      </c>
      <c r="N1470" s="243">
        <f>SUMIFS('A-methods'!T:T,'A-methods'!$AG:$AG,"absolute",'A-methods'!$AF:$AF,$B1470,'A-methods'!$I:$I,$C1470,'A-methods'!$A:$A,$D1470)</f>
        <v>0</v>
      </c>
      <c r="O1470" s="243">
        <f>SUMIFS('A-methods'!U:U,'A-methods'!$AG:$AG,"absolute",'A-methods'!$AF:$AF,$B1470,'A-methods'!$I:$I,$C1470,'A-methods'!$A:$A,$D1470)</f>
        <v>0</v>
      </c>
      <c r="P1470" s="243">
        <f>SUMIFS('A-methods'!V:V,'A-methods'!$AG:$AG,"absolute",'A-methods'!$AF:$AF,$B1470,'A-methods'!$I:$I,$C1470,'A-methods'!$A:$A,$D1470)</f>
        <v>0</v>
      </c>
      <c r="Q1470" s="243">
        <f>SUMIFS('A-methods'!W:W,'A-methods'!$AG:$AG,"absolute",'A-methods'!$AF:$AF,$B1470,'A-methods'!$I:$I,$C1470,'A-methods'!$A:$A,$D1470)</f>
        <v>0</v>
      </c>
      <c r="R1470" s="243">
        <f>SUMIFS('A-methods'!X:X,'A-methods'!$AG:$AG,"absolute",'A-methods'!$AF:$AF,$B1470,'A-methods'!$I:$I,$C1470,'A-methods'!$A:$A,$D1470)</f>
        <v>0</v>
      </c>
      <c r="S1470" s="243">
        <f>SUMIFS('A-methods'!Y:Y,'A-methods'!$AG:$AG,"absolute",'A-methods'!$AF:$AF,$B1470,'A-methods'!$I:$I,$C1470,'A-methods'!$A:$A,$D1470)</f>
        <v>0</v>
      </c>
      <c r="T1470" s="243">
        <f>SUMIFS('A-methods'!Z:Z,'A-methods'!$AG:$AG,"absolute",'A-methods'!$AF:$AF,$B1470,'A-methods'!$I:$I,$C1470,'A-methods'!$A:$A,$D1470)</f>
        <v>0</v>
      </c>
      <c r="U1470" s="243">
        <f>SUMIFS('A-methods'!AA:AA,'A-methods'!$AG:$AG,"absolute",'A-methods'!$AF:$AF,$B1470,'A-methods'!$I:$I,$C1470,'A-methods'!$A:$A,$D1470)</f>
        <v>0</v>
      </c>
      <c r="V1470" s="243">
        <f>SUMIFS('A-methods'!AB:AB,'A-methods'!$AG:$AG,"absolute",'A-methods'!$AF:$AF,$B1470,'A-methods'!$I:$I,$C1470,'A-methods'!$A:$A,$D1470)</f>
        <v>0</v>
      </c>
      <c r="W1470" s="243">
        <f>SUMIFS('A-methods'!AC:AC,'A-methods'!$AG:$AG,"absolute",'A-methods'!$AF:$AF,$B1470,'A-methods'!$I:$I,$C1470,'A-methods'!$A:$A,$D1470)</f>
        <v>0</v>
      </c>
      <c r="X1470" s="243">
        <f>SUMIFS('A-methods'!AD:AD,'A-methods'!$AG:$AG,"absolute",'A-methods'!$AF:$AF,$B1470,'A-methods'!$I:$I,$C1470,'A-methods'!$A:$A,$D1470)</f>
        <v>0</v>
      </c>
      <c r="Y1470" s="243">
        <f>SUMIFS('A-methods'!AE:AE,'A-methods'!$AG:$AG,"absolute",'A-methods'!$AF:$AF,$B1470,'A-methods'!$I:$I,$C1470,'A-methods'!$A:$A,$D1470)</f>
        <v>0</v>
      </c>
    </row>
    <row r="1471" spans="1:25">
      <c r="A1471" s="237" t="s">
        <v>370</v>
      </c>
      <c r="B1471" s="221" t="s">
        <v>371</v>
      </c>
      <c r="C1471" s="274" t="str">
        <f t="shared" si="142"/>
        <v>Vic</v>
      </c>
      <c r="D1471" s="272" t="str">
        <f t="shared" si="143"/>
        <v>Low</v>
      </c>
      <c r="E1471" s="195">
        <f>SUMIFS('A-methods'!K:K,'A-methods'!$AG:$AG,"absolute",'A-methods'!$AF:$AF,$B1471,'A-methods'!$I:$I,$C1471,'A-methods'!$A:$A,$D1471)</f>
        <v>0</v>
      </c>
      <c r="F1471" s="243">
        <f>SUMIFS('A-methods'!L:L,'A-methods'!$AG:$AG,"absolute",'A-methods'!$AF:$AF,$B1471,'A-methods'!$I:$I,$C1471,'A-methods'!$A:$A,$D1471)</f>
        <v>0</v>
      </c>
      <c r="G1471" s="243">
        <f>SUMIFS('A-methods'!M:M,'A-methods'!$AG:$AG,"absolute",'A-methods'!$AF:$AF,$B1471,'A-methods'!$I:$I,$C1471,'A-methods'!$A:$A,$D1471)</f>
        <v>0</v>
      </c>
      <c r="H1471" s="243">
        <f>SUMIFS('A-methods'!N:N,'A-methods'!$AG:$AG,"absolute",'A-methods'!$AF:$AF,$B1471,'A-methods'!$I:$I,$C1471,'A-methods'!$A:$A,$D1471)</f>
        <v>0</v>
      </c>
      <c r="I1471" s="243">
        <f>SUMIFS('A-methods'!O:O,'A-methods'!$AG:$AG,"absolute",'A-methods'!$AF:$AF,$B1471,'A-methods'!$I:$I,$C1471,'A-methods'!$A:$A,$D1471)</f>
        <v>0</v>
      </c>
      <c r="J1471" s="243">
        <f>SUMIFS('A-methods'!P:P,'A-methods'!$AG:$AG,"absolute",'A-methods'!$AF:$AF,$B1471,'A-methods'!$I:$I,$C1471,'A-methods'!$A:$A,$D1471)</f>
        <v>0</v>
      </c>
      <c r="K1471" s="243">
        <f>SUMIFS('A-methods'!Q:Q,'A-methods'!$AG:$AG,"absolute",'A-methods'!$AF:$AF,$B1471,'A-methods'!$I:$I,$C1471,'A-methods'!$A:$A,$D1471)</f>
        <v>0</v>
      </c>
      <c r="L1471" s="243">
        <f>SUMIFS('A-methods'!R:R,'A-methods'!$AG:$AG,"absolute",'A-methods'!$AF:$AF,$B1471,'A-methods'!$I:$I,$C1471,'A-methods'!$A:$A,$D1471)</f>
        <v>0</v>
      </c>
      <c r="M1471" s="243">
        <f>SUMIFS('A-methods'!S:S,'A-methods'!$AG:$AG,"absolute",'A-methods'!$AF:$AF,$B1471,'A-methods'!$I:$I,$C1471,'A-methods'!$A:$A,$D1471)</f>
        <v>0</v>
      </c>
      <c r="N1471" s="243">
        <f>SUMIFS('A-methods'!T:T,'A-methods'!$AG:$AG,"absolute",'A-methods'!$AF:$AF,$B1471,'A-methods'!$I:$I,$C1471,'A-methods'!$A:$A,$D1471)</f>
        <v>0</v>
      </c>
      <c r="O1471" s="243">
        <f>SUMIFS('A-methods'!U:U,'A-methods'!$AG:$AG,"absolute",'A-methods'!$AF:$AF,$B1471,'A-methods'!$I:$I,$C1471,'A-methods'!$A:$A,$D1471)</f>
        <v>0</v>
      </c>
      <c r="P1471" s="243">
        <f>SUMIFS('A-methods'!V:V,'A-methods'!$AG:$AG,"absolute",'A-methods'!$AF:$AF,$B1471,'A-methods'!$I:$I,$C1471,'A-methods'!$A:$A,$D1471)</f>
        <v>0</v>
      </c>
      <c r="Q1471" s="243">
        <f>SUMIFS('A-methods'!W:W,'A-methods'!$AG:$AG,"absolute",'A-methods'!$AF:$AF,$B1471,'A-methods'!$I:$I,$C1471,'A-methods'!$A:$A,$D1471)</f>
        <v>0</v>
      </c>
      <c r="R1471" s="243">
        <f>SUMIFS('A-methods'!X:X,'A-methods'!$AG:$AG,"absolute",'A-methods'!$AF:$AF,$B1471,'A-methods'!$I:$I,$C1471,'A-methods'!$A:$A,$D1471)</f>
        <v>0</v>
      </c>
      <c r="S1471" s="243">
        <f>SUMIFS('A-methods'!Y:Y,'A-methods'!$AG:$AG,"absolute",'A-methods'!$AF:$AF,$B1471,'A-methods'!$I:$I,$C1471,'A-methods'!$A:$A,$D1471)</f>
        <v>0</v>
      </c>
      <c r="T1471" s="243">
        <f>SUMIFS('A-methods'!Z:Z,'A-methods'!$AG:$AG,"absolute",'A-methods'!$AF:$AF,$B1471,'A-methods'!$I:$I,$C1471,'A-methods'!$A:$A,$D1471)</f>
        <v>0</v>
      </c>
      <c r="U1471" s="243">
        <f>SUMIFS('A-methods'!AA:AA,'A-methods'!$AG:$AG,"absolute",'A-methods'!$AF:$AF,$B1471,'A-methods'!$I:$I,$C1471,'A-methods'!$A:$A,$D1471)</f>
        <v>0</v>
      </c>
      <c r="V1471" s="243">
        <f>SUMIFS('A-methods'!AB:AB,'A-methods'!$AG:$AG,"absolute",'A-methods'!$AF:$AF,$B1471,'A-methods'!$I:$I,$C1471,'A-methods'!$A:$A,$D1471)</f>
        <v>0</v>
      </c>
      <c r="W1471" s="243">
        <f>SUMIFS('A-methods'!AC:AC,'A-methods'!$AG:$AG,"absolute",'A-methods'!$AF:$AF,$B1471,'A-methods'!$I:$I,$C1471,'A-methods'!$A:$A,$D1471)</f>
        <v>0</v>
      </c>
      <c r="X1471" s="243">
        <f>SUMIFS('A-methods'!AD:AD,'A-methods'!$AG:$AG,"absolute",'A-methods'!$AF:$AF,$B1471,'A-methods'!$I:$I,$C1471,'A-methods'!$A:$A,$D1471)</f>
        <v>0</v>
      </c>
      <c r="Y1471" s="243">
        <f>SUMIFS('A-methods'!AE:AE,'A-methods'!$AG:$AG,"absolute",'A-methods'!$AF:$AF,$B1471,'A-methods'!$I:$I,$C1471,'A-methods'!$A:$A,$D1471)</f>
        <v>0</v>
      </c>
    </row>
    <row r="1472" spans="1:25">
      <c r="A1472" s="237" t="s">
        <v>381</v>
      </c>
      <c r="B1472" s="221" t="s">
        <v>382</v>
      </c>
      <c r="C1472" s="274" t="str">
        <f t="shared" si="142"/>
        <v>Vic</v>
      </c>
      <c r="D1472" s="272" t="str">
        <f t="shared" si="143"/>
        <v>Low</v>
      </c>
      <c r="E1472" s="195">
        <f>SUMIFS('A-methods'!K:K,'A-methods'!$AG:$AG,"absolute",'A-methods'!$AF:$AF,$B1472,'A-methods'!$I:$I,$C1472,'A-methods'!$A:$A,$D1472)</f>
        <v>0</v>
      </c>
      <c r="F1472" s="243">
        <f>SUMIFS('A-methods'!L:L,'A-methods'!$AG:$AG,"absolute",'A-methods'!$AF:$AF,$B1472,'A-methods'!$I:$I,$C1472,'A-methods'!$A:$A,$D1472)</f>
        <v>0</v>
      </c>
      <c r="G1472" s="243">
        <f>SUMIFS('A-methods'!M:M,'A-methods'!$AG:$AG,"absolute",'A-methods'!$AF:$AF,$B1472,'A-methods'!$I:$I,$C1472,'A-methods'!$A:$A,$D1472)</f>
        <v>0</v>
      </c>
      <c r="H1472" s="243">
        <f>SUMIFS('A-methods'!N:N,'A-methods'!$AG:$AG,"absolute",'A-methods'!$AF:$AF,$B1472,'A-methods'!$I:$I,$C1472,'A-methods'!$A:$A,$D1472)</f>
        <v>0</v>
      </c>
      <c r="I1472" s="243">
        <f>SUMIFS('A-methods'!O:O,'A-methods'!$AG:$AG,"absolute",'A-methods'!$AF:$AF,$B1472,'A-methods'!$I:$I,$C1472,'A-methods'!$A:$A,$D1472)</f>
        <v>0</v>
      </c>
      <c r="J1472" s="243">
        <f>SUMIFS('A-methods'!P:P,'A-methods'!$AG:$AG,"absolute",'A-methods'!$AF:$AF,$B1472,'A-methods'!$I:$I,$C1472,'A-methods'!$A:$A,$D1472)</f>
        <v>0</v>
      </c>
      <c r="K1472" s="243">
        <f>SUMIFS('A-methods'!Q:Q,'A-methods'!$AG:$AG,"absolute",'A-methods'!$AF:$AF,$B1472,'A-methods'!$I:$I,$C1472,'A-methods'!$A:$A,$D1472)</f>
        <v>0</v>
      </c>
      <c r="L1472" s="243">
        <f>SUMIFS('A-methods'!R:R,'A-methods'!$AG:$AG,"absolute",'A-methods'!$AF:$AF,$B1472,'A-methods'!$I:$I,$C1472,'A-methods'!$A:$A,$D1472)</f>
        <v>0</v>
      </c>
      <c r="M1472" s="243">
        <f>SUMIFS('A-methods'!S:S,'A-methods'!$AG:$AG,"absolute",'A-methods'!$AF:$AF,$B1472,'A-methods'!$I:$I,$C1472,'A-methods'!$A:$A,$D1472)</f>
        <v>0</v>
      </c>
      <c r="N1472" s="243">
        <f>SUMIFS('A-methods'!T:T,'A-methods'!$AG:$AG,"absolute",'A-methods'!$AF:$AF,$B1472,'A-methods'!$I:$I,$C1472,'A-methods'!$A:$A,$D1472)</f>
        <v>0</v>
      </c>
      <c r="O1472" s="243">
        <f>SUMIFS('A-methods'!U:U,'A-methods'!$AG:$AG,"absolute",'A-methods'!$AF:$AF,$B1472,'A-methods'!$I:$I,$C1472,'A-methods'!$A:$A,$D1472)</f>
        <v>0</v>
      </c>
      <c r="P1472" s="243">
        <f>SUMIFS('A-methods'!V:V,'A-methods'!$AG:$AG,"absolute",'A-methods'!$AF:$AF,$B1472,'A-methods'!$I:$I,$C1472,'A-methods'!$A:$A,$D1472)</f>
        <v>0</v>
      </c>
      <c r="Q1472" s="243">
        <f>SUMIFS('A-methods'!W:W,'A-methods'!$AG:$AG,"absolute",'A-methods'!$AF:$AF,$B1472,'A-methods'!$I:$I,$C1472,'A-methods'!$A:$A,$D1472)</f>
        <v>0</v>
      </c>
      <c r="R1472" s="243">
        <f>SUMIFS('A-methods'!X:X,'A-methods'!$AG:$AG,"absolute",'A-methods'!$AF:$AF,$B1472,'A-methods'!$I:$I,$C1472,'A-methods'!$A:$A,$D1472)</f>
        <v>0</v>
      </c>
      <c r="S1472" s="243">
        <f>SUMIFS('A-methods'!Y:Y,'A-methods'!$AG:$AG,"absolute",'A-methods'!$AF:$AF,$B1472,'A-methods'!$I:$I,$C1472,'A-methods'!$A:$A,$D1472)</f>
        <v>0</v>
      </c>
      <c r="T1472" s="243">
        <f>SUMIFS('A-methods'!Z:Z,'A-methods'!$AG:$AG,"absolute",'A-methods'!$AF:$AF,$B1472,'A-methods'!$I:$I,$C1472,'A-methods'!$A:$A,$D1472)</f>
        <v>0</v>
      </c>
      <c r="U1472" s="243">
        <f>SUMIFS('A-methods'!AA:AA,'A-methods'!$AG:$AG,"absolute",'A-methods'!$AF:$AF,$B1472,'A-methods'!$I:$I,$C1472,'A-methods'!$A:$A,$D1472)</f>
        <v>0</v>
      </c>
      <c r="V1472" s="243">
        <f>SUMIFS('A-methods'!AB:AB,'A-methods'!$AG:$AG,"absolute",'A-methods'!$AF:$AF,$B1472,'A-methods'!$I:$I,$C1472,'A-methods'!$A:$A,$D1472)</f>
        <v>0</v>
      </c>
      <c r="W1472" s="243">
        <f>SUMIFS('A-methods'!AC:AC,'A-methods'!$AG:$AG,"absolute",'A-methods'!$AF:$AF,$B1472,'A-methods'!$I:$I,$C1472,'A-methods'!$A:$A,$D1472)</f>
        <v>0</v>
      </c>
      <c r="X1472" s="243">
        <f>SUMIFS('A-methods'!AD:AD,'A-methods'!$AG:$AG,"absolute",'A-methods'!$AF:$AF,$B1472,'A-methods'!$I:$I,$C1472,'A-methods'!$A:$A,$D1472)</f>
        <v>0</v>
      </c>
      <c r="Y1472" s="243">
        <f>SUMIFS('A-methods'!AE:AE,'A-methods'!$AG:$AG,"absolute",'A-methods'!$AF:$AF,$B1472,'A-methods'!$I:$I,$C1472,'A-methods'!$A:$A,$D1472)</f>
        <v>0</v>
      </c>
    </row>
    <row r="1473" spans="1:27">
      <c r="A1473" s="237" t="s">
        <v>257</v>
      </c>
      <c r="B1473" s="221" t="s">
        <v>194</v>
      </c>
      <c r="C1473" s="274" t="str">
        <f t="shared" si="142"/>
        <v>Vic</v>
      </c>
      <c r="D1473" s="272" t="str">
        <f t="shared" si="143"/>
        <v>Low</v>
      </c>
      <c r="E1473" s="195">
        <f>SUMIFS('A-methods'!K:K,'A-methods'!$AG:$AG,"absolute",'A-methods'!$AF:$AF,$B1473,'A-methods'!$I:$I,$C1473,'A-methods'!$A:$A,$D1473)</f>
        <v>0</v>
      </c>
      <c r="F1473" s="243">
        <f>SUMIFS('A-methods'!L:L,'A-methods'!$AG:$AG,"absolute",'A-methods'!$AF:$AF,$B1473,'A-methods'!$I:$I,$C1473,'A-methods'!$A:$A,$D1473)</f>
        <v>0</v>
      </c>
      <c r="G1473" s="243">
        <f>SUMIFS('A-methods'!M:M,'A-methods'!$AG:$AG,"absolute",'A-methods'!$AF:$AF,$B1473,'A-methods'!$I:$I,$C1473,'A-methods'!$A:$A,$D1473)</f>
        <v>0</v>
      </c>
      <c r="H1473" s="243">
        <f>SUMIFS('A-methods'!N:N,'A-methods'!$AG:$AG,"absolute",'A-methods'!$AF:$AF,$B1473,'A-methods'!$I:$I,$C1473,'A-methods'!$A:$A,$D1473)</f>
        <v>0</v>
      </c>
      <c r="I1473" s="243">
        <f>SUMIFS('A-methods'!O:O,'A-methods'!$AG:$AG,"absolute",'A-methods'!$AF:$AF,$B1473,'A-methods'!$I:$I,$C1473,'A-methods'!$A:$A,$D1473)</f>
        <v>0</v>
      </c>
      <c r="J1473" s="243">
        <f>SUMIFS('A-methods'!P:P,'A-methods'!$AG:$AG,"absolute",'A-methods'!$AF:$AF,$B1473,'A-methods'!$I:$I,$C1473,'A-methods'!$A:$A,$D1473)</f>
        <v>0</v>
      </c>
      <c r="K1473" s="243">
        <f>SUMIFS('A-methods'!Q:Q,'A-methods'!$AG:$AG,"absolute",'A-methods'!$AF:$AF,$B1473,'A-methods'!$I:$I,$C1473,'A-methods'!$A:$A,$D1473)</f>
        <v>0</v>
      </c>
      <c r="L1473" s="243">
        <f>SUMIFS('A-methods'!R:R,'A-methods'!$AG:$AG,"absolute",'A-methods'!$AF:$AF,$B1473,'A-methods'!$I:$I,$C1473,'A-methods'!$A:$A,$D1473)</f>
        <v>0</v>
      </c>
      <c r="M1473" s="243">
        <f>SUMIFS('A-methods'!S:S,'A-methods'!$AG:$AG,"absolute",'A-methods'!$AF:$AF,$B1473,'A-methods'!$I:$I,$C1473,'A-methods'!$A:$A,$D1473)</f>
        <v>0</v>
      </c>
      <c r="N1473" s="243">
        <f>SUMIFS('A-methods'!T:T,'A-methods'!$AG:$AG,"absolute",'A-methods'!$AF:$AF,$B1473,'A-methods'!$I:$I,$C1473,'A-methods'!$A:$A,$D1473)</f>
        <v>0</v>
      </c>
      <c r="O1473" s="243">
        <f>SUMIFS('A-methods'!U:U,'A-methods'!$AG:$AG,"absolute",'A-methods'!$AF:$AF,$B1473,'A-methods'!$I:$I,$C1473,'A-methods'!$A:$A,$D1473)</f>
        <v>0</v>
      </c>
      <c r="P1473" s="243">
        <f>SUMIFS('A-methods'!V:V,'A-methods'!$AG:$AG,"absolute",'A-methods'!$AF:$AF,$B1473,'A-methods'!$I:$I,$C1473,'A-methods'!$A:$A,$D1473)</f>
        <v>0</v>
      </c>
      <c r="Q1473" s="243">
        <f>SUMIFS('A-methods'!W:W,'A-methods'!$AG:$AG,"absolute",'A-methods'!$AF:$AF,$B1473,'A-methods'!$I:$I,$C1473,'A-methods'!$A:$A,$D1473)</f>
        <v>0</v>
      </c>
      <c r="R1473" s="243">
        <f>SUMIFS('A-methods'!X:X,'A-methods'!$AG:$AG,"absolute",'A-methods'!$AF:$AF,$B1473,'A-methods'!$I:$I,$C1473,'A-methods'!$A:$A,$D1473)</f>
        <v>0</v>
      </c>
      <c r="S1473" s="243">
        <f>SUMIFS('A-methods'!Y:Y,'A-methods'!$AG:$AG,"absolute",'A-methods'!$AF:$AF,$B1473,'A-methods'!$I:$I,$C1473,'A-methods'!$A:$A,$D1473)</f>
        <v>0</v>
      </c>
      <c r="T1473" s="243">
        <f>SUMIFS('A-methods'!Z:Z,'A-methods'!$AG:$AG,"absolute",'A-methods'!$AF:$AF,$B1473,'A-methods'!$I:$I,$C1473,'A-methods'!$A:$A,$D1473)</f>
        <v>0</v>
      </c>
      <c r="U1473" s="243">
        <f>SUMIFS('A-methods'!AA:AA,'A-methods'!$AG:$AG,"absolute",'A-methods'!$AF:$AF,$B1473,'A-methods'!$I:$I,$C1473,'A-methods'!$A:$A,$D1473)</f>
        <v>0</v>
      </c>
      <c r="V1473" s="243">
        <f>SUMIFS('A-methods'!AB:AB,'A-methods'!$AG:$AG,"absolute",'A-methods'!$AF:$AF,$B1473,'A-methods'!$I:$I,$C1473,'A-methods'!$A:$A,$D1473)</f>
        <v>0</v>
      </c>
      <c r="W1473" s="243">
        <f>SUMIFS('A-methods'!AC:AC,'A-methods'!$AG:$AG,"absolute",'A-methods'!$AF:$AF,$B1473,'A-methods'!$I:$I,$C1473,'A-methods'!$A:$A,$D1473)</f>
        <v>0</v>
      </c>
      <c r="X1473" s="243">
        <f>SUMIFS('A-methods'!AD:AD,'A-methods'!$AG:$AG,"absolute",'A-methods'!$AF:$AF,$B1473,'A-methods'!$I:$I,$C1473,'A-methods'!$A:$A,$D1473)</f>
        <v>0</v>
      </c>
      <c r="Y1473" s="243">
        <f>SUMIFS('A-methods'!AE:AE,'A-methods'!$AG:$AG,"absolute",'A-methods'!$AF:$AF,$B1473,'A-methods'!$I:$I,$C1473,'A-methods'!$A:$A,$D1473)</f>
        <v>0</v>
      </c>
    </row>
    <row r="1474" spans="1:27">
      <c r="A1474" s="237" t="s">
        <v>159</v>
      </c>
      <c r="B1474" s="221" t="s">
        <v>203</v>
      </c>
      <c r="C1474" s="274" t="str">
        <f t="shared" si="142"/>
        <v>Vic</v>
      </c>
      <c r="D1474" s="272" t="str">
        <f t="shared" si="143"/>
        <v>Low</v>
      </c>
      <c r="E1474" s="195">
        <f>SUMIFS('A-methods'!K:K,'A-methods'!$AG:$AG,"absolute",'A-methods'!$AF:$AF,$B1474,'A-methods'!$I:$I,$C1474,'A-methods'!$A:$A,$D1474)</f>
        <v>-157149.54349999997</v>
      </c>
      <c r="F1474" s="243">
        <f>SUMIFS('A-methods'!L:L,'A-methods'!$AG:$AG,"absolute",'A-methods'!$AF:$AF,$B1474,'A-methods'!$I:$I,$C1474,'A-methods'!$A:$A,$D1474)</f>
        <v>-157149.54349999997</v>
      </c>
      <c r="G1474" s="243">
        <f>SUMIFS('A-methods'!M:M,'A-methods'!$AG:$AG,"absolute",'A-methods'!$AF:$AF,$B1474,'A-methods'!$I:$I,$C1474,'A-methods'!$A:$A,$D1474)</f>
        <v>-157149.54349999997</v>
      </c>
      <c r="H1474" s="243">
        <f>SUMIFS('A-methods'!N:N,'A-methods'!$AG:$AG,"absolute",'A-methods'!$AF:$AF,$B1474,'A-methods'!$I:$I,$C1474,'A-methods'!$A:$A,$D1474)</f>
        <v>-157149.54349999997</v>
      </c>
      <c r="I1474" s="243">
        <f>SUMIFS('A-methods'!O:O,'A-methods'!$AG:$AG,"absolute",'A-methods'!$AF:$AF,$B1474,'A-methods'!$I:$I,$C1474,'A-methods'!$A:$A,$D1474)</f>
        <v>-157149.54349999997</v>
      </c>
      <c r="J1474" s="243">
        <f>SUMIFS('A-methods'!P:P,'A-methods'!$AG:$AG,"absolute",'A-methods'!$AF:$AF,$B1474,'A-methods'!$I:$I,$C1474,'A-methods'!$A:$A,$D1474)</f>
        <v>-157149.54349999997</v>
      </c>
      <c r="K1474" s="243">
        <f>SUMIFS('A-methods'!Q:Q,'A-methods'!$AG:$AG,"absolute",'A-methods'!$AF:$AF,$B1474,'A-methods'!$I:$I,$C1474,'A-methods'!$A:$A,$D1474)</f>
        <v>-157149.54349999997</v>
      </c>
      <c r="L1474" s="243">
        <f>SUMIFS('A-methods'!R:R,'A-methods'!$AG:$AG,"absolute",'A-methods'!$AF:$AF,$B1474,'A-methods'!$I:$I,$C1474,'A-methods'!$A:$A,$D1474)</f>
        <v>-157149.54349999997</v>
      </c>
      <c r="M1474" s="243">
        <f>SUMIFS('A-methods'!S:S,'A-methods'!$AG:$AG,"absolute",'A-methods'!$AF:$AF,$B1474,'A-methods'!$I:$I,$C1474,'A-methods'!$A:$A,$D1474)</f>
        <v>-157149.54349999997</v>
      </c>
      <c r="N1474" s="243">
        <f>SUMIFS('A-methods'!T:T,'A-methods'!$AG:$AG,"absolute",'A-methods'!$AF:$AF,$B1474,'A-methods'!$I:$I,$C1474,'A-methods'!$A:$A,$D1474)</f>
        <v>-157149.54349999997</v>
      </c>
      <c r="O1474" s="243">
        <f>SUMIFS('A-methods'!U:U,'A-methods'!$AG:$AG,"absolute",'A-methods'!$AF:$AF,$B1474,'A-methods'!$I:$I,$C1474,'A-methods'!$A:$A,$D1474)</f>
        <v>-157149.54349999997</v>
      </c>
      <c r="P1474" s="243">
        <f>SUMIFS('A-methods'!V:V,'A-methods'!$AG:$AG,"absolute",'A-methods'!$AF:$AF,$B1474,'A-methods'!$I:$I,$C1474,'A-methods'!$A:$A,$D1474)</f>
        <v>-157149.54349999997</v>
      </c>
      <c r="Q1474" s="243">
        <f>SUMIFS('A-methods'!W:W,'A-methods'!$AG:$AG,"absolute",'A-methods'!$AF:$AF,$B1474,'A-methods'!$I:$I,$C1474,'A-methods'!$A:$A,$D1474)</f>
        <v>-157149.54349999997</v>
      </c>
      <c r="R1474" s="243">
        <f>SUMIFS('A-methods'!X:X,'A-methods'!$AG:$AG,"absolute",'A-methods'!$AF:$AF,$B1474,'A-methods'!$I:$I,$C1474,'A-methods'!$A:$A,$D1474)</f>
        <v>-157149.54349999997</v>
      </c>
      <c r="S1474" s="243">
        <f>SUMIFS('A-methods'!Y:Y,'A-methods'!$AG:$AG,"absolute",'A-methods'!$AF:$AF,$B1474,'A-methods'!$I:$I,$C1474,'A-methods'!$A:$A,$D1474)</f>
        <v>-157149.54349999997</v>
      </c>
      <c r="T1474" s="243">
        <f>SUMIFS('A-methods'!Z:Z,'A-methods'!$AG:$AG,"absolute",'A-methods'!$AF:$AF,$B1474,'A-methods'!$I:$I,$C1474,'A-methods'!$A:$A,$D1474)</f>
        <v>-157149.54349999997</v>
      </c>
      <c r="U1474" s="243">
        <f>SUMIFS('A-methods'!AA:AA,'A-methods'!$AG:$AG,"absolute",'A-methods'!$AF:$AF,$B1474,'A-methods'!$I:$I,$C1474,'A-methods'!$A:$A,$D1474)</f>
        <v>-157149.54349999997</v>
      </c>
      <c r="V1474" s="243">
        <f>SUMIFS('A-methods'!AB:AB,'A-methods'!$AG:$AG,"absolute",'A-methods'!$AF:$AF,$B1474,'A-methods'!$I:$I,$C1474,'A-methods'!$A:$A,$D1474)</f>
        <v>-157149.54349999997</v>
      </c>
      <c r="W1474" s="243">
        <f>SUMIFS('A-methods'!AC:AC,'A-methods'!$AG:$AG,"absolute",'A-methods'!$AF:$AF,$B1474,'A-methods'!$I:$I,$C1474,'A-methods'!$A:$A,$D1474)</f>
        <v>-157149.54349999997</v>
      </c>
      <c r="X1474" s="243">
        <f>SUMIFS('A-methods'!AD:AD,'A-methods'!$AG:$AG,"absolute",'A-methods'!$AF:$AF,$B1474,'A-methods'!$I:$I,$C1474,'A-methods'!$A:$A,$D1474)</f>
        <v>-157149.54349999997</v>
      </c>
      <c r="Y1474" s="243">
        <f>SUMIFS('A-methods'!AE:AE,'A-methods'!$AG:$AG,"absolute",'A-methods'!$AF:$AF,$B1474,'A-methods'!$I:$I,$C1474,'A-methods'!$A:$A,$D1474)</f>
        <v>-157149.54349999997</v>
      </c>
    </row>
    <row r="1475" spans="1:27">
      <c r="A1475" s="237" t="s">
        <v>258</v>
      </c>
      <c r="B1475" s="221" t="s">
        <v>766</v>
      </c>
      <c r="C1475" s="274" t="str">
        <f t="shared" si="142"/>
        <v>Vic</v>
      </c>
      <c r="D1475" s="272" t="str">
        <f t="shared" si="143"/>
        <v>Low</v>
      </c>
      <c r="E1475" s="195">
        <f>SUMIFS('A-methods'!K:K,'A-methods'!$AG:$AG,"absolute",'A-methods'!$AF:$AF,$B1475,'A-methods'!$I:$I,$C1475,'A-methods'!$A:$A,$D1475)</f>
        <v>52156.480519282217</v>
      </c>
      <c r="F1475" s="243">
        <f>SUMIFS('A-methods'!L:L,'A-methods'!$AG:$AG,"absolute",'A-methods'!$AF:$AF,$B1475,'A-methods'!$I:$I,$C1475,'A-methods'!$A:$A,$D1475)</f>
        <v>51113.350908896573</v>
      </c>
      <c r="G1475" s="243">
        <f>SUMIFS('A-methods'!M:M,'A-methods'!$AG:$AG,"absolute",'A-methods'!$AF:$AF,$B1475,'A-methods'!$I:$I,$C1475,'A-methods'!$A:$A,$D1475)</f>
        <v>50091.083890718641</v>
      </c>
      <c r="H1475" s="243">
        <f>SUMIFS('A-methods'!N:N,'A-methods'!$AG:$AG,"absolute",'A-methods'!$AF:$AF,$B1475,'A-methods'!$I:$I,$C1475,'A-methods'!$A:$A,$D1475)</f>
        <v>49089.262212904265</v>
      </c>
      <c r="I1475" s="243">
        <f>SUMIFS('A-methods'!O:O,'A-methods'!$AG:$AG,"absolute",'A-methods'!$AF:$AF,$B1475,'A-methods'!$I:$I,$C1475,'A-methods'!$A:$A,$D1475)</f>
        <v>48107.47696864618</v>
      </c>
      <c r="J1475" s="243">
        <f>SUMIFS('A-methods'!P:P,'A-methods'!$AG:$AG,"absolute",'A-methods'!$AF:$AF,$B1475,'A-methods'!$I:$I,$C1475,'A-methods'!$A:$A,$D1475)</f>
        <v>47145.327429273253</v>
      </c>
      <c r="K1475" s="243">
        <f>SUMIFS('A-methods'!Q:Q,'A-methods'!$AG:$AG,"absolute",'A-methods'!$AF:$AF,$B1475,'A-methods'!$I:$I,$C1475,'A-methods'!$A:$A,$D1475)</f>
        <v>46202.420880687787</v>
      </c>
      <c r="L1475" s="243">
        <f>SUMIFS('A-methods'!R:R,'A-methods'!$AG:$AG,"absolute",'A-methods'!$AF:$AF,$B1475,'A-methods'!$I:$I,$C1475,'A-methods'!$A:$A,$D1475)</f>
        <v>45278.372463074033</v>
      </c>
      <c r="M1475" s="243">
        <f>SUMIFS('A-methods'!S:S,'A-methods'!$AG:$AG,"absolute",'A-methods'!$AF:$AF,$B1475,'A-methods'!$I:$I,$C1475,'A-methods'!$A:$A,$D1475)</f>
        <v>44372.805013812555</v>
      </c>
      <c r="N1475" s="243">
        <f>SUMIFS('A-methods'!T:T,'A-methods'!$AG:$AG,"absolute",'A-methods'!$AF:$AF,$B1475,'A-methods'!$I:$I,$C1475,'A-methods'!$A:$A,$D1475)</f>
        <v>43485.348913536305</v>
      </c>
      <c r="O1475" s="243">
        <f>SUMIFS('A-methods'!U:U,'A-methods'!$AG:$AG,"absolute",'A-methods'!$AF:$AF,$B1475,'A-methods'!$I:$I,$C1475,'A-methods'!$A:$A,$D1475)</f>
        <v>42615.641935265579</v>
      </c>
      <c r="P1475" s="243">
        <f>SUMIFS('A-methods'!V:V,'A-methods'!$AG:$AG,"absolute",'A-methods'!$AF:$AF,$B1475,'A-methods'!$I:$I,$C1475,'A-methods'!$A:$A,$D1475)</f>
        <v>41763.329096560265</v>
      </c>
      <c r="Q1475" s="243">
        <f>SUMIFS('A-methods'!W:W,'A-methods'!$AG:$AG,"absolute",'A-methods'!$AF:$AF,$B1475,'A-methods'!$I:$I,$C1475,'A-methods'!$A:$A,$D1475)</f>
        <v>40928.062514629055</v>
      </c>
      <c r="R1475" s="243">
        <f>SUMIFS('A-methods'!X:X,'A-methods'!$AG:$AG,"absolute",'A-methods'!$AF:$AF,$B1475,'A-methods'!$I:$I,$C1475,'A-methods'!$A:$A,$D1475)</f>
        <v>40109.501264336475</v>
      </c>
      <c r="S1475" s="243">
        <f>SUMIFS('A-methods'!Y:Y,'A-methods'!$AG:$AG,"absolute",'A-methods'!$AF:$AF,$B1475,'A-methods'!$I:$I,$C1475,'A-methods'!$A:$A,$D1475)</f>
        <v>39307.311239049748</v>
      </c>
      <c r="T1475" s="243">
        <f>SUMIFS('A-methods'!Z:Z,'A-methods'!$AG:$AG,"absolute",'A-methods'!$AF:$AF,$B1475,'A-methods'!$I:$I,$C1475,'A-methods'!$A:$A,$D1475)</f>
        <v>38521.16501426875</v>
      </c>
      <c r="U1475" s="243">
        <f>SUMIFS('A-methods'!AA:AA,'A-methods'!$AG:$AG,"absolute",'A-methods'!$AF:$AF,$B1475,'A-methods'!$I:$I,$C1475,'A-methods'!$A:$A,$D1475)</f>
        <v>37750.741713983378</v>
      </c>
      <c r="V1475" s="243">
        <f>SUMIFS('A-methods'!AB:AB,'A-methods'!$AG:$AG,"absolute",'A-methods'!$AF:$AF,$B1475,'A-methods'!$I:$I,$C1475,'A-methods'!$A:$A,$D1475)</f>
        <v>36995.72687970371</v>
      </c>
      <c r="W1475" s="243">
        <f>SUMIFS('A-methods'!AC:AC,'A-methods'!$AG:$AG,"absolute",'A-methods'!$AF:$AF,$B1475,'A-methods'!$I:$I,$C1475,'A-methods'!$A:$A,$D1475)</f>
        <v>36255.812342109639</v>
      </c>
      <c r="X1475" s="243">
        <f>SUMIFS('A-methods'!AD:AD,'A-methods'!$AG:$AG,"absolute",'A-methods'!$AF:$AF,$B1475,'A-methods'!$I:$I,$C1475,'A-methods'!$A:$A,$D1475)</f>
        <v>35530.696095267449</v>
      </c>
      <c r="Y1475" s="243">
        <f>SUMIFS('A-methods'!AE:AE,'A-methods'!$AG:$AG,"absolute",'A-methods'!$AF:$AF,$B1475,'A-methods'!$I:$I,$C1475,'A-methods'!$A:$A,$D1475)</f>
        <v>34820.082173362098</v>
      </c>
    </row>
    <row r="1476" spans="1:27">
      <c r="A1476" s="237" t="s">
        <v>259</v>
      </c>
      <c r="B1476" s="221" t="s">
        <v>263</v>
      </c>
      <c r="C1476" s="274" t="str">
        <f t="shared" si="142"/>
        <v>Vic</v>
      </c>
      <c r="D1476" s="272" t="str">
        <f t="shared" si="143"/>
        <v>Low</v>
      </c>
      <c r="E1476" s="195">
        <f>SUMIFS('A-methods'!K:K,'A-methods'!$AG:$AG,"absolute",'A-methods'!$AF:$AF,$B1476,'A-methods'!$I:$I,$C1476,'A-methods'!$A:$A,$D1476)</f>
        <v>0</v>
      </c>
      <c r="F1476" s="243">
        <f>SUMIFS('A-methods'!L:L,'A-methods'!$AG:$AG,"absolute",'A-methods'!$AF:$AF,$B1476,'A-methods'!$I:$I,$C1476,'A-methods'!$A:$A,$D1476)</f>
        <v>0</v>
      </c>
      <c r="G1476" s="243">
        <f>SUMIFS('A-methods'!M:M,'A-methods'!$AG:$AG,"absolute",'A-methods'!$AF:$AF,$B1476,'A-methods'!$I:$I,$C1476,'A-methods'!$A:$A,$D1476)</f>
        <v>0</v>
      </c>
      <c r="H1476" s="243">
        <f>SUMIFS('A-methods'!N:N,'A-methods'!$AG:$AG,"absolute",'A-methods'!$AF:$AF,$B1476,'A-methods'!$I:$I,$C1476,'A-methods'!$A:$A,$D1476)</f>
        <v>0</v>
      </c>
      <c r="I1476" s="243">
        <f>SUMIFS('A-methods'!O:O,'A-methods'!$AG:$AG,"absolute",'A-methods'!$AF:$AF,$B1476,'A-methods'!$I:$I,$C1476,'A-methods'!$A:$A,$D1476)</f>
        <v>0</v>
      </c>
      <c r="J1476" s="243">
        <f>SUMIFS('A-methods'!P:P,'A-methods'!$AG:$AG,"absolute",'A-methods'!$AF:$AF,$B1476,'A-methods'!$I:$I,$C1476,'A-methods'!$A:$A,$D1476)</f>
        <v>0</v>
      </c>
      <c r="K1476" s="243">
        <f>SUMIFS('A-methods'!Q:Q,'A-methods'!$AG:$AG,"absolute",'A-methods'!$AF:$AF,$B1476,'A-methods'!$I:$I,$C1476,'A-methods'!$A:$A,$D1476)</f>
        <v>0</v>
      </c>
      <c r="L1476" s="243">
        <f>SUMIFS('A-methods'!R:R,'A-methods'!$AG:$AG,"absolute",'A-methods'!$AF:$AF,$B1476,'A-methods'!$I:$I,$C1476,'A-methods'!$A:$A,$D1476)</f>
        <v>0</v>
      </c>
      <c r="M1476" s="243">
        <f>SUMIFS('A-methods'!S:S,'A-methods'!$AG:$AG,"absolute",'A-methods'!$AF:$AF,$B1476,'A-methods'!$I:$I,$C1476,'A-methods'!$A:$A,$D1476)</f>
        <v>0</v>
      </c>
      <c r="N1476" s="243">
        <f>SUMIFS('A-methods'!T:T,'A-methods'!$AG:$AG,"absolute",'A-methods'!$AF:$AF,$B1476,'A-methods'!$I:$I,$C1476,'A-methods'!$A:$A,$D1476)</f>
        <v>0</v>
      </c>
      <c r="O1476" s="243">
        <f>SUMIFS('A-methods'!U:U,'A-methods'!$AG:$AG,"absolute",'A-methods'!$AF:$AF,$B1476,'A-methods'!$I:$I,$C1476,'A-methods'!$A:$A,$D1476)</f>
        <v>0</v>
      </c>
      <c r="P1476" s="243">
        <f>SUMIFS('A-methods'!V:V,'A-methods'!$AG:$AG,"absolute",'A-methods'!$AF:$AF,$B1476,'A-methods'!$I:$I,$C1476,'A-methods'!$A:$A,$D1476)</f>
        <v>0</v>
      </c>
      <c r="Q1476" s="243">
        <f>SUMIFS('A-methods'!W:W,'A-methods'!$AG:$AG,"absolute",'A-methods'!$AF:$AF,$B1476,'A-methods'!$I:$I,$C1476,'A-methods'!$A:$A,$D1476)</f>
        <v>0</v>
      </c>
      <c r="R1476" s="243">
        <f>SUMIFS('A-methods'!X:X,'A-methods'!$AG:$AG,"absolute",'A-methods'!$AF:$AF,$B1476,'A-methods'!$I:$I,$C1476,'A-methods'!$A:$A,$D1476)</f>
        <v>0</v>
      </c>
      <c r="S1476" s="243">
        <f>SUMIFS('A-methods'!Y:Y,'A-methods'!$AG:$AG,"absolute",'A-methods'!$AF:$AF,$B1476,'A-methods'!$I:$I,$C1476,'A-methods'!$A:$A,$D1476)</f>
        <v>0</v>
      </c>
      <c r="T1476" s="243">
        <f>SUMIFS('A-methods'!Z:Z,'A-methods'!$AG:$AG,"absolute",'A-methods'!$AF:$AF,$B1476,'A-methods'!$I:$I,$C1476,'A-methods'!$A:$A,$D1476)</f>
        <v>0</v>
      </c>
      <c r="U1476" s="243">
        <f>SUMIFS('A-methods'!AA:AA,'A-methods'!$AG:$AG,"absolute",'A-methods'!$AF:$AF,$B1476,'A-methods'!$I:$I,$C1476,'A-methods'!$A:$A,$D1476)</f>
        <v>0</v>
      </c>
      <c r="V1476" s="243">
        <f>SUMIFS('A-methods'!AB:AB,'A-methods'!$AG:$AG,"absolute",'A-methods'!$AF:$AF,$B1476,'A-methods'!$I:$I,$C1476,'A-methods'!$A:$A,$D1476)</f>
        <v>0</v>
      </c>
      <c r="W1476" s="243">
        <f>SUMIFS('A-methods'!AC:AC,'A-methods'!$AG:$AG,"absolute",'A-methods'!$AF:$AF,$B1476,'A-methods'!$I:$I,$C1476,'A-methods'!$A:$A,$D1476)</f>
        <v>0</v>
      </c>
      <c r="X1476" s="243">
        <f>SUMIFS('A-methods'!AD:AD,'A-methods'!$AG:$AG,"absolute",'A-methods'!$AF:$AF,$B1476,'A-methods'!$I:$I,$C1476,'A-methods'!$A:$A,$D1476)</f>
        <v>0</v>
      </c>
      <c r="Y1476" s="243">
        <f>SUMIFS('A-methods'!AE:AE,'A-methods'!$AG:$AG,"absolute",'A-methods'!$AF:$AF,$B1476,'A-methods'!$I:$I,$C1476,'A-methods'!$A:$A,$D1476)</f>
        <v>0</v>
      </c>
    </row>
    <row r="1477" spans="1:27">
      <c r="A1477" s="237" t="s">
        <v>171</v>
      </c>
      <c r="B1477" s="221" t="s">
        <v>172</v>
      </c>
      <c r="C1477" s="274" t="str">
        <f t="shared" si="142"/>
        <v>Vic</v>
      </c>
      <c r="D1477" s="272" t="str">
        <f t="shared" si="143"/>
        <v>Low</v>
      </c>
      <c r="E1477" s="195">
        <f>SUMIFS('A-methods'!K:K,'A-methods'!$AG:$AG,"absolute",'A-methods'!$AF:$AF,$B1477,'A-methods'!$I:$I,$C1477,'A-methods'!$A:$A,$D1477)</f>
        <v>-34063.526499999993</v>
      </c>
      <c r="F1477" s="243">
        <f>SUMIFS('A-methods'!L:L,'A-methods'!$AG:$AG,"absolute",'A-methods'!$AF:$AF,$B1477,'A-methods'!$I:$I,$C1477,'A-methods'!$A:$A,$D1477)</f>
        <v>-34063.526499999993</v>
      </c>
      <c r="G1477" s="243">
        <f>SUMIFS('A-methods'!M:M,'A-methods'!$AG:$AG,"absolute",'A-methods'!$AF:$AF,$B1477,'A-methods'!$I:$I,$C1477,'A-methods'!$A:$A,$D1477)</f>
        <v>-34063.526499999993</v>
      </c>
      <c r="H1477" s="243">
        <f>SUMIFS('A-methods'!N:N,'A-methods'!$AG:$AG,"absolute",'A-methods'!$AF:$AF,$B1477,'A-methods'!$I:$I,$C1477,'A-methods'!$A:$A,$D1477)</f>
        <v>-34063.526499999993</v>
      </c>
      <c r="I1477" s="243">
        <f>SUMIFS('A-methods'!O:O,'A-methods'!$AG:$AG,"absolute",'A-methods'!$AF:$AF,$B1477,'A-methods'!$I:$I,$C1477,'A-methods'!$A:$A,$D1477)</f>
        <v>-34063.526499999993</v>
      </c>
      <c r="J1477" s="243">
        <f>SUMIFS('A-methods'!P:P,'A-methods'!$AG:$AG,"absolute",'A-methods'!$AF:$AF,$B1477,'A-methods'!$I:$I,$C1477,'A-methods'!$A:$A,$D1477)</f>
        <v>-34063.526499999993</v>
      </c>
      <c r="K1477" s="243">
        <f>SUMIFS('A-methods'!Q:Q,'A-methods'!$AG:$AG,"absolute",'A-methods'!$AF:$AF,$B1477,'A-methods'!$I:$I,$C1477,'A-methods'!$A:$A,$D1477)</f>
        <v>-34063.526499999993</v>
      </c>
      <c r="L1477" s="243">
        <f>SUMIFS('A-methods'!R:R,'A-methods'!$AG:$AG,"absolute",'A-methods'!$AF:$AF,$B1477,'A-methods'!$I:$I,$C1477,'A-methods'!$A:$A,$D1477)</f>
        <v>-34063.526499999993</v>
      </c>
      <c r="M1477" s="243">
        <f>SUMIFS('A-methods'!S:S,'A-methods'!$AG:$AG,"absolute",'A-methods'!$AF:$AF,$B1477,'A-methods'!$I:$I,$C1477,'A-methods'!$A:$A,$D1477)</f>
        <v>-34063.526499999993</v>
      </c>
      <c r="N1477" s="243">
        <f>SUMIFS('A-methods'!T:T,'A-methods'!$AG:$AG,"absolute",'A-methods'!$AF:$AF,$B1477,'A-methods'!$I:$I,$C1477,'A-methods'!$A:$A,$D1477)</f>
        <v>-34063.526499999993</v>
      </c>
      <c r="O1477" s="243">
        <f>SUMIFS('A-methods'!U:U,'A-methods'!$AG:$AG,"absolute",'A-methods'!$AF:$AF,$B1477,'A-methods'!$I:$I,$C1477,'A-methods'!$A:$A,$D1477)</f>
        <v>-34063.526499999993</v>
      </c>
      <c r="P1477" s="243">
        <f>SUMIFS('A-methods'!V:V,'A-methods'!$AG:$AG,"absolute",'A-methods'!$AF:$AF,$B1477,'A-methods'!$I:$I,$C1477,'A-methods'!$A:$A,$D1477)</f>
        <v>-34063.526499999993</v>
      </c>
      <c r="Q1477" s="243">
        <f>SUMIFS('A-methods'!W:W,'A-methods'!$AG:$AG,"absolute",'A-methods'!$AF:$AF,$B1477,'A-methods'!$I:$I,$C1477,'A-methods'!$A:$A,$D1477)</f>
        <v>-34063.526499999993</v>
      </c>
      <c r="R1477" s="243">
        <f>SUMIFS('A-methods'!X:X,'A-methods'!$AG:$AG,"absolute",'A-methods'!$AF:$AF,$B1477,'A-methods'!$I:$I,$C1477,'A-methods'!$A:$A,$D1477)</f>
        <v>-34063.526499999993</v>
      </c>
      <c r="S1477" s="243">
        <f>SUMIFS('A-methods'!Y:Y,'A-methods'!$AG:$AG,"absolute",'A-methods'!$AF:$AF,$B1477,'A-methods'!$I:$I,$C1477,'A-methods'!$A:$A,$D1477)</f>
        <v>-34063.526499999993</v>
      </c>
      <c r="T1477" s="243">
        <f>SUMIFS('A-methods'!Z:Z,'A-methods'!$AG:$AG,"absolute",'A-methods'!$AF:$AF,$B1477,'A-methods'!$I:$I,$C1477,'A-methods'!$A:$A,$D1477)</f>
        <v>-34063.526499999993</v>
      </c>
      <c r="U1477" s="243">
        <f>SUMIFS('A-methods'!AA:AA,'A-methods'!$AG:$AG,"absolute",'A-methods'!$AF:$AF,$B1477,'A-methods'!$I:$I,$C1477,'A-methods'!$A:$A,$D1477)</f>
        <v>-34063.526499999993</v>
      </c>
      <c r="V1477" s="243">
        <f>SUMIFS('A-methods'!AB:AB,'A-methods'!$AG:$AG,"absolute",'A-methods'!$AF:$AF,$B1477,'A-methods'!$I:$I,$C1477,'A-methods'!$A:$A,$D1477)</f>
        <v>-34063.526499999993</v>
      </c>
      <c r="W1477" s="243">
        <f>SUMIFS('A-methods'!AC:AC,'A-methods'!$AG:$AG,"absolute",'A-methods'!$AF:$AF,$B1477,'A-methods'!$I:$I,$C1477,'A-methods'!$A:$A,$D1477)</f>
        <v>-34063.526499999993</v>
      </c>
      <c r="X1477" s="243">
        <f>SUMIFS('A-methods'!AD:AD,'A-methods'!$AG:$AG,"absolute",'A-methods'!$AF:$AF,$B1477,'A-methods'!$I:$I,$C1477,'A-methods'!$A:$A,$D1477)</f>
        <v>-34063.526499999993</v>
      </c>
      <c r="Y1477" s="243">
        <f>SUMIFS('A-methods'!AE:AE,'A-methods'!$AG:$AG,"absolute",'A-methods'!$AF:$AF,$B1477,'A-methods'!$I:$I,$C1477,'A-methods'!$A:$A,$D1477)</f>
        <v>-34063.526499999993</v>
      </c>
    </row>
    <row r="1478" spans="1:27">
      <c r="A1478" s="237" t="s">
        <v>260</v>
      </c>
      <c r="B1478" s="221" t="s">
        <v>264</v>
      </c>
      <c r="C1478" s="274" t="str">
        <f t="shared" si="142"/>
        <v>Vic</v>
      </c>
      <c r="D1478" s="272" t="str">
        <f t="shared" si="143"/>
        <v>Low</v>
      </c>
      <c r="E1478" s="195">
        <f>SUMIFS('A-methods'!K:K,'A-methods'!$AG:$AG,"absolute",'A-methods'!$AF:$AF,$B1478,'A-methods'!$I:$I,$C1478,'A-methods'!$A:$A,$D1478)</f>
        <v>0</v>
      </c>
      <c r="F1478" s="243">
        <f>SUMIFS('A-methods'!L:L,'A-methods'!$AG:$AG,"absolute",'A-methods'!$AF:$AF,$B1478,'A-methods'!$I:$I,$C1478,'A-methods'!$A:$A,$D1478)</f>
        <v>0</v>
      </c>
      <c r="G1478" s="243">
        <f>SUMIFS('A-methods'!M:M,'A-methods'!$AG:$AG,"absolute",'A-methods'!$AF:$AF,$B1478,'A-methods'!$I:$I,$C1478,'A-methods'!$A:$A,$D1478)</f>
        <v>0</v>
      </c>
      <c r="H1478" s="243">
        <f>SUMIFS('A-methods'!N:N,'A-methods'!$AG:$AG,"absolute",'A-methods'!$AF:$AF,$B1478,'A-methods'!$I:$I,$C1478,'A-methods'!$A:$A,$D1478)</f>
        <v>0</v>
      </c>
      <c r="I1478" s="243">
        <f>SUMIFS('A-methods'!O:O,'A-methods'!$AG:$AG,"absolute",'A-methods'!$AF:$AF,$B1478,'A-methods'!$I:$I,$C1478,'A-methods'!$A:$A,$D1478)</f>
        <v>0</v>
      </c>
      <c r="J1478" s="243">
        <f>SUMIFS('A-methods'!P:P,'A-methods'!$AG:$AG,"absolute",'A-methods'!$AF:$AF,$B1478,'A-methods'!$I:$I,$C1478,'A-methods'!$A:$A,$D1478)</f>
        <v>0</v>
      </c>
      <c r="K1478" s="243">
        <f>SUMIFS('A-methods'!Q:Q,'A-methods'!$AG:$AG,"absolute",'A-methods'!$AF:$AF,$B1478,'A-methods'!$I:$I,$C1478,'A-methods'!$A:$A,$D1478)</f>
        <v>0</v>
      </c>
      <c r="L1478" s="243">
        <f>SUMIFS('A-methods'!R:R,'A-methods'!$AG:$AG,"absolute",'A-methods'!$AF:$AF,$B1478,'A-methods'!$I:$I,$C1478,'A-methods'!$A:$A,$D1478)</f>
        <v>0</v>
      </c>
      <c r="M1478" s="243">
        <f>SUMIFS('A-methods'!S:S,'A-methods'!$AG:$AG,"absolute",'A-methods'!$AF:$AF,$B1478,'A-methods'!$I:$I,$C1478,'A-methods'!$A:$A,$D1478)</f>
        <v>0</v>
      </c>
      <c r="N1478" s="243">
        <f>SUMIFS('A-methods'!T:T,'A-methods'!$AG:$AG,"absolute",'A-methods'!$AF:$AF,$B1478,'A-methods'!$I:$I,$C1478,'A-methods'!$A:$A,$D1478)</f>
        <v>0</v>
      </c>
      <c r="O1478" s="243">
        <f>SUMIFS('A-methods'!U:U,'A-methods'!$AG:$AG,"absolute",'A-methods'!$AF:$AF,$B1478,'A-methods'!$I:$I,$C1478,'A-methods'!$A:$A,$D1478)</f>
        <v>0</v>
      </c>
      <c r="P1478" s="243">
        <f>SUMIFS('A-methods'!V:V,'A-methods'!$AG:$AG,"absolute",'A-methods'!$AF:$AF,$B1478,'A-methods'!$I:$I,$C1478,'A-methods'!$A:$A,$D1478)</f>
        <v>0</v>
      </c>
      <c r="Q1478" s="243">
        <f>SUMIFS('A-methods'!W:W,'A-methods'!$AG:$AG,"absolute",'A-methods'!$AF:$AF,$B1478,'A-methods'!$I:$I,$C1478,'A-methods'!$A:$A,$D1478)</f>
        <v>0</v>
      </c>
      <c r="R1478" s="243">
        <f>SUMIFS('A-methods'!X:X,'A-methods'!$AG:$AG,"absolute",'A-methods'!$AF:$AF,$B1478,'A-methods'!$I:$I,$C1478,'A-methods'!$A:$A,$D1478)</f>
        <v>0</v>
      </c>
      <c r="S1478" s="243">
        <f>SUMIFS('A-methods'!Y:Y,'A-methods'!$AG:$AG,"absolute",'A-methods'!$AF:$AF,$B1478,'A-methods'!$I:$I,$C1478,'A-methods'!$A:$A,$D1478)</f>
        <v>0</v>
      </c>
      <c r="T1478" s="243">
        <f>SUMIFS('A-methods'!Z:Z,'A-methods'!$AG:$AG,"absolute",'A-methods'!$AF:$AF,$B1478,'A-methods'!$I:$I,$C1478,'A-methods'!$A:$A,$D1478)</f>
        <v>0</v>
      </c>
      <c r="U1478" s="243">
        <f>SUMIFS('A-methods'!AA:AA,'A-methods'!$AG:$AG,"absolute",'A-methods'!$AF:$AF,$B1478,'A-methods'!$I:$I,$C1478,'A-methods'!$A:$A,$D1478)</f>
        <v>0</v>
      </c>
      <c r="V1478" s="243">
        <f>SUMIFS('A-methods'!AB:AB,'A-methods'!$AG:$AG,"absolute",'A-methods'!$AF:$AF,$B1478,'A-methods'!$I:$I,$C1478,'A-methods'!$A:$A,$D1478)</f>
        <v>0</v>
      </c>
      <c r="W1478" s="243">
        <f>SUMIFS('A-methods'!AC:AC,'A-methods'!$AG:$AG,"absolute",'A-methods'!$AF:$AF,$B1478,'A-methods'!$I:$I,$C1478,'A-methods'!$A:$A,$D1478)</f>
        <v>0</v>
      </c>
      <c r="X1478" s="243">
        <f>SUMIFS('A-methods'!AD:AD,'A-methods'!$AG:$AG,"absolute",'A-methods'!$AF:$AF,$B1478,'A-methods'!$I:$I,$C1478,'A-methods'!$A:$A,$D1478)</f>
        <v>0</v>
      </c>
      <c r="Y1478" s="243">
        <f>SUMIFS('A-methods'!AE:AE,'A-methods'!$AG:$AG,"absolute",'A-methods'!$AF:$AF,$B1478,'A-methods'!$I:$I,$C1478,'A-methods'!$A:$A,$D1478)</f>
        <v>0</v>
      </c>
    </row>
    <row r="1479" spans="1:27">
      <c r="A1479" s="237" t="s">
        <v>175</v>
      </c>
      <c r="B1479" s="221" t="s">
        <v>373</v>
      </c>
      <c r="C1479" s="274" t="str">
        <f t="shared" si="142"/>
        <v>Vic</v>
      </c>
      <c r="D1479" s="272" t="str">
        <f t="shared" si="143"/>
        <v>Low</v>
      </c>
      <c r="E1479" s="195">
        <f>SUMIFS('A-methods'!K:K,'A-methods'!$AG:$AG,"absolute",'A-methods'!$AF:$AF,$B1479,'A-methods'!$I:$I,$C1479,'A-methods'!$A:$A,$D1479)</f>
        <v>0</v>
      </c>
      <c r="F1479" s="243">
        <f>SUMIFS('A-methods'!L:L,'A-methods'!$AG:$AG,"absolute",'A-methods'!$AF:$AF,$B1479,'A-methods'!$I:$I,$C1479,'A-methods'!$A:$A,$D1479)</f>
        <v>0</v>
      </c>
      <c r="G1479" s="243">
        <f>SUMIFS('A-methods'!M:M,'A-methods'!$AG:$AG,"absolute",'A-methods'!$AF:$AF,$B1479,'A-methods'!$I:$I,$C1479,'A-methods'!$A:$A,$D1479)</f>
        <v>0</v>
      </c>
      <c r="H1479" s="243">
        <f>SUMIFS('A-methods'!N:N,'A-methods'!$AG:$AG,"absolute",'A-methods'!$AF:$AF,$B1479,'A-methods'!$I:$I,$C1479,'A-methods'!$A:$A,$D1479)</f>
        <v>0</v>
      </c>
      <c r="I1479" s="243">
        <f>SUMIFS('A-methods'!O:O,'A-methods'!$AG:$AG,"absolute",'A-methods'!$AF:$AF,$B1479,'A-methods'!$I:$I,$C1479,'A-methods'!$A:$A,$D1479)</f>
        <v>0</v>
      </c>
      <c r="J1479" s="243">
        <f>SUMIFS('A-methods'!P:P,'A-methods'!$AG:$AG,"absolute",'A-methods'!$AF:$AF,$B1479,'A-methods'!$I:$I,$C1479,'A-methods'!$A:$A,$D1479)</f>
        <v>0</v>
      </c>
      <c r="K1479" s="243">
        <f>SUMIFS('A-methods'!Q:Q,'A-methods'!$AG:$AG,"absolute",'A-methods'!$AF:$AF,$B1479,'A-methods'!$I:$I,$C1479,'A-methods'!$A:$A,$D1479)</f>
        <v>0</v>
      </c>
      <c r="L1479" s="243">
        <f>SUMIFS('A-methods'!R:R,'A-methods'!$AG:$AG,"absolute",'A-methods'!$AF:$AF,$B1479,'A-methods'!$I:$I,$C1479,'A-methods'!$A:$A,$D1479)</f>
        <v>0</v>
      </c>
      <c r="M1479" s="243">
        <f>SUMIFS('A-methods'!S:S,'A-methods'!$AG:$AG,"absolute",'A-methods'!$AF:$AF,$B1479,'A-methods'!$I:$I,$C1479,'A-methods'!$A:$A,$D1479)</f>
        <v>0</v>
      </c>
      <c r="N1479" s="243">
        <f>SUMIFS('A-methods'!T:T,'A-methods'!$AG:$AG,"absolute",'A-methods'!$AF:$AF,$B1479,'A-methods'!$I:$I,$C1479,'A-methods'!$A:$A,$D1479)</f>
        <v>0</v>
      </c>
      <c r="O1479" s="243">
        <f>SUMIFS('A-methods'!U:U,'A-methods'!$AG:$AG,"absolute",'A-methods'!$AF:$AF,$B1479,'A-methods'!$I:$I,$C1479,'A-methods'!$A:$A,$D1479)</f>
        <v>0</v>
      </c>
      <c r="P1479" s="243">
        <f>SUMIFS('A-methods'!V:V,'A-methods'!$AG:$AG,"absolute",'A-methods'!$AF:$AF,$B1479,'A-methods'!$I:$I,$C1479,'A-methods'!$A:$A,$D1479)</f>
        <v>0</v>
      </c>
      <c r="Q1479" s="243">
        <f>SUMIFS('A-methods'!W:W,'A-methods'!$AG:$AG,"absolute",'A-methods'!$AF:$AF,$B1479,'A-methods'!$I:$I,$C1479,'A-methods'!$A:$A,$D1479)</f>
        <v>0</v>
      </c>
      <c r="R1479" s="243">
        <f>SUMIFS('A-methods'!X:X,'A-methods'!$AG:$AG,"absolute",'A-methods'!$AF:$AF,$B1479,'A-methods'!$I:$I,$C1479,'A-methods'!$A:$A,$D1479)</f>
        <v>0</v>
      </c>
      <c r="S1479" s="243">
        <f>SUMIFS('A-methods'!Y:Y,'A-methods'!$AG:$AG,"absolute",'A-methods'!$AF:$AF,$B1479,'A-methods'!$I:$I,$C1479,'A-methods'!$A:$A,$D1479)</f>
        <v>0</v>
      </c>
      <c r="T1479" s="243">
        <f>SUMIFS('A-methods'!Z:Z,'A-methods'!$AG:$AG,"absolute",'A-methods'!$AF:$AF,$B1479,'A-methods'!$I:$I,$C1479,'A-methods'!$A:$A,$D1479)</f>
        <v>0</v>
      </c>
      <c r="U1479" s="243">
        <f>SUMIFS('A-methods'!AA:AA,'A-methods'!$AG:$AG,"absolute",'A-methods'!$AF:$AF,$B1479,'A-methods'!$I:$I,$C1479,'A-methods'!$A:$A,$D1479)</f>
        <v>0</v>
      </c>
      <c r="V1479" s="243">
        <f>SUMIFS('A-methods'!AB:AB,'A-methods'!$AG:$AG,"absolute",'A-methods'!$AF:$AF,$B1479,'A-methods'!$I:$I,$C1479,'A-methods'!$A:$A,$D1479)</f>
        <v>0</v>
      </c>
      <c r="W1479" s="243">
        <f>SUMIFS('A-methods'!AC:AC,'A-methods'!$AG:$AG,"absolute",'A-methods'!$AF:$AF,$B1479,'A-methods'!$I:$I,$C1479,'A-methods'!$A:$A,$D1479)</f>
        <v>0</v>
      </c>
      <c r="X1479" s="243">
        <f>SUMIFS('A-methods'!AD:AD,'A-methods'!$AG:$AG,"absolute",'A-methods'!$AF:$AF,$B1479,'A-methods'!$I:$I,$C1479,'A-methods'!$A:$A,$D1479)</f>
        <v>0</v>
      </c>
      <c r="Y1479" s="243">
        <f>SUMIFS('A-methods'!AE:AE,'A-methods'!$AG:$AG,"absolute",'A-methods'!$AF:$AF,$B1479,'A-methods'!$I:$I,$C1479,'A-methods'!$A:$A,$D1479)</f>
        <v>0</v>
      </c>
    </row>
    <row r="1480" spans="1:27">
      <c r="A1480" s="237" t="s">
        <v>189</v>
      </c>
      <c r="B1480" s="221" t="s">
        <v>190</v>
      </c>
      <c r="C1480" s="274" t="str">
        <f t="shared" si="142"/>
        <v>Vic</v>
      </c>
      <c r="D1480" s="272" t="str">
        <f t="shared" si="143"/>
        <v>Low</v>
      </c>
      <c r="E1480" s="195">
        <f>SUMIFS('A-methods'!K:K,'A-methods'!$AG:$AG,"absolute",'A-methods'!$AF:$AF,$B1480,'A-methods'!$I:$I,$C1480,'A-methods'!$A:$A,$D1480)</f>
        <v>0</v>
      </c>
      <c r="F1480" s="243">
        <f>SUMIFS('A-methods'!L:L,'A-methods'!$AG:$AG,"absolute",'A-methods'!$AF:$AF,$B1480,'A-methods'!$I:$I,$C1480,'A-methods'!$A:$A,$D1480)</f>
        <v>0</v>
      </c>
      <c r="G1480" s="243">
        <f>SUMIFS('A-methods'!M:M,'A-methods'!$AG:$AG,"absolute",'A-methods'!$AF:$AF,$B1480,'A-methods'!$I:$I,$C1480,'A-methods'!$A:$A,$D1480)</f>
        <v>0</v>
      </c>
      <c r="H1480" s="243">
        <f>SUMIFS('A-methods'!N:N,'A-methods'!$AG:$AG,"absolute",'A-methods'!$AF:$AF,$B1480,'A-methods'!$I:$I,$C1480,'A-methods'!$A:$A,$D1480)</f>
        <v>0</v>
      </c>
      <c r="I1480" s="243">
        <f>SUMIFS('A-methods'!O:O,'A-methods'!$AG:$AG,"absolute",'A-methods'!$AF:$AF,$B1480,'A-methods'!$I:$I,$C1480,'A-methods'!$A:$A,$D1480)</f>
        <v>0</v>
      </c>
      <c r="J1480" s="243">
        <f>SUMIFS('A-methods'!P:P,'A-methods'!$AG:$AG,"absolute",'A-methods'!$AF:$AF,$B1480,'A-methods'!$I:$I,$C1480,'A-methods'!$A:$A,$D1480)</f>
        <v>0</v>
      </c>
      <c r="K1480" s="243">
        <f>SUMIFS('A-methods'!Q:Q,'A-methods'!$AG:$AG,"absolute",'A-methods'!$AF:$AF,$B1480,'A-methods'!$I:$I,$C1480,'A-methods'!$A:$A,$D1480)</f>
        <v>0</v>
      </c>
      <c r="L1480" s="243">
        <f>SUMIFS('A-methods'!R:R,'A-methods'!$AG:$AG,"absolute",'A-methods'!$AF:$AF,$B1480,'A-methods'!$I:$I,$C1480,'A-methods'!$A:$A,$D1480)</f>
        <v>0</v>
      </c>
      <c r="M1480" s="243">
        <f>SUMIFS('A-methods'!S:S,'A-methods'!$AG:$AG,"absolute",'A-methods'!$AF:$AF,$B1480,'A-methods'!$I:$I,$C1480,'A-methods'!$A:$A,$D1480)</f>
        <v>0</v>
      </c>
      <c r="N1480" s="243">
        <f>SUMIFS('A-methods'!T:T,'A-methods'!$AG:$AG,"absolute",'A-methods'!$AF:$AF,$B1480,'A-methods'!$I:$I,$C1480,'A-methods'!$A:$A,$D1480)</f>
        <v>0</v>
      </c>
      <c r="O1480" s="243">
        <f>SUMIFS('A-methods'!U:U,'A-methods'!$AG:$AG,"absolute",'A-methods'!$AF:$AF,$B1480,'A-methods'!$I:$I,$C1480,'A-methods'!$A:$A,$D1480)</f>
        <v>0</v>
      </c>
      <c r="P1480" s="243">
        <f>SUMIFS('A-methods'!V:V,'A-methods'!$AG:$AG,"absolute",'A-methods'!$AF:$AF,$B1480,'A-methods'!$I:$I,$C1480,'A-methods'!$A:$A,$D1480)</f>
        <v>0</v>
      </c>
      <c r="Q1480" s="243">
        <f>SUMIFS('A-methods'!W:W,'A-methods'!$AG:$AG,"absolute",'A-methods'!$AF:$AF,$B1480,'A-methods'!$I:$I,$C1480,'A-methods'!$A:$A,$D1480)</f>
        <v>0</v>
      </c>
      <c r="R1480" s="243">
        <f>SUMIFS('A-methods'!X:X,'A-methods'!$AG:$AG,"absolute",'A-methods'!$AF:$AF,$B1480,'A-methods'!$I:$I,$C1480,'A-methods'!$A:$A,$D1480)</f>
        <v>0</v>
      </c>
      <c r="S1480" s="243">
        <f>SUMIFS('A-methods'!Y:Y,'A-methods'!$AG:$AG,"absolute",'A-methods'!$AF:$AF,$B1480,'A-methods'!$I:$I,$C1480,'A-methods'!$A:$A,$D1480)</f>
        <v>0</v>
      </c>
      <c r="T1480" s="243">
        <f>SUMIFS('A-methods'!Z:Z,'A-methods'!$AG:$AG,"absolute",'A-methods'!$AF:$AF,$B1480,'A-methods'!$I:$I,$C1480,'A-methods'!$A:$A,$D1480)</f>
        <v>0</v>
      </c>
      <c r="U1480" s="243">
        <f>SUMIFS('A-methods'!AA:AA,'A-methods'!$AG:$AG,"absolute",'A-methods'!$AF:$AF,$B1480,'A-methods'!$I:$I,$C1480,'A-methods'!$A:$A,$D1480)</f>
        <v>0</v>
      </c>
      <c r="V1480" s="243">
        <f>SUMIFS('A-methods'!AB:AB,'A-methods'!$AG:$AG,"absolute",'A-methods'!$AF:$AF,$B1480,'A-methods'!$I:$I,$C1480,'A-methods'!$A:$A,$D1480)</f>
        <v>0</v>
      </c>
      <c r="W1480" s="243">
        <f>SUMIFS('A-methods'!AC:AC,'A-methods'!$AG:$AG,"absolute",'A-methods'!$AF:$AF,$B1480,'A-methods'!$I:$I,$C1480,'A-methods'!$A:$A,$D1480)</f>
        <v>0</v>
      </c>
      <c r="X1480" s="243">
        <f>SUMIFS('A-methods'!AD:AD,'A-methods'!$AG:$AG,"absolute",'A-methods'!$AF:$AF,$B1480,'A-methods'!$I:$I,$C1480,'A-methods'!$A:$A,$D1480)</f>
        <v>0</v>
      </c>
      <c r="Y1480" s="243">
        <f>SUMIFS('A-methods'!AE:AE,'A-methods'!$AG:$AG,"absolute",'A-methods'!$AF:$AF,$B1480,'A-methods'!$I:$I,$C1480,'A-methods'!$A:$A,$D1480)</f>
        <v>0</v>
      </c>
    </row>
    <row r="1481" spans="1:27">
      <c r="A1481" s="244" t="s">
        <v>262</v>
      </c>
      <c r="B1481" s="245" t="s">
        <v>265</v>
      </c>
      <c r="C1481" s="188" t="str">
        <f t="shared" si="142"/>
        <v>Vic</v>
      </c>
      <c r="D1481" s="275" t="str">
        <f t="shared" si="143"/>
        <v>Low</v>
      </c>
      <c r="E1481" s="198">
        <f>SUMIFS('A-methods'!K:K,'A-methods'!$AG:$AG,"absolute",'A-methods'!$AF:$AF,$B1481,'A-methods'!$I:$I,$C1481,'A-methods'!$A:$A,$D1481)</f>
        <v>0</v>
      </c>
      <c r="F1481" s="196">
        <f>SUMIFS('A-methods'!L:L,'A-methods'!$AG:$AG,"absolute",'A-methods'!$AF:$AF,$B1481,'A-methods'!$I:$I,$C1481,'A-methods'!$A:$A,$D1481)</f>
        <v>0</v>
      </c>
      <c r="G1481" s="196">
        <f>SUMIFS('A-methods'!M:M,'A-methods'!$AG:$AG,"absolute",'A-methods'!$AF:$AF,$B1481,'A-methods'!$I:$I,$C1481,'A-methods'!$A:$A,$D1481)</f>
        <v>0</v>
      </c>
      <c r="H1481" s="196">
        <f>SUMIFS('A-methods'!N:N,'A-methods'!$AG:$AG,"absolute",'A-methods'!$AF:$AF,$B1481,'A-methods'!$I:$I,$C1481,'A-methods'!$A:$A,$D1481)</f>
        <v>0</v>
      </c>
      <c r="I1481" s="196">
        <f>SUMIFS('A-methods'!O:O,'A-methods'!$AG:$AG,"absolute",'A-methods'!$AF:$AF,$B1481,'A-methods'!$I:$I,$C1481,'A-methods'!$A:$A,$D1481)</f>
        <v>0</v>
      </c>
      <c r="J1481" s="196">
        <f>SUMIFS('A-methods'!P:P,'A-methods'!$AG:$AG,"absolute",'A-methods'!$AF:$AF,$B1481,'A-methods'!$I:$I,$C1481,'A-methods'!$A:$A,$D1481)</f>
        <v>0</v>
      </c>
      <c r="K1481" s="196">
        <f>SUMIFS('A-methods'!Q:Q,'A-methods'!$AG:$AG,"absolute",'A-methods'!$AF:$AF,$B1481,'A-methods'!$I:$I,$C1481,'A-methods'!$A:$A,$D1481)</f>
        <v>0</v>
      </c>
      <c r="L1481" s="196">
        <f>SUMIFS('A-methods'!R:R,'A-methods'!$AG:$AG,"absolute",'A-methods'!$AF:$AF,$B1481,'A-methods'!$I:$I,$C1481,'A-methods'!$A:$A,$D1481)</f>
        <v>0</v>
      </c>
      <c r="M1481" s="196">
        <f>SUMIFS('A-methods'!S:S,'A-methods'!$AG:$AG,"absolute",'A-methods'!$AF:$AF,$B1481,'A-methods'!$I:$I,$C1481,'A-methods'!$A:$A,$D1481)</f>
        <v>0</v>
      </c>
      <c r="N1481" s="196">
        <f>SUMIFS('A-methods'!T:T,'A-methods'!$AG:$AG,"absolute",'A-methods'!$AF:$AF,$B1481,'A-methods'!$I:$I,$C1481,'A-methods'!$A:$A,$D1481)</f>
        <v>0</v>
      </c>
      <c r="O1481" s="196">
        <f>SUMIFS('A-methods'!U:U,'A-methods'!$AG:$AG,"absolute",'A-methods'!$AF:$AF,$B1481,'A-methods'!$I:$I,$C1481,'A-methods'!$A:$A,$D1481)</f>
        <v>0</v>
      </c>
      <c r="P1481" s="196">
        <f>SUMIFS('A-methods'!V:V,'A-methods'!$AG:$AG,"absolute",'A-methods'!$AF:$AF,$B1481,'A-methods'!$I:$I,$C1481,'A-methods'!$A:$A,$D1481)</f>
        <v>0</v>
      </c>
      <c r="Q1481" s="196">
        <f>SUMIFS('A-methods'!W:W,'A-methods'!$AG:$AG,"absolute",'A-methods'!$AF:$AF,$B1481,'A-methods'!$I:$I,$C1481,'A-methods'!$A:$A,$D1481)</f>
        <v>0</v>
      </c>
      <c r="R1481" s="196">
        <f>SUMIFS('A-methods'!X:X,'A-methods'!$AG:$AG,"absolute",'A-methods'!$AF:$AF,$B1481,'A-methods'!$I:$I,$C1481,'A-methods'!$A:$A,$D1481)</f>
        <v>0</v>
      </c>
      <c r="S1481" s="196">
        <f>SUMIFS('A-methods'!Y:Y,'A-methods'!$AG:$AG,"absolute",'A-methods'!$AF:$AF,$B1481,'A-methods'!$I:$I,$C1481,'A-methods'!$A:$A,$D1481)</f>
        <v>0</v>
      </c>
      <c r="T1481" s="196">
        <f>SUMIFS('A-methods'!Z:Z,'A-methods'!$AG:$AG,"absolute",'A-methods'!$AF:$AF,$B1481,'A-methods'!$I:$I,$C1481,'A-methods'!$A:$A,$D1481)</f>
        <v>0</v>
      </c>
      <c r="U1481" s="196">
        <f>SUMIFS('A-methods'!AA:AA,'A-methods'!$AG:$AG,"absolute",'A-methods'!$AF:$AF,$B1481,'A-methods'!$I:$I,$C1481,'A-methods'!$A:$A,$D1481)</f>
        <v>0</v>
      </c>
      <c r="V1481" s="196">
        <f>SUMIFS('A-methods'!AB:AB,'A-methods'!$AG:$AG,"absolute",'A-methods'!$AF:$AF,$B1481,'A-methods'!$I:$I,$C1481,'A-methods'!$A:$A,$D1481)</f>
        <v>0</v>
      </c>
      <c r="W1481" s="196">
        <f>SUMIFS('A-methods'!AC:AC,'A-methods'!$AG:$AG,"absolute",'A-methods'!$AF:$AF,$B1481,'A-methods'!$I:$I,$C1481,'A-methods'!$A:$A,$D1481)</f>
        <v>0</v>
      </c>
      <c r="X1481" s="196">
        <f>SUMIFS('A-methods'!AD:AD,'A-methods'!$AG:$AG,"absolute",'A-methods'!$AF:$AF,$B1481,'A-methods'!$I:$I,$C1481,'A-methods'!$A:$A,$D1481)</f>
        <v>0</v>
      </c>
      <c r="Y1481" s="196">
        <f>SUMIFS('A-methods'!AE:AE,'A-methods'!$AG:$AG,"absolute",'A-methods'!$AF:$AF,$B1481,'A-methods'!$I:$I,$C1481,'A-methods'!$A:$A,$D1481)</f>
        <v>0</v>
      </c>
    </row>
    <row r="1482" spans="1:27">
      <c r="A1482" s="222"/>
      <c r="B1482" s="213"/>
      <c r="C1482" s="250" t="str">
        <f t="shared" si="142"/>
        <v>Vic</v>
      </c>
      <c r="D1482" s="250"/>
      <c r="E1482" s="362">
        <f>SUM(E1454:E1481)</f>
        <v>-139056.58948071772</v>
      </c>
      <c r="F1482" s="324">
        <f t="shared" ref="F1482:Y1482" si="144">SUM(F1454:F1481)</f>
        <v>-140099.71909110341</v>
      </c>
      <c r="G1482" s="324">
        <f t="shared" si="144"/>
        <v>-141121.98610928131</v>
      </c>
      <c r="H1482" s="324">
        <f t="shared" si="144"/>
        <v>-142123.80778709572</v>
      </c>
      <c r="I1482" s="324">
        <f t="shared" si="144"/>
        <v>-143105.59303135378</v>
      </c>
      <c r="J1482" s="324">
        <f t="shared" si="144"/>
        <v>-144067.74257072672</v>
      </c>
      <c r="K1482" s="324">
        <f t="shared" si="144"/>
        <v>-145010.64911931218</v>
      </c>
      <c r="L1482" s="324">
        <f t="shared" si="144"/>
        <v>-145934.69753692593</v>
      </c>
      <c r="M1482" s="324">
        <f t="shared" si="144"/>
        <v>-146840.26498618739</v>
      </c>
      <c r="N1482" s="324">
        <f t="shared" si="144"/>
        <v>-147727.72108646366</v>
      </c>
      <c r="O1482" s="324">
        <f t="shared" si="144"/>
        <v>-148597.42806473438</v>
      </c>
      <c r="P1482" s="324">
        <f t="shared" si="144"/>
        <v>-149449.7409034397</v>
      </c>
      <c r="Q1482" s="324">
        <f t="shared" si="144"/>
        <v>-150285.00748537091</v>
      </c>
      <c r="R1482" s="324">
        <f t="shared" si="144"/>
        <v>-151103.56873566349</v>
      </c>
      <c r="S1482" s="324">
        <f t="shared" si="144"/>
        <v>-151905.75876095024</v>
      </c>
      <c r="T1482" s="324">
        <f t="shared" si="144"/>
        <v>-152691.90498573123</v>
      </c>
      <c r="U1482" s="324">
        <f t="shared" si="144"/>
        <v>-153462.32828601659</v>
      </c>
      <c r="V1482" s="324">
        <f t="shared" si="144"/>
        <v>-154217.34312029625</v>
      </c>
      <c r="W1482" s="324">
        <f t="shared" si="144"/>
        <v>-154957.25765789032</v>
      </c>
      <c r="X1482" s="324">
        <f t="shared" si="144"/>
        <v>-155682.37390473252</v>
      </c>
      <c r="Y1482" s="324">
        <f t="shared" si="144"/>
        <v>-156392.98782663787</v>
      </c>
    </row>
    <row r="1483" spans="1:27">
      <c r="D1483" s="305"/>
      <c r="E1483" s="358"/>
    </row>
    <row r="1484" spans="1:27" s="349" customFormat="1" ht="21">
      <c r="A1484" s="347" t="s">
        <v>509</v>
      </c>
      <c r="B1484" s="348"/>
      <c r="C1484" s="348"/>
      <c r="D1484" s="348"/>
      <c r="E1484" s="359"/>
      <c r="AA1484" s="353"/>
    </row>
    <row r="1485" spans="1:27" s="224" customFormat="1" ht="15.75">
      <c r="B1485" s="242" t="s">
        <v>211</v>
      </c>
      <c r="C1485" s="242"/>
      <c r="D1485" s="304"/>
      <c r="E1485" s="363"/>
      <c r="AA1485" s="354"/>
    </row>
    <row r="1486" spans="1:27">
      <c r="A1486" s="246" t="s">
        <v>21</v>
      </c>
      <c r="B1486" s="247" t="s">
        <v>198</v>
      </c>
      <c r="C1486" s="273" t="str">
        <f>A1484</f>
        <v>WA</v>
      </c>
      <c r="D1486" s="271" t="s">
        <v>214</v>
      </c>
      <c r="E1486" s="357">
        <f>SUMIFS('A-methods'!K:K,'A-methods'!$AG:$AG,"absolute",'A-methods'!$AF:$AF,$B1486,'A-methods'!$J:$J,$C1486,'A-methods'!$A:$A,$D1486)</f>
        <v>0</v>
      </c>
      <c r="F1486" s="248">
        <f>SUMIFS('A-methods'!L:L,'A-methods'!$AG:$AG,"absolute",'A-methods'!$AF:$AF,$B1486,'A-methods'!$J:$J,$C1486,'A-methods'!$A:$A,$D1486)</f>
        <v>0</v>
      </c>
      <c r="G1486" s="248">
        <f>SUMIFS('A-methods'!M:M,'A-methods'!$AG:$AG,"absolute",'A-methods'!$AF:$AF,$B1486,'A-methods'!$J:$J,$C1486,'A-methods'!$A:$A,$D1486)</f>
        <v>0</v>
      </c>
      <c r="H1486" s="248">
        <f>SUMIFS('A-methods'!N:N,'A-methods'!$AG:$AG,"absolute",'A-methods'!$AF:$AF,$B1486,'A-methods'!$J:$J,$C1486,'A-methods'!$A:$A,$D1486)</f>
        <v>0</v>
      </c>
      <c r="I1486" s="248">
        <f>SUMIFS('A-methods'!O:O,'A-methods'!$AG:$AG,"absolute",'A-methods'!$AF:$AF,$B1486,'A-methods'!$J:$J,$C1486,'A-methods'!$A:$A,$D1486)</f>
        <v>0</v>
      </c>
      <c r="J1486" s="248">
        <f>SUMIFS('A-methods'!P:P,'A-methods'!$AG:$AG,"absolute",'A-methods'!$AF:$AF,$B1486,'A-methods'!$J:$J,$C1486,'A-methods'!$A:$A,$D1486)</f>
        <v>0</v>
      </c>
      <c r="K1486" s="248">
        <f>SUMIFS('A-methods'!Q:Q,'A-methods'!$AG:$AG,"absolute",'A-methods'!$AF:$AF,$B1486,'A-methods'!$J:$J,$C1486,'A-methods'!$A:$A,$D1486)</f>
        <v>0</v>
      </c>
      <c r="L1486" s="248">
        <f>SUMIFS('A-methods'!R:R,'A-methods'!$AG:$AG,"absolute",'A-methods'!$AF:$AF,$B1486,'A-methods'!$J:$J,$C1486,'A-methods'!$A:$A,$D1486)</f>
        <v>0</v>
      </c>
      <c r="M1486" s="248">
        <f>SUMIFS('A-methods'!S:S,'A-methods'!$AG:$AG,"absolute",'A-methods'!$AF:$AF,$B1486,'A-methods'!$J:$J,$C1486,'A-methods'!$A:$A,$D1486)</f>
        <v>0</v>
      </c>
      <c r="N1486" s="248">
        <f>SUMIFS('A-methods'!T:T,'A-methods'!$AG:$AG,"absolute",'A-methods'!$AF:$AF,$B1486,'A-methods'!$J:$J,$C1486,'A-methods'!$A:$A,$D1486)</f>
        <v>0</v>
      </c>
      <c r="O1486" s="248">
        <f>SUMIFS('A-methods'!U:U,'A-methods'!$AG:$AG,"absolute",'A-methods'!$AF:$AF,$B1486,'A-methods'!$J:$J,$C1486,'A-methods'!$A:$A,$D1486)</f>
        <v>0</v>
      </c>
      <c r="P1486" s="248">
        <f>SUMIFS('A-methods'!V:V,'A-methods'!$AG:$AG,"absolute",'A-methods'!$AF:$AF,$B1486,'A-methods'!$J:$J,$C1486,'A-methods'!$A:$A,$D1486)</f>
        <v>0</v>
      </c>
      <c r="Q1486" s="248">
        <f>SUMIFS('A-methods'!W:W,'A-methods'!$AG:$AG,"absolute",'A-methods'!$AF:$AF,$B1486,'A-methods'!$J:$J,$C1486,'A-methods'!$A:$A,$D1486)</f>
        <v>0</v>
      </c>
      <c r="R1486" s="248">
        <f>SUMIFS('A-methods'!X:X,'A-methods'!$AG:$AG,"absolute",'A-methods'!$AF:$AF,$B1486,'A-methods'!$J:$J,$C1486,'A-methods'!$A:$A,$D1486)</f>
        <v>0</v>
      </c>
      <c r="S1486" s="248">
        <f>SUMIFS('A-methods'!Y:Y,'A-methods'!$AG:$AG,"absolute",'A-methods'!$AF:$AF,$B1486,'A-methods'!$J:$J,$C1486,'A-methods'!$A:$A,$D1486)</f>
        <v>0</v>
      </c>
      <c r="T1486" s="248">
        <f>SUMIFS('A-methods'!Z:Z,'A-methods'!$AG:$AG,"absolute",'A-methods'!$AF:$AF,$B1486,'A-methods'!$J:$J,$C1486,'A-methods'!$A:$A,$D1486)</f>
        <v>0</v>
      </c>
      <c r="U1486" s="248">
        <f>SUMIFS('A-methods'!AA:AA,'A-methods'!$AG:$AG,"absolute",'A-methods'!$AF:$AF,$B1486,'A-methods'!$J:$J,$C1486,'A-methods'!$A:$A,$D1486)</f>
        <v>0</v>
      </c>
      <c r="V1486" s="248">
        <f>SUMIFS('A-methods'!AB:AB,'A-methods'!$AG:$AG,"absolute",'A-methods'!$AF:$AF,$B1486,'A-methods'!$J:$J,$C1486,'A-methods'!$A:$A,$D1486)</f>
        <v>0</v>
      </c>
      <c r="W1486" s="248">
        <f>SUMIFS('A-methods'!AC:AC,'A-methods'!$AG:$AG,"absolute",'A-methods'!$AF:$AF,$B1486,'A-methods'!$J:$J,$C1486,'A-methods'!$A:$A,$D1486)</f>
        <v>0</v>
      </c>
      <c r="X1486" s="248">
        <f>SUMIFS('A-methods'!AD:AD,'A-methods'!$AG:$AG,"absolute",'A-methods'!$AF:$AF,$B1486,'A-methods'!$J:$J,$C1486,'A-methods'!$A:$A,$D1486)</f>
        <v>0</v>
      </c>
      <c r="Y1486" s="248">
        <f>SUMIFS('A-methods'!AE:AE,'A-methods'!$AG:$AG,"absolute",'A-methods'!$AF:$AF,$B1486,'A-methods'!$J:$J,$C1486,'A-methods'!$A:$A,$D1486)</f>
        <v>0</v>
      </c>
    </row>
    <row r="1487" spans="1:27">
      <c r="A1487" s="237" t="s">
        <v>29</v>
      </c>
      <c r="B1487" s="221" t="s">
        <v>30</v>
      </c>
      <c r="C1487" s="274" t="str">
        <f t="shared" ref="C1487:C1513" si="145">C1486</f>
        <v>WA</v>
      </c>
      <c r="D1487" s="272" t="str">
        <f t="shared" ref="D1487:D1513" si="146">D1486</f>
        <v>Best</v>
      </c>
      <c r="E1487" s="195">
        <f>SUMIFS('A-methods'!K:K,'A-methods'!$AG:$AG,"absolute",'A-methods'!$AF:$AF,$B1487,'A-methods'!$J:$J,$C1487,'A-methods'!$A:$A,$D1487)</f>
        <v>0</v>
      </c>
      <c r="F1487" s="243">
        <f>SUMIFS('A-methods'!L:L,'A-methods'!$AG:$AG,"absolute",'A-methods'!$AF:$AF,$B1487,'A-methods'!$J:$J,$C1487,'A-methods'!$A:$A,$D1487)</f>
        <v>0</v>
      </c>
      <c r="G1487" s="243">
        <f>SUMIFS('A-methods'!M:M,'A-methods'!$AG:$AG,"absolute",'A-methods'!$AF:$AF,$B1487,'A-methods'!$J:$J,$C1487,'A-methods'!$A:$A,$D1487)</f>
        <v>0</v>
      </c>
      <c r="H1487" s="243">
        <f>SUMIFS('A-methods'!N:N,'A-methods'!$AG:$AG,"absolute",'A-methods'!$AF:$AF,$B1487,'A-methods'!$J:$J,$C1487,'A-methods'!$A:$A,$D1487)</f>
        <v>0</v>
      </c>
      <c r="I1487" s="243">
        <f>SUMIFS('A-methods'!O:O,'A-methods'!$AG:$AG,"absolute",'A-methods'!$AF:$AF,$B1487,'A-methods'!$J:$J,$C1487,'A-methods'!$A:$A,$D1487)</f>
        <v>0</v>
      </c>
      <c r="J1487" s="243">
        <f>SUMIFS('A-methods'!P:P,'A-methods'!$AG:$AG,"absolute",'A-methods'!$AF:$AF,$B1487,'A-methods'!$J:$J,$C1487,'A-methods'!$A:$A,$D1487)</f>
        <v>0</v>
      </c>
      <c r="K1487" s="243">
        <f>SUMIFS('A-methods'!Q:Q,'A-methods'!$AG:$AG,"absolute",'A-methods'!$AF:$AF,$B1487,'A-methods'!$J:$J,$C1487,'A-methods'!$A:$A,$D1487)</f>
        <v>0</v>
      </c>
      <c r="L1487" s="243">
        <f>SUMIFS('A-methods'!R:R,'A-methods'!$AG:$AG,"absolute",'A-methods'!$AF:$AF,$B1487,'A-methods'!$J:$J,$C1487,'A-methods'!$A:$A,$D1487)</f>
        <v>0</v>
      </c>
      <c r="M1487" s="243">
        <f>SUMIFS('A-methods'!S:S,'A-methods'!$AG:$AG,"absolute",'A-methods'!$AF:$AF,$B1487,'A-methods'!$J:$J,$C1487,'A-methods'!$A:$A,$D1487)</f>
        <v>0</v>
      </c>
      <c r="N1487" s="243">
        <f>SUMIFS('A-methods'!T:T,'A-methods'!$AG:$AG,"absolute",'A-methods'!$AF:$AF,$B1487,'A-methods'!$J:$J,$C1487,'A-methods'!$A:$A,$D1487)</f>
        <v>0</v>
      </c>
      <c r="O1487" s="243">
        <f>SUMIFS('A-methods'!U:U,'A-methods'!$AG:$AG,"absolute",'A-methods'!$AF:$AF,$B1487,'A-methods'!$J:$J,$C1487,'A-methods'!$A:$A,$D1487)</f>
        <v>0</v>
      </c>
      <c r="P1487" s="243">
        <f>SUMIFS('A-methods'!V:V,'A-methods'!$AG:$AG,"absolute",'A-methods'!$AF:$AF,$B1487,'A-methods'!$J:$J,$C1487,'A-methods'!$A:$A,$D1487)</f>
        <v>0</v>
      </c>
      <c r="Q1487" s="243">
        <f>SUMIFS('A-methods'!W:W,'A-methods'!$AG:$AG,"absolute",'A-methods'!$AF:$AF,$B1487,'A-methods'!$J:$J,$C1487,'A-methods'!$A:$A,$D1487)</f>
        <v>0</v>
      </c>
      <c r="R1487" s="243">
        <f>SUMIFS('A-methods'!X:X,'A-methods'!$AG:$AG,"absolute",'A-methods'!$AF:$AF,$B1487,'A-methods'!$J:$J,$C1487,'A-methods'!$A:$A,$D1487)</f>
        <v>0</v>
      </c>
      <c r="S1487" s="243">
        <f>SUMIFS('A-methods'!Y:Y,'A-methods'!$AG:$AG,"absolute",'A-methods'!$AF:$AF,$B1487,'A-methods'!$J:$J,$C1487,'A-methods'!$A:$A,$D1487)</f>
        <v>0</v>
      </c>
      <c r="T1487" s="243">
        <f>SUMIFS('A-methods'!Z:Z,'A-methods'!$AG:$AG,"absolute",'A-methods'!$AF:$AF,$B1487,'A-methods'!$J:$J,$C1487,'A-methods'!$A:$A,$D1487)</f>
        <v>0</v>
      </c>
      <c r="U1487" s="243">
        <f>SUMIFS('A-methods'!AA:AA,'A-methods'!$AG:$AG,"absolute",'A-methods'!$AF:$AF,$B1487,'A-methods'!$J:$J,$C1487,'A-methods'!$A:$A,$D1487)</f>
        <v>0</v>
      </c>
      <c r="V1487" s="243">
        <f>SUMIFS('A-methods'!AB:AB,'A-methods'!$AG:$AG,"absolute",'A-methods'!$AF:$AF,$B1487,'A-methods'!$J:$J,$C1487,'A-methods'!$A:$A,$D1487)</f>
        <v>0</v>
      </c>
      <c r="W1487" s="243">
        <f>SUMIFS('A-methods'!AC:AC,'A-methods'!$AG:$AG,"absolute",'A-methods'!$AF:$AF,$B1487,'A-methods'!$J:$J,$C1487,'A-methods'!$A:$A,$D1487)</f>
        <v>0</v>
      </c>
      <c r="X1487" s="243">
        <f>SUMIFS('A-methods'!AD:AD,'A-methods'!$AG:$AG,"absolute",'A-methods'!$AF:$AF,$B1487,'A-methods'!$J:$J,$C1487,'A-methods'!$A:$A,$D1487)</f>
        <v>0</v>
      </c>
      <c r="Y1487" s="243">
        <f>SUMIFS('A-methods'!AE:AE,'A-methods'!$AG:$AG,"absolute",'A-methods'!$AF:$AF,$B1487,'A-methods'!$J:$J,$C1487,'A-methods'!$A:$A,$D1487)</f>
        <v>0</v>
      </c>
    </row>
    <row r="1488" spans="1:27">
      <c r="A1488" s="237" t="s">
        <v>33</v>
      </c>
      <c r="B1488" s="221" t="s">
        <v>34</v>
      </c>
      <c r="C1488" s="274" t="str">
        <f t="shared" si="145"/>
        <v>WA</v>
      </c>
      <c r="D1488" s="272" t="str">
        <f t="shared" si="146"/>
        <v>Best</v>
      </c>
      <c r="E1488" s="195">
        <f>SUMIFS('A-methods'!K:K,'A-methods'!$AG:$AG,"absolute",'A-methods'!$AF:$AF,$B1488,'A-methods'!$J:$J,$C1488,'A-methods'!$A:$A,$D1488)</f>
        <v>0</v>
      </c>
      <c r="F1488" s="243">
        <f>SUMIFS('A-methods'!L:L,'A-methods'!$AG:$AG,"absolute",'A-methods'!$AF:$AF,$B1488,'A-methods'!$J:$J,$C1488,'A-methods'!$A:$A,$D1488)</f>
        <v>0</v>
      </c>
      <c r="G1488" s="243">
        <f>SUMIFS('A-methods'!M:M,'A-methods'!$AG:$AG,"absolute",'A-methods'!$AF:$AF,$B1488,'A-methods'!$J:$J,$C1488,'A-methods'!$A:$A,$D1488)</f>
        <v>0</v>
      </c>
      <c r="H1488" s="243">
        <f>SUMIFS('A-methods'!N:N,'A-methods'!$AG:$AG,"absolute",'A-methods'!$AF:$AF,$B1488,'A-methods'!$J:$J,$C1488,'A-methods'!$A:$A,$D1488)</f>
        <v>0</v>
      </c>
      <c r="I1488" s="243">
        <f>SUMIFS('A-methods'!O:O,'A-methods'!$AG:$AG,"absolute",'A-methods'!$AF:$AF,$B1488,'A-methods'!$J:$J,$C1488,'A-methods'!$A:$A,$D1488)</f>
        <v>0</v>
      </c>
      <c r="J1488" s="243">
        <f>SUMIFS('A-methods'!P:P,'A-methods'!$AG:$AG,"absolute",'A-methods'!$AF:$AF,$B1488,'A-methods'!$J:$J,$C1488,'A-methods'!$A:$A,$D1488)</f>
        <v>0</v>
      </c>
      <c r="K1488" s="243">
        <f>SUMIFS('A-methods'!Q:Q,'A-methods'!$AG:$AG,"absolute",'A-methods'!$AF:$AF,$B1488,'A-methods'!$J:$J,$C1488,'A-methods'!$A:$A,$D1488)</f>
        <v>0</v>
      </c>
      <c r="L1488" s="243">
        <f>SUMIFS('A-methods'!R:R,'A-methods'!$AG:$AG,"absolute",'A-methods'!$AF:$AF,$B1488,'A-methods'!$J:$J,$C1488,'A-methods'!$A:$A,$D1488)</f>
        <v>0</v>
      </c>
      <c r="M1488" s="243">
        <f>SUMIFS('A-methods'!S:S,'A-methods'!$AG:$AG,"absolute",'A-methods'!$AF:$AF,$B1488,'A-methods'!$J:$J,$C1488,'A-methods'!$A:$A,$D1488)</f>
        <v>0</v>
      </c>
      <c r="N1488" s="243">
        <f>SUMIFS('A-methods'!T:T,'A-methods'!$AG:$AG,"absolute",'A-methods'!$AF:$AF,$B1488,'A-methods'!$J:$J,$C1488,'A-methods'!$A:$A,$D1488)</f>
        <v>0</v>
      </c>
      <c r="O1488" s="243">
        <f>SUMIFS('A-methods'!U:U,'A-methods'!$AG:$AG,"absolute",'A-methods'!$AF:$AF,$B1488,'A-methods'!$J:$J,$C1488,'A-methods'!$A:$A,$D1488)</f>
        <v>0</v>
      </c>
      <c r="P1488" s="243">
        <f>SUMIFS('A-methods'!V:V,'A-methods'!$AG:$AG,"absolute",'A-methods'!$AF:$AF,$B1488,'A-methods'!$J:$J,$C1488,'A-methods'!$A:$A,$D1488)</f>
        <v>0</v>
      </c>
      <c r="Q1488" s="243">
        <f>SUMIFS('A-methods'!W:W,'A-methods'!$AG:$AG,"absolute",'A-methods'!$AF:$AF,$B1488,'A-methods'!$J:$J,$C1488,'A-methods'!$A:$A,$D1488)</f>
        <v>0</v>
      </c>
      <c r="R1488" s="243">
        <f>SUMIFS('A-methods'!X:X,'A-methods'!$AG:$AG,"absolute",'A-methods'!$AF:$AF,$B1488,'A-methods'!$J:$J,$C1488,'A-methods'!$A:$A,$D1488)</f>
        <v>0</v>
      </c>
      <c r="S1488" s="243">
        <f>SUMIFS('A-methods'!Y:Y,'A-methods'!$AG:$AG,"absolute",'A-methods'!$AF:$AF,$B1488,'A-methods'!$J:$J,$C1488,'A-methods'!$A:$A,$D1488)</f>
        <v>0</v>
      </c>
      <c r="T1488" s="243">
        <f>SUMIFS('A-methods'!Z:Z,'A-methods'!$AG:$AG,"absolute",'A-methods'!$AF:$AF,$B1488,'A-methods'!$J:$J,$C1488,'A-methods'!$A:$A,$D1488)</f>
        <v>0</v>
      </c>
      <c r="U1488" s="243">
        <f>SUMIFS('A-methods'!AA:AA,'A-methods'!$AG:$AG,"absolute",'A-methods'!$AF:$AF,$B1488,'A-methods'!$J:$J,$C1488,'A-methods'!$A:$A,$D1488)</f>
        <v>0</v>
      </c>
      <c r="V1488" s="243">
        <f>SUMIFS('A-methods'!AB:AB,'A-methods'!$AG:$AG,"absolute",'A-methods'!$AF:$AF,$B1488,'A-methods'!$J:$J,$C1488,'A-methods'!$A:$A,$D1488)</f>
        <v>0</v>
      </c>
      <c r="W1488" s="243">
        <f>SUMIFS('A-methods'!AC:AC,'A-methods'!$AG:$AG,"absolute",'A-methods'!$AF:$AF,$B1488,'A-methods'!$J:$J,$C1488,'A-methods'!$A:$A,$D1488)</f>
        <v>0</v>
      </c>
      <c r="X1488" s="243">
        <f>SUMIFS('A-methods'!AD:AD,'A-methods'!$AG:$AG,"absolute",'A-methods'!$AF:$AF,$B1488,'A-methods'!$J:$J,$C1488,'A-methods'!$A:$A,$D1488)</f>
        <v>0</v>
      </c>
      <c r="Y1488" s="243">
        <f>SUMIFS('A-methods'!AE:AE,'A-methods'!$AG:$AG,"absolute",'A-methods'!$AF:$AF,$B1488,'A-methods'!$J:$J,$C1488,'A-methods'!$A:$A,$D1488)</f>
        <v>0</v>
      </c>
    </row>
    <row r="1489" spans="1:25">
      <c r="A1489" s="237" t="s">
        <v>43</v>
      </c>
      <c r="B1489" s="221" t="s">
        <v>44</v>
      </c>
      <c r="C1489" s="274" t="str">
        <f t="shared" si="145"/>
        <v>WA</v>
      </c>
      <c r="D1489" s="272" t="str">
        <f t="shared" si="146"/>
        <v>Best</v>
      </c>
      <c r="E1489" s="195">
        <f>SUMIFS('A-methods'!K:K,'A-methods'!$AG:$AG,"absolute",'A-methods'!$AF:$AF,$B1489,'A-methods'!$J:$J,$C1489,'A-methods'!$A:$A,$D1489)</f>
        <v>0</v>
      </c>
      <c r="F1489" s="243">
        <f>SUMIFS('A-methods'!L:L,'A-methods'!$AG:$AG,"absolute",'A-methods'!$AF:$AF,$B1489,'A-methods'!$J:$J,$C1489,'A-methods'!$A:$A,$D1489)</f>
        <v>0</v>
      </c>
      <c r="G1489" s="243">
        <f>SUMIFS('A-methods'!M:M,'A-methods'!$AG:$AG,"absolute",'A-methods'!$AF:$AF,$B1489,'A-methods'!$J:$J,$C1489,'A-methods'!$A:$A,$D1489)</f>
        <v>0</v>
      </c>
      <c r="H1489" s="243">
        <f>SUMIFS('A-methods'!N:N,'A-methods'!$AG:$AG,"absolute",'A-methods'!$AF:$AF,$B1489,'A-methods'!$J:$J,$C1489,'A-methods'!$A:$A,$D1489)</f>
        <v>0</v>
      </c>
      <c r="I1489" s="243">
        <f>SUMIFS('A-methods'!O:O,'A-methods'!$AG:$AG,"absolute",'A-methods'!$AF:$AF,$B1489,'A-methods'!$J:$J,$C1489,'A-methods'!$A:$A,$D1489)</f>
        <v>0</v>
      </c>
      <c r="J1489" s="243">
        <f>SUMIFS('A-methods'!P:P,'A-methods'!$AG:$AG,"absolute",'A-methods'!$AF:$AF,$B1489,'A-methods'!$J:$J,$C1489,'A-methods'!$A:$A,$D1489)</f>
        <v>0</v>
      </c>
      <c r="K1489" s="243">
        <f>SUMIFS('A-methods'!Q:Q,'A-methods'!$AG:$AG,"absolute",'A-methods'!$AF:$AF,$B1489,'A-methods'!$J:$J,$C1489,'A-methods'!$A:$A,$D1489)</f>
        <v>0</v>
      </c>
      <c r="L1489" s="243">
        <f>SUMIFS('A-methods'!R:R,'A-methods'!$AG:$AG,"absolute",'A-methods'!$AF:$AF,$B1489,'A-methods'!$J:$J,$C1489,'A-methods'!$A:$A,$D1489)</f>
        <v>0</v>
      </c>
      <c r="M1489" s="243">
        <f>SUMIFS('A-methods'!S:S,'A-methods'!$AG:$AG,"absolute",'A-methods'!$AF:$AF,$B1489,'A-methods'!$J:$J,$C1489,'A-methods'!$A:$A,$D1489)</f>
        <v>0</v>
      </c>
      <c r="N1489" s="243">
        <f>SUMIFS('A-methods'!T:T,'A-methods'!$AG:$AG,"absolute",'A-methods'!$AF:$AF,$B1489,'A-methods'!$J:$J,$C1489,'A-methods'!$A:$A,$D1489)</f>
        <v>0</v>
      </c>
      <c r="O1489" s="243">
        <f>SUMIFS('A-methods'!U:U,'A-methods'!$AG:$AG,"absolute",'A-methods'!$AF:$AF,$B1489,'A-methods'!$J:$J,$C1489,'A-methods'!$A:$A,$D1489)</f>
        <v>0</v>
      </c>
      <c r="P1489" s="243">
        <f>SUMIFS('A-methods'!V:V,'A-methods'!$AG:$AG,"absolute",'A-methods'!$AF:$AF,$B1489,'A-methods'!$J:$J,$C1489,'A-methods'!$A:$A,$D1489)</f>
        <v>0</v>
      </c>
      <c r="Q1489" s="243">
        <f>SUMIFS('A-methods'!W:W,'A-methods'!$AG:$AG,"absolute",'A-methods'!$AF:$AF,$B1489,'A-methods'!$J:$J,$C1489,'A-methods'!$A:$A,$D1489)</f>
        <v>0</v>
      </c>
      <c r="R1489" s="243">
        <f>SUMIFS('A-methods'!X:X,'A-methods'!$AG:$AG,"absolute",'A-methods'!$AF:$AF,$B1489,'A-methods'!$J:$J,$C1489,'A-methods'!$A:$A,$D1489)</f>
        <v>0</v>
      </c>
      <c r="S1489" s="243">
        <f>SUMIFS('A-methods'!Y:Y,'A-methods'!$AG:$AG,"absolute",'A-methods'!$AF:$AF,$B1489,'A-methods'!$J:$J,$C1489,'A-methods'!$A:$A,$D1489)</f>
        <v>0</v>
      </c>
      <c r="T1489" s="243">
        <f>SUMIFS('A-methods'!Z:Z,'A-methods'!$AG:$AG,"absolute",'A-methods'!$AF:$AF,$B1489,'A-methods'!$J:$J,$C1489,'A-methods'!$A:$A,$D1489)</f>
        <v>0</v>
      </c>
      <c r="U1489" s="243">
        <f>SUMIFS('A-methods'!AA:AA,'A-methods'!$AG:$AG,"absolute",'A-methods'!$AF:$AF,$B1489,'A-methods'!$J:$J,$C1489,'A-methods'!$A:$A,$D1489)</f>
        <v>0</v>
      </c>
      <c r="V1489" s="243">
        <f>SUMIFS('A-methods'!AB:AB,'A-methods'!$AG:$AG,"absolute",'A-methods'!$AF:$AF,$B1489,'A-methods'!$J:$J,$C1489,'A-methods'!$A:$A,$D1489)</f>
        <v>0</v>
      </c>
      <c r="W1489" s="243">
        <f>SUMIFS('A-methods'!AC:AC,'A-methods'!$AG:$AG,"absolute",'A-methods'!$AF:$AF,$B1489,'A-methods'!$J:$J,$C1489,'A-methods'!$A:$A,$D1489)</f>
        <v>0</v>
      </c>
      <c r="X1489" s="243">
        <f>SUMIFS('A-methods'!AD:AD,'A-methods'!$AG:$AG,"absolute",'A-methods'!$AF:$AF,$B1489,'A-methods'!$J:$J,$C1489,'A-methods'!$A:$A,$D1489)</f>
        <v>0</v>
      </c>
      <c r="Y1489" s="243">
        <f>SUMIFS('A-methods'!AE:AE,'A-methods'!$AG:$AG,"absolute",'A-methods'!$AF:$AF,$B1489,'A-methods'!$J:$J,$C1489,'A-methods'!$A:$A,$D1489)</f>
        <v>0</v>
      </c>
    </row>
    <row r="1490" spans="1:25">
      <c r="A1490" s="237" t="s">
        <v>63</v>
      </c>
      <c r="B1490" s="221" t="s">
        <v>64</v>
      </c>
      <c r="C1490" s="274" t="str">
        <f t="shared" si="145"/>
        <v>WA</v>
      </c>
      <c r="D1490" s="272" t="str">
        <f t="shared" si="146"/>
        <v>Best</v>
      </c>
      <c r="E1490" s="195">
        <f>SUMIFS('A-methods'!K:K,'A-methods'!$AG:$AG,"absolute",'A-methods'!$AF:$AF,$B1490,'A-methods'!$J:$J,$C1490,'A-methods'!$A:$A,$D1490)</f>
        <v>0</v>
      </c>
      <c r="F1490" s="243">
        <f>SUMIFS('A-methods'!L:L,'A-methods'!$AG:$AG,"absolute",'A-methods'!$AF:$AF,$B1490,'A-methods'!$J:$J,$C1490,'A-methods'!$A:$A,$D1490)</f>
        <v>0</v>
      </c>
      <c r="G1490" s="243">
        <f>SUMIFS('A-methods'!M:M,'A-methods'!$AG:$AG,"absolute",'A-methods'!$AF:$AF,$B1490,'A-methods'!$J:$J,$C1490,'A-methods'!$A:$A,$D1490)</f>
        <v>0</v>
      </c>
      <c r="H1490" s="243">
        <f>SUMIFS('A-methods'!N:N,'A-methods'!$AG:$AG,"absolute",'A-methods'!$AF:$AF,$B1490,'A-methods'!$J:$J,$C1490,'A-methods'!$A:$A,$D1490)</f>
        <v>0</v>
      </c>
      <c r="I1490" s="243">
        <f>SUMIFS('A-methods'!O:O,'A-methods'!$AG:$AG,"absolute",'A-methods'!$AF:$AF,$B1490,'A-methods'!$J:$J,$C1490,'A-methods'!$A:$A,$D1490)</f>
        <v>0</v>
      </c>
      <c r="J1490" s="243">
        <f>SUMIFS('A-methods'!P:P,'A-methods'!$AG:$AG,"absolute",'A-methods'!$AF:$AF,$B1490,'A-methods'!$J:$J,$C1490,'A-methods'!$A:$A,$D1490)</f>
        <v>0</v>
      </c>
      <c r="K1490" s="243">
        <f>SUMIFS('A-methods'!Q:Q,'A-methods'!$AG:$AG,"absolute",'A-methods'!$AF:$AF,$B1490,'A-methods'!$J:$J,$C1490,'A-methods'!$A:$A,$D1490)</f>
        <v>0</v>
      </c>
      <c r="L1490" s="243">
        <f>SUMIFS('A-methods'!R:R,'A-methods'!$AG:$AG,"absolute",'A-methods'!$AF:$AF,$B1490,'A-methods'!$J:$J,$C1490,'A-methods'!$A:$A,$D1490)</f>
        <v>0</v>
      </c>
      <c r="M1490" s="243">
        <f>SUMIFS('A-methods'!S:S,'A-methods'!$AG:$AG,"absolute",'A-methods'!$AF:$AF,$B1490,'A-methods'!$J:$J,$C1490,'A-methods'!$A:$A,$D1490)</f>
        <v>0</v>
      </c>
      <c r="N1490" s="243">
        <f>SUMIFS('A-methods'!T:T,'A-methods'!$AG:$AG,"absolute",'A-methods'!$AF:$AF,$B1490,'A-methods'!$J:$J,$C1490,'A-methods'!$A:$A,$D1490)</f>
        <v>0</v>
      </c>
      <c r="O1490" s="243">
        <f>SUMIFS('A-methods'!U:U,'A-methods'!$AG:$AG,"absolute",'A-methods'!$AF:$AF,$B1490,'A-methods'!$J:$J,$C1490,'A-methods'!$A:$A,$D1490)</f>
        <v>0</v>
      </c>
      <c r="P1490" s="243">
        <f>SUMIFS('A-methods'!V:V,'A-methods'!$AG:$AG,"absolute",'A-methods'!$AF:$AF,$B1490,'A-methods'!$J:$J,$C1490,'A-methods'!$A:$A,$D1490)</f>
        <v>0</v>
      </c>
      <c r="Q1490" s="243">
        <f>SUMIFS('A-methods'!W:W,'A-methods'!$AG:$AG,"absolute",'A-methods'!$AF:$AF,$B1490,'A-methods'!$J:$J,$C1490,'A-methods'!$A:$A,$D1490)</f>
        <v>0</v>
      </c>
      <c r="R1490" s="243">
        <f>SUMIFS('A-methods'!X:X,'A-methods'!$AG:$AG,"absolute",'A-methods'!$AF:$AF,$B1490,'A-methods'!$J:$J,$C1490,'A-methods'!$A:$A,$D1490)</f>
        <v>0</v>
      </c>
      <c r="S1490" s="243">
        <f>SUMIFS('A-methods'!Y:Y,'A-methods'!$AG:$AG,"absolute",'A-methods'!$AF:$AF,$B1490,'A-methods'!$J:$J,$C1490,'A-methods'!$A:$A,$D1490)</f>
        <v>0</v>
      </c>
      <c r="T1490" s="243">
        <f>SUMIFS('A-methods'!Z:Z,'A-methods'!$AG:$AG,"absolute",'A-methods'!$AF:$AF,$B1490,'A-methods'!$J:$J,$C1490,'A-methods'!$A:$A,$D1490)</f>
        <v>0</v>
      </c>
      <c r="U1490" s="243">
        <f>SUMIFS('A-methods'!AA:AA,'A-methods'!$AG:$AG,"absolute",'A-methods'!$AF:$AF,$B1490,'A-methods'!$J:$J,$C1490,'A-methods'!$A:$A,$D1490)</f>
        <v>0</v>
      </c>
      <c r="V1490" s="243">
        <f>SUMIFS('A-methods'!AB:AB,'A-methods'!$AG:$AG,"absolute",'A-methods'!$AF:$AF,$B1490,'A-methods'!$J:$J,$C1490,'A-methods'!$A:$A,$D1490)</f>
        <v>0</v>
      </c>
      <c r="W1490" s="243">
        <f>SUMIFS('A-methods'!AC:AC,'A-methods'!$AG:$AG,"absolute",'A-methods'!$AF:$AF,$B1490,'A-methods'!$J:$J,$C1490,'A-methods'!$A:$A,$D1490)</f>
        <v>0</v>
      </c>
      <c r="X1490" s="243">
        <f>SUMIFS('A-methods'!AD:AD,'A-methods'!$AG:$AG,"absolute",'A-methods'!$AF:$AF,$B1490,'A-methods'!$J:$J,$C1490,'A-methods'!$A:$A,$D1490)</f>
        <v>0</v>
      </c>
      <c r="Y1490" s="243">
        <f>SUMIFS('A-methods'!AE:AE,'A-methods'!$AG:$AG,"absolute",'A-methods'!$AF:$AF,$B1490,'A-methods'!$J:$J,$C1490,'A-methods'!$A:$A,$D1490)</f>
        <v>0</v>
      </c>
    </row>
    <row r="1491" spans="1:25">
      <c r="A1491" s="237" t="s">
        <v>75</v>
      </c>
      <c r="B1491" s="221" t="s">
        <v>76</v>
      </c>
      <c r="C1491" s="274" t="str">
        <f t="shared" si="145"/>
        <v>WA</v>
      </c>
      <c r="D1491" s="272" t="str">
        <f t="shared" si="146"/>
        <v>Best</v>
      </c>
      <c r="E1491" s="195">
        <f>SUMIFS('A-methods'!K:K,'A-methods'!$AG:$AG,"absolute",'A-methods'!$AF:$AF,$B1491,'A-methods'!$J:$J,$C1491,'A-methods'!$A:$A,$D1491)</f>
        <v>0</v>
      </c>
      <c r="F1491" s="243">
        <f>SUMIFS('A-methods'!L:L,'A-methods'!$AG:$AG,"absolute",'A-methods'!$AF:$AF,$B1491,'A-methods'!$J:$J,$C1491,'A-methods'!$A:$A,$D1491)</f>
        <v>0</v>
      </c>
      <c r="G1491" s="243">
        <f>SUMIFS('A-methods'!M:M,'A-methods'!$AG:$AG,"absolute",'A-methods'!$AF:$AF,$B1491,'A-methods'!$J:$J,$C1491,'A-methods'!$A:$A,$D1491)</f>
        <v>0</v>
      </c>
      <c r="H1491" s="243">
        <f>SUMIFS('A-methods'!N:N,'A-methods'!$AG:$AG,"absolute",'A-methods'!$AF:$AF,$B1491,'A-methods'!$J:$J,$C1491,'A-methods'!$A:$A,$D1491)</f>
        <v>0</v>
      </c>
      <c r="I1491" s="243">
        <f>SUMIFS('A-methods'!O:O,'A-methods'!$AG:$AG,"absolute",'A-methods'!$AF:$AF,$B1491,'A-methods'!$J:$J,$C1491,'A-methods'!$A:$A,$D1491)</f>
        <v>0</v>
      </c>
      <c r="J1491" s="243">
        <f>SUMIFS('A-methods'!P:P,'A-methods'!$AG:$AG,"absolute",'A-methods'!$AF:$AF,$B1491,'A-methods'!$J:$J,$C1491,'A-methods'!$A:$A,$D1491)</f>
        <v>0</v>
      </c>
      <c r="K1491" s="243">
        <f>SUMIFS('A-methods'!Q:Q,'A-methods'!$AG:$AG,"absolute",'A-methods'!$AF:$AF,$B1491,'A-methods'!$J:$J,$C1491,'A-methods'!$A:$A,$D1491)</f>
        <v>0</v>
      </c>
      <c r="L1491" s="243">
        <f>SUMIFS('A-methods'!R:R,'A-methods'!$AG:$AG,"absolute",'A-methods'!$AF:$AF,$B1491,'A-methods'!$J:$J,$C1491,'A-methods'!$A:$A,$D1491)</f>
        <v>0</v>
      </c>
      <c r="M1491" s="243">
        <f>SUMIFS('A-methods'!S:S,'A-methods'!$AG:$AG,"absolute",'A-methods'!$AF:$AF,$B1491,'A-methods'!$J:$J,$C1491,'A-methods'!$A:$A,$D1491)</f>
        <v>0</v>
      </c>
      <c r="N1491" s="243">
        <f>SUMIFS('A-methods'!T:T,'A-methods'!$AG:$AG,"absolute",'A-methods'!$AF:$AF,$B1491,'A-methods'!$J:$J,$C1491,'A-methods'!$A:$A,$D1491)</f>
        <v>0</v>
      </c>
      <c r="O1491" s="243">
        <f>SUMIFS('A-methods'!U:U,'A-methods'!$AG:$AG,"absolute",'A-methods'!$AF:$AF,$B1491,'A-methods'!$J:$J,$C1491,'A-methods'!$A:$A,$D1491)</f>
        <v>0</v>
      </c>
      <c r="P1491" s="243">
        <f>SUMIFS('A-methods'!V:V,'A-methods'!$AG:$AG,"absolute",'A-methods'!$AF:$AF,$B1491,'A-methods'!$J:$J,$C1491,'A-methods'!$A:$A,$D1491)</f>
        <v>0</v>
      </c>
      <c r="Q1491" s="243">
        <f>SUMIFS('A-methods'!W:W,'A-methods'!$AG:$AG,"absolute",'A-methods'!$AF:$AF,$B1491,'A-methods'!$J:$J,$C1491,'A-methods'!$A:$A,$D1491)</f>
        <v>0</v>
      </c>
      <c r="R1491" s="243">
        <f>SUMIFS('A-methods'!X:X,'A-methods'!$AG:$AG,"absolute",'A-methods'!$AF:$AF,$B1491,'A-methods'!$J:$J,$C1491,'A-methods'!$A:$A,$D1491)</f>
        <v>0</v>
      </c>
      <c r="S1491" s="243">
        <f>SUMIFS('A-methods'!Y:Y,'A-methods'!$AG:$AG,"absolute",'A-methods'!$AF:$AF,$B1491,'A-methods'!$J:$J,$C1491,'A-methods'!$A:$A,$D1491)</f>
        <v>0</v>
      </c>
      <c r="T1491" s="243">
        <f>SUMIFS('A-methods'!Z:Z,'A-methods'!$AG:$AG,"absolute",'A-methods'!$AF:$AF,$B1491,'A-methods'!$J:$J,$C1491,'A-methods'!$A:$A,$D1491)</f>
        <v>0</v>
      </c>
      <c r="U1491" s="243">
        <f>SUMIFS('A-methods'!AA:AA,'A-methods'!$AG:$AG,"absolute",'A-methods'!$AF:$AF,$B1491,'A-methods'!$J:$J,$C1491,'A-methods'!$A:$A,$D1491)</f>
        <v>0</v>
      </c>
      <c r="V1491" s="243">
        <f>SUMIFS('A-methods'!AB:AB,'A-methods'!$AG:$AG,"absolute",'A-methods'!$AF:$AF,$B1491,'A-methods'!$J:$J,$C1491,'A-methods'!$A:$A,$D1491)</f>
        <v>0</v>
      </c>
      <c r="W1491" s="243">
        <f>SUMIFS('A-methods'!AC:AC,'A-methods'!$AG:$AG,"absolute",'A-methods'!$AF:$AF,$B1491,'A-methods'!$J:$J,$C1491,'A-methods'!$A:$A,$D1491)</f>
        <v>0</v>
      </c>
      <c r="X1491" s="243">
        <f>SUMIFS('A-methods'!AD:AD,'A-methods'!$AG:$AG,"absolute",'A-methods'!$AF:$AF,$B1491,'A-methods'!$J:$J,$C1491,'A-methods'!$A:$A,$D1491)</f>
        <v>0</v>
      </c>
      <c r="Y1491" s="243">
        <f>SUMIFS('A-methods'!AE:AE,'A-methods'!$AG:$AG,"absolute",'A-methods'!$AF:$AF,$B1491,'A-methods'!$J:$J,$C1491,'A-methods'!$A:$A,$D1491)</f>
        <v>0</v>
      </c>
    </row>
    <row r="1492" spans="1:25">
      <c r="A1492" s="237" t="s">
        <v>253</v>
      </c>
      <c r="B1492" s="221" t="s">
        <v>193</v>
      </c>
      <c r="C1492" s="274" t="str">
        <f t="shared" si="145"/>
        <v>WA</v>
      </c>
      <c r="D1492" s="272" t="str">
        <f t="shared" si="146"/>
        <v>Best</v>
      </c>
      <c r="E1492" s="195">
        <f>SUMIFS('A-methods'!K:K,'A-methods'!$AG:$AG,"absolute",'A-methods'!$AF:$AF,$B1492,'A-methods'!$J:$J,$C1492,'A-methods'!$A:$A,$D1492)</f>
        <v>0</v>
      </c>
      <c r="F1492" s="243">
        <f>SUMIFS('A-methods'!L:L,'A-methods'!$AG:$AG,"absolute",'A-methods'!$AF:$AF,$B1492,'A-methods'!$J:$J,$C1492,'A-methods'!$A:$A,$D1492)</f>
        <v>0</v>
      </c>
      <c r="G1492" s="243">
        <f>SUMIFS('A-methods'!M:M,'A-methods'!$AG:$AG,"absolute",'A-methods'!$AF:$AF,$B1492,'A-methods'!$J:$J,$C1492,'A-methods'!$A:$A,$D1492)</f>
        <v>0</v>
      </c>
      <c r="H1492" s="243">
        <f>SUMIFS('A-methods'!N:N,'A-methods'!$AG:$AG,"absolute",'A-methods'!$AF:$AF,$B1492,'A-methods'!$J:$J,$C1492,'A-methods'!$A:$A,$D1492)</f>
        <v>0</v>
      </c>
      <c r="I1492" s="243">
        <f>SUMIFS('A-methods'!O:O,'A-methods'!$AG:$AG,"absolute",'A-methods'!$AF:$AF,$B1492,'A-methods'!$J:$J,$C1492,'A-methods'!$A:$A,$D1492)</f>
        <v>0</v>
      </c>
      <c r="J1492" s="243">
        <f>SUMIFS('A-methods'!P:P,'A-methods'!$AG:$AG,"absolute",'A-methods'!$AF:$AF,$B1492,'A-methods'!$J:$J,$C1492,'A-methods'!$A:$A,$D1492)</f>
        <v>0</v>
      </c>
      <c r="K1492" s="243">
        <f>SUMIFS('A-methods'!Q:Q,'A-methods'!$AG:$AG,"absolute",'A-methods'!$AF:$AF,$B1492,'A-methods'!$J:$J,$C1492,'A-methods'!$A:$A,$D1492)</f>
        <v>0</v>
      </c>
      <c r="L1492" s="243">
        <f>SUMIFS('A-methods'!R:R,'A-methods'!$AG:$AG,"absolute",'A-methods'!$AF:$AF,$B1492,'A-methods'!$J:$J,$C1492,'A-methods'!$A:$A,$D1492)</f>
        <v>0</v>
      </c>
      <c r="M1492" s="243">
        <f>SUMIFS('A-methods'!S:S,'A-methods'!$AG:$AG,"absolute",'A-methods'!$AF:$AF,$B1492,'A-methods'!$J:$J,$C1492,'A-methods'!$A:$A,$D1492)</f>
        <v>0</v>
      </c>
      <c r="N1492" s="243">
        <f>SUMIFS('A-methods'!T:T,'A-methods'!$AG:$AG,"absolute",'A-methods'!$AF:$AF,$B1492,'A-methods'!$J:$J,$C1492,'A-methods'!$A:$A,$D1492)</f>
        <v>0</v>
      </c>
      <c r="O1492" s="243">
        <f>SUMIFS('A-methods'!U:U,'A-methods'!$AG:$AG,"absolute",'A-methods'!$AF:$AF,$B1492,'A-methods'!$J:$J,$C1492,'A-methods'!$A:$A,$D1492)</f>
        <v>0</v>
      </c>
      <c r="P1492" s="243">
        <f>SUMIFS('A-methods'!V:V,'A-methods'!$AG:$AG,"absolute",'A-methods'!$AF:$AF,$B1492,'A-methods'!$J:$J,$C1492,'A-methods'!$A:$A,$D1492)</f>
        <v>0</v>
      </c>
      <c r="Q1492" s="243">
        <f>SUMIFS('A-methods'!W:W,'A-methods'!$AG:$AG,"absolute",'A-methods'!$AF:$AF,$B1492,'A-methods'!$J:$J,$C1492,'A-methods'!$A:$A,$D1492)</f>
        <v>0</v>
      </c>
      <c r="R1492" s="243">
        <f>SUMIFS('A-methods'!X:X,'A-methods'!$AG:$AG,"absolute",'A-methods'!$AF:$AF,$B1492,'A-methods'!$J:$J,$C1492,'A-methods'!$A:$A,$D1492)</f>
        <v>0</v>
      </c>
      <c r="S1492" s="243">
        <f>SUMIFS('A-methods'!Y:Y,'A-methods'!$AG:$AG,"absolute",'A-methods'!$AF:$AF,$B1492,'A-methods'!$J:$J,$C1492,'A-methods'!$A:$A,$D1492)</f>
        <v>0</v>
      </c>
      <c r="T1492" s="243">
        <f>SUMIFS('A-methods'!Z:Z,'A-methods'!$AG:$AG,"absolute",'A-methods'!$AF:$AF,$B1492,'A-methods'!$J:$J,$C1492,'A-methods'!$A:$A,$D1492)</f>
        <v>0</v>
      </c>
      <c r="U1492" s="243">
        <f>SUMIFS('A-methods'!AA:AA,'A-methods'!$AG:$AG,"absolute",'A-methods'!$AF:$AF,$B1492,'A-methods'!$J:$J,$C1492,'A-methods'!$A:$A,$D1492)</f>
        <v>0</v>
      </c>
      <c r="V1492" s="243">
        <f>SUMIFS('A-methods'!AB:AB,'A-methods'!$AG:$AG,"absolute",'A-methods'!$AF:$AF,$B1492,'A-methods'!$J:$J,$C1492,'A-methods'!$A:$A,$D1492)</f>
        <v>0</v>
      </c>
      <c r="W1492" s="243">
        <f>SUMIFS('A-methods'!AC:AC,'A-methods'!$AG:$AG,"absolute",'A-methods'!$AF:$AF,$B1492,'A-methods'!$J:$J,$C1492,'A-methods'!$A:$A,$D1492)</f>
        <v>0</v>
      </c>
      <c r="X1492" s="243">
        <f>SUMIFS('A-methods'!AD:AD,'A-methods'!$AG:$AG,"absolute",'A-methods'!$AF:$AF,$B1492,'A-methods'!$J:$J,$C1492,'A-methods'!$A:$A,$D1492)</f>
        <v>0</v>
      </c>
      <c r="Y1492" s="243">
        <f>SUMIFS('A-methods'!AE:AE,'A-methods'!$AG:$AG,"absolute",'A-methods'!$AF:$AF,$B1492,'A-methods'!$J:$J,$C1492,'A-methods'!$A:$A,$D1492)</f>
        <v>0</v>
      </c>
    </row>
    <row r="1493" spans="1:25">
      <c r="A1493" s="238" t="s">
        <v>87</v>
      </c>
      <c r="B1493" s="221" t="s">
        <v>88</v>
      </c>
      <c r="C1493" s="274" t="str">
        <f t="shared" si="145"/>
        <v>WA</v>
      </c>
      <c r="D1493" s="272" t="str">
        <f t="shared" si="146"/>
        <v>Best</v>
      </c>
      <c r="E1493" s="195">
        <f>SUMIFS('A-methods'!K:K,'A-methods'!$AG:$AG,"absolute",'A-methods'!$AF:$AF,$B1493,'A-methods'!$J:$J,$C1493,'A-methods'!$A:$A,$D1493)</f>
        <v>0</v>
      </c>
      <c r="F1493" s="243">
        <f>SUMIFS('A-methods'!L:L,'A-methods'!$AG:$AG,"absolute",'A-methods'!$AF:$AF,$B1493,'A-methods'!$J:$J,$C1493,'A-methods'!$A:$A,$D1493)</f>
        <v>0</v>
      </c>
      <c r="G1493" s="243">
        <f>SUMIFS('A-methods'!M:M,'A-methods'!$AG:$AG,"absolute",'A-methods'!$AF:$AF,$B1493,'A-methods'!$J:$J,$C1493,'A-methods'!$A:$A,$D1493)</f>
        <v>0</v>
      </c>
      <c r="H1493" s="243">
        <f>SUMIFS('A-methods'!N:N,'A-methods'!$AG:$AG,"absolute",'A-methods'!$AF:$AF,$B1493,'A-methods'!$J:$J,$C1493,'A-methods'!$A:$A,$D1493)</f>
        <v>0</v>
      </c>
      <c r="I1493" s="243">
        <f>SUMIFS('A-methods'!O:O,'A-methods'!$AG:$AG,"absolute",'A-methods'!$AF:$AF,$B1493,'A-methods'!$J:$J,$C1493,'A-methods'!$A:$A,$D1493)</f>
        <v>0</v>
      </c>
      <c r="J1493" s="243">
        <f>SUMIFS('A-methods'!P:P,'A-methods'!$AG:$AG,"absolute",'A-methods'!$AF:$AF,$B1493,'A-methods'!$J:$J,$C1493,'A-methods'!$A:$A,$D1493)</f>
        <v>0</v>
      </c>
      <c r="K1493" s="243">
        <f>SUMIFS('A-methods'!Q:Q,'A-methods'!$AG:$AG,"absolute",'A-methods'!$AF:$AF,$B1493,'A-methods'!$J:$J,$C1493,'A-methods'!$A:$A,$D1493)</f>
        <v>0</v>
      </c>
      <c r="L1493" s="243">
        <f>SUMIFS('A-methods'!R:R,'A-methods'!$AG:$AG,"absolute",'A-methods'!$AF:$AF,$B1493,'A-methods'!$J:$J,$C1493,'A-methods'!$A:$A,$D1493)</f>
        <v>0</v>
      </c>
      <c r="M1493" s="243">
        <f>SUMIFS('A-methods'!S:S,'A-methods'!$AG:$AG,"absolute",'A-methods'!$AF:$AF,$B1493,'A-methods'!$J:$J,$C1493,'A-methods'!$A:$A,$D1493)</f>
        <v>0</v>
      </c>
      <c r="N1493" s="243">
        <f>SUMIFS('A-methods'!T:T,'A-methods'!$AG:$AG,"absolute",'A-methods'!$AF:$AF,$B1493,'A-methods'!$J:$J,$C1493,'A-methods'!$A:$A,$D1493)</f>
        <v>0</v>
      </c>
      <c r="O1493" s="243">
        <f>SUMIFS('A-methods'!U:U,'A-methods'!$AG:$AG,"absolute",'A-methods'!$AF:$AF,$B1493,'A-methods'!$J:$J,$C1493,'A-methods'!$A:$A,$D1493)</f>
        <v>0</v>
      </c>
      <c r="P1493" s="243">
        <f>SUMIFS('A-methods'!V:V,'A-methods'!$AG:$AG,"absolute",'A-methods'!$AF:$AF,$B1493,'A-methods'!$J:$J,$C1493,'A-methods'!$A:$A,$D1493)</f>
        <v>0</v>
      </c>
      <c r="Q1493" s="243">
        <f>SUMIFS('A-methods'!W:W,'A-methods'!$AG:$AG,"absolute",'A-methods'!$AF:$AF,$B1493,'A-methods'!$J:$J,$C1493,'A-methods'!$A:$A,$D1493)</f>
        <v>0</v>
      </c>
      <c r="R1493" s="243">
        <f>SUMIFS('A-methods'!X:X,'A-methods'!$AG:$AG,"absolute",'A-methods'!$AF:$AF,$B1493,'A-methods'!$J:$J,$C1493,'A-methods'!$A:$A,$D1493)</f>
        <v>0</v>
      </c>
      <c r="S1493" s="243">
        <f>SUMIFS('A-methods'!Y:Y,'A-methods'!$AG:$AG,"absolute",'A-methods'!$AF:$AF,$B1493,'A-methods'!$J:$J,$C1493,'A-methods'!$A:$A,$D1493)</f>
        <v>0</v>
      </c>
      <c r="T1493" s="243">
        <f>SUMIFS('A-methods'!Z:Z,'A-methods'!$AG:$AG,"absolute",'A-methods'!$AF:$AF,$B1493,'A-methods'!$J:$J,$C1493,'A-methods'!$A:$A,$D1493)</f>
        <v>0</v>
      </c>
      <c r="U1493" s="243">
        <f>SUMIFS('A-methods'!AA:AA,'A-methods'!$AG:$AG,"absolute",'A-methods'!$AF:$AF,$B1493,'A-methods'!$J:$J,$C1493,'A-methods'!$A:$A,$D1493)</f>
        <v>0</v>
      </c>
      <c r="V1493" s="243">
        <f>SUMIFS('A-methods'!AB:AB,'A-methods'!$AG:$AG,"absolute",'A-methods'!$AF:$AF,$B1493,'A-methods'!$J:$J,$C1493,'A-methods'!$A:$A,$D1493)</f>
        <v>0</v>
      </c>
      <c r="W1493" s="243">
        <f>SUMIFS('A-methods'!AC:AC,'A-methods'!$AG:$AG,"absolute",'A-methods'!$AF:$AF,$B1493,'A-methods'!$J:$J,$C1493,'A-methods'!$A:$A,$D1493)</f>
        <v>0</v>
      </c>
      <c r="X1493" s="243">
        <f>SUMIFS('A-methods'!AD:AD,'A-methods'!$AG:$AG,"absolute",'A-methods'!$AF:$AF,$B1493,'A-methods'!$J:$J,$C1493,'A-methods'!$A:$A,$D1493)</f>
        <v>0</v>
      </c>
      <c r="Y1493" s="243">
        <f>SUMIFS('A-methods'!AE:AE,'A-methods'!$AG:$AG,"absolute",'A-methods'!$AF:$AF,$B1493,'A-methods'!$J:$J,$C1493,'A-methods'!$A:$A,$D1493)</f>
        <v>0</v>
      </c>
    </row>
    <row r="1494" spans="1:25">
      <c r="A1494" s="237" t="s">
        <v>91</v>
      </c>
      <c r="B1494" s="221" t="s">
        <v>92</v>
      </c>
      <c r="C1494" s="274" t="str">
        <f t="shared" si="145"/>
        <v>WA</v>
      </c>
      <c r="D1494" s="272" t="str">
        <f t="shared" si="146"/>
        <v>Best</v>
      </c>
      <c r="E1494" s="195">
        <f>SUMIFS('A-methods'!K:K,'A-methods'!$AG:$AG,"absolute",'A-methods'!$AF:$AF,$B1494,'A-methods'!$J:$J,$C1494,'A-methods'!$A:$A,$D1494)</f>
        <v>0</v>
      </c>
      <c r="F1494" s="243">
        <f>SUMIFS('A-methods'!L:L,'A-methods'!$AG:$AG,"absolute",'A-methods'!$AF:$AF,$B1494,'A-methods'!$J:$J,$C1494,'A-methods'!$A:$A,$D1494)</f>
        <v>0</v>
      </c>
      <c r="G1494" s="243">
        <f>SUMIFS('A-methods'!M:M,'A-methods'!$AG:$AG,"absolute",'A-methods'!$AF:$AF,$B1494,'A-methods'!$J:$J,$C1494,'A-methods'!$A:$A,$D1494)</f>
        <v>0</v>
      </c>
      <c r="H1494" s="243">
        <f>SUMIFS('A-methods'!N:N,'A-methods'!$AG:$AG,"absolute",'A-methods'!$AF:$AF,$B1494,'A-methods'!$J:$J,$C1494,'A-methods'!$A:$A,$D1494)</f>
        <v>0</v>
      </c>
      <c r="I1494" s="243">
        <f>SUMIFS('A-methods'!O:O,'A-methods'!$AG:$AG,"absolute",'A-methods'!$AF:$AF,$B1494,'A-methods'!$J:$J,$C1494,'A-methods'!$A:$A,$D1494)</f>
        <v>0</v>
      </c>
      <c r="J1494" s="243">
        <f>SUMIFS('A-methods'!P:P,'A-methods'!$AG:$AG,"absolute",'A-methods'!$AF:$AF,$B1494,'A-methods'!$J:$J,$C1494,'A-methods'!$A:$A,$D1494)</f>
        <v>0</v>
      </c>
      <c r="K1494" s="243">
        <f>SUMIFS('A-methods'!Q:Q,'A-methods'!$AG:$AG,"absolute",'A-methods'!$AF:$AF,$B1494,'A-methods'!$J:$J,$C1494,'A-methods'!$A:$A,$D1494)</f>
        <v>0</v>
      </c>
      <c r="L1494" s="243">
        <f>SUMIFS('A-methods'!R:R,'A-methods'!$AG:$AG,"absolute",'A-methods'!$AF:$AF,$B1494,'A-methods'!$J:$J,$C1494,'A-methods'!$A:$A,$D1494)</f>
        <v>0</v>
      </c>
      <c r="M1494" s="243">
        <f>SUMIFS('A-methods'!S:S,'A-methods'!$AG:$AG,"absolute",'A-methods'!$AF:$AF,$B1494,'A-methods'!$J:$J,$C1494,'A-methods'!$A:$A,$D1494)</f>
        <v>0</v>
      </c>
      <c r="N1494" s="243">
        <f>SUMIFS('A-methods'!T:T,'A-methods'!$AG:$AG,"absolute",'A-methods'!$AF:$AF,$B1494,'A-methods'!$J:$J,$C1494,'A-methods'!$A:$A,$D1494)</f>
        <v>0</v>
      </c>
      <c r="O1494" s="243">
        <f>SUMIFS('A-methods'!U:U,'A-methods'!$AG:$AG,"absolute",'A-methods'!$AF:$AF,$B1494,'A-methods'!$J:$J,$C1494,'A-methods'!$A:$A,$D1494)</f>
        <v>0</v>
      </c>
      <c r="P1494" s="243">
        <f>SUMIFS('A-methods'!V:V,'A-methods'!$AG:$AG,"absolute",'A-methods'!$AF:$AF,$B1494,'A-methods'!$J:$J,$C1494,'A-methods'!$A:$A,$D1494)</f>
        <v>0</v>
      </c>
      <c r="Q1494" s="243">
        <f>SUMIFS('A-methods'!W:W,'A-methods'!$AG:$AG,"absolute",'A-methods'!$AF:$AF,$B1494,'A-methods'!$J:$J,$C1494,'A-methods'!$A:$A,$D1494)</f>
        <v>0</v>
      </c>
      <c r="R1494" s="243">
        <f>SUMIFS('A-methods'!X:X,'A-methods'!$AG:$AG,"absolute",'A-methods'!$AF:$AF,$B1494,'A-methods'!$J:$J,$C1494,'A-methods'!$A:$A,$D1494)</f>
        <v>0</v>
      </c>
      <c r="S1494" s="243">
        <f>SUMIFS('A-methods'!Y:Y,'A-methods'!$AG:$AG,"absolute",'A-methods'!$AF:$AF,$B1494,'A-methods'!$J:$J,$C1494,'A-methods'!$A:$A,$D1494)</f>
        <v>0</v>
      </c>
      <c r="T1494" s="243">
        <f>SUMIFS('A-methods'!Z:Z,'A-methods'!$AG:$AG,"absolute",'A-methods'!$AF:$AF,$B1494,'A-methods'!$J:$J,$C1494,'A-methods'!$A:$A,$D1494)</f>
        <v>0</v>
      </c>
      <c r="U1494" s="243">
        <f>SUMIFS('A-methods'!AA:AA,'A-methods'!$AG:$AG,"absolute",'A-methods'!$AF:$AF,$B1494,'A-methods'!$J:$J,$C1494,'A-methods'!$A:$A,$D1494)</f>
        <v>0</v>
      </c>
      <c r="V1494" s="243">
        <f>SUMIFS('A-methods'!AB:AB,'A-methods'!$AG:$AG,"absolute",'A-methods'!$AF:$AF,$B1494,'A-methods'!$J:$J,$C1494,'A-methods'!$A:$A,$D1494)</f>
        <v>0</v>
      </c>
      <c r="W1494" s="243">
        <f>SUMIFS('A-methods'!AC:AC,'A-methods'!$AG:$AG,"absolute",'A-methods'!$AF:$AF,$B1494,'A-methods'!$J:$J,$C1494,'A-methods'!$A:$A,$D1494)</f>
        <v>0</v>
      </c>
      <c r="X1494" s="243">
        <f>SUMIFS('A-methods'!AD:AD,'A-methods'!$AG:$AG,"absolute",'A-methods'!$AF:$AF,$B1494,'A-methods'!$J:$J,$C1494,'A-methods'!$A:$A,$D1494)</f>
        <v>0</v>
      </c>
      <c r="Y1494" s="243">
        <f>SUMIFS('A-methods'!AE:AE,'A-methods'!$AG:$AG,"absolute",'A-methods'!$AF:$AF,$B1494,'A-methods'!$J:$J,$C1494,'A-methods'!$A:$A,$D1494)</f>
        <v>0</v>
      </c>
    </row>
    <row r="1495" spans="1:25">
      <c r="A1495" s="237" t="s">
        <v>97</v>
      </c>
      <c r="B1495" s="221" t="s">
        <v>98</v>
      </c>
      <c r="C1495" s="274" t="str">
        <f t="shared" si="145"/>
        <v>WA</v>
      </c>
      <c r="D1495" s="272" t="str">
        <f t="shared" si="146"/>
        <v>Best</v>
      </c>
      <c r="E1495" s="195">
        <f>SUMIFS('A-methods'!K:K,'A-methods'!$AG:$AG,"absolute",'A-methods'!$AF:$AF,$B1495,'A-methods'!$J:$J,$C1495,'A-methods'!$A:$A,$D1495)</f>
        <v>0</v>
      </c>
      <c r="F1495" s="243">
        <f>SUMIFS('A-methods'!L:L,'A-methods'!$AG:$AG,"absolute",'A-methods'!$AF:$AF,$B1495,'A-methods'!$J:$J,$C1495,'A-methods'!$A:$A,$D1495)</f>
        <v>0</v>
      </c>
      <c r="G1495" s="243">
        <f>SUMIFS('A-methods'!M:M,'A-methods'!$AG:$AG,"absolute",'A-methods'!$AF:$AF,$B1495,'A-methods'!$J:$J,$C1495,'A-methods'!$A:$A,$D1495)</f>
        <v>0</v>
      </c>
      <c r="H1495" s="243">
        <f>SUMIFS('A-methods'!N:N,'A-methods'!$AG:$AG,"absolute",'A-methods'!$AF:$AF,$B1495,'A-methods'!$J:$J,$C1495,'A-methods'!$A:$A,$D1495)</f>
        <v>0</v>
      </c>
      <c r="I1495" s="243">
        <f>SUMIFS('A-methods'!O:O,'A-methods'!$AG:$AG,"absolute",'A-methods'!$AF:$AF,$B1495,'A-methods'!$J:$J,$C1495,'A-methods'!$A:$A,$D1495)</f>
        <v>0</v>
      </c>
      <c r="J1495" s="243">
        <f>SUMIFS('A-methods'!P:P,'A-methods'!$AG:$AG,"absolute",'A-methods'!$AF:$AF,$B1495,'A-methods'!$J:$J,$C1495,'A-methods'!$A:$A,$D1495)</f>
        <v>0</v>
      </c>
      <c r="K1495" s="243">
        <f>SUMIFS('A-methods'!Q:Q,'A-methods'!$AG:$AG,"absolute",'A-methods'!$AF:$AF,$B1495,'A-methods'!$J:$J,$C1495,'A-methods'!$A:$A,$D1495)</f>
        <v>0</v>
      </c>
      <c r="L1495" s="243">
        <f>SUMIFS('A-methods'!R:R,'A-methods'!$AG:$AG,"absolute",'A-methods'!$AF:$AF,$B1495,'A-methods'!$J:$J,$C1495,'A-methods'!$A:$A,$D1495)</f>
        <v>0</v>
      </c>
      <c r="M1495" s="243">
        <f>SUMIFS('A-methods'!S:S,'A-methods'!$AG:$AG,"absolute",'A-methods'!$AF:$AF,$B1495,'A-methods'!$J:$J,$C1495,'A-methods'!$A:$A,$D1495)</f>
        <v>0</v>
      </c>
      <c r="N1495" s="243">
        <f>SUMIFS('A-methods'!T:T,'A-methods'!$AG:$AG,"absolute",'A-methods'!$AF:$AF,$B1495,'A-methods'!$J:$J,$C1495,'A-methods'!$A:$A,$D1495)</f>
        <v>0</v>
      </c>
      <c r="O1495" s="243">
        <f>SUMIFS('A-methods'!U:U,'A-methods'!$AG:$AG,"absolute",'A-methods'!$AF:$AF,$B1495,'A-methods'!$J:$J,$C1495,'A-methods'!$A:$A,$D1495)</f>
        <v>0</v>
      </c>
      <c r="P1495" s="243">
        <f>SUMIFS('A-methods'!V:V,'A-methods'!$AG:$AG,"absolute",'A-methods'!$AF:$AF,$B1495,'A-methods'!$J:$J,$C1495,'A-methods'!$A:$A,$D1495)</f>
        <v>0</v>
      </c>
      <c r="Q1495" s="243">
        <f>SUMIFS('A-methods'!W:W,'A-methods'!$AG:$AG,"absolute",'A-methods'!$AF:$AF,$B1495,'A-methods'!$J:$J,$C1495,'A-methods'!$A:$A,$D1495)</f>
        <v>0</v>
      </c>
      <c r="R1495" s="243">
        <f>SUMIFS('A-methods'!X:X,'A-methods'!$AG:$AG,"absolute",'A-methods'!$AF:$AF,$B1495,'A-methods'!$J:$J,$C1495,'A-methods'!$A:$A,$D1495)</f>
        <v>0</v>
      </c>
      <c r="S1495" s="243">
        <f>SUMIFS('A-methods'!Y:Y,'A-methods'!$AG:$AG,"absolute",'A-methods'!$AF:$AF,$B1495,'A-methods'!$J:$J,$C1495,'A-methods'!$A:$A,$D1495)</f>
        <v>0</v>
      </c>
      <c r="T1495" s="243">
        <f>SUMIFS('A-methods'!Z:Z,'A-methods'!$AG:$AG,"absolute",'A-methods'!$AF:$AF,$B1495,'A-methods'!$J:$J,$C1495,'A-methods'!$A:$A,$D1495)</f>
        <v>0</v>
      </c>
      <c r="U1495" s="243">
        <f>SUMIFS('A-methods'!AA:AA,'A-methods'!$AG:$AG,"absolute",'A-methods'!$AF:$AF,$B1495,'A-methods'!$J:$J,$C1495,'A-methods'!$A:$A,$D1495)</f>
        <v>0</v>
      </c>
      <c r="V1495" s="243">
        <f>SUMIFS('A-methods'!AB:AB,'A-methods'!$AG:$AG,"absolute",'A-methods'!$AF:$AF,$B1495,'A-methods'!$J:$J,$C1495,'A-methods'!$A:$A,$D1495)</f>
        <v>0</v>
      </c>
      <c r="W1495" s="243">
        <f>SUMIFS('A-methods'!AC:AC,'A-methods'!$AG:$AG,"absolute",'A-methods'!$AF:$AF,$B1495,'A-methods'!$J:$J,$C1495,'A-methods'!$A:$A,$D1495)</f>
        <v>0</v>
      </c>
      <c r="X1495" s="243">
        <f>SUMIFS('A-methods'!AD:AD,'A-methods'!$AG:$AG,"absolute",'A-methods'!$AF:$AF,$B1495,'A-methods'!$J:$J,$C1495,'A-methods'!$A:$A,$D1495)</f>
        <v>0</v>
      </c>
      <c r="Y1495" s="243">
        <f>SUMIFS('A-methods'!AE:AE,'A-methods'!$AG:$AG,"absolute",'A-methods'!$AF:$AF,$B1495,'A-methods'!$J:$J,$C1495,'A-methods'!$A:$A,$D1495)</f>
        <v>0</v>
      </c>
    </row>
    <row r="1496" spans="1:25">
      <c r="A1496" s="237" t="s">
        <v>107</v>
      </c>
      <c r="B1496" s="221" t="s">
        <v>108</v>
      </c>
      <c r="C1496" s="274" t="str">
        <f t="shared" si="145"/>
        <v>WA</v>
      </c>
      <c r="D1496" s="272" t="str">
        <f t="shared" si="146"/>
        <v>Best</v>
      </c>
      <c r="E1496" s="195">
        <f>SUMIFS('A-methods'!K:K,'A-methods'!$AG:$AG,"absolute",'A-methods'!$AF:$AF,$B1496,'A-methods'!$J:$J,$C1496,'A-methods'!$A:$A,$D1496)</f>
        <v>0</v>
      </c>
      <c r="F1496" s="243">
        <f>SUMIFS('A-methods'!L:L,'A-methods'!$AG:$AG,"absolute",'A-methods'!$AF:$AF,$B1496,'A-methods'!$J:$J,$C1496,'A-methods'!$A:$A,$D1496)</f>
        <v>0</v>
      </c>
      <c r="G1496" s="243">
        <f>SUMIFS('A-methods'!M:M,'A-methods'!$AG:$AG,"absolute",'A-methods'!$AF:$AF,$B1496,'A-methods'!$J:$J,$C1496,'A-methods'!$A:$A,$D1496)</f>
        <v>0</v>
      </c>
      <c r="H1496" s="243">
        <f>SUMIFS('A-methods'!N:N,'A-methods'!$AG:$AG,"absolute",'A-methods'!$AF:$AF,$B1496,'A-methods'!$J:$J,$C1496,'A-methods'!$A:$A,$D1496)</f>
        <v>0</v>
      </c>
      <c r="I1496" s="243">
        <f>SUMIFS('A-methods'!O:O,'A-methods'!$AG:$AG,"absolute",'A-methods'!$AF:$AF,$B1496,'A-methods'!$J:$J,$C1496,'A-methods'!$A:$A,$D1496)</f>
        <v>0</v>
      </c>
      <c r="J1496" s="243">
        <f>SUMIFS('A-methods'!P:P,'A-methods'!$AG:$AG,"absolute",'A-methods'!$AF:$AF,$B1496,'A-methods'!$J:$J,$C1496,'A-methods'!$A:$A,$D1496)</f>
        <v>0</v>
      </c>
      <c r="K1496" s="243">
        <f>SUMIFS('A-methods'!Q:Q,'A-methods'!$AG:$AG,"absolute",'A-methods'!$AF:$AF,$B1496,'A-methods'!$J:$J,$C1496,'A-methods'!$A:$A,$D1496)</f>
        <v>0</v>
      </c>
      <c r="L1496" s="243">
        <f>SUMIFS('A-methods'!R:R,'A-methods'!$AG:$AG,"absolute",'A-methods'!$AF:$AF,$B1496,'A-methods'!$J:$J,$C1496,'A-methods'!$A:$A,$D1496)</f>
        <v>0</v>
      </c>
      <c r="M1496" s="243">
        <f>SUMIFS('A-methods'!S:S,'A-methods'!$AG:$AG,"absolute",'A-methods'!$AF:$AF,$B1496,'A-methods'!$J:$J,$C1496,'A-methods'!$A:$A,$D1496)</f>
        <v>0</v>
      </c>
      <c r="N1496" s="243">
        <f>SUMIFS('A-methods'!T:T,'A-methods'!$AG:$AG,"absolute",'A-methods'!$AF:$AF,$B1496,'A-methods'!$J:$J,$C1496,'A-methods'!$A:$A,$D1496)</f>
        <v>0</v>
      </c>
      <c r="O1496" s="243">
        <f>SUMIFS('A-methods'!U:U,'A-methods'!$AG:$AG,"absolute",'A-methods'!$AF:$AF,$B1496,'A-methods'!$J:$J,$C1496,'A-methods'!$A:$A,$D1496)</f>
        <v>0</v>
      </c>
      <c r="P1496" s="243">
        <f>SUMIFS('A-methods'!V:V,'A-methods'!$AG:$AG,"absolute",'A-methods'!$AF:$AF,$B1496,'A-methods'!$J:$J,$C1496,'A-methods'!$A:$A,$D1496)</f>
        <v>0</v>
      </c>
      <c r="Q1496" s="243">
        <f>SUMIFS('A-methods'!W:W,'A-methods'!$AG:$AG,"absolute",'A-methods'!$AF:$AF,$B1496,'A-methods'!$J:$J,$C1496,'A-methods'!$A:$A,$D1496)</f>
        <v>0</v>
      </c>
      <c r="R1496" s="243">
        <f>SUMIFS('A-methods'!X:X,'A-methods'!$AG:$AG,"absolute",'A-methods'!$AF:$AF,$B1496,'A-methods'!$J:$J,$C1496,'A-methods'!$A:$A,$D1496)</f>
        <v>0</v>
      </c>
      <c r="S1496" s="243">
        <f>SUMIFS('A-methods'!Y:Y,'A-methods'!$AG:$AG,"absolute",'A-methods'!$AF:$AF,$B1496,'A-methods'!$J:$J,$C1496,'A-methods'!$A:$A,$D1496)</f>
        <v>0</v>
      </c>
      <c r="T1496" s="243">
        <f>SUMIFS('A-methods'!Z:Z,'A-methods'!$AG:$AG,"absolute",'A-methods'!$AF:$AF,$B1496,'A-methods'!$J:$J,$C1496,'A-methods'!$A:$A,$D1496)</f>
        <v>0</v>
      </c>
      <c r="U1496" s="243">
        <f>SUMIFS('A-methods'!AA:AA,'A-methods'!$AG:$AG,"absolute",'A-methods'!$AF:$AF,$B1496,'A-methods'!$J:$J,$C1496,'A-methods'!$A:$A,$D1496)</f>
        <v>0</v>
      </c>
      <c r="V1496" s="243">
        <f>SUMIFS('A-methods'!AB:AB,'A-methods'!$AG:$AG,"absolute",'A-methods'!$AF:$AF,$B1496,'A-methods'!$J:$J,$C1496,'A-methods'!$A:$A,$D1496)</f>
        <v>0</v>
      </c>
      <c r="W1496" s="243">
        <f>SUMIFS('A-methods'!AC:AC,'A-methods'!$AG:$AG,"absolute",'A-methods'!$AF:$AF,$B1496,'A-methods'!$J:$J,$C1496,'A-methods'!$A:$A,$D1496)</f>
        <v>0</v>
      </c>
      <c r="X1496" s="243">
        <f>SUMIFS('A-methods'!AD:AD,'A-methods'!$AG:$AG,"absolute",'A-methods'!$AF:$AF,$B1496,'A-methods'!$J:$J,$C1496,'A-methods'!$A:$A,$D1496)</f>
        <v>0</v>
      </c>
      <c r="Y1496" s="243">
        <f>SUMIFS('A-methods'!AE:AE,'A-methods'!$AG:$AG,"absolute",'A-methods'!$AF:$AF,$B1496,'A-methods'!$J:$J,$C1496,'A-methods'!$A:$A,$D1496)</f>
        <v>0</v>
      </c>
    </row>
    <row r="1497" spans="1:25">
      <c r="A1497" s="237" t="s">
        <v>115</v>
      </c>
      <c r="B1497" s="221" t="s">
        <v>116</v>
      </c>
      <c r="C1497" s="274" t="str">
        <f t="shared" si="145"/>
        <v>WA</v>
      </c>
      <c r="D1497" s="272" t="str">
        <f t="shared" si="146"/>
        <v>Best</v>
      </c>
      <c r="E1497" s="195">
        <f>SUMIFS('A-methods'!K:K,'A-methods'!$AG:$AG,"absolute",'A-methods'!$AF:$AF,$B1497,'A-methods'!$J:$J,$C1497,'A-methods'!$A:$A,$D1497)</f>
        <v>0</v>
      </c>
      <c r="F1497" s="243">
        <f>SUMIFS('A-methods'!L:L,'A-methods'!$AG:$AG,"absolute",'A-methods'!$AF:$AF,$B1497,'A-methods'!$J:$J,$C1497,'A-methods'!$A:$A,$D1497)</f>
        <v>0</v>
      </c>
      <c r="G1497" s="243">
        <f>SUMIFS('A-methods'!M:M,'A-methods'!$AG:$AG,"absolute",'A-methods'!$AF:$AF,$B1497,'A-methods'!$J:$J,$C1497,'A-methods'!$A:$A,$D1497)</f>
        <v>0</v>
      </c>
      <c r="H1497" s="243">
        <f>SUMIFS('A-methods'!N:N,'A-methods'!$AG:$AG,"absolute",'A-methods'!$AF:$AF,$B1497,'A-methods'!$J:$J,$C1497,'A-methods'!$A:$A,$D1497)</f>
        <v>0</v>
      </c>
      <c r="I1497" s="243">
        <f>SUMIFS('A-methods'!O:O,'A-methods'!$AG:$AG,"absolute",'A-methods'!$AF:$AF,$B1497,'A-methods'!$J:$J,$C1497,'A-methods'!$A:$A,$D1497)</f>
        <v>0</v>
      </c>
      <c r="J1497" s="243">
        <f>SUMIFS('A-methods'!P:P,'A-methods'!$AG:$AG,"absolute",'A-methods'!$AF:$AF,$B1497,'A-methods'!$J:$J,$C1497,'A-methods'!$A:$A,$D1497)</f>
        <v>0</v>
      </c>
      <c r="K1497" s="243">
        <f>SUMIFS('A-methods'!Q:Q,'A-methods'!$AG:$AG,"absolute",'A-methods'!$AF:$AF,$B1497,'A-methods'!$J:$J,$C1497,'A-methods'!$A:$A,$D1497)</f>
        <v>0</v>
      </c>
      <c r="L1497" s="243">
        <f>SUMIFS('A-methods'!R:R,'A-methods'!$AG:$AG,"absolute",'A-methods'!$AF:$AF,$B1497,'A-methods'!$J:$J,$C1497,'A-methods'!$A:$A,$D1497)</f>
        <v>0</v>
      </c>
      <c r="M1497" s="243">
        <f>SUMIFS('A-methods'!S:S,'A-methods'!$AG:$AG,"absolute",'A-methods'!$AF:$AF,$B1497,'A-methods'!$J:$J,$C1497,'A-methods'!$A:$A,$D1497)</f>
        <v>0</v>
      </c>
      <c r="N1497" s="243">
        <f>SUMIFS('A-methods'!T:T,'A-methods'!$AG:$AG,"absolute",'A-methods'!$AF:$AF,$B1497,'A-methods'!$J:$J,$C1497,'A-methods'!$A:$A,$D1497)</f>
        <v>0</v>
      </c>
      <c r="O1497" s="243">
        <f>SUMIFS('A-methods'!U:U,'A-methods'!$AG:$AG,"absolute",'A-methods'!$AF:$AF,$B1497,'A-methods'!$J:$J,$C1497,'A-methods'!$A:$A,$D1497)</f>
        <v>0</v>
      </c>
      <c r="P1497" s="243">
        <f>SUMIFS('A-methods'!V:V,'A-methods'!$AG:$AG,"absolute",'A-methods'!$AF:$AF,$B1497,'A-methods'!$J:$J,$C1497,'A-methods'!$A:$A,$D1497)</f>
        <v>0</v>
      </c>
      <c r="Q1497" s="243">
        <f>SUMIFS('A-methods'!W:W,'A-methods'!$AG:$AG,"absolute",'A-methods'!$AF:$AF,$B1497,'A-methods'!$J:$J,$C1497,'A-methods'!$A:$A,$D1497)</f>
        <v>0</v>
      </c>
      <c r="R1497" s="243">
        <f>SUMIFS('A-methods'!X:X,'A-methods'!$AG:$AG,"absolute",'A-methods'!$AF:$AF,$B1497,'A-methods'!$J:$J,$C1497,'A-methods'!$A:$A,$D1497)</f>
        <v>0</v>
      </c>
      <c r="S1497" s="243">
        <f>SUMIFS('A-methods'!Y:Y,'A-methods'!$AG:$AG,"absolute",'A-methods'!$AF:$AF,$B1497,'A-methods'!$J:$J,$C1497,'A-methods'!$A:$A,$D1497)</f>
        <v>0</v>
      </c>
      <c r="T1497" s="243">
        <f>SUMIFS('A-methods'!Z:Z,'A-methods'!$AG:$AG,"absolute",'A-methods'!$AF:$AF,$B1497,'A-methods'!$J:$J,$C1497,'A-methods'!$A:$A,$D1497)</f>
        <v>0</v>
      </c>
      <c r="U1497" s="243">
        <f>SUMIFS('A-methods'!AA:AA,'A-methods'!$AG:$AG,"absolute",'A-methods'!$AF:$AF,$B1497,'A-methods'!$J:$J,$C1497,'A-methods'!$A:$A,$D1497)</f>
        <v>0</v>
      </c>
      <c r="V1497" s="243">
        <f>SUMIFS('A-methods'!AB:AB,'A-methods'!$AG:$AG,"absolute",'A-methods'!$AF:$AF,$B1497,'A-methods'!$J:$J,$C1497,'A-methods'!$A:$A,$D1497)</f>
        <v>0</v>
      </c>
      <c r="W1497" s="243">
        <f>SUMIFS('A-methods'!AC:AC,'A-methods'!$AG:$AG,"absolute",'A-methods'!$AF:$AF,$B1497,'A-methods'!$J:$J,$C1497,'A-methods'!$A:$A,$D1497)</f>
        <v>0</v>
      </c>
      <c r="X1497" s="243">
        <f>SUMIFS('A-methods'!AD:AD,'A-methods'!$AG:$AG,"absolute",'A-methods'!$AF:$AF,$B1497,'A-methods'!$J:$J,$C1497,'A-methods'!$A:$A,$D1497)</f>
        <v>0</v>
      </c>
      <c r="Y1497" s="243">
        <f>SUMIFS('A-methods'!AE:AE,'A-methods'!$AG:$AG,"absolute",'A-methods'!$AF:$AF,$B1497,'A-methods'!$J:$J,$C1497,'A-methods'!$A:$A,$D1497)</f>
        <v>0</v>
      </c>
    </row>
    <row r="1498" spans="1:25">
      <c r="A1498" s="237" t="s">
        <v>125</v>
      </c>
      <c r="B1498" s="221" t="s">
        <v>1208</v>
      </c>
      <c r="C1498" s="274" t="str">
        <f t="shared" si="145"/>
        <v>WA</v>
      </c>
      <c r="D1498" s="272" t="str">
        <f t="shared" si="146"/>
        <v>Best</v>
      </c>
      <c r="E1498" s="195">
        <f>SUMIFS('A-methods'!K:K,'A-methods'!$AG:$AG,"absolute",'A-methods'!$AF:$AF,$B1498,'A-methods'!$J:$J,$C1498,'A-methods'!$A:$A,$D1498)</f>
        <v>0</v>
      </c>
      <c r="F1498" s="243">
        <f>SUMIFS('A-methods'!L:L,'A-methods'!$AG:$AG,"absolute",'A-methods'!$AF:$AF,$B1498,'A-methods'!$J:$J,$C1498,'A-methods'!$A:$A,$D1498)</f>
        <v>0</v>
      </c>
      <c r="G1498" s="243">
        <f>SUMIFS('A-methods'!M:M,'A-methods'!$AG:$AG,"absolute",'A-methods'!$AF:$AF,$B1498,'A-methods'!$J:$J,$C1498,'A-methods'!$A:$A,$D1498)</f>
        <v>0</v>
      </c>
      <c r="H1498" s="243">
        <f>SUMIFS('A-methods'!N:N,'A-methods'!$AG:$AG,"absolute",'A-methods'!$AF:$AF,$B1498,'A-methods'!$J:$J,$C1498,'A-methods'!$A:$A,$D1498)</f>
        <v>0</v>
      </c>
      <c r="I1498" s="243">
        <f>SUMIFS('A-methods'!O:O,'A-methods'!$AG:$AG,"absolute",'A-methods'!$AF:$AF,$B1498,'A-methods'!$J:$J,$C1498,'A-methods'!$A:$A,$D1498)</f>
        <v>0</v>
      </c>
      <c r="J1498" s="243">
        <f>SUMIFS('A-methods'!P:P,'A-methods'!$AG:$AG,"absolute",'A-methods'!$AF:$AF,$B1498,'A-methods'!$J:$J,$C1498,'A-methods'!$A:$A,$D1498)</f>
        <v>0</v>
      </c>
      <c r="K1498" s="243">
        <f>SUMIFS('A-methods'!Q:Q,'A-methods'!$AG:$AG,"absolute",'A-methods'!$AF:$AF,$B1498,'A-methods'!$J:$J,$C1498,'A-methods'!$A:$A,$D1498)</f>
        <v>0</v>
      </c>
      <c r="L1498" s="243">
        <f>SUMIFS('A-methods'!R:R,'A-methods'!$AG:$AG,"absolute",'A-methods'!$AF:$AF,$B1498,'A-methods'!$J:$J,$C1498,'A-methods'!$A:$A,$D1498)</f>
        <v>0</v>
      </c>
      <c r="M1498" s="243">
        <f>SUMIFS('A-methods'!S:S,'A-methods'!$AG:$AG,"absolute",'A-methods'!$AF:$AF,$B1498,'A-methods'!$J:$J,$C1498,'A-methods'!$A:$A,$D1498)</f>
        <v>0</v>
      </c>
      <c r="N1498" s="243">
        <f>SUMIFS('A-methods'!T:T,'A-methods'!$AG:$AG,"absolute",'A-methods'!$AF:$AF,$B1498,'A-methods'!$J:$J,$C1498,'A-methods'!$A:$A,$D1498)</f>
        <v>0</v>
      </c>
      <c r="O1498" s="243">
        <f>SUMIFS('A-methods'!U:U,'A-methods'!$AG:$AG,"absolute",'A-methods'!$AF:$AF,$B1498,'A-methods'!$J:$J,$C1498,'A-methods'!$A:$A,$D1498)</f>
        <v>0</v>
      </c>
      <c r="P1498" s="243">
        <f>SUMIFS('A-methods'!V:V,'A-methods'!$AG:$AG,"absolute",'A-methods'!$AF:$AF,$B1498,'A-methods'!$J:$J,$C1498,'A-methods'!$A:$A,$D1498)</f>
        <v>0</v>
      </c>
      <c r="Q1498" s="243">
        <f>SUMIFS('A-methods'!W:W,'A-methods'!$AG:$AG,"absolute",'A-methods'!$AF:$AF,$B1498,'A-methods'!$J:$J,$C1498,'A-methods'!$A:$A,$D1498)</f>
        <v>0</v>
      </c>
      <c r="R1498" s="243">
        <f>SUMIFS('A-methods'!X:X,'A-methods'!$AG:$AG,"absolute",'A-methods'!$AF:$AF,$B1498,'A-methods'!$J:$J,$C1498,'A-methods'!$A:$A,$D1498)</f>
        <v>0</v>
      </c>
      <c r="S1498" s="243">
        <f>SUMIFS('A-methods'!Y:Y,'A-methods'!$AG:$AG,"absolute",'A-methods'!$AF:$AF,$B1498,'A-methods'!$J:$J,$C1498,'A-methods'!$A:$A,$D1498)</f>
        <v>0</v>
      </c>
      <c r="T1498" s="243">
        <f>SUMIFS('A-methods'!Z:Z,'A-methods'!$AG:$AG,"absolute",'A-methods'!$AF:$AF,$B1498,'A-methods'!$J:$J,$C1498,'A-methods'!$A:$A,$D1498)</f>
        <v>0</v>
      </c>
      <c r="U1498" s="243">
        <f>SUMIFS('A-methods'!AA:AA,'A-methods'!$AG:$AG,"absolute",'A-methods'!$AF:$AF,$B1498,'A-methods'!$J:$J,$C1498,'A-methods'!$A:$A,$D1498)</f>
        <v>0</v>
      </c>
      <c r="V1498" s="243">
        <f>SUMIFS('A-methods'!AB:AB,'A-methods'!$AG:$AG,"absolute",'A-methods'!$AF:$AF,$B1498,'A-methods'!$J:$J,$C1498,'A-methods'!$A:$A,$D1498)</f>
        <v>0</v>
      </c>
      <c r="W1498" s="243">
        <f>SUMIFS('A-methods'!AC:AC,'A-methods'!$AG:$AG,"absolute",'A-methods'!$AF:$AF,$B1498,'A-methods'!$J:$J,$C1498,'A-methods'!$A:$A,$D1498)</f>
        <v>0</v>
      </c>
      <c r="X1498" s="243">
        <f>SUMIFS('A-methods'!AD:AD,'A-methods'!$AG:$AG,"absolute",'A-methods'!$AF:$AF,$B1498,'A-methods'!$J:$J,$C1498,'A-methods'!$A:$A,$D1498)</f>
        <v>0</v>
      </c>
      <c r="Y1498" s="243">
        <f>SUMIFS('A-methods'!AE:AE,'A-methods'!$AG:$AG,"absolute",'A-methods'!$AF:$AF,$B1498,'A-methods'!$J:$J,$C1498,'A-methods'!$A:$A,$D1498)</f>
        <v>0</v>
      </c>
    </row>
    <row r="1499" spans="1:25">
      <c r="A1499" s="237" t="s">
        <v>127</v>
      </c>
      <c r="B1499" s="221" t="s">
        <v>128</v>
      </c>
      <c r="C1499" s="274" t="str">
        <f t="shared" si="145"/>
        <v>WA</v>
      </c>
      <c r="D1499" s="272" t="str">
        <f t="shared" si="146"/>
        <v>Best</v>
      </c>
      <c r="E1499" s="195">
        <f>SUMIFS('A-methods'!K:K,'A-methods'!$AG:$AG,"absolute",'A-methods'!$AF:$AF,$B1499,'A-methods'!$J:$J,$C1499,'A-methods'!$A:$A,$D1499)</f>
        <v>0</v>
      </c>
      <c r="F1499" s="243">
        <f>SUMIFS('A-methods'!L:L,'A-methods'!$AG:$AG,"absolute",'A-methods'!$AF:$AF,$B1499,'A-methods'!$J:$J,$C1499,'A-methods'!$A:$A,$D1499)</f>
        <v>0</v>
      </c>
      <c r="G1499" s="243">
        <f>SUMIFS('A-methods'!M:M,'A-methods'!$AG:$AG,"absolute",'A-methods'!$AF:$AF,$B1499,'A-methods'!$J:$J,$C1499,'A-methods'!$A:$A,$D1499)</f>
        <v>0</v>
      </c>
      <c r="H1499" s="243">
        <f>SUMIFS('A-methods'!N:N,'A-methods'!$AG:$AG,"absolute",'A-methods'!$AF:$AF,$B1499,'A-methods'!$J:$J,$C1499,'A-methods'!$A:$A,$D1499)</f>
        <v>0</v>
      </c>
      <c r="I1499" s="243">
        <f>SUMIFS('A-methods'!O:O,'A-methods'!$AG:$AG,"absolute",'A-methods'!$AF:$AF,$B1499,'A-methods'!$J:$J,$C1499,'A-methods'!$A:$A,$D1499)</f>
        <v>0</v>
      </c>
      <c r="J1499" s="243">
        <f>SUMIFS('A-methods'!P:P,'A-methods'!$AG:$AG,"absolute",'A-methods'!$AF:$AF,$B1499,'A-methods'!$J:$J,$C1499,'A-methods'!$A:$A,$D1499)</f>
        <v>0</v>
      </c>
      <c r="K1499" s="243">
        <f>SUMIFS('A-methods'!Q:Q,'A-methods'!$AG:$AG,"absolute",'A-methods'!$AF:$AF,$B1499,'A-methods'!$J:$J,$C1499,'A-methods'!$A:$A,$D1499)</f>
        <v>0</v>
      </c>
      <c r="L1499" s="243">
        <f>SUMIFS('A-methods'!R:R,'A-methods'!$AG:$AG,"absolute",'A-methods'!$AF:$AF,$B1499,'A-methods'!$J:$J,$C1499,'A-methods'!$A:$A,$D1499)</f>
        <v>0</v>
      </c>
      <c r="M1499" s="243">
        <f>SUMIFS('A-methods'!S:S,'A-methods'!$AG:$AG,"absolute",'A-methods'!$AF:$AF,$B1499,'A-methods'!$J:$J,$C1499,'A-methods'!$A:$A,$D1499)</f>
        <v>0</v>
      </c>
      <c r="N1499" s="243">
        <f>SUMIFS('A-methods'!T:T,'A-methods'!$AG:$AG,"absolute",'A-methods'!$AF:$AF,$B1499,'A-methods'!$J:$J,$C1499,'A-methods'!$A:$A,$D1499)</f>
        <v>0</v>
      </c>
      <c r="O1499" s="243">
        <f>SUMIFS('A-methods'!U:U,'A-methods'!$AG:$AG,"absolute",'A-methods'!$AF:$AF,$B1499,'A-methods'!$J:$J,$C1499,'A-methods'!$A:$A,$D1499)</f>
        <v>0</v>
      </c>
      <c r="P1499" s="243">
        <f>SUMIFS('A-methods'!V:V,'A-methods'!$AG:$AG,"absolute",'A-methods'!$AF:$AF,$B1499,'A-methods'!$J:$J,$C1499,'A-methods'!$A:$A,$D1499)</f>
        <v>0</v>
      </c>
      <c r="Q1499" s="243">
        <f>SUMIFS('A-methods'!W:W,'A-methods'!$AG:$AG,"absolute",'A-methods'!$AF:$AF,$B1499,'A-methods'!$J:$J,$C1499,'A-methods'!$A:$A,$D1499)</f>
        <v>0</v>
      </c>
      <c r="R1499" s="243">
        <f>SUMIFS('A-methods'!X:X,'A-methods'!$AG:$AG,"absolute",'A-methods'!$AF:$AF,$B1499,'A-methods'!$J:$J,$C1499,'A-methods'!$A:$A,$D1499)</f>
        <v>0</v>
      </c>
      <c r="S1499" s="243">
        <f>SUMIFS('A-methods'!Y:Y,'A-methods'!$AG:$AG,"absolute",'A-methods'!$AF:$AF,$B1499,'A-methods'!$J:$J,$C1499,'A-methods'!$A:$A,$D1499)</f>
        <v>0</v>
      </c>
      <c r="T1499" s="243">
        <f>SUMIFS('A-methods'!Z:Z,'A-methods'!$AG:$AG,"absolute",'A-methods'!$AF:$AF,$B1499,'A-methods'!$J:$J,$C1499,'A-methods'!$A:$A,$D1499)</f>
        <v>0</v>
      </c>
      <c r="U1499" s="243">
        <f>SUMIFS('A-methods'!AA:AA,'A-methods'!$AG:$AG,"absolute",'A-methods'!$AF:$AF,$B1499,'A-methods'!$J:$J,$C1499,'A-methods'!$A:$A,$D1499)</f>
        <v>0</v>
      </c>
      <c r="V1499" s="243">
        <f>SUMIFS('A-methods'!AB:AB,'A-methods'!$AG:$AG,"absolute",'A-methods'!$AF:$AF,$B1499,'A-methods'!$J:$J,$C1499,'A-methods'!$A:$A,$D1499)</f>
        <v>0</v>
      </c>
      <c r="W1499" s="243">
        <f>SUMIFS('A-methods'!AC:AC,'A-methods'!$AG:$AG,"absolute",'A-methods'!$AF:$AF,$B1499,'A-methods'!$J:$J,$C1499,'A-methods'!$A:$A,$D1499)</f>
        <v>0</v>
      </c>
      <c r="X1499" s="243">
        <f>SUMIFS('A-methods'!AD:AD,'A-methods'!$AG:$AG,"absolute",'A-methods'!$AF:$AF,$B1499,'A-methods'!$J:$J,$C1499,'A-methods'!$A:$A,$D1499)</f>
        <v>0</v>
      </c>
      <c r="Y1499" s="243">
        <f>SUMIFS('A-methods'!AE:AE,'A-methods'!$AG:$AG,"absolute",'A-methods'!$AF:$AF,$B1499,'A-methods'!$J:$J,$C1499,'A-methods'!$A:$A,$D1499)</f>
        <v>0</v>
      </c>
    </row>
    <row r="1500" spans="1:25">
      <c r="A1500" s="237" t="s">
        <v>254</v>
      </c>
      <c r="B1500" s="221" t="s">
        <v>202</v>
      </c>
      <c r="C1500" s="274" t="str">
        <f t="shared" si="145"/>
        <v>WA</v>
      </c>
      <c r="D1500" s="272" t="str">
        <f t="shared" si="146"/>
        <v>Best</v>
      </c>
      <c r="E1500" s="195">
        <f>SUMIFS('A-methods'!K:K,'A-methods'!$AG:$AG,"absolute",'A-methods'!$AF:$AF,$B1500,'A-methods'!$J:$J,$C1500,'A-methods'!$A:$A,$D1500)</f>
        <v>0</v>
      </c>
      <c r="F1500" s="243">
        <f>SUMIFS('A-methods'!L:L,'A-methods'!$AG:$AG,"absolute",'A-methods'!$AF:$AF,$B1500,'A-methods'!$J:$J,$C1500,'A-methods'!$A:$A,$D1500)</f>
        <v>0</v>
      </c>
      <c r="G1500" s="243">
        <f>SUMIFS('A-methods'!M:M,'A-methods'!$AG:$AG,"absolute",'A-methods'!$AF:$AF,$B1500,'A-methods'!$J:$J,$C1500,'A-methods'!$A:$A,$D1500)</f>
        <v>0</v>
      </c>
      <c r="H1500" s="243">
        <f>SUMIFS('A-methods'!N:N,'A-methods'!$AG:$AG,"absolute",'A-methods'!$AF:$AF,$B1500,'A-methods'!$J:$J,$C1500,'A-methods'!$A:$A,$D1500)</f>
        <v>0</v>
      </c>
      <c r="I1500" s="243">
        <f>SUMIFS('A-methods'!O:O,'A-methods'!$AG:$AG,"absolute",'A-methods'!$AF:$AF,$B1500,'A-methods'!$J:$J,$C1500,'A-methods'!$A:$A,$D1500)</f>
        <v>0</v>
      </c>
      <c r="J1500" s="243">
        <f>SUMIFS('A-methods'!P:P,'A-methods'!$AG:$AG,"absolute",'A-methods'!$AF:$AF,$B1500,'A-methods'!$J:$J,$C1500,'A-methods'!$A:$A,$D1500)</f>
        <v>0</v>
      </c>
      <c r="K1500" s="243">
        <f>SUMIFS('A-methods'!Q:Q,'A-methods'!$AG:$AG,"absolute",'A-methods'!$AF:$AF,$B1500,'A-methods'!$J:$J,$C1500,'A-methods'!$A:$A,$D1500)</f>
        <v>0</v>
      </c>
      <c r="L1500" s="243">
        <f>SUMIFS('A-methods'!R:R,'A-methods'!$AG:$AG,"absolute",'A-methods'!$AF:$AF,$B1500,'A-methods'!$J:$J,$C1500,'A-methods'!$A:$A,$D1500)</f>
        <v>0</v>
      </c>
      <c r="M1500" s="243">
        <f>SUMIFS('A-methods'!S:S,'A-methods'!$AG:$AG,"absolute",'A-methods'!$AF:$AF,$B1500,'A-methods'!$J:$J,$C1500,'A-methods'!$A:$A,$D1500)</f>
        <v>0</v>
      </c>
      <c r="N1500" s="243">
        <f>SUMIFS('A-methods'!T:T,'A-methods'!$AG:$AG,"absolute",'A-methods'!$AF:$AF,$B1500,'A-methods'!$J:$J,$C1500,'A-methods'!$A:$A,$D1500)</f>
        <v>0</v>
      </c>
      <c r="O1500" s="243">
        <f>SUMIFS('A-methods'!U:U,'A-methods'!$AG:$AG,"absolute",'A-methods'!$AF:$AF,$B1500,'A-methods'!$J:$J,$C1500,'A-methods'!$A:$A,$D1500)</f>
        <v>0</v>
      </c>
      <c r="P1500" s="243">
        <f>SUMIFS('A-methods'!V:V,'A-methods'!$AG:$AG,"absolute",'A-methods'!$AF:$AF,$B1500,'A-methods'!$J:$J,$C1500,'A-methods'!$A:$A,$D1500)</f>
        <v>0</v>
      </c>
      <c r="Q1500" s="243">
        <f>SUMIFS('A-methods'!W:W,'A-methods'!$AG:$AG,"absolute",'A-methods'!$AF:$AF,$B1500,'A-methods'!$J:$J,$C1500,'A-methods'!$A:$A,$D1500)</f>
        <v>0</v>
      </c>
      <c r="R1500" s="243">
        <f>SUMIFS('A-methods'!X:X,'A-methods'!$AG:$AG,"absolute",'A-methods'!$AF:$AF,$B1500,'A-methods'!$J:$J,$C1500,'A-methods'!$A:$A,$D1500)</f>
        <v>0</v>
      </c>
      <c r="S1500" s="243">
        <f>SUMIFS('A-methods'!Y:Y,'A-methods'!$AG:$AG,"absolute",'A-methods'!$AF:$AF,$B1500,'A-methods'!$J:$J,$C1500,'A-methods'!$A:$A,$D1500)</f>
        <v>0</v>
      </c>
      <c r="T1500" s="243">
        <f>SUMIFS('A-methods'!Z:Z,'A-methods'!$AG:$AG,"absolute",'A-methods'!$AF:$AF,$B1500,'A-methods'!$J:$J,$C1500,'A-methods'!$A:$A,$D1500)</f>
        <v>0</v>
      </c>
      <c r="U1500" s="243">
        <f>SUMIFS('A-methods'!AA:AA,'A-methods'!$AG:$AG,"absolute",'A-methods'!$AF:$AF,$B1500,'A-methods'!$J:$J,$C1500,'A-methods'!$A:$A,$D1500)</f>
        <v>0</v>
      </c>
      <c r="V1500" s="243">
        <f>SUMIFS('A-methods'!AB:AB,'A-methods'!$AG:$AG,"absolute",'A-methods'!$AF:$AF,$B1500,'A-methods'!$J:$J,$C1500,'A-methods'!$A:$A,$D1500)</f>
        <v>0</v>
      </c>
      <c r="W1500" s="243">
        <f>SUMIFS('A-methods'!AC:AC,'A-methods'!$AG:$AG,"absolute",'A-methods'!$AF:$AF,$B1500,'A-methods'!$J:$J,$C1500,'A-methods'!$A:$A,$D1500)</f>
        <v>0</v>
      </c>
      <c r="X1500" s="243">
        <f>SUMIFS('A-methods'!AD:AD,'A-methods'!$AG:$AG,"absolute",'A-methods'!$AF:$AF,$B1500,'A-methods'!$J:$J,$C1500,'A-methods'!$A:$A,$D1500)</f>
        <v>0</v>
      </c>
      <c r="Y1500" s="243">
        <f>SUMIFS('A-methods'!AE:AE,'A-methods'!$AG:$AG,"absolute",'A-methods'!$AF:$AF,$B1500,'A-methods'!$J:$J,$C1500,'A-methods'!$A:$A,$D1500)</f>
        <v>0</v>
      </c>
    </row>
    <row r="1501" spans="1:25">
      <c r="A1501" s="237" t="s">
        <v>255</v>
      </c>
      <c r="B1501" s="221" t="s">
        <v>227</v>
      </c>
      <c r="C1501" s="274" t="str">
        <f t="shared" si="145"/>
        <v>WA</v>
      </c>
      <c r="D1501" s="272" t="str">
        <f t="shared" si="146"/>
        <v>Best</v>
      </c>
      <c r="E1501" s="195">
        <f>SUMIFS('A-methods'!K:K,'A-methods'!$AG:$AG,"absolute",'A-methods'!$AF:$AF,$B1501,'A-methods'!$J:$J,$C1501,'A-methods'!$A:$A,$D1501)</f>
        <v>0</v>
      </c>
      <c r="F1501" s="243">
        <f>SUMIFS('A-methods'!L:L,'A-methods'!$AG:$AG,"absolute",'A-methods'!$AF:$AF,$B1501,'A-methods'!$J:$J,$C1501,'A-methods'!$A:$A,$D1501)</f>
        <v>0</v>
      </c>
      <c r="G1501" s="243">
        <f>SUMIFS('A-methods'!M:M,'A-methods'!$AG:$AG,"absolute",'A-methods'!$AF:$AF,$B1501,'A-methods'!$J:$J,$C1501,'A-methods'!$A:$A,$D1501)</f>
        <v>0</v>
      </c>
      <c r="H1501" s="243">
        <f>SUMIFS('A-methods'!N:N,'A-methods'!$AG:$AG,"absolute",'A-methods'!$AF:$AF,$B1501,'A-methods'!$J:$J,$C1501,'A-methods'!$A:$A,$D1501)</f>
        <v>0</v>
      </c>
      <c r="I1501" s="243">
        <f>SUMIFS('A-methods'!O:O,'A-methods'!$AG:$AG,"absolute",'A-methods'!$AF:$AF,$B1501,'A-methods'!$J:$J,$C1501,'A-methods'!$A:$A,$D1501)</f>
        <v>0</v>
      </c>
      <c r="J1501" s="243">
        <f>SUMIFS('A-methods'!P:P,'A-methods'!$AG:$AG,"absolute",'A-methods'!$AF:$AF,$B1501,'A-methods'!$J:$J,$C1501,'A-methods'!$A:$A,$D1501)</f>
        <v>0</v>
      </c>
      <c r="K1501" s="243">
        <f>SUMIFS('A-methods'!Q:Q,'A-methods'!$AG:$AG,"absolute",'A-methods'!$AF:$AF,$B1501,'A-methods'!$J:$J,$C1501,'A-methods'!$A:$A,$D1501)</f>
        <v>0</v>
      </c>
      <c r="L1501" s="243">
        <f>SUMIFS('A-methods'!R:R,'A-methods'!$AG:$AG,"absolute",'A-methods'!$AF:$AF,$B1501,'A-methods'!$J:$J,$C1501,'A-methods'!$A:$A,$D1501)</f>
        <v>0</v>
      </c>
      <c r="M1501" s="243">
        <f>SUMIFS('A-methods'!S:S,'A-methods'!$AG:$AG,"absolute",'A-methods'!$AF:$AF,$B1501,'A-methods'!$J:$J,$C1501,'A-methods'!$A:$A,$D1501)</f>
        <v>0</v>
      </c>
      <c r="N1501" s="243">
        <f>SUMIFS('A-methods'!T:T,'A-methods'!$AG:$AG,"absolute",'A-methods'!$AF:$AF,$B1501,'A-methods'!$J:$J,$C1501,'A-methods'!$A:$A,$D1501)</f>
        <v>0</v>
      </c>
      <c r="O1501" s="243">
        <f>SUMIFS('A-methods'!U:U,'A-methods'!$AG:$AG,"absolute",'A-methods'!$AF:$AF,$B1501,'A-methods'!$J:$J,$C1501,'A-methods'!$A:$A,$D1501)</f>
        <v>0</v>
      </c>
      <c r="P1501" s="243">
        <f>SUMIFS('A-methods'!V:V,'A-methods'!$AG:$AG,"absolute",'A-methods'!$AF:$AF,$B1501,'A-methods'!$J:$J,$C1501,'A-methods'!$A:$A,$D1501)</f>
        <v>0</v>
      </c>
      <c r="Q1501" s="243">
        <f>SUMIFS('A-methods'!W:W,'A-methods'!$AG:$AG,"absolute",'A-methods'!$AF:$AF,$B1501,'A-methods'!$J:$J,$C1501,'A-methods'!$A:$A,$D1501)</f>
        <v>0</v>
      </c>
      <c r="R1501" s="243">
        <f>SUMIFS('A-methods'!X:X,'A-methods'!$AG:$AG,"absolute",'A-methods'!$AF:$AF,$B1501,'A-methods'!$J:$J,$C1501,'A-methods'!$A:$A,$D1501)</f>
        <v>0</v>
      </c>
      <c r="S1501" s="243">
        <f>SUMIFS('A-methods'!Y:Y,'A-methods'!$AG:$AG,"absolute",'A-methods'!$AF:$AF,$B1501,'A-methods'!$J:$J,$C1501,'A-methods'!$A:$A,$D1501)</f>
        <v>0</v>
      </c>
      <c r="T1501" s="243">
        <f>SUMIFS('A-methods'!Z:Z,'A-methods'!$AG:$AG,"absolute",'A-methods'!$AF:$AF,$B1501,'A-methods'!$J:$J,$C1501,'A-methods'!$A:$A,$D1501)</f>
        <v>0</v>
      </c>
      <c r="U1501" s="243">
        <f>SUMIFS('A-methods'!AA:AA,'A-methods'!$AG:$AG,"absolute",'A-methods'!$AF:$AF,$B1501,'A-methods'!$J:$J,$C1501,'A-methods'!$A:$A,$D1501)</f>
        <v>0</v>
      </c>
      <c r="V1501" s="243">
        <f>SUMIFS('A-methods'!AB:AB,'A-methods'!$AG:$AG,"absolute",'A-methods'!$AF:$AF,$B1501,'A-methods'!$J:$J,$C1501,'A-methods'!$A:$A,$D1501)</f>
        <v>0</v>
      </c>
      <c r="W1501" s="243">
        <f>SUMIFS('A-methods'!AC:AC,'A-methods'!$AG:$AG,"absolute",'A-methods'!$AF:$AF,$B1501,'A-methods'!$J:$J,$C1501,'A-methods'!$A:$A,$D1501)</f>
        <v>0</v>
      </c>
      <c r="X1501" s="243">
        <f>SUMIFS('A-methods'!AD:AD,'A-methods'!$AG:$AG,"absolute",'A-methods'!$AF:$AF,$B1501,'A-methods'!$J:$J,$C1501,'A-methods'!$A:$A,$D1501)</f>
        <v>0</v>
      </c>
      <c r="Y1501" s="243">
        <f>SUMIFS('A-methods'!AE:AE,'A-methods'!$AG:$AG,"absolute",'A-methods'!$AF:$AF,$B1501,'A-methods'!$J:$J,$C1501,'A-methods'!$A:$A,$D1501)</f>
        <v>0</v>
      </c>
    </row>
    <row r="1502" spans="1:25">
      <c r="A1502" s="237" t="s">
        <v>256</v>
      </c>
      <c r="B1502" s="221" t="s">
        <v>372</v>
      </c>
      <c r="C1502" s="274" t="str">
        <f t="shared" si="145"/>
        <v>WA</v>
      </c>
      <c r="D1502" s="272" t="str">
        <f t="shared" si="146"/>
        <v>Best</v>
      </c>
      <c r="E1502" s="195">
        <f>SUMIFS('A-methods'!K:K,'A-methods'!$AG:$AG,"absolute",'A-methods'!$AF:$AF,$B1502,'A-methods'!$J:$J,$C1502,'A-methods'!$A:$A,$D1502)</f>
        <v>0</v>
      </c>
      <c r="F1502" s="243">
        <f>SUMIFS('A-methods'!L:L,'A-methods'!$AG:$AG,"absolute",'A-methods'!$AF:$AF,$B1502,'A-methods'!$J:$J,$C1502,'A-methods'!$A:$A,$D1502)</f>
        <v>0</v>
      </c>
      <c r="G1502" s="243">
        <f>SUMIFS('A-methods'!M:M,'A-methods'!$AG:$AG,"absolute",'A-methods'!$AF:$AF,$B1502,'A-methods'!$J:$J,$C1502,'A-methods'!$A:$A,$D1502)</f>
        <v>0</v>
      </c>
      <c r="H1502" s="243">
        <f>SUMIFS('A-methods'!N:N,'A-methods'!$AG:$AG,"absolute",'A-methods'!$AF:$AF,$B1502,'A-methods'!$J:$J,$C1502,'A-methods'!$A:$A,$D1502)</f>
        <v>0</v>
      </c>
      <c r="I1502" s="243">
        <f>SUMIFS('A-methods'!O:O,'A-methods'!$AG:$AG,"absolute",'A-methods'!$AF:$AF,$B1502,'A-methods'!$J:$J,$C1502,'A-methods'!$A:$A,$D1502)</f>
        <v>0</v>
      </c>
      <c r="J1502" s="243">
        <f>SUMIFS('A-methods'!P:P,'A-methods'!$AG:$AG,"absolute",'A-methods'!$AF:$AF,$B1502,'A-methods'!$J:$J,$C1502,'A-methods'!$A:$A,$D1502)</f>
        <v>0</v>
      </c>
      <c r="K1502" s="243">
        <f>SUMIFS('A-methods'!Q:Q,'A-methods'!$AG:$AG,"absolute",'A-methods'!$AF:$AF,$B1502,'A-methods'!$J:$J,$C1502,'A-methods'!$A:$A,$D1502)</f>
        <v>0</v>
      </c>
      <c r="L1502" s="243">
        <f>SUMIFS('A-methods'!R:R,'A-methods'!$AG:$AG,"absolute",'A-methods'!$AF:$AF,$B1502,'A-methods'!$J:$J,$C1502,'A-methods'!$A:$A,$D1502)</f>
        <v>0</v>
      </c>
      <c r="M1502" s="243">
        <f>SUMIFS('A-methods'!S:S,'A-methods'!$AG:$AG,"absolute",'A-methods'!$AF:$AF,$B1502,'A-methods'!$J:$J,$C1502,'A-methods'!$A:$A,$D1502)</f>
        <v>0</v>
      </c>
      <c r="N1502" s="243">
        <f>SUMIFS('A-methods'!T:T,'A-methods'!$AG:$AG,"absolute",'A-methods'!$AF:$AF,$B1502,'A-methods'!$J:$J,$C1502,'A-methods'!$A:$A,$D1502)</f>
        <v>0</v>
      </c>
      <c r="O1502" s="243">
        <f>SUMIFS('A-methods'!U:U,'A-methods'!$AG:$AG,"absolute",'A-methods'!$AF:$AF,$B1502,'A-methods'!$J:$J,$C1502,'A-methods'!$A:$A,$D1502)</f>
        <v>0</v>
      </c>
      <c r="P1502" s="243">
        <f>SUMIFS('A-methods'!V:V,'A-methods'!$AG:$AG,"absolute",'A-methods'!$AF:$AF,$B1502,'A-methods'!$J:$J,$C1502,'A-methods'!$A:$A,$D1502)</f>
        <v>0</v>
      </c>
      <c r="Q1502" s="243">
        <f>SUMIFS('A-methods'!W:W,'A-methods'!$AG:$AG,"absolute",'A-methods'!$AF:$AF,$B1502,'A-methods'!$J:$J,$C1502,'A-methods'!$A:$A,$D1502)</f>
        <v>0</v>
      </c>
      <c r="R1502" s="243">
        <f>SUMIFS('A-methods'!X:X,'A-methods'!$AG:$AG,"absolute",'A-methods'!$AF:$AF,$B1502,'A-methods'!$J:$J,$C1502,'A-methods'!$A:$A,$D1502)</f>
        <v>0</v>
      </c>
      <c r="S1502" s="243">
        <f>SUMIFS('A-methods'!Y:Y,'A-methods'!$AG:$AG,"absolute",'A-methods'!$AF:$AF,$B1502,'A-methods'!$J:$J,$C1502,'A-methods'!$A:$A,$D1502)</f>
        <v>0</v>
      </c>
      <c r="T1502" s="243">
        <f>SUMIFS('A-methods'!Z:Z,'A-methods'!$AG:$AG,"absolute",'A-methods'!$AF:$AF,$B1502,'A-methods'!$J:$J,$C1502,'A-methods'!$A:$A,$D1502)</f>
        <v>0</v>
      </c>
      <c r="U1502" s="243">
        <f>SUMIFS('A-methods'!AA:AA,'A-methods'!$AG:$AG,"absolute",'A-methods'!$AF:$AF,$B1502,'A-methods'!$J:$J,$C1502,'A-methods'!$A:$A,$D1502)</f>
        <v>0</v>
      </c>
      <c r="V1502" s="243">
        <f>SUMIFS('A-methods'!AB:AB,'A-methods'!$AG:$AG,"absolute",'A-methods'!$AF:$AF,$B1502,'A-methods'!$J:$J,$C1502,'A-methods'!$A:$A,$D1502)</f>
        <v>0</v>
      </c>
      <c r="W1502" s="243">
        <f>SUMIFS('A-methods'!AC:AC,'A-methods'!$AG:$AG,"absolute",'A-methods'!$AF:$AF,$B1502,'A-methods'!$J:$J,$C1502,'A-methods'!$A:$A,$D1502)</f>
        <v>0</v>
      </c>
      <c r="X1502" s="243">
        <f>SUMIFS('A-methods'!AD:AD,'A-methods'!$AG:$AG,"absolute",'A-methods'!$AF:$AF,$B1502,'A-methods'!$J:$J,$C1502,'A-methods'!$A:$A,$D1502)</f>
        <v>0</v>
      </c>
      <c r="Y1502" s="243">
        <f>SUMIFS('A-methods'!AE:AE,'A-methods'!$AG:$AG,"absolute",'A-methods'!$AF:$AF,$B1502,'A-methods'!$J:$J,$C1502,'A-methods'!$A:$A,$D1502)</f>
        <v>0</v>
      </c>
    </row>
    <row r="1503" spans="1:25">
      <c r="A1503" s="237" t="s">
        <v>370</v>
      </c>
      <c r="B1503" s="221" t="s">
        <v>371</v>
      </c>
      <c r="C1503" s="274" t="str">
        <f t="shared" si="145"/>
        <v>WA</v>
      </c>
      <c r="D1503" s="272" t="str">
        <f t="shared" si="146"/>
        <v>Best</v>
      </c>
      <c r="E1503" s="195">
        <f>SUMIFS('A-methods'!K:K,'A-methods'!$AG:$AG,"absolute",'A-methods'!$AF:$AF,$B1503,'A-methods'!$J:$J,$C1503,'A-methods'!$A:$A,$D1503)</f>
        <v>0</v>
      </c>
      <c r="F1503" s="243">
        <f>SUMIFS('A-methods'!L:L,'A-methods'!$AG:$AG,"absolute",'A-methods'!$AF:$AF,$B1503,'A-methods'!$J:$J,$C1503,'A-methods'!$A:$A,$D1503)</f>
        <v>0</v>
      </c>
      <c r="G1503" s="243">
        <f>SUMIFS('A-methods'!M:M,'A-methods'!$AG:$AG,"absolute",'A-methods'!$AF:$AF,$B1503,'A-methods'!$J:$J,$C1503,'A-methods'!$A:$A,$D1503)</f>
        <v>0</v>
      </c>
      <c r="H1503" s="243">
        <f>SUMIFS('A-methods'!N:N,'A-methods'!$AG:$AG,"absolute",'A-methods'!$AF:$AF,$B1503,'A-methods'!$J:$J,$C1503,'A-methods'!$A:$A,$D1503)</f>
        <v>0</v>
      </c>
      <c r="I1503" s="243">
        <f>SUMIFS('A-methods'!O:O,'A-methods'!$AG:$AG,"absolute",'A-methods'!$AF:$AF,$B1503,'A-methods'!$J:$J,$C1503,'A-methods'!$A:$A,$D1503)</f>
        <v>0</v>
      </c>
      <c r="J1503" s="243">
        <f>SUMIFS('A-methods'!P:P,'A-methods'!$AG:$AG,"absolute",'A-methods'!$AF:$AF,$B1503,'A-methods'!$J:$J,$C1503,'A-methods'!$A:$A,$D1503)</f>
        <v>0</v>
      </c>
      <c r="K1503" s="243">
        <f>SUMIFS('A-methods'!Q:Q,'A-methods'!$AG:$AG,"absolute",'A-methods'!$AF:$AF,$B1503,'A-methods'!$J:$J,$C1503,'A-methods'!$A:$A,$D1503)</f>
        <v>0</v>
      </c>
      <c r="L1503" s="243">
        <f>SUMIFS('A-methods'!R:R,'A-methods'!$AG:$AG,"absolute",'A-methods'!$AF:$AF,$B1503,'A-methods'!$J:$J,$C1503,'A-methods'!$A:$A,$D1503)</f>
        <v>0</v>
      </c>
      <c r="M1503" s="243">
        <f>SUMIFS('A-methods'!S:S,'A-methods'!$AG:$AG,"absolute",'A-methods'!$AF:$AF,$B1503,'A-methods'!$J:$J,$C1503,'A-methods'!$A:$A,$D1503)</f>
        <v>0</v>
      </c>
      <c r="N1503" s="243">
        <f>SUMIFS('A-methods'!T:T,'A-methods'!$AG:$AG,"absolute",'A-methods'!$AF:$AF,$B1503,'A-methods'!$J:$J,$C1503,'A-methods'!$A:$A,$D1503)</f>
        <v>0</v>
      </c>
      <c r="O1503" s="243">
        <f>SUMIFS('A-methods'!U:U,'A-methods'!$AG:$AG,"absolute",'A-methods'!$AF:$AF,$B1503,'A-methods'!$J:$J,$C1503,'A-methods'!$A:$A,$D1503)</f>
        <v>0</v>
      </c>
      <c r="P1503" s="243">
        <f>SUMIFS('A-methods'!V:V,'A-methods'!$AG:$AG,"absolute",'A-methods'!$AF:$AF,$B1503,'A-methods'!$J:$J,$C1503,'A-methods'!$A:$A,$D1503)</f>
        <v>0</v>
      </c>
      <c r="Q1503" s="243">
        <f>SUMIFS('A-methods'!W:W,'A-methods'!$AG:$AG,"absolute",'A-methods'!$AF:$AF,$B1503,'A-methods'!$J:$J,$C1503,'A-methods'!$A:$A,$D1503)</f>
        <v>0</v>
      </c>
      <c r="R1503" s="243">
        <f>SUMIFS('A-methods'!X:X,'A-methods'!$AG:$AG,"absolute",'A-methods'!$AF:$AF,$B1503,'A-methods'!$J:$J,$C1503,'A-methods'!$A:$A,$D1503)</f>
        <v>0</v>
      </c>
      <c r="S1503" s="243">
        <f>SUMIFS('A-methods'!Y:Y,'A-methods'!$AG:$AG,"absolute",'A-methods'!$AF:$AF,$B1503,'A-methods'!$J:$J,$C1503,'A-methods'!$A:$A,$D1503)</f>
        <v>0</v>
      </c>
      <c r="T1503" s="243">
        <f>SUMIFS('A-methods'!Z:Z,'A-methods'!$AG:$AG,"absolute",'A-methods'!$AF:$AF,$B1503,'A-methods'!$J:$J,$C1503,'A-methods'!$A:$A,$D1503)</f>
        <v>0</v>
      </c>
      <c r="U1503" s="243">
        <f>SUMIFS('A-methods'!AA:AA,'A-methods'!$AG:$AG,"absolute",'A-methods'!$AF:$AF,$B1503,'A-methods'!$J:$J,$C1503,'A-methods'!$A:$A,$D1503)</f>
        <v>0</v>
      </c>
      <c r="V1503" s="243">
        <f>SUMIFS('A-methods'!AB:AB,'A-methods'!$AG:$AG,"absolute",'A-methods'!$AF:$AF,$B1503,'A-methods'!$J:$J,$C1503,'A-methods'!$A:$A,$D1503)</f>
        <v>0</v>
      </c>
      <c r="W1503" s="243">
        <f>SUMIFS('A-methods'!AC:AC,'A-methods'!$AG:$AG,"absolute",'A-methods'!$AF:$AF,$B1503,'A-methods'!$J:$J,$C1503,'A-methods'!$A:$A,$D1503)</f>
        <v>0</v>
      </c>
      <c r="X1503" s="243">
        <f>SUMIFS('A-methods'!AD:AD,'A-methods'!$AG:$AG,"absolute",'A-methods'!$AF:$AF,$B1503,'A-methods'!$J:$J,$C1503,'A-methods'!$A:$A,$D1503)</f>
        <v>0</v>
      </c>
      <c r="Y1503" s="243">
        <f>SUMIFS('A-methods'!AE:AE,'A-methods'!$AG:$AG,"absolute",'A-methods'!$AF:$AF,$B1503,'A-methods'!$J:$J,$C1503,'A-methods'!$A:$A,$D1503)</f>
        <v>0</v>
      </c>
    </row>
    <row r="1504" spans="1:25">
      <c r="A1504" s="237" t="s">
        <v>381</v>
      </c>
      <c r="B1504" s="221" t="s">
        <v>382</v>
      </c>
      <c r="C1504" s="274" t="str">
        <f t="shared" si="145"/>
        <v>WA</v>
      </c>
      <c r="D1504" s="272" t="str">
        <f t="shared" si="146"/>
        <v>Best</v>
      </c>
      <c r="E1504" s="195">
        <f>SUMIFS('A-methods'!K:K,'A-methods'!$AG:$AG,"absolute",'A-methods'!$AF:$AF,$B1504,'A-methods'!$J:$J,$C1504,'A-methods'!$A:$A,$D1504)</f>
        <v>0</v>
      </c>
      <c r="F1504" s="243">
        <f>SUMIFS('A-methods'!L:L,'A-methods'!$AG:$AG,"absolute",'A-methods'!$AF:$AF,$B1504,'A-methods'!$J:$J,$C1504,'A-methods'!$A:$A,$D1504)</f>
        <v>0</v>
      </c>
      <c r="G1504" s="243">
        <f>SUMIFS('A-methods'!M:M,'A-methods'!$AG:$AG,"absolute",'A-methods'!$AF:$AF,$B1504,'A-methods'!$J:$J,$C1504,'A-methods'!$A:$A,$D1504)</f>
        <v>0</v>
      </c>
      <c r="H1504" s="243">
        <f>SUMIFS('A-methods'!N:N,'A-methods'!$AG:$AG,"absolute",'A-methods'!$AF:$AF,$B1504,'A-methods'!$J:$J,$C1504,'A-methods'!$A:$A,$D1504)</f>
        <v>0</v>
      </c>
      <c r="I1504" s="243">
        <f>SUMIFS('A-methods'!O:O,'A-methods'!$AG:$AG,"absolute",'A-methods'!$AF:$AF,$B1504,'A-methods'!$J:$J,$C1504,'A-methods'!$A:$A,$D1504)</f>
        <v>0</v>
      </c>
      <c r="J1504" s="243">
        <f>SUMIFS('A-methods'!P:P,'A-methods'!$AG:$AG,"absolute",'A-methods'!$AF:$AF,$B1504,'A-methods'!$J:$J,$C1504,'A-methods'!$A:$A,$D1504)</f>
        <v>0</v>
      </c>
      <c r="K1504" s="243">
        <f>SUMIFS('A-methods'!Q:Q,'A-methods'!$AG:$AG,"absolute",'A-methods'!$AF:$AF,$B1504,'A-methods'!$J:$J,$C1504,'A-methods'!$A:$A,$D1504)</f>
        <v>0</v>
      </c>
      <c r="L1504" s="243">
        <f>SUMIFS('A-methods'!R:R,'A-methods'!$AG:$AG,"absolute",'A-methods'!$AF:$AF,$B1504,'A-methods'!$J:$J,$C1504,'A-methods'!$A:$A,$D1504)</f>
        <v>0</v>
      </c>
      <c r="M1504" s="243">
        <f>SUMIFS('A-methods'!S:S,'A-methods'!$AG:$AG,"absolute",'A-methods'!$AF:$AF,$B1504,'A-methods'!$J:$J,$C1504,'A-methods'!$A:$A,$D1504)</f>
        <v>0</v>
      </c>
      <c r="N1504" s="243">
        <f>SUMIFS('A-methods'!T:T,'A-methods'!$AG:$AG,"absolute",'A-methods'!$AF:$AF,$B1504,'A-methods'!$J:$J,$C1504,'A-methods'!$A:$A,$D1504)</f>
        <v>0</v>
      </c>
      <c r="O1504" s="243">
        <f>SUMIFS('A-methods'!U:U,'A-methods'!$AG:$AG,"absolute",'A-methods'!$AF:$AF,$B1504,'A-methods'!$J:$J,$C1504,'A-methods'!$A:$A,$D1504)</f>
        <v>0</v>
      </c>
      <c r="P1504" s="243">
        <f>SUMIFS('A-methods'!V:V,'A-methods'!$AG:$AG,"absolute",'A-methods'!$AF:$AF,$B1504,'A-methods'!$J:$J,$C1504,'A-methods'!$A:$A,$D1504)</f>
        <v>0</v>
      </c>
      <c r="Q1504" s="243">
        <f>SUMIFS('A-methods'!W:W,'A-methods'!$AG:$AG,"absolute",'A-methods'!$AF:$AF,$B1504,'A-methods'!$J:$J,$C1504,'A-methods'!$A:$A,$D1504)</f>
        <v>0</v>
      </c>
      <c r="R1504" s="243">
        <f>SUMIFS('A-methods'!X:X,'A-methods'!$AG:$AG,"absolute",'A-methods'!$AF:$AF,$B1504,'A-methods'!$J:$J,$C1504,'A-methods'!$A:$A,$D1504)</f>
        <v>0</v>
      </c>
      <c r="S1504" s="243">
        <f>SUMIFS('A-methods'!Y:Y,'A-methods'!$AG:$AG,"absolute",'A-methods'!$AF:$AF,$B1504,'A-methods'!$J:$J,$C1504,'A-methods'!$A:$A,$D1504)</f>
        <v>0</v>
      </c>
      <c r="T1504" s="243">
        <f>SUMIFS('A-methods'!Z:Z,'A-methods'!$AG:$AG,"absolute",'A-methods'!$AF:$AF,$B1504,'A-methods'!$J:$J,$C1504,'A-methods'!$A:$A,$D1504)</f>
        <v>0</v>
      </c>
      <c r="U1504" s="243">
        <f>SUMIFS('A-methods'!AA:AA,'A-methods'!$AG:$AG,"absolute",'A-methods'!$AF:$AF,$B1504,'A-methods'!$J:$J,$C1504,'A-methods'!$A:$A,$D1504)</f>
        <v>0</v>
      </c>
      <c r="V1504" s="243">
        <f>SUMIFS('A-methods'!AB:AB,'A-methods'!$AG:$AG,"absolute",'A-methods'!$AF:$AF,$B1504,'A-methods'!$J:$J,$C1504,'A-methods'!$A:$A,$D1504)</f>
        <v>0</v>
      </c>
      <c r="W1504" s="243">
        <f>SUMIFS('A-methods'!AC:AC,'A-methods'!$AG:$AG,"absolute",'A-methods'!$AF:$AF,$B1504,'A-methods'!$J:$J,$C1504,'A-methods'!$A:$A,$D1504)</f>
        <v>0</v>
      </c>
      <c r="X1504" s="243">
        <f>SUMIFS('A-methods'!AD:AD,'A-methods'!$AG:$AG,"absolute",'A-methods'!$AF:$AF,$B1504,'A-methods'!$J:$J,$C1504,'A-methods'!$A:$A,$D1504)</f>
        <v>0</v>
      </c>
      <c r="Y1504" s="243">
        <f>SUMIFS('A-methods'!AE:AE,'A-methods'!$AG:$AG,"absolute",'A-methods'!$AF:$AF,$B1504,'A-methods'!$J:$J,$C1504,'A-methods'!$A:$A,$D1504)</f>
        <v>0</v>
      </c>
    </row>
    <row r="1505" spans="1:32">
      <c r="A1505" s="237" t="s">
        <v>257</v>
      </c>
      <c r="B1505" s="221" t="s">
        <v>194</v>
      </c>
      <c r="C1505" s="274" t="str">
        <f t="shared" si="145"/>
        <v>WA</v>
      </c>
      <c r="D1505" s="272" t="str">
        <f t="shared" si="146"/>
        <v>Best</v>
      </c>
      <c r="E1505" s="195">
        <f>SUMIFS('A-methods'!K:K,'A-methods'!$AG:$AG,"absolute",'A-methods'!$AF:$AF,$B1505,'A-methods'!$J:$J,$C1505,'A-methods'!$A:$A,$D1505)</f>
        <v>0</v>
      </c>
      <c r="F1505" s="243">
        <f>SUMIFS('A-methods'!L:L,'A-methods'!$AG:$AG,"absolute",'A-methods'!$AF:$AF,$B1505,'A-methods'!$J:$J,$C1505,'A-methods'!$A:$A,$D1505)</f>
        <v>0</v>
      </c>
      <c r="G1505" s="243">
        <f>SUMIFS('A-methods'!M:M,'A-methods'!$AG:$AG,"absolute",'A-methods'!$AF:$AF,$B1505,'A-methods'!$J:$J,$C1505,'A-methods'!$A:$A,$D1505)</f>
        <v>0</v>
      </c>
      <c r="H1505" s="243">
        <f>SUMIFS('A-methods'!N:N,'A-methods'!$AG:$AG,"absolute",'A-methods'!$AF:$AF,$B1505,'A-methods'!$J:$J,$C1505,'A-methods'!$A:$A,$D1505)</f>
        <v>0</v>
      </c>
      <c r="I1505" s="243">
        <f>SUMIFS('A-methods'!O:O,'A-methods'!$AG:$AG,"absolute",'A-methods'!$AF:$AF,$B1505,'A-methods'!$J:$J,$C1505,'A-methods'!$A:$A,$D1505)</f>
        <v>0</v>
      </c>
      <c r="J1505" s="243">
        <f>SUMIFS('A-methods'!P:P,'A-methods'!$AG:$AG,"absolute",'A-methods'!$AF:$AF,$B1505,'A-methods'!$J:$J,$C1505,'A-methods'!$A:$A,$D1505)</f>
        <v>0</v>
      </c>
      <c r="K1505" s="243">
        <f>SUMIFS('A-methods'!Q:Q,'A-methods'!$AG:$AG,"absolute",'A-methods'!$AF:$AF,$B1505,'A-methods'!$J:$J,$C1505,'A-methods'!$A:$A,$D1505)</f>
        <v>0</v>
      </c>
      <c r="L1505" s="243">
        <f>SUMIFS('A-methods'!R:R,'A-methods'!$AG:$AG,"absolute",'A-methods'!$AF:$AF,$B1505,'A-methods'!$J:$J,$C1505,'A-methods'!$A:$A,$D1505)</f>
        <v>0</v>
      </c>
      <c r="M1505" s="243">
        <f>SUMIFS('A-methods'!S:S,'A-methods'!$AG:$AG,"absolute",'A-methods'!$AF:$AF,$B1505,'A-methods'!$J:$J,$C1505,'A-methods'!$A:$A,$D1505)</f>
        <v>0</v>
      </c>
      <c r="N1505" s="243">
        <f>SUMIFS('A-methods'!T:T,'A-methods'!$AG:$AG,"absolute",'A-methods'!$AF:$AF,$B1505,'A-methods'!$J:$J,$C1505,'A-methods'!$A:$A,$D1505)</f>
        <v>0</v>
      </c>
      <c r="O1505" s="243">
        <f>SUMIFS('A-methods'!U:U,'A-methods'!$AG:$AG,"absolute",'A-methods'!$AF:$AF,$B1505,'A-methods'!$J:$J,$C1505,'A-methods'!$A:$A,$D1505)</f>
        <v>0</v>
      </c>
      <c r="P1505" s="243">
        <f>SUMIFS('A-methods'!V:V,'A-methods'!$AG:$AG,"absolute",'A-methods'!$AF:$AF,$B1505,'A-methods'!$J:$J,$C1505,'A-methods'!$A:$A,$D1505)</f>
        <v>0</v>
      </c>
      <c r="Q1505" s="243">
        <f>SUMIFS('A-methods'!W:W,'A-methods'!$AG:$AG,"absolute",'A-methods'!$AF:$AF,$B1505,'A-methods'!$J:$J,$C1505,'A-methods'!$A:$A,$D1505)</f>
        <v>0</v>
      </c>
      <c r="R1505" s="243">
        <f>SUMIFS('A-methods'!X:X,'A-methods'!$AG:$AG,"absolute",'A-methods'!$AF:$AF,$B1505,'A-methods'!$J:$J,$C1505,'A-methods'!$A:$A,$D1505)</f>
        <v>0</v>
      </c>
      <c r="S1505" s="243">
        <f>SUMIFS('A-methods'!Y:Y,'A-methods'!$AG:$AG,"absolute",'A-methods'!$AF:$AF,$B1505,'A-methods'!$J:$J,$C1505,'A-methods'!$A:$A,$D1505)</f>
        <v>0</v>
      </c>
      <c r="T1505" s="243">
        <f>SUMIFS('A-methods'!Z:Z,'A-methods'!$AG:$AG,"absolute",'A-methods'!$AF:$AF,$B1505,'A-methods'!$J:$J,$C1505,'A-methods'!$A:$A,$D1505)</f>
        <v>0</v>
      </c>
      <c r="U1505" s="243">
        <f>SUMIFS('A-methods'!AA:AA,'A-methods'!$AG:$AG,"absolute",'A-methods'!$AF:$AF,$B1505,'A-methods'!$J:$J,$C1505,'A-methods'!$A:$A,$D1505)</f>
        <v>0</v>
      </c>
      <c r="V1505" s="243">
        <f>SUMIFS('A-methods'!AB:AB,'A-methods'!$AG:$AG,"absolute",'A-methods'!$AF:$AF,$B1505,'A-methods'!$J:$J,$C1505,'A-methods'!$A:$A,$D1505)</f>
        <v>0</v>
      </c>
      <c r="W1505" s="243">
        <f>SUMIFS('A-methods'!AC:AC,'A-methods'!$AG:$AG,"absolute",'A-methods'!$AF:$AF,$B1505,'A-methods'!$J:$J,$C1505,'A-methods'!$A:$A,$D1505)</f>
        <v>0</v>
      </c>
      <c r="X1505" s="243">
        <f>SUMIFS('A-methods'!AD:AD,'A-methods'!$AG:$AG,"absolute",'A-methods'!$AF:$AF,$B1505,'A-methods'!$J:$J,$C1505,'A-methods'!$A:$A,$D1505)</f>
        <v>0</v>
      </c>
      <c r="Y1505" s="243">
        <f>SUMIFS('A-methods'!AE:AE,'A-methods'!$AG:$AG,"absolute",'A-methods'!$AF:$AF,$B1505,'A-methods'!$J:$J,$C1505,'A-methods'!$A:$A,$D1505)</f>
        <v>0</v>
      </c>
      <c r="Z1505" s="217" t="str">
        <f>""</f>
        <v/>
      </c>
      <c r="AA1505" s="355" t="str">
        <f>""</f>
        <v/>
      </c>
      <c r="AB1505" s="217" t="str">
        <f>""</f>
        <v/>
      </c>
      <c r="AC1505" s="217" t="str">
        <f>""</f>
        <v/>
      </c>
      <c r="AD1505" s="217" t="str">
        <f>""</f>
        <v/>
      </c>
      <c r="AE1505" s="217" t="str">
        <f>""</f>
        <v/>
      </c>
      <c r="AF1505" s="217" t="str">
        <f>""</f>
        <v/>
      </c>
    </row>
    <row r="1506" spans="1:32">
      <c r="A1506" s="237" t="s">
        <v>159</v>
      </c>
      <c r="B1506" s="221" t="s">
        <v>203</v>
      </c>
      <c r="C1506" s="274" t="str">
        <f t="shared" si="145"/>
        <v>WA</v>
      </c>
      <c r="D1506" s="272" t="str">
        <f t="shared" si="146"/>
        <v>Best</v>
      </c>
      <c r="E1506" s="195">
        <f>SUMIFS('A-methods'!K:K,'A-methods'!$AG:$AG,"absolute",'A-methods'!$AF:$AF,$B1506,'A-methods'!$J:$J,$C1506,'A-methods'!$A:$A,$D1506)</f>
        <v>0</v>
      </c>
      <c r="F1506" s="243">
        <f>SUMIFS('A-methods'!L:L,'A-methods'!$AG:$AG,"absolute",'A-methods'!$AF:$AF,$B1506,'A-methods'!$J:$J,$C1506,'A-methods'!$A:$A,$D1506)</f>
        <v>0</v>
      </c>
      <c r="G1506" s="243">
        <f>SUMIFS('A-methods'!M:M,'A-methods'!$AG:$AG,"absolute",'A-methods'!$AF:$AF,$B1506,'A-methods'!$J:$J,$C1506,'A-methods'!$A:$A,$D1506)</f>
        <v>0</v>
      </c>
      <c r="H1506" s="243">
        <f>SUMIFS('A-methods'!N:N,'A-methods'!$AG:$AG,"absolute",'A-methods'!$AF:$AF,$B1506,'A-methods'!$J:$J,$C1506,'A-methods'!$A:$A,$D1506)</f>
        <v>0</v>
      </c>
      <c r="I1506" s="243">
        <f>SUMIFS('A-methods'!O:O,'A-methods'!$AG:$AG,"absolute",'A-methods'!$AF:$AF,$B1506,'A-methods'!$J:$J,$C1506,'A-methods'!$A:$A,$D1506)</f>
        <v>0</v>
      </c>
      <c r="J1506" s="243">
        <f>SUMIFS('A-methods'!P:P,'A-methods'!$AG:$AG,"absolute",'A-methods'!$AF:$AF,$B1506,'A-methods'!$J:$J,$C1506,'A-methods'!$A:$A,$D1506)</f>
        <v>0</v>
      </c>
      <c r="K1506" s="243">
        <f>SUMIFS('A-methods'!Q:Q,'A-methods'!$AG:$AG,"absolute",'A-methods'!$AF:$AF,$B1506,'A-methods'!$J:$J,$C1506,'A-methods'!$A:$A,$D1506)</f>
        <v>0</v>
      </c>
      <c r="L1506" s="243">
        <f>SUMIFS('A-methods'!R:R,'A-methods'!$AG:$AG,"absolute",'A-methods'!$AF:$AF,$B1506,'A-methods'!$J:$J,$C1506,'A-methods'!$A:$A,$D1506)</f>
        <v>0</v>
      </c>
      <c r="M1506" s="243">
        <f>SUMIFS('A-methods'!S:S,'A-methods'!$AG:$AG,"absolute",'A-methods'!$AF:$AF,$B1506,'A-methods'!$J:$J,$C1506,'A-methods'!$A:$A,$D1506)</f>
        <v>0</v>
      </c>
      <c r="N1506" s="243">
        <f>SUMIFS('A-methods'!T:T,'A-methods'!$AG:$AG,"absolute",'A-methods'!$AF:$AF,$B1506,'A-methods'!$J:$J,$C1506,'A-methods'!$A:$A,$D1506)</f>
        <v>0</v>
      </c>
      <c r="O1506" s="243">
        <f>SUMIFS('A-methods'!U:U,'A-methods'!$AG:$AG,"absolute",'A-methods'!$AF:$AF,$B1506,'A-methods'!$J:$J,$C1506,'A-methods'!$A:$A,$D1506)</f>
        <v>0</v>
      </c>
      <c r="P1506" s="243">
        <f>SUMIFS('A-methods'!V:V,'A-methods'!$AG:$AG,"absolute",'A-methods'!$AF:$AF,$B1506,'A-methods'!$J:$J,$C1506,'A-methods'!$A:$A,$D1506)</f>
        <v>0</v>
      </c>
      <c r="Q1506" s="243">
        <f>SUMIFS('A-methods'!W:W,'A-methods'!$AG:$AG,"absolute",'A-methods'!$AF:$AF,$B1506,'A-methods'!$J:$J,$C1506,'A-methods'!$A:$A,$D1506)</f>
        <v>0</v>
      </c>
      <c r="R1506" s="243">
        <f>SUMIFS('A-methods'!X:X,'A-methods'!$AG:$AG,"absolute",'A-methods'!$AF:$AF,$B1506,'A-methods'!$J:$J,$C1506,'A-methods'!$A:$A,$D1506)</f>
        <v>0</v>
      </c>
      <c r="S1506" s="243">
        <f>SUMIFS('A-methods'!Y:Y,'A-methods'!$AG:$AG,"absolute",'A-methods'!$AF:$AF,$B1506,'A-methods'!$J:$J,$C1506,'A-methods'!$A:$A,$D1506)</f>
        <v>0</v>
      </c>
      <c r="T1506" s="243">
        <f>SUMIFS('A-methods'!Z:Z,'A-methods'!$AG:$AG,"absolute",'A-methods'!$AF:$AF,$B1506,'A-methods'!$J:$J,$C1506,'A-methods'!$A:$A,$D1506)</f>
        <v>0</v>
      </c>
      <c r="U1506" s="243">
        <f>SUMIFS('A-methods'!AA:AA,'A-methods'!$AG:$AG,"absolute",'A-methods'!$AF:$AF,$B1506,'A-methods'!$J:$J,$C1506,'A-methods'!$A:$A,$D1506)</f>
        <v>0</v>
      </c>
      <c r="V1506" s="243">
        <f>SUMIFS('A-methods'!AB:AB,'A-methods'!$AG:$AG,"absolute",'A-methods'!$AF:$AF,$B1506,'A-methods'!$J:$J,$C1506,'A-methods'!$A:$A,$D1506)</f>
        <v>0</v>
      </c>
      <c r="W1506" s="243">
        <f>SUMIFS('A-methods'!AC:AC,'A-methods'!$AG:$AG,"absolute",'A-methods'!$AF:$AF,$B1506,'A-methods'!$J:$J,$C1506,'A-methods'!$A:$A,$D1506)</f>
        <v>0</v>
      </c>
      <c r="X1506" s="243">
        <f>SUMIFS('A-methods'!AD:AD,'A-methods'!$AG:$AG,"absolute",'A-methods'!$AF:$AF,$B1506,'A-methods'!$J:$J,$C1506,'A-methods'!$A:$A,$D1506)</f>
        <v>0</v>
      </c>
      <c r="Y1506" s="243">
        <f>SUMIFS('A-methods'!AE:AE,'A-methods'!$AG:$AG,"absolute",'A-methods'!$AF:$AF,$B1506,'A-methods'!$J:$J,$C1506,'A-methods'!$A:$A,$D1506)</f>
        <v>0</v>
      </c>
    </row>
    <row r="1507" spans="1:32">
      <c r="A1507" s="237" t="s">
        <v>258</v>
      </c>
      <c r="B1507" s="221" t="s">
        <v>766</v>
      </c>
      <c r="C1507" s="274" t="str">
        <f t="shared" si="145"/>
        <v>WA</v>
      </c>
      <c r="D1507" s="272" t="str">
        <f t="shared" si="146"/>
        <v>Best</v>
      </c>
      <c r="E1507" s="195">
        <f>SUMIFS('A-methods'!K:K,'A-methods'!$AG:$AG,"absolute",'A-methods'!$AF:$AF,$B1507,'A-methods'!$J:$J,$C1507,'A-methods'!$A:$A,$D1507)</f>
        <v>12639.520739780615</v>
      </c>
      <c r="F1507" s="243">
        <f>SUMIFS('A-methods'!L:L,'A-methods'!$AG:$AG,"absolute",'A-methods'!$AF:$AF,$B1507,'A-methods'!$J:$J,$C1507,'A-methods'!$A:$A,$D1507)</f>
        <v>12765.915947178422</v>
      </c>
      <c r="G1507" s="243">
        <f>SUMIFS('A-methods'!M:M,'A-methods'!$AG:$AG,"absolute",'A-methods'!$AF:$AF,$B1507,'A-methods'!$J:$J,$C1507,'A-methods'!$A:$A,$D1507)</f>
        <v>12893.575106650207</v>
      </c>
      <c r="H1507" s="243">
        <f>SUMIFS('A-methods'!N:N,'A-methods'!$AG:$AG,"absolute",'A-methods'!$AF:$AF,$B1507,'A-methods'!$J:$J,$C1507,'A-methods'!$A:$A,$D1507)</f>
        <v>13022.510857716708</v>
      </c>
      <c r="I1507" s="243">
        <f>SUMIFS('A-methods'!O:O,'A-methods'!$AG:$AG,"absolute",'A-methods'!$AF:$AF,$B1507,'A-methods'!$J:$J,$C1507,'A-methods'!$A:$A,$D1507)</f>
        <v>13152.735966293876</v>
      </c>
      <c r="J1507" s="243">
        <f>SUMIFS('A-methods'!P:P,'A-methods'!$AG:$AG,"absolute",'A-methods'!$AF:$AF,$B1507,'A-methods'!$J:$J,$C1507,'A-methods'!$A:$A,$D1507)</f>
        <v>13284.263325956816</v>
      </c>
      <c r="K1507" s="243">
        <f>SUMIFS('A-methods'!Q:Q,'A-methods'!$AG:$AG,"absolute",'A-methods'!$AF:$AF,$B1507,'A-methods'!$J:$J,$C1507,'A-methods'!$A:$A,$D1507)</f>
        <v>13417.105959216384</v>
      </c>
      <c r="L1507" s="243">
        <f>SUMIFS('A-methods'!R:R,'A-methods'!$AG:$AG,"absolute",'A-methods'!$AF:$AF,$B1507,'A-methods'!$J:$J,$C1507,'A-methods'!$A:$A,$D1507)</f>
        <v>13551.277018808547</v>
      </c>
      <c r="M1507" s="243">
        <f>SUMIFS('A-methods'!S:S,'A-methods'!$AG:$AG,"absolute",'A-methods'!$AF:$AF,$B1507,'A-methods'!$J:$J,$C1507,'A-methods'!$A:$A,$D1507)</f>
        <v>13686.789788996632</v>
      </c>
      <c r="N1507" s="243">
        <f>SUMIFS('A-methods'!T:T,'A-methods'!$AG:$AG,"absolute",'A-methods'!$AF:$AF,$B1507,'A-methods'!$J:$J,$C1507,'A-methods'!$A:$A,$D1507)</f>
        <v>13823.657686886598</v>
      </c>
      <c r="O1507" s="243">
        <f>SUMIFS('A-methods'!U:U,'A-methods'!$AG:$AG,"absolute",'A-methods'!$AF:$AF,$B1507,'A-methods'!$J:$J,$C1507,'A-methods'!$A:$A,$D1507)</f>
        <v>13685.421110017731</v>
      </c>
      <c r="P1507" s="243">
        <f>SUMIFS('A-methods'!V:V,'A-methods'!$AG:$AG,"absolute",'A-methods'!$AF:$AF,$B1507,'A-methods'!$J:$J,$C1507,'A-methods'!$A:$A,$D1507)</f>
        <v>13548.566898917554</v>
      </c>
      <c r="Q1507" s="243">
        <f>SUMIFS('A-methods'!W:W,'A-methods'!$AG:$AG,"absolute",'A-methods'!$AF:$AF,$B1507,'A-methods'!$J:$J,$C1507,'A-methods'!$A:$A,$D1507)</f>
        <v>13413.081229928379</v>
      </c>
      <c r="R1507" s="243">
        <f>SUMIFS('A-methods'!X:X,'A-methods'!$AG:$AG,"absolute",'A-methods'!$AF:$AF,$B1507,'A-methods'!$J:$J,$C1507,'A-methods'!$A:$A,$D1507)</f>
        <v>13278.950417629096</v>
      </c>
      <c r="S1507" s="243">
        <f>SUMIFS('A-methods'!Y:Y,'A-methods'!$AG:$AG,"absolute",'A-methods'!$AF:$AF,$B1507,'A-methods'!$J:$J,$C1507,'A-methods'!$A:$A,$D1507)</f>
        <v>13146.160913452804</v>
      </c>
      <c r="T1507" s="243">
        <f>SUMIFS('A-methods'!Z:Z,'A-methods'!$AG:$AG,"absolute",'A-methods'!$AF:$AF,$B1507,'A-methods'!$J:$J,$C1507,'A-methods'!$A:$A,$D1507)</f>
        <v>13014.699304318276</v>
      </c>
      <c r="U1507" s="243">
        <f>SUMIFS('A-methods'!AA:AA,'A-methods'!$AG:$AG,"absolute",'A-methods'!$AF:$AF,$B1507,'A-methods'!$J:$J,$C1507,'A-methods'!$A:$A,$D1507)</f>
        <v>12884.552311275093</v>
      </c>
      <c r="V1507" s="243">
        <f>SUMIFS('A-methods'!AB:AB,'A-methods'!$AG:$AG,"absolute",'A-methods'!$AF:$AF,$B1507,'A-methods'!$J:$J,$C1507,'A-methods'!$A:$A,$D1507)</f>
        <v>12755.706788162341</v>
      </c>
      <c r="W1507" s="243">
        <f>SUMIFS('A-methods'!AC:AC,'A-methods'!$AG:$AG,"absolute",'A-methods'!$AF:$AF,$B1507,'A-methods'!$J:$J,$C1507,'A-methods'!$A:$A,$D1507)</f>
        <v>12628.149720280717</v>
      </c>
      <c r="X1507" s="243">
        <f>SUMIFS('A-methods'!AD:AD,'A-methods'!$AG:$AG,"absolute",'A-methods'!$AF:$AF,$B1507,'A-methods'!$J:$J,$C1507,'A-methods'!$A:$A,$D1507)</f>
        <v>12501.868223077909</v>
      </c>
      <c r="Y1507" s="243">
        <f>SUMIFS('A-methods'!AE:AE,'A-methods'!$AG:$AG,"absolute",'A-methods'!$AF:$AF,$B1507,'A-methods'!$J:$J,$C1507,'A-methods'!$A:$A,$D1507)</f>
        <v>12376.84954084713</v>
      </c>
    </row>
    <row r="1508" spans="1:32">
      <c r="A1508" s="237" t="s">
        <v>259</v>
      </c>
      <c r="B1508" s="221" t="s">
        <v>263</v>
      </c>
      <c r="C1508" s="274" t="str">
        <f t="shared" si="145"/>
        <v>WA</v>
      </c>
      <c r="D1508" s="272" t="str">
        <f t="shared" si="146"/>
        <v>Best</v>
      </c>
      <c r="E1508" s="195">
        <f>SUMIFS('A-methods'!K:K,'A-methods'!$AG:$AG,"absolute",'A-methods'!$AF:$AF,$B1508,'A-methods'!$J:$J,$C1508,'A-methods'!$A:$A,$D1508)</f>
        <v>0</v>
      </c>
      <c r="F1508" s="243">
        <f>SUMIFS('A-methods'!L:L,'A-methods'!$AG:$AG,"absolute",'A-methods'!$AF:$AF,$B1508,'A-methods'!$J:$J,$C1508,'A-methods'!$A:$A,$D1508)</f>
        <v>0</v>
      </c>
      <c r="G1508" s="243">
        <f>SUMIFS('A-methods'!M:M,'A-methods'!$AG:$AG,"absolute",'A-methods'!$AF:$AF,$B1508,'A-methods'!$J:$J,$C1508,'A-methods'!$A:$A,$D1508)</f>
        <v>0</v>
      </c>
      <c r="H1508" s="243">
        <f>SUMIFS('A-methods'!N:N,'A-methods'!$AG:$AG,"absolute",'A-methods'!$AF:$AF,$B1508,'A-methods'!$J:$J,$C1508,'A-methods'!$A:$A,$D1508)</f>
        <v>0</v>
      </c>
      <c r="I1508" s="243">
        <f>SUMIFS('A-methods'!O:O,'A-methods'!$AG:$AG,"absolute",'A-methods'!$AF:$AF,$B1508,'A-methods'!$J:$J,$C1508,'A-methods'!$A:$A,$D1508)</f>
        <v>0</v>
      </c>
      <c r="J1508" s="243">
        <f>SUMIFS('A-methods'!P:P,'A-methods'!$AG:$AG,"absolute",'A-methods'!$AF:$AF,$B1508,'A-methods'!$J:$J,$C1508,'A-methods'!$A:$A,$D1508)</f>
        <v>0</v>
      </c>
      <c r="K1508" s="243">
        <f>SUMIFS('A-methods'!Q:Q,'A-methods'!$AG:$AG,"absolute",'A-methods'!$AF:$AF,$B1508,'A-methods'!$J:$J,$C1508,'A-methods'!$A:$A,$D1508)</f>
        <v>0</v>
      </c>
      <c r="L1508" s="243">
        <f>SUMIFS('A-methods'!R:R,'A-methods'!$AG:$AG,"absolute",'A-methods'!$AF:$AF,$B1508,'A-methods'!$J:$J,$C1508,'A-methods'!$A:$A,$D1508)</f>
        <v>0</v>
      </c>
      <c r="M1508" s="243">
        <f>SUMIFS('A-methods'!S:S,'A-methods'!$AG:$AG,"absolute",'A-methods'!$AF:$AF,$B1508,'A-methods'!$J:$J,$C1508,'A-methods'!$A:$A,$D1508)</f>
        <v>0</v>
      </c>
      <c r="N1508" s="243">
        <f>SUMIFS('A-methods'!T:T,'A-methods'!$AG:$AG,"absolute",'A-methods'!$AF:$AF,$B1508,'A-methods'!$J:$J,$C1508,'A-methods'!$A:$A,$D1508)</f>
        <v>0</v>
      </c>
      <c r="O1508" s="243">
        <f>SUMIFS('A-methods'!U:U,'A-methods'!$AG:$AG,"absolute",'A-methods'!$AF:$AF,$B1508,'A-methods'!$J:$J,$C1508,'A-methods'!$A:$A,$D1508)</f>
        <v>0</v>
      </c>
      <c r="P1508" s="243">
        <f>SUMIFS('A-methods'!V:V,'A-methods'!$AG:$AG,"absolute",'A-methods'!$AF:$AF,$B1508,'A-methods'!$J:$J,$C1508,'A-methods'!$A:$A,$D1508)</f>
        <v>0</v>
      </c>
      <c r="Q1508" s="243">
        <f>SUMIFS('A-methods'!W:W,'A-methods'!$AG:$AG,"absolute",'A-methods'!$AF:$AF,$B1508,'A-methods'!$J:$J,$C1508,'A-methods'!$A:$A,$D1508)</f>
        <v>0</v>
      </c>
      <c r="R1508" s="243">
        <f>SUMIFS('A-methods'!X:X,'A-methods'!$AG:$AG,"absolute",'A-methods'!$AF:$AF,$B1508,'A-methods'!$J:$J,$C1508,'A-methods'!$A:$A,$D1508)</f>
        <v>0</v>
      </c>
      <c r="S1508" s="243">
        <f>SUMIFS('A-methods'!Y:Y,'A-methods'!$AG:$AG,"absolute",'A-methods'!$AF:$AF,$B1508,'A-methods'!$J:$J,$C1508,'A-methods'!$A:$A,$D1508)</f>
        <v>0</v>
      </c>
      <c r="T1508" s="243">
        <f>SUMIFS('A-methods'!Z:Z,'A-methods'!$AG:$AG,"absolute",'A-methods'!$AF:$AF,$B1508,'A-methods'!$J:$J,$C1508,'A-methods'!$A:$A,$D1508)</f>
        <v>0</v>
      </c>
      <c r="U1508" s="243">
        <f>SUMIFS('A-methods'!AA:AA,'A-methods'!$AG:$AG,"absolute",'A-methods'!$AF:$AF,$B1508,'A-methods'!$J:$J,$C1508,'A-methods'!$A:$A,$D1508)</f>
        <v>0</v>
      </c>
      <c r="V1508" s="243">
        <f>SUMIFS('A-methods'!AB:AB,'A-methods'!$AG:$AG,"absolute",'A-methods'!$AF:$AF,$B1508,'A-methods'!$J:$J,$C1508,'A-methods'!$A:$A,$D1508)</f>
        <v>0</v>
      </c>
      <c r="W1508" s="243">
        <f>SUMIFS('A-methods'!AC:AC,'A-methods'!$AG:$AG,"absolute",'A-methods'!$AF:$AF,$B1508,'A-methods'!$J:$J,$C1508,'A-methods'!$A:$A,$D1508)</f>
        <v>0</v>
      </c>
      <c r="X1508" s="243">
        <f>SUMIFS('A-methods'!AD:AD,'A-methods'!$AG:$AG,"absolute",'A-methods'!$AF:$AF,$B1508,'A-methods'!$J:$J,$C1508,'A-methods'!$A:$A,$D1508)</f>
        <v>0</v>
      </c>
      <c r="Y1508" s="243">
        <f>SUMIFS('A-methods'!AE:AE,'A-methods'!$AG:$AG,"absolute",'A-methods'!$AF:$AF,$B1508,'A-methods'!$J:$J,$C1508,'A-methods'!$A:$A,$D1508)</f>
        <v>0</v>
      </c>
    </row>
    <row r="1509" spans="1:32">
      <c r="A1509" s="237" t="s">
        <v>171</v>
      </c>
      <c r="B1509" s="221" t="s">
        <v>172</v>
      </c>
      <c r="C1509" s="274" t="str">
        <f t="shared" si="145"/>
        <v>WA</v>
      </c>
      <c r="D1509" s="272" t="str">
        <f t="shared" si="146"/>
        <v>Best</v>
      </c>
      <c r="E1509" s="195">
        <f>SUMIFS('A-methods'!K:K,'A-methods'!$AG:$AG,"absolute",'A-methods'!$AF:$AF,$B1509,'A-methods'!$J:$J,$C1509,'A-methods'!$A:$A,$D1509)</f>
        <v>0</v>
      </c>
      <c r="F1509" s="243">
        <f>SUMIFS('A-methods'!L:L,'A-methods'!$AG:$AG,"absolute",'A-methods'!$AF:$AF,$B1509,'A-methods'!$J:$J,$C1509,'A-methods'!$A:$A,$D1509)</f>
        <v>0</v>
      </c>
      <c r="G1509" s="243">
        <f>SUMIFS('A-methods'!M:M,'A-methods'!$AG:$AG,"absolute",'A-methods'!$AF:$AF,$B1509,'A-methods'!$J:$J,$C1509,'A-methods'!$A:$A,$D1509)</f>
        <v>0</v>
      </c>
      <c r="H1509" s="243">
        <f>SUMIFS('A-methods'!N:N,'A-methods'!$AG:$AG,"absolute",'A-methods'!$AF:$AF,$B1509,'A-methods'!$J:$J,$C1509,'A-methods'!$A:$A,$D1509)</f>
        <v>0</v>
      </c>
      <c r="I1509" s="243">
        <f>SUMIFS('A-methods'!O:O,'A-methods'!$AG:$AG,"absolute",'A-methods'!$AF:$AF,$B1509,'A-methods'!$J:$J,$C1509,'A-methods'!$A:$A,$D1509)</f>
        <v>0</v>
      </c>
      <c r="J1509" s="243">
        <f>SUMIFS('A-methods'!P:P,'A-methods'!$AG:$AG,"absolute",'A-methods'!$AF:$AF,$B1509,'A-methods'!$J:$J,$C1509,'A-methods'!$A:$A,$D1509)</f>
        <v>0</v>
      </c>
      <c r="K1509" s="243">
        <f>SUMIFS('A-methods'!Q:Q,'A-methods'!$AG:$AG,"absolute",'A-methods'!$AF:$AF,$B1509,'A-methods'!$J:$J,$C1509,'A-methods'!$A:$A,$D1509)</f>
        <v>0</v>
      </c>
      <c r="L1509" s="243">
        <f>SUMIFS('A-methods'!R:R,'A-methods'!$AG:$AG,"absolute",'A-methods'!$AF:$AF,$B1509,'A-methods'!$J:$J,$C1509,'A-methods'!$A:$A,$D1509)</f>
        <v>0</v>
      </c>
      <c r="M1509" s="243">
        <f>SUMIFS('A-methods'!S:S,'A-methods'!$AG:$AG,"absolute",'A-methods'!$AF:$AF,$B1509,'A-methods'!$J:$J,$C1509,'A-methods'!$A:$A,$D1509)</f>
        <v>0</v>
      </c>
      <c r="N1509" s="243">
        <f>SUMIFS('A-methods'!T:T,'A-methods'!$AG:$AG,"absolute",'A-methods'!$AF:$AF,$B1509,'A-methods'!$J:$J,$C1509,'A-methods'!$A:$A,$D1509)</f>
        <v>0</v>
      </c>
      <c r="O1509" s="243">
        <f>SUMIFS('A-methods'!U:U,'A-methods'!$AG:$AG,"absolute",'A-methods'!$AF:$AF,$B1509,'A-methods'!$J:$J,$C1509,'A-methods'!$A:$A,$D1509)</f>
        <v>0</v>
      </c>
      <c r="P1509" s="243">
        <f>SUMIFS('A-methods'!V:V,'A-methods'!$AG:$AG,"absolute",'A-methods'!$AF:$AF,$B1509,'A-methods'!$J:$J,$C1509,'A-methods'!$A:$A,$D1509)</f>
        <v>0</v>
      </c>
      <c r="Q1509" s="243">
        <f>SUMIFS('A-methods'!W:W,'A-methods'!$AG:$AG,"absolute",'A-methods'!$AF:$AF,$B1509,'A-methods'!$J:$J,$C1509,'A-methods'!$A:$A,$D1509)</f>
        <v>0</v>
      </c>
      <c r="R1509" s="243">
        <f>SUMIFS('A-methods'!X:X,'A-methods'!$AG:$AG,"absolute",'A-methods'!$AF:$AF,$B1509,'A-methods'!$J:$J,$C1509,'A-methods'!$A:$A,$D1509)</f>
        <v>0</v>
      </c>
      <c r="S1509" s="243">
        <f>SUMIFS('A-methods'!Y:Y,'A-methods'!$AG:$AG,"absolute",'A-methods'!$AF:$AF,$B1509,'A-methods'!$J:$J,$C1509,'A-methods'!$A:$A,$D1509)</f>
        <v>0</v>
      </c>
      <c r="T1509" s="243">
        <f>SUMIFS('A-methods'!Z:Z,'A-methods'!$AG:$AG,"absolute",'A-methods'!$AF:$AF,$B1509,'A-methods'!$J:$J,$C1509,'A-methods'!$A:$A,$D1509)</f>
        <v>0</v>
      </c>
      <c r="U1509" s="243">
        <f>SUMIFS('A-methods'!AA:AA,'A-methods'!$AG:$AG,"absolute",'A-methods'!$AF:$AF,$B1509,'A-methods'!$J:$J,$C1509,'A-methods'!$A:$A,$D1509)</f>
        <v>0</v>
      </c>
      <c r="V1509" s="243">
        <f>SUMIFS('A-methods'!AB:AB,'A-methods'!$AG:$AG,"absolute",'A-methods'!$AF:$AF,$B1509,'A-methods'!$J:$J,$C1509,'A-methods'!$A:$A,$D1509)</f>
        <v>0</v>
      </c>
      <c r="W1509" s="243">
        <f>SUMIFS('A-methods'!AC:AC,'A-methods'!$AG:$AG,"absolute",'A-methods'!$AF:$AF,$B1509,'A-methods'!$J:$J,$C1509,'A-methods'!$A:$A,$D1509)</f>
        <v>0</v>
      </c>
      <c r="X1509" s="243">
        <f>SUMIFS('A-methods'!AD:AD,'A-methods'!$AG:$AG,"absolute",'A-methods'!$AF:$AF,$B1509,'A-methods'!$J:$J,$C1509,'A-methods'!$A:$A,$D1509)</f>
        <v>0</v>
      </c>
      <c r="Y1509" s="243">
        <f>SUMIFS('A-methods'!AE:AE,'A-methods'!$AG:$AG,"absolute",'A-methods'!$AF:$AF,$B1509,'A-methods'!$J:$J,$C1509,'A-methods'!$A:$A,$D1509)</f>
        <v>0</v>
      </c>
    </row>
    <row r="1510" spans="1:32">
      <c r="A1510" s="237" t="s">
        <v>260</v>
      </c>
      <c r="B1510" s="221" t="s">
        <v>264</v>
      </c>
      <c r="C1510" s="274" t="str">
        <f t="shared" si="145"/>
        <v>WA</v>
      </c>
      <c r="D1510" s="272" t="str">
        <f t="shared" si="146"/>
        <v>Best</v>
      </c>
      <c r="E1510" s="195">
        <f>SUMIFS('A-methods'!K:K,'A-methods'!$AG:$AG,"absolute",'A-methods'!$AF:$AF,$B1510,'A-methods'!$J:$J,$C1510,'A-methods'!$A:$A,$D1510)</f>
        <v>0</v>
      </c>
      <c r="F1510" s="243">
        <f>SUMIFS('A-methods'!L:L,'A-methods'!$AG:$AG,"absolute",'A-methods'!$AF:$AF,$B1510,'A-methods'!$J:$J,$C1510,'A-methods'!$A:$A,$D1510)</f>
        <v>0</v>
      </c>
      <c r="G1510" s="243">
        <f>SUMIFS('A-methods'!M:M,'A-methods'!$AG:$AG,"absolute",'A-methods'!$AF:$AF,$B1510,'A-methods'!$J:$J,$C1510,'A-methods'!$A:$A,$D1510)</f>
        <v>0</v>
      </c>
      <c r="H1510" s="243">
        <f>SUMIFS('A-methods'!N:N,'A-methods'!$AG:$AG,"absolute",'A-methods'!$AF:$AF,$B1510,'A-methods'!$J:$J,$C1510,'A-methods'!$A:$A,$D1510)</f>
        <v>15000</v>
      </c>
      <c r="I1510" s="243">
        <f>SUMIFS('A-methods'!O:O,'A-methods'!$AG:$AG,"absolute",'A-methods'!$AF:$AF,$B1510,'A-methods'!$J:$J,$C1510,'A-methods'!$A:$A,$D1510)</f>
        <v>15000</v>
      </c>
      <c r="J1510" s="243">
        <f>SUMIFS('A-methods'!P:P,'A-methods'!$AG:$AG,"absolute",'A-methods'!$AF:$AF,$B1510,'A-methods'!$J:$J,$C1510,'A-methods'!$A:$A,$D1510)</f>
        <v>15000</v>
      </c>
      <c r="K1510" s="243">
        <f>SUMIFS('A-methods'!Q:Q,'A-methods'!$AG:$AG,"absolute",'A-methods'!$AF:$AF,$B1510,'A-methods'!$J:$J,$C1510,'A-methods'!$A:$A,$D1510)</f>
        <v>15000</v>
      </c>
      <c r="L1510" s="243">
        <f>SUMIFS('A-methods'!R:R,'A-methods'!$AG:$AG,"absolute",'A-methods'!$AF:$AF,$B1510,'A-methods'!$J:$J,$C1510,'A-methods'!$A:$A,$D1510)</f>
        <v>15000</v>
      </c>
      <c r="M1510" s="243">
        <f>SUMIFS('A-methods'!S:S,'A-methods'!$AG:$AG,"absolute",'A-methods'!$AF:$AF,$B1510,'A-methods'!$J:$J,$C1510,'A-methods'!$A:$A,$D1510)</f>
        <v>15000</v>
      </c>
      <c r="N1510" s="243">
        <f>SUMIFS('A-methods'!T:T,'A-methods'!$AG:$AG,"absolute",'A-methods'!$AF:$AF,$B1510,'A-methods'!$J:$J,$C1510,'A-methods'!$A:$A,$D1510)</f>
        <v>15000</v>
      </c>
      <c r="O1510" s="243">
        <f>SUMIFS('A-methods'!U:U,'A-methods'!$AG:$AG,"absolute",'A-methods'!$AF:$AF,$B1510,'A-methods'!$J:$J,$C1510,'A-methods'!$A:$A,$D1510)</f>
        <v>15000</v>
      </c>
      <c r="P1510" s="243">
        <f>SUMIFS('A-methods'!V:V,'A-methods'!$AG:$AG,"absolute",'A-methods'!$AF:$AF,$B1510,'A-methods'!$J:$J,$C1510,'A-methods'!$A:$A,$D1510)</f>
        <v>15000</v>
      </c>
      <c r="Q1510" s="243">
        <f>SUMIFS('A-methods'!W:W,'A-methods'!$AG:$AG,"absolute",'A-methods'!$AF:$AF,$B1510,'A-methods'!$J:$J,$C1510,'A-methods'!$A:$A,$D1510)</f>
        <v>15000</v>
      </c>
      <c r="R1510" s="243">
        <f>SUMIFS('A-methods'!X:X,'A-methods'!$AG:$AG,"absolute",'A-methods'!$AF:$AF,$B1510,'A-methods'!$J:$J,$C1510,'A-methods'!$A:$A,$D1510)</f>
        <v>15000</v>
      </c>
      <c r="S1510" s="243">
        <f>SUMIFS('A-methods'!Y:Y,'A-methods'!$AG:$AG,"absolute",'A-methods'!$AF:$AF,$B1510,'A-methods'!$J:$J,$C1510,'A-methods'!$A:$A,$D1510)</f>
        <v>15000</v>
      </c>
      <c r="T1510" s="243">
        <f>SUMIFS('A-methods'!Z:Z,'A-methods'!$AG:$AG,"absolute",'A-methods'!$AF:$AF,$B1510,'A-methods'!$J:$J,$C1510,'A-methods'!$A:$A,$D1510)</f>
        <v>15000</v>
      </c>
      <c r="U1510" s="243">
        <f>SUMIFS('A-methods'!AA:AA,'A-methods'!$AG:$AG,"absolute",'A-methods'!$AF:$AF,$B1510,'A-methods'!$J:$J,$C1510,'A-methods'!$A:$A,$D1510)</f>
        <v>15000</v>
      </c>
      <c r="V1510" s="243">
        <f>SUMIFS('A-methods'!AB:AB,'A-methods'!$AG:$AG,"absolute",'A-methods'!$AF:$AF,$B1510,'A-methods'!$J:$J,$C1510,'A-methods'!$A:$A,$D1510)</f>
        <v>15000</v>
      </c>
      <c r="W1510" s="243">
        <f>SUMIFS('A-methods'!AC:AC,'A-methods'!$AG:$AG,"absolute",'A-methods'!$AF:$AF,$B1510,'A-methods'!$J:$J,$C1510,'A-methods'!$A:$A,$D1510)</f>
        <v>15000</v>
      </c>
      <c r="X1510" s="243">
        <f>SUMIFS('A-methods'!AD:AD,'A-methods'!$AG:$AG,"absolute",'A-methods'!$AF:$AF,$B1510,'A-methods'!$J:$J,$C1510,'A-methods'!$A:$A,$D1510)</f>
        <v>15000</v>
      </c>
      <c r="Y1510" s="243">
        <f>SUMIFS('A-methods'!AE:AE,'A-methods'!$AG:$AG,"absolute",'A-methods'!$AF:$AF,$B1510,'A-methods'!$J:$J,$C1510,'A-methods'!$A:$A,$D1510)</f>
        <v>15000</v>
      </c>
    </row>
    <row r="1511" spans="1:32">
      <c r="A1511" s="237" t="s">
        <v>175</v>
      </c>
      <c r="B1511" s="221" t="s">
        <v>373</v>
      </c>
      <c r="C1511" s="274" t="str">
        <f t="shared" si="145"/>
        <v>WA</v>
      </c>
      <c r="D1511" s="272" t="str">
        <f t="shared" si="146"/>
        <v>Best</v>
      </c>
      <c r="E1511" s="195">
        <f>SUMIFS('A-methods'!K:K,'A-methods'!$AG:$AG,"absolute",'A-methods'!$AF:$AF,$B1511,'A-methods'!$J:$J,$C1511,'A-methods'!$A:$A,$D1511)</f>
        <v>0</v>
      </c>
      <c r="F1511" s="243">
        <f>SUMIFS('A-methods'!L:L,'A-methods'!$AG:$AG,"absolute",'A-methods'!$AF:$AF,$B1511,'A-methods'!$J:$J,$C1511,'A-methods'!$A:$A,$D1511)</f>
        <v>0</v>
      </c>
      <c r="G1511" s="243">
        <f>SUMIFS('A-methods'!M:M,'A-methods'!$AG:$AG,"absolute",'A-methods'!$AF:$AF,$B1511,'A-methods'!$J:$J,$C1511,'A-methods'!$A:$A,$D1511)</f>
        <v>0</v>
      </c>
      <c r="H1511" s="243">
        <f>SUMIFS('A-methods'!N:N,'A-methods'!$AG:$AG,"absolute",'A-methods'!$AF:$AF,$B1511,'A-methods'!$J:$J,$C1511,'A-methods'!$A:$A,$D1511)</f>
        <v>0</v>
      </c>
      <c r="I1511" s="243">
        <f>SUMIFS('A-methods'!O:O,'A-methods'!$AG:$AG,"absolute",'A-methods'!$AF:$AF,$B1511,'A-methods'!$J:$J,$C1511,'A-methods'!$A:$A,$D1511)</f>
        <v>0</v>
      </c>
      <c r="J1511" s="243">
        <f>SUMIFS('A-methods'!P:P,'A-methods'!$AG:$AG,"absolute",'A-methods'!$AF:$AF,$B1511,'A-methods'!$J:$J,$C1511,'A-methods'!$A:$A,$D1511)</f>
        <v>0</v>
      </c>
      <c r="K1511" s="243">
        <f>SUMIFS('A-methods'!Q:Q,'A-methods'!$AG:$AG,"absolute",'A-methods'!$AF:$AF,$B1511,'A-methods'!$J:$J,$C1511,'A-methods'!$A:$A,$D1511)</f>
        <v>0</v>
      </c>
      <c r="L1511" s="243">
        <f>SUMIFS('A-methods'!R:R,'A-methods'!$AG:$AG,"absolute",'A-methods'!$AF:$AF,$B1511,'A-methods'!$J:$J,$C1511,'A-methods'!$A:$A,$D1511)</f>
        <v>0</v>
      </c>
      <c r="M1511" s="243">
        <f>SUMIFS('A-methods'!S:S,'A-methods'!$AG:$AG,"absolute",'A-methods'!$AF:$AF,$B1511,'A-methods'!$J:$J,$C1511,'A-methods'!$A:$A,$D1511)</f>
        <v>0</v>
      </c>
      <c r="N1511" s="243">
        <f>SUMIFS('A-methods'!T:T,'A-methods'!$AG:$AG,"absolute",'A-methods'!$AF:$AF,$B1511,'A-methods'!$J:$J,$C1511,'A-methods'!$A:$A,$D1511)</f>
        <v>0</v>
      </c>
      <c r="O1511" s="243">
        <f>SUMIFS('A-methods'!U:U,'A-methods'!$AG:$AG,"absolute",'A-methods'!$AF:$AF,$B1511,'A-methods'!$J:$J,$C1511,'A-methods'!$A:$A,$D1511)</f>
        <v>0</v>
      </c>
      <c r="P1511" s="243">
        <f>SUMIFS('A-methods'!V:V,'A-methods'!$AG:$AG,"absolute",'A-methods'!$AF:$AF,$B1511,'A-methods'!$J:$J,$C1511,'A-methods'!$A:$A,$D1511)</f>
        <v>0</v>
      </c>
      <c r="Q1511" s="243">
        <f>SUMIFS('A-methods'!W:W,'A-methods'!$AG:$AG,"absolute",'A-methods'!$AF:$AF,$B1511,'A-methods'!$J:$J,$C1511,'A-methods'!$A:$A,$D1511)</f>
        <v>0</v>
      </c>
      <c r="R1511" s="243">
        <f>SUMIFS('A-methods'!X:X,'A-methods'!$AG:$AG,"absolute",'A-methods'!$AF:$AF,$B1511,'A-methods'!$J:$J,$C1511,'A-methods'!$A:$A,$D1511)</f>
        <v>0</v>
      </c>
      <c r="S1511" s="243">
        <f>SUMIFS('A-methods'!Y:Y,'A-methods'!$AG:$AG,"absolute",'A-methods'!$AF:$AF,$B1511,'A-methods'!$J:$J,$C1511,'A-methods'!$A:$A,$D1511)</f>
        <v>0</v>
      </c>
      <c r="T1511" s="243">
        <f>SUMIFS('A-methods'!Z:Z,'A-methods'!$AG:$AG,"absolute",'A-methods'!$AF:$AF,$B1511,'A-methods'!$J:$J,$C1511,'A-methods'!$A:$A,$D1511)</f>
        <v>0</v>
      </c>
      <c r="U1511" s="243">
        <f>SUMIFS('A-methods'!AA:AA,'A-methods'!$AG:$AG,"absolute",'A-methods'!$AF:$AF,$B1511,'A-methods'!$J:$J,$C1511,'A-methods'!$A:$A,$D1511)</f>
        <v>0</v>
      </c>
      <c r="V1511" s="243">
        <f>SUMIFS('A-methods'!AB:AB,'A-methods'!$AG:$AG,"absolute",'A-methods'!$AF:$AF,$B1511,'A-methods'!$J:$J,$C1511,'A-methods'!$A:$A,$D1511)</f>
        <v>0</v>
      </c>
      <c r="W1511" s="243">
        <f>SUMIFS('A-methods'!AC:AC,'A-methods'!$AG:$AG,"absolute",'A-methods'!$AF:$AF,$B1511,'A-methods'!$J:$J,$C1511,'A-methods'!$A:$A,$D1511)</f>
        <v>0</v>
      </c>
      <c r="X1511" s="243">
        <f>SUMIFS('A-methods'!AD:AD,'A-methods'!$AG:$AG,"absolute",'A-methods'!$AF:$AF,$B1511,'A-methods'!$J:$J,$C1511,'A-methods'!$A:$A,$D1511)</f>
        <v>0</v>
      </c>
      <c r="Y1511" s="243">
        <f>SUMIFS('A-methods'!AE:AE,'A-methods'!$AG:$AG,"absolute",'A-methods'!$AF:$AF,$B1511,'A-methods'!$J:$J,$C1511,'A-methods'!$A:$A,$D1511)</f>
        <v>0</v>
      </c>
    </row>
    <row r="1512" spans="1:32">
      <c r="A1512" s="237" t="s">
        <v>189</v>
      </c>
      <c r="B1512" s="221" t="s">
        <v>190</v>
      </c>
      <c r="C1512" s="274" t="str">
        <f t="shared" si="145"/>
        <v>WA</v>
      </c>
      <c r="D1512" s="272" t="str">
        <f t="shared" si="146"/>
        <v>Best</v>
      </c>
      <c r="E1512" s="195">
        <f>SUMIFS('A-methods'!K:K,'A-methods'!$AG:$AG,"absolute",'A-methods'!$AF:$AF,$B1512,'A-methods'!$J:$J,$C1512,'A-methods'!$A:$A,$D1512)</f>
        <v>0</v>
      </c>
      <c r="F1512" s="243">
        <f>SUMIFS('A-methods'!L:L,'A-methods'!$AG:$AG,"absolute",'A-methods'!$AF:$AF,$B1512,'A-methods'!$J:$J,$C1512,'A-methods'!$A:$A,$D1512)</f>
        <v>0</v>
      </c>
      <c r="G1512" s="243">
        <f>SUMIFS('A-methods'!M:M,'A-methods'!$AG:$AG,"absolute",'A-methods'!$AF:$AF,$B1512,'A-methods'!$J:$J,$C1512,'A-methods'!$A:$A,$D1512)</f>
        <v>0</v>
      </c>
      <c r="H1512" s="243">
        <f>SUMIFS('A-methods'!N:N,'A-methods'!$AG:$AG,"absolute",'A-methods'!$AF:$AF,$B1512,'A-methods'!$J:$J,$C1512,'A-methods'!$A:$A,$D1512)</f>
        <v>0</v>
      </c>
      <c r="I1512" s="243">
        <f>SUMIFS('A-methods'!O:O,'A-methods'!$AG:$AG,"absolute",'A-methods'!$AF:$AF,$B1512,'A-methods'!$J:$J,$C1512,'A-methods'!$A:$A,$D1512)</f>
        <v>0</v>
      </c>
      <c r="J1512" s="243">
        <f>SUMIFS('A-methods'!P:P,'A-methods'!$AG:$AG,"absolute",'A-methods'!$AF:$AF,$B1512,'A-methods'!$J:$J,$C1512,'A-methods'!$A:$A,$D1512)</f>
        <v>0</v>
      </c>
      <c r="K1512" s="243">
        <f>SUMIFS('A-methods'!Q:Q,'A-methods'!$AG:$AG,"absolute",'A-methods'!$AF:$AF,$B1512,'A-methods'!$J:$J,$C1512,'A-methods'!$A:$A,$D1512)</f>
        <v>0</v>
      </c>
      <c r="L1512" s="243">
        <f>SUMIFS('A-methods'!R:R,'A-methods'!$AG:$AG,"absolute",'A-methods'!$AF:$AF,$B1512,'A-methods'!$J:$J,$C1512,'A-methods'!$A:$A,$D1512)</f>
        <v>0</v>
      </c>
      <c r="M1512" s="243">
        <f>SUMIFS('A-methods'!S:S,'A-methods'!$AG:$AG,"absolute",'A-methods'!$AF:$AF,$B1512,'A-methods'!$J:$J,$C1512,'A-methods'!$A:$A,$D1512)</f>
        <v>0</v>
      </c>
      <c r="N1512" s="243">
        <f>SUMIFS('A-methods'!T:T,'A-methods'!$AG:$AG,"absolute",'A-methods'!$AF:$AF,$B1512,'A-methods'!$J:$J,$C1512,'A-methods'!$A:$A,$D1512)</f>
        <v>0</v>
      </c>
      <c r="O1512" s="243">
        <f>SUMIFS('A-methods'!U:U,'A-methods'!$AG:$AG,"absolute",'A-methods'!$AF:$AF,$B1512,'A-methods'!$J:$J,$C1512,'A-methods'!$A:$A,$D1512)</f>
        <v>0</v>
      </c>
      <c r="P1512" s="243">
        <f>SUMIFS('A-methods'!V:V,'A-methods'!$AG:$AG,"absolute",'A-methods'!$AF:$AF,$B1512,'A-methods'!$J:$J,$C1512,'A-methods'!$A:$A,$D1512)</f>
        <v>0</v>
      </c>
      <c r="Q1512" s="243">
        <f>SUMIFS('A-methods'!W:W,'A-methods'!$AG:$AG,"absolute",'A-methods'!$AF:$AF,$B1512,'A-methods'!$J:$J,$C1512,'A-methods'!$A:$A,$D1512)</f>
        <v>0</v>
      </c>
      <c r="R1512" s="243">
        <f>SUMIFS('A-methods'!X:X,'A-methods'!$AG:$AG,"absolute",'A-methods'!$AF:$AF,$B1512,'A-methods'!$J:$J,$C1512,'A-methods'!$A:$A,$D1512)</f>
        <v>0</v>
      </c>
      <c r="S1512" s="243">
        <f>SUMIFS('A-methods'!Y:Y,'A-methods'!$AG:$AG,"absolute",'A-methods'!$AF:$AF,$B1512,'A-methods'!$J:$J,$C1512,'A-methods'!$A:$A,$D1512)</f>
        <v>0</v>
      </c>
      <c r="T1512" s="243">
        <f>SUMIFS('A-methods'!Z:Z,'A-methods'!$AG:$AG,"absolute",'A-methods'!$AF:$AF,$B1512,'A-methods'!$J:$J,$C1512,'A-methods'!$A:$A,$D1512)</f>
        <v>0</v>
      </c>
      <c r="U1512" s="243">
        <f>SUMIFS('A-methods'!AA:AA,'A-methods'!$AG:$AG,"absolute",'A-methods'!$AF:$AF,$B1512,'A-methods'!$J:$J,$C1512,'A-methods'!$A:$A,$D1512)</f>
        <v>0</v>
      </c>
      <c r="V1512" s="243">
        <f>SUMIFS('A-methods'!AB:AB,'A-methods'!$AG:$AG,"absolute",'A-methods'!$AF:$AF,$B1512,'A-methods'!$J:$J,$C1512,'A-methods'!$A:$A,$D1512)</f>
        <v>0</v>
      </c>
      <c r="W1512" s="243">
        <f>SUMIFS('A-methods'!AC:AC,'A-methods'!$AG:$AG,"absolute",'A-methods'!$AF:$AF,$B1512,'A-methods'!$J:$J,$C1512,'A-methods'!$A:$A,$D1512)</f>
        <v>0</v>
      </c>
      <c r="X1512" s="243">
        <f>SUMIFS('A-methods'!AD:AD,'A-methods'!$AG:$AG,"absolute",'A-methods'!$AF:$AF,$B1512,'A-methods'!$J:$J,$C1512,'A-methods'!$A:$A,$D1512)</f>
        <v>0</v>
      </c>
      <c r="Y1512" s="243">
        <f>SUMIFS('A-methods'!AE:AE,'A-methods'!$AG:$AG,"absolute",'A-methods'!$AF:$AF,$B1512,'A-methods'!$J:$J,$C1512,'A-methods'!$A:$A,$D1512)</f>
        <v>0</v>
      </c>
    </row>
    <row r="1513" spans="1:32">
      <c r="A1513" s="244" t="s">
        <v>262</v>
      </c>
      <c r="B1513" s="245" t="s">
        <v>265</v>
      </c>
      <c r="C1513" s="188" t="str">
        <f t="shared" si="145"/>
        <v>WA</v>
      </c>
      <c r="D1513" s="275" t="str">
        <f t="shared" si="146"/>
        <v>Best</v>
      </c>
      <c r="E1513" s="198">
        <f>SUMIFS('A-methods'!K:K,'A-methods'!$AG:$AG,"absolute",'A-methods'!$AF:$AF,$B1513,'A-methods'!$J:$J,$C1513,'A-methods'!$A:$A,$D1513)</f>
        <v>0</v>
      </c>
      <c r="F1513" s="196">
        <f>SUMIFS('A-methods'!L:L,'A-methods'!$AG:$AG,"absolute",'A-methods'!$AF:$AF,$B1513,'A-methods'!$J:$J,$C1513,'A-methods'!$A:$A,$D1513)</f>
        <v>0</v>
      </c>
      <c r="G1513" s="196">
        <f>SUMIFS('A-methods'!M:M,'A-methods'!$AG:$AG,"absolute",'A-methods'!$AF:$AF,$B1513,'A-methods'!$J:$J,$C1513,'A-methods'!$A:$A,$D1513)</f>
        <v>0</v>
      </c>
      <c r="H1513" s="196">
        <f>SUMIFS('A-methods'!N:N,'A-methods'!$AG:$AG,"absolute",'A-methods'!$AF:$AF,$B1513,'A-methods'!$J:$J,$C1513,'A-methods'!$A:$A,$D1513)</f>
        <v>0</v>
      </c>
      <c r="I1513" s="196">
        <f>SUMIFS('A-methods'!O:O,'A-methods'!$AG:$AG,"absolute",'A-methods'!$AF:$AF,$B1513,'A-methods'!$J:$J,$C1513,'A-methods'!$A:$A,$D1513)</f>
        <v>0</v>
      </c>
      <c r="J1513" s="196">
        <f>SUMIFS('A-methods'!P:P,'A-methods'!$AG:$AG,"absolute",'A-methods'!$AF:$AF,$B1513,'A-methods'!$J:$J,$C1513,'A-methods'!$A:$A,$D1513)</f>
        <v>0</v>
      </c>
      <c r="K1513" s="196">
        <f>SUMIFS('A-methods'!Q:Q,'A-methods'!$AG:$AG,"absolute",'A-methods'!$AF:$AF,$B1513,'A-methods'!$J:$J,$C1513,'A-methods'!$A:$A,$D1513)</f>
        <v>0</v>
      </c>
      <c r="L1513" s="196">
        <f>SUMIFS('A-methods'!R:R,'A-methods'!$AG:$AG,"absolute",'A-methods'!$AF:$AF,$B1513,'A-methods'!$J:$J,$C1513,'A-methods'!$A:$A,$D1513)</f>
        <v>0</v>
      </c>
      <c r="M1513" s="196">
        <f>SUMIFS('A-methods'!S:S,'A-methods'!$AG:$AG,"absolute",'A-methods'!$AF:$AF,$B1513,'A-methods'!$J:$J,$C1513,'A-methods'!$A:$A,$D1513)</f>
        <v>0</v>
      </c>
      <c r="N1513" s="196">
        <f>SUMIFS('A-methods'!T:T,'A-methods'!$AG:$AG,"absolute",'A-methods'!$AF:$AF,$B1513,'A-methods'!$J:$J,$C1513,'A-methods'!$A:$A,$D1513)</f>
        <v>0</v>
      </c>
      <c r="O1513" s="196">
        <f>SUMIFS('A-methods'!U:U,'A-methods'!$AG:$AG,"absolute",'A-methods'!$AF:$AF,$B1513,'A-methods'!$J:$J,$C1513,'A-methods'!$A:$A,$D1513)</f>
        <v>0</v>
      </c>
      <c r="P1513" s="196">
        <f>SUMIFS('A-methods'!V:V,'A-methods'!$AG:$AG,"absolute",'A-methods'!$AF:$AF,$B1513,'A-methods'!$J:$J,$C1513,'A-methods'!$A:$A,$D1513)</f>
        <v>0</v>
      </c>
      <c r="Q1513" s="196">
        <f>SUMIFS('A-methods'!W:W,'A-methods'!$AG:$AG,"absolute",'A-methods'!$AF:$AF,$B1513,'A-methods'!$J:$J,$C1513,'A-methods'!$A:$A,$D1513)</f>
        <v>0</v>
      </c>
      <c r="R1513" s="196">
        <f>SUMIFS('A-methods'!X:X,'A-methods'!$AG:$AG,"absolute",'A-methods'!$AF:$AF,$B1513,'A-methods'!$J:$J,$C1513,'A-methods'!$A:$A,$D1513)</f>
        <v>0</v>
      </c>
      <c r="S1513" s="196">
        <f>SUMIFS('A-methods'!Y:Y,'A-methods'!$AG:$AG,"absolute",'A-methods'!$AF:$AF,$B1513,'A-methods'!$J:$J,$C1513,'A-methods'!$A:$A,$D1513)</f>
        <v>0</v>
      </c>
      <c r="T1513" s="196">
        <f>SUMIFS('A-methods'!Z:Z,'A-methods'!$AG:$AG,"absolute",'A-methods'!$AF:$AF,$B1513,'A-methods'!$J:$J,$C1513,'A-methods'!$A:$A,$D1513)</f>
        <v>0</v>
      </c>
      <c r="U1513" s="196">
        <f>SUMIFS('A-methods'!AA:AA,'A-methods'!$AG:$AG,"absolute",'A-methods'!$AF:$AF,$B1513,'A-methods'!$J:$J,$C1513,'A-methods'!$A:$A,$D1513)</f>
        <v>0</v>
      </c>
      <c r="V1513" s="196">
        <f>SUMIFS('A-methods'!AB:AB,'A-methods'!$AG:$AG,"absolute",'A-methods'!$AF:$AF,$B1513,'A-methods'!$J:$J,$C1513,'A-methods'!$A:$A,$D1513)</f>
        <v>0</v>
      </c>
      <c r="W1513" s="196">
        <f>SUMIFS('A-methods'!AC:AC,'A-methods'!$AG:$AG,"absolute",'A-methods'!$AF:$AF,$B1513,'A-methods'!$J:$J,$C1513,'A-methods'!$A:$A,$D1513)</f>
        <v>0</v>
      </c>
      <c r="X1513" s="196">
        <f>SUMIFS('A-methods'!AD:AD,'A-methods'!$AG:$AG,"absolute",'A-methods'!$AF:$AF,$B1513,'A-methods'!$J:$J,$C1513,'A-methods'!$A:$A,$D1513)</f>
        <v>0</v>
      </c>
      <c r="Y1513" s="196">
        <f>SUMIFS('A-methods'!AE:AE,'A-methods'!$AG:$AG,"absolute",'A-methods'!$AF:$AF,$B1513,'A-methods'!$J:$J,$C1513,'A-methods'!$A:$A,$D1513)</f>
        <v>0</v>
      </c>
    </row>
    <row r="1514" spans="1:32">
      <c r="A1514" s="222"/>
      <c r="B1514" s="213"/>
      <c r="C1514" s="250" t="str">
        <f t="shared" ref="C1514:C1545" si="147">C1513</f>
        <v>WA</v>
      </c>
      <c r="D1514" s="250"/>
      <c r="E1514" s="325">
        <f>SUM(E1486:E1513)</f>
        <v>12639.520739780615</v>
      </c>
      <c r="F1514" s="324">
        <f t="shared" ref="F1514:Y1514" si="148">SUM(F1486:F1513)</f>
        <v>12765.915947178422</v>
      </c>
      <c r="G1514" s="324">
        <f t="shared" si="148"/>
        <v>12893.575106650207</v>
      </c>
      <c r="H1514" s="324">
        <f t="shared" si="148"/>
        <v>28022.510857716708</v>
      </c>
      <c r="I1514" s="324">
        <f t="shared" si="148"/>
        <v>28152.735966293876</v>
      </c>
      <c r="J1514" s="324">
        <f t="shared" si="148"/>
        <v>28284.263325956817</v>
      </c>
      <c r="K1514" s="324">
        <f t="shared" si="148"/>
        <v>28417.105959216384</v>
      </c>
      <c r="L1514" s="324">
        <f t="shared" si="148"/>
        <v>28551.277018808549</v>
      </c>
      <c r="M1514" s="324">
        <f t="shared" si="148"/>
        <v>28686.789788996633</v>
      </c>
      <c r="N1514" s="324">
        <f t="shared" si="148"/>
        <v>28823.657686886596</v>
      </c>
      <c r="O1514" s="324">
        <f t="shared" si="148"/>
        <v>28685.421110017731</v>
      </c>
      <c r="P1514" s="324">
        <f t="shared" si="148"/>
        <v>28548.566898917554</v>
      </c>
      <c r="Q1514" s="324">
        <f t="shared" si="148"/>
        <v>28413.081229928379</v>
      </c>
      <c r="R1514" s="324">
        <f t="shared" si="148"/>
        <v>28278.950417629094</v>
      </c>
      <c r="S1514" s="324">
        <f t="shared" si="148"/>
        <v>28146.160913452804</v>
      </c>
      <c r="T1514" s="324">
        <f t="shared" si="148"/>
        <v>28014.699304318274</v>
      </c>
      <c r="U1514" s="324">
        <f t="shared" si="148"/>
        <v>27884.552311275093</v>
      </c>
      <c r="V1514" s="324">
        <f t="shared" si="148"/>
        <v>27755.706788162341</v>
      </c>
      <c r="W1514" s="324">
        <f t="shared" si="148"/>
        <v>27628.149720280715</v>
      </c>
      <c r="X1514" s="324">
        <f t="shared" si="148"/>
        <v>27501.868223077909</v>
      </c>
      <c r="Y1514" s="324">
        <f t="shared" si="148"/>
        <v>27376.849540847128</v>
      </c>
    </row>
    <row r="1515" spans="1:32" s="224" customFormat="1" ht="15.75">
      <c r="A1515" s="242" t="str">
        <f>A1484</f>
        <v>WA</v>
      </c>
      <c r="B1515" s="242" t="s">
        <v>213</v>
      </c>
      <c r="C1515" s="250" t="str">
        <f t="shared" si="147"/>
        <v>WA</v>
      </c>
      <c r="D1515" s="250"/>
      <c r="E1515" s="361"/>
      <c r="AA1515" s="354"/>
    </row>
    <row r="1516" spans="1:32" ht="12.75" customHeight="1">
      <c r="A1516" s="246" t="s">
        <v>21</v>
      </c>
      <c r="B1516" s="247" t="s">
        <v>198</v>
      </c>
      <c r="C1516" s="273" t="str">
        <f t="shared" si="147"/>
        <v>WA</v>
      </c>
      <c r="D1516" s="271" t="s">
        <v>209</v>
      </c>
      <c r="E1516" s="357">
        <f>SUMIFS('A-methods'!K:K,'A-methods'!$AG:$AG,"absolute",'A-methods'!$AF:$AF,$B1516,'A-methods'!$J:$J,$C1516,'A-methods'!$A:$A,$D1516)</f>
        <v>0</v>
      </c>
      <c r="F1516" s="248">
        <f>SUMIFS('A-methods'!L:L,'A-methods'!$AG:$AG,"absolute",'A-methods'!$AF:$AF,$B1516,'A-methods'!$J:$J,$C1516,'A-methods'!$A:$A,$D1516)</f>
        <v>0</v>
      </c>
      <c r="G1516" s="248">
        <f>SUMIFS('A-methods'!M:M,'A-methods'!$AG:$AG,"absolute",'A-methods'!$AF:$AF,$B1516,'A-methods'!$J:$J,$C1516,'A-methods'!$A:$A,$D1516)</f>
        <v>0</v>
      </c>
      <c r="H1516" s="248">
        <f>SUMIFS('A-methods'!N:N,'A-methods'!$AG:$AG,"absolute",'A-methods'!$AF:$AF,$B1516,'A-methods'!$J:$J,$C1516,'A-methods'!$A:$A,$D1516)</f>
        <v>0</v>
      </c>
      <c r="I1516" s="248">
        <f>SUMIFS('A-methods'!O:O,'A-methods'!$AG:$AG,"absolute",'A-methods'!$AF:$AF,$B1516,'A-methods'!$J:$J,$C1516,'A-methods'!$A:$A,$D1516)</f>
        <v>0</v>
      </c>
      <c r="J1516" s="248">
        <f>SUMIFS('A-methods'!P:P,'A-methods'!$AG:$AG,"absolute",'A-methods'!$AF:$AF,$B1516,'A-methods'!$J:$J,$C1516,'A-methods'!$A:$A,$D1516)</f>
        <v>0</v>
      </c>
      <c r="K1516" s="248">
        <f>SUMIFS('A-methods'!Q:Q,'A-methods'!$AG:$AG,"absolute",'A-methods'!$AF:$AF,$B1516,'A-methods'!$J:$J,$C1516,'A-methods'!$A:$A,$D1516)</f>
        <v>0</v>
      </c>
      <c r="L1516" s="248">
        <f>SUMIFS('A-methods'!R:R,'A-methods'!$AG:$AG,"absolute",'A-methods'!$AF:$AF,$B1516,'A-methods'!$J:$J,$C1516,'A-methods'!$A:$A,$D1516)</f>
        <v>0</v>
      </c>
      <c r="M1516" s="248">
        <f>SUMIFS('A-methods'!S:S,'A-methods'!$AG:$AG,"absolute",'A-methods'!$AF:$AF,$B1516,'A-methods'!$J:$J,$C1516,'A-methods'!$A:$A,$D1516)</f>
        <v>0</v>
      </c>
      <c r="N1516" s="248">
        <f>SUMIFS('A-methods'!T:T,'A-methods'!$AG:$AG,"absolute",'A-methods'!$AF:$AF,$B1516,'A-methods'!$J:$J,$C1516,'A-methods'!$A:$A,$D1516)</f>
        <v>0</v>
      </c>
      <c r="O1516" s="248">
        <f>SUMIFS('A-methods'!U:U,'A-methods'!$AG:$AG,"absolute",'A-methods'!$AF:$AF,$B1516,'A-methods'!$J:$J,$C1516,'A-methods'!$A:$A,$D1516)</f>
        <v>0</v>
      </c>
      <c r="P1516" s="248">
        <f>SUMIFS('A-methods'!V:V,'A-methods'!$AG:$AG,"absolute",'A-methods'!$AF:$AF,$B1516,'A-methods'!$J:$J,$C1516,'A-methods'!$A:$A,$D1516)</f>
        <v>0</v>
      </c>
      <c r="Q1516" s="248">
        <f>SUMIFS('A-methods'!W:W,'A-methods'!$AG:$AG,"absolute",'A-methods'!$AF:$AF,$B1516,'A-methods'!$J:$J,$C1516,'A-methods'!$A:$A,$D1516)</f>
        <v>0</v>
      </c>
      <c r="R1516" s="248">
        <f>SUMIFS('A-methods'!X:X,'A-methods'!$AG:$AG,"absolute",'A-methods'!$AF:$AF,$B1516,'A-methods'!$J:$J,$C1516,'A-methods'!$A:$A,$D1516)</f>
        <v>0</v>
      </c>
      <c r="S1516" s="248">
        <f>SUMIFS('A-methods'!Y:Y,'A-methods'!$AG:$AG,"absolute",'A-methods'!$AF:$AF,$B1516,'A-methods'!$J:$J,$C1516,'A-methods'!$A:$A,$D1516)</f>
        <v>0</v>
      </c>
      <c r="T1516" s="248">
        <f>SUMIFS('A-methods'!Z:Z,'A-methods'!$AG:$AG,"absolute",'A-methods'!$AF:$AF,$B1516,'A-methods'!$J:$J,$C1516,'A-methods'!$A:$A,$D1516)</f>
        <v>0</v>
      </c>
      <c r="U1516" s="248">
        <f>SUMIFS('A-methods'!AA:AA,'A-methods'!$AG:$AG,"absolute",'A-methods'!$AF:$AF,$B1516,'A-methods'!$J:$J,$C1516,'A-methods'!$A:$A,$D1516)</f>
        <v>0</v>
      </c>
      <c r="V1516" s="248">
        <f>SUMIFS('A-methods'!AB:AB,'A-methods'!$AG:$AG,"absolute",'A-methods'!$AF:$AF,$B1516,'A-methods'!$J:$J,$C1516,'A-methods'!$A:$A,$D1516)</f>
        <v>0</v>
      </c>
      <c r="W1516" s="248">
        <f>SUMIFS('A-methods'!AC:AC,'A-methods'!$AG:$AG,"absolute",'A-methods'!$AF:$AF,$B1516,'A-methods'!$J:$J,$C1516,'A-methods'!$A:$A,$D1516)</f>
        <v>0</v>
      </c>
      <c r="X1516" s="248">
        <f>SUMIFS('A-methods'!AD:AD,'A-methods'!$AG:$AG,"absolute",'A-methods'!$AF:$AF,$B1516,'A-methods'!$J:$J,$C1516,'A-methods'!$A:$A,$D1516)</f>
        <v>0</v>
      </c>
      <c r="Y1516" s="248">
        <f>SUMIFS('A-methods'!AE:AE,'A-methods'!$AG:$AG,"absolute",'A-methods'!$AF:$AF,$B1516,'A-methods'!$J:$J,$C1516,'A-methods'!$A:$A,$D1516)</f>
        <v>0</v>
      </c>
    </row>
    <row r="1517" spans="1:32">
      <c r="A1517" s="237" t="s">
        <v>29</v>
      </c>
      <c r="B1517" s="221" t="s">
        <v>30</v>
      </c>
      <c r="C1517" s="274" t="str">
        <f t="shared" si="147"/>
        <v>WA</v>
      </c>
      <c r="D1517" s="272" t="str">
        <f t="shared" ref="D1517:D1543" si="149">D1516</f>
        <v>High</v>
      </c>
      <c r="E1517" s="195">
        <f>SUMIFS('A-methods'!K:K,'A-methods'!$AG:$AG,"absolute",'A-methods'!$AF:$AF,$B1517,'A-methods'!$J:$J,$C1517,'A-methods'!$A:$A,$D1517)</f>
        <v>0</v>
      </c>
      <c r="F1517" s="243">
        <f>SUMIFS('A-methods'!L:L,'A-methods'!$AG:$AG,"absolute",'A-methods'!$AF:$AF,$B1517,'A-methods'!$J:$J,$C1517,'A-methods'!$A:$A,$D1517)</f>
        <v>0</v>
      </c>
      <c r="G1517" s="243">
        <f>SUMIFS('A-methods'!M:M,'A-methods'!$AG:$AG,"absolute",'A-methods'!$AF:$AF,$B1517,'A-methods'!$J:$J,$C1517,'A-methods'!$A:$A,$D1517)</f>
        <v>0</v>
      </c>
      <c r="H1517" s="243">
        <f>SUMIFS('A-methods'!N:N,'A-methods'!$AG:$AG,"absolute",'A-methods'!$AF:$AF,$B1517,'A-methods'!$J:$J,$C1517,'A-methods'!$A:$A,$D1517)</f>
        <v>0</v>
      </c>
      <c r="I1517" s="243">
        <f>SUMIFS('A-methods'!O:O,'A-methods'!$AG:$AG,"absolute",'A-methods'!$AF:$AF,$B1517,'A-methods'!$J:$J,$C1517,'A-methods'!$A:$A,$D1517)</f>
        <v>0</v>
      </c>
      <c r="J1517" s="243">
        <f>SUMIFS('A-methods'!P:P,'A-methods'!$AG:$AG,"absolute",'A-methods'!$AF:$AF,$B1517,'A-methods'!$J:$J,$C1517,'A-methods'!$A:$A,$D1517)</f>
        <v>0</v>
      </c>
      <c r="K1517" s="243">
        <f>SUMIFS('A-methods'!Q:Q,'A-methods'!$AG:$AG,"absolute",'A-methods'!$AF:$AF,$B1517,'A-methods'!$J:$J,$C1517,'A-methods'!$A:$A,$D1517)</f>
        <v>0</v>
      </c>
      <c r="L1517" s="243">
        <f>SUMIFS('A-methods'!R:R,'A-methods'!$AG:$AG,"absolute",'A-methods'!$AF:$AF,$B1517,'A-methods'!$J:$J,$C1517,'A-methods'!$A:$A,$D1517)</f>
        <v>0</v>
      </c>
      <c r="M1517" s="243">
        <f>SUMIFS('A-methods'!S:S,'A-methods'!$AG:$AG,"absolute",'A-methods'!$AF:$AF,$B1517,'A-methods'!$J:$J,$C1517,'A-methods'!$A:$A,$D1517)</f>
        <v>0</v>
      </c>
      <c r="N1517" s="243">
        <f>SUMIFS('A-methods'!T:T,'A-methods'!$AG:$AG,"absolute",'A-methods'!$AF:$AF,$B1517,'A-methods'!$J:$J,$C1517,'A-methods'!$A:$A,$D1517)</f>
        <v>0</v>
      </c>
      <c r="O1517" s="243">
        <f>SUMIFS('A-methods'!U:U,'A-methods'!$AG:$AG,"absolute",'A-methods'!$AF:$AF,$B1517,'A-methods'!$J:$J,$C1517,'A-methods'!$A:$A,$D1517)</f>
        <v>0</v>
      </c>
      <c r="P1517" s="243">
        <f>SUMIFS('A-methods'!V:V,'A-methods'!$AG:$AG,"absolute",'A-methods'!$AF:$AF,$B1517,'A-methods'!$J:$J,$C1517,'A-methods'!$A:$A,$D1517)</f>
        <v>0</v>
      </c>
      <c r="Q1517" s="243">
        <f>SUMIFS('A-methods'!W:W,'A-methods'!$AG:$AG,"absolute",'A-methods'!$AF:$AF,$B1517,'A-methods'!$J:$J,$C1517,'A-methods'!$A:$A,$D1517)</f>
        <v>0</v>
      </c>
      <c r="R1517" s="243">
        <f>SUMIFS('A-methods'!X:X,'A-methods'!$AG:$AG,"absolute",'A-methods'!$AF:$AF,$B1517,'A-methods'!$J:$J,$C1517,'A-methods'!$A:$A,$D1517)</f>
        <v>0</v>
      </c>
      <c r="S1517" s="243">
        <f>SUMIFS('A-methods'!Y:Y,'A-methods'!$AG:$AG,"absolute",'A-methods'!$AF:$AF,$B1517,'A-methods'!$J:$J,$C1517,'A-methods'!$A:$A,$D1517)</f>
        <v>0</v>
      </c>
      <c r="T1517" s="243">
        <f>SUMIFS('A-methods'!Z:Z,'A-methods'!$AG:$AG,"absolute",'A-methods'!$AF:$AF,$B1517,'A-methods'!$J:$J,$C1517,'A-methods'!$A:$A,$D1517)</f>
        <v>0</v>
      </c>
      <c r="U1517" s="243">
        <f>SUMIFS('A-methods'!AA:AA,'A-methods'!$AG:$AG,"absolute",'A-methods'!$AF:$AF,$B1517,'A-methods'!$J:$J,$C1517,'A-methods'!$A:$A,$D1517)</f>
        <v>0</v>
      </c>
      <c r="V1517" s="243">
        <f>SUMIFS('A-methods'!AB:AB,'A-methods'!$AG:$AG,"absolute",'A-methods'!$AF:$AF,$B1517,'A-methods'!$J:$J,$C1517,'A-methods'!$A:$A,$D1517)</f>
        <v>0</v>
      </c>
      <c r="W1517" s="243">
        <f>SUMIFS('A-methods'!AC:AC,'A-methods'!$AG:$AG,"absolute",'A-methods'!$AF:$AF,$B1517,'A-methods'!$J:$J,$C1517,'A-methods'!$A:$A,$D1517)</f>
        <v>0</v>
      </c>
      <c r="X1517" s="243">
        <f>SUMIFS('A-methods'!AD:AD,'A-methods'!$AG:$AG,"absolute",'A-methods'!$AF:$AF,$B1517,'A-methods'!$J:$J,$C1517,'A-methods'!$A:$A,$D1517)</f>
        <v>0</v>
      </c>
      <c r="Y1517" s="243">
        <f>SUMIFS('A-methods'!AE:AE,'A-methods'!$AG:$AG,"absolute",'A-methods'!$AF:$AF,$B1517,'A-methods'!$J:$J,$C1517,'A-methods'!$A:$A,$D1517)</f>
        <v>0</v>
      </c>
    </row>
    <row r="1518" spans="1:32">
      <c r="A1518" s="237" t="s">
        <v>33</v>
      </c>
      <c r="B1518" s="221" t="s">
        <v>34</v>
      </c>
      <c r="C1518" s="274" t="str">
        <f t="shared" si="147"/>
        <v>WA</v>
      </c>
      <c r="D1518" s="272" t="str">
        <f t="shared" si="149"/>
        <v>High</v>
      </c>
      <c r="E1518" s="195">
        <f>SUMIFS('A-methods'!K:K,'A-methods'!$AG:$AG,"absolute",'A-methods'!$AF:$AF,$B1518,'A-methods'!$J:$J,$C1518,'A-methods'!$A:$A,$D1518)</f>
        <v>0</v>
      </c>
      <c r="F1518" s="243">
        <f>SUMIFS('A-methods'!L:L,'A-methods'!$AG:$AG,"absolute",'A-methods'!$AF:$AF,$B1518,'A-methods'!$J:$J,$C1518,'A-methods'!$A:$A,$D1518)</f>
        <v>0</v>
      </c>
      <c r="G1518" s="243">
        <f>SUMIFS('A-methods'!M:M,'A-methods'!$AG:$AG,"absolute",'A-methods'!$AF:$AF,$B1518,'A-methods'!$J:$J,$C1518,'A-methods'!$A:$A,$D1518)</f>
        <v>0</v>
      </c>
      <c r="H1518" s="243">
        <f>SUMIFS('A-methods'!N:N,'A-methods'!$AG:$AG,"absolute",'A-methods'!$AF:$AF,$B1518,'A-methods'!$J:$J,$C1518,'A-methods'!$A:$A,$D1518)</f>
        <v>0</v>
      </c>
      <c r="I1518" s="243">
        <f>SUMIFS('A-methods'!O:O,'A-methods'!$AG:$AG,"absolute",'A-methods'!$AF:$AF,$B1518,'A-methods'!$J:$J,$C1518,'A-methods'!$A:$A,$D1518)</f>
        <v>0</v>
      </c>
      <c r="J1518" s="243">
        <f>SUMIFS('A-methods'!P:P,'A-methods'!$AG:$AG,"absolute",'A-methods'!$AF:$AF,$B1518,'A-methods'!$J:$J,$C1518,'A-methods'!$A:$A,$D1518)</f>
        <v>0</v>
      </c>
      <c r="K1518" s="243">
        <f>SUMIFS('A-methods'!Q:Q,'A-methods'!$AG:$AG,"absolute",'A-methods'!$AF:$AF,$B1518,'A-methods'!$J:$J,$C1518,'A-methods'!$A:$A,$D1518)</f>
        <v>0</v>
      </c>
      <c r="L1518" s="243">
        <f>SUMIFS('A-methods'!R:R,'A-methods'!$AG:$AG,"absolute",'A-methods'!$AF:$AF,$B1518,'A-methods'!$J:$J,$C1518,'A-methods'!$A:$A,$D1518)</f>
        <v>0</v>
      </c>
      <c r="M1518" s="243">
        <f>SUMIFS('A-methods'!S:S,'A-methods'!$AG:$AG,"absolute",'A-methods'!$AF:$AF,$B1518,'A-methods'!$J:$J,$C1518,'A-methods'!$A:$A,$D1518)</f>
        <v>0</v>
      </c>
      <c r="N1518" s="243">
        <f>SUMIFS('A-methods'!T:T,'A-methods'!$AG:$AG,"absolute",'A-methods'!$AF:$AF,$B1518,'A-methods'!$J:$J,$C1518,'A-methods'!$A:$A,$D1518)</f>
        <v>0</v>
      </c>
      <c r="O1518" s="243">
        <f>SUMIFS('A-methods'!U:U,'A-methods'!$AG:$AG,"absolute",'A-methods'!$AF:$AF,$B1518,'A-methods'!$J:$J,$C1518,'A-methods'!$A:$A,$D1518)</f>
        <v>0</v>
      </c>
      <c r="P1518" s="243">
        <f>SUMIFS('A-methods'!V:V,'A-methods'!$AG:$AG,"absolute",'A-methods'!$AF:$AF,$B1518,'A-methods'!$J:$J,$C1518,'A-methods'!$A:$A,$D1518)</f>
        <v>0</v>
      </c>
      <c r="Q1518" s="243">
        <f>SUMIFS('A-methods'!W:W,'A-methods'!$AG:$AG,"absolute",'A-methods'!$AF:$AF,$B1518,'A-methods'!$J:$J,$C1518,'A-methods'!$A:$A,$D1518)</f>
        <v>0</v>
      </c>
      <c r="R1518" s="243">
        <f>SUMIFS('A-methods'!X:X,'A-methods'!$AG:$AG,"absolute",'A-methods'!$AF:$AF,$B1518,'A-methods'!$J:$J,$C1518,'A-methods'!$A:$A,$D1518)</f>
        <v>0</v>
      </c>
      <c r="S1518" s="243">
        <f>SUMIFS('A-methods'!Y:Y,'A-methods'!$AG:$AG,"absolute",'A-methods'!$AF:$AF,$B1518,'A-methods'!$J:$J,$C1518,'A-methods'!$A:$A,$D1518)</f>
        <v>0</v>
      </c>
      <c r="T1518" s="243">
        <f>SUMIFS('A-methods'!Z:Z,'A-methods'!$AG:$AG,"absolute",'A-methods'!$AF:$AF,$B1518,'A-methods'!$J:$J,$C1518,'A-methods'!$A:$A,$D1518)</f>
        <v>0</v>
      </c>
      <c r="U1518" s="243">
        <f>SUMIFS('A-methods'!AA:AA,'A-methods'!$AG:$AG,"absolute",'A-methods'!$AF:$AF,$B1518,'A-methods'!$J:$J,$C1518,'A-methods'!$A:$A,$D1518)</f>
        <v>0</v>
      </c>
      <c r="V1518" s="243">
        <f>SUMIFS('A-methods'!AB:AB,'A-methods'!$AG:$AG,"absolute",'A-methods'!$AF:$AF,$B1518,'A-methods'!$J:$J,$C1518,'A-methods'!$A:$A,$D1518)</f>
        <v>0</v>
      </c>
      <c r="W1518" s="243">
        <f>SUMIFS('A-methods'!AC:AC,'A-methods'!$AG:$AG,"absolute",'A-methods'!$AF:$AF,$B1518,'A-methods'!$J:$J,$C1518,'A-methods'!$A:$A,$D1518)</f>
        <v>0</v>
      </c>
      <c r="X1518" s="243">
        <f>SUMIFS('A-methods'!AD:AD,'A-methods'!$AG:$AG,"absolute",'A-methods'!$AF:$AF,$B1518,'A-methods'!$J:$J,$C1518,'A-methods'!$A:$A,$D1518)</f>
        <v>0</v>
      </c>
      <c r="Y1518" s="243">
        <f>SUMIFS('A-methods'!AE:AE,'A-methods'!$AG:$AG,"absolute",'A-methods'!$AF:$AF,$B1518,'A-methods'!$J:$J,$C1518,'A-methods'!$A:$A,$D1518)</f>
        <v>0</v>
      </c>
    </row>
    <row r="1519" spans="1:32">
      <c r="A1519" s="237" t="s">
        <v>43</v>
      </c>
      <c r="B1519" s="221" t="s">
        <v>44</v>
      </c>
      <c r="C1519" s="274" t="str">
        <f t="shared" si="147"/>
        <v>WA</v>
      </c>
      <c r="D1519" s="272" t="str">
        <f t="shared" si="149"/>
        <v>High</v>
      </c>
      <c r="E1519" s="195">
        <f>SUMIFS('A-methods'!K:K,'A-methods'!$AG:$AG,"absolute",'A-methods'!$AF:$AF,$B1519,'A-methods'!$J:$J,$C1519,'A-methods'!$A:$A,$D1519)</f>
        <v>0</v>
      </c>
      <c r="F1519" s="243">
        <f>SUMIFS('A-methods'!L:L,'A-methods'!$AG:$AG,"absolute",'A-methods'!$AF:$AF,$B1519,'A-methods'!$J:$J,$C1519,'A-methods'!$A:$A,$D1519)</f>
        <v>0</v>
      </c>
      <c r="G1519" s="243">
        <f>SUMIFS('A-methods'!M:M,'A-methods'!$AG:$AG,"absolute",'A-methods'!$AF:$AF,$B1519,'A-methods'!$J:$J,$C1519,'A-methods'!$A:$A,$D1519)</f>
        <v>0</v>
      </c>
      <c r="H1519" s="243">
        <f>SUMIFS('A-methods'!N:N,'A-methods'!$AG:$AG,"absolute",'A-methods'!$AF:$AF,$B1519,'A-methods'!$J:$J,$C1519,'A-methods'!$A:$A,$D1519)</f>
        <v>0</v>
      </c>
      <c r="I1519" s="243">
        <f>SUMIFS('A-methods'!O:O,'A-methods'!$AG:$AG,"absolute",'A-methods'!$AF:$AF,$B1519,'A-methods'!$J:$J,$C1519,'A-methods'!$A:$A,$D1519)</f>
        <v>0</v>
      </c>
      <c r="J1519" s="243">
        <f>SUMIFS('A-methods'!P:P,'A-methods'!$AG:$AG,"absolute",'A-methods'!$AF:$AF,$B1519,'A-methods'!$J:$J,$C1519,'A-methods'!$A:$A,$D1519)</f>
        <v>0</v>
      </c>
      <c r="K1519" s="243">
        <f>SUMIFS('A-methods'!Q:Q,'A-methods'!$AG:$AG,"absolute",'A-methods'!$AF:$AF,$B1519,'A-methods'!$J:$J,$C1519,'A-methods'!$A:$A,$D1519)</f>
        <v>0</v>
      </c>
      <c r="L1519" s="243">
        <f>SUMIFS('A-methods'!R:R,'A-methods'!$AG:$AG,"absolute",'A-methods'!$AF:$AF,$B1519,'A-methods'!$J:$J,$C1519,'A-methods'!$A:$A,$D1519)</f>
        <v>0</v>
      </c>
      <c r="M1519" s="243">
        <f>SUMIFS('A-methods'!S:S,'A-methods'!$AG:$AG,"absolute",'A-methods'!$AF:$AF,$B1519,'A-methods'!$J:$J,$C1519,'A-methods'!$A:$A,$D1519)</f>
        <v>0</v>
      </c>
      <c r="N1519" s="243">
        <f>SUMIFS('A-methods'!T:T,'A-methods'!$AG:$AG,"absolute",'A-methods'!$AF:$AF,$B1519,'A-methods'!$J:$J,$C1519,'A-methods'!$A:$A,$D1519)</f>
        <v>0</v>
      </c>
      <c r="O1519" s="243">
        <f>SUMIFS('A-methods'!U:U,'A-methods'!$AG:$AG,"absolute",'A-methods'!$AF:$AF,$B1519,'A-methods'!$J:$J,$C1519,'A-methods'!$A:$A,$D1519)</f>
        <v>0</v>
      </c>
      <c r="P1519" s="243">
        <f>SUMIFS('A-methods'!V:V,'A-methods'!$AG:$AG,"absolute",'A-methods'!$AF:$AF,$B1519,'A-methods'!$J:$J,$C1519,'A-methods'!$A:$A,$D1519)</f>
        <v>0</v>
      </c>
      <c r="Q1519" s="243">
        <f>SUMIFS('A-methods'!W:W,'A-methods'!$AG:$AG,"absolute",'A-methods'!$AF:$AF,$B1519,'A-methods'!$J:$J,$C1519,'A-methods'!$A:$A,$D1519)</f>
        <v>0</v>
      </c>
      <c r="R1519" s="243">
        <f>SUMIFS('A-methods'!X:X,'A-methods'!$AG:$AG,"absolute",'A-methods'!$AF:$AF,$B1519,'A-methods'!$J:$J,$C1519,'A-methods'!$A:$A,$D1519)</f>
        <v>0</v>
      </c>
      <c r="S1519" s="243">
        <f>SUMIFS('A-methods'!Y:Y,'A-methods'!$AG:$AG,"absolute",'A-methods'!$AF:$AF,$B1519,'A-methods'!$J:$J,$C1519,'A-methods'!$A:$A,$D1519)</f>
        <v>0</v>
      </c>
      <c r="T1519" s="243">
        <f>SUMIFS('A-methods'!Z:Z,'A-methods'!$AG:$AG,"absolute",'A-methods'!$AF:$AF,$B1519,'A-methods'!$J:$J,$C1519,'A-methods'!$A:$A,$D1519)</f>
        <v>0</v>
      </c>
      <c r="U1519" s="243">
        <f>SUMIFS('A-methods'!AA:AA,'A-methods'!$AG:$AG,"absolute",'A-methods'!$AF:$AF,$B1519,'A-methods'!$J:$J,$C1519,'A-methods'!$A:$A,$D1519)</f>
        <v>0</v>
      </c>
      <c r="V1519" s="243">
        <f>SUMIFS('A-methods'!AB:AB,'A-methods'!$AG:$AG,"absolute",'A-methods'!$AF:$AF,$B1519,'A-methods'!$J:$J,$C1519,'A-methods'!$A:$A,$D1519)</f>
        <v>0</v>
      </c>
      <c r="W1519" s="243">
        <f>SUMIFS('A-methods'!AC:AC,'A-methods'!$AG:$AG,"absolute",'A-methods'!$AF:$AF,$B1519,'A-methods'!$J:$J,$C1519,'A-methods'!$A:$A,$D1519)</f>
        <v>0</v>
      </c>
      <c r="X1519" s="243">
        <f>SUMIFS('A-methods'!AD:AD,'A-methods'!$AG:$AG,"absolute",'A-methods'!$AF:$AF,$B1519,'A-methods'!$J:$J,$C1519,'A-methods'!$A:$A,$D1519)</f>
        <v>0</v>
      </c>
      <c r="Y1519" s="243">
        <f>SUMIFS('A-methods'!AE:AE,'A-methods'!$AG:$AG,"absolute",'A-methods'!$AF:$AF,$B1519,'A-methods'!$J:$J,$C1519,'A-methods'!$A:$A,$D1519)</f>
        <v>0</v>
      </c>
    </row>
    <row r="1520" spans="1:32">
      <c r="A1520" s="237" t="s">
        <v>63</v>
      </c>
      <c r="B1520" s="221" t="s">
        <v>64</v>
      </c>
      <c r="C1520" s="274" t="str">
        <f t="shared" si="147"/>
        <v>WA</v>
      </c>
      <c r="D1520" s="272" t="str">
        <f t="shared" si="149"/>
        <v>High</v>
      </c>
      <c r="E1520" s="195">
        <f>SUMIFS('A-methods'!K:K,'A-methods'!$AG:$AG,"absolute",'A-methods'!$AF:$AF,$B1520,'A-methods'!$J:$J,$C1520,'A-methods'!$A:$A,$D1520)</f>
        <v>0</v>
      </c>
      <c r="F1520" s="243">
        <f>SUMIFS('A-methods'!L:L,'A-methods'!$AG:$AG,"absolute",'A-methods'!$AF:$AF,$B1520,'A-methods'!$J:$J,$C1520,'A-methods'!$A:$A,$D1520)</f>
        <v>0</v>
      </c>
      <c r="G1520" s="243">
        <f>SUMIFS('A-methods'!M:M,'A-methods'!$AG:$AG,"absolute",'A-methods'!$AF:$AF,$B1520,'A-methods'!$J:$J,$C1520,'A-methods'!$A:$A,$D1520)</f>
        <v>0</v>
      </c>
      <c r="H1520" s="243">
        <f>SUMIFS('A-methods'!N:N,'A-methods'!$AG:$AG,"absolute",'A-methods'!$AF:$AF,$B1520,'A-methods'!$J:$J,$C1520,'A-methods'!$A:$A,$D1520)</f>
        <v>0</v>
      </c>
      <c r="I1520" s="243">
        <f>SUMIFS('A-methods'!O:O,'A-methods'!$AG:$AG,"absolute",'A-methods'!$AF:$AF,$B1520,'A-methods'!$J:$J,$C1520,'A-methods'!$A:$A,$D1520)</f>
        <v>0</v>
      </c>
      <c r="J1520" s="243">
        <f>SUMIFS('A-methods'!P:P,'A-methods'!$AG:$AG,"absolute",'A-methods'!$AF:$AF,$B1520,'A-methods'!$J:$J,$C1520,'A-methods'!$A:$A,$D1520)</f>
        <v>0</v>
      </c>
      <c r="K1520" s="243">
        <f>SUMIFS('A-methods'!Q:Q,'A-methods'!$AG:$AG,"absolute",'A-methods'!$AF:$AF,$B1520,'A-methods'!$J:$J,$C1520,'A-methods'!$A:$A,$D1520)</f>
        <v>0</v>
      </c>
      <c r="L1520" s="243">
        <f>SUMIFS('A-methods'!R:R,'A-methods'!$AG:$AG,"absolute",'A-methods'!$AF:$AF,$B1520,'A-methods'!$J:$J,$C1520,'A-methods'!$A:$A,$D1520)</f>
        <v>0</v>
      </c>
      <c r="M1520" s="243">
        <f>SUMIFS('A-methods'!S:S,'A-methods'!$AG:$AG,"absolute",'A-methods'!$AF:$AF,$B1520,'A-methods'!$J:$J,$C1520,'A-methods'!$A:$A,$D1520)</f>
        <v>0</v>
      </c>
      <c r="N1520" s="243">
        <f>SUMIFS('A-methods'!T:T,'A-methods'!$AG:$AG,"absolute",'A-methods'!$AF:$AF,$B1520,'A-methods'!$J:$J,$C1520,'A-methods'!$A:$A,$D1520)</f>
        <v>0</v>
      </c>
      <c r="O1520" s="243">
        <f>SUMIFS('A-methods'!U:U,'A-methods'!$AG:$AG,"absolute",'A-methods'!$AF:$AF,$B1520,'A-methods'!$J:$J,$C1520,'A-methods'!$A:$A,$D1520)</f>
        <v>0</v>
      </c>
      <c r="P1520" s="243">
        <f>SUMIFS('A-methods'!V:V,'A-methods'!$AG:$AG,"absolute",'A-methods'!$AF:$AF,$B1520,'A-methods'!$J:$J,$C1520,'A-methods'!$A:$A,$D1520)</f>
        <v>0</v>
      </c>
      <c r="Q1520" s="243">
        <f>SUMIFS('A-methods'!W:W,'A-methods'!$AG:$AG,"absolute",'A-methods'!$AF:$AF,$B1520,'A-methods'!$J:$J,$C1520,'A-methods'!$A:$A,$D1520)</f>
        <v>0</v>
      </c>
      <c r="R1520" s="243">
        <f>SUMIFS('A-methods'!X:X,'A-methods'!$AG:$AG,"absolute",'A-methods'!$AF:$AF,$B1520,'A-methods'!$J:$J,$C1520,'A-methods'!$A:$A,$D1520)</f>
        <v>0</v>
      </c>
      <c r="S1520" s="243">
        <f>SUMIFS('A-methods'!Y:Y,'A-methods'!$AG:$AG,"absolute",'A-methods'!$AF:$AF,$B1520,'A-methods'!$J:$J,$C1520,'A-methods'!$A:$A,$D1520)</f>
        <v>0</v>
      </c>
      <c r="T1520" s="243">
        <f>SUMIFS('A-methods'!Z:Z,'A-methods'!$AG:$AG,"absolute",'A-methods'!$AF:$AF,$B1520,'A-methods'!$J:$J,$C1520,'A-methods'!$A:$A,$D1520)</f>
        <v>0</v>
      </c>
      <c r="U1520" s="243">
        <f>SUMIFS('A-methods'!AA:AA,'A-methods'!$AG:$AG,"absolute",'A-methods'!$AF:$AF,$B1520,'A-methods'!$J:$J,$C1520,'A-methods'!$A:$A,$D1520)</f>
        <v>0</v>
      </c>
      <c r="V1520" s="243">
        <f>SUMIFS('A-methods'!AB:AB,'A-methods'!$AG:$AG,"absolute",'A-methods'!$AF:$AF,$B1520,'A-methods'!$J:$J,$C1520,'A-methods'!$A:$A,$D1520)</f>
        <v>0</v>
      </c>
      <c r="W1520" s="243">
        <f>SUMIFS('A-methods'!AC:AC,'A-methods'!$AG:$AG,"absolute",'A-methods'!$AF:$AF,$B1520,'A-methods'!$J:$J,$C1520,'A-methods'!$A:$A,$D1520)</f>
        <v>0</v>
      </c>
      <c r="X1520" s="243">
        <f>SUMIFS('A-methods'!AD:AD,'A-methods'!$AG:$AG,"absolute",'A-methods'!$AF:$AF,$B1520,'A-methods'!$J:$J,$C1520,'A-methods'!$A:$A,$D1520)</f>
        <v>0</v>
      </c>
      <c r="Y1520" s="243">
        <f>SUMIFS('A-methods'!AE:AE,'A-methods'!$AG:$AG,"absolute",'A-methods'!$AF:$AF,$B1520,'A-methods'!$J:$J,$C1520,'A-methods'!$A:$A,$D1520)</f>
        <v>0</v>
      </c>
    </row>
    <row r="1521" spans="1:25">
      <c r="A1521" s="237" t="s">
        <v>75</v>
      </c>
      <c r="B1521" s="221" t="s">
        <v>76</v>
      </c>
      <c r="C1521" s="274" t="str">
        <f t="shared" si="147"/>
        <v>WA</v>
      </c>
      <c r="D1521" s="272" t="str">
        <f t="shared" si="149"/>
        <v>High</v>
      </c>
      <c r="E1521" s="195">
        <f>SUMIFS('A-methods'!K:K,'A-methods'!$AG:$AG,"absolute",'A-methods'!$AF:$AF,$B1521,'A-methods'!$J:$J,$C1521,'A-methods'!$A:$A,$D1521)</f>
        <v>0</v>
      </c>
      <c r="F1521" s="243">
        <f>SUMIFS('A-methods'!L:L,'A-methods'!$AG:$AG,"absolute",'A-methods'!$AF:$AF,$B1521,'A-methods'!$J:$J,$C1521,'A-methods'!$A:$A,$D1521)</f>
        <v>0</v>
      </c>
      <c r="G1521" s="243">
        <f>SUMIFS('A-methods'!M:M,'A-methods'!$AG:$AG,"absolute",'A-methods'!$AF:$AF,$B1521,'A-methods'!$J:$J,$C1521,'A-methods'!$A:$A,$D1521)</f>
        <v>0</v>
      </c>
      <c r="H1521" s="243">
        <f>SUMIFS('A-methods'!N:N,'A-methods'!$AG:$AG,"absolute",'A-methods'!$AF:$AF,$B1521,'A-methods'!$J:$J,$C1521,'A-methods'!$A:$A,$D1521)</f>
        <v>0</v>
      </c>
      <c r="I1521" s="243">
        <f>SUMIFS('A-methods'!O:O,'A-methods'!$AG:$AG,"absolute",'A-methods'!$AF:$AF,$B1521,'A-methods'!$J:$J,$C1521,'A-methods'!$A:$A,$D1521)</f>
        <v>0</v>
      </c>
      <c r="J1521" s="243">
        <f>SUMIFS('A-methods'!P:P,'A-methods'!$AG:$AG,"absolute",'A-methods'!$AF:$AF,$B1521,'A-methods'!$J:$J,$C1521,'A-methods'!$A:$A,$D1521)</f>
        <v>0</v>
      </c>
      <c r="K1521" s="243">
        <f>SUMIFS('A-methods'!Q:Q,'A-methods'!$AG:$AG,"absolute",'A-methods'!$AF:$AF,$B1521,'A-methods'!$J:$J,$C1521,'A-methods'!$A:$A,$D1521)</f>
        <v>0</v>
      </c>
      <c r="L1521" s="243">
        <f>SUMIFS('A-methods'!R:R,'A-methods'!$AG:$AG,"absolute",'A-methods'!$AF:$AF,$B1521,'A-methods'!$J:$J,$C1521,'A-methods'!$A:$A,$D1521)</f>
        <v>0</v>
      </c>
      <c r="M1521" s="243">
        <f>SUMIFS('A-methods'!S:S,'A-methods'!$AG:$AG,"absolute",'A-methods'!$AF:$AF,$B1521,'A-methods'!$J:$J,$C1521,'A-methods'!$A:$A,$D1521)</f>
        <v>0</v>
      </c>
      <c r="N1521" s="243">
        <f>SUMIFS('A-methods'!T:T,'A-methods'!$AG:$AG,"absolute",'A-methods'!$AF:$AF,$B1521,'A-methods'!$J:$J,$C1521,'A-methods'!$A:$A,$D1521)</f>
        <v>0</v>
      </c>
      <c r="O1521" s="243">
        <f>SUMIFS('A-methods'!U:U,'A-methods'!$AG:$AG,"absolute",'A-methods'!$AF:$AF,$B1521,'A-methods'!$J:$J,$C1521,'A-methods'!$A:$A,$D1521)</f>
        <v>0</v>
      </c>
      <c r="P1521" s="243">
        <f>SUMIFS('A-methods'!V:V,'A-methods'!$AG:$AG,"absolute",'A-methods'!$AF:$AF,$B1521,'A-methods'!$J:$J,$C1521,'A-methods'!$A:$A,$D1521)</f>
        <v>0</v>
      </c>
      <c r="Q1521" s="243">
        <f>SUMIFS('A-methods'!W:W,'A-methods'!$AG:$AG,"absolute",'A-methods'!$AF:$AF,$B1521,'A-methods'!$J:$J,$C1521,'A-methods'!$A:$A,$D1521)</f>
        <v>0</v>
      </c>
      <c r="R1521" s="243">
        <f>SUMIFS('A-methods'!X:X,'A-methods'!$AG:$AG,"absolute",'A-methods'!$AF:$AF,$B1521,'A-methods'!$J:$J,$C1521,'A-methods'!$A:$A,$D1521)</f>
        <v>0</v>
      </c>
      <c r="S1521" s="243">
        <f>SUMIFS('A-methods'!Y:Y,'A-methods'!$AG:$AG,"absolute",'A-methods'!$AF:$AF,$B1521,'A-methods'!$J:$J,$C1521,'A-methods'!$A:$A,$D1521)</f>
        <v>0</v>
      </c>
      <c r="T1521" s="243">
        <f>SUMIFS('A-methods'!Z:Z,'A-methods'!$AG:$AG,"absolute",'A-methods'!$AF:$AF,$B1521,'A-methods'!$J:$J,$C1521,'A-methods'!$A:$A,$D1521)</f>
        <v>0</v>
      </c>
      <c r="U1521" s="243">
        <f>SUMIFS('A-methods'!AA:AA,'A-methods'!$AG:$AG,"absolute",'A-methods'!$AF:$AF,$B1521,'A-methods'!$J:$J,$C1521,'A-methods'!$A:$A,$D1521)</f>
        <v>0</v>
      </c>
      <c r="V1521" s="243">
        <f>SUMIFS('A-methods'!AB:AB,'A-methods'!$AG:$AG,"absolute",'A-methods'!$AF:$AF,$B1521,'A-methods'!$J:$J,$C1521,'A-methods'!$A:$A,$D1521)</f>
        <v>0</v>
      </c>
      <c r="W1521" s="243">
        <f>SUMIFS('A-methods'!AC:AC,'A-methods'!$AG:$AG,"absolute",'A-methods'!$AF:$AF,$B1521,'A-methods'!$J:$J,$C1521,'A-methods'!$A:$A,$D1521)</f>
        <v>0</v>
      </c>
      <c r="X1521" s="243">
        <f>SUMIFS('A-methods'!AD:AD,'A-methods'!$AG:$AG,"absolute",'A-methods'!$AF:$AF,$B1521,'A-methods'!$J:$J,$C1521,'A-methods'!$A:$A,$D1521)</f>
        <v>0</v>
      </c>
      <c r="Y1521" s="243">
        <f>SUMIFS('A-methods'!AE:AE,'A-methods'!$AG:$AG,"absolute",'A-methods'!$AF:$AF,$B1521,'A-methods'!$J:$J,$C1521,'A-methods'!$A:$A,$D1521)</f>
        <v>0</v>
      </c>
    </row>
    <row r="1522" spans="1:25">
      <c r="A1522" s="237" t="s">
        <v>253</v>
      </c>
      <c r="B1522" s="221" t="s">
        <v>193</v>
      </c>
      <c r="C1522" s="274" t="str">
        <f t="shared" si="147"/>
        <v>WA</v>
      </c>
      <c r="D1522" s="272" t="str">
        <f t="shared" si="149"/>
        <v>High</v>
      </c>
      <c r="E1522" s="195">
        <f>SUMIFS('A-methods'!K:K,'A-methods'!$AG:$AG,"absolute",'A-methods'!$AF:$AF,$B1522,'A-methods'!$J:$J,$C1522,'A-methods'!$A:$A,$D1522)</f>
        <v>0</v>
      </c>
      <c r="F1522" s="243">
        <f>SUMIFS('A-methods'!L:L,'A-methods'!$AG:$AG,"absolute",'A-methods'!$AF:$AF,$B1522,'A-methods'!$J:$J,$C1522,'A-methods'!$A:$A,$D1522)</f>
        <v>0</v>
      </c>
      <c r="G1522" s="243">
        <f>SUMIFS('A-methods'!M:M,'A-methods'!$AG:$AG,"absolute",'A-methods'!$AF:$AF,$B1522,'A-methods'!$J:$J,$C1522,'A-methods'!$A:$A,$D1522)</f>
        <v>0</v>
      </c>
      <c r="H1522" s="243">
        <f>SUMIFS('A-methods'!N:N,'A-methods'!$AG:$AG,"absolute",'A-methods'!$AF:$AF,$B1522,'A-methods'!$J:$J,$C1522,'A-methods'!$A:$A,$D1522)</f>
        <v>0</v>
      </c>
      <c r="I1522" s="243">
        <f>SUMIFS('A-methods'!O:O,'A-methods'!$AG:$AG,"absolute",'A-methods'!$AF:$AF,$B1522,'A-methods'!$J:$J,$C1522,'A-methods'!$A:$A,$D1522)</f>
        <v>0</v>
      </c>
      <c r="J1522" s="243">
        <f>SUMIFS('A-methods'!P:P,'A-methods'!$AG:$AG,"absolute",'A-methods'!$AF:$AF,$B1522,'A-methods'!$J:$J,$C1522,'A-methods'!$A:$A,$D1522)</f>
        <v>0</v>
      </c>
      <c r="K1522" s="243">
        <f>SUMIFS('A-methods'!Q:Q,'A-methods'!$AG:$AG,"absolute",'A-methods'!$AF:$AF,$B1522,'A-methods'!$J:$J,$C1522,'A-methods'!$A:$A,$D1522)</f>
        <v>0</v>
      </c>
      <c r="L1522" s="243">
        <f>SUMIFS('A-methods'!R:R,'A-methods'!$AG:$AG,"absolute",'A-methods'!$AF:$AF,$B1522,'A-methods'!$J:$J,$C1522,'A-methods'!$A:$A,$D1522)</f>
        <v>0</v>
      </c>
      <c r="M1522" s="243">
        <f>SUMIFS('A-methods'!S:S,'A-methods'!$AG:$AG,"absolute",'A-methods'!$AF:$AF,$B1522,'A-methods'!$J:$J,$C1522,'A-methods'!$A:$A,$D1522)</f>
        <v>0</v>
      </c>
      <c r="N1522" s="243">
        <f>SUMIFS('A-methods'!T:T,'A-methods'!$AG:$AG,"absolute",'A-methods'!$AF:$AF,$B1522,'A-methods'!$J:$J,$C1522,'A-methods'!$A:$A,$D1522)</f>
        <v>0</v>
      </c>
      <c r="O1522" s="243">
        <f>SUMIFS('A-methods'!U:U,'A-methods'!$AG:$AG,"absolute",'A-methods'!$AF:$AF,$B1522,'A-methods'!$J:$J,$C1522,'A-methods'!$A:$A,$D1522)</f>
        <v>0</v>
      </c>
      <c r="P1522" s="243">
        <f>SUMIFS('A-methods'!V:V,'A-methods'!$AG:$AG,"absolute",'A-methods'!$AF:$AF,$B1522,'A-methods'!$J:$J,$C1522,'A-methods'!$A:$A,$D1522)</f>
        <v>0</v>
      </c>
      <c r="Q1522" s="243">
        <f>SUMIFS('A-methods'!W:W,'A-methods'!$AG:$AG,"absolute",'A-methods'!$AF:$AF,$B1522,'A-methods'!$J:$J,$C1522,'A-methods'!$A:$A,$D1522)</f>
        <v>0</v>
      </c>
      <c r="R1522" s="243">
        <f>SUMIFS('A-methods'!X:X,'A-methods'!$AG:$AG,"absolute",'A-methods'!$AF:$AF,$B1522,'A-methods'!$J:$J,$C1522,'A-methods'!$A:$A,$D1522)</f>
        <v>0</v>
      </c>
      <c r="S1522" s="243">
        <f>SUMIFS('A-methods'!Y:Y,'A-methods'!$AG:$AG,"absolute",'A-methods'!$AF:$AF,$B1522,'A-methods'!$J:$J,$C1522,'A-methods'!$A:$A,$D1522)</f>
        <v>0</v>
      </c>
      <c r="T1522" s="243">
        <f>SUMIFS('A-methods'!Z:Z,'A-methods'!$AG:$AG,"absolute",'A-methods'!$AF:$AF,$B1522,'A-methods'!$J:$J,$C1522,'A-methods'!$A:$A,$D1522)</f>
        <v>0</v>
      </c>
      <c r="U1522" s="243">
        <f>SUMIFS('A-methods'!AA:AA,'A-methods'!$AG:$AG,"absolute",'A-methods'!$AF:$AF,$B1522,'A-methods'!$J:$J,$C1522,'A-methods'!$A:$A,$D1522)</f>
        <v>0</v>
      </c>
      <c r="V1522" s="243">
        <f>SUMIFS('A-methods'!AB:AB,'A-methods'!$AG:$AG,"absolute",'A-methods'!$AF:$AF,$B1522,'A-methods'!$J:$J,$C1522,'A-methods'!$A:$A,$D1522)</f>
        <v>0</v>
      </c>
      <c r="W1522" s="243">
        <f>SUMIFS('A-methods'!AC:AC,'A-methods'!$AG:$AG,"absolute",'A-methods'!$AF:$AF,$B1522,'A-methods'!$J:$J,$C1522,'A-methods'!$A:$A,$D1522)</f>
        <v>0</v>
      </c>
      <c r="X1522" s="243">
        <f>SUMIFS('A-methods'!AD:AD,'A-methods'!$AG:$AG,"absolute",'A-methods'!$AF:$AF,$B1522,'A-methods'!$J:$J,$C1522,'A-methods'!$A:$A,$D1522)</f>
        <v>0</v>
      </c>
      <c r="Y1522" s="243">
        <f>SUMIFS('A-methods'!AE:AE,'A-methods'!$AG:$AG,"absolute",'A-methods'!$AF:$AF,$B1522,'A-methods'!$J:$J,$C1522,'A-methods'!$A:$A,$D1522)</f>
        <v>0</v>
      </c>
    </row>
    <row r="1523" spans="1:25">
      <c r="A1523" s="238" t="s">
        <v>87</v>
      </c>
      <c r="B1523" s="221" t="s">
        <v>88</v>
      </c>
      <c r="C1523" s="274" t="str">
        <f t="shared" si="147"/>
        <v>WA</v>
      </c>
      <c r="D1523" s="272" t="str">
        <f t="shared" si="149"/>
        <v>High</v>
      </c>
      <c r="E1523" s="195">
        <f>SUMIFS('A-methods'!K:K,'A-methods'!$AG:$AG,"absolute",'A-methods'!$AF:$AF,$B1523,'A-methods'!$J:$J,$C1523,'A-methods'!$A:$A,$D1523)</f>
        <v>0</v>
      </c>
      <c r="F1523" s="243">
        <f>SUMIFS('A-methods'!L:L,'A-methods'!$AG:$AG,"absolute",'A-methods'!$AF:$AF,$B1523,'A-methods'!$J:$J,$C1523,'A-methods'!$A:$A,$D1523)</f>
        <v>0</v>
      </c>
      <c r="G1523" s="243">
        <f>SUMIFS('A-methods'!M:M,'A-methods'!$AG:$AG,"absolute",'A-methods'!$AF:$AF,$B1523,'A-methods'!$J:$J,$C1523,'A-methods'!$A:$A,$D1523)</f>
        <v>0</v>
      </c>
      <c r="H1523" s="243">
        <f>SUMIFS('A-methods'!N:N,'A-methods'!$AG:$AG,"absolute",'A-methods'!$AF:$AF,$B1523,'A-methods'!$J:$J,$C1523,'A-methods'!$A:$A,$D1523)</f>
        <v>0</v>
      </c>
      <c r="I1523" s="243">
        <f>SUMIFS('A-methods'!O:O,'A-methods'!$AG:$AG,"absolute",'A-methods'!$AF:$AF,$B1523,'A-methods'!$J:$J,$C1523,'A-methods'!$A:$A,$D1523)</f>
        <v>0</v>
      </c>
      <c r="J1523" s="243">
        <f>SUMIFS('A-methods'!P:P,'A-methods'!$AG:$AG,"absolute",'A-methods'!$AF:$AF,$B1523,'A-methods'!$J:$J,$C1523,'A-methods'!$A:$A,$D1523)</f>
        <v>0</v>
      </c>
      <c r="K1523" s="243">
        <f>SUMIFS('A-methods'!Q:Q,'A-methods'!$AG:$AG,"absolute",'A-methods'!$AF:$AF,$B1523,'A-methods'!$J:$J,$C1523,'A-methods'!$A:$A,$D1523)</f>
        <v>0</v>
      </c>
      <c r="L1523" s="243">
        <f>SUMIFS('A-methods'!R:R,'A-methods'!$AG:$AG,"absolute",'A-methods'!$AF:$AF,$B1523,'A-methods'!$J:$J,$C1523,'A-methods'!$A:$A,$D1523)</f>
        <v>0</v>
      </c>
      <c r="M1523" s="243">
        <f>SUMIFS('A-methods'!S:S,'A-methods'!$AG:$AG,"absolute",'A-methods'!$AF:$AF,$B1523,'A-methods'!$J:$J,$C1523,'A-methods'!$A:$A,$D1523)</f>
        <v>0</v>
      </c>
      <c r="N1523" s="243">
        <f>SUMIFS('A-methods'!T:T,'A-methods'!$AG:$AG,"absolute",'A-methods'!$AF:$AF,$B1523,'A-methods'!$J:$J,$C1523,'A-methods'!$A:$A,$D1523)</f>
        <v>0</v>
      </c>
      <c r="O1523" s="243">
        <f>SUMIFS('A-methods'!U:U,'A-methods'!$AG:$AG,"absolute",'A-methods'!$AF:$AF,$B1523,'A-methods'!$J:$J,$C1523,'A-methods'!$A:$A,$D1523)</f>
        <v>0</v>
      </c>
      <c r="P1523" s="243">
        <f>SUMIFS('A-methods'!V:V,'A-methods'!$AG:$AG,"absolute",'A-methods'!$AF:$AF,$B1523,'A-methods'!$J:$J,$C1523,'A-methods'!$A:$A,$D1523)</f>
        <v>0</v>
      </c>
      <c r="Q1523" s="243">
        <f>SUMIFS('A-methods'!W:W,'A-methods'!$AG:$AG,"absolute",'A-methods'!$AF:$AF,$B1523,'A-methods'!$J:$J,$C1523,'A-methods'!$A:$A,$D1523)</f>
        <v>0</v>
      </c>
      <c r="R1523" s="243">
        <f>SUMIFS('A-methods'!X:X,'A-methods'!$AG:$AG,"absolute",'A-methods'!$AF:$AF,$B1523,'A-methods'!$J:$J,$C1523,'A-methods'!$A:$A,$D1523)</f>
        <v>0</v>
      </c>
      <c r="S1523" s="243">
        <f>SUMIFS('A-methods'!Y:Y,'A-methods'!$AG:$AG,"absolute",'A-methods'!$AF:$AF,$B1523,'A-methods'!$J:$J,$C1523,'A-methods'!$A:$A,$D1523)</f>
        <v>0</v>
      </c>
      <c r="T1523" s="243">
        <f>SUMIFS('A-methods'!Z:Z,'A-methods'!$AG:$AG,"absolute",'A-methods'!$AF:$AF,$B1523,'A-methods'!$J:$J,$C1523,'A-methods'!$A:$A,$D1523)</f>
        <v>0</v>
      </c>
      <c r="U1523" s="243">
        <f>SUMIFS('A-methods'!AA:AA,'A-methods'!$AG:$AG,"absolute",'A-methods'!$AF:$AF,$B1523,'A-methods'!$J:$J,$C1523,'A-methods'!$A:$A,$D1523)</f>
        <v>0</v>
      </c>
      <c r="V1523" s="243">
        <f>SUMIFS('A-methods'!AB:AB,'A-methods'!$AG:$AG,"absolute",'A-methods'!$AF:$AF,$B1523,'A-methods'!$J:$J,$C1523,'A-methods'!$A:$A,$D1523)</f>
        <v>0</v>
      </c>
      <c r="W1523" s="243">
        <f>SUMIFS('A-methods'!AC:AC,'A-methods'!$AG:$AG,"absolute",'A-methods'!$AF:$AF,$B1523,'A-methods'!$J:$J,$C1523,'A-methods'!$A:$A,$D1523)</f>
        <v>0</v>
      </c>
      <c r="X1523" s="243">
        <f>SUMIFS('A-methods'!AD:AD,'A-methods'!$AG:$AG,"absolute",'A-methods'!$AF:$AF,$B1523,'A-methods'!$J:$J,$C1523,'A-methods'!$A:$A,$D1523)</f>
        <v>0</v>
      </c>
      <c r="Y1523" s="243">
        <f>SUMIFS('A-methods'!AE:AE,'A-methods'!$AG:$AG,"absolute",'A-methods'!$AF:$AF,$B1523,'A-methods'!$J:$J,$C1523,'A-methods'!$A:$A,$D1523)</f>
        <v>0</v>
      </c>
    </row>
    <row r="1524" spans="1:25">
      <c r="A1524" s="237" t="s">
        <v>91</v>
      </c>
      <c r="B1524" s="221" t="s">
        <v>92</v>
      </c>
      <c r="C1524" s="274" t="str">
        <f t="shared" si="147"/>
        <v>WA</v>
      </c>
      <c r="D1524" s="272" t="str">
        <f t="shared" si="149"/>
        <v>High</v>
      </c>
      <c r="E1524" s="195">
        <f>SUMIFS('A-methods'!K:K,'A-methods'!$AG:$AG,"absolute",'A-methods'!$AF:$AF,$B1524,'A-methods'!$J:$J,$C1524,'A-methods'!$A:$A,$D1524)</f>
        <v>0</v>
      </c>
      <c r="F1524" s="243">
        <f>SUMIFS('A-methods'!L:L,'A-methods'!$AG:$AG,"absolute",'A-methods'!$AF:$AF,$B1524,'A-methods'!$J:$J,$C1524,'A-methods'!$A:$A,$D1524)</f>
        <v>0</v>
      </c>
      <c r="G1524" s="243">
        <f>SUMIFS('A-methods'!M:M,'A-methods'!$AG:$AG,"absolute",'A-methods'!$AF:$AF,$B1524,'A-methods'!$J:$J,$C1524,'A-methods'!$A:$A,$D1524)</f>
        <v>0</v>
      </c>
      <c r="H1524" s="243">
        <f>SUMIFS('A-methods'!N:N,'A-methods'!$AG:$AG,"absolute",'A-methods'!$AF:$AF,$B1524,'A-methods'!$J:$J,$C1524,'A-methods'!$A:$A,$D1524)</f>
        <v>0</v>
      </c>
      <c r="I1524" s="243">
        <f>SUMIFS('A-methods'!O:O,'A-methods'!$AG:$AG,"absolute",'A-methods'!$AF:$AF,$B1524,'A-methods'!$J:$J,$C1524,'A-methods'!$A:$A,$D1524)</f>
        <v>0</v>
      </c>
      <c r="J1524" s="243">
        <f>SUMIFS('A-methods'!P:P,'A-methods'!$AG:$AG,"absolute",'A-methods'!$AF:$AF,$B1524,'A-methods'!$J:$J,$C1524,'A-methods'!$A:$A,$D1524)</f>
        <v>0</v>
      </c>
      <c r="K1524" s="243">
        <f>SUMIFS('A-methods'!Q:Q,'A-methods'!$AG:$AG,"absolute",'A-methods'!$AF:$AF,$B1524,'A-methods'!$J:$J,$C1524,'A-methods'!$A:$A,$D1524)</f>
        <v>0</v>
      </c>
      <c r="L1524" s="243">
        <f>SUMIFS('A-methods'!R:R,'A-methods'!$AG:$AG,"absolute",'A-methods'!$AF:$AF,$B1524,'A-methods'!$J:$J,$C1524,'A-methods'!$A:$A,$D1524)</f>
        <v>0</v>
      </c>
      <c r="M1524" s="243">
        <f>SUMIFS('A-methods'!S:S,'A-methods'!$AG:$AG,"absolute",'A-methods'!$AF:$AF,$B1524,'A-methods'!$J:$J,$C1524,'A-methods'!$A:$A,$D1524)</f>
        <v>0</v>
      </c>
      <c r="N1524" s="243">
        <f>SUMIFS('A-methods'!T:T,'A-methods'!$AG:$AG,"absolute",'A-methods'!$AF:$AF,$B1524,'A-methods'!$J:$J,$C1524,'A-methods'!$A:$A,$D1524)</f>
        <v>0</v>
      </c>
      <c r="O1524" s="243">
        <f>SUMIFS('A-methods'!U:U,'A-methods'!$AG:$AG,"absolute",'A-methods'!$AF:$AF,$B1524,'A-methods'!$J:$J,$C1524,'A-methods'!$A:$A,$D1524)</f>
        <v>0</v>
      </c>
      <c r="P1524" s="243">
        <f>SUMIFS('A-methods'!V:V,'A-methods'!$AG:$AG,"absolute",'A-methods'!$AF:$AF,$B1524,'A-methods'!$J:$J,$C1524,'A-methods'!$A:$A,$D1524)</f>
        <v>0</v>
      </c>
      <c r="Q1524" s="243">
        <f>SUMIFS('A-methods'!W:W,'A-methods'!$AG:$AG,"absolute",'A-methods'!$AF:$AF,$B1524,'A-methods'!$J:$J,$C1524,'A-methods'!$A:$A,$D1524)</f>
        <v>0</v>
      </c>
      <c r="R1524" s="243">
        <f>SUMIFS('A-methods'!X:X,'A-methods'!$AG:$AG,"absolute",'A-methods'!$AF:$AF,$B1524,'A-methods'!$J:$J,$C1524,'A-methods'!$A:$A,$D1524)</f>
        <v>0</v>
      </c>
      <c r="S1524" s="243">
        <f>SUMIFS('A-methods'!Y:Y,'A-methods'!$AG:$AG,"absolute",'A-methods'!$AF:$AF,$B1524,'A-methods'!$J:$J,$C1524,'A-methods'!$A:$A,$D1524)</f>
        <v>0</v>
      </c>
      <c r="T1524" s="243">
        <f>SUMIFS('A-methods'!Z:Z,'A-methods'!$AG:$AG,"absolute",'A-methods'!$AF:$AF,$B1524,'A-methods'!$J:$J,$C1524,'A-methods'!$A:$A,$D1524)</f>
        <v>0</v>
      </c>
      <c r="U1524" s="243">
        <f>SUMIFS('A-methods'!AA:AA,'A-methods'!$AG:$AG,"absolute",'A-methods'!$AF:$AF,$B1524,'A-methods'!$J:$J,$C1524,'A-methods'!$A:$A,$D1524)</f>
        <v>0</v>
      </c>
      <c r="V1524" s="243">
        <f>SUMIFS('A-methods'!AB:AB,'A-methods'!$AG:$AG,"absolute",'A-methods'!$AF:$AF,$B1524,'A-methods'!$J:$J,$C1524,'A-methods'!$A:$A,$D1524)</f>
        <v>0</v>
      </c>
      <c r="W1524" s="243">
        <f>SUMIFS('A-methods'!AC:AC,'A-methods'!$AG:$AG,"absolute",'A-methods'!$AF:$AF,$B1524,'A-methods'!$J:$J,$C1524,'A-methods'!$A:$A,$D1524)</f>
        <v>0</v>
      </c>
      <c r="X1524" s="243">
        <f>SUMIFS('A-methods'!AD:AD,'A-methods'!$AG:$AG,"absolute",'A-methods'!$AF:$AF,$B1524,'A-methods'!$J:$J,$C1524,'A-methods'!$A:$A,$D1524)</f>
        <v>0</v>
      </c>
      <c r="Y1524" s="243">
        <f>SUMIFS('A-methods'!AE:AE,'A-methods'!$AG:$AG,"absolute",'A-methods'!$AF:$AF,$B1524,'A-methods'!$J:$J,$C1524,'A-methods'!$A:$A,$D1524)</f>
        <v>0</v>
      </c>
    </row>
    <row r="1525" spans="1:25">
      <c r="A1525" s="237" t="s">
        <v>97</v>
      </c>
      <c r="B1525" s="221" t="s">
        <v>98</v>
      </c>
      <c r="C1525" s="274" t="str">
        <f t="shared" si="147"/>
        <v>WA</v>
      </c>
      <c r="D1525" s="272" t="str">
        <f t="shared" si="149"/>
        <v>High</v>
      </c>
      <c r="E1525" s="195">
        <f>SUMIFS('A-methods'!K:K,'A-methods'!$AG:$AG,"absolute",'A-methods'!$AF:$AF,$B1525,'A-methods'!$J:$J,$C1525,'A-methods'!$A:$A,$D1525)</f>
        <v>0</v>
      </c>
      <c r="F1525" s="243">
        <f>SUMIFS('A-methods'!L:L,'A-methods'!$AG:$AG,"absolute",'A-methods'!$AF:$AF,$B1525,'A-methods'!$J:$J,$C1525,'A-methods'!$A:$A,$D1525)</f>
        <v>0</v>
      </c>
      <c r="G1525" s="243">
        <f>SUMIFS('A-methods'!M:M,'A-methods'!$AG:$AG,"absolute",'A-methods'!$AF:$AF,$B1525,'A-methods'!$J:$J,$C1525,'A-methods'!$A:$A,$D1525)</f>
        <v>0</v>
      </c>
      <c r="H1525" s="243">
        <f>SUMIFS('A-methods'!N:N,'A-methods'!$AG:$AG,"absolute",'A-methods'!$AF:$AF,$B1525,'A-methods'!$J:$J,$C1525,'A-methods'!$A:$A,$D1525)</f>
        <v>0</v>
      </c>
      <c r="I1525" s="243">
        <f>SUMIFS('A-methods'!O:O,'A-methods'!$AG:$AG,"absolute",'A-methods'!$AF:$AF,$B1525,'A-methods'!$J:$J,$C1525,'A-methods'!$A:$A,$D1525)</f>
        <v>0</v>
      </c>
      <c r="J1525" s="243">
        <f>SUMIFS('A-methods'!P:P,'A-methods'!$AG:$AG,"absolute",'A-methods'!$AF:$AF,$B1525,'A-methods'!$J:$J,$C1525,'A-methods'!$A:$A,$D1525)</f>
        <v>0</v>
      </c>
      <c r="K1525" s="243">
        <f>SUMIFS('A-methods'!Q:Q,'A-methods'!$AG:$AG,"absolute",'A-methods'!$AF:$AF,$B1525,'A-methods'!$J:$J,$C1525,'A-methods'!$A:$A,$D1525)</f>
        <v>0</v>
      </c>
      <c r="L1525" s="243">
        <f>SUMIFS('A-methods'!R:R,'A-methods'!$AG:$AG,"absolute",'A-methods'!$AF:$AF,$B1525,'A-methods'!$J:$J,$C1525,'A-methods'!$A:$A,$D1525)</f>
        <v>0</v>
      </c>
      <c r="M1525" s="243">
        <f>SUMIFS('A-methods'!S:S,'A-methods'!$AG:$AG,"absolute",'A-methods'!$AF:$AF,$B1525,'A-methods'!$J:$J,$C1525,'A-methods'!$A:$A,$D1525)</f>
        <v>0</v>
      </c>
      <c r="N1525" s="243">
        <f>SUMIFS('A-methods'!T:T,'A-methods'!$AG:$AG,"absolute",'A-methods'!$AF:$AF,$B1525,'A-methods'!$J:$J,$C1525,'A-methods'!$A:$A,$D1525)</f>
        <v>0</v>
      </c>
      <c r="O1525" s="243">
        <f>SUMIFS('A-methods'!U:U,'A-methods'!$AG:$AG,"absolute",'A-methods'!$AF:$AF,$B1525,'A-methods'!$J:$J,$C1525,'A-methods'!$A:$A,$D1525)</f>
        <v>0</v>
      </c>
      <c r="P1525" s="243">
        <f>SUMIFS('A-methods'!V:V,'A-methods'!$AG:$AG,"absolute",'A-methods'!$AF:$AF,$B1525,'A-methods'!$J:$J,$C1525,'A-methods'!$A:$A,$D1525)</f>
        <v>0</v>
      </c>
      <c r="Q1525" s="243">
        <f>SUMIFS('A-methods'!W:W,'A-methods'!$AG:$AG,"absolute",'A-methods'!$AF:$AF,$B1525,'A-methods'!$J:$J,$C1525,'A-methods'!$A:$A,$D1525)</f>
        <v>0</v>
      </c>
      <c r="R1525" s="243">
        <f>SUMIFS('A-methods'!X:X,'A-methods'!$AG:$AG,"absolute",'A-methods'!$AF:$AF,$B1525,'A-methods'!$J:$J,$C1525,'A-methods'!$A:$A,$D1525)</f>
        <v>0</v>
      </c>
      <c r="S1525" s="243">
        <f>SUMIFS('A-methods'!Y:Y,'A-methods'!$AG:$AG,"absolute",'A-methods'!$AF:$AF,$B1525,'A-methods'!$J:$J,$C1525,'A-methods'!$A:$A,$D1525)</f>
        <v>0</v>
      </c>
      <c r="T1525" s="243">
        <f>SUMIFS('A-methods'!Z:Z,'A-methods'!$AG:$AG,"absolute",'A-methods'!$AF:$AF,$B1525,'A-methods'!$J:$J,$C1525,'A-methods'!$A:$A,$D1525)</f>
        <v>0</v>
      </c>
      <c r="U1525" s="243">
        <f>SUMIFS('A-methods'!AA:AA,'A-methods'!$AG:$AG,"absolute",'A-methods'!$AF:$AF,$B1525,'A-methods'!$J:$J,$C1525,'A-methods'!$A:$A,$D1525)</f>
        <v>0</v>
      </c>
      <c r="V1525" s="243">
        <f>SUMIFS('A-methods'!AB:AB,'A-methods'!$AG:$AG,"absolute",'A-methods'!$AF:$AF,$B1525,'A-methods'!$J:$J,$C1525,'A-methods'!$A:$A,$D1525)</f>
        <v>0</v>
      </c>
      <c r="W1525" s="243">
        <f>SUMIFS('A-methods'!AC:AC,'A-methods'!$AG:$AG,"absolute",'A-methods'!$AF:$AF,$B1525,'A-methods'!$J:$J,$C1525,'A-methods'!$A:$A,$D1525)</f>
        <v>0</v>
      </c>
      <c r="X1525" s="243">
        <f>SUMIFS('A-methods'!AD:AD,'A-methods'!$AG:$AG,"absolute",'A-methods'!$AF:$AF,$B1525,'A-methods'!$J:$J,$C1525,'A-methods'!$A:$A,$D1525)</f>
        <v>0</v>
      </c>
      <c r="Y1525" s="243">
        <f>SUMIFS('A-methods'!AE:AE,'A-methods'!$AG:$AG,"absolute",'A-methods'!$AF:$AF,$B1525,'A-methods'!$J:$J,$C1525,'A-methods'!$A:$A,$D1525)</f>
        <v>0</v>
      </c>
    </row>
    <row r="1526" spans="1:25">
      <c r="A1526" s="237" t="s">
        <v>107</v>
      </c>
      <c r="B1526" s="221" t="s">
        <v>108</v>
      </c>
      <c r="C1526" s="274" t="str">
        <f t="shared" si="147"/>
        <v>WA</v>
      </c>
      <c r="D1526" s="272" t="str">
        <f t="shared" si="149"/>
        <v>High</v>
      </c>
      <c r="E1526" s="195">
        <f>SUMIFS('A-methods'!K:K,'A-methods'!$AG:$AG,"absolute",'A-methods'!$AF:$AF,$B1526,'A-methods'!$J:$J,$C1526,'A-methods'!$A:$A,$D1526)</f>
        <v>0</v>
      </c>
      <c r="F1526" s="243">
        <f>SUMIFS('A-methods'!L:L,'A-methods'!$AG:$AG,"absolute",'A-methods'!$AF:$AF,$B1526,'A-methods'!$J:$J,$C1526,'A-methods'!$A:$A,$D1526)</f>
        <v>0</v>
      </c>
      <c r="G1526" s="243">
        <f>SUMIFS('A-methods'!M:M,'A-methods'!$AG:$AG,"absolute",'A-methods'!$AF:$AF,$B1526,'A-methods'!$J:$J,$C1526,'A-methods'!$A:$A,$D1526)</f>
        <v>0</v>
      </c>
      <c r="H1526" s="243">
        <f>SUMIFS('A-methods'!N:N,'A-methods'!$AG:$AG,"absolute",'A-methods'!$AF:$AF,$B1526,'A-methods'!$J:$J,$C1526,'A-methods'!$A:$A,$D1526)</f>
        <v>0</v>
      </c>
      <c r="I1526" s="243">
        <f>SUMIFS('A-methods'!O:O,'A-methods'!$AG:$AG,"absolute",'A-methods'!$AF:$AF,$B1526,'A-methods'!$J:$J,$C1526,'A-methods'!$A:$A,$D1526)</f>
        <v>0</v>
      </c>
      <c r="J1526" s="243">
        <f>SUMIFS('A-methods'!P:P,'A-methods'!$AG:$AG,"absolute",'A-methods'!$AF:$AF,$B1526,'A-methods'!$J:$J,$C1526,'A-methods'!$A:$A,$D1526)</f>
        <v>0</v>
      </c>
      <c r="K1526" s="243">
        <f>SUMIFS('A-methods'!Q:Q,'A-methods'!$AG:$AG,"absolute",'A-methods'!$AF:$AF,$B1526,'A-methods'!$J:$J,$C1526,'A-methods'!$A:$A,$D1526)</f>
        <v>0</v>
      </c>
      <c r="L1526" s="243">
        <f>SUMIFS('A-methods'!R:R,'A-methods'!$AG:$AG,"absolute",'A-methods'!$AF:$AF,$B1526,'A-methods'!$J:$J,$C1526,'A-methods'!$A:$A,$D1526)</f>
        <v>0</v>
      </c>
      <c r="M1526" s="243">
        <f>SUMIFS('A-methods'!S:S,'A-methods'!$AG:$AG,"absolute",'A-methods'!$AF:$AF,$B1526,'A-methods'!$J:$J,$C1526,'A-methods'!$A:$A,$D1526)</f>
        <v>0</v>
      </c>
      <c r="N1526" s="243">
        <f>SUMIFS('A-methods'!T:T,'A-methods'!$AG:$AG,"absolute",'A-methods'!$AF:$AF,$B1526,'A-methods'!$J:$J,$C1526,'A-methods'!$A:$A,$D1526)</f>
        <v>0</v>
      </c>
      <c r="O1526" s="243">
        <f>SUMIFS('A-methods'!U:U,'A-methods'!$AG:$AG,"absolute",'A-methods'!$AF:$AF,$B1526,'A-methods'!$J:$J,$C1526,'A-methods'!$A:$A,$D1526)</f>
        <v>0</v>
      </c>
      <c r="P1526" s="243">
        <f>SUMIFS('A-methods'!V:V,'A-methods'!$AG:$AG,"absolute",'A-methods'!$AF:$AF,$B1526,'A-methods'!$J:$J,$C1526,'A-methods'!$A:$A,$D1526)</f>
        <v>0</v>
      </c>
      <c r="Q1526" s="243">
        <f>SUMIFS('A-methods'!W:W,'A-methods'!$AG:$AG,"absolute",'A-methods'!$AF:$AF,$B1526,'A-methods'!$J:$J,$C1526,'A-methods'!$A:$A,$D1526)</f>
        <v>0</v>
      </c>
      <c r="R1526" s="243">
        <f>SUMIFS('A-methods'!X:X,'A-methods'!$AG:$AG,"absolute",'A-methods'!$AF:$AF,$B1526,'A-methods'!$J:$J,$C1526,'A-methods'!$A:$A,$D1526)</f>
        <v>0</v>
      </c>
      <c r="S1526" s="243">
        <f>SUMIFS('A-methods'!Y:Y,'A-methods'!$AG:$AG,"absolute",'A-methods'!$AF:$AF,$B1526,'A-methods'!$J:$J,$C1526,'A-methods'!$A:$A,$D1526)</f>
        <v>0</v>
      </c>
      <c r="T1526" s="243">
        <f>SUMIFS('A-methods'!Z:Z,'A-methods'!$AG:$AG,"absolute",'A-methods'!$AF:$AF,$B1526,'A-methods'!$J:$J,$C1526,'A-methods'!$A:$A,$D1526)</f>
        <v>0</v>
      </c>
      <c r="U1526" s="243">
        <f>SUMIFS('A-methods'!AA:AA,'A-methods'!$AG:$AG,"absolute",'A-methods'!$AF:$AF,$B1526,'A-methods'!$J:$J,$C1526,'A-methods'!$A:$A,$D1526)</f>
        <v>0</v>
      </c>
      <c r="V1526" s="243">
        <f>SUMIFS('A-methods'!AB:AB,'A-methods'!$AG:$AG,"absolute",'A-methods'!$AF:$AF,$B1526,'A-methods'!$J:$J,$C1526,'A-methods'!$A:$A,$D1526)</f>
        <v>0</v>
      </c>
      <c r="W1526" s="243">
        <f>SUMIFS('A-methods'!AC:AC,'A-methods'!$AG:$AG,"absolute",'A-methods'!$AF:$AF,$B1526,'A-methods'!$J:$J,$C1526,'A-methods'!$A:$A,$D1526)</f>
        <v>0</v>
      </c>
      <c r="X1526" s="243">
        <f>SUMIFS('A-methods'!AD:AD,'A-methods'!$AG:$AG,"absolute",'A-methods'!$AF:$AF,$B1526,'A-methods'!$J:$J,$C1526,'A-methods'!$A:$A,$D1526)</f>
        <v>0</v>
      </c>
      <c r="Y1526" s="243">
        <f>SUMIFS('A-methods'!AE:AE,'A-methods'!$AG:$AG,"absolute",'A-methods'!$AF:$AF,$B1526,'A-methods'!$J:$J,$C1526,'A-methods'!$A:$A,$D1526)</f>
        <v>0</v>
      </c>
    </row>
    <row r="1527" spans="1:25">
      <c r="A1527" s="237" t="s">
        <v>115</v>
      </c>
      <c r="B1527" s="221" t="s">
        <v>116</v>
      </c>
      <c r="C1527" s="274" t="str">
        <f t="shared" si="147"/>
        <v>WA</v>
      </c>
      <c r="D1527" s="272" t="str">
        <f t="shared" si="149"/>
        <v>High</v>
      </c>
      <c r="E1527" s="195">
        <f>SUMIFS('A-methods'!K:K,'A-methods'!$AG:$AG,"absolute",'A-methods'!$AF:$AF,$B1527,'A-methods'!$J:$J,$C1527,'A-methods'!$A:$A,$D1527)</f>
        <v>0</v>
      </c>
      <c r="F1527" s="243">
        <f>SUMIFS('A-methods'!L:L,'A-methods'!$AG:$AG,"absolute",'A-methods'!$AF:$AF,$B1527,'A-methods'!$J:$J,$C1527,'A-methods'!$A:$A,$D1527)</f>
        <v>0</v>
      </c>
      <c r="G1527" s="243">
        <f>SUMIFS('A-methods'!M:M,'A-methods'!$AG:$AG,"absolute",'A-methods'!$AF:$AF,$B1527,'A-methods'!$J:$J,$C1527,'A-methods'!$A:$A,$D1527)</f>
        <v>0</v>
      </c>
      <c r="H1527" s="243">
        <f>SUMIFS('A-methods'!N:N,'A-methods'!$AG:$AG,"absolute",'A-methods'!$AF:$AF,$B1527,'A-methods'!$J:$J,$C1527,'A-methods'!$A:$A,$D1527)</f>
        <v>0</v>
      </c>
      <c r="I1527" s="243">
        <f>SUMIFS('A-methods'!O:O,'A-methods'!$AG:$AG,"absolute",'A-methods'!$AF:$AF,$B1527,'A-methods'!$J:$J,$C1527,'A-methods'!$A:$A,$D1527)</f>
        <v>0</v>
      </c>
      <c r="J1527" s="243">
        <f>SUMIFS('A-methods'!P:P,'A-methods'!$AG:$AG,"absolute",'A-methods'!$AF:$AF,$B1527,'A-methods'!$J:$J,$C1527,'A-methods'!$A:$A,$D1527)</f>
        <v>0</v>
      </c>
      <c r="K1527" s="243">
        <f>SUMIFS('A-methods'!Q:Q,'A-methods'!$AG:$AG,"absolute",'A-methods'!$AF:$AF,$B1527,'A-methods'!$J:$J,$C1527,'A-methods'!$A:$A,$D1527)</f>
        <v>0</v>
      </c>
      <c r="L1527" s="243">
        <f>SUMIFS('A-methods'!R:R,'A-methods'!$AG:$AG,"absolute",'A-methods'!$AF:$AF,$B1527,'A-methods'!$J:$J,$C1527,'A-methods'!$A:$A,$D1527)</f>
        <v>0</v>
      </c>
      <c r="M1527" s="243">
        <f>SUMIFS('A-methods'!S:S,'A-methods'!$AG:$AG,"absolute",'A-methods'!$AF:$AF,$B1527,'A-methods'!$J:$J,$C1527,'A-methods'!$A:$A,$D1527)</f>
        <v>0</v>
      </c>
      <c r="N1527" s="243">
        <f>SUMIFS('A-methods'!T:T,'A-methods'!$AG:$AG,"absolute",'A-methods'!$AF:$AF,$B1527,'A-methods'!$J:$J,$C1527,'A-methods'!$A:$A,$D1527)</f>
        <v>0</v>
      </c>
      <c r="O1527" s="243">
        <f>SUMIFS('A-methods'!U:U,'A-methods'!$AG:$AG,"absolute",'A-methods'!$AF:$AF,$B1527,'A-methods'!$J:$J,$C1527,'A-methods'!$A:$A,$D1527)</f>
        <v>0</v>
      </c>
      <c r="P1527" s="243">
        <f>SUMIFS('A-methods'!V:V,'A-methods'!$AG:$AG,"absolute",'A-methods'!$AF:$AF,$B1527,'A-methods'!$J:$J,$C1527,'A-methods'!$A:$A,$D1527)</f>
        <v>0</v>
      </c>
      <c r="Q1527" s="243">
        <f>SUMIFS('A-methods'!W:W,'A-methods'!$AG:$AG,"absolute",'A-methods'!$AF:$AF,$B1527,'A-methods'!$J:$J,$C1527,'A-methods'!$A:$A,$D1527)</f>
        <v>0</v>
      </c>
      <c r="R1527" s="243">
        <f>SUMIFS('A-methods'!X:X,'A-methods'!$AG:$AG,"absolute",'A-methods'!$AF:$AF,$B1527,'A-methods'!$J:$J,$C1527,'A-methods'!$A:$A,$D1527)</f>
        <v>0</v>
      </c>
      <c r="S1527" s="243">
        <f>SUMIFS('A-methods'!Y:Y,'A-methods'!$AG:$AG,"absolute",'A-methods'!$AF:$AF,$B1527,'A-methods'!$J:$J,$C1527,'A-methods'!$A:$A,$D1527)</f>
        <v>0</v>
      </c>
      <c r="T1527" s="243">
        <f>SUMIFS('A-methods'!Z:Z,'A-methods'!$AG:$AG,"absolute",'A-methods'!$AF:$AF,$B1527,'A-methods'!$J:$J,$C1527,'A-methods'!$A:$A,$D1527)</f>
        <v>0</v>
      </c>
      <c r="U1527" s="243">
        <f>SUMIFS('A-methods'!AA:AA,'A-methods'!$AG:$AG,"absolute",'A-methods'!$AF:$AF,$B1527,'A-methods'!$J:$J,$C1527,'A-methods'!$A:$A,$D1527)</f>
        <v>0</v>
      </c>
      <c r="V1527" s="243">
        <f>SUMIFS('A-methods'!AB:AB,'A-methods'!$AG:$AG,"absolute",'A-methods'!$AF:$AF,$B1527,'A-methods'!$J:$J,$C1527,'A-methods'!$A:$A,$D1527)</f>
        <v>0</v>
      </c>
      <c r="W1527" s="243">
        <f>SUMIFS('A-methods'!AC:AC,'A-methods'!$AG:$AG,"absolute",'A-methods'!$AF:$AF,$B1527,'A-methods'!$J:$J,$C1527,'A-methods'!$A:$A,$D1527)</f>
        <v>0</v>
      </c>
      <c r="X1527" s="243">
        <f>SUMIFS('A-methods'!AD:AD,'A-methods'!$AG:$AG,"absolute",'A-methods'!$AF:$AF,$B1527,'A-methods'!$J:$J,$C1527,'A-methods'!$A:$A,$D1527)</f>
        <v>0</v>
      </c>
      <c r="Y1527" s="243">
        <f>SUMIFS('A-methods'!AE:AE,'A-methods'!$AG:$AG,"absolute",'A-methods'!$AF:$AF,$B1527,'A-methods'!$J:$J,$C1527,'A-methods'!$A:$A,$D1527)</f>
        <v>0</v>
      </c>
    </row>
    <row r="1528" spans="1:25">
      <c r="A1528" s="237" t="s">
        <v>125</v>
      </c>
      <c r="B1528" s="221" t="s">
        <v>1208</v>
      </c>
      <c r="C1528" s="274" t="str">
        <f t="shared" si="147"/>
        <v>WA</v>
      </c>
      <c r="D1528" s="272" t="str">
        <f t="shared" si="149"/>
        <v>High</v>
      </c>
      <c r="E1528" s="195">
        <f>SUMIFS('A-methods'!K:K,'A-methods'!$AG:$AG,"absolute",'A-methods'!$AF:$AF,$B1528,'A-methods'!$J:$J,$C1528,'A-methods'!$A:$A,$D1528)</f>
        <v>0</v>
      </c>
      <c r="F1528" s="243">
        <f>SUMIFS('A-methods'!L:L,'A-methods'!$AG:$AG,"absolute",'A-methods'!$AF:$AF,$B1528,'A-methods'!$J:$J,$C1528,'A-methods'!$A:$A,$D1528)</f>
        <v>0</v>
      </c>
      <c r="G1528" s="243">
        <f>SUMIFS('A-methods'!M:M,'A-methods'!$AG:$AG,"absolute",'A-methods'!$AF:$AF,$B1528,'A-methods'!$J:$J,$C1528,'A-methods'!$A:$A,$D1528)</f>
        <v>0</v>
      </c>
      <c r="H1528" s="243">
        <f>SUMIFS('A-methods'!N:N,'A-methods'!$AG:$AG,"absolute",'A-methods'!$AF:$AF,$B1528,'A-methods'!$J:$J,$C1528,'A-methods'!$A:$A,$D1528)</f>
        <v>0</v>
      </c>
      <c r="I1528" s="243">
        <f>SUMIFS('A-methods'!O:O,'A-methods'!$AG:$AG,"absolute",'A-methods'!$AF:$AF,$B1528,'A-methods'!$J:$J,$C1528,'A-methods'!$A:$A,$D1528)</f>
        <v>0</v>
      </c>
      <c r="J1528" s="243">
        <f>SUMIFS('A-methods'!P:P,'A-methods'!$AG:$AG,"absolute",'A-methods'!$AF:$AF,$B1528,'A-methods'!$J:$J,$C1528,'A-methods'!$A:$A,$D1528)</f>
        <v>0</v>
      </c>
      <c r="K1528" s="243">
        <f>SUMIFS('A-methods'!Q:Q,'A-methods'!$AG:$AG,"absolute",'A-methods'!$AF:$AF,$B1528,'A-methods'!$J:$J,$C1528,'A-methods'!$A:$A,$D1528)</f>
        <v>0</v>
      </c>
      <c r="L1528" s="243">
        <f>SUMIFS('A-methods'!R:R,'A-methods'!$AG:$AG,"absolute",'A-methods'!$AF:$AF,$B1528,'A-methods'!$J:$J,$C1528,'A-methods'!$A:$A,$D1528)</f>
        <v>0</v>
      </c>
      <c r="M1528" s="243">
        <f>SUMIFS('A-methods'!S:S,'A-methods'!$AG:$AG,"absolute",'A-methods'!$AF:$AF,$B1528,'A-methods'!$J:$J,$C1528,'A-methods'!$A:$A,$D1528)</f>
        <v>0</v>
      </c>
      <c r="N1528" s="243">
        <f>SUMIFS('A-methods'!T:T,'A-methods'!$AG:$AG,"absolute",'A-methods'!$AF:$AF,$B1528,'A-methods'!$J:$J,$C1528,'A-methods'!$A:$A,$D1528)</f>
        <v>0</v>
      </c>
      <c r="O1528" s="243">
        <f>SUMIFS('A-methods'!U:U,'A-methods'!$AG:$AG,"absolute",'A-methods'!$AF:$AF,$B1528,'A-methods'!$J:$J,$C1528,'A-methods'!$A:$A,$D1528)</f>
        <v>0</v>
      </c>
      <c r="P1528" s="243">
        <f>SUMIFS('A-methods'!V:V,'A-methods'!$AG:$AG,"absolute",'A-methods'!$AF:$AF,$B1528,'A-methods'!$J:$J,$C1528,'A-methods'!$A:$A,$D1528)</f>
        <v>0</v>
      </c>
      <c r="Q1528" s="243">
        <f>SUMIFS('A-methods'!W:W,'A-methods'!$AG:$AG,"absolute",'A-methods'!$AF:$AF,$B1528,'A-methods'!$J:$J,$C1528,'A-methods'!$A:$A,$D1528)</f>
        <v>0</v>
      </c>
      <c r="R1528" s="243">
        <f>SUMIFS('A-methods'!X:X,'A-methods'!$AG:$AG,"absolute",'A-methods'!$AF:$AF,$B1528,'A-methods'!$J:$J,$C1528,'A-methods'!$A:$A,$D1528)</f>
        <v>0</v>
      </c>
      <c r="S1528" s="243">
        <f>SUMIFS('A-methods'!Y:Y,'A-methods'!$AG:$AG,"absolute",'A-methods'!$AF:$AF,$B1528,'A-methods'!$J:$J,$C1528,'A-methods'!$A:$A,$D1528)</f>
        <v>0</v>
      </c>
      <c r="T1528" s="243">
        <f>SUMIFS('A-methods'!Z:Z,'A-methods'!$AG:$AG,"absolute",'A-methods'!$AF:$AF,$B1528,'A-methods'!$J:$J,$C1528,'A-methods'!$A:$A,$D1528)</f>
        <v>0</v>
      </c>
      <c r="U1528" s="243">
        <f>SUMIFS('A-methods'!AA:AA,'A-methods'!$AG:$AG,"absolute",'A-methods'!$AF:$AF,$B1528,'A-methods'!$J:$J,$C1528,'A-methods'!$A:$A,$D1528)</f>
        <v>0</v>
      </c>
      <c r="V1528" s="243">
        <f>SUMIFS('A-methods'!AB:AB,'A-methods'!$AG:$AG,"absolute",'A-methods'!$AF:$AF,$B1528,'A-methods'!$J:$J,$C1528,'A-methods'!$A:$A,$D1528)</f>
        <v>0</v>
      </c>
      <c r="W1528" s="243">
        <f>SUMIFS('A-methods'!AC:AC,'A-methods'!$AG:$AG,"absolute",'A-methods'!$AF:$AF,$B1528,'A-methods'!$J:$J,$C1528,'A-methods'!$A:$A,$D1528)</f>
        <v>0</v>
      </c>
      <c r="X1528" s="243">
        <f>SUMIFS('A-methods'!AD:AD,'A-methods'!$AG:$AG,"absolute",'A-methods'!$AF:$AF,$B1528,'A-methods'!$J:$J,$C1528,'A-methods'!$A:$A,$D1528)</f>
        <v>0</v>
      </c>
      <c r="Y1528" s="243">
        <f>SUMIFS('A-methods'!AE:AE,'A-methods'!$AG:$AG,"absolute",'A-methods'!$AF:$AF,$B1528,'A-methods'!$J:$J,$C1528,'A-methods'!$A:$A,$D1528)</f>
        <v>0</v>
      </c>
    </row>
    <row r="1529" spans="1:25">
      <c r="A1529" s="237" t="s">
        <v>127</v>
      </c>
      <c r="B1529" s="221" t="s">
        <v>128</v>
      </c>
      <c r="C1529" s="274" t="str">
        <f t="shared" si="147"/>
        <v>WA</v>
      </c>
      <c r="D1529" s="272" t="str">
        <f t="shared" si="149"/>
        <v>High</v>
      </c>
      <c r="E1529" s="195">
        <f>SUMIFS('A-methods'!K:K,'A-methods'!$AG:$AG,"absolute",'A-methods'!$AF:$AF,$B1529,'A-methods'!$J:$J,$C1529,'A-methods'!$A:$A,$D1529)</f>
        <v>0</v>
      </c>
      <c r="F1529" s="243">
        <f>SUMIFS('A-methods'!L:L,'A-methods'!$AG:$AG,"absolute",'A-methods'!$AF:$AF,$B1529,'A-methods'!$J:$J,$C1529,'A-methods'!$A:$A,$D1529)</f>
        <v>0</v>
      </c>
      <c r="G1529" s="243">
        <f>SUMIFS('A-methods'!M:M,'A-methods'!$AG:$AG,"absolute",'A-methods'!$AF:$AF,$B1529,'A-methods'!$J:$J,$C1529,'A-methods'!$A:$A,$D1529)</f>
        <v>0</v>
      </c>
      <c r="H1529" s="243">
        <f>SUMIFS('A-methods'!N:N,'A-methods'!$AG:$AG,"absolute",'A-methods'!$AF:$AF,$B1529,'A-methods'!$J:$J,$C1529,'A-methods'!$A:$A,$D1529)</f>
        <v>0</v>
      </c>
      <c r="I1529" s="243">
        <f>SUMIFS('A-methods'!O:O,'A-methods'!$AG:$AG,"absolute",'A-methods'!$AF:$AF,$B1529,'A-methods'!$J:$J,$C1529,'A-methods'!$A:$A,$D1529)</f>
        <v>0</v>
      </c>
      <c r="J1529" s="243">
        <f>SUMIFS('A-methods'!P:P,'A-methods'!$AG:$AG,"absolute",'A-methods'!$AF:$AF,$B1529,'A-methods'!$J:$J,$C1529,'A-methods'!$A:$A,$D1529)</f>
        <v>0</v>
      </c>
      <c r="K1529" s="243">
        <f>SUMIFS('A-methods'!Q:Q,'A-methods'!$AG:$AG,"absolute",'A-methods'!$AF:$AF,$B1529,'A-methods'!$J:$J,$C1529,'A-methods'!$A:$A,$D1529)</f>
        <v>0</v>
      </c>
      <c r="L1529" s="243">
        <f>SUMIFS('A-methods'!R:R,'A-methods'!$AG:$AG,"absolute",'A-methods'!$AF:$AF,$B1529,'A-methods'!$J:$J,$C1529,'A-methods'!$A:$A,$D1529)</f>
        <v>0</v>
      </c>
      <c r="M1529" s="243">
        <f>SUMIFS('A-methods'!S:S,'A-methods'!$AG:$AG,"absolute",'A-methods'!$AF:$AF,$B1529,'A-methods'!$J:$J,$C1529,'A-methods'!$A:$A,$D1529)</f>
        <v>0</v>
      </c>
      <c r="N1529" s="243">
        <f>SUMIFS('A-methods'!T:T,'A-methods'!$AG:$AG,"absolute",'A-methods'!$AF:$AF,$B1529,'A-methods'!$J:$J,$C1529,'A-methods'!$A:$A,$D1529)</f>
        <v>0</v>
      </c>
      <c r="O1529" s="243">
        <f>SUMIFS('A-methods'!U:U,'A-methods'!$AG:$AG,"absolute",'A-methods'!$AF:$AF,$B1529,'A-methods'!$J:$J,$C1529,'A-methods'!$A:$A,$D1529)</f>
        <v>0</v>
      </c>
      <c r="P1529" s="243">
        <f>SUMIFS('A-methods'!V:V,'A-methods'!$AG:$AG,"absolute",'A-methods'!$AF:$AF,$B1529,'A-methods'!$J:$J,$C1529,'A-methods'!$A:$A,$D1529)</f>
        <v>0</v>
      </c>
      <c r="Q1529" s="243">
        <f>SUMIFS('A-methods'!W:W,'A-methods'!$AG:$AG,"absolute",'A-methods'!$AF:$AF,$B1529,'A-methods'!$J:$J,$C1529,'A-methods'!$A:$A,$D1529)</f>
        <v>0</v>
      </c>
      <c r="R1529" s="243">
        <f>SUMIFS('A-methods'!X:X,'A-methods'!$AG:$AG,"absolute",'A-methods'!$AF:$AF,$B1529,'A-methods'!$J:$J,$C1529,'A-methods'!$A:$A,$D1529)</f>
        <v>0</v>
      </c>
      <c r="S1529" s="243">
        <f>SUMIFS('A-methods'!Y:Y,'A-methods'!$AG:$AG,"absolute",'A-methods'!$AF:$AF,$B1529,'A-methods'!$J:$J,$C1529,'A-methods'!$A:$A,$D1529)</f>
        <v>0</v>
      </c>
      <c r="T1529" s="243">
        <f>SUMIFS('A-methods'!Z:Z,'A-methods'!$AG:$AG,"absolute",'A-methods'!$AF:$AF,$B1529,'A-methods'!$J:$J,$C1529,'A-methods'!$A:$A,$D1529)</f>
        <v>0</v>
      </c>
      <c r="U1529" s="243">
        <f>SUMIFS('A-methods'!AA:AA,'A-methods'!$AG:$AG,"absolute",'A-methods'!$AF:$AF,$B1529,'A-methods'!$J:$J,$C1529,'A-methods'!$A:$A,$D1529)</f>
        <v>0</v>
      </c>
      <c r="V1529" s="243">
        <f>SUMIFS('A-methods'!AB:AB,'A-methods'!$AG:$AG,"absolute",'A-methods'!$AF:$AF,$B1529,'A-methods'!$J:$J,$C1529,'A-methods'!$A:$A,$D1529)</f>
        <v>0</v>
      </c>
      <c r="W1529" s="243">
        <f>SUMIFS('A-methods'!AC:AC,'A-methods'!$AG:$AG,"absolute",'A-methods'!$AF:$AF,$B1529,'A-methods'!$J:$J,$C1529,'A-methods'!$A:$A,$D1529)</f>
        <v>0</v>
      </c>
      <c r="X1529" s="243">
        <f>SUMIFS('A-methods'!AD:AD,'A-methods'!$AG:$AG,"absolute",'A-methods'!$AF:$AF,$B1529,'A-methods'!$J:$J,$C1529,'A-methods'!$A:$A,$D1529)</f>
        <v>0</v>
      </c>
      <c r="Y1529" s="243">
        <f>SUMIFS('A-methods'!AE:AE,'A-methods'!$AG:$AG,"absolute",'A-methods'!$AF:$AF,$B1529,'A-methods'!$J:$J,$C1529,'A-methods'!$A:$A,$D1529)</f>
        <v>0</v>
      </c>
    </row>
    <row r="1530" spans="1:25">
      <c r="A1530" s="237" t="s">
        <v>254</v>
      </c>
      <c r="B1530" s="221" t="s">
        <v>202</v>
      </c>
      <c r="C1530" s="274" t="str">
        <f t="shared" si="147"/>
        <v>WA</v>
      </c>
      <c r="D1530" s="272" t="str">
        <f t="shared" si="149"/>
        <v>High</v>
      </c>
      <c r="E1530" s="195">
        <f>SUMIFS('A-methods'!K:K,'A-methods'!$AG:$AG,"absolute",'A-methods'!$AF:$AF,$B1530,'A-methods'!$J:$J,$C1530,'A-methods'!$A:$A,$D1530)</f>
        <v>0</v>
      </c>
      <c r="F1530" s="243">
        <f>SUMIFS('A-methods'!L:L,'A-methods'!$AG:$AG,"absolute",'A-methods'!$AF:$AF,$B1530,'A-methods'!$J:$J,$C1530,'A-methods'!$A:$A,$D1530)</f>
        <v>0</v>
      </c>
      <c r="G1530" s="243">
        <f>SUMIFS('A-methods'!M:M,'A-methods'!$AG:$AG,"absolute",'A-methods'!$AF:$AF,$B1530,'A-methods'!$J:$J,$C1530,'A-methods'!$A:$A,$D1530)</f>
        <v>0</v>
      </c>
      <c r="H1530" s="243">
        <f>SUMIFS('A-methods'!N:N,'A-methods'!$AG:$AG,"absolute",'A-methods'!$AF:$AF,$B1530,'A-methods'!$J:$J,$C1530,'A-methods'!$A:$A,$D1530)</f>
        <v>0</v>
      </c>
      <c r="I1530" s="243">
        <f>SUMIFS('A-methods'!O:O,'A-methods'!$AG:$AG,"absolute",'A-methods'!$AF:$AF,$B1530,'A-methods'!$J:$J,$C1530,'A-methods'!$A:$A,$D1530)</f>
        <v>0</v>
      </c>
      <c r="J1530" s="243">
        <f>SUMIFS('A-methods'!P:P,'A-methods'!$AG:$AG,"absolute",'A-methods'!$AF:$AF,$B1530,'A-methods'!$J:$J,$C1530,'A-methods'!$A:$A,$D1530)</f>
        <v>0</v>
      </c>
      <c r="K1530" s="243">
        <f>SUMIFS('A-methods'!Q:Q,'A-methods'!$AG:$AG,"absolute",'A-methods'!$AF:$AF,$B1530,'A-methods'!$J:$J,$C1530,'A-methods'!$A:$A,$D1530)</f>
        <v>0</v>
      </c>
      <c r="L1530" s="243">
        <f>SUMIFS('A-methods'!R:R,'A-methods'!$AG:$AG,"absolute",'A-methods'!$AF:$AF,$B1530,'A-methods'!$J:$J,$C1530,'A-methods'!$A:$A,$D1530)</f>
        <v>0</v>
      </c>
      <c r="M1530" s="243">
        <f>SUMIFS('A-methods'!S:S,'A-methods'!$AG:$AG,"absolute",'A-methods'!$AF:$AF,$B1530,'A-methods'!$J:$J,$C1530,'A-methods'!$A:$A,$D1530)</f>
        <v>0</v>
      </c>
      <c r="N1530" s="243">
        <f>SUMIFS('A-methods'!T:T,'A-methods'!$AG:$AG,"absolute",'A-methods'!$AF:$AF,$B1530,'A-methods'!$J:$J,$C1530,'A-methods'!$A:$A,$D1530)</f>
        <v>0</v>
      </c>
      <c r="O1530" s="243">
        <f>SUMIFS('A-methods'!U:U,'A-methods'!$AG:$AG,"absolute",'A-methods'!$AF:$AF,$B1530,'A-methods'!$J:$J,$C1530,'A-methods'!$A:$A,$D1530)</f>
        <v>0</v>
      </c>
      <c r="P1530" s="243">
        <f>SUMIFS('A-methods'!V:V,'A-methods'!$AG:$AG,"absolute",'A-methods'!$AF:$AF,$B1530,'A-methods'!$J:$J,$C1530,'A-methods'!$A:$A,$D1530)</f>
        <v>0</v>
      </c>
      <c r="Q1530" s="243">
        <f>SUMIFS('A-methods'!W:W,'A-methods'!$AG:$AG,"absolute",'A-methods'!$AF:$AF,$B1530,'A-methods'!$J:$J,$C1530,'A-methods'!$A:$A,$D1530)</f>
        <v>0</v>
      </c>
      <c r="R1530" s="243">
        <f>SUMIFS('A-methods'!X:X,'A-methods'!$AG:$AG,"absolute",'A-methods'!$AF:$AF,$B1530,'A-methods'!$J:$J,$C1530,'A-methods'!$A:$A,$D1530)</f>
        <v>0</v>
      </c>
      <c r="S1530" s="243">
        <f>SUMIFS('A-methods'!Y:Y,'A-methods'!$AG:$AG,"absolute",'A-methods'!$AF:$AF,$B1530,'A-methods'!$J:$J,$C1530,'A-methods'!$A:$A,$D1530)</f>
        <v>0</v>
      </c>
      <c r="T1530" s="243">
        <f>SUMIFS('A-methods'!Z:Z,'A-methods'!$AG:$AG,"absolute",'A-methods'!$AF:$AF,$B1530,'A-methods'!$J:$J,$C1530,'A-methods'!$A:$A,$D1530)</f>
        <v>0</v>
      </c>
      <c r="U1530" s="243">
        <f>SUMIFS('A-methods'!AA:AA,'A-methods'!$AG:$AG,"absolute",'A-methods'!$AF:$AF,$B1530,'A-methods'!$J:$J,$C1530,'A-methods'!$A:$A,$D1530)</f>
        <v>0</v>
      </c>
      <c r="V1530" s="243">
        <f>SUMIFS('A-methods'!AB:AB,'A-methods'!$AG:$AG,"absolute",'A-methods'!$AF:$AF,$B1530,'A-methods'!$J:$J,$C1530,'A-methods'!$A:$A,$D1530)</f>
        <v>0</v>
      </c>
      <c r="W1530" s="243">
        <f>SUMIFS('A-methods'!AC:AC,'A-methods'!$AG:$AG,"absolute",'A-methods'!$AF:$AF,$B1530,'A-methods'!$J:$J,$C1530,'A-methods'!$A:$A,$D1530)</f>
        <v>0</v>
      </c>
      <c r="X1530" s="243">
        <f>SUMIFS('A-methods'!AD:AD,'A-methods'!$AG:$AG,"absolute",'A-methods'!$AF:$AF,$B1530,'A-methods'!$J:$J,$C1530,'A-methods'!$A:$A,$D1530)</f>
        <v>0</v>
      </c>
      <c r="Y1530" s="243">
        <f>SUMIFS('A-methods'!AE:AE,'A-methods'!$AG:$AG,"absolute",'A-methods'!$AF:$AF,$B1530,'A-methods'!$J:$J,$C1530,'A-methods'!$A:$A,$D1530)</f>
        <v>0</v>
      </c>
    </row>
    <row r="1531" spans="1:25">
      <c r="A1531" s="237" t="s">
        <v>255</v>
      </c>
      <c r="B1531" s="221" t="s">
        <v>227</v>
      </c>
      <c r="C1531" s="274" t="str">
        <f t="shared" si="147"/>
        <v>WA</v>
      </c>
      <c r="D1531" s="272" t="str">
        <f t="shared" si="149"/>
        <v>High</v>
      </c>
      <c r="E1531" s="195">
        <f>SUMIFS('A-methods'!K:K,'A-methods'!$AG:$AG,"absolute",'A-methods'!$AF:$AF,$B1531,'A-methods'!$J:$J,$C1531,'A-methods'!$A:$A,$D1531)</f>
        <v>0</v>
      </c>
      <c r="F1531" s="243">
        <f>SUMIFS('A-methods'!L:L,'A-methods'!$AG:$AG,"absolute",'A-methods'!$AF:$AF,$B1531,'A-methods'!$J:$J,$C1531,'A-methods'!$A:$A,$D1531)</f>
        <v>0</v>
      </c>
      <c r="G1531" s="243">
        <f>SUMIFS('A-methods'!M:M,'A-methods'!$AG:$AG,"absolute",'A-methods'!$AF:$AF,$B1531,'A-methods'!$J:$J,$C1531,'A-methods'!$A:$A,$D1531)</f>
        <v>0</v>
      </c>
      <c r="H1531" s="243">
        <f>SUMIFS('A-methods'!N:N,'A-methods'!$AG:$AG,"absolute",'A-methods'!$AF:$AF,$B1531,'A-methods'!$J:$J,$C1531,'A-methods'!$A:$A,$D1531)</f>
        <v>0</v>
      </c>
      <c r="I1531" s="243">
        <f>SUMIFS('A-methods'!O:O,'A-methods'!$AG:$AG,"absolute",'A-methods'!$AF:$AF,$B1531,'A-methods'!$J:$J,$C1531,'A-methods'!$A:$A,$D1531)</f>
        <v>0</v>
      </c>
      <c r="J1531" s="243">
        <f>SUMIFS('A-methods'!P:P,'A-methods'!$AG:$AG,"absolute",'A-methods'!$AF:$AF,$B1531,'A-methods'!$J:$J,$C1531,'A-methods'!$A:$A,$D1531)</f>
        <v>0</v>
      </c>
      <c r="K1531" s="243">
        <f>SUMIFS('A-methods'!Q:Q,'A-methods'!$AG:$AG,"absolute",'A-methods'!$AF:$AF,$B1531,'A-methods'!$J:$J,$C1531,'A-methods'!$A:$A,$D1531)</f>
        <v>0</v>
      </c>
      <c r="L1531" s="243">
        <f>SUMIFS('A-methods'!R:R,'A-methods'!$AG:$AG,"absolute",'A-methods'!$AF:$AF,$B1531,'A-methods'!$J:$J,$C1531,'A-methods'!$A:$A,$D1531)</f>
        <v>0</v>
      </c>
      <c r="M1531" s="243">
        <f>SUMIFS('A-methods'!S:S,'A-methods'!$AG:$AG,"absolute",'A-methods'!$AF:$AF,$B1531,'A-methods'!$J:$J,$C1531,'A-methods'!$A:$A,$D1531)</f>
        <v>0</v>
      </c>
      <c r="N1531" s="243">
        <f>SUMIFS('A-methods'!T:T,'A-methods'!$AG:$AG,"absolute",'A-methods'!$AF:$AF,$B1531,'A-methods'!$J:$J,$C1531,'A-methods'!$A:$A,$D1531)</f>
        <v>0</v>
      </c>
      <c r="O1531" s="243">
        <f>SUMIFS('A-methods'!U:U,'A-methods'!$AG:$AG,"absolute",'A-methods'!$AF:$AF,$B1531,'A-methods'!$J:$J,$C1531,'A-methods'!$A:$A,$D1531)</f>
        <v>0</v>
      </c>
      <c r="P1531" s="243">
        <f>SUMIFS('A-methods'!V:V,'A-methods'!$AG:$AG,"absolute",'A-methods'!$AF:$AF,$B1531,'A-methods'!$J:$J,$C1531,'A-methods'!$A:$A,$D1531)</f>
        <v>0</v>
      </c>
      <c r="Q1531" s="243">
        <f>SUMIFS('A-methods'!W:W,'A-methods'!$AG:$AG,"absolute",'A-methods'!$AF:$AF,$B1531,'A-methods'!$J:$J,$C1531,'A-methods'!$A:$A,$D1531)</f>
        <v>0</v>
      </c>
      <c r="R1531" s="243">
        <f>SUMIFS('A-methods'!X:X,'A-methods'!$AG:$AG,"absolute",'A-methods'!$AF:$AF,$B1531,'A-methods'!$J:$J,$C1531,'A-methods'!$A:$A,$D1531)</f>
        <v>0</v>
      </c>
      <c r="S1531" s="243">
        <f>SUMIFS('A-methods'!Y:Y,'A-methods'!$AG:$AG,"absolute",'A-methods'!$AF:$AF,$B1531,'A-methods'!$J:$J,$C1531,'A-methods'!$A:$A,$D1531)</f>
        <v>0</v>
      </c>
      <c r="T1531" s="243">
        <f>SUMIFS('A-methods'!Z:Z,'A-methods'!$AG:$AG,"absolute",'A-methods'!$AF:$AF,$B1531,'A-methods'!$J:$J,$C1531,'A-methods'!$A:$A,$D1531)</f>
        <v>0</v>
      </c>
      <c r="U1531" s="243">
        <f>SUMIFS('A-methods'!AA:AA,'A-methods'!$AG:$AG,"absolute",'A-methods'!$AF:$AF,$B1531,'A-methods'!$J:$J,$C1531,'A-methods'!$A:$A,$D1531)</f>
        <v>0</v>
      </c>
      <c r="V1531" s="243">
        <f>SUMIFS('A-methods'!AB:AB,'A-methods'!$AG:$AG,"absolute",'A-methods'!$AF:$AF,$B1531,'A-methods'!$J:$J,$C1531,'A-methods'!$A:$A,$D1531)</f>
        <v>0</v>
      </c>
      <c r="W1531" s="243">
        <f>SUMIFS('A-methods'!AC:AC,'A-methods'!$AG:$AG,"absolute",'A-methods'!$AF:$AF,$B1531,'A-methods'!$J:$J,$C1531,'A-methods'!$A:$A,$D1531)</f>
        <v>0</v>
      </c>
      <c r="X1531" s="243">
        <f>SUMIFS('A-methods'!AD:AD,'A-methods'!$AG:$AG,"absolute",'A-methods'!$AF:$AF,$B1531,'A-methods'!$J:$J,$C1531,'A-methods'!$A:$A,$D1531)</f>
        <v>0</v>
      </c>
      <c r="Y1531" s="243">
        <f>SUMIFS('A-methods'!AE:AE,'A-methods'!$AG:$AG,"absolute",'A-methods'!$AF:$AF,$B1531,'A-methods'!$J:$J,$C1531,'A-methods'!$A:$A,$D1531)</f>
        <v>0</v>
      </c>
    </row>
    <row r="1532" spans="1:25">
      <c r="A1532" s="237" t="s">
        <v>256</v>
      </c>
      <c r="B1532" s="221" t="s">
        <v>372</v>
      </c>
      <c r="C1532" s="274" t="str">
        <f t="shared" si="147"/>
        <v>WA</v>
      </c>
      <c r="D1532" s="272" t="str">
        <f t="shared" si="149"/>
        <v>High</v>
      </c>
      <c r="E1532" s="195">
        <f>SUMIFS('A-methods'!K:K,'A-methods'!$AG:$AG,"absolute",'A-methods'!$AF:$AF,$B1532,'A-methods'!$J:$J,$C1532,'A-methods'!$A:$A,$D1532)</f>
        <v>0</v>
      </c>
      <c r="F1532" s="243">
        <f>SUMIFS('A-methods'!L:L,'A-methods'!$AG:$AG,"absolute",'A-methods'!$AF:$AF,$B1532,'A-methods'!$J:$J,$C1532,'A-methods'!$A:$A,$D1532)</f>
        <v>0</v>
      </c>
      <c r="G1532" s="243">
        <f>SUMIFS('A-methods'!M:M,'A-methods'!$AG:$AG,"absolute",'A-methods'!$AF:$AF,$B1532,'A-methods'!$J:$J,$C1532,'A-methods'!$A:$A,$D1532)</f>
        <v>0</v>
      </c>
      <c r="H1532" s="243">
        <f>SUMIFS('A-methods'!N:N,'A-methods'!$AG:$AG,"absolute",'A-methods'!$AF:$AF,$B1532,'A-methods'!$J:$J,$C1532,'A-methods'!$A:$A,$D1532)</f>
        <v>0</v>
      </c>
      <c r="I1532" s="243">
        <f>SUMIFS('A-methods'!O:O,'A-methods'!$AG:$AG,"absolute",'A-methods'!$AF:$AF,$B1532,'A-methods'!$J:$J,$C1532,'A-methods'!$A:$A,$D1532)</f>
        <v>0</v>
      </c>
      <c r="J1532" s="243">
        <f>SUMIFS('A-methods'!P:P,'A-methods'!$AG:$AG,"absolute",'A-methods'!$AF:$AF,$B1532,'A-methods'!$J:$J,$C1532,'A-methods'!$A:$A,$D1532)</f>
        <v>0</v>
      </c>
      <c r="K1532" s="243">
        <f>SUMIFS('A-methods'!Q:Q,'A-methods'!$AG:$AG,"absolute",'A-methods'!$AF:$AF,$B1532,'A-methods'!$J:$J,$C1532,'A-methods'!$A:$A,$D1532)</f>
        <v>0</v>
      </c>
      <c r="L1532" s="243">
        <f>SUMIFS('A-methods'!R:R,'A-methods'!$AG:$AG,"absolute",'A-methods'!$AF:$AF,$B1532,'A-methods'!$J:$J,$C1532,'A-methods'!$A:$A,$D1532)</f>
        <v>0</v>
      </c>
      <c r="M1532" s="243">
        <f>SUMIFS('A-methods'!S:S,'A-methods'!$AG:$AG,"absolute",'A-methods'!$AF:$AF,$B1532,'A-methods'!$J:$J,$C1532,'A-methods'!$A:$A,$D1532)</f>
        <v>0</v>
      </c>
      <c r="N1532" s="243">
        <f>SUMIFS('A-methods'!T:T,'A-methods'!$AG:$AG,"absolute",'A-methods'!$AF:$AF,$B1532,'A-methods'!$J:$J,$C1532,'A-methods'!$A:$A,$D1532)</f>
        <v>0</v>
      </c>
      <c r="O1532" s="243">
        <f>SUMIFS('A-methods'!U:U,'A-methods'!$AG:$AG,"absolute",'A-methods'!$AF:$AF,$B1532,'A-methods'!$J:$J,$C1532,'A-methods'!$A:$A,$D1532)</f>
        <v>0</v>
      </c>
      <c r="P1532" s="243">
        <f>SUMIFS('A-methods'!V:V,'A-methods'!$AG:$AG,"absolute",'A-methods'!$AF:$AF,$B1532,'A-methods'!$J:$J,$C1532,'A-methods'!$A:$A,$D1532)</f>
        <v>0</v>
      </c>
      <c r="Q1532" s="243">
        <f>SUMIFS('A-methods'!W:W,'A-methods'!$AG:$AG,"absolute",'A-methods'!$AF:$AF,$B1532,'A-methods'!$J:$J,$C1532,'A-methods'!$A:$A,$D1532)</f>
        <v>0</v>
      </c>
      <c r="R1532" s="243">
        <f>SUMIFS('A-methods'!X:X,'A-methods'!$AG:$AG,"absolute",'A-methods'!$AF:$AF,$B1532,'A-methods'!$J:$J,$C1532,'A-methods'!$A:$A,$D1532)</f>
        <v>0</v>
      </c>
      <c r="S1532" s="243">
        <f>SUMIFS('A-methods'!Y:Y,'A-methods'!$AG:$AG,"absolute",'A-methods'!$AF:$AF,$B1532,'A-methods'!$J:$J,$C1532,'A-methods'!$A:$A,$D1532)</f>
        <v>0</v>
      </c>
      <c r="T1532" s="243">
        <f>SUMIFS('A-methods'!Z:Z,'A-methods'!$AG:$AG,"absolute",'A-methods'!$AF:$AF,$B1532,'A-methods'!$J:$J,$C1532,'A-methods'!$A:$A,$D1532)</f>
        <v>0</v>
      </c>
      <c r="U1532" s="243">
        <f>SUMIFS('A-methods'!AA:AA,'A-methods'!$AG:$AG,"absolute",'A-methods'!$AF:$AF,$B1532,'A-methods'!$J:$J,$C1532,'A-methods'!$A:$A,$D1532)</f>
        <v>0</v>
      </c>
      <c r="V1532" s="243">
        <f>SUMIFS('A-methods'!AB:AB,'A-methods'!$AG:$AG,"absolute",'A-methods'!$AF:$AF,$B1532,'A-methods'!$J:$J,$C1532,'A-methods'!$A:$A,$D1532)</f>
        <v>0</v>
      </c>
      <c r="W1532" s="243">
        <f>SUMIFS('A-methods'!AC:AC,'A-methods'!$AG:$AG,"absolute",'A-methods'!$AF:$AF,$B1532,'A-methods'!$J:$J,$C1532,'A-methods'!$A:$A,$D1532)</f>
        <v>0</v>
      </c>
      <c r="X1532" s="243">
        <f>SUMIFS('A-methods'!AD:AD,'A-methods'!$AG:$AG,"absolute",'A-methods'!$AF:$AF,$B1532,'A-methods'!$J:$J,$C1532,'A-methods'!$A:$A,$D1532)</f>
        <v>0</v>
      </c>
      <c r="Y1532" s="243">
        <f>SUMIFS('A-methods'!AE:AE,'A-methods'!$AG:$AG,"absolute",'A-methods'!$AF:$AF,$B1532,'A-methods'!$J:$J,$C1532,'A-methods'!$A:$A,$D1532)</f>
        <v>0</v>
      </c>
    </row>
    <row r="1533" spans="1:25">
      <c r="A1533" s="237" t="s">
        <v>370</v>
      </c>
      <c r="B1533" s="221" t="s">
        <v>371</v>
      </c>
      <c r="C1533" s="274" t="str">
        <f t="shared" si="147"/>
        <v>WA</v>
      </c>
      <c r="D1533" s="272" t="str">
        <f t="shared" si="149"/>
        <v>High</v>
      </c>
      <c r="E1533" s="195">
        <f>SUMIFS('A-methods'!K:K,'A-methods'!$AG:$AG,"absolute",'A-methods'!$AF:$AF,$B1533,'A-methods'!$J:$J,$C1533,'A-methods'!$A:$A,$D1533)</f>
        <v>0</v>
      </c>
      <c r="F1533" s="243">
        <f>SUMIFS('A-methods'!L:L,'A-methods'!$AG:$AG,"absolute",'A-methods'!$AF:$AF,$B1533,'A-methods'!$J:$J,$C1533,'A-methods'!$A:$A,$D1533)</f>
        <v>0</v>
      </c>
      <c r="G1533" s="243">
        <f>SUMIFS('A-methods'!M:M,'A-methods'!$AG:$AG,"absolute",'A-methods'!$AF:$AF,$B1533,'A-methods'!$J:$J,$C1533,'A-methods'!$A:$A,$D1533)</f>
        <v>0</v>
      </c>
      <c r="H1533" s="243">
        <f>SUMIFS('A-methods'!N:N,'A-methods'!$AG:$AG,"absolute",'A-methods'!$AF:$AF,$B1533,'A-methods'!$J:$J,$C1533,'A-methods'!$A:$A,$D1533)</f>
        <v>0</v>
      </c>
      <c r="I1533" s="243">
        <f>SUMIFS('A-methods'!O:O,'A-methods'!$AG:$AG,"absolute",'A-methods'!$AF:$AF,$B1533,'A-methods'!$J:$J,$C1533,'A-methods'!$A:$A,$D1533)</f>
        <v>0</v>
      </c>
      <c r="J1533" s="243">
        <f>SUMIFS('A-methods'!P:P,'A-methods'!$AG:$AG,"absolute",'A-methods'!$AF:$AF,$B1533,'A-methods'!$J:$J,$C1533,'A-methods'!$A:$A,$D1533)</f>
        <v>0</v>
      </c>
      <c r="K1533" s="243">
        <f>SUMIFS('A-methods'!Q:Q,'A-methods'!$AG:$AG,"absolute",'A-methods'!$AF:$AF,$B1533,'A-methods'!$J:$J,$C1533,'A-methods'!$A:$A,$D1533)</f>
        <v>0</v>
      </c>
      <c r="L1533" s="243">
        <f>SUMIFS('A-methods'!R:R,'A-methods'!$AG:$AG,"absolute",'A-methods'!$AF:$AF,$B1533,'A-methods'!$J:$J,$C1533,'A-methods'!$A:$A,$D1533)</f>
        <v>0</v>
      </c>
      <c r="M1533" s="243">
        <f>SUMIFS('A-methods'!S:S,'A-methods'!$AG:$AG,"absolute",'A-methods'!$AF:$AF,$B1533,'A-methods'!$J:$J,$C1533,'A-methods'!$A:$A,$D1533)</f>
        <v>0</v>
      </c>
      <c r="N1533" s="243">
        <f>SUMIFS('A-methods'!T:T,'A-methods'!$AG:$AG,"absolute",'A-methods'!$AF:$AF,$B1533,'A-methods'!$J:$J,$C1533,'A-methods'!$A:$A,$D1533)</f>
        <v>0</v>
      </c>
      <c r="O1533" s="243">
        <f>SUMIFS('A-methods'!U:U,'A-methods'!$AG:$AG,"absolute",'A-methods'!$AF:$AF,$B1533,'A-methods'!$J:$J,$C1533,'A-methods'!$A:$A,$D1533)</f>
        <v>0</v>
      </c>
      <c r="P1533" s="243">
        <f>SUMIFS('A-methods'!V:V,'A-methods'!$AG:$AG,"absolute",'A-methods'!$AF:$AF,$B1533,'A-methods'!$J:$J,$C1533,'A-methods'!$A:$A,$D1533)</f>
        <v>0</v>
      </c>
      <c r="Q1533" s="243">
        <f>SUMIFS('A-methods'!W:W,'A-methods'!$AG:$AG,"absolute",'A-methods'!$AF:$AF,$B1533,'A-methods'!$J:$J,$C1533,'A-methods'!$A:$A,$D1533)</f>
        <v>0</v>
      </c>
      <c r="R1533" s="243">
        <f>SUMIFS('A-methods'!X:X,'A-methods'!$AG:$AG,"absolute",'A-methods'!$AF:$AF,$B1533,'A-methods'!$J:$J,$C1533,'A-methods'!$A:$A,$D1533)</f>
        <v>0</v>
      </c>
      <c r="S1533" s="243">
        <f>SUMIFS('A-methods'!Y:Y,'A-methods'!$AG:$AG,"absolute",'A-methods'!$AF:$AF,$B1533,'A-methods'!$J:$J,$C1533,'A-methods'!$A:$A,$D1533)</f>
        <v>0</v>
      </c>
      <c r="T1533" s="243">
        <f>SUMIFS('A-methods'!Z:Z,'A-methods'!$AG:$AG,"absolute",'A-methods'!$AF:$AF,$B1533,'A-methods'!$J:$J,$C1533,'A-methods'!$A:$A,$D1533)</f>
        <v>0</v>
      </c>
      <c r="U1533" s="243">
        <f>SUMIFS('A-methods'!AA:AA,'A-methods'!$AG:$AG,"absolute",'A-methods'!$AF:$AF,$B1533,'A-methods'!$J:$J,$C1533,'A-methods'!$A:$A,$D1533)</f>
        <v>0</v>
      </c>
      <c r="V1533" s="243">
        <f>SUMIFS('A-methods'!AB:AB,'A-methods'!$AG:$AG,"absolute",'A-methods'!$AF:$AF,$B1533,'A-methods'!$J:$J,$C1533,'A-methods'!$A:$A,$D1533)</f>
        <v>0</v>
      </c>
      <c r="W1533" s="243">
        <f>SUMIFS('A-methods'!AC:AC,'A-methods'!$AG:$AG,"absolute",'A-methods'!$AF:$AF,$B1533,'A-methods'!$J:$J,$C1533,'A-methods'!$A:$A,$D1533)</f>
        <v>0</v>
      </c>
      <c r="X1533" s="243">
        <f>SUMIFS('A-methods'!AD:AD,'A-methods'!$AG:$AG,"absolute",'A-methods'!$AF:$AF,$B1533,'A-methods'!$J:$J,$C1533,'A-methods'!$A:$A,$D1533)</f>
        <v>0</v>
      </c>
      <c r="Y1533" s="243">
        <f>SUMIFS('A-methods'!AE:AE,'A-methods'!$AG:$AG,"absolute",'A-methods'!$AF:$AF,$B1533,'A-methods'!$J:$J,$C1533,'A-methods'!$A:$A,$D1533)</f>
        <v>0</v>
      </c>
    </row>
    <row r="1534" spans="1:25">
      <c r="A1534" s="237" t="s">
        <v>381</v>
      </c>
      <c r="B1534" s="221" t="s">
        <v>382</v>
      </c>
      <c r="C1534" s="274" t="str">
        <f t="shared" si="147"/>
        <v>WA</v>
      </c>
      <c r="D1534" s="272" t="str">
        <f t="shared" si="149"/>
        <v>High</v>
      </c>
      <c r="E1534" s="195">
        <f>SUMIFS('A-methods'!K:K,'A-methods'!$AG:$AG,"absolute",'A-methods'!$AF:$AF,$B1534,'A-methods'!$J:$J,$C1534,'A-methods'!$A:$A,$D1534)</f>
        <v>0</v>
      </c>
      <c r="F1534" s="243">
        <f>SUMIFS('A-methods'!L:L,'A-methods'!$AG:$AG,"absolute",'A-methods'!$AF:$AF,$B1534,'A-methods'!$J:$J,$C1534,'A-methods'!$A:$A,$D1534)</f>
        <v>0</v>
      </c>
      <c r="G1534" s="243">
        <f>SUMIFS('A-methods'!M:M,'A-methods'!$AG:$AG,"absolute",'A-methods'!$AF:$AF,$B1534,'A-methods'!$J:$J,$C1534,'A-methods'!$A:$A,$D1534)</f>
        <v>0</v>
      </c>
      <c r="H1534" s="243">
        <f>SUMIFS('A-methods'!N:N,'A-methods'!$AG:$AG,"absolute",'A-methods'!$AF:$AF,$B1534,'A-methods'!$J:$J,$C1534,'A-methods'!$A:$A,$D1534)</f>
        <v>0</v>
      </c>
      <c r="I1534" s="243">
        <f>SUMIFS('A-methods'!O:O,'A-methods'!$AG:$AG,"absolute",'A-methods'!$AF:$AF,$B1534,'A-methods'!$J:$J,$C1534,'A-methods'!$A:$A,$D1534)</f>
        <v>0</v>
      </c>
      <c r="J1534" s="243">
        <f>SUMIFS('A-methods'!P:P,'A-methods'!$AG:$AG,"absolute",'A-methods'!$AF:$AF,$B1534,'A-methods'!$J:$J,$C1534,'A-methods'!$A:$A,$D1534)</f>
        <v>0</v>
      </c>
      <c r="K1534" s="243">
        <f>SUMIFS('A-methods'!Q:Q,'A-methods'!$AG:$AG,"absolute",'A-methods'!$AF:$AF,$B1534,'A-methods'!$J:$J,$C1534,'A-methods'!$A:$A,$D1534)</f>
        <v>0</v>
      </c>
      <c r="L1534" s="243">
        <f>SUMIFS('A-methods'!R:R,'A-methods'!$AG:$AG,"absolute",'A-methods'!$AF:$AF,$B1534,'A-methods'!$J:$J,$C1534,'A-methods'!$A:$A,$D1534)</f>
        <v>0</v>
      </c>
      <c r="M1534" s="243">
        <f>SUMIFS('A-methods'!S:S,'A-methods'!$AG:$AG,"absolute",'A-methods'!$AF:$AF,$B1534,'A-methods'!$J:$J,$C1534,'A-methods'!$A:$A,$D1534)</f>
        <v>0</v>
      </c>
      <c r="N1534" s="243">
        <f>SUMIFS('A-methods'!T:T,'A-methods'!$AG:$AG,"absolute",'A-methods'!$AF:$AF,$B1534,'A-methods'!$J:$J,$C1534,'A-methods'!$A:$A,$D1534)</f>
        <v>0</v>
      </c>
      <c r="O1534" s="243">
        <f>SUMIFS('A-methods'!U:U,'A-methods'!$AG:$AG,"absolute",'A-methods'!$AF:$AF,$B1534,'A-methods'!$J:$J,$C1534,'A-methods'!$A:$A,$D1534)</f>
        <v>0</v>
      </c>
      <c r="P1534" s="243">
        <f>SUMIFS('A-methods'!V:V,'A-methods'!$AG:$AG,"absolute",'A-methods'!$AF:$AF,$B1534,'A-methods'!$J:$J,$C1534,'A-methods'!$A:$A,$D1534)</f>
        <v>0</v>
      </c>
      <c r="Q1534" s="243">
        <f>SUMIFS('A-methods'!W:W,'A-methods'!$AG:$AG,"absolute",'A-methods'!$AF:$AF,$B1534,'A-methods'!$J:$J,$C1534,'A-methods'!$A:$A,$D1534)</f>
        <v>0</v>
      </c>
      <c r="R1534" s="243">
        <f>SUMIFS('A-methods'!X:X,'A-methods'!$AG:$AG,"absolute",'A-methods'!$AF:$AF,$B1534,'A-methods'!$J:$J,$C1534,'A-methods'!$A:$A,$D1534)</f>
        <v>0</v>
      </c>
      <c r="S1534" s="243">
        <f>SUMIFS('A-methods'!Y:Y,'A-methods'!$AG:$AG,"absolute",'A-methods'!$AF:$AF,$B1534,'A-methods'!$J:$J,$C1534,'A-methods'!$A:$A,$D1534)</f>
        <v>0</v>
      </c>
      <c r="T1534" s="243">
        <f>SUMIFS('A-methods'!Z:Z,'A-methods'!$AG:$AG,"absolute",'A-methods'!$AF:$AF,$B1534,'A-methods'!$J:$J,$C1534,'A-methods'!$A:$A,$D1534)</f>
        <v>0</v>
      </c>
      <c r="U1534" s="243">
        <f>SUMIFS('A-methods'!AA:AA,'A-methods'!$AG:$AG,"absolute",'A-methods'!$AF:$AF,$B1534,'A-methods'!$J:$J,$C1534,'A-methods'!$A:$A,$D1534)</f>
        <v>0</v>
      </c>
      <c r="V1534" s="243">
        <f>SUMIFS('A-methods'!AB:AB,'A-methods'!$AG:$AG,"absolute",'A-methods'!$AF:$AF,$B1534,'A-methods'!$J:$J,$C1534,'A-methods'!$A:$A,$D1534)</f>
        <v>0</v>
      </c>
      <c r="W1534" s="243">
        <f>SUMIFS('A-methods'!AC:AC,'A-methods'!$AG:$AG,"absolute",'A-methods'!$AF:$AF,$B1534,'A-methods'!$J:$J,$C1534,'A-methods'!$A:$A,$D1534)</f>
        <v>0</v>
      </c>
      <c r="X1534" s="243">
        <f>SUMIFS('A-methods'!AD:AD,'A-methods'!$AG:$AG,"absolute",'A-methods'!$AF:$AF,$B1534,'A-methods'!$J:$J,$C1534,'A-methods'!$A:$A,$D1534)</f>
        <v>0</v>
      </c>
      <c r="Y1534" s="243">
        <f>SUMIFS('A-methods'!AE:AE,'A-methods'!$AG:$AG,"absolute",'A-methods'!$AF:$AF,$B1534,'A-methods'!$J:$J,$C1534,'A-methods'!$A:$A,$D1534)</f>
        <v>0</v>
      </c>
    </row>
    <row r="1535" spans="1:25">
      <c r="A1535" s="237" t="s">
        <v>257</v>
      </c>
      <c r="B1535" s="221" t="s">
        <v>194</v>
      </c>
      <c r="C1535" s="274" t="str">
        <f t="shared" si="147"/>
        <v>WA</v>
      </c>
      <c r="D1535" s="272" t="str">
        <f t="shared" si="149"/>
        <v>High</v>
      </c>
      <c r="E1535" s="195">
        <f>SUMIFS('A-methods'!K:K,'A-methods'!$AG:$AG,"absolute",'A-methods'!$AF:$AF,$B1535,'A-methods'!$J:$J,$C1535,'A-methods'!$A:$A,$D1535)</f>
        <v>0</v>
      </c>
      <c r="F1535" s="243">
        <f>SUMIFS('A-methods'!L:L,'A-methods'!$AG:$AG,"absolute",'A-methods'!$AF:$AF,$B1535,'A-methods'!$J:$J,$C1535,'A-methods'!$A:$A,$D1535)</f>
        <v>0</v>
      </c>
      <c r="G1535" s="243">
        <f>SUMIFS('A-methods'!M:M,'A-methods'!$AG:$AG,"absolute",'A-methods'!$AF:$AF,$B1535,'A-methods'!$J:$J,$C1535,'A-methods'!$A:$A,$D1535)</f>
        <v>0</v>
      </c>
      <c r="H1535" s="243">
        <f>SUMIFS('A-methods'!N:N,'A-methods'!$AG:$AG,"absolute",'A-methods'!$AF:$AF,$B1535,'A-methods'!$J:$J,$C1535,'A-methods'!$A:$A,$D1535)</f>
        <v>0</v>
      </c>
      <c r="I1535" s="243">
        <f>SUMIFS('A-methods'!O:O,'A-methods'!$AG:$AG,"absolute",'A-methods'!$AF:$AF,$B1535,'A-methods'!$J:$J,$C1535,'A-methods'!$A:$A,$D1535)</f>
        <v>0</v>
      </c>
      <c r="J1535" s="243">
        <f>SUMIFS('A-methods'!P:P,'A-methods'!$AG:$AG,"absolute",'A-methods'!$AF:$AF,$B1535,'A-methods'!$J:$J,$C1535,'A-methods'!$A:$A,$D1535)</f>
        <v>0</v>
      </c>
      <c r="K1535" s="243">
        <f>SUMIFS('A-methods'!Q:Q,'A-methods'!$AG:$AG,"absolute",'A-methods'!$AF:$AF,$B1535,'A-methods'!$J:$J,$C1535,'A-methods'!$A:$A,$D1535)</f>
        <v>0</v>
      </c>
      <c r="L1535" s="243">
        <f>SUMIFS('A-methods'!R:R,'A-methods'!$AG:$AG,"absolute",'A-methods'!$AF:$AF,$B1535,'A-methods'!$J:$J,$C1535,'A-methods'!$A:$A,$D1535)</f>
        <v>0</v>
      </c>
      <c r="M1535" s="243">
        <f>SUMIFS('A-methods'!S:S,'A-methods'!$AG:$AG,"absolute",'A-methods'!$AF:$AF,$B1535,'A-methods'!$J:$J,$C1535,'A-methods'!$A:$A,$D1535)</f>
        <v>0</v>
      </c>
      <c r="N1535" s="243">
        <f>SUMIFS('A-methods'!T:T,'A-methods'!$AG:$AG,"absolute",'A-methods'!$AF:$AF,$B1535,'A-methods'!$J:$J,$C1535,'A-methods'!$A:$A,$D1535)</f>
        <v>0</v>
      </c>
      <c r="O1535" s="243">
        <f>SUMIFS('A-methods'!U:U,'A-methods'!$AG:$AG,"absolute",'A-methods'!$AF:$AF,$B1535,'A-methods'!$J:$J,$C1535,'A-methods'!$A:$A,$D1535)</f>
        <v>0</v>
      </c>
      <c r="P1535" s="243">
        <f>SUMIFS('A-methods'!V:V,'A-methods'!$AG:$AG,"absolute",'A-methods'!$AF:$AF,$B1535,'A-methods'!$J:$J,$C1535,'A-methods'!$A:$A,$D1535)</f>
        <v>0</v>
      </c>
      <c r="Q1535" s="243">
        <f>SUMIFS('A-methods'!W:W,'A-methods'!$AG:$AG,"absolute",'A-methods'!$AF:$AF,$B1535,'A-methods'!$J:$J,$C1535,'A-methods'!$A:$A,$D1535)</f>
        <v>0</v>
      </c>
      <c r="R1535" s="243">
        <f>SUMIFS('A-methods'!X:X,'A-methods'!$AG:$AG,"absolute",'A-methods'!$AF:$AF,$B1535,'A-methods'!$J:$J,$C1535,'A-methods'!$A:$A,$D1535)</f>
        <v>0</v>
      </c>
      <c r="S1535" s="243">
        <f>SUMIFS('A-methods'!Y:Y,'A-methods'!$AG:$AG,"absolute",'A-methods'!$AF:$AF,$B1535,'A-methods'!$J:$J,$C1535,'A-methods'!$A:$A,$D1535)</f>
        <v>0</v>
      </c>
      <c r="T1535" s="243">
        <f>SUMIFS('A-methods'!Z:Z,'A-methods'!$AG:$AG,"absolute",'A-methods'!$AF:$AF,$B1535,'A-methods'!$J:$J,$C1535,'A-methods'!$A:$A,$D1535)</f>
        <v>0</v>
      </c>
      <c r="U1535" s="243">
        <f>SUMIFS('A-methods'!AA:AA,'A-methods'!$AG:$AG,"absolute",'A-methods'!$AF:$AF,$B1535,'A-methods'!$J:$J,$C1535,'A-methods'!$A:$A,$D1535)</f>
        <v>0</v>
      </c>
      <c r="V1535" s="243">
        <f>SUMIFS('A-methods'!AB:AB,'A-methods'!$AG:$AG,"absolute",'A-methods'!$AF:$AF,$B1535,'A-methods'!$J:$J,$C1535,'A-methods'!$A:$A,$D1535)</f>
        <v>0</v>
      </c>
      <c r="W1535" s="243">
        <f>SUMIFS('A-methods'!AC:AC,'A-methods'!$AG:$AG,"absolute",'A-methods'!$AF:$AF,$B1535,'A-methods'!$J:$J,$C1535,'A-methods'!$A:$A,$D1535)</f>
        <v>0</v>
      </c>
      <c r="X1535" s="243">
        <f>SUMIFS('A-methods'!AD:AD,'A-methods'!$AG:$AG,"absolute",'A-methods'!$AF:$AF,$B1535,'A-methods'!$J:$J,$C1535,'A-methods'!$A:$A,$D1535)</f>
        <v>0</v>
      </c>
      <c r="Y1535" s="243">
        <f>SUMIFS('A-methods'!AE:AE,'A-methods'!$AG:$AG,"absolute",'A-methods'!$AF:$AF,$B1535,'A-methods'!$J:$J,$C1535,'A-methods'!$A:$A,$D1535)</f>
        <v>0</v>
      </c>
    </row>
    <row r="1536" spans="1:25">
      <c r="A1536" s="237" t="s">
        <v>159</v>
      </c>
      <c r="B1536" s="221" t="s">
        <v>203</v>
      </c>
      <c r="C1536" s="274" t="str">
        <f t="shared" si="147"/>
        <v>WA</v>
      </c>
      <c r="D1536" s="272" t="str">
        <f t="shared" si="149"/>
        <v>High</v>
      </c>
      <c r="E1536" s="195">
        <f>SUMIFS('A-methods'!K:K,'A-methods'!$AG:$AG,"absolute",'A-methods'!$AF:$AF,$B1536,'A-methods'!$J:$J,$C1536,'A-methods'!$A:$A,$D1536)</f>
        <v>1655.2090199999998</v>
      </c>
      <c r="F1536" s="243">
        <f>SUMIFS('A-methods'!L:L,'A-methods'!$AG:$AG,"absolute",'A-methods'!$AF:$AF,$B1536,'A-methods'!$J:$J,$C1536,'A-methods'!$A:$A,$D1536)</f>
        <v>1655.2090199999998</v>
      </c>
      <c r="G1536" s="243">
        <f>SUMIFS('A-methods'!M:M,'A-methods'!$AG:$AG,"absolute",'A-methods'!$AF:$AF,$B1536,'A-methods'!$J:$J,$C1536,'A-methods'!$A:$A,$D1536)</f>
        <v>1655.2090199999998</v>
      </c>
      <c r="H1536" s="243">
        <f>SUMIFS('A-methods'!N:N,'A-methods'!$AG:$AG,"absolute",'A-methods'!$AF:$AF,$B1536,'A-methods'!$J:$J,$C1536,'A-methods'!$A:$A,$D1536)</f>
        <v>1655.2090199999998</v>
      </c>
      <c r="I1536" s="243">
        <f>SUMIFS('A-methods'!O:O,'A-methods'!$AG:$AG,"absolute",'A-methods'!$AF:$AF,$B1536,'A-methods'!$J:$J,$C1536,'A-methods'!$A:$A,$D1536)</f>
        <v>1655.2090199999998</v>
      </c>
      <c r="J1536" s="243">
        <f>SUMIFS('A-methods'!P:P,'A-methods'!$AG:$AG,"absolute",'A-methods'!$AF:$AF,$B1536,'A-methods'!$J:$J,$C1536,'A-methods'!$A:$A,$D1536)</f>
        <v>1655.2090199999998</v>
      </c>
      <c r="K1536" s="243">
        <f>SUMIFS('A-methods'!Q:Q,'A-methods'!$AG:$AG,"absolute",'A-methods'!$AF:$AF,$B1536,'A-methods'!$J:$J,$C1536,'A-methods'!$A:$A,$D1536)</f>
        <v>1655.2090199999998</v>
      </c>
      <c r="L1536" s="243">
        <f>SUMIFS('A-methods'!R:R,'A-methods'!$AG:$AG,"absolute",'A-methods'!$AF:$AF,$B1536,'A-methods'!$J:$J,$C1536,'A-methods'!$A:$A,$D1536)</f>
        <v>1655.2090199999998</v>
      </c>
      <c r="M1536" s="243">
        <f>SUMIFS('A-methods'!S:S,'A-methods'!$AG:$AG,"absolute",'A-methods'!$AF:$AF,$B1536,'A-methods'!$J:$J,$C1536,'A-methods'!$A:$A,$D1536)</f>
        <v>1655.2090199999998</v>
      </c>
      <c r="N1536" s="243">
        <f>SUMIFS('A-methods'!T:T,'A-methods'!$AG:$AG,"absolute",'A-methods'!$AF:$AF,$B1536,'A-methods'!$J:$J,$C1536,'A-methods'!$A:$A,$D1536)</f>
        <v>1655.2090199999998</v>
      </c>
      <c r="O1536" s="243">
        <f>SUMIFS('A-methods'!U:U,'A-methods'!$AG:$AG,"absolute",'A-methods'!$AF:$AF,$B1536,'A-methods'!$J:$J,$C1536,'A-methods'!$A:$A,$D1536)</f>
        <v>1655.2090199999998</v>
      </c>
      <c r="P1536" s="243">
        <f>SUMIFS('A-methods'!V:V,'A-methods'!$AG:$AG,"absolute",'A-methods'!$AF:$AF,$B1536,'A-methods'!$J:$J,$C1536,'A-methods'!$A:$A,$D1536)</f>
        <v>1655.2090199999998</v>
      </c>
      <c r="Q1536" s="243">
        <f>SUMIFS('A-methods'!W:W,'A-methods'!$AG:$AG,"absolute",'A-methods'!$AF:$AF,$B1536,'A-methods'!$J:$J,$C1536,'A-methods'!$A:$A,$D1536)</f>
        <v>1655.2090199999998</v>
      </c>
      <c r="R1536" s="243">
        <f>SUMIFS('A-methods'!X:X,'A-methods'!$AG:$AG,"absolute",'A-methods'!$AF:$AF,$B1536,'A-methods'!$J:$J,$C1536,'A-methods'!$A:$A,$D1536)</f>
        <v>1655.2090199999998</v>
      </c>
      <c r="S1536" s="243">
        <f>SUMIFS('A-methods'!Y:Y,'A-methods'!$AG:$AG,"absolute",'A-methods'!$AF:$AF,$B1536,'A-methods'!$J:$J,$C1536,'A-methods'!$A:$A,$D1536)</f>
        <v>1655.2090199999998</v>
      </c>
      <c r="T1536" s="243">
        <f>SUMIFS('A-methods'!Z:Z,'A-methods'!$AG:$AG,"absolute",'A-methods'!$AF:$AF,$B1536,'A-methods'!$J:$J,$C1536,'A-methods'!$A:$A,$D1536)</f>
        <v>1655.2090199999998</v>
      </c>
      <c r="U1536" s="243">
        <f>SUMIFS('A-methods'!AA:AA,'A-methods'!$AG:$AG,"absolute",'A-methods'!$AF:$AF,$B1536,'A-methods'!$J:$J,$C1536,'A-methods'!$A:$A,$D1536)</f>
        <v>1655.2090199999998</v>
      </c>
      <c r="V1536" s="243">
        <f>SUMIFS('A-methods'!AB:AB,'A-methods'!$AG:$AG,"absolute",'A-methods'!$AF:$AF,$B1536,'A-methods'!$J:$J,$C1536,'A-methods'!$A:$A,$D1536)</f>
        <v>1655.2090199999998</v>
      </c>
      <c r="W1536" s="243">
        <f>SUMIFS('A-methods'!AC:AC,'A-methods'!$AG:$AG,"absolute",'A-methods'!$AF:$AF,$B1536,'A-methods'!$J:$J,$C1536,'A-methods'!$A:$A,$D1536)</f>
        <v>1655.2090199999998</v>
      </c>
      <c r="X1536" s="243">
        <f>SUMIFS('A-methods'!AD:AD,'A-methods'!$AG:$AG,"absolute",'A-methods'!$AF:$AF,$B1536,'A-methods'!$J:$J,$C1536,'A-methods'!$A:$A,$D1536)</f>
        <v>1655.2090199999998</v>
      </c>
      <c r="Y1536" s="243">
        <f>SUMIFS('A-methods'!AE:AE,'A-methods'!$AG:$AG,"absolute",'A-methods'!$AF:$AF,$B1536,'A-methods'!$J:$J,$C1536,'A-methods'!$A:$A,$D1536)</f>
        <v>1655.2090199999998</v>
      </c>
    </row>
    <row r="1537" spans="1:27">
      <c r="A1537" s="237" t="s">
        <v>258</v>
      </c>
      <c r="B1537" s="221" t="s">
        <v>766</v>
      </c>
      <c r="C1537" s="274" t="str">
        <f t="shared" si="147"/>
        <v>WA</v>
      </c>
      <c r="D1537" s="272" t="str">
        <f t="shared" si="149"/>
        <v>High</v>
      </c>
      <c r="E1537" s="195">
        <f>SUMIFS('A-methods'!K:K,'A-methods'!$AG:$AG,"absolute",'A-methods'!$AF:$AF,$B1537,'A-methods'!$J:$J,$C1537,'A-methods'!$A:$A,$D1537)</f>
        <v>25139.013690990851</v>
      </c>
      <c r="F1537" s="243">
        <f>SUMIFS('A-methods'!L:L,'A-methods'!$AG:$AG,"absolute",'A-methods'!$AF:$AF,$B1537,'A-methods'!$J:$J,$C1537,'A-methods'!$A:$A,$D1537)</f>
        <v>25516.09889635571</v>
      </c>
      <c r="G1537" s="243">
        <f>SUMIFS('A-methods'!M:M,'A-methods'!$AG:$AG,"absolute",'A-methods'!$AF:$AF,$B1537,'A-methods'!$J:$J,$C1537,'A-methods'!$A:$A,$D1537)</f>
        <v>25898.840379801044</v>
      </c>
      <c r="H1537" s="243">
        <f>SUMIFS('A-methods'!N:N,'A-methods'!$AG:$AG,"absolute",'A-methods'!$AF:$AF,$B1537,'A-methods'!$J:$J,$C1537,'A-methods'!$A:$A,$D1537)</f>
        <v>26287.322985498056</v>
      </c>
      <c r="I1537" s="243">
        <f>SUMIFS('A-methods'!O:O,'A-methods'!$AG:$AG,"absolute",'A-methods'!$AF:$AF,$B1537,'A-methods'!$J:$J,$C1537,'A-methods'!$A:$A,$D1537)</f>
        <v>26681.632830280523</v>
      </c>
      <c r="J1537" s="243">
        <f>SUMIFS('A-methods'!P:P,'A-methods'!$AG:$AG,"absolute",'A-methods'!$AF:$AF,$B1537,'A-methods'!$J:$J,$C1537,'A-methods'!$A:$A,$D1537)</f>
        <v>27081.85732273473</v>
      </c>
      <c r="K1537" s="243">
        <f>SUMIFS('A-methods'!Q:Q,'A-methods'!$AG:$AG,"absolute",'A-methods'!$AF:$AF,$B1537,'A-methods'!$J:$J,$C1537,'A-methods'!$A:$A,$D1537)</f>
        <v>27488.085182575749</v>
      </c>
      <c r="L1537" s="243">
        <f>SUMIFS('A-methods'!R:R,'A-methods'!$AG:$AG,"absolute",'A-methods'!$AF:$AF,$B1537,'A-methods'!$J:$J,$C1537,'A-methods'!$A:$A,$D1537)</f>
        <v>27900.406460314382</v>
      </c>
      <c r="M1537" s="243">
        <f>SUMIFS('A-methods'!S:S,'A-methods'!$AG:$AG,"absolute",'A-methods'!$AF:$AF,$B1537,'A-methods'!$J:$J,$C1537,'A-methods'!$A:$A,$D1537)</f>
        <v>28318.912557219093</v>
      </c>
      <c r="N1537" s="243">
        <f>SUMIFS('A-methods'!T:T,'A-methods'!$AG:$AG,"absolute",'A-methods'!$AF:$AF,$B1537,'A-methods'!$J:$J,$C1537,'A-methods'!$A:$A,$D1537)</f>
        <v>28743.696245577376</v>
      </c>
      <c r="O1537" s="243">
        <f>SUMIFS('A-methods'!U:U,'A-methods'!$AG:$AG,"absolute",'A-methods'!$AF:$AF,$B1537,'A-methods'!$J:$J,$C1537,'A-methods'!$A:$A,$D1537)</f>
        <v>29174.851689261035</v>
      </c>
      <c r="P1537" s="243">
        <f>SUMIFS('A-methods'!V:V,'A-methods'!$AG:$AG,"absolute",'A-methods'!$AF:$AF,$B1537,'A-methods'!$J:$J,$C1537,'A-methods'!$A:$A,$D1537)</f>
        <v>29612.474464599949</v>
      </c>
      <c r="Q1537" s="243">
        <f>SUMIFS('A-methods'!W:W,'A-methods'!$AG:$AG,"absolute",'A-methods'!$AF:$AF,$B1537,'A-methods'!$J:$J,$C1537,'A-methods'!$A:$A,$D1537)</f>
        <v>30056.661581568944</v>
      </c>
      <c r="R1537" s="243">
        <f>SUMIFS('A-methods'!X:X,'A-methods'!$AG:$AG,"absolute",'A-methods'!$AF:$AF,$B1537,'A-methods'!$J:$J,$C1537,'A-methods'!$A:$A,$D1537)</f>
        <v>30507.511505292474</v>
      </c>
      <c r="S1537" s="243">
        <f>SUMIFS('A-methods'!Y:Y,'A-methods'!$AG:$AG,"absolute",'A-methods'!$AF:$AF,$B1537,'A-methods'!$J:$J,$C1537,'A-methods'!$A:$A,$D1537)</f>
        <v>30965.124177871858</v>
      </c>
      <c r="T1537" s="243">
        <f>SUMIFS('A-methods'!Z:Z,'A-methods'!$AG:$AG,"absolute",'A-methods'!$AF:$AF,$B1537,'A-methods'!$J:$J,$C1537,'A-methods'!$A:$A,$D1537)</f>
        <v>31429.601040539932</v>
      </c>
      <c r="U1537" s="243">
        <f>SUMIFS('A-methods'!AA:AA,'A-methods'!$AG:$AG,"absolute",'A-methods'!$AF:$AF,$B1537,'A-methods'!$J:$J,$C1537,'A-methods'!$A:$A,$D1537)</f>
        <v>31901.045056148028</v>
      </c>
      <c r="V1537" s="243">
        <f>SUMIFS('A-methods'!AB:AB,'A-methods'!$AG:$AG,"absolute",'A-methods'!$AF:$AF,$B1537,'A-methods'!$J:$J,$C1537,'A-methods'!$A:$A,$D1537)</f>
        <v>32379.560731990245</v>
      </c>
      <c r="W1537" s="243">
        <f>SUMIFS('A-methods'!AC:AC,'A-methods'!$AG:$AG,"absolute",'A-methods'!$AF:$AF,$B1537,'A-methods'!$J:$J,$C1537,'A-methods'!$A:$A,$D1537)</f>
        <v>32865.254142970094</v>
      </c>
      <c r="X1537" s="243">
        <f>SUMIFS('A-methods'!AD:AD,'A-methods'!$AG:$AG,"absolute",'A-methods'!$AF:$AF,$B1537,'A-methods'!$J:$J,$C1537,'A-methods'!$A:$A,$D1537)</f>
        <v>33358.232955114639</v>
      </c>
      <c r="Y1537" s="243">
        <f>SUMIFS('A-methods'!AE:AE,'A-methods'!$AG:$AG,"absolute",'A-methods'!$AF:$AF,$B1537,'A-methods'!$J:$J,$C1537,'A-methods'!$A:$A,$D1537)</f>
        <v>33858.606449441359</v>
      </c>
    </row>
    <row r="1538" spans="1:27">
      <c r="A1538" s="237" t="s">
        <v>259</v>
      </c>
      <c r="B1538" s="221" t="s">
        <v>263</v>
      </c>
      <c r="C1538" s="274" t="str">
        <f t="shared" si="147"/>
        <v>WA</v>
      </c>
      <c r="D1538" s="272" t="str">
        <f t="shared" si="149"/>
        <v>High</v>
      </c>
      <c r="E1538" s="195">
        <f>SUMIFS('A-methods'!K:K,'A-methods'!$AG:$AG,"absolute",'A-methods'!$AF:$AF,$B1538,'A-methods'!$J:$J,$C1538,'A-methods'!$A:$A,$D1538)</f>
        <v>0</v>
      </c>
      <c r="F1538" s="243">
        <f>SUMIFS('A-methods'!L:L,'A-methods'!$AG:$AG,"absolute",'A-methods'!$AF:$AF,$B1538,'A-methods'!$J:$J,$C1538,'A-methods'!$A:$A,$D1538)</f>
        <v>0</v>
      </c>
      <c r="G1538" s="243">
        <f>SUMIFS('A-methods'!M:M,'A-methods'!$AG:$AG,"absolute",'A-methods'!$AF:$AF,$B1538,'A-methods'!$J:$J,$C1538,'A-methods'!$A:$A,$D1538)</f>
        <v>0</v>
      </c>
      <c r="H1538" s="243">
        <f>SUMIFS('A-methods'!N:N,'A-methods'!$AG:$AG,"absolute",'A-methods'!$AF:$AF,$B1538,'A-methods'!$J:$J,$C1538,'A-methods'!$A:$A,$D1538)</f>
        <v>0</v>
      </c>
      <c r="I1538" s="243">
        <f>SUMIFS('A-methods'!O:O,'A-methods'!$AG:$AG,"absolute",'A-methods'!$AF:$AF,$B1538,'A-methods'!$J:$J,$C1538,'A-methods'!$A:$A,$D1538)</f>
        <v>0</v>
      </c>
      <c r="J1538" s="243">
        <f>SUMIFS('A-methods'!P:P,'A-methods'!$AG:$AG,"absolute",'A-methods'!$AF:$AF,$B1538,'A-methods'!$J:$J,$C1538,'A-methods'!$A:$A,$D1538)</f>
        <v>0</v>
      </c>
      <c r="K1538" s="243">
        <f>SUMIFS('A-methods'!Q:Q,'A-methods'!$AG:$AG,"absolute",'A-methods'!$AF:$AF,$B1538,'A-methods'!$J:$J,$C1538,'A-methods'!$A:$A,$D1538)</f>
        <v>0</v>
      </c>
      <c r="L1538" s="243">
        <f>SUMIFS('A-methods'!R:R,'A-methods'!$AG:$AG,"absolute",'A-methods'!$AF:$AF,$B1538,'A-methods'!$J:$J,$C1538,'A-methods'!$A:$A,$D1538)</f>
        <v>0</v>
      </c>
      <c r="M1538" s="243">
        <f>SUMIFS('A-methods'!S:S,'A-methods'!$AG:$AG,"absolute",'A-methods'!$AF:$AF,$B1538,'A-methods'!$J:$J,$C1538,'A-methods'!$A:$A,$D1538)</f>
        <v>0</v>
      </c>
      <c r="N1538" s="243">
        <f>SUMIFS('A-methods'!T:T,'A-methods'!$AG:$AG,"absolute",'A-methods'!$AF:$AF,$B1538,'A-methods'!$J:$J,$C1538,'A-methods'!$A:$A,$D1538)</f>
        <v>0</v>
      </c>
      <c r="O1538" s="243">
        <f>SUMIFS('A-methods'!U:U,'A-methods'!$AG:$AG,"absolute",'A-methods'!$AF:$AF,$B1538,'A-methods'!$J:$J,$C1538,'A-methods'!$A:$A,$D1538)</f>
        <v>0</v>
      </c>
      <c r="P1538" s="243">
        <f>SUMIFS('A-methods'!V:V,'A-methods'!$AG:$AG,"absolute",'A-methods'!$AF:$AF,$B1538,'A-methods'!$J:$J,$C1538,'A-methods'!$A:$A,$D1538)</f>
        <v>0</v>
      </c>
      <c r="Q1538" s="243">
        <f>SUMIFS('A-methods'!W:W,'A-methods'!$AG:$AG,"absolute",'A-methods'!$AF:$AF,$B1538,'A-methods'!$J:$J,$C1538,'A-methods'!$A:$A,$D1538)</f>
        <v>0</v>
      </c>
      <c r="R1538" s="243">
        <f>SUMIFS('A-methods'!X:X,'A-methods'!$AG:$AG,"absolute",'A-methods'!$AF:$AF,$B1538,'A-methods'!$J:$J,$C1538,'A-methods'!$A:$A,$D1538)</f>
        <v>0</v>
      </c>
      <c r="S1538" s="243">
        <f>SUMIFS('A-methods'!Y:Y,'A-methods'!$AG:$AG,"absolute",'A-methods'!$AF:$AF,$B1538,'A-methods'!$J:$J,$C1538,'A-methods'!$A:$A,$D1538)</f>
        <v>0</v>
      </c>
      <c r="T1538" s="243">
        <f>SUMIFS('A-methods'!Z:Z,'A-methods'!$AG:$AG,"absolute",'A-methods'!$AF:$AF,$B1538,'A-methods'!$J:$J,$C1538,'A-methods'!$A:$A,$D1538)</f>
        <v>0</v>
      </c>
      <c r="U1538" s="243">
        <f>SUMIFS('A-methods'!AA:AA,'A-methods'!$AG:$AG,"absolute",'A-methods'!$AF:$AF,$B1538,'A-methods'!$J:$J,$C1538,'A-methods'!$A:$A,$D1538)</f>
        <v>0</v>
      </c>
      <c r="V1538" s="243">
        <f>SUMIFS('A-methods'!AB:AB,'A-methods'!$AG:$AG,"absolute",'A-methods'!$AF:$AF,$B1538,'A-methods'!$J:$J,$C1538,'A-methods'!$A:$A,$D1538)</f>
        <v>0</v>
      </c>
      <c r="W1538" s="243">
        <f>SUMIFS('A-methods'!AC:AC,'A-methods'!$AG:$AG,"absolute",'A-methods'!$AF:$AF,$B1538,'A-methods'!$J:$J,$C1538,'A-methods'!$A:$A,$D1538)</f>
        <v>0</v>
      </c>
      <c r="X1538" s="243">
        <f>SUMIFS('A-methods'!AD:AD,'A-methods'!$AG:$AG,"absolute",'A-methods'!$AF:$AF,$B1538,'A-methods'!$J:$J,$C1538,'A-methods'!$A:$A,$D1538)</f>
        <v>0</v>
      </c>
      <c r="Y1538" s="243">
        <f>SUMIFS('A-methods'!AE:AE,'A-methods'!$AG:$AG,"absolute",'A-methods'!$AF:$AF,$B1538,'A-methods'!$J:$J,$C1538,'A-methods'!$A:$A,$D1538)</f>
        <v>0</v>
      </c>
    </row>
    <row r="1539" spans="1:27">
      <c r="A1539" s="237" t="s">
        <v>171</v>
      </c>
      <c r="B1539" s="221" t="s">
        <v>172</v>
      </c>
      <c r="C1539" s="274" t="str">
        <f t="shared" si="147"/>
        <v>WA</v>
      </c>
      <c r="D1539" s="272" t="str">
        <f t="shared" si="149"/>
        <v>High</v>
      </c>
      <c r="E1539" s="195">
        <f>SUMIFS('A-methods'!K:K,'A-methods'!$AG:$AG,"absolute",'A-methods'!$AF:$AF,$B1539,'A-methods'!$J:$J,$C1539,'A-methods'!$A:$A,$D1539)</f>
        <v>45886.658963970178</v>
      </c>
      <c r="F1539" s="243">
        <f>SUMIFS('A-methods'!L:L,'A-methods'!$AG:$AG,"absolute",'A-methods'!$AF:$AF,$B1539,'A-methods'!$J:$J,$C1539,'A-methods'!$A:$A,$D1539)</f>
        <v>45886.658963970178</v>
      </c>
      <c r="G1539" s="243">
        <f>SUMIFS('A-methods'!M:M,'A-methods'!$AG:$AG,"absolute",'A-methods'!$AF:$AF,$B1539,'A-methods'!$J:$J,$C1539,'A-methods'!$A:$A,$D1539)</f>
        <v>45886.658963970178</v>
      </c>
      <c r="H1539" s="243">
        <f>SUMIFS('A-methods'!N:N,'A-methods'!$AG:$AG,"absolute",'A-methods'!$AF:$AF,$B1539,'A-methods'!$J:$J,$C1539,'A-methods'!$A:$A,$D1539)</f>
        <v>45886.658963970178</v>
      </c>
      <c r="I1539" s="243">
        <f>SUMIFS('A-methods'!O:O,'A-methods'!$AG:$AG,"absolute",'A-methods'!$AF:$AF,$B1539,'A-methods'!$J:$J,$C1539,'A-methods'!$A:$A,$D1539)</f>
        <v>45886.658963970178</v>
      </c>
      <c r="J1539" s="243">
        <f>SUMIFS('A-methods'!P:P,'A-methods'!$AG:$AG,"absolute",'A-methods'!$AF:$AF,$B1539,'A-methods'!$J:$J,$C1539,'A-methods'!$A:$A,$D1539)</f>
        <v>45886.658963970178</v>
      </c>
      <c r="K1539" s="243">
        <f>SUMIFS('A-methods'!Q:Q,'A-methods'!$AG:$AG,"absolute",'A-methods'!$AF:$AF,$B1539,'A-methods'!$J:$J,$C1539,'A-methods'!$A:$A,$D1539)</f>
        <v>45886.658963970178</v>
      </c>
      <c r="L1539" s="243">
        <f>SUMIFS('A-methods'!R:R,'A-methods'!$AG:$AG,"absolute",'A-methods'!$AF:$AF,$B1539,'A-methods'!$J:$J,$C1539,'A-methods'!$A:$A,$D1539)</f>
        <v>45886.658963970178</v>
      </c>
      <c r="M1539" s="243">
        <f>SUMIFS('A-methods'!S:S,'A-methods'!$AG:$AG,"absolute",'A-methods'!$AF:$AF,$B1539,'A-methods'!$J:$J,$C1539,'A-methods'!$A:$A,$D1539)</f>
        <v>45886.658963970178</v>
      </c>
      <c r="N1539" s="243">
        <f>SUMIFS('A-methods'!T:T,'A-methods'!$AG:$AG,"absolute",'A-methods'!$AF:$AF,$B1539,'A-methods'!$J:$J,$C1539,'A-methods'!$A:$A,$D1539)</f>
        <v>45886.658963970178</v>
      </c>
      <c r="O1539" s="243">
        <f>SUMIFS('A-methods'!U:U,'A-methods'!$AG:$AG,"absolute",'A-methods'!$AF:$AF,$B1539,'A-methods'!$J:$J,$C1539,'A-methods'!$A:$A,$D1539)</f>
        <v>45886.658963970178</v>
      </c>
      <c r="P1539" s="243">
        <f>SUMIFS('A-methods'!V:V,'A-methods'!$AG:$AG,"absolute",'A-methods'!$AF:$AF,$B1539,'A-methods'!$J:$J,$C1539,'A-methods'!$A:$A,$D1539)</f>
        <v>45886.658963970178</v>
      </c>
      <c r="Q1539" s="243">
        <f>SUMIFS('A-methods'!W:W,'A-methods'!$AG:$AG,"absolute",'A-methods'!$AF:$AF,$B1539,'A-methods'!$J:$J,$C1539,'A-methods'!$A:$A,$D1539)</f>
        <v>45886.658963970178</v>
      </c>
      <c r="R1539" s="243">
        <f>SUMIFS('A-methods'!X:X,'A-methods'!$AG:$AG,"absolute",'A-methods'!$AF:$AF,$B1539,'A-methods'!$J:$J,$C1539,'A-methods'!$A:$A,$D1539)</f>
        <v>45886.658963970178</v>
      </c>
      <c r="S1539" s="243">
        <f>SUMIFS('A-methods'!Y:Y,'A-methods'!$AG:$AG,"absolute",'A-methods'!$AF:$AF,$B1539,'A-methods'!$J:$J,$C1539,'A-methods'!$A:$A,$D1539)</f>
        <v>45886.658963970178</v>
      </c>
      <c r="T1539" s="243">
        <f>SUMIFS('A-methods'!Z:Z,'A-methods'!$AG:$AG,"absolute",'A-methods'!$AF:$AF,$B1539,'A-methods'!$J:$J,$C1539,'A-methods'!$A:$A,$D1539)</f>
        <v>45886.658963970178</v>
      </c>
      <c r="U1539" s="243">
        <f>SUMIFS('A-methods'!AA:AA,'A-methods'!$AG:$AG,"absolute",'A-methods'!$AF:$AF,$B1539,'A-methods'!$J:$J,$C1539,'A-methods'!$A:$A,$D1539)</f>
        <v>45886.658963970178</v>
      </c>
      <c r="V1539" s="243">
        <f>SUMIFS('A-methods'!AB:AB,'A-methods'!$AG:$AG,"absolute",'A-methods'!$AF:$AF,$B1539,'A-methods'!$J:$J,$C1539,'A-methods'!$A:$A,$D1539)</f>
        <v>45886.658963970178</v>
      </c>
      <c r="W1539" s="243">
        <f>SUMIFS('A-methods'!AC:AC,'A-methods'!$AG:$AG,"absolute",'A-methods'!$AF:$AF,$B1539,'A-methods'!$J:$J,$C1539,'A-methods'!$A:$A,$D1539)</f>
        <v>45886.658963970178</v>
      </c>
      <c r="X1539" s="243">
        <f>SUMIFS('A-methods'!AD:AD,'A-methods'!$AG:$AG,"absolute",'A-methods'!$AF:$AF,$B1539,'A-methods'!$J:$J,$C1539,'A-methods'!$A:$A,$D1539)</f>
        <v>45886.658963970178</v>
      </c>
      <c r="Y1539" s="243">
        <f>SUMIFS('A-methods'!AE:AE,'A-methods'!$AG:$AG,"absolute",'A-methods'!$AF:$AF,$B1539,'A-methods'!$J:$J,$C1539,'A-methods'!$A:$A,$D1539)</f>
        <v>45886.658963970178</v>
      </c>
    </row>
    <row r="1540" spans="1:27">
      <c r="A1540" s="237" t="s">
        <v>260</v>
      </c>
      <c r="B1540" s="221" t="s">
        <v>264</v>
      </c>
      <c r="C1540" s="274" t="str">
        <f t="shared" si="147"/>
        <v>WA</v>
      </c>
      <c r="D1540" s="272" t="str">
        <f t="shared" si="149"/>
        <v>High</v>
      </c>
      <c r="E1540" s="195">
        <f>SUMIFS('A-methods'!K:K,'A-methods'!$AG:$AG,"absolute",'A-methods'!$AF:$AF,$B1540,'A-methods'!$J:$J,$C1540,'A-methods'!$A:$A,$D1540)</f>
        <v>0</v>
      </c>
      <c r="F1540" s="243">
        <f>SUMIFS('A-methods'!L:L,'A-methods'!$AG:$AG,"absolute",'A-methods'!$AF:$AF,$B1540,'A-methods'!$J:$J,$C1540,'A-methods'!$A:$A,$D1540)</f>
        <v>0</v>
      </c>
      <c r="G1540" s="243">
        <f>SUMIFS('A-methods'!M:M,'A-methods'!$AG:$AG,"absolute",'A-methods'!$AF:$AF,$B1540,'A-methods'!$J:$J,$C1540,'A-methods'!$A:$A,$D1540)</f>
        <v>0</v>
      </c>
      <c r="H1540" s="243">
        <f>SUMIFS('A-methods'!N:N,'A-methods'!$AG:$AG,"absolute",'A-methods'!$AF:$AF,$B1540,'A-methods'!$J:$J,$C1540,'A-methods'!$A:$A,$D1540)</f>
        <v>15000</v>
      </c>
      <c r="I1540" s="243">
        <f>SUMIFS('A-methods'!O:O,'A-methods'!$AG:$AG,"absolute",'A-methods'!$AF:$AF,$B1540,'A-methods'!$J:$J,$C1540,'A-methods'!$A:$A,$D1540)</f>
        <v>15000</v>
      </c>
      <c r="J1540" s="243">
        <f>SUMIFS('A-methods'!P:P,'A-methods'!$AG:$AG,"absolute",'A-methods'!$AF:$AF,$B1540,'A-methods'!$J:$J,$C1540,'A-methods'!$A:$A,$D1540)</f>
        <v>21750</v>
      </c>
      <c r="K1540" s="243">
        <f>SUMIFS('A-methods'!Q:Q,'A-methods'!$AG:$AG,"absolute",'A-methods'!$AF:$AF,$B1540,'A-methods'!$J:$J,$C1540,'A-methods'!$A:$A,$D1540)</f>
        <v>21750</v>
      </c>
      <c r="L1540" s="243">
        <f>SUMIFS('A-methods'!R:R,'A-methods'!$AG:$AG,"absolute",'A-methods'!$AF:$AF,$B1540,'A-methods'!$J:$J,$C1540,'A-methods'!$A:$A,$D1540)</f>
        <v>21750</v>
      </c>
      <c r="M1540" s="243">
        <f>SUMIFS('A-methods'!S:S,'A-methods'!$AG:$AG,"absolute",'A-methods'!$AF:$AF,$B1540,'A-methods'!$J:$J,$C1540,'A-methods'!$A:$A,$D1540)</f>
        <v>21750</v>
      </c>
      <c r="N1540" s="243">
        <f>SUMIFS('A-methods'!T:T,'A-methods'!$AG:$AG,"absolute",'A-methods'!$AF:$AF,$B1540,'A-methods'!$J:$J,$C1540,'A-methods'!$A:$A,$D1540)</f>
        <v>21750</v>
      </c>
      <c r="O1540" s="243">
        <f>SUMIFS('A-methods'!U:U,'A-methods'!$AG:$AG,"absolute",'A-methods'!$AF:$AF,$B1540,'A-methods'!$J:$J,$C1540,'A-methods'!$A:$A,$D1540)</f>
        <v>21750</v>
      </c>
      <c r="P1540" s="243">
        <f>SUMIFS('A-methods'!V:V,'A-methods'!$AG:$AG,"absolute",'A-methods'!$AF:$AF,$B1540,'A-methods'!$J:$J,$C1540,'A-methods'!$A:$A,$D1540)</f>
        <v>21750</v>
      </c>
      <c r="Q1540" s="243">
        <f>SUMIFS('A-methods'!W:W,'A-methods'!$AG:$AG,"absolute",'A-methods'!$AF:$AF,$B1540,'A-methods'!$J:$J,$C1540,'A-methods'!$A:$A,$D1540)</f>
        <v>21750</v>
      </c>
      <c r="R1540" s="243">
        <f>SUMIFS('A-methods'!X:X,'A-methods'!$AG:$AG,"absolute",'A-methods'!$AF:$AF,$B1540,'A-methods'!$J:$J,$C1540,'A-methods'!$A:$A,$D1540)</f>
        <v>21750</v>
      </c>
      <c r="S1540" s="243">
        <f>SUMIFS('A-methods'!Y:Y,'A-methods'!$AG:$AG,"absolute",'A-methods'!$AF:$AF,$B1540,'A-methods'!$J:$J,$C1540,'A-methods'!$A:$A,$D1540)</f>
        <v>21750</v>
      </c>
      <c r="T1540" s="243">
        <f>SUMIFS('A-methods'!Z:Z,'A-methods'!$AG:$AG,"absolute",'A-methods'!$AF:$AF,$B1540,'A-methods'!$J:$J,$C1540,'A-methods'!$A:$A,$D1540)</f>
        <v>21750</v>
      </c>
      <c r="U1540" s="243">
        <f>SUMIFS('A-methods'!AA:AA,'A-methods'!$AG:$AG,"absolute",'A-methods'!$AF:$AF,$B1540,'A-methods'!$J:$J,$C1540,'A-methods'!$A:$A,$D1540)</f>
        <v>21750</v>
      </c>
      <c r="V1540" s="243">
        <f>SUMIFS('A-methods'!AB:AB,'A-methods'!$AG:$AG,"absolute",'A-methods'!$AF:$AF,$B1540,'A-methods'!$J:$J,$C1540,'A-methods'!$A:$A,$D1540)</f>
        <v>21750</v>
      </c>
      <c r="W1540" s="243">
        <f>SUMIFS('A-methods'!AC:AC,'A-methods'!$AG:$AG,"absolute",'A-methods'!$AF:$AF,$B1540,'A-methods'!$J:$J,$C1540,'A-methods'!$A:$A,$D1540)</f>
        <v>21750</v>
      </c>
      <c r="X1540" s="243">
        <f>SUMIFS('A-methods'!AD:AD,'A-methods'!$AG:$AG,"absolute",'A-methods'!$AF:$AF,$B1540,'A-methods'!$J:$J,$C1540,'A-methods'!$A:$A,$D1540)</f>
        <v>21750</v>
      </c>
      <c r="Y1540" s="243">
        <f>SUMIFS('A-methods'!AE:AE,'A-methods'!$AG:$AG,"absolute",'A-methods'!$AF:$AF,$B1540,'A-methods'!$J:$J,$C1540,'A-methods'!$A:$A,$D1540)</f>
        <v>21750</v>
      </c>
    </row>
    <row r="1541" spans="1:27">
      <c r="A1541" s="237" t="s">
        <v>175</v>
      </c>
      <c r="B1541" s="221" t="s">
        <v>373</v>
      </c>
      <c r="C1541" s="274" t="str">
        <f t="shared" si="147"/>
        <v>WA</v>
      </c>
      <c r="D1541" s="272" t="str">
        <f t="shared" si="149"/>
        <v>High</v>
      </c>
      <c r="E1541" s="195">
        <f>SUMIFS('A-methods'!K:K,'A-methods'!$AG:$AG,"absolute",'A-methods'!$AF:$AF,$B1541,'A-methods'!$J:$J,$C1541,'A-methods'!$A:$A,$D1541)</f>
        <v>0</v>
      </c>
      <c r="F1541" s="243">
        <f>SUMIFS('A-methods'!L:L,'A-methods'!$AG:$AG,"absolute",'A-methods'!$AF:$AF,$B1541,'A-methods'!$J:$J,$C1541,'A-methods'!$A:$A,$D1541)</f>
        <v>0</v>
      </c>
      <c r="G1541" s="243">
        <f>SUMIFS('A-methods'!M:M,'A-methods'!$AG:$AG,"absolute",'A-methods'!$AF:$AF,$B1541,'A-methods'!$J:$J,$C1541,'A-methods'!$A:$A,$D1541)</f>
        <v>0</v>
      </c>
      <c r="H1541" s="243">
        <f>SUMIFS('A-methods'!N:N,'A-methods'!$AG:$AG,"absolute",'A-methods'!$AF:$AF,$B1541,'A-methods'!$J:$J,$C1541,'A-methods'!$A:$A,$D1541)</f>
        <v>0</v>
      </c>
      <c r="I1541" s="243">
        <f>SUMIFS('A-methods'!O:O,'A-methods'!$AG:$AG,"absolute",'A-methods'!$AF:$AF,$B1541,'A-methods'!$J:$J,$C1541,'A-methods'!$A:$A,$D1541)</f>
        <v>0</v>
      </c>
      <c r="J1541" s="243">
        <f>SUMIFS('A-methods'!P:P,'A-methods'!$AG:$AG,"absolute",'A-methods'!$AF:$AF,$B1541,'A-methods'!$J:$J,$C1541,'A-methods'!$A:$A,$D1541)</f>
        <v>0</v>
      </c>
      <c r="K1541" s="243">
        <f>SUMIFS('A-methods'!Q:Q,'A-methods'!$AG:$AG,"absolute",'A-methods'!$AF:$AF,$B1541,'A-methods'!$J:$J,$C1541,'A-methods'!$A:$A,$D1541)</f>
        <v>0</v>
      </c>
      <c r="L1541" s="243">
        <f>SUMIFS('A-methods'!R:R,'A-methods'!$AG:$AG,"absolute",'A-methods'!$AF:$AF,$B1541,'A-methods'!$J:$J,$C1541,'A-methods'!$A:$A,$D1541)</f>
        <v>0</v>
      </c>
      <c r="M1541" s="243">
        <f>SUMIFS('A-methods'!S:S,'A-methods'!$AG:$AG,"absolute",'A-methods'!$AF:$AF,$B1541,'A-methods'!$J:$J,$C1541,'A-methods'!$A:$A,$D1541)</f>
        <v>0</v>
      </c>
      <c r="N1541" s="243">
        <f>SUMIFS('A-methods'!T:T,'A-methods'!$AG:$AG,"absolute",'A-methods'!$AF:$AF,$B1541,'A-methods'!$J:$J,$C1541,'A-methods'!$A:$A,$D1541)</f>
        <v>0</v>
      </c>
      <c r="O1541" s="243">
        <f>SUMIFS('A-methods'!U:U,'A-methods'!$AG:$AG,"absolute",'A-methods'!$AF:$AF,$B1541,'A-methods'!$J:$J,$C1541,'A-methods'!$A:$A,$D1541)</f>
        <v>0</v>
      </c>
      <c r="P1541" s="243">
        <f>SUMIFS('A-methods'!V:V,'A-methods'!$AG:$AG,"absolute",'A-methods'!$AF:$AF,$B1541,'A-methods'!$J:$J,$C1541,'A-methods'!$A:$A,$D1541)</f>
        <v>0</v>
      </c>
      <c r="Q1541" s="243">
        <f>SUMIFS('A-methods'!W:W,'A-methods'!$AG:$AG,"absolute",'A-methods'!$AF:$AF,$B1541,'A-methods'!$J:$J,$C1541,'A-methods'!$A:$A,$D1541)</f>
        <v>0</v>
      </c>
      <c r="R1541" s="243">
        <f>SUMIFS('A-methods'!X:X,'A-methods'!$AG:$AG,"absolute",'A-methods'!$AF:$AF,$B1541,'A-methods'!$J:$J,$C1541,'A-methods'!$A:$A,$D1541)</f>
        <v>0</v>
      </c>
      <c r="S1541" s="243">
        <f>SUMIFS('A-methods'!Y:Y,'A-methods'!$AG:$AG,"absolute",'A-methods'!$AF:$AF,$B1541,'A-methods'!$J:$J,$C1541,'A-methods'!$A:$A,$D1541)</f>
        <v>0</v>
      </c>
      <c r="T1541" s="243">
        <f>SUMIFS('A-methods'!Z:Z,'A-methods'!$AG:$AG,"absolute",'A-methods'!$AF:$AF,$B1541,'A-methods'!$J:$J,$C1541,'A-methods'!$A:$A,$D1541)</f>
        <v>0</v>
      </c>
      <c r="U1541" s="243">
        <f>SUMIFS('A-methods'!AA:AA,'A-methods'!$AG:$AG,"absolute",'A-methods'!$AF:$AF,$B1541,'A-methods'!$J:$J,$C1541,'A-methods'!$A:$A,$D1541)</f>
        <v>0</v>
      </c>
      <c r="V1541" s="243">
        <f>SUMIFS('A-methods'!AB:AB,'A-methods'!$AG:$AG,"absolute",'A-methods'!$AF:$AF,$B1541,'A-methods'!$J:$J,$C1541,'A-methods'!$A:$A,$D1541)</f>
        <v>0</v>
      </c>
      <c r="W1541" s="243">
        <f>SUMIFS('A-methods'!AC:AC,'A-methods'!$AG:$AG,"absolute",'A-methods'!$AF:$AF,$B1541,'A-methods'!$J:$J,$C1541,'A-methods'!$A:$A,$D1541)</f>
        <v>0</v>
      </c>
      <c r="X1541" s="243">
        <f>SUMIFS('A-methods'!AD:AD,'A-methods'!$AG:$AG,"absolute",'A-methods'!$AF:$AF,$B1541,'A-methods'!$J:$J,$C1541,'A-methods'!$A:$A,$D1541)</f>
        <v>0</v>
      </c>
      <c r="Y1541" s="243">
        <f>SUMIFS('A-methods'!AE:AE,'A-methods'!$AG:$AG,"absolute",'A-methods'!$AF:$AF,$B1541,'A-methods'!$J:$J,$C1541,'A-methods'!$A:$A,$D1541)</f>
        <v>0</v>
      </c>
    </row>
    <row r="1542" spans="1:27" s="241" customFormat="1" ht="15">
      <c r="A1542" s="237" t="s">
        <v>189</v>
      </c>
      <c r="B1542" s="221" t="s">
        <v>190</v>
      </c>
      <c r="C1542" s="274" t="str">
        <f t="shared" si="147"/>
        <v>WA</v>
      </c>
      <c r="D1542" s="272" t="str">
        <f t="shared" si="149"/>
        <v>High</v>
      </c>
      <c r="E1542" s="195">
        <f>SUMIFS('A-methods'!K:K,'A-methods'!$AG:$AG,"absolute",'A-methods'!$AF:$AF,$B1542,'A-methods'!$J:$J,$C1542,'A-methods'!$A:$A,$D1542)</f>
        <v>0</v>
      </c>
      <c r="F1542" s="243">
        <f>SUMIFS('A-methods'!L:L,'A-methods'!$AG:$AG,"absolute",'A-methods'!$AF:$AF,$B1542,'A-methods'!$J:$J,$C1542,'A-methods'!$A:$A,$D1542)</f>
        <v>0</v>
      </c>
      <c r="G1542" s="243">
        <f>SUMIFS('A-methods'!M:M,'A-methods'!$AG:$AG,"absolute",'A-methods'!$AF:$AF,$B1542,'A-methods'!$J:$J,$C1542,'A-methods'!$A:$A,$D1542)</f>
        <v>0</v>
      </c>
      <c r="H1542" s="243">
        <f>SUMIFS('A-methods'!N:N,'A-methods'!$AG:$AG,"absolute",'A-methods'!$AF:$AF,$B1542,'A-methods'!$J:$J,$C1542,'A-methods'!$A:$A,$D1542)</f>
        <v>0</v>
      </c>
      <c r="I1542" s="243">
        <f>SUMIFS('A-methods'!O:O,'A-methods'!$AG:$AG,"absolute",'A-methods'!$AF:$AF,$B1542,'A-methods'!$J:$J,$C1542,'A-methods'!$A:$A,$D1542)</f>
        <v>0</v>
      </c>
      <c r="J1542" s="243">
        <f>SUMIFS('A-methods'!P:P,'A-methods'!$AG:$AG,"absolute",'A-methods'!$AF:$AF,$B1542,'A-methods'!$J:$J,$C1542,'A-methods'!$A:$A,$D1542)</f>
        <v>0</v>
      </c>
      <c r="K1542" s="243">
        <f>SUMIFS('A-methods'!Q:Q,'A-methods'!$AG:$AG,"absolute",'A-methods'!$AF:$AF,$B1542,'A-methods'!$J:$J,$C1542,'A-methods'!$A:$A,$D1542)</f>
        <v>0</v>
      </c>
      <c r="L1542" s="243">
        <f>SUMIFS('A-methods'!R:R,'A-methods'!$AG:$AG,"absolute",'A-methods'!$AF:$AF,$B1542,'A-methods'!$J:$J,$C1542,'A-methods'!$A:$A,$D1542)</f>
        <v>0</v>
      </c>
      <c r="M1542" s="243">
        <f>SUMIFS('A-methods'!S:S,'A-methods'!$AG:$AG,"absolute",'A-methods'!$AF:$AF,$B1542,'A-methods'!$J:$J,$C1542,'A-methods'!$A:$A,$D1542)</f>
        <v>0</v>
      </c>
      <c r="N1542" s="243">
        <f>SUMIFS('A-methods'!T:T,'A-methods'!$AG:$AG,"absolute",'A-methods'!$AF:$AF,$B1542,'A-methods'!$J:$J,$C1542,'A-methods'!$A:$A,$D1542)</f>
        <v>0</v>
      </c>
      <c r="O1542" s="243">
        <f>SUMIFS('A-methods'!U:U,'A-methods'!$AG:$AG,"absolute",'A-methods'!$AF:$AF,$B1542,'A-methods'!$J:$J,$C1542,'A-methods'!$A:$A,$D1542)</f>
        <v>0</v>
      </c>
      <c r="P1542" s="243">
        <f>SUMIFS('A-methods'!V:V,'A-methods'!$AG:$AG,"absolute",'A-methods'!$AF:$AF,$B1542,'A-methods'!$J:$J,$C1542,'A-methods'!$A:$A,$D1542)</f>
        <v>0</v>
      </c>
      <c r="Q1542" s="243">
        <f>SUMIFS('A-methods'!W:W,'A-methods'!$AG:$AG,"absolute",'A-methods'!$AF:$AF,$B1542,'A-methods'!$J:$J,$C1542,'A-methods'!$A:$A,$D1542)</f>
        <v>0</v>
      </c>
      <c r="R1542" s="243">
        <f>SUMIFS('A-methods'!X:X,'A-methods'!$AG:$AG,"absolute",'A-methods'!$AF:$AF,$B1542,'A-methods'!$J:$J,$C1542,'A-methods'!$A:$A,$D1542)</f>
        <v>0</v>
      </c>
      <c r="S1542" s="243">
        <f>SUMIFS('A-methods'!Y:Y,'A-methods'!$AG:$AG,"absolute",'A-methods'!$AF:$AF,$B1542,'A-methods'!$J:$J,$C1542,'A-methods'!$A:$A,$D1542)</f>
        <v>0</v>
      </c>
      <c r="T1542" s="243">
        <f>SUMIFS('A-methods'!Z:Z,'A-methods'!$AG:$AG,"absolute",'A-methods'!$AF:$AF,$B1542,'A-methods'!$J:$J,$C1542,'A-methods'!$A:$A,$D1542)</f>
        <v>0</v>
      </c>
      <c r="U1542" s="243">
        <f>SUMIFS('A-methods'!AA:AA,'A-methods'!$AG:$AG,"absolute",'A-methods'!$AF:$AF,$B1542,'A-methods'!$J:$J,$C1542,'A-methods'!$A:$A,$D1542)</f>
        <v>0</v>
      </c>
      <c r="V1542" s="243">
        <f>SUMIFS('A-methods'!AB:AB,'A-methods'!$AG:$AG,"absolute",'A-methods'!$AF:$AF,$B1542,'A-methods'!$J:$J,$C1542,'A-methods'!$A:$A,$D1542)</f>
        <v>0</v>
      </c>
      <c r="W1542" s="243">
        <f>SUMIFS('A-methods'!AC:AC,'A-methods'!$AG:$AG,"absolute",'A-methods'!$AF:$AF,$B1542,'A-methods'!$J:$J,$C1542,'A-methods'!$A:$A,$D1542)</f>
        <v>0</v>
      </c>
      <c r="X1542" s="243">
        <f>SUMIFS('A-methods'!AD:AD,'A-methods'!$AG:$AG,"absolute",'A-methods'!$AF:$AF,$B1542,'A-methods'!$J:$J,$C1542,'A-methods'!$A:$A,$D1542)</f>
        <v>0</v>
      </c>
      <c r="Y1542" s="243">
        <f>SUMIFS('A-methods'!AE:AE,'A-methods'!$AG:$AG,"absolute",'A-methods'!$AF:$AF,$B1542,'A-methods'!$J:$J,$C1542,'A-methods'!$A:$A,$D1542)</f>
        <v>0</v>
      </c>
      <c r="AA1542" s="356"/>
    </row>
    <row r="1543" spans="1:27" ht="12.75" customHeight="1">
      <c r="A1543" s="244" t="s">
        <v>262</v>
      </c>
      <c r="B1543" s="245" t="s">
        <v>265</v>
      </c>
      <c r="C1543" s="188" t="str">
        <f t="shared" si="147"/>
        <v>WA</v>
      </c>
      <c r="D1543" s="275" t="str">
        <f t="shared" si="149"/>
        <v>High</v>
      </c>
      <c r="E1543" s="198">
        <f>SUMIFS('A-methods'!K:K,'A-methods'!$AG:$AG,"absolute",'A-methods'!$AF:$AF,$B1543,'A-methods'!$J:$J,$C1543,'A-methods'!$A:$A,$D1543)</f>
        <v>0</v>
      </c>
      <c r="F1543" s="196">
        <f>SUMIFS('A-methods'!L:L,'A-methods'!$AG:$AG,"absolute",'A-methods'!$AF:$AF,$B1543,'A-methods'!$J:$J,$C1543,'A-methods'!$A:$A,$D1543)</f>
        <v>0</v>
      </c>
      <c r="G1543" s="196">
        <f>SUMIFS('A-methods'!M:M,'A-methods'!$AG:$AG,"absolute",'A-methods'!$AF:$AF,$B1543,'A-methods'!$J:$J,$C1543,'A-methods'!$A:$A,$D1543)</f>
        <v>0</v>
      </c>
      <c r="H1543" s="196">
        <f>SUMIFS('A-methods'!N:N,'A-methods'!$AG:$AG,"absolute",'A-methods'!$AF:$AF,$B1543,'A-methods'!$J:$J,$C1543,'A-methods'!$A:$A,$D1543)</f>
        <v>0</v>
      </c>
      <c r="I1543" s="196">
        <f>SUMIFS('A-methods'!O:O,'A-methods'!$AG:$AG,"absolute",'A-methods'!$AF:$AF,$B1543,'A-methods'!$J:$J,$C1543,'A-methods'!$A:$A,$D1543)</f>
        <v>0</v>
      </c>
      <c r="J1543" s="196">
        <f>SUMIFS('A-methods'!P:P,'A-methods'!$AG:$AG,"absolute",'A-methods'!$AF:$AF,$B1543,'A-methods'!$J:$J,$C1543,'A-methods'!$A:$A,$D1543)</f>
        <v>0</v>
      </c>
      <c r="K1543" s="196">
        <f>SUMIFS('A-methods'!Q:Q,'A-methods'!$AG:$AG,"absolute",'A-methods'!$AF:$AF,$B1543,'A-methods'!$J:$J,$C1543,'A-methods'!$A:$A,$D1543)</f>
        <v>0</v>
      </c>
      <c r="L1543" s="196">
        <f>SUMIFS('A-methods'!R:R,'A-methods'!$AG:$AG,"absolute",'A-methods'!$AF:$AF,$B1543,'A-methods'!$J:$J,$C1543,'A-methods'!$A:$A,$D1543)</f>
        <v>0</v>
      </c>
      <c r="M1543" s="196">
        <f>SUMIFS('A-methods'!S:S,'A-methods'!$AG:$AG,"absolute",'A-methods'!$AF:$AF,$B1543,'A-methods'!$J:$J,$C1543,'A-methods'!$A:$A,$D1543)</f>
        <v>0</v>
      </c>
      <c r="N1543" s="196">
        <f>SUMIFS('A-methods'!T:T,'A-methods'!$AG:$AG,"absolute",'A-methods'!$AF:$AF,$B1543,'A-methods'!$J:$J,$C1543,'A-methods'!$A:$A,$D1543)</f>
        <v>0</v>
      </c>
      <c r="O1543" s="196">
        <f>SUMIFS('A-methods'!U:U,'A-methods'!$AG:$AG,"absolute",'A-methods'!$AF:$AF,$B1543,'A-methods'!$J:$J,$C1543,'A-methods'!$A:$A,$D1543)</f>
        <v>0</v>
      </c>
      <c r="P1543" s="196">
        <f>SUMIFS('A-methods'!V:V,'A-methods'!$AG:$AG,"absolute",'A-methods'!$AF:$AF,$B1543,'A-methods'!$J:$J,$C1543,'A-methods'!$A:$A,$D1543)</f>
        <v>0</v>
      </c>
      <c r="Q1543" s="196">
        <f>SUMIFS('A-methods'!W:W,'A-methods'!$AG:$AG,"absolute",'A-methods'!$AF:$AF,$B1543,'A-methods'!$J:$J,$C1543,'A-methods'!$A:$A,$D1543)</f>
        <v>0</v>
      </c>
      <c r="R1543" s="196">
        <f>SUMIFS('A-methods'!X:X,'A-methods'!$AG:$AG,"absolute",'A-methods'!$AF:$AF,$B1543,'A-methods'!$J:$J,$C1543,'A-methods'!$A:$A,$D1543)</f>
        <v>0</v>
      </c>
      <c r="S1543" s="196">
        <f>SUMIFS('A-methods'!Y:Y,'A-methods'!$AG:$AG,"absolute",'A-methods'!$AF:$AF,$B1543,'A-methods'!$J:$J,$C1543,'A-methods'!$A:$A,$D1543)</f>
        <v>0</v>
      </c>
      <c r="T1543" s="196">
        <f>SUMIFS('A-methods'!Z:Z,'A-methods'!$AG:$AG,"absolute",'A-methods'!$AF:$AF,$B1543,'A-methods'!$J:$J,$C1543,'A-methods'!$A:$A,$D1543)</f>
        <v>0</v>
      </c>
      <c r="U1543" s="196">
        <f>SUMIFS('A-methods'!AA:AA,'A-methods'!$AG:$AG,"absolute",'A-methods'!$AF:$AF,$B1543,'A-methods'!$J:$J,$C1543,'A-methods'!$A:$A,$D1543)</f>
        <v>0</v>
      </c>
      <c r="V1543" s="196">
        <f>SUMIFS('A-methods'!AB:AB,'A-methods'!$AG:$AG,"absolute",'A-methods'!$AF:$AF,$B1543,'A-methods'!$J:$J,$C1543,'A-methods'!$A:$A,$D1543)</f>
        <v>0</v>
      </c>
      <c r="W1543" s="196">
        <f>SUMIFS('A-methods'!AC:AC,'A-methods'!$AG:$AG,"absolute",'A-methods'!$AF:$AF,$B1543,'A-methods'!$J:$J,$C1543,'A-methods'!$A:$A,$D1543)</f>
        <v>0</v>
      </c>
      <c r="X1543" s="196">
        <f>SUMIFS('A-methods'!AD:AD,'A-methods'!$AG:$AG,"absolute",'A-methods'!$AF:$AF,$B1543,'A-methods'!$J:$J,$C1543,'A-methods'!$A:$A,$D1543)</f>
        <v>0</v>
      </c>
      <c r="Y1543" s="196">
        <f>SUMIFS('A-methods'!AE:AE,'A-methods'!$AG:$AG,"absolute",'A-methods'!$AF:$AF,$B1543,'A-methods'!$J:$J,$C1543,'A-methods'!$A:$A,$D1543)</f>
        <v>0</v>
      </c>
    </row>
    <row r="1544" spans="1:27">
      <c r="A1544" s="222"/>
      <c r="B1544" s="213"/>
      <c r="C1544" s="250" t="str">
        <f t="shared" si="147"/>
        <v>WA</v>
      </c>
      <c r="D1544" s="250"/>
      <c r="E1544" s="360">
        <f>SUM(E1516:E1543)</f>
        <v>72680.881674961027</v>
      </c>
      <c r="F1544" s="324">
        <f t="shared" ref="F1544:Y1544" si="150">SUM(F1516:F1543)</f>
        <v>73057.966880325883</v>
      </c>
      <c r="G1544" s="324">
        <f t="shared" si="150"/>
        <v>73440.70836377122</v>
      </c>
      <c r="H1544" s="324">
        <f t="shared" si="150"/>
        <v>88829.19096946824</v>
      </c>
      <c r="I1544" s="324">
        <f t="shared" si="150"/>
        <v>89223.500814250699</v>
      </c>
      <c r="J1544" s="324">
        <f t="shared" si="150"/>
        <v>96373.725306704902</v>
      </c>
      <c r="K1544" s="324">
        <f t="shared" si="150"/>
        <v>96779.953166545922</v>
      </c>
      <c r="L1544" s="324">
        <f t="shared" si="150"/>
        <v>97192.274444284558</v>
      </c>
      <c r="M1544" s="324">
        <f t="shared" si="150"/>
        <v>97610.780541189277</v>
      </c>
      <c r="N1544" s="324">
        <f t="shared" si="150"/>
        <v>98035.564229547555</v>
      </c>
      <c r="O1544" s="324">
        <f t="shared" si="150"/>
        <v>98466.719673231215</v>
      </c>
      <c r="P1544" s="324">
        <f t="shared" si="150"/>
        <v>98904.342448570125</v>
      </c>
      <c r="Q1544" s="324">
        <f t="shared" si="150"/>
        <v>99348.529565539124</v>
      </c>
      <c r="R1544" s="324">
        <f t="shared" si="150"/>
        <v>99799.379489262647</v>
      </c>
      <c r="S1544" s="324">
        <f t="shared" si="150"/>
        <v>100256.99216184203</v>
      </c>
      <c r="T1544" s="324">
        <f t="shared" si="150"/>
        <v>100721.46902451011</v>
      </c>
      <c r="U1544" s="324">
        <f t="shared" si="150"/>
        <v>101192.9130401182</v>
      </c>
      <c r="V1544" s="324">
        <f t="shared" si="150"/>
        <v>101671.42871596041</v>
      </c>
      <c r="W1544" s="324">
        <f t="shared" si="150"/>
        <v>102157.12212694027</v>
      </c>
      <c r="X1544" s="324">
        <f t="shared" si="150"/>
        <v>102650.10093908482</v>
      </c>
      <c r="Y1544" s="324">
        <f t="shared" si="150"/>
        <v>103150.47443341154</v>
      </c>
    </row>
    <row r="1545" spans="1:27" ht="15.75">
      <c r="A1545" s="242" t="str">
        <f>A1484</f>
        <v>WA</v>
      </c>
      <c r="B1545" s="242" t="s">
        <v>212</v>
      </c>
      <c r="C1545" s="250" t="str">
        <f t="shared" si="147"/>
        <v>WA</v>
      </c>
      <c r="D1545" s="250"/>
      <c r="E1545" s="361" t="str">
        <f>""</f>
        <v/>
      </c>
      <c r="F1545" s="217" t="str">
        <f>""</f>
        <v/>
      </c>
      <c r="G1545" s="217" t="str">
        <f>""</f>
        <v/>
      </c>
      <c r="H1545" s="217" t="str">
        <f>""</f>
        <v/>
      </c>
      <c r="I1545" s="217" t="str">
        <f>""</f>
        <v/>
      </c>
      <c r="J1545" s="217" t="str">
        <f>""</f>
        <v/>
      </c>
      <c r="K1545" s="217" t="str">
        <f>""</f>
        <v/>
      </c>
      <c r="L1545" s="217" t="str">
        <f>""</f>
        <v/>
      </c>
      <c r="M1545" s="217" t="str">
        <f>""</f>
        <v/>
      </c>
      <c r="N1545" s="217" t="str">
        <f>""</f>
        <v/>
      </c>
      <c r="O1545" s="217" t="str">
        <f>""</f>
        <v/>
      </c>
      <c r="P1545" s="217" t="str">
        <f>""</f>
        <v/>
      </c>
      <c r="Q1545" s="217" t="str">
        <f>""</f>
        <v/>
      </c>
      <c r="R1545" s="217" t="str">
        <f>""</f>
        <v/>
      </c>
      <c r="S1545" s="217" t="str">
        <f>""</f>
        <v/>
      </c>
      <c r="T1545" s="217" t="str">
        <f>""</f>
        <v/>
      </c>
      <c r="U1545" s="217" t="str">
        <f>""</f>
        <v/>
      </c>
      <c r="V1545" s="217" t="str">
        <f>""</f>
        <v/>
      </c>
      <c r="W1545" s="217" t="str">
        <f>""</f>
        <v/>
      </c>
      <c r="X1545" s="217" t="str">
        <f>""</f>
        <v/>
      </c>
      <c r="Y1545" s="217" t="str">
        <f>""</f>
        <v/>
      </c>
    </row>
    <row r="1546" spans="1:27">
      <c r="A1546" s="246" t="s">
        <v>21</v>
      </c>
      <c r="B1546" s="247" t="s">
        <v>198</v>
      </c>
      <c r="C1546" s="273" t="str">
        <f t="shared" ref="C1546:C1573" si="151">C1545</f>
        <v>WA</v>
      </c>
      <c r="D1546" s="271" t="s">
        <v>216</v>
      </c>
      <c r="E1546" s="357">
        <f>SUMIFS('A-methods'!K:K,'A-methods'!$AG:$AG,"absolute",'A-methods'!$AF:$AF,$B1546,'A-methods'!$J:$J,$C1546,'A-methods'!$A:$A,$D1546)</f>
        <v>0</v>
      </c>
      <c r="F1546" s="248">
        <f>SUMIFS('A-methods'!L:L,'A-methods'!$AG:$AG,"absolute",'A-methods'!$AF:$AF,$B1546,'A-methods'!$J:$J,$C1546,'A-methods'!$A:$A,$D1546)</f>
        <v>0</v>
      </c>
      <c r="G1546" s="248">
        <f>SUMIFS('A-methods'!M:M,'A-methods'!$AG:$AG,"absolute",'A-methods'!$AF:$AF,$B1546,'A-methods'!$J:$J,$C1546,'A-methods'!$A:$A,$D1546)</f>
        <v>0</v>
      </c>
      <c r="H1546" s="248">
        <f>SUMIFS('A-methods'!N:N,'A-methods'!$AG:$AG,"absolute",'A-methods'!$AF:$AF,$B1546,'A-methods'!$J:$J,$C1546,'A-methods'!$A:$A,$D1546)</f>
        <v>0</v>
      </c>
      <c r="I1546" s="248">
        <f>SUMIFS('A-methods'!O:O,'A-methods'!$AG:$AG,"absolute",'A-methods'!$AF:$AF,$B1546,'A-methods'!$J:$J,$C1546,'A-methods'!$A:$A,$D1546)</f>
        <v>0</v>
      </c>
      <c r="J1546" s="248">
        <f>SUMIFS('A-methods'!P:P,'A-methods'!$AG:$AG,"absolute",'A-methods'!$AF:$AF,$B1546,'A-methods'!$J:$J,$C1546,'A-methods'!$A:$A,$D1546)</f>
        <v>0</v>
      </c>
      <c r="K1546" s="248">
        <f>SUMIFS('A-methods'!Q:Q,'A-methods'!$AG:$AG,"absolute",'A-methods'!$AF:$AF,$B1546,'A-methods'!$J:$J,$C1546,'A-methods'!$A:$A,$D1546)</f>
        <v>0</v>
      </c>
      <c r="L1546" s="248">
        <f>SUMIFS('A-methods'!R:R,'A-methods'!$AG:$AG,"absolute",'A-methods'!$AF:$AF,$B1546,'A-methods'!$J:$J,$C1546,'A-methods'!$A:$A,$D1546)</f>
        <v>0</v>
      </c>
      <c r="M1546" s="248">
        <f>SUMIFS('A-methods'!S:S,'A-methods'!$AG:$AG,"absolute",'A-methods'!$AF:$AF,$B1546,'A-methods'!$J:$J,$C1546,'A-methods'!$A:$A,$D1546)</f>
        <v>0</v>
      </c>
      <c r="N1546" s="248">
        <f>SUMIFS('A-methods'!T:T,'A-methods'!$AG:$AG,"absolute",'A-methods'!$AF:$AF,$B1546,'A-methods'!$J:$J,$C1546,'A-methods'!$A:$A,$D1546)</f>
        <v>0</v>
      </c>
      <c r="O1546" s="248">
        <f>SUMIFS('A-methods'!U:U,'A-methods'!$AG:$AG,"absolute",'A-methods'!$AF:$AF,$B1546,'A-methods'!$J:$J,$C1546,'A-methods'!$A:$A,$D1546)</f>
        <v>0</v>
      </c>
      <c r="P1546" s="248">
        <f>SUMIFS('A-methods'!V:V,'A-methods'!$AG:$AG,"absolute",'A-methods'!$AF:$AF,$B1546,'A-methods'!$J:$J,$C1546,'A-methods'!$A:$A,$D1546)</f>
        <v>0</v>
      </c>
      <c r="Q1546" s="248">
        <f>SUMIFS('A-methods'!W:W,'A-methods'!$AG:$AG,"absolute",'A-methods'!$AF:$AF,$B1546,'A-methods'!$J:$J,$C1546,'A-methods'!$A:$A,$D1546)</f>
        <v>0</v>
      </c>
      <c r="R1546" s="248">
        <f>SUMIFS('A-methods'!X:X,'A-methods'!$AG:$AG,"absolute",'A-methods'!$AF:$AF,$B1546,'A-methods'!$J:$J,$C1546,'A-methods'!$A:$A,$D1546)</f>
        <v>0</v>
      </c>
      <c r="S1546" s="248">
        <f>SUMIFS('A-methods'!Y:Y,'A-methods'!$AG:$AG,"absolute",'A-methods'!$AF:$AF,$B1546,'A-methods'!$J:$J,$C1546,'A-methods'!$A:$A,$D1546)</f>
        <v>0</v>
      </c>
      <c r="T1546" s="248">
        <f>SUMIFS('A-methods'!Z:Z,'A-methods'!$AG:$AG,"absolute",'A-methods'!$AF:$AF,$B1546,'A-methods'!$J:$J,$C1546,'A-methods'!$A:$A,$D1546)</f>
        <v>0</v>
      </c>
      <c r="U1546" s="248">
        <f>SUMIFS('A-methods'!AA:AA,'A-methods'!$AG:$AG,"absolute",'A-methods'!$AF:$AF,$B1546,'A-methods'!$J:$J,$C1546,'A-methods'!$A:$A,$D1546)</f>
        <v>0</v>
      </c>
      <c r="V1546" s="248">
        <f>SUMIFS('A-methods'!AB:AB,'A-methods'!$AG:$AG,"absolute",'A-methods'!$AF:$AF,$B1546,'A-methods'!$J:$J,$C1546,'A-methods'!$A:$A,$D1546)</f>
        <v>0</v>
      </c>
      <c r="W1546" s="248">
        <f>SUMIFS('A-methods'!AC:AC,'A-methods'!$AG:$AG,"absolute",'A-methods'!$AF:$AF,$B1546,'A-methods'!$J:$J,$C1546,'A-methods'!$A:$A,$D1546)</f>
        <v>0</v>
      </c>
      <c r="X1546" s="248">
        <f>SUMIFS('A-methods'!AD:AD,'A-methods'!$AG:$AG,"absolute",'A-methods'!$AF:$AF,$B1546,'A-methods'!$J:$J,$C1546,'A-methods'!$A:$A,$D1546)</f>
        <v>0</v>
      </c>
      <c r="Y1546" s="248">
        <f>SUMIFS('A-methods'!AE:AE,'A-methods'!$AG:$AG,"absolute",'A-methods'!$AF:$AF,$B1546,'A-methods'!$J:$J,$C1546,'A-methods'!$A:$A,$D1546)</f>
        <v>0</v>
      </c>
    </row>
    <row r="1547" spans="1:27">
      <c r="A1547" s="237" t="s">
        <v>29</v>
      </c>
      <c r="B1547" s="221" t="s">
        <v>30</v>
      </c>
      <c r="C1547" s="274" t="str">
        <f t="shared" si="151"/>
        <v>WA</v>
      </c>
      <c r="D1547" s="272" t="str">
        <f t="shared" ref="D1547:D1573" si="152">D1546</f>
        <v>Low</v>
      </c>
      <c r="E1547" s="195">
        <f>SUMIFS('A-methods'!K:K,'A-methods'!$AG:$AG,"absolute",'A-methods'!$AF:$AF,$B1547,'A-methods'!$J:$J,$C1547,'A-methods'!$A:$A,$D1547)</f>
        <v>0</v>
      </c>
      <c r="F1547" s="243">
        <f>SUMIFS('A-methods'!L:L,'A-methods'!$AG:$AG,"absolute",'A-methods'!$AF:$AF,$B1547,'A-methods'!$J:$J,$C1547,'A-methods'!$A:$A,$D1547)</f>
        <v>0</v>
      </c>
      <c r="G1547" s="243">
        <f>SUMIFS('A-methods'!M:M,'A-methods'!$AG:$AG,"absolute",'A-methods'!$AF:$AF,$B1547,'A-methods'!$J:$J,$C1547,'A-methods'!$A:$A,$D1547)</f>
        <v>0</v>
      </c>
      <c r="H1547" s="243">
        <f>SUMIFS('A-methods'!N:N,'A-methods'!$AG:$AG,"absolute",'A-methods'!$AF:$AF,$B1547,'A-methods'!$J:$J,$C1547,'A-methods'!$A:$A,$D1547)</f>
        <v>0</v>
      </c>
      <c r="I1547" s="243">
        <f>SUMIFS('A-methods'!O:O,'A-methods'!$AG:$AG,"absolute",'A-methods'!$AF:$AF,$B1547,'A-methods'!$J:$J,$C1547,'A-methods'!$A:$A,$D1547)</f>
        <v>0</v>
      </c>
      <c r="J1547" s="243">
        <f>SUMIFS('A-methods'!P:P,'A-methods'!$AG:$AG,"absolute",'A-methods'!$AF:$AF,$B1547,'A-methods'!$J:$J,$C1547,'A-methods'!$A:$A,$D1547)</f>
        <v>0</v>
      </c>
      <c r="K1547" s="243">
        <f>SUMIFS('A-methods'!Q:Q,'A-methods'!$AG:$AG,"absolute",'A-methods'!$AF:$AF,$B1547,'A-methods'!$J:$J,$C1547,'A-methods'!$A:$A,$D1547)</f>
        <v>0</v>
      </c>
      <c r="L1547" s="243">
        <f>SUMIFS('A-methods'!R:R,'A-methods'!$AG:$AG,"absolute",'A-methods'!$AF:$AF,$B1547,'A-methods'!$J:$J,$C1547,'A-methods'!$A:$A,$D1547)</f>
        <v>0</v>
      </c>
      <c r="M1547" s="243">
        <f>SUMIFS('A-methods'!S:S,'A-methods'!$AG:$AG,"absolute",'A-methods'!$AF:$AF,$B1547,'A-methods'!$J:$J,$C1547,'A-methods'!$A:$A,$D1547)</f>
        <v>0</v>
      </c>
      <c r="N1547" s="243">
        <f>SUMIFS('A-methods'!T:T,'A-methods'!$AG:$AG,"absolute",'A-methods'!$AF:$AF,$B1547,'A-methods'!$J:$J,$C1547,'A-methods'!$A:$A,$D1547)</f>
        <v>0</v>
      </c>
      <c r="O1547" s="243">
        <f>SUMIFS('A-methods'!U:U,'A-methods'!$AG:$AG,"absolute",'A-methods'!$AF:$AF,$B1547,'A-methods'!$J:$J,$C1547,'A-methods'!$A:$A,$D1547)</f>
        <v>0</v>
      </c>
      <c r="P1547" s="243">
        <f>SUMIFS('A-methods'!V:V,'A-methods'!$AG:$AG,"absolute",'A-methods'!$AF:$AF,$B1547,'A-methods'!$J:$J,$C1547,'A-methods'!$A:$A,$D1547)</f>
        <v>0</v>
      </c>
      <c r="Q1547" s="243">
        <f>SUMIFS('A-methods'!W:W,'A-methods'!$AG:$AG,"absolute",'A-methods'!$AF:$AF,$B1547,'A-methods'!$J:$J,$C1547,'A-methods'!$A:$A,$D1547)</f>
        <v>0</v>
      </c>
      <c r="R1547" s="243">
        <f>SUMIFS('A-methods'!X:X,'A-methods'!$AG:$AG,"absolute",'A-methods'!$AF:$AF,$B1547,'A-methods'!$J:$J,$C1547,'A-methods'!$A:$A,$D1547)</f>
        <v>0</v>
      </c>
      <c r="S1547" s="243">
        <f>SUMIFS('A-methods'!Y:Y,'A-methods'!$AG:$AG,"absolute",'A-methods'!$AF:$AF,$B1547,'A-methods'!$J:$J,$C1547,'A-methods'!$A:$A,$D1547)</f>
        <v>0</v>
      </c>
      <c r="T1547" s="243">
        <f>SUMIFS('A-methods'!Z:Z,'A-methods'!$AG:$AG,"absolute",'A-methods'!$AF:$AF,$B1547,'A-methods'!$J:$J,$C1547,'A-methods'!$A:$A,$D1547)</f>
        <v>0</v>
      </c>
      <c r="U1547" s="243">
        <f>SUMIFS('A-methods'!AA:AA,'A-methods'!$AG:$AG,"absolute",'A-methods'!$AF:$AF,$B1547,'A-methods'!$J:$J,$C1547,'A-methods'!$A:$A,$D1547)</f>
        <v>0</v>
      </c>
      <c r="V1547" s="243">
        <f>SUMIFS('A-methods'!AB:AB,'A-methods'!$AG:$AG,"absolute",'A-methods'!$AF:$AF,$B1547,'A-methods'!$J:$J,$C1547,'A-methods'!$A:$A,$D1547)</f>
        <v>0</v>
      </c>
      <c r="W1547" s="243">
        <f>SUMIFS('A-methods'!AC:AC,'A-methods'!$AG:$AG,"absolute",'A-methods'!$AF:$AF,$B1547,'A-methods'!$J:$J,$C1547,'A-methods'!$A:$A,$D1547)</f>
        <v>0</v>
      </c>
      <c r="X1547" s="243">
        <f>SUMIFS('A-methods'!AD:AD,'A-methods'!$AG:$AG,"absolute",'A-methods'!$AF:$AF,$B1547,'A-methods'!$J:$J,$C1547,'A-methods'!$A:$A,$D1547)</f>
        <v>0</v>
      </c>
      <c r="Y1547" s="243">
        <f>SUMIFS('A-methods'!AE:AE,'A-methods'!$AG:$AG,"absolute",'A-methods'!$AF:$AF,$B1547,'A-methods'!$J:$J,$C1547,'A-methods'!$A:$A,$D1547)</f>
        <v>0</v>
      </c>
    </row>
    <row r="1548" spans="1:27">
      <c r="A1548" s="237" t="s">
        <v>33</v>
      </c>
      <c r="B1548" s="221" t="s">
        <v>34</v>
      </c>
      <c r="C1548" s="274" t="str">
        <f t="shared" si="151"/>
        <v>WA</v>
      </c>
      <c r="D1548" s="272" t="str">
        <f t="shared" si="152"/>
        <v>Low</v>
      </c>
      <c r="E1548" s="195">
        <f>SUMIFS('A-methods'!K:K,'A-methods'!$AG:$AG,"absolute",'A-methods'!$AF:$AF,$B1548,'A-methods'!$J:$J,$C1548,'A-methods'!$A:$A,$D1548)</f>
        <v>0</v>
      </c>
      <c r="F1548" s="243">
        <f>SUMIFS('A-methods'!L:L,'A-methods'!$AG:$AG,"absolute",'A-methods'!$AF:$AF,$B1548,'A-methods'!$J:$J,$C1548,'A-methods'!$A:$A,$D1548)</f>
        <v>0</v>
      </c>
      <c r="G1548" s="243">
        <f>SUMIFS('A-methods'!M:M,'A-methods'!$AG:$AG,"absolute",'A-methods'!$AF:$AF,$B1548,'A-methods'!$J:$J,$C1548,'A-methods'!$A:$A,$D1548)</f>
        <v>0</v>
      </c>
      <c r="H1548" s="243">
        <f>SUMIFS('A-methods'!N:N,'A-methods'!$AG:$AG,"absolute",'A-methods'!$AF:$AF,$B1548,'A-methods'!$J:$J,$C1548,'A-methods'!$A:$A,$D1548)</f>
        <v>0</v>
      </c>
      <c r="I1548" s="243">
        <f>SUMIFS('A-methods'!O:O,'A-methods'!$AG:$AG,"absolute",'A-methods'!$AF:$AF,$B1548,'A-methods'!$J:$J,$C1548,'A-methods'!$A:$A,$D1548)</f>
        <v>0</v>
      </c>
      <c r="J1548" s="243">
        <f>SUMIFS('A-methods'!P:P,'A-methods'!$AG:$AG,"absolute",'A-methods'!$AF:$AF,$B1548,'A-methods'!$J:$J,$C1548,'A-methods'!$A:$A,$D1548)</f>
        <v>0</v>
      </c>
      <c r="K1548" s="243">
        <f>SUMIFS('A-methods'!Q:Q,'A-methods'!$AG:$AG,"absolute",'A-methods'!$AF:$AF,$B1548,'A-methods'!$J:$J,$C1548,'A-methods'!$A:$A,$D1548)</f>
        <v>0</v>
      </c>
      <c r="L1548" s="243">
        <f>SUMIFS('A-methods'!R:R,'A-methods'!$AG:$AG,"absolute",'A-methods'!$AF:$AF,$B1548,'A-methods'!$J:$J,$C1548,'A-methods'!$A:$A,$D1548)</f>
        <v>0</v>
      </c>
      <c r="M1548" s="243">
        <f>SUMIFS('A-methods'!S:S,'A-methods'!$AG:$AG,"absolute",'A-methods'!$AF:$AF,$B1548,'A-methods'!$J:$J,$C1548,'A-methods'!$A:$A,$D1548)</f>
        <v>0</v>
      </c>
      <c r="N1548" s="243">
        <f>SUMIFS('A-methods'!T:T,'A-methods'!$AG:$AG,"absolute",'A-methods'!$AF:$AF,$B1548,'A-methods'!$J:$J,$C1548,'A-methods'!$A:$A,$D1548)</f>
        <v>0</v>
      </c>
      <c r="O1548" s="243">
        <f>SUMIFS('A-methods'!U:U,'A-methods'!$AG:$AG,"absolute",'A-methods'!$AF:$AF,$B1548,'A-methods'!$J:$J,$C1548,'A-methods'!$A:$A,$D1548)</f>
        <v>0</v>
      </c>
      <c r="P1548" s="243">
        <f>SUMIFS('A-methods'!V:V,'A-methods'!$AG:$AG,"absolute",'A-methods'!$AF:$AF,$B1548,'A-methods'!$J:$J,$C1548,'A-methods'!$A:$A,$D1548)</f>
        <v>0</v>
      </c>
      <c r="Q1548" s="243">
        <f>SUMIFS('A-methods'!W:W,'A-methods'!$AG:$AG,"absolute",'A-methods'!$AF:$AF,$B1548,'A-methods'!$J:$J,$C1548,'A-methods'!$A:$A,$D1548)</f>
        <v>0</v>
      </c>
      <c r="R1548" s="243">
        <f>SUMIFS('A-methods'!X:X,'A-methods'!$AG:$AG,"absolute",'A-methods'!$AF:$AF,$B1548,'A-methods'!$J:$J,$C1548,'A-methods'!$A:$A,$D1548)</f>
        <v>0</v>
      </c>
      <c r="S1548" s="243">
        <f>SUMIFS('A-methods'!Y:Y,'A-methods'!$AG:$AG,"absolute",'A-methods'!$AF:$AF,$B1548,'A-methods'!$J:$J,$C1548,'A-methods'!$A:$A,$D1548)</f>
        <v>0</v>
      </c>
      <c r="T1548" s="243">
        <f>SUMIFS('A-methods'!Z:Z,'A-methods'!$AG:$AG,"absolute",'A-methods'!$AF:$AF,$B1548,'A-methods'!$J:$J,$C1548,'A-methods'!$A:$A,$D1548)</f>
        <v>0</v>
      </c>
      <c r="U1548" s="243">
        <f>SUMIFS('A-methods'!AA:AA,'A-methods'!$AG:$AG,"absolute",'A-methods'!$AF:$AF,$B1548,'A-methods'!$J:$J,$C1548,'A-methods'!$A:$A,$D1548)</f>
        <v>0</v>
      </c>
      <c r="V1548" s="243">
        <f>SUMIFS('A-methods'!AB:AB,'A-methods'!$AG:$AG,"absolute",'A-methods'!$AF:$AF,$B1548,'A-methods'!$J:$J,$C1548,'A-methods'!$A:$A,$D1548)</f>
        <v>0</v>
      </c>
      <c r="W1548" s="243">
        <f>SUMIFS('A-methods'!AC:AC,'A-methods'!$AG:$AG,"absolute",'A-methods'!$AF:$AF,$B1548,'A-methods'!$J:$J,$C1548,'A-methods'!$A:$A,$D1548)</f>
        <v>0</v>
      </c>
      <c r="X1548" s="243">
        <f>SUMIFS('A-methods'!AD:AD,'A-methods'!$AG:$AG,"absolute",'A-methods'!$AF:$AF,$B1548,'A-methods'!$J:$J,$C1548,'A-methods'!$A:$A,$D1548)</f>
        <v>0</v>
      </c>
      <c r="Y1548" s="243">
        <f>SUMIFS('A-methods'!AE:AE,'A-methods'!$AG:$AG,"absolute",'A-methods'!$AF:$AF,$B1548,'A-methods'!$J:$J,$C1548,'A-methods'!$A:$A,$D1548)</f>
        <v>0</v>
      </c>
    </row>
    <row r="1549" spans="1:27">
      <c r="A1549" s="237" t="s">
        <v>43</v>
      </c>
      <c r="B1549" s="221" t="s">
        <v>44</v>
      </c>
      <c r="C1549" s="274" t="str">
        <f t="shared" si="151"/>
        <v>WA</v>
      </c>
      <c r="D1549" s="272" t="str">
        <f t="shared" si="152"/>
        <v>Low</v>
      </c>
      <c r="E1549" s="195">
        <f>SUMIFS('A-methods'!K:K,'A-methods'!$AG:$AG,"absolute",'A-methods'!$AF:$AF,$B1549,'A-methods'!$J:$J,$C1549,'A-methods'!$A:$A,$D1549)</f>
        <v>0</v>
      </c>
      <c r="F1549" s="243">
        <f>SUMIFS('A-methods'!L:L,'A-methods'!$AG:$AG,"absolute",'A-methods'!$AF:$AF,$B1549,'A-methods'!$J:$J,$C1549,'A-methods'!$A:$A,$D1549)</f>
        <v>0</v>
      </c>
      <c r="G1549" s="243">
        <f>SUMIFS('A-methods'!M:M,'A-methods'!$AG:$AG,"absolute",'A-methods'!$AF:$AF,$B1549,'A-methods'!$J:$J,$C1549,'A-methods'!$A:$A,$D1549)</f>
        <v>0</v>
      </c>
      <c r="H1549" s="243">
        <f>SUMIFS('A-methods'!N:N,'A-methods'!$AG:$AG,"absolute",'A-methods'!$AF:$AF,$B1549,'A-methods'!$J:$J,$C1549,'A-methods'!$A:$A,$D1549)</f>
        <v>0</v>
      </c>
      <c r="I1549" s="243">
        <f>SUMIFS('A-methods'!O:O,'A-methods'!$AG:$AG,"absolute",'A-methods'!$AF:$AF,$B1549,'A-methods'!$J:$J,$C1549,'A-methods'!$A:$A,$D1549)</f>
        <v>0</v>
      </c>
      <c r="J1549" s="243">
        <f>SUMIFS('A-methods'!P:P,'A-methods'!$AG:$AG,"absolute",'A-methods'!$AF:$AF,$B1549,'A-methods'!$J:$J,$C1549,'A-methods'!$A:$A,$D1549)</f>
        <v>0</v>
      </c>
      <c r="K1549" s="243">
        <f>SUMIFS('A-methods'!Q:Q,'A-methods'!$AG:$AG,"absolute",'A-methods'!$AF:$AF,$B1549,'A-methods'!$J:$J,$C1549,'A-methods'!$A:$A,$D1549)</f>
        <v>0</v>
      </c>
      <c r="L1549" s="243">
        <f>SUMIFS('A-methods'!R:R,'A-methods'!$AG:$AG,"absolute",'A-methods'!$AF:$AF,$B1549,'A-methods'!$J:$J,$C1549,'A-methods'!$A:$A,$D1549)</f>
        <v>0</v>
      </c>
      <c r="M1549" s="243">
        <f>SUMIFS('A-methods'!S:S,'A-methods'!$AG:$AG,"absolute",'A-methods'!$AF:$AF,$B1549,'A-methods'!$J:$J,$C1549,'A-methods'!$A:$A,$D1549)</f>
        <v>0</v>
      </c>
      <c r="N1549" s="243">
        <f>SUMIFS('A-methods'!T:T,'A-methods'!$AG:$AG,"absolute",'A-methods'!$AF:$AF,$B1549,'A-methods'!$J:$J,$C1549,'A-methods'!$A:$A,$D1549)</f>
        <v>0</v>
      </c>
      <c r="O1549" s="243">
        <f>SUMIFS('A-methods'!U:U,'A-methods'!$AG:$AG,"absolute",'A-methods'!$AF:$AF,$B1549,'A-methods'!$J:$J,$C1549,'A-methods'!$A:$A,$D1549)</f>
        <v>0</v>
      </c>
      <c r="P1549" s="243">
        <f>SUMIFS('A-methods'!V:V,'A-methods'!$AG:$AG,"absolute",'A-methods'!$AF:$AF,$B1549,'A-methods'!$J:$J,$C1549,'A-methods'!$A:$A,$D1549)</f>
        <v>0</v>
      </c>
      <c r="Q1549" s="243">
        <f>SUMIFS('A-methods'!W:W,'A-methods'!$AG:$AG,"absolute",'A-methods'!$AF:$AF,$B1549,'A-methods'!$J:$J,$C1549,'A-methods'!$A:$A,$D1549)</f>
        <v>0</v>
      </c>
      <c r="R1549" s="243">
        <f>SUMIFS('A-methods'!X:X,'A-methods'!$AG:$AG,"absolute",'A-methods'!$AF:$AF,$B1549,'A-methods'!$J:$J,$C1549,'A-methods'!$A:$A,$D1549)</f>
        <v>0</v>
      </c>
      <c r="S1549" s="243">
        <f>SUMIFS('A-methods'!Y:Y,'A-methods'!$AG:$AG,"absolute",'A-methods'!$AF:$AF,$B1549,'A-methods'!$J:$J,$C1549,'A-methods'!$A:$A,$D1549)</f>
        <v>0</v>
      </c>
      <c r="T1549" s="243">
        <f>SUMIFS('A-methods'!Z:Z,'A-methods'!$AG:$AG,"absolute",'A-methods'!$AF:$AF,$B1549,'A-methods'!$J:$J,$C1549,'A-methods'!$A:$A,$D1549)</f>
        <v>0</v>
      </c>
      <c r="U1549" s="243">
        <f>SUMIFS('A-methods'!AA:AA,'A-methods'!$AG:$AG,"absolute",'A-methods'!$AF:$AF,$B1549,'A-methods'!$J:$J,$C1549,'A-methods'!$A:$A,$D1549)</f>
        <v>0</v>
      </c>
      <c r="V1549" s="243">
        <f>SUMIFS('A-methods'!AB:AB,'A-methods'!$AG:$AG,"absolute",'A-methods'!$AF:$AF,$B1549,'A-methods'!$J:$J,$C1549,'A-methods'!$A:$A,$D1549)</f>
        <v>0</v>
      </c>
      <c r="W1549" s="243">
        <f>SUMIFS('A-methods'!AC:AC,'A-methods'!$AG:$AG,"absolute",'A-methods'!$AF:$AF,$B1549,'A-methods'!$J:$J,$C1549,'A-methods'!$A:$A,$D1549)</f>
        <v>0</v>
      </c>
      <c r="X1549" s="243">
        <f>SUMIFS('A-methods'!AD:AD,'A-methods'!$AG:$AG,"absolute",'A-methods'!$AF:$AF,$B1549,'A-methods'!$J:$J,$C1549,'A-methods'!$A:$A,$D1549)</f>
        <v>0</v>
      </c>
      <c r="Y1549" s="243">
        <f>SUMIFS('A-methods'!AE:AE,'A-methods'!$AG:$AG,"absolute",'A-methods'!$AF:$AF,$B1549,'A-methods'!$J:$J,$C1549,'A-methods'!$A:$A,$D1549)</f>
        <v>0</v>
      </c>
    </row>
    <row r="1550" spans="1:27">
      <c r="A1550" s="237" t="s">
        <v>63</v>
      </c>
      <c r="B1550" s="221" t="s">
        <v>64</v>
      </c>
      <c r="C1550" s="274" t="str">
        <f t="shared" si="151"/>
        <v>WA</v>
      </c>
      <c r="D1550" s="272" t="str">
        <f t="shared" si="152"/>
        <v>Low</v>
      </c>
      <c r="E1550" s="195">
        <f>SUMIFS('A-methods'!K:K,'A-methods'!$AG:$AG,"absolute",'A-methods'!$AF:$AF,$B1550,'A-methods'!$J:$J,$C1550,'A-methods'!$A:$A,$D1550)</f>
        <v>0</v>
      </c>
      <c r="F1550" s="243">
        <f>SUMIFS('A-methods'!L:L,'A-methods'!$AG:$AG,"absolute",'A-methods'!$AF:$AF,$B1550,'A-methods'!$J:$J,$C1550,'A-methods'!$A:$A,$D1550)</f>
        <v>0</v>
      </c>
      <c r="G1550" s="243">
        <f>SUMIFS('A-methods'!M:M,'A-methods'!$AG:$AG,"absolute",'A-methods'!$AF:$AF,$B1550,'A-methods'!$J:$J,$C1550,'A-methods'!$A:$A,$D1550)</f>
        <v>0</v>
      </c>
      <c r="H1550" s="243">
        <f>SUMIFS('A-methods'!N:N,'A-methods'!$AG:$AG,"absolute",'A-methods'!$AF:$AF,$B1550,'A-methods'!$J:$J,$C1550,'A-methods'!$A:$A,$D1550)</f>
        <v>0</v>
      </c>
      <c r="I1550" s="243">
        <f>SUMIFS('A-methods'!O:O,'A-methods'!$AG:$AG,"absolute",'A-methods'!$AF:$AF,$B1550,'A-methods'!$J:$J,$C1550,'A-methods'!$A:$A,$D1550)</f>
        <v>0</v>
      </c>
      <c r="J1550" s="243">
        <f>SUMIFS('A-methods'!P:P,'A-methods'!$AG:$AG,"absolute",'A-methods'!$AF:$AF,$B1550,'A-methods'!$J:$J,$C1550,'A-methods'!$A:$A,$D1550)</f>
        <v>0</v>
      </c>
      <c r="K1550" s="243">
        <f>SUMIFS('A-methods'!Q:Q,'A-methods'!$AG:$AG,"absolute",'A-methods'!$AF:$AF,$B1550,'A-methods'!$J:$J,$C1550,'A-methods'!$A:$A,$D1550)</f>
        <v>0</v>
      </c>
      <c r="L1550" s="243">
        <f>SUMIFS('A-methods'!R:R,'A-methods'!$AG:$AG,"absolute",'A-methods'!$AF:$AF,$B1550,'A-methods'!$J:$J,$C1550,'A-methods'!$A:$A,$D1550)</f>
        <v>0</v>
      </c>
      <c r="M1550" s="243">
        <f>SUMIFS('A-methods'!S:S,'A-methods'!$AG:$AG,"absolute",'A-methods'!$AF:$AF,$B1550,'A-methods'!$J:$J,$C1550,'A-methods'!$A:$A,$D1550)</f>
        <v>0</v>
      </c>
      <c r="N1550" s="243">
        <f>SUMIFS('A-methods'!T:T,'A-methods'!$AG:$AG,"absolute",'A-methods'!$AF:$AF,$B1550,'A-methods'!$J:$J,$C1550,'A-methods'!$A:$A,$D1550)</f>
        <v>0</v>
      </c>
      <c r="O1550" s="243">
        <f>SUMIFS('A-methods'!U:U,'A-methods'!$AG:$AG,"absolute",'A-methods'!$AF:$AF,$B1550,'A-methods'!$J:$J,$C1550,'A-methods'!$A:$A,$D1550)</f>
        <v>0</v>
      </c>
      <c r="P1550" s="243">
        <f>SUMIFS('A-methods'!V:V,'A-methods'!$AG:$AG,"absolute",'A-methods'!$AF:$AF,$B1550,'A-methods'!$J:$J,$C1550,'A-methods'!$A:$A,$D1550)</f>
        <v>0</v>
      </c>
      <c r="Q1550" s="243">
        <f>SUMIFS('A-methods'!W:W,'A-methods'!$AG:$AG,"absolute",'A-methods'!$AF:$AF,$B1550,'A-methods'!$J:$J,$C1550,'A-methods'!$A:$A,$D1550)</f>
        <v>0</v>
      </c>
      <c r="R1550" s="243">
        <f>SUMIFS('A-methods'!X:X,'A-methods'!$AG:$AG,"absolute",'A-methods'!$AF:$AF,$B1550,'A-methods'!$J:$J,$C1550,'A-methods'!$A:$A,$D1550)</f>
        <v>0</v>
      </c>
      <c r="S1550" s="243">
        <f>SUMIFS('A-methods'!Y:Y,'A-methods'!$AG:$AG,"absolute",'A-methods'!$AF:$AF,$B1550,'A-methods'!$J:$J,$C1550,'A-methods'!$A:$A,$D1550)</f>
        <v>0</v>
      </c>
      <c r="T1550" s="243">
        <f>SUMIFS('A-methods'!Z:Z,'A-methods'!$AG:$AG,"absolute",'A-methods'!$AF:$AF,$B1550,'A-methods'!$J:$J,$C1550,'A-methods'!$A:$A,$D1550)</f>
        <v>0</v>
      </c>
      <c r="U1550" s="243">
        <f>SUMIFS('A-methods'!AA:AA,'A-methods'!$AG:$AG,"absolute",'A-methods'!$AF:$AF,$B1550,'A-methods'!$J:$J,$C1550,'A-methods'!$A:$A,$D1550)</f>
        <v>0</v>
      </c>
      <c r="V1550" s="243">
        <f>SUMIFS('A-methods'!AB:AB,'A-methods'!$AG:$AG,"absolute",'A-methods'!$AF:$AF,$B1550,'A-methods'!$J:$J,$C1550,'A-methods'!$A:$A,$D1550)</f>
        <v>0</v>
      </c>
      <c r="W1550" s="243">
        <f>SUMIFS('A-methods'!AC:AC,'A-methods'!$AG:$AG,"absolute",'A-methods'!$AF:$AF,$B1550,'A-methods'!$J:$J,$C1550,'A-methods'!$A:$A,$D1550)</f>
        <v>0</v>
      </c>
      <c r="X1550" s="243">
        <f>SUMIFS('A-methods'!AD:AD,'A-methods'!$AG:$AG,"absolute",'A-methods'!$AF:$AF,$B1550,'A-methods'!$J:$J,$C1550,'A-methods'!$A:$A,$D1550)</f>
        <v>0</v>
      </c>
      <c r="Y1550" s="243">
        <f>SUMIFS('A-methods'!AE:AE,'A-methods'!$AG:$AG,"absolute",'A-methods'!$AF:$AF,$B1550,'A-methods'!$J:$J,$C1550,'A-methods'!$A:$A,$D1550)</f>
        <v>0</v>
      </c>
    </row>
    <row r="1551" spans="1:27">
      <c r="A1551" s="237" t="s">
        <v>75</v>
      </c>
      <c r="B1551" s="221" t="s">
        <v>76</v>
      </c>
      <c r="C1551" s="274" t="str">
        <f t="shared" si="151"/>
        <v>WA</v>
      </c>
      <c r="D1551" s="272" t="str">
        <f t="shared" si="152"/>
        <v>Low</v>
      </c>
      <c r="E1551" s="195">
        <f>SUMIFS('A-methods'!K:K,'A-methods'!$AG:$AG,"absolute",'A-methods'!$AF:$AF,$B1551,'A-methods'!$J:$J,$C1551,'A-methods'!$A:$A,$D1551)</f>
        <v>0</v>
      </c>
      <c r="F1551" s="243">
        <f>SUMIFS('A-methods'!L:L,'A-methods'!$AG:$AG,"absolute",'A-methods'!$AF:$AF,$B1551,'A-methods'!$J:$J,$C1551,'A-methods'!$A:$A,$D1551)</f>
        <v>0</v>
      </c>
      <c r="G1551" s="243">
        <f>SUMIFS('A-methods'!M:M,'A-methods'!$AG:$AG,"absolute",'A-methods'!$AF:$AF,$B1551,'A-methods'!$J:$J,$C1551,'A-methods'!$A:$A,$D1551)</f>
        <v>0</v>
      </c>
      <c r="H1551" s="243">
        <f>SUMIFS('A-methods'!N:N,'A-methods'!$AG:$AG,"absolute",'A-methods'!$AF:$AF,$B1551,'A-methods'!$J:$J,$C1551,'A-methods'!$A:$A,$D1551)</f>
        <v>0</v>
      </c>
      <c r="I1551" s="243">
        <f>SUMIFS('A-methods'!O:O,'A-methods'!$AG:$AG,"absolute",'A-methods'!$AF:$AF,$B1551,'A-methods'!$J:$J,$C1551,'A-methods'!$A:$A,$D1551)</f>
        <v>0</v>
      </c>
      <c r="J1551" s="243">
        <f>SUMIFS('A-methods'!P:P,'A-methods'!$AG:$AG,"absolute",'A-methods'!$AF:$AF,$B1551,'A-methods'!$J:$J,$C1551,'A-methods'!$A:$A,$D1551)</f>
        <v>0</v>
      </c>
      <c r="K1551" s="243">
        <f>SUMIFS('A-methods'!Q:Q,'A-methods'!$AG:$AG,"absolute",'A-methods'!$AF:$AF,$B1551,'A-methods'!$J:$J,$C1551,'A-methods'!$A:$A,$D1551)</f>
        <v>0</v>
      </c>
      <c r="L1551" s="243">
        <f>SUMIFS('A-methods'!R:R,'A-methods'!$AG:$AG,"absolute",'A-methods'!$AF:$AF,$B1551,'A-methods'!$J:$J,$C1551,'A-methods'!$A:$A,$D1551)</f>
        <v>0</v>
      </c>
      <c r="M1551" s="243">
        <f>SUMIFS('A-methods'!S:S,'A-methods'!$AG:$AG,"absolute",'A-methods'!$AF:$AF,$B1551,'A-methods'!$J:$J,$C1551,'A-methods'!$A:$A,$D1551)</f>
        <v>0</v>
      </c>
      <c r="N1551" s="243">
        <f>SUMIFS('A-methods'!T:T,'A-methods'!$AG:$AG,"absolute",'A-methods'!$AF:$AF,$B1551,'A-methods'!$J:$J,$C1551,'A-methods'!$A:$A,$D1551)</f>
        <v>0</v>
      </c>
      <c r="O1551" s="243">
        <f>SUMIFS('A-methods'!U:U,'A-methods'!$AG:$AG,"absolute",'A-methods'!$AF:$AF,$B1551,'A-methods'!$J:$J,$C1551,'A-methods'!$A:$A,$D1551)</f>
        <v>0</v>
      </c>
      <c r="P1551" s="243">
        <f>SUMIFS('A-methods'!V:V,'A-methods'!$AG:$AG,"absolute",'A-methods'!$AF:$AF,$B1551,'A-methods'!$J:$J,$C1551,'A-methods'!$A:$A,$D1551)</f>
        <v>0</v>
      </c>
      <c r="Q1551" s="243">
        <f>SUMIFS('A-methods'!W:W,'A-methods'!$AG:$AG,"absolute",'A-methods'!$AF:$AF,$B1551,'A-methods'!$J:$J,$C1551,'A-methods'!$A:$A,$D1551)</f>
        <v>0</v>
      </c>
      <c r="R1551" s="243">
        <f>SUMIFS('A-methods'!X:X,'A-methods'!$AG:$AG,"absolute",'A-methods'!$AF:$AF,$B1551,'A-methods'!$J:$J,$C1551,'A-methods'!$A:$A,$D1551)</f>
        <v>0</v>
      </c>
      <c r="S1551" s="243">
        <f>SUMIFS('A-methods'!Y:Y,'A-methods'!$AG:$AG,"absolute",'A-methods'!$AF:$AF,$B1551,'A-methods'!$J:$J,$C1551,'A-methods'!$A:$A,$D1551)</f>
        <v>0</v>
      </c>
      <c r="T1551" s="243">
        <f>SUMIFS('A-methods'!Z:Z,'A-methods'!$AG:$AG,"absolute",'A-methods'!$AF:$AF,$B1551,'A-methods'!$J:$J,$C1551,'A-methods'!$A:$A,$D1551)</f>
        <v>0</v>
      </c>
      <c r="U1551" s="243">
        <f>SUMIFS('A-methods'!AA:AA,'A-methods'!$AG:$AG,"absolute",'A-methods'!$AF:$AF,$B1551,'A-methods'!$J:$J,$C1551,'A-methods'!$A:$A,$D1551)</f>
        <v>0</v>
      </c>
      <c r="V1551" s="243">
        <f>SUMIFS('A-methods'!AB:AB,'A-methods'!$AG:$AG,"absolute",'A-methods'!$AF:$AF,$B1551,'A-methods'!$J:$J,$C1551,'A-methods'!$A:$A,$D1551)</f>
        <v>0</v>
      </c>
      <c r="W1551" s="243">
        <f>SUMIFS('A-methods'!AC:AC,'A-methods'!$AG:$AG,"absolute",'A-methods'!$AF:$AF,$B1551,'A-methods'!$J:$J,$C1551,'A-methods'!$A:$A,$D1551)</f>
        <v>0</v>
      </c>
      <c r="X1551" s="243">
        <f>SUMIFS('A-methods'!AD:AD,'A-methods'!$AG:$AG,"absolute",'A-methods'!$AF:$AF,$B1551,'A-methods'!$J:$J,$C1551,'A-methods'!$A:$A,$D1551)</f>
        <v>0</v>
      </c>
      <c r="Y1551" s="243">
        <f>SUMIFS('A-methods'!AE:AE,'A-methods'!$AG:$AG,"absolute",'A-methods'!$AF:$AF,$B1551,'A-methods'!$J:$J,$C1551,'A-methods'!$A:$A,$D1551)</f>
        <v>0</v>
      </c>
    </row>
    <row r="1552" spans="1:27">
      <c r="A1552" s="237" t="s">
        <v>253</v>
      </c>
      <c r="B1552" s="221" t="s">
        <v>193</v>
      </c>
      <c r="C1552" s="274" t="str">
        <f t="shared" si="151"/>
        <v>WA</v>
      </c>
      <c r="D1552" s="272" t="str">
        <f t="shared" si="152"/>
        <v>Low</v>
      </c>
      <c r="E1552" s="195">
        <f>SUMIFS('A-methods'!K:K,'A-methods'!$AG:$AG,"absolute",'A-methods'!$AF:$AF,$B1552,'A-methods'!$J:$J,$C1552,'A-methods'!$A:$A,$D1552)</f>
        <v>0</v>
      </c>
      <c r="F1552" s="243">
        <f>SUMIFS('A-methods'!L:L,'A-methods'!$AG:$AG,"absolute",'A-methods'!$AF:$AF,$B1552,'A-methods'!$J:$J,$C1552,'A-methods'!$A:$A,$D1552)</f>
        <v>0</v>
      </c>
      <c r="G1552" s="243">
        <f>SUMIFS('A-methods'!M:M,'A-methods'!$AG:$AG,"absolute",'A-methods'!$AF:$AF,$B1552,'A-methods'!$J:$J,$C1552,'A-methods'!$A:$A,$D1552)</f>
        <v>0</v>
      </c>
      <c r="H1552" s="243">
        <f>SUMIFS('A-methods'!N:N,'A-methods'!$AG:$AG,"absolute",'A-methods'!$AF:$AF,$B1552,'A-methods'!$J:$J,$C1552,'A-methods'!$A:$A,$D1552)</f>
        <v>0</v>
      </c>
      <c r="I1552" s="243">
        <f>SUMIFS('A-methods'!O:O,'A-methods'!$AG:$AG,"absolute",'A-methods'!$AF:$AF,$B1552,'A-methods'!$J:$J,$C1552,'A-methods'!$A:$A,$D1552)</f>
        <v>0</v>
      </c>
      <c r="J1552" s="243">
        <f>SUMIFS('A-methods'!P:P,'A-methods'!$AG:$AG,"absolute",'A-methods'!$AF:$AF,$B1552,'A-methods'!$J:$J,$C1552,'A-methods'!$A:$A,$D1552)</f>
        <v>0</v>
      </c>
      <c r="K1552" s="243">
        <f>SUMIFS('A-methods'!Q:Q,'A-methods'!$AG:$AG,"absolute",'A-methods'!$AF:$AF,$B1552,'A-methods'!$J:$J,$C1552,'A-methods'!$A:$A,$D1552)</f>
        <v>0</v>
      </c>
      <c r="L1552" s="243">
        <f>SUMIFS('A-methods'!R:R,'A-methods'!$AG:$AG,"absolute",'A-methods'!$AF:$AF,$B1552,'A-methods'!$J:$J,$C1552,'A-methods'!$A:$A,$D1552)</f>
        <v>0</v>
      </c>
      <c r="M1552" s="243">
        <f>SUMIFS('A-methods'!S:S,'A-methods'!$AG:$AG,"absolute",'A-methods'!$AF:$AF,$B1552,'A-methods'!$J:$J,$C1552,'A-methods'!$A:$A,$D1552)</f>
        <v>0</v>
      </c>
      <c r="N1552" s="243">
        <f>SUMIFS('A-methods'!T:T,'A-methods'!$AG:$AG,"absolute",'A-methods'!$AF:$AF,$B1552,'A-methods'!$J:$J,$C1552,'A-methods'!$A:$A,$D1552)</f>
        <v>0</v>
      </c>
      <c r="O1552" s="243">
        <f>SUMIFS('A-methods'!U:U,'A-methods'!$AG:$AG,"absolute",'A-methods'!$AF:$AF,$B1552,'A-methods'!$J:$J,$C1552,'A-methods'!$A:$A,$D1552)</f>
        <v>0</v>
      </c>
      <c r="P1552" s="243">
        <f>SUMIFS('A-methods'!V:V,'A-methods'!$AG:$AG,"absolute",'A-methods'!$AF:$AF,$B1552,'A-methods'!$J:$J,$C1552,'A-methods'!$A:$A,$D1552)</f>
        <v>0</v>
      </c>
      <c r="Q1552" s="243">
        <f>SUMIFS('A-methods'!W:W,'A-methods'!$AG:$AG,"absolute",'A-methods'!$AF:$AF,$B1552,'A-methods'!$J:$J,$C1552,'A-methods'!$A:$A,$D1552)</f>
        <v>0</v>
      </c>
      <c r="R1552" s="243">
        <f>SUMIFS('A-methods'!X:X,'A-methods'!$AG:$AG,"absolute",'A-methods'!$AF:$AF,$B1552,'A-methods'!$J:$J,$C1552,'A-methods'!$A:$A,$D1552)</f>
        <v>0</v>
      </c>
      <c r="S1552" s="243">
        <f>SUMIFS('A-methods'!Y:Y,'A-methods'!$AG:$AG,"absolute",'A-methods'!$AF:$AF,$B1552,'A-methods'!$J:$J,$C1552,'A-methods'!$A:$A,$D1552)</f>
        <v>0</v>
      </c>
      <c r="T1552" s="243">
        <f>SUMIFS('A-methods'!Z:Z,'A-methods'!$AG:$AG,"absolute",'A-methods'!$AF:$AF,$B1552,'A-methods'!$J:$J,$C1552,'A-methods'!$A:$A,$D1552)</f>
        <v>0</v>
      </c>
      <c r="U1552" s="243">
        <f>SUMIFS('A-methods'!AA:AA,'A-methods'!$AG:$AG,"absolute",'A-methods'!$AF:$AF,$B1552,'A-methods'!$J:$J,$C1552,'A-methods'!$A:$A,$D1552)</f>
        <v>0</v>
      </c>
      <c r="V1552" s="243">
        <f>SUMIFS('A-methods'!AB:AB,'A-methods'!$AG:$AG,"absolute",'A-methods'!$AF:$AF,$B1552,'A-methods'!$J:$J,$C1552,'A-methods'!$A:$A,$D1552)</f>
        <v>0</v>
      </c>
      <c r="W1552" s="243">
        <f>SUMIFS('A-methods'!AC:AC,'A-methods'!$AG:$AG,"absolute",'A-methods'!$AF:$AF,$B1552,'A-methods'!$J:$J,$C1552,'A-methods'!$A:$A,$D1552)</f>
        <v>0</v>
      </c>
      <c r="X1552" s="243">
        <f>SUMIFS('A-methods'!AD:AD,'A-methods'!$AG:$AG,"absolute",'A-methods'!$AF:$AF,$B1552,'A-methods'!$J:$J,$C1552,'A-methods'!$A:$A,$D1552)</f>
        <v>0</v>
      </c>
      <c r="Y1552" s="243">
        <f>SUMIFS('A-methods'!AE:AE,'A-methods'!$AG:$AG,"absolute",'A-methods'!$AF:$AF,$B1552,'A-methods'!$J:$J,$C1552,'A-methods'!$A:$A,$D1552)</f>
        <v>0</v>
      </c>
    </row>
    <row r="1553" spans="1:25">
      <c r="A1553" s="238" t="s">
        <v>87</v>
      </c>
      <c r="B1553" s="221" t="s">
        <v>88</v>
      </c>
      <c r="C1553" s="274" t="str">
        <f t="shared" si="151"/>
        <v>WA</v>
      </c>
      <c r="D1553" s="272" t="str">
        <f t="shared" si="152"/>
        <v>Low</v>
      </c>
      <c r="E1553" s="195">
        <f>SUMIFS('A-methods'!K:K,'A-methods'!$AG:$AG,"absolute",'A-methods'!$AF:$AF,$B1553,'A-methods'!$J:$J,$C1553,'A-methods'!$A:$A,$D1553)</f>
        <v>0</v>
      </c>
      <c r="F1553" s="243">
        <f>SUMIFS('A-methods'!L:L,'A-methods'!$AG:$AG,"absolute",'A-methods'!$AF:$AF,$B1553,'A-methods'!$J:$J,$C1553,'A-methods'!$A:$A,$D1553)</f>
        <v>0</v>
      </c>
      <c r="G1553" s="243">
        <f>SUMIFS('A-methods'!M:M,'A-methods'!$AG:$AG,"absolute",'A-methods'!$AF:$AF,$B1553,'A-methods'!$J:$J,$C1553,'A-methods'!$A:$A,$D1553)</f>
        <v>0</v>
      </c>
      <c r="H1553" s="243">
        <f>SUMIFS('A-methods'!N:N,'A-methods'!$AG:$AG,"absolute",'A-methods'!$AF:$AF,$B1553,'A-methods'!$J:$J,$C1553,'A-methods'!$A:$A,$D1553)</f>
        <v>0</v>
      </c>
      <c r="I1553" s="243">
        <f>SUMIFS('A-methods'!O:O,'A-methods'!$AG:$AG,"absolute",'A-methods'!$AF:$AF,$B1553,'A-methods'!$J:$J,$C1553,'A-methods'!$A:$A,$D1553)</f>
        <v>0</v>
      </c>
      <c r="J1553" s="243">
        <f>SUMIFS('A-methods'!P:P,'A-methods'!$AG:$AG,"absolute",'A-methods'!$AF:$AF,$B1553,'A-methods'!$J:$J,$C1553,'A-methods'!$A:$A,$D1553)</f>
        <v>0</v>
      </c>
      <c r="K1553" s="243">
        <f>SUMIFS('A-methods'!Q:Q,'A-methods'!$AG:$AG,"absolute",'A-methods'!$AF:$AF,$B1553,'A-methods'!$J:$J,$C1553,'A-methods'!$A:$A,$D1553)</f>
        <v>0</v>
      </c>
      <c r="L1553" s="243">
        <f>SUMIFS('A-methods'!R:R,'A-methods'!$AG:$AG,"absolute",'A-methods'!$AF:$AF,$B1553,'A-methods'!$J:$J,$C1553,'A-methods'!$A:$A,$D1553)</f>
        <v>0</v>
      </c>
      <c r="M1553" s="243">
        <f>SUMIFS('A-methods'!S:S,'A-methods'!$AG:$AG,"absolute",'A-methods'!$AF:$AF,$B1553,'A-methods'!$J:$J,$C1553,'A-methods'!$A:$A,$D1553)</f>
        <v>0</v>
      </c>
      <c r="N1553" s="243">
        <f>SUMIFS('A-methods'!T:T,'A-methods'!$AG:$AG,"absolute",'A-methods'!$AF:$AF,$B1553,'A-methods'!$J:$J,$C1553,'A-methods'!$A:$A,$D1553)</f>
        <v>0</v>
      </c>
      <c r="O1553" s="243">
        <f>SUMIFS('A-methods'!U:U,'A-methods'!$AG:$AG,"absolute",'A-methods'!$AF:$AF,$B1553,'A-methods'!$J:$J,$C1553,'A-methods'!$A:$A,$D1553)</f>
        <v>0</v>
      </c>
      <c r="P1553" s="243">
        <f>SUMIFS('A-methods'!V:V,'A-methods'!$AG:$AG,"absolute",'A-methods'!$AF:$AF,$B1553,'A-methods'!$J:$J,$C1553,'A-methods'!$A:$A,$D1553)</f>
        <v>0</v>
      </c>
      <c r="Q1553" s="243">
        <f>SUMIFS('A-methods'!W:W,'A-methods'!$AG:$AG,"absolute",'A-methods'!$AF:$AF,$B1553,'A-methods'!$J:$J,$C1553,'A-methods'!$A:$A,$D1553)</f>
        <v>0</v>
      </c>
      <c r="R1553" s="243">
        <f>SUMIFS('A-methods'!X:X,'A-methods'!$AG:$AG,"absolute",'A-methods'!$AF:$AF,$B1553,'A-methods'!$J:$J,$C1553,'A-methods'!$A:$A,$D1553)</f>
        <v>0</v>
      </c>
      <c r="S1553" s="243">
        <f>SUMIFS('A-methods'!Y:Y,'A-methods'!$AG:$AG,"absolute",'A-methods'!$AF:$AF,$B1553,'A-methods'!$J:$J,$C1553,'A-methods'!$A:$A,$D1553)</f>
        <v>0</v>
      </c>
      <c r="T1553" s="243">
        <f>SUMIFS('A-methods'!Z:Z,'A-methods'!$AG:$AG,"absolute",'A-methods'!$AF:$AF,$B1553,'A-methods'!$J:$J,$C1553,'A-methods'!$A:$A,$D1553)</f>
        <v>0</v>
      </c>
      <c r="U1553" s="243">
        <f>SUMIFS('A-methods'!AA:AA,'A-methods'!$AG:$AG,"absolute",'A-methods'!$AF:$AF,$B1553,'A-methods'!$J:$J,$C1553,'A-methods'!$A:$A,$D1553)</f>
        <v>0</v>
      </c>
      <c r="V1553" s="243">
        <f>SUMIFS('A-methods'!AB:AB,'A-methods'!$AG:$AG,"absolute",'A-methods'!$AF:$AF,$B1553,'A-methods'!$J:$J,$C1553,'A-methods'!$A:$A,$D1553)</f>
        <v>0</v>
      </c>
      <c r="W1553" s="243">
        <f>SUMIFS('A-methods'!AC:AC,'A-methods'!$AG:$AG,"absolute",'A-methods'!$AF:$AF,$B1553,'A-methods'!$J:$J,$C1553,'A-methods'!$A:$A,$D1553)</f>
        <v>0</v>
      </c>
      <c r="X1553" s="243">
        <f>SUMIFS('A-methods'!AD:AD,'A-methods'!$AG:$AG,"absolute",'A-methods'!$AF:$AF,$B1553,'A-methods'!$J:$J,$C1553,'A-methods'!$A:$A,$D1553)</f>
        <v>0</v>
      </c>
      <c r="Y1553" s="243">
        <f>SUMIFS('A-methods'!AE:AE,'A-methods'!$AG:$AG,"absolute",'A-methods'!$AF:$AF,$B1553,'A-methods'!$J:$J,$C1553,'A-methods'!$A:$A,$D1553)</f>
        <v>0</v>
      </c>
    </row>
    <row r="1554" spans="1:25">
      <c r="A1554" s="237" t="s">
        <v>91</v>
      </c>
      <c r="B1554" s="221" t="s">
        <v>92</v>
      </c>
      <c r="C1554" s="274" t="str">
        <f t="shared" si="151"/>
        <v>WA</v>
      </c>
      <c r="D1554" s="272" t="str">
        <f t="shared" si="152"/>
        <v>Low</v>
      </c>
      <c r="E1554" s="195">
        <f>SUMIFS('A-methods'!K:K,'A-methods'!$AG:$AG,"absolute",'A-methods'!$AF:$AF,$B1554,'A-methods'!$J:$J,$C1554,'A-methods'!$A:$A,$D1554)</f>
        <v>0</v>
      </c>
      <c r="F1554" s="243">
        <f>SUMIFS('A-methods'!L:L,'A-methods'!$AG:$AG,"absolute",'A-methods'!$AF:$AF,$B1554,'A-methods'!$J:$J,$C1554,'A-methods'!$A:$A,$D1554)</f>
        <v>0</v>
      </c>
      <c r="G1554" s="243">
        <f>SUMIFS('A-methods'!M:M,'A-methods'!$AG:$AG,"absolute",'A-methods'!$AF:$AF,$B1554,'A-methods'!$J:$J,$C1554,'A-methods'!$A:$A,$D1554)</f>
        <v>0</v>
      </c>
      <c r="H1554" s="243">
        <f>SUMIFS('A-methods'!N:N,'A-methods'!$AG:$AG,"absolute",'A-methods'!$AF:$AF,$B1554,'A-methods'!$J:$J,$C1554,'A-methods'!$A:$A,$D1554)</f>
        <v>0</v>
      </c>
      <c r="I1554" s="243">
        <f>SUMIFS('A-methods'!O:O,'A-methods'!$AG:$AG,"absolute",'A-methods'!$AF:$AF,$B1554,'A-methods'!$J:$J,$C1554,'A-methods'!$A:$A,$D1554)</f>
        <v>0</v>
      </c>
      <c r="J1554" s="243">
        <f>SUMIFS('A-methods'!P:P,'A-methods'!$AG:$AG,"absolute",'A-methods'!$AF:$AF,$B1554,'A-methods'!$J:$J,$C1554,'A-methods'!$A:$A,$D1554)</f>
        <v>0</v>
      </c>
      <c r="K1554" s="243">
        <f>SUMIFS('A-methods'!Q:Q,'A-methods'!$AG:$AG,"absolute",'A-methods'!$AF:$AF,$B1554,'A-methods'!$J:$J,$C1554,'A-methods'!$A:$A,$D1554)</f>
        <v>0</v>
      </c>
      <c r="L1554" s="243">
        <f>SUMIFS('A-methods'!R:R,'A-methods'!$AG:$AG,"absolute",'A-methods'!$AF:$AF,$B1554,'A-methods'!$J:$J,$C1554,'A-methods'!$A:$A,$D1554)</f>
        <v>0</v>
      </c>
      <c r="M1554" s="243">
        <f>SUMIFS('A-methods'!S:S,'A-methods'!$AG:$AG,"absolute",'A-methods'!$AF:$AF,$B1554,'A-methods'!$J:$J,$C1554,'A-methods'!$A:$A,$D1554)</f>
        <v>0</v>
      </c>
      <c r="N1554" s="243">
        <f>SUMIFS('A-methods'!T:T,'A-methods'!$AG:$AG,"absolute",'A-methods'!$AF:$AF,$B1554,'A-methods'!$J:$J,$C1554,'A-methods'!$A:$A,$D1554)</f>
        <v>0</v>
      </c>
      <c r="O1554" s="243">
        <f>SUMIFS('A-methods'!U:U,'A-methods'!$AG:$AG,"absolute",'A-methods'!$AF:$AF,$B1554,'A-methods'!$J:$J,$C1554,'A-methods'!$A:$A,$D1554)</f>
        <v>0</v>
      </c>
      <c r="P1554" s="243">
        <f>SUMIFS('A-methods'!V:V,'A-methods'!$AG:$AG,"absolute",'A-methods'!$AF:$AF,$B1554,'A-methods'!$J:$J,$C1554,'A-methods'!$A:$A,$D1554)</f>
        <v>0</v>
      </c>
      <c r="Q1554" s="243">
        <f>SUMIFS('A-methods'!W:W,'A-methods'!$AG:$AG,"absolute",'A-methods'!$AF:$AF,$B1554,'A-methods'!$J:$J,$C1554,'A-methods'!$A:$A,$D1554)</f>
        <v>0</v>
      </c>
      <c r="R1554" s="243">
        <f>SUMIFS('A-methods'!X:X,'A-methods'!$AG:$AG,"absolute",'A-methods'!$AF:$AF,$B1554,'A-methods'!$J:$J,$C1554,'A-methods'!$A:$A,$D1554)</f>
        <v>0</v>
      </c>
      <c r="S1554" s="243">
        <f>SUMIFS('A-methods'!Y:Y,'A-methods'!$AG:$AG,"absolute",'A-methods'!$AF:$AF,$B1554,'A-methods'!$J:$J,$C1554,'A-methods'!$A:$A,$D1554)</f>
        <v>0</v>
      </c>
      <c r="T1554" s="243">
        <f>SUMIFS('A-methods'!Z:Z,'A-methods'!$AG:$AG,"absolute",'A-methods'!$AF:$AF,$B1554,'A-methods'!$J:$J,$C1554,'A-methods'!$A:$A,$D1554)</f>
        <v>0</v>
      </c>
      <c r="U1554" s="243">
        <f>SUMIFS('A-methods'!AA:AA,'A-methods'!$AG:$AG,"absolute",'A-methods'!$AF:$AF,$B1554,'A-methods'!$J:$J,$C1554,'A-methods'!$A:$A,$D1554)</f>
        <v>0</v>
      </c>
      <c r="V1554" s="243">
        <f>SUMIFS('A-methods'!AB:AB,'A-methods'!$AG:$AG,"absolute",'A-methods'!$AF:$AF,$B1554,'A-methods'!$J:$J,$C1554,'A-methods'!$A:$A,$D1554)</f>
        <v>0</v>
      </c>
      <c r="W1554" s="243">
        <f>SUMIFS('A-methods'!AC:AC,'A-methods'!$AG:$AG,"absolute",'A-methods'!$AF:$AF,$B1554,'A-methods'!$J:$J,$C1554,'A-methods'!$A:$A,$D1554)</f>
        <v>0</v>
      </c>
      <c r="X1554" s="243">
        <f>SUMIFS('A-methods'!AD:AD,'A-methods'!$AG:$AG,"absolute",'A-methods'!$AF:$AF,$B1554,'A-methods'!$J:$J,$C1554,'A-methods'!$A:$A,$D1554)</f>
        <v>0</v>
      </c>
      <c r="Y1554" s="243">
        <f>SUMIFS('A-methods'!AE:AE,'A-methods'!$AG:$AG,"absolute",'A-methods'!$AF:$AF,$B1554,'A-methods'!$J:$J,$C1554,'A-methods'!$A:$A,$D1554)</f>
        <v>0</v>
      </c>
    </row>
    <row r="1555" spans="1:25">
      <c r="A1555" s="237" t="s">
        <v>97</v>
      </c>
      <c r="B1555" s="221" t="s">
        <v>98</v>
      </c>
      <c r="C1555" s="274" t="str">
        <f t="shared" si="151"/>
        <v>WA</v>
      </c>
      <c r="D1555" s="272" t="str">
        <f t="shared" si="152"/>
        <v>Low</v>
      </c>
      <c r="E1555" s="195">
        <f>SUMIFS('A-methods'!K:K,'A-methods'!$AG:$AG,"absolute",'A-methods'!$AF:$AF,$B1555,'A-methods'!$J:$J,$C1555,'A-methods'!$A:$A,$D1555)</f>
        <v>0</v>
      </c>
      <c r="F1555" s="243">
        <f>SUMIFS('A-methods'!L:L,'A-methods'!$AG:$AG,"absolute",'A-methods'!$AF:$AF,$B1555,'A-methods'!$J:$J,$C1555,'A-methods'!$A:$A,$D1555)</f>
        <v>0</v>
      </c>
      <c r="G1555" s="243">
        <f>SUMIFS('A-methods'!M:M,'A-methods'!$AG:$AG,"absolute",'A-methods'!$AF:$AF,$B1555,'A-methods'!$J:$J,$C1555,'A-methods'!$A:$A,$D1555)</f>
        <v>0</v>
      </c>
      <c r="H1555" s="243">
        <f>SUMIFS('A-methods'!N:N,'A-methods'!$AG:$AG,"absolute",'A-methods'!$AF:$AF,$B1555,'A-methods'!$J:$J,$C1555,'A-methods'!$A:$A,$D1555)</f>
        <v>0</v>
      </c>
      <c r="I1555" s="243">
        <f>SUMIFS('A-methods'!O:O,'A-methods'!$AG:$AG,"absolute",'A-methods'!$AF:$AF,$B1555,'A-methods'!$J:$J,$C1555,'A-methods'!$A:$A,$D1555)</f>
        <v>0</v>
      </c>
      <c r="J1555" s="243">
        <f>SUMIFS('A-methods'!P:P,'A-methods'!$AG:$AG,"absolute",'A-methods'!$AF:$AF,$B1555,'A-methods'!$J:$J,$C1555,'A-methods'!$A:$A,$D1555)</f>
        <v>0</v>
      </c>
      <c r="K1555" s="243">
        <f>SUMIFS('A-methods'!Q:Q,'A-methods'!$AG:$AG,"absolute",'A-methods'!$AF:$AF,$B1555,'A-methods'!$J:$J,$C1555,'A-methods'!$A:$A,$D1555)</f>
        <v>0</v>
      </c>
      <c r="L1555" s="243">
        <f>SUMIFS('A-methods'!R:R,'A-methods'!$AG:$AG,"absolute",'A-methods'!$AF:$AF,$B1555,'A-methods'!$J:$J,$C1555,'A-methods'!$A:$A,$D1555)</f>
        <v>0</v>
      </c>
      <c r="M1555" s="243">
        <f>SUMIFS('A-methods'!S:S,'A-methods'!$AG:$AG,"absolute",'A-methods'!$AF:$AF,$B1555,'A-methods'!$J:$J,$C1555,'A-methods'!$A:$A,$D1555)</f>
        <v>0</v>
      </c>
      <c r="N1555" s="243">
        <f>SUMIFS('A-methods'!T:T,'A-methods'!$AG:$AG,"absolute",'A-methods'!$AF:$AF,$B1555,'A-methods'!$J:$J,$C1555,'A-methods'!$A:$A,$D1555)</f>
        <v>0</v>
      </c>
      <c r="O1555" s="243">
        <f>SUMIFS('A-methods'!U:U,'A-methods'!$AG:$AG,"absolute",'A-methods'!$AF:$AF,$B1555,'A-methods'!$J:$J,$C1555,'A-methods'!$A:$A,$D1555)</f>
        <v>0</v>
      </c>
      <c r="P1555" s="243">
        <f>SUMIFS('A-methods'!V:V,'A-methods'!$AG:$AG,"absolute",'A-methods'!$AF:$AF,$B1555,'A-methods'!$J:$J,$C1555,'A-methods'!$A:$A,$D1555)</f>
        <v>0</v>
      </c>
      <c r="Q1555" s="243">
        <f>SUMIFS('A-methods'!W:W,'A-methods'!$AG:$AG,"absolute",'A-methods'!$AF:$AF,$B1555,'A-methods'!$J:$J,$C1555,'A-methods'!$A:$A,$D1555)</f>
        <v>0</v>
      </c>
      <c r="R1555" s="243">
        <f>SUMIFS('A-methods'!X:X,'A-methods'!$AG:$AG,"absolute",'A-methods'!$AF:$AF,$B1555,'A-methods'!$J:$J,$C1555,'A-methods'!$A:$A,$D1555)</f>
        <v>0</v>
      </c>
      <c r="S1555" s="243">
        <f>SUMIFS('A-methods'!Y:Y,'A-methods'!$AG:$AG,"absolute",'A-methods'!$AF:$AF,$B1555,'A-methods'!$J:$J,$C1555,'A-methods'!$A:$A,$D1555)</f>
        <v>0</v>
      </c>
      <c r="T1555" s="243">
        <f>SUMIFS('A-methods'!Z:Z,'A-methods'!$AG:$AG,"absolute",'A-methods'!$AF:$AF,$B1555,'A-methods'!$J:$J,$C1555,'A-methods'!$A:$A,$D1555)</f>
        <v>0</v>
      </c>
      <c r="U1555" s="243">
        <f>SUMIFS('A-methods'!AA:AA,'A-methods'!$AG:$AG,"absolute",'A-methods'!$AF:$AF,$B1555,'A-methods'!$J:$J,$C1555,'A-methods'!$A:$A,$D1555)</f>
        <v>0</v>
      </c>
      <c r="V1555" s="243">
        <f>SUMIFS('A-methods'!AB:AB,'A-methods'!$AG:$AG,"absolute",'A-methods'!$AF:$AF,$B1555,'A-methods'!$J:$J,$C1555,'A-methods'!$A:$A,$D1555)</f>
        <v>0</v>
      </c>
      <c r="W1555" s="243">
        <f>SUMIFS('A-methods'!AC:AC,'A-methods'!$AG:$AG,"absolute",'A-methods'!$AF:$AF,$B1555,'A-methods'!$J:$J,$C1555,'A-methods'!$A:$A,$D1555)</f>
        <v>0</v>
      </c>
      <c r="X1555" s="243">
        <f>SUMIFS('A-methods'!AD:AD,'A-methods'!$AG:$AG,"absolute",'A-methods'!$AF:$AF,$B1555,'A-methods'!$J:$J,$C1555,'A-methods'!$A:$A,$D1555)</f>
        <v>0</v>
      </c>
      <c r="Y1555" s="243">
        <f>SUMIFS('A-methods'!AE:AE,'A-methods'!$AG:$AG,"absolute",'A-methods'!$AF:$AF,$B1555,'A-methods'!$J:$J,$C1555,'A-methods'!$A:$A,$D1555)</f>
        <v>0</v>
      </c>
    </row>
    <row r="1556" spans="1:25">
      <c r="A1556" s="237" t="s">
        <v>107</v>
      </c>
      <c r="B1556" s="221" t="s">
        <v>108</v>
      </c>
      <c r="C1556" s="274" t="str">
        <f t="shared" si="151"/>
        <v>WA</v>
      </c>
      <c r="D1556" s="272" t="str">
        <f t="shared" si="152"/>
        <v>Low</v>
      </c>
      <c r="E1556" s="195">
        <f>SUMIFS('A-methods'!K:K,'A-methods'!$AG:$AG,"absolute",'A-methods'!$AF:$AF,$B1556,'A-methods'!$J:$J,$C1556,'A-methods'!$A:$A,$D1556)</f>
        <v>0</v>
      </c>
      <c r="F1556" s="243">
        <f>SUMIFS('A-methods'!L:L,'A-methods'!$AG:$AG,"absolute",'A-methods'!$AF:$AF,$B1556,'A-methods'!$J:$J,$C1556,'A-methods'!$A:$A,$D1556)</f>
        <v>0</v>
      </c>
      <c r="G1556" s="243">
        <f>SUMIFS('A-methods'!M:M,'A-methods'!$AG:$AG,"absolute",'A-methods'!$AF:$AF,$B1556,'A-methods'!$J:$J,$C1556,'A-methods'!$A:$A,$D1556)</f>
        <v>0</v>
      </c>
      <c r="H1556" s="243">
        <f>SUMIFS('A-methods'!N:N,'A-methods'!$AG:$AG,"absolute",'A-methods'!$AF:$AF,$B1556,'A-methods'!$J:$J,$C1556,'A-methods'!$A:$A,$D1556)</f>
        <v>0</v>
      </c>
      <c r="I1556" s="243">
        <f>SUMIFS('A-methods'!O:O,'A-methods'!$AG:$AG,"absolute",'A-methods'!$AF:$AF,$B1556,'A-methods'!$J:$J,$C1556,'A-methods'!$A:$A,$D1556)</f>
        <v>0</v>
      </c>
      <c r="J1556" s="243">
        <f>SUMIFS('A-methods'!P:P,'A-methods'!$AG:$AG,"absolute",'A-methods'!$AF:$AF,$B1556,'A-methods'!$J:$J,$C1556,'A-methods'!$A:$A,$D1556)</f>
        <v>0</v>
      </c>
      <c r="K1556" s="243">
        <f>SUMIFS('A-methods'!Q:Q,'A-methods'!$AG:$AG,"absolute",'A-methods'!$AF:$AF,$B1556,'A-methods'!$J:$J,$C1556,'A-methods'!$A:$A,$D1556)</f>
        <v>0</v>
      </c>
      <c r="L1556" s="243">
        <f>SUMIFS('A-methods'!R:R,'A-methods'!$AG:$AG,"absolute",'A-methods'!$AF:$AF,$B1556,'A-methods'!$J:$J,$C1556,'A-methods'!$A:$A,$D1556)</f>
        <v>0</v>
      </c>
      <c r="M1556" s="243">
        <f>SUMIFS('A-methods'!S:S,'A-methods'!$AG:$AG,"absolute",'A-methods'!$AF:$AF,$B1556,'A-methods'!$J:$J,$C1556,'A-methods'!$A:$A,$D1556)</f>
        <v>0</v>
      </c>
      <c r="N1556" s="243">
        <f>SUMIFS('A-methods'!T:T,'A-methods'!$AG:$AG,"absolute",'A-methods'!$AF:$AF,$B1556,'A-methods'!$J:$J,$C1556,'A-methods'!$A:$A,$D1556)</f>
        <v>0</v>
      </c>
      <c r="O1556" s="243">
        <f>SUMIFS('A-methods'!U:U,'A-methods'!$AG:$AG,"absolute",'A-methods'!$AF:$AF,$B1556,'A-methods'!$J:$J,$C1556,'A-methods'!$A:$A,$D1556)</f>
        <v>0</v>
      </c>
      <c r="P1556" s="243">
        <f>SUMIFS('A-methods'!V:V,'A-methods'!$AG:$AG,"absolute",'A-methods'!$AF:$AF,$B1556,'A-methods'!$J:$J,$C1556,'A-methods'!$A:$A,$D1556)</f>
        <v>0</v>
      </c>
      <c r="Q1556" s="243">
        <f>SUMIFS('A-methods'!W:W,'A-methods'!$AG:$AG,"absolute",'A-methods'!$AF:$AF,$B1556,'A-methods'!$J:$J,$C1556,'A-methods'!$A:$A,$D1556)</f>
        <v>0</v>
      </c>
      <c r="R1556" s="243">
        <f>SUMIFS('A-methods'!X:X,'A-methods'!$AG:$AG,"absolute",'A-methods'!$AF:$AF,$B1556,'A-methods'!$J:$J,$C1556,'A-methods'!$A:$A,$D1556)</f>
        <v>0</v>
      </c>
      <c r="S1556" s="243">
        <f>SUMIFS('A-methods'!Y:Y,'A-methods'!$AG:$AG,"absolute",'A-methods'!$AF:$AF,$B1556,'A-methods'!$J:$J,$C1556,'A-methods'!$A:$A,$D1556)</f>
        <v>0</v>
      </c>
      <c r="T1556" s="243">
        <f>SUMIFS('A-methods'!Z:Z,'A-methods'!$AG:$AG,"absolute",'A-methods'!$AF:$AF,$B1556,'A-methods'!$J:$J,$C1556,'A-methods'!$A:$A,$D1556)</f>
        <v>0</v>
      </c>
      <c r="U1556" s="243">
        <f>SUMIFS('A-methods'!AA:AA,'A-methods'!$AG:$AG,"absolute",'A-methods'!$AF:$AF,$B1556,'A-methods'!$J:$J,$C1556,'A-methods'!$A:$A,$D1556)</f>
        <v>0</v>
      </c>
      <c r="V1556" s="243">
        <f>SUMIFS('A-methods'!AB:AB,'A-methods'!$AG:$AG,"absolute",'A-methods'!$AF:$AF,$B1556,'A-methods'!$J:$J,$C1556,'A-methods'!$A:$A,$D1556)</f>
        <v>0</v>
      </c>
      <c r="W1556" s="243">
        <f>SUMIFS('A-methods'!AC:AC,'A-methods'!$AG:$AG,"absolute",'A-methods'!$AF:$AF,$B1556,'A-methods'!$J:$J,$C1556,'A-methods'!$A:$A,$D1556)</f>
        <v>0</v>
      </c>
      <c r="X1556" s="243">
        <f>SUMIFS('A-methods'!AD:AD,'A-methods'!$AG:$AG,"absolute",'A-methods'!$AF:$AF,$B1556,'A-methods'!$J:$J,$C1556,'A-methods'!$A:$A,$D1556)</f>
        <v>0</v>
      </c>
      <c r="Y1556" s="243">
        <f>SUMIFS('A-methods'!AE:AE,'A-methods'!$AG:$AG,"absolute",'A-methods'!$AF:$AF,$B1556,'A-methods'!$J:$J,$C1556,'A-methods'!$A:$A,$D1556)</f>
        <v>0</v>
      </c>
    </row>
    <row r="1557" spans="1:25">
      <c r="A1557" s="237" t="s">
        <v>115</v>
      </c>
      <c r="B1557" s="221" t="s">
        <v>116</v>
      </c>
      <c r="C1557" s="274" t="str">
        <f t="shared" si="151"/>
        <v>WA</v>
      </c>
      <c r="D1557" s="272" t="str">
        <f t="shared" si="152"/>
        <v>Low</v>
      </c>
      <c r="E1557" s="195">
        <f>SUMIFS('A-methods'!K:K,'A-methods'!$AG:$AG,"absolute",'A-methods'!$AF:$AF,$B1557,'A-methods'!$J:$J,$C1557,'A-methods'!$A:$A,$D1557)</f>
        <v>0</v>
      </c>
      <c r="F1557" s="243">
        <f>SUMIFS('A-methods'!L:L,'A-methods'!$AG:$AG,"absolute",'A-methods'!$AF:$AF,$B1557,'A-methods'!$J:$J,$C1557,'A-methods'!$A:$A,$D1557)</f>
        <v>0</v>
      </c>
      <c r="G1557" s="243">
        <f>SUMIFS('A-methods'!M:M,'A-methods'!$AG:$AG,"absolute",'A-methods'!$AF:$AF,$B1557,'A-methods'!$J:$J,$C1557,'A-methods'!$A:$A,$D1557)</f>
        <v>0</v>
      </c>
      <c r="H1557" s="243">
        <f>SUMIFS('A-methods'!N:N,'A-methods'!$AG:$AG,"absolute",'A-methods'!$AF:$AF,$B1557,'A-methods'!$J:$J,$C1557,'A-methods'!$A:$A,$D1557)</f>
        <v>0</v>
      </c>
      <c r="I1557" s="243">
        <f>SUMIFS('A-methods'!O:O,'A-methods'!$AG:$AG,"absolute",'A-methods'!$AF:$AF,$B1557,'A-methods'!$J:$J,$C1557,'A-methods'!$A:$A,$D1557)</f>
        <v>0</v>
      </c>
      <c r="J1557" s="243">
        <f>SUMIFS('A-methods'!P:P,'A-methods'!$AG:$AG,"absolute",'A-methods'!$AF:$AF,$B1557,'A-methods'!$J:$J,$C1557,'A-methods'!$A:$A,$D1557)</f>
        <v>0</v>
      </c>
      <c r="K1557" s="243">
        <f>SUMIFS('A-methods'!Q:Q,'A-methods'!$AG:$AG,"absolute",'A-methods'!$AF:$AF,$B1557,'A-methods'!$J:$J,$C1557,'A-methods'!$A:$A,$D1557)</f>
        <v>0</v>
      </c>
      <c r="L1557" s="243">
        <f>SUMIFS('A-methods'!R:R,'A-methods'!$AG:$AG,"absolute",'A-methods'!$AF:$AF,$B1557,'A-methods'!$J:$J,$C1557,'A-methods'!$A:$A,$D1557)</f>
        <v>0</v>
      </c>
      <c r="M1557" s="243">
        <f>SUMIFS('A-methods'!S:S,'A-methods'!$AG:$AG,"absolute",'A-methods'!$AF:$AF,$B1557,'A-methods'!$J:$J,$C1557,'A-methods'!$A:$A,$D1557)</f>
        <v>0</v>
      </c>
      <c r="N1557" s="243">
        <f>SUMIFS('A-methods'!T:T,'A-methods'!$AG:$AG,"absolute",'A-methods'!$AF:$AF,$B1557,'A-methods'!$J:$J,$C1557,'A-methods'!$A:$A,$D1557)</f>
        <v>0</v>
      </c>
      <c r="O1557" s="243">
        <f>SUMIFS('A-methods'!U:U,'A-methods'!$AG:$AG,"absolute",'A-methods'!$AF:$AF,$B1557,'A-methods'!$J:$J,$C1557,'A-methods'!$A:$A,$D1557)</f>
        <v>0</v>
      </c>
      <c r="P1557" s="243">
        <f>SUMIFS('A-methods'!V:V,'A-methods'!$AG:$AG,"absolute",'A-methods'!$AF:$AF,$B1557,'A-methods'!$J:$J,$C1557,'A-methods'!$A:$A,$D1557)</f>
        <v>0</v>
      </c>
      <c r="Q1557" s="243">
        <f>SUMIFS('A-methods'!W:W,'A-methods'!$AG:$AG,"absolute",'A-methods'!$AF:$AF,$B1557,'A-methods'!$J:$J,$C1557,'A-methods'!$A:$A,$D1557)</f>
        <v>0</v>
      </c>
      <c r="R1557" s="243">
        <f>SUMIFS('A-methods'!X:X,'A-methods'!$AG:$AG,"absolute",'A-methods'!$AF:$AF,$B1557,'A-methods'!$J:$J,$C1557,'A-methods'!$A:$A,$D1557)</f>
        <v>0</v>
      </c>
      <c r="S1557" s="243">
        <f>SUMIFS('A-methods'!Y:Y,'A-methods'!$AG:$AG,"absolute",'A-methods'!$AF:$AF,$B1557,'A-methods'!$J:$J,$C1557,'A-methods'!$A:$A,$D1557)</f>
        <v>0</v>
      </c>
      <c r="T1557" s="243">
        <f>SUMIFS('A-methods'!Z:Z,'A-methods'!$AG:$AG,"absolute",'A-methods'!$AF:$AF,$B1557,'A-methods'!$J:$J,$C1557,'A-methods'!$A:$A,$D1557)</f>
        <v>0</v>
      </c>
      <c r="U1557" s="243">
        <f>SUMIFS('A-methods'!AA:AA,'A-methods'!$AG:$AG,"absolute",'A-methods'!$AF:$AF,$B1557,'A-methods'!$J:$J,$C1557,'A-methods'!$A:$A,$D1557)</f>
        <v>0</v>
      </c>
      <c r="V1557" s="243">
        <f>SUMIFS('A-methods'!AB:AB,'A-methods'!$AG:$AG,"absolute",'A-methods'!$AF:$AF,$B1557,'A-methods'!$J:$J,$C1557,'A-methods'!$A:$A,$D1557)</f>
        <v>0</v>
      </c>
      <c r="W1557" s="243">
        <f>SUMIFS('A-methods'!AC:AC,'A-methods'!$AG:$AG,"absolute",'A-methods'!$AF:$AF,$B1557,'A-methods'!$J:$J,$C1557,'A-methods'!$A:$A,$D1557)</f>
        <v>0</v>
      </c>
      <c r="X1557" s="243">
        <f>SUMIFS('A-methods'!AD:AD,'A-methods'!$AG:$AG,"absolute",'A-methods'!$AF:$AF,$B1557,'A-methods'!$J:$J,$C1557,'A-methods'!$A:$A,$D1557)</f>
        <v>0</v>
      </c>
      <c r="Y1557" s="243">
        <f>SUMIFS('A-methods'!AE:AE,'A-methods'!$AG:$AG,"absolute",'A-methods'!$AF:$AF,$B1557,'A-methods'!$J:$J,$C1557,'A-methods'!$A:$A,$D1557)</f>
        <v>0</v>
      </c>
    </row>
    <row r="1558" spans="1:25">
      <c r="A1558" s="237" t="s">
        <v>125</v>
      </c>
      <c r="B1558" s="221" t="s">
        <v>1208</v>
      </c>
      <c r="C1558" s="274" t="str">
        <f t="shared" si="151"/>
        <v>WA</v>
      </c>
      <c r="D1558" s="272" t="str">
        <f t="shared" si="152"/>
        <v>Low</v>
      </c>
      <c r="E1558" s="195">
        <f>SUMIFS('A-methods'!K:K,'A-methods'!$AG:$AG,"absolute",'A-methods'!$AF:$AF,$B1558,'A-methods'!$J:$J,$C1558,'A-methods'!$A:$A,$D1558)</f>
        <v>0</v>
      </c>
      <c r="F1558" s="243">
        <f>SUMIFS('A-methods'!L:L,'A-methods'!$AG:$AG,"absolute",'A-methods'!$AF:$AF,$B1558,'A-methods'!$J:$J,$C1558,'A-methods'!$A:$A,$D1558)</f>
        <v>0</v>
      </c>
      <c r="G1558" s="243">
        <f>SUMIFS('A-methods'!M:M,'A-methods'!$AG:$AG,"absolute",'A-methods'!$AF:$AF,$B1558,'A-methods'!$J:$J,$C1558,'A-methods'!$A:$A,$D1558)</f>
        <v>0</v>
      </c>
      <c r="H1558" s="243">
        <f>SUMIFS('A-methods'!N:N,'A-methods'!$AG:$AG,"absolute",'A-methods'!$AF:$AF,$B1558,'A-methods'!$J:$J,$C1558,'A-methods'!$A:$A,$D1558)</f>
        <v>0</v>
      </c>
      <c r="I1558" s="243">
        <f>SUMIFS('A-methods'!O:O,'A-methods'!$AG:$AG,"absolute",'A-methods'!$AF:$AF,$B1558,'A-methods'!$J:$J,$C1558,'A-methods'!$A:$A,$D1558)</f>
        <v>0</v>
      </c>
      <c r="J1558" s="243">
        <f>SUMIFS('A-methods'!P:P,'A-methods'!$AG:$AG,"absolute",'A-methods'!$AF:$AF,$B1558,'A-methods'!$J:$J,$C1558,'A-methods'!$A:$A,$D1558)</f>
        <v>0</v>
      </c>
      <c r="K1558" s="243">
        <f>SUMIFS('A-methods'!Q:Q,'A-methods'!$AG:$AG,"absolute",'A-methods'!$AF:$AF,$B1558,'A-methods'!$J:$J,$C1558,'A-methods'!$A:$A,$D1558)</f>
        <v>0</v>
      </c>
      <c r="L1558" s="243">
        <f>SUMIFS('A-methods'!R:R,'A-methods'!$AG:$AG,"absolute",'A-methods'!$AF:$AF,$B1558,'A-methods'!$J:$J,$C1558,'A-methods'!$A:$A,$D1558)</f>
        <v>0</v>
      </c>
      <c r="M1558" s="243">
        <f>SUMIFS('A-methods'!S:S,'A-methods'!$AG:$AG,"absolute",'A-methods'!$AF:$AF,$B1558,'A-methods'!$J:$J,$C1558,'A-methods'!$A:$A,$D1558)</f>
        <v>0</v>
      </c>
      <c r="N1558" s="243">
        <f>SUMIFS('A-methods'!T:T,'A-methods'!$AG:$AG,"absolute",'A-methods'!$AF:$AF,$B1558,'A-methods'!$J:$J,$C1558,'A-methods'!$A:$A,$D1558)</f>
        <v>0</v>
      </c>
      <c r="O1558" s="243">
        <f>SUMIFS('A-methods'!U:U,'A-methods'!$AG:$AG,"absolute",'A-methods'!$AF:$AF,$B1558,'A-methods'!$J:$J,$C1558,'A-methods'!$A:$A,$D1558)</f>
        <v>0</v>
      </c>
      <c r="P1558" s="243">
        <f>SUMIFS('A-methods'!V:V,'A-methods'!$AG:$AG,"absolute",'A-methods'!$AF:$AF,$B1558,'A-methods'!$J:$J,$C1558,'A-methods'!$A:$A,$D1558)</f>
        <v>0</v>
      </c>
      <c r="Q1558" s="243">
        <f>SUMIFS('A-methods'!W:W,'A-methods'!$AG:$AG,"absolute",'A-methods'!$AF:$AF,$B1558,'A-methods'!$J:$J,$C1558,'A-methods'!$A:$A,$D1558)</f>
        <v>0</v>
      </c>
      <c r="R1558" s="243">
        <f>SUMIFS('A-methods'!X:X,'A-methods'!$AG:$AG,"absolute",'A-methods'!$AF:$AF,$B1558,'A-methods'!$J:$J,$C1558,'A-methods'!$A:$A,$D1558)</f>
        <v>0</v>
      </c>
      <c r="S1558" s="243">
        <f>SUMIFS('A-methods'!Y:Y,'A-methods'!$AG:$AG,"absolute",'A-methods'!$AF:$AF,$B1558,'A-methods'!$J:$J,$C1558,'A-methods'!$A:$A,$D1558)</f>
        <v>0</v>
      </c>
      <c r="T1558" s="243">
        <f>SUMIFS('A-methods'!Z:Z,'A-methods'!$AG:$AG,"absolute",'A-methods'!$AF:$AF,$B1558,'A-methods'!$J:$J,$C1558,'A-methods'!$A:$A,$D1558)</f>
        <v>0</v>
      </c>
      <c r="U1558" s="243">
        <f>SUMIFS('A-methods'!AA:AA,'A-methods'!$AG:$AG,"absolute",'A-methods'!$AF:$AF,$B1558,'A-methods'!$J:$J,$C1558,'A-methods'!$A:$A,$D1558)</f>
        <v>0</v>
      </c>
      <c r="V1558" s="243">
        <f>SUMIFS('A-methods'!AB:AB,'A-methods'!$AG:$AG,"absolute",'A-methods'!$AF:$AF,$B1558,'A-methods'!$J:$J,$C1558,'A-methods'!$A:$A,$D1558)</f>
        <v>0</v>
      </c>
      <c r="W1558" s="243">
        <f>SUMIFS('A-methods'!AC:AC,'A-methods'!$AG:$AG,"absolute",'A-methods'!$AF:$AF,$B1558,'A-methods'!$J:$J,$C1558,'A-methods'!$A:$A,$D1558)</f>
        <v>0</v>
      </c>
      <c r="X1558" s="243">
        <f>SUMIFS('A-methods'!AD:AD,'A-methods'!$AG:$AG,"absolute",'A-methods'!$AF:$AF,$B1558,'A-methods'!$J:$J,$C1558,'A-methods'!$A:$A,$D1558)</f>
        <v>0</v>
      </c>
      <c r="Y1558" s="243">
        <f>SUMIFS('A-methods'!AE:AE,'A-methods'!$AG:$AG,"absolute",'A-methods'!$AF:$AF,$B1558,'A-methods'!$J:$J,$C1558,'A-methods'!$A:$A,$D1558)</f>
        <v>0</v>
      </c>
    </row>
    <row r="1559" spans="1:25">
      <c r="A1559" s="237" t="s">
        <v>127</v>
      </c>
      <c r="B1559" s="221" t="s">
        <v>128</v>
      </c>
      <c r="C1559" s="274" t="str">
        <f t="shared" si="151"/>
        <v>WA</v>
      </c>
      <c r="D1559" s="272" t="str">
        <f t="shared" si="152"/>
        <v>Low</v>
      </c>
      <c r="E1559" s="195">
        <f>SUMIFS('A-methods'!K:K,'A-methods'!$AG:$AG,"absolute",'A-methods'!$AF:$AF,$B1559,'A-methods'!$J:$J,$C1559,'A-methods'!$A:$A,$D1559)</f>
        <v>0</v>
      </c>
      <c r="F1559" s="243">
        <f>SUMIFS('A-methods'!L:L,'A-methods'!$AG:$AG,"absolute",'A-methods'!$AF:$AF,$B1559,'A-methods'!$J:$J,$C1559,'A-methods'!$A:$A,$D1559)</f>
        <v>0</v>
      </c>
      <c r="G1559" s="243">
        <f>SUMIFS('A-methods'!M:M,'A-methods'!$AG:$AG,"absolute",'A-methods'!$AF:$AF,$B1559,'A-methods'!$J:$J,$C1559,'A-methods'!$A:$A,$D1559)</f>
        <v>0</v>
      </c>
      <c r="H1559" s="243">
        <f>SUMIFS('A-methods'!N:N,'A-methods'!$AG:$AG,"absolute",'A-methods'!$AF:$AF,$B1559,'A-methods'!$J:$J,$C1559,'A-methods'!$A:$A,$D1559)</f>
        <v>0</v>
      </c>
      <c r="I1559" s="243">
        <f>SUMIFS('A-methods'!O:O,'A-methods'!$AG:$AG,"absolute",'A-methods'!$AF:$AF,$B1559,'A-methods'!$J:$J,$C1559,'A-methods'!$A:$A,$D1559)</f>
        <v>0</v>
      </c>
      <c r="J1559" s="243">
        <f>SUMIFS('A-methods'!P:P,'A-methods'!$AG:$AG,"absolute",'A-methods'!$AF:$AF,$B1559,'A-methods'!$J:$J,$C1559,'A-methods'!$A:$A,$D1559)</f>
        <v>0</v>
      </c>
      <c r="K1559" s="243">
        <f>SUMIFS('A-methods'!Q:Q,'A-methods'!$AG:$AG,"absolute",'A-methods'!$AF:$AF,$B1559,'A-methods'!$J:$J,$C1559,'A-methods'!$A:$A,$D1559)</f>
        <v>0</v>
      </c>
      <c r="L1559" s="243">
        <f>SUMIFS('A-methods'!R:R,'A-methods'!$AG:$AG,"absolute",'A-methods'!$AF:$AF,$B1559,'A-methods'!$J:$J,$C1559,'A-methods'!$A:$A,$D1559)</f>
        <v>0</v>
      </c>
      <c r="M1559" s="243">
        <f>SUMIFS('A-methods'!S:S,'A-methods'!$AG:$AG,"absolute",'A-methods'!$AF:$AF,$B1559,'A-methods'!$J:$J,$C1559,'A-methods'!$A:$A,$D1559)</f>
        <v>0</v>
      </c>
      <c r="N1559" s="243">
        <f>SUMIFS('A-methods'!T:T,'A-methods'!$AG:$AG,"absolute",'A-methods'!$AF:$AF,$B1559,'A-methods'!$J:$J,$C1559,'A-methods'!$A:$A,$D1559)</f>
        <v>0</v>
      </c>
      <c r="O1559" s="243">
        <f>SUMIFS('A-methods'!U:U,'A-methods'!$AG:$AG,"absolute",'A-methods'!$AF:$AF,$B1559,'A-methods'!$J:$J,$C1559,'A-methods'!$A:$A,$D1559)</f>
        <v>0</v>
      </c>
      <c r="P1559" s="243">
        <f>SUMIFS('A-methods'!V:V,'A-methods'!$AG:$AG,"absolute",'A-methods'!$AF:$AF,$B1559,'A-methods'!$J:$J,$C1559,'A-methods'!$A:$A,$D1559)</f>
        <v>0</v>
      </c>
      <c r="Q1559" s="243">
        <f>SUMIFS('A-methods'!W:W,'A-methods'!$AG:$AG,"absolute",'A-methods'!$AF:$AF,$B1559,'A-methods'!$J:$J,$C1559,'A-methods'!$A:$A,$D1559)</f>
        <v>0</v>
      </c>
      <c r="R1559" s="243">
        <f>SUMIFS('A-methods'!X:X,'A-methods'!$AG:$AG,"absolute",'A-methods'!$AF:$AF,$B1559,'A-methods'!$J:$J,$C1559,'A-methods'!$A:$A,$D1559)</f>
        <v>0</v>
      </c>
      <c r="S1559" s="243">
        <f>SUMIFS('A-methods'!Y:Y,'A-methods'!$AG:$AG,"absolute",'A-methods'!$AF:$AF,$B1559,'A-methods'!$J:$J,$C1559,'A-methods'!$A:$A,$D1559)</f>
        <v>0</v>
      </c>
      <c r="T1559" s="243">
        <f>SUMIFS('A-methods'!Z:Z,'A-methods'!$AG:$AG,"absolute",'A-methods'!$AF:$AF,$B1559,'A-methods'!$J:$J,$C1559,'A-methods'!$A:$A,$D1559)</f>
        <v>0</v>
      </c>
      <c r="U1559" s="243">
        <f>SUMIFS('A-methods'!AA:AA,'A-methods'!$AG:$AG,"absolute",'A-methods'!$AF:$AF,$B1559,'A-methods'!$J:$J,$C1559,'A-methods'!$A:$A,$D1559)</f>
        <v>0</v>
      </c>
      <c r="V1559" s="243">
        <f>SUMIFS('A-methods'!AB:AB,'A-methods'!$AG:$AG,"absolute",'A-methods'!$AF:$AF,$B1559,'A-methods'!$J:$J,$C1559,'A-methods'!$A:$A,$D1559)</f>
        <v>0</v>
      </c>
      <c r="W1559" s="243">
        <f>SUMIFS('A-methods'!AC:AC,'A-methods'!$AG:$AG,"absolute",'A-methods'!$AF:$AF,$B1559,'A-methods'!$J:$J,$C1559,'A-methods'!$A:$A,$D1559)</f>
        <v>0</v>
      </c>
      <c r="X1559" s="243">
        <f>SUMIFS('A-methods'!AD:AD,'A-methods'!$AG:$AG,"absolute",'A-methods'!$AF:$AF,$B1559,'A-methods'!$J:$J,$C1559,'A-methods'!$A:$A,$D1559)</f>
        <v>0</v>
      </c>
      <c r="Y1559" s="243">
        <f>SUMIFS('A-methods'!AE:AE,'A-methods'!$AG:$AG,"absolute",'A-methods'!$AF:$AF,$B1559,'A-methods'!$J:$J,$C1559,'A-methods'!$A:$A,$D1559)</f>
        <v>0</v>
      </c>
    </row>
    <row r="1560" spans="1:25">
      <c r="A1560" s="237" t="s">
        <v>254</v>
      </c>
      <c r="B1560" s="221" t="s">
        <v>202</v>
      </c>
      <c r="C1560" s="274" t="str">
        <f t="shared" si="151"/>
        <v>WA</v>
      </c>
      <c r="D1560" s="272" t="str">
        <f t="shared" si="152"/>
        <v>Low</v>
      </c>
      <c r="E1560" s="195">
        <f>SUMIFS('A-methods'!K:K,'A-methods'!$AG:$AG,"absolute",'A-methods'!$AF:$AF,$B1560,'A-methods'!$J:$J,$C1560,'A-methods'!$A:$A,$D1560)</f>
        <v>0</v>
      </c>
      <c r="F1560" s="243">
        <f>SUMIFS('A-methods'!L:L,'A-methods'!$AG:$AG,"absolute",'A-methods'!$AF:$AF,$B1560,'A-methods'!$J:$J,$C1560,'A-methods'!$A:$A,$D1560)</f>
        <v>0</v>
      </c>
      <c r="G1560" s="243">
        <f>SUMIFS('A-methods'!M:M,'A-methods'!$AG:$AG,"absolute",'A-methods'!$AF:$AF,$B1560,'A-methods'!$J:$J,$C1560,'A-methods'!$A:$A,$D1560)</f>
        <v>0</v>
      </c>
      <c r="H1560" s="243">
        <f>SUMIFS('A-methods'!N:N,'A-methods'!$AG:$AG,"absolute",'A-methods'!$AF:$AF,$B1560,'A-methods'!$J:$J,$C1560,'A-methods'!$A:$A,$D1560)</f>
        <v>0</v>
      </c>
      <c r="I1560" s="243">
        <f>SUMIFS('A-methods'!O:O,'A-methods'!$AG:$AG,"absolute",'A-methods'!$AF:$AF,$B1560,'A-methods'!$J:$J,$C1560,'A-methods'!$A:$A,$D1560)</f>
        <v>0</v>
      </c>
      <c r="J1560" s="243">
        <f>SUMIFS('A-methods'!P:P,'A-methods'!$AG:$AG,"absolute",'A-methods'!$AF:$AF,$B1560,'A-methods'!$J:$J,$C1560,'A-methods'!$A:$A,$D1560)</f>
        <v>0</v>
      </c>
      <c r="K1560" s="243">
        <f>SUMIFS('A-methods'!Q:Q,'A-methods'!$AG:$AG,"absolute",'A-methods'!$AF:$AF,$B1560,'A-methods'!$J:$J,$C1560,'A-methods'!$A:$A,$D1560)</f>
        <v>0</v>
      </c>
      <c r="L1560" s="243">
        <f>SUMIFS('A-methods'!R:R,'A-methods'!$AG:$AG,"absolute",'A-methods'!$AF:$AF,$B1560,'A-methods'!$J:$J,$C1560,'A-methods'!$A:$A,$D1560)</f>
        <v>0</v>
      </c>
      <c r="M1560" s="243">
        <f>SUMIFS('A-methods'!S:S,'A-methods'!$AG:$AG,"absolute",'A-methods'!$AF:$AF,$B1560,'A-methods'!$J:$J,$C1560,'A-methods'!$A:$A,$D1560)</f>
        <v>0</v>
      </c>
      <c r="N1560" s="243">
        <f>SUMIFS('A-methods'!T:T,'A-methods'!$AG:$AG,"absolute",'A-methods'!$AF:$AF,$B1560,'A-methods'!$J:$J,$C1560,'A-methods'!$A:$A,$D1560)</f>
        <v>0</v>
      </c>
      <c r="O1560" s="243">
        <f>SUMIFS('A-methods'!U:U,'A-methods'!$AG:$AG,"absolute",'A-methods'!$AF:$AF,$B1560,'A-methods'!$J:$J,$C1560,'A-methods'!$A:$A,$D1560)</f>
        <v>0</v>
      </c>
      <c r="P1560" s="243">
        <f>SUMIFS('A-methods'!V:V,'A-methods'!$AG:$AG,"absolute",'A-methods'!$AF:$AF,$B1560,'A-methods'!$J:$J,$C1560,'A-methods'!$A:$A,$D1560)</f>
        <v>0</v>
      </c>
      <c r="Q1560" s="243">
        <f>SUMIFS('A-methods'!W:W,'A-methods'!$AG:$AG,"absolute",'A-methods'!$AF:$AF,$B1560,'A-methods'!$J:$J,$C1560,'A-methods'!$A:$A,$D1560)</f>
        <v>0</v>
      </c>
      <c r="R1560" s="243">
        <f>SUMIFS('A-methods'!X:X,'A-methods'!$AG:$AG,"absolute",'A-methods'!$AF:$AF,$B1560,'A-methods'!$J:$J,$C1560,'A-methods'!$A:$A,$D1560)</f>
        <v>0</v>
      </c>
      <c r="S1560" s="243">
        <f>SUMIFS('A-methods'!Y:Y,'A-methods'!$AG:$AG,"absolute",'A-methods'!$AF:$AF,$B1560,'A-methods'!$J:$J,$C1560,'A-methods'!$A:$A,$D1560)</f>
        <v>0</v>
      </c>
      <c r="T1560" s="243">
        <f>SUMIFS('A-methods'!Z:Z,'A-methods'!$AG:$AG,"absolute",'A-methods'!$AF:$AF,$B1560,'A-methods'!$J:$J,$C1560,'A-methods'!$A:$A,$D1560)</f>
        <v>0</v>
      </c>
      <c r="U1560" s="243">
        <f>SUMIFS('A-methods'!AA:AA,'A-methods'!$AG:$AG,"absolute",'A-methods'!$AF:$AF,$B1560,'A-methods'!$J:$J,$C1560,'A-methods'!$A:$A,$D1560)</f>
        <v>0</v>
      </c>
      <c r="V1560" s="243">
        <f>SUMIFS('A-methods'!AB:AB,'A-methods'!$AG:$AG,"absolute",'A-methods'!$AF:$AF,$B1560,'A-methods'!$J:$J,$C1560,'A-methods'!$A:$A,$D1560)</f>
        <v>0</v>
      </c>
      <c r="W1560" s="243">
        <f>SUMIFS('A-methods'!AC:AC,'A-methods'!$AG:$AG,"absolute",'A-methods'!$AF:$AF,$B1560,'A-methods'!$J:$J,$C1560,'A-methods'!$A:$A,$D1560)</f>
        <v>0</v>
      </c>
      <c r="X1560" s="243">
        <f>SUMIFS('A-methods'!AD:AD,'A-methods'!$AG:$AG,"absolute",'A-methods'!$AF:$AF,$B1560,'A-methods'!$J:$J,$C1560,'A-methods'!$A:$A,$D1560)</f>
        <v>0</v>
      </c>
      <c r="Y1560" s="243">
        <f>SUMIFS('A-methods'!AE:AE,'A-methods'!$AG:$AG,"absolute",'A-methods'!$AF:$AF,$B1560,'A-methods'!$J:$J,$C1560,'A-methods'!$A:$A,$D1560)</f>
        <v>0</v>
      </c>
    </row>
    <row r="1561" spans="1:25">
      <c r="A1561" s="237" t="s">
        <v>255</v>
      </c>
      <c r="B1561" s="221" t="s">
        <v>227</v>
      </c>
      <c r="C1561" s="274" t="str">
        <f t="shared" si="151"/>
        <v>WA</v>
      </c>
      <c r="D1561" s="272" t="str">
        <f t="shared" si="152"/>
        <v>Low</v>
      </c>
      <c r="E1561" s="195">
        <f>SUMIFS('A-methods'!K:K,'A-methods'!$AG:$AG,"absolute",'A-methods'!$AF:$AF,$B1561,'A-methods'!$J:$J,$C1561,'A-methods'!$A:$A,$D1561)</f>
        <v>0</v>
      </c>
      <c r="F1561" s="243">
        <f>SUMIFS('A-methods'!L:L,'A-methods'!$AG:$AG,"absolute",'A-methods'!$AF:$AF,$B1561,'A-methods'!$J:$J,$C1561,'A-methods'!$A:$A,$D1561)</f>
        <v>0</v>
      </c>
      <c r="G1561" s="243">
        <f>SUMIFS('A-methods'!M:M,'A-methods'!$AG:$AG,"absolute",'A-methods'!$AF:$AF,$B1561,'A-methods'!$J:$J,$C1561,'A-methods'!$A:$A,$D1561)</f>
        <v>0</v>
      </c>
      <c r="H1561" s="243">
        <f>SUMIFS('A-methods'!N:N,'A-methods'!$AG:$AG,"absolute",'A-methods'!$AF:$AF,$B1561,'A-methods'!$J:$J,$C1561,'A-methods'!$A:$A,$D1561)</f>
        <v>0</v>
      </c>
      <c r="I1561" s="243">
        <f>SUMIFS('A-methods'!O:O,'A-methods'!$AG:$AG,"absolute",'A-methods'!$AF:$AF,$B1561,'A-methods'!$J:$J,$C1561,'A-methods'!$A:$A,$D1561)</f>
        <v>0</v>
      </c>
      <c r="J1561" s="243">
        <f>SUMIFS('A-methods'!P:P,'A-methods'!$AG:$AG,"absolute",'A-methods'!$AF:$AF,$B1561,'A-methods'!$J:$J,$C1561,'A-methods'!$A:$A,$D1561)</f>
        <v>0</v>
      </c>
      <c r="K1561" s="243">
        <f>SUMIFS('A-methods'!Q:Q,'A-methods'!$AG:$AG,"absolute",'A-methods'!$AF:$AF,$B1561,'A-methods'!$J:$J,$C1561,'A-methods'!$A:$A,$D1561)</f>
        <v>0</v>
      </c>
      <c r="L1561" s="243">
        <f>SUMIFS('A-methods'!R:R,'A-methods'!$AG:$AG,"absolute",'A-methods'!$AF:$AF,$B1561,'A-methods'!$J:$J,$C1561,'A-methods'!$A:$A,$D1561)</f>
        <v>0</v>
      </c>
      <c r="M1561" s="243">
        <f>SUMIFS('A-methods'!S:S,'A-methods'!$AG:$AG,"absolute",'A-methods'!$AF:$AF,$B1561,'A-methods'!$J:$J,$C1561,'A-methods'!$A:$A,$D1561)</f>
        <v>0</v>
      </c>
      <c r="N1561" s="243">
        <f>SUMIFS('A-methods'!T:T,'A-methods'!$AG:$AG,"absolute",'A-methods'!$AF:$AF,$B1561,'A-methods'!$J:$J,$C1561,'A-methods'!$A:$A,$D1561)</f>
        <v>0</v>
      </c>
      <c r="O1561" s="243">
        <f>SUMIFS('A-methods'!U:U,'A-methods'!$AG:$AG,"absolute",'A-methods'!$AF:$AF,$B1561,'A-methods'!$J:$J,$C1561,'A-methods'!$A:$A,$D1561)</f>
        <v>0</v>
      </c>
      <c r="P1561" s="243">
        <f>SUMIFS('A-methods'!V:V,'A-methods'!$AG:$AG,"absolute",'A-methods'!$AF:$AF,$B1561,'A-methods'!$J:$J,$C1561,'A-methods'!$A:$A,$D1561)</f>
        <v>0</v>
      </c>
      <c r="Q1561" s="243">
        <f>SUMIFS('A-methods'!W:W,'A-methods'!$AG:$AG,"absolute",'A-methods'!$AF:$AF,$B1561,'A-methods'!$J:$J,$C1561,'A-methods'!$A:$A,$D1561)</f>
        <v>0</v>
      </c>
      <c r="R1561" s="243">
        <f>SUMIFS('A-methods'!X:X,'A-methods'!$AG:$AG,"absolute",'A-methods'!$AF:$AF,$B1561,'A-methods'!$J:$J,$C1561,'A-methods'!$A:$A,$D1561)</f>
        <v>0</v>
      </c>
      <c r="S1561" s="243">
        <f>SUMIFS('A-methods'!Y:Y,'A-methods'!$AG:$AG,"absolute",'A-methods'!$AF:$AF,$B1561,'A-methods'!$J:$J,$C1561,'A-methods'!$A:$A,$D1561)</f>
        <v>0</v>
      </c>
      <c r="T1561" s="243">
        <f>SUMIFS('A-methods'!Z:Z,'A-methods'!$AG:$AG,"absolute",'A-methods'!$AF:$AF,$B1561,'A-methods'!$J:$J,$C1561,'A-methods'!$A:$A,$D1561)</f>
        <v>0</v>
      </c>
      <c r="U1561" s="243">
        <f>SUMIFS('A-methods'!AA:AA,'A-methods'!$AG:$AG,"absolute",'A-methods'!$AF:$AF,$B1561,'A-methods'!$J:$J,$C1561,'A-methods'!$A:$A,$D1561)</f>
        <v>0</v>
      </c>
      <c r="V1561" s="243">
        <f>SUMIFS('A-methods'!AB:AB,'A-methods'!$AG:$AG,"absolute",'A-methods'!$AF:$AF,$B1561,'A-methods'!$J:$J,$C1561,'A-methods'!$A:$A,$D1561)</f>
        <v>0</v>
      </c>
      <c r="W1561" s="243">
        <f>SUMIFS('A-methods'!AC:AC,'A-methods'!$AG:$AG,"absolute",'A-methods'!$AF:$AF,$B1561,'A-methods'!$J:$J,$C1561,'A-methods'!$A:$A,$D1561)</f>
        <v>0</v>
      </c>
      <c r="X1561" s="243">
        <f>SUMIFS('A-methods'!AD:AD,'A-methods'!$AG:$AG,"absolute",'A-methods'!$AF:$AF,$B1561,'A-methods'!$J:$J,$C1561,'A-methods'!$A:$A,$D1561)</f>
        <v>0</v>
      </c>
      <c r="Y1561" s="243">
        <f>SUMIFS('A-methods'!AE:AE,'A-methods'!$AG:$AG,"absolute",'A-methods'!$AF:$AF,$B1561,'A-methods'!$J:$J,$C1561,'A-methods'!$A:$A,$D1561)</f>
        <v>0</v>
      </c>
    </row>
    <row r="1562" spans="1:25">
      <c r="A1562" s="237" t="s">
        <v>256</v>
      </c>
      <c r="B1562" s="221" t="s">
        <v>372</v>
      </c>
      <c r="C1562" s="274" t="str">
        <f t="shared" si="151"/>
        <v>WA</v>
      </c>
      <c r="D1562" s="272" t="str">
        <f t="shared" si="152"/>
        <v>Low</v>
      </c>
      <c r="E1562" s="195">
        <f>SUMIFS('A-methods'!K:K,'A-methods'!$AG:$AG,"absolute",'A-methods'!$AF:$AF,$B1562,'A-methods'!$J:$J,$C1562,'A-methods'!$A:$A,$D1562)</f>
        <v>0</v>
      </c>
      <c r="F1562" s="243">
        <f>SUMIFS('A-methods'!L:L,'A-methods'!$AG:$AG,"absolute",'A-methods'!$AF:$AF,$B1562,'A-methods'!$J:$J,$C1562,'A-methods'!$A:$A,$D1562)</f>
        <v>0</v>
      </c>
      <c r="G1562" s="243">
        <f>SUMIFS('A-methods'!M:M,'A-methods'!$AG:$AG,"absolute",'A-methods'!$AF:$AF,$B1562,'A-methods'!$J:$J,$C1562,'A-methods'!$A:$A,$D1562)</f>
        <v>0</v>
      </c>
      <c r="H1562" s="243">
        <f>SUMIFS('A-methods'!N:N,'A-methods'!$AG:$AG,"absolute",'A-methods'!$AF:$AF,$B1562,'A-methods'!$J:$J,$C1562,'A-methods'!$A:$A,$D1562)</f>
        <v>0</v>
      </c>
      <c r="I1562" s="243">
        <f>SUMIFS('A-methods'!O:O,'A-methods'!$AG:$AG,"absolute",'A-methods'!$AF:$AF,$B1562,'A-methods'!$J:$J,$C1562,'A-methods'!$A:$A,$D1562)</f>
        <v>0</v>
      </c>
      <c r="J1562" s="243">
        <f>SUMIFS('A-methods'!P:P,'A-methods'!$AG:$AG,"absolute",'A-methods'!$AF:$AF,$B1562,'A-methods'!$J:$J,$C1562,'A-methods'!$A:$A,$D1562)</f>
        <v>0</v>
      </c>
      <c r="K1562" s="243">
        <f>SUMIFS('A-methods'!Q:Q,'A-methods'!$AG:$AG,"absolute",'A-methods'!$AF:$AF,$B1562,'A-methods'!$J:$J,$C1562,'A-methods'!$A:$A,$D1562)</f>
        <v>0</v>
      </c>
      <c r="L1562" s="243">
        <f>SUMIFS('A-methods'!R:R,'A-methods'!$AG:$AG,"absolute",'A-methods'!$AF:$AF,$B1562,'A-methods'!$J:$J,$C1562,'A-methods'!$A:$A,$D1562)</f>
        <v>0</v>
      </c>
      <c r="M1562" s="243">
        <f>SUMIFS('A-methods'!S:S,'A-methods'!$AG:$AG,"absolute",'A-methods'!$AF:$AF,$B1562,'A-methods'!$J:$J,$C1562,'A-methods'!$A:$A,$D1562)</f>
        <v>0</v>
      </c>
      <c r="N1562" s="243">
        <f>SUMIFS('A-methods'!T:T,'A-methods'!$AG:$AG,"absolute",'A-methods'!$AF:$AF,$B1562,'A-methods'!$J:$J,$C1562,'A-methods'!$A:$A,$D1562)</f>
        <v>0</v>
      </c>
      <c r="O1562" s="243">
        <f>SUMIFS('A-methods'!U:U,'A-methods'!$AG:$AG,"absolute",'A-methods'!$AF:$AF,$B1562,'A-methods'!$J:$J,$C1562,'A-methods'!$A:$A,$D1562)</f>
        <v>0</v>
      </c>
      <c r="P1562" s="243">
        <f>SUMIFS('A-methods'!V:V,'A-methods'!$AG:$AG,"absolute",'A-methods'!$AF:$AF,$B1562,'A-methods'!$J:$J,$C1562,'A-methods'!$A:$A,$D1562)</f>
        <v>0</v>
      </c>
      <c r="Q1562" s="243">
        <f>SUMIFS('A-methods'!W:W,'A-methods'!$AG:$AG,"absolute",'A-methods'!$AF:$AF,$B1562,'A-methods'!$J:$J,$C1562,'A-methods'!$A:$A,$D1562)</f>
        <v>0</v>
      </c>
      <c r="R1562" s="243">
        <f>SUMIFS('A-methods'!X:X,'A-methods'!$AG:$AG,"absolute",'A-methods'!$AF:$AF,$B1562,'A-methods'!$J:$J,$C1562,'A-methods'!$A:$A,$D1562)</f>
        <v>0</v>
      </c>
      <c r="S1562" s="243">
        <f>SUMIFS('A-methods'!Y:Y,'A-methods'!$AG:$AG,"absolute",'A-methods'!$AF:$AF,$B1562,'A-methods'!$J:$J,$C1562,'A-methods'!$A:$A,$D1562)</f>
        <v>0</v>
      </c>
      <c r="T1562" s="243">
        <f>SUMIFS('A-methods'!Z:Z,'A-methods'!$AG:$AG,"absolute",'A-methods'!$AF:$AF,$B1562,'A-methods'!$J:$J,$C1562,'A-methods'!$A:$A,$D1562)</f>
        <v>0</v>
      </c>
      <c r="U1562" s="243">
        <f>SUMIFS('A-methods'!AA:AA,'A-methods'!$AG:$AG,"absolute",'A-methods'!$AF:$AF,$B1562,'A-methods'!$J:$J,$C1562,'A-methods'!$A:$A,$D1562)</f>
        <v>0</v>
      </c>
      <c r="V1562" s="243">
        <f>SUMIFS('A-methods'!AB:AB,'A-methods'!$AG:$AG,"absolute",'A-methods'!$AF:$AF,$B1562,'A-methods'!$J:$J,$C1562,'A-methods'!$A:$A,$D1562)</f>
        <v>0</v>
      </c>
      <c r="W1562" s="243">
        <f>SUMIFS('A-methods'!AC:AC,'A-methods'!$AG:$AG,"absolute",'A-methods'!$AF:$AF,$B1562,'A-methods'!$J:$J,$C1562,'A-methods'!$A:$A,$D1562)</f>
        <v>0</v>
      </c>
      <c r="X1562" s="243">
        <f>SUMIFS('A-methods'!AD:AD,'A-methods'!$AG:$AG,"absolute",'A-methods'!$AF:$AF,$B1562,'A-methods'!$J:$J,$C1562,'A-methods'!$A:$A,$D1562)</f>
        <v>0</v>
      </c>
      <c r="Y1562" s="243">
        <f>SUMIFS('A-methods'!AE:AE,'A-methods'!$AG:$AG,"absolute",'A-methods'!$AF:$AF,$B1562,'A-methods'!$J:$J,$C1562,'A-methods'!$A:$A,$D1562)</f>
        <v>0</v>
      </c>
    </row>
    <row r="1563" spans="1:25">
      <c r="A1563" s="237" t="s">
        <v>370</v>
      </c>
      <c r="B1563" s="221" t="s">
        <v>371</v>
      </c>
      <c r="C1563" s="274" t="str">
        <f t="shared" si="151"/>
        <v>WA</v>
      </c>
      <c r="D1563" s="272" t="str">
        <f t="shared" si="152"/>
        <v>Low</v>
      </c>
      <c r="E1563" s="195">
        <f>SUMIFS('A-methods'!K:K,'A-methods'!$AG:$AG,"absolute",'A-methods'!$AF:$AF,$B1563,'A-methods'!$J:$J,$C1563,'A-methods'!$A:$A,$D1563)</f>
        <v>0</v>
      </c>
      <c r="F1563" s="243">
        <f>SUMIFS('A-methods'!L:L,'A-methods'!$AG:$AG,"absolute",'A-methods'!$AF:$AF,$B1563,'A-methods'!$J:$J,$C1563,'A-methods'!$A:$A,$D1563)</f>
        <v>0</v>
      </c>
      <c r="G1563" s="243">
        <f>SUMIFS('A-methods'!M:M,'A-methods'!$AG:$AG,"absolute",'A-methods'!$AF:$AF,$B1563,'A-methods'!$J:$J,$C1563,'A-methods'!$A:$A,$D1563)</f>
        <v>0</v>
      </c>
      <c r="H1563" s="243">
        <f>SUMIFS('A-methods'!N:N,'A-methods'!$AG:$AG,"absolute",'A-methods'!$AF:$AF,$B1563,'A-methods'!$J:$J,$C1563,'A-methods'!$A:$A,$D1563)</f>
        <v>0</v>
      </c>
      <c r="I1563" s="243">
        <f>SUMIFS('A-methods'!O:O,'A-methods'!$AG:$AG,"absolute",'A-methods'!$AF:$AF,$B1563,'A-methods'!$J:$J,$C1563,'A-methods'!$A:$A,$D1563)</f>
        <v>0</v>
      </c>
      <c r="J1563" s="243">
        <f>SUMIFS('A-methods'!P:P,'A-methods'!$AG:$AG,"absolute",'A-methods'!$AF:$AF,$B1563,'A-methods'!$J:$J,$C1563,'A-methods'!$A:$A,$D1563)</f>
        <v>0</v>
      </c>
      <c r="K1563" s="243">
        <f>SUMIFS('A-methods'!Q:Q,'A-methods'!$AG:$AG,"absolute",'A-methods'!$AF:$AF,$B1563,'A-methods'!$J:$J,$C1563,'A-methods'!$A:$A,$D1563)</f>
        <v>0</v>
      </c>
      <c r="L1563" s="243">
        <f>SUMIFS('A-methods'!R:R,'A-methods'!$AG:$AG,"absolute",'A-methods'!$AF:$AF,$B1563,'A-methods'!$J:$J,$C1563,'A-methods'!$A:$A,$D1563)</f>
        <v>0</v>
      </c>
      <c r="M1563" s="243">
        <f>SUMIFS('A-methods'!S:S,'A-methods'!$AG:$AG,"absolute",'A-methods'!$AF:$AF,$B1563,'A-methods'!$J:$J,$C1563,'A-methods'!$A:$A,$D1563)</f>
        <v>0</v>
      </c>
      <c r="N1563" s="243">
        <f>SUMIFS('A-methods'!T:T,'A-methods'!$AG:$AG,"absolute",'A-methods'!$AF:$AF,$B1563,'A-methods'!$J:$J,$C1563,'A-methods'!$A:$A,$D1563)</f>
        <v>0</v>
      </c>
      <c r="O1563" s="243">
        <f>SUMIFS('A-methods'!U:U,'A-methods'!$AG:$AG,"absolute",'A-methods'!$AF:$AF,$B1563,'A-methods'!$J:$J,$C1563,'A-methods'!$A:$A,$D1563)</f>
        <v>0</v>
      </c>
      <c r="P1563" s="243">
        <f>SUMIFS('A-methods'!V:V,'A-methods'!$AG:$AG,"absolute",'A-methods'!$AF:$AF,$B1563,'A-methods'!$J:$J,$C1563,'A-methods'!$A:$A,$D1563)</f>
        <v>0</v>
      </c>
      <c r="Q1563" s="243">
        <f>SUMIFS('A-methods'!W:W,'A-methods'!$AG:$AG,"absolute",'A-methods'!$AF:$AF,$B1563,'A-methods'!$J:$J,$C1563,'A-methods'!$A:$A,$D1563)</f>
        <v>0</v>
      </c>
      <c r="R1563" s="243">
        <f>SUMIFS('A-methods'!X:X,'A-methods'!$AG:$AG,"absolute",'A-methods'!$AF:$AF,$B1563,'A-methods'!$J:$J,$C1563,'A-methods'!$A:$A,$D1563)</f>
        <v>0</v>
      </c>
      <c r="S1563" s="243">
        <f>SUMIFS('A-methods'!Y:Y,'A-methods'!$AG:$AG,"absolute",'A-methods'!$AF:$AF,$B1563,'A-methods'!$J:$J,$C1563,'A-methods'!$A:$A,$D1563)</f>
        <v>0</v>
      </c>
      <c r="T1563" s="243">
        <f>SUMIFS('A-methods'!Z:Z,'A-methods'!$AG:$AG,"absolute",'A-methods'!$AF:$AF,$B1563,'A-methods'!$J:$J,$C1563,'A-methods'!$A:$A,$D1563)</f>
        <v>0</v>
      </c>
      <c r="U1563" s="243">
        <f>SUMIFS('A-methods'!AA:AA,'A-methods'!$AG:$AG,"absolute",'A-methods'!$AF:$AF,$B1563,'A-methods'!$J:$J,$C1563,'A-methods'!$A:$A,$D1563)</f>
        <v>0</v>
      </c>
      <c r="V1563" s="243">
        <f>SUMIFS('A-methods'!AB:AB,'A-methods'!$AG:$AG,"absolute",'A-methods'!$AF:$AF,$B1563,'A-methods'!$J:$J,$C1563,'A-methods'!$A:$A,$D1563)</f>
        <v>0</v>
      </c>
      <c r="W1563" s="243">
        <f>SUMIFS('A-methods'!AC:AC,'A-methods'!$AG:$AG,"absolute",'A-methods'!$AF:$AF,$B1563,'A-methods'!$J:$J,$C1563,'A-methods'!$A:$A,$D1563)</f>
        <v>0</v>
      </c>
      <c r="X1563" s="243">
        <f>SUMIFS('A-methods'!AD:AD,'A-methods'!$AG:$AG,"absolute",'A-methods'!$AF:$AF,$B1563,'A-methods'!$J:$J,$C1563,'A-methods'!$A:$A,$D1563)</f>
        <v>0</v>
      </c>
      <c r="Y1563" s="243">
        <f>SUMIFS('A-methods'!AE:AE,'A-methods'!$AG:$AG,"absolute",'A-methods'!$AF:$AF,$B1563,'A-methods'!$J:$J,$C1563,'A-methods'!$A:$A,$D1563)</f>
        <v>0</v>
      </c>
    </row>
    <row r="1564" spans="1:25">
      <c r="A1564" s="237" t="s">
        <v>381</v>
      </c>
      <c r="B1564" s="221" t="s">
        <v>382</v>
      </c>
      <c r="C1564" s="274" t="str">
        <f t="shared" si="151"/>
        <v>WA</v>
      </c>
      <c r="D1564" s="272" t="str">
        <f t="shared" si="152"/>
        <v>Low</v>
      </c>
      <c r="E1564" s="195">
        <f>SUMIFS('A-methods'!K:K,'A-methods'!$AG:$AG,"absolute",'A-methods'!$AF:$AF,$B1564,'A-methods'!$J:$J,$C1564,'A-methods'!$A:$A,$D1564)</f>
        <v>0</v>
      </c>
      <c r="F1564" s="243">
        <f>SUMIFS('A-methods'!L:L,'A-methods'!$AG:$AG,"absolute",'A-methods'!$AF:$AF,$B1564,'A-methods'!$J:$J,$C1564,'A-methods'!$A:$A,$D1564)</f>
        <v>0</v>
      </c>
      <c r="G1564" s="243">
        <f>SUMIFS('A-methods'!M:M,'A-methods'!$AG:$AG,"absolute",'A-methods'!$AF:$AF,$B1564,'A-methods'!$J:$J,$C1564,'A-methods'!$A:$A,$D1564)</f>
        <v>0</v>
      </c>
      <c r="H1564" s="243">
        <f>SUMIFS('A-methods'!N:N,'A-methods'!$AG:$AG,"absolute",'A-methods'!$AF:$AF,$B1564,'A-methods'!$J:$J,$C1564,'A-methods'!$A:$A,$D1564)</f>
        <v>0</v>
      </c>
      <c r="I1564" s="243">
        <f>SUMIFS('A-methods'!O:O,'A-methods'!$AG:$AG,"absolute",'A-methods'!$AF:$AF,$B1564,'A-methods'!$J:$J,$C1564,'A-methods'!$A:$A,$D1564)</f>
        <v>0</v>
      </c>
      <c r="J1564" s="243">
        <f>SUMIFS('A-methods'!P:P,'A-methods'!$AG:$AG,"absolute",'A-methods'!$AF:$AF,$B1564,'A-methods'!$J:$J,$C1564,'A-methods'!$A:$A,$D1564)</f>
        <v>0</v>
      </c>
      <c r="K1564" s="243">
        <f>SUMIFS('A-methods'!Q:Q,'A-methods'!$AG:$AG,"absolute",'A-methods'!$AF:$AF,$B1564,'A-methods'!$J:$J,$C1564,'A-methods'!$A:$A,$D1564)</f>
        <v>0</v>
      </c>
      <c r="L1564" s="243">
        <f>SUMIFS('A-methods'!R:R,'A-methods'!$AG:$AG,"absolute",'A-methods'!$AF:$AF,$B1564,'A-methods'!$J:$J,$C1564,'A-methods'!$A:$A,$D1564)</f>
        <v>0</v>
      </c>
      <c r="M1564" s="243">
        <f>SUMIFS('A-methods'!S:S,'A-methods'!$AG:$AG,"absolute",'A-methods'!$AF:$AF,$B1564,'A-methods'!$J:$J,$C1564,'A-methods'!$A:$A,$D1564)</f>
        <v>0</v>
      </c>
      <c r="N1564" s="243">
        <f>SUMIFS('A-methods'!T:T,'A-methods'!$AG:$AG,"absolute",'A-methods'!$AF:$AF,$B1564,'A-methods'!$J:$J,$C1564,'A-methods'!$A:$A,$D1564)</f>
        <v>0</v>
      </c>
      <c r="O1564" s="243">
        <f>SUMIFS('A-methods'!U:U,'A-methods'!$AG:$AG,"absolute",'A-methods'!$AF:$AF,$B1564,'A-methods'!$J:$J,$C1564,'A-methods'!$A:$A,$D1564)</f>
        <v>0</v>
      </c>
      <c r="P1564" s="243">
        <f>SUMIFS('A-methods'!V:V,'A-methods'!$AG:$AG,"absolute",'A-methods'!$AF:$AF,$B1564,'A-methods'!$J:$J,$C1564,'A-methods'!$A:$A,$D1564)</f>
        <v>0</v>
      </c>
      <c r="Q1564" s="243">
        <f>SUMIFS('A-methods'!W:W,'A-methods'!$AG:$AG,"absolute",'A-methods'!$AF:$AF,$B1564,'A-methods'!$J:$J,$C1564,'A-methods'!$A:$A,$D1564)</f>
        <v>0</v>
      </c>
      <c r="R1564" s="243">
        <f>SUMIFS('A-methods'!X:X,'A-methods'!$AG:$AG,"absolute",'A-methods'!$AF:$AF,$B1564,'A-methods'!$J:$J,$C1564,'A-methods'!$A:$A,$D1564)</f>
        <v>0</v>
      </c>
      <c r="S1564" s="243">
        <f>SUMIFS('A-methods'!Y:Y,'A-methods'!$AG:$AG,"absolute",'A-methods'!$AF:$AF,$B1564,'A-methods'!$J:$J,$C1564,'A-methods'!$A:$A,$D1564)</f>
        <v>0</v>
      </c>
      <c r="T1564" s="243">
        <f>SUMIFS('A-methods'!Z:Z,'A-methods'!$AG:$AG,"absolute",'A-methods'!$AF:$AF,$B1564,'A-methods'!$J:$J,$C1564,'A-methods'!$A:$A,$D1564)</f>
        <v>0</v>
      </c>
      <c r="U1564" s="243">
        <f>SUMIFS('A-methods'!AA:AA,'A-methods'!$AG:$AG,"absolute",'A-methods'!$AF:$AF,$B1564,'A-methods'!$J:$J,$C1564,'A-methods'!$A:$A,$D1564)</f>
        <v>0</v>
      </c>
      <c r="V1564" s="243">
        <f>SUMIFS('A-methods'!AB:AB,'A-methods'!$AG:$AG,"absolute",'A-methods'!$AF:$AF,$B1564,'A-methods'!$J:$J,$C1564,'A-methods'!$A:$A,$D1564)</f>
        <v>0</v>
      </c>
      <c r="W1564" s="243">
        <f>SUMIFS('A-methods'!AC:AC,'A-methods'!$AG:$AG,"absolute",'A-methods'!$AF:$AF,$B1564,'A-methods'!$J:$J,$C1564,'A-methods'!$A:$A,$D1564)</f>
        <v>0</v>
      </c>
      <c r="X1564" s="243">
        <f>SUMIFS('A-methods'!AD:AD,'A-methods'!$AG:$AG,"absolute",'A-methods'!$AF:$AF,$B1564,'A-methods'!$J:$J,$C1564,'A-methods'!$A:$A,$D1564)</f>
        <v>0</v>
      </c>
      <c r="Y1564" s="243">
        <f>SUMIFS('A-methods'!AE:AE,'A-methods'!$AG:$AG,"absolute",'A-methods'!$AF:$AF,$B1564,'A-methods'!$J:$J,$C1564,'A-methods'!$A:$A,$D1564)</f>
        <v>0</v>
      </c>
    </row>
    <row r="1565" spans="1:25">
      <c r="A1565" s="237" t="s">
        <v>257</v>
      </c>
      <c r="B1565" s="221" t="s">
        <v>194</v>
      </c>
      <c r="C1565" s="274" t="str">
        <f t="shared" si="151"/>
        <v>WA</v>
      </c>
      <c r="D1565" s="272" t="str">
        <f t="shared" si="152"/>
        <v>Low</v>
      </c>
      <c r="E1565" s="195">
        <f>SUMIFS('A-methods'!K:K,'A-methods'!$AG:$AG,"absolute",'A-methods'!$AF:$AF,$B1565,'A-methods'!$J:$J,$C1565,'A-methods'!$A:$A,$D1565)</f>
        <v>0</v>
      </c>
      <c r="F1565" s="243">
        <f>SUMIFS('A-methods'!L:L,'A-methods'!$AG:$AG,"absolute",'A-methods'!$AF:$AF,$B1565,'A-methods'!$J:$J,$C1565,'A-methods'!$A:$A,$D1565)</f>
        <v>0</v>
      </c>
      <c r="G1565" s="243">
        <f>SUMIFS('A-methods'!M:M,'A-methods'!$AG:$AG,"absolute",'A-methods'!$AF:$AF,$B1565,'A-methods'!$J:$J,$C1565,'A-methods'!$A:$A,$D1565)</f>
        <v>0</v>
      </c>
      <c r="H1565" s="243">
        <f>SUMIFS('A-methods'!N:N,'A-methods'!$AG:$AG,"absolute",'A-methods'!$AF:$AF,$B1565,'A-methods'!$J:$J,$C1565,'A-methods'!$A:$A,$D1565)</f>
        <v>0</v>
      </c>
      <c r="I1565" s="243">
        <f>SUMIFS('A-methods'!O:O,'A-methods'!$AG:$AG,"absolute",'A-methods'!$AF:$AF,$B1565,'A-methods'!$J:$J,$C1565,'A-methods'!$A:$A,$D1565)</f>
        <v>0</v>
      </c>
      <c r="J1565" s="243">
        <f>SUMIFS('A-methods'!P:P,'A-methods'!$AG:$AG,"absolute",'A-methods'!$AF:$AF,$B1565,'A-methods'!$J:$J,$C1565,'A-methods'!$A:$A,$D1565)</f>
        <v>0</v>
      </c>
      <c r="K1565" s="243">
        <f>SUMIFS('A-methods'!Q:Q,'A-methods'!$AG:$AG,"absolute",'A-methods'!$AF:$AF,$B1565,'A-methods'!$J:$J,$C1565,'A-methods'!$A:$A,$D1565)</f>
        <v>0</v>
      </c>
      <c r="L1565" s="243">
        <f>SUMIFS('A-methods'!R:R,'A-methods'!$AG:$AG,"absolute",'A-methods'!$AF:$AF,$B1565,'A-methods'!$J:$J,$C1565,'A-methods'!$A:$A,$D1565)</f>
        <v>0</v>
      </c>
      <c r="M1565" s="243">
        <f>SUMIFS('A-methods'!S:S,'A-methods'!$AG:$AG,"absolute",'A-methods'!$AF:$AF,$B1565,'A-methods'!$J:$J,$C1565,'A-methods'!$A:$A,$D1565)</f>
        <v>0</v>
      </c>
      <c r="N1565" s="243">
        <f>SUMIFS('A-methods'!T:T,'A-methods'!$AG:$AG,"absolute",'A-methods'!$AF:$AF,$B1565,'A-methods'!$J:$J,$C1565,'A-methods'!$A:$A,$D1565)</f>
        <v>0</v>
      </c>
      <c r="O1565" s="243">
        <f>SUMIFS('A-methods'!U:U,'A-methods'!$AG:$AG,"absolute",'A-methods'!$AF:$AF,$B1565,'A-methods'!$J:$J,$C1565,'A-methods'!$A:$A,$D1565)</f>
        <v>0</v>
      </c>
      <c r="P1565" s="243">
        <f>SUMIFS('A-methods'!V:V,'A-methods'!$AG:$AG,"absolute",'A-methods'!$AF:$AF,$B1565,'A-methods'!$J:$J,$C1565,'A-methods'!$A:$A,$D1565)</f>
        <v>0</v>
      </c>
      <c r="Q1565" s="243">
        <f>SUMIFS('A-methods'!W:W,'A-methods'!$AG:$AG,"absolute",'A-methods'!$AF:$AF,$B1565,'A-methods'!$J:$J,$C1565,'A-methods'!$A:$A,$D1565)</f>
        <v>0</v>
      </c>
      <c r="R1565" s="243">
        <f>SUMIFS('A-methods'!X:X,'A-methods'!$AG:$AG,"absolute",'A-methods'!$AF:$AF,$B1565,'A-methods'!$J:$J,$C1565,'A-methods'!$A:$A,$D1565)</f>
        <v>0</v>
      </c>
      <c r="S1565" s="243">
        <f>SUMIFS('A-methods'!Y:Y,'A-methods'!$AG:$AG,"absolute",'A-methods'!$AF:$AF,$B1565,'A-methods'!$J:$J,$C1565,'A-methods'!$A:$A,$D1565)</f>
        <v>0</v>
      </c>
      <c r="T1565" s="243">
        <f>SUMIFS('A-methods'!Z:Z,'A-methods'!$AG:$AG,"absolute",'A-methods'!$AF:$AF,$B1565,'A-methods'!$J:$J,$C1565,'A-methods'!$A:$A,$D1565)</f>
        <v>0</v>
      </c>
      <c r="U1565" s="243">
        <f>SUMIFS('A-methods'!AA:AA,'A-methods'!$AG:$AG,"absolute",'A-methods'!$AF:$AF,$B1565,'A-methods'!$J:$J,$C1565,'A-methods'!$A:$A,$D1565)</f>
        <v>0</v>
      </c>
      <c r="V1565" s="243">
        <f>SUMIFS('A-methods'!AB:AB,'A-methods'!$AG:$AG,"absolute",'A-methods'!$AF:$AF,$B1565,'A-methods'!$J:$J,$C1565,'A-methods'!$A:$A,$D1565)</f>
        <v>0</v>
      </c>
      <c r="W1565" s="243">
        <f>SUMIFS('A-methods'!AC:AC,'A-methods'!$AG:$AG,"absolute",'A-methods'!$AF:$AF,$B1565,'A-methods'!$J:$J,$C1565,'A-methods'!$A:$A,$D1565)</f>
        <v>0</v>
      </c>
      <c r="X1565" s="243">
        <f>SUMIFS('A-methods'!AD:AD,'A-methods'!$AG:$AG,"absolute",'A-methods'!$AF:$AF,$B1565,'A-methods'!$J:$J,$C1565,'A-methods'!$A:$A,$D1565)</f>
        <v>0</v>
      </c>
      <c r="Y1565" s="243">
        <f>SUMIFS('A-methods'!AE:AE,'A-methods'!$AG:$AG,"absolute",'A-methods'!$AF:$AF,$B1565,'A-methods'!$J:$J,$C1565,'A-methods'!$A:$A,$D1565)</f>
        <v>0</v>
      </c>
    </row>
    <row r="1566" spans="1:25">
      <c r="A1566" s="237" t="s">
        <v>159</v>
      </c>
      <c r="B1566" s="221" t="s">
        <v>203</v>
      </c>
      <c r="C1566" s="274" t="str">
        <f t="shared" si="151"/>
        <v>WA</v>
      </c>
      <c r="D1566" s="272" t="str">
        <f t="shared" si="152"/>
        <v>Low</v>
      </c>
      <c r="E1566" s="195">
        <f>SUMIFS('A-methods'!K:K,'A-methods'!$AG:$AG,"absolute",'A-methods'!$AF:$AF,$B1566,'A-methods'!$J:$J,$C1566,'A-methods'!$A:$A,$D1566)</f>
        <v>-1655.2090199999998</v>
      </c>
      <c r="F1566" s="243">
        <f>SUMIFS('A-methods'!L:L,'A-methods'!$AG:$AG,"absolute",'A-methods'!$AF:$AF,$B1566,'A-methods'!$J:$J,$C1566,'A-methods'!$A:$A,$D1566)</f>
        <v>-1655.2090199999998</v>
      </c>
      <c r="G1566" s="243">
        <f>SUMIFS('A-methods'!M:M,'A-methods'!$AG:$AG,"absolute",'A-methods'!$AF:$AF,$B1566,'A-methods'!$J:$J,$C1566,'A-methods'!$A:$A,$D1566)</f>
        <v>-1655.2090199999998</v>
      </c>
      <c r="H1566" s="243">
        <f>SUMIFS('A-methods'!N:N,'A-methods'!$AG:$AG,"absolute",'A-methods'!$AF:$AF,$B1566,'A-methods'!$J:$J,$C1566,'A-methods'!$A:$A,$D1566)</f>
        <v>-1655.2090199999998</v>
      </c>
      <c r="I1566" s="243">
        <f>SUMIFS('A-methods'!O:O,'A-methods'!$AG:$AG,"absolute",'A-methods'!$AF:$AF,$B1566,'A-methods'!$J:$J,$C1566,'A-methods'!$A:$A,$D1566)</f>
        <v>-1655.2090199999998</v>
      </c>
      <c r="J1566" s="243">
        <f>SUMIFS('A-methods'!P:P,'A-methods'!$AG:$AG,"absolute",'A-methods'!$AF:$AF,$B1566,'A-methods'!$J:$J,$C1566,'A-methods'!$A:$A,$D1566)</f>
        <v>-1655.2090199999998</v>
      </c>
      <c r="K1566" s="243">
        <f>SUMIFS('A-methods'!Q:Q,'A-methods'!$AG:$AG,"absolute",'A-methods'!$AF:$AF,$B1566,'A-methods'!$J:$J,$C1566,'A-methods'!$A:$A,$D1566)</f>
        <v>-1655.2090199999998</v>
      </c>
      <c r="L1566" s="243">
        <f>SUMIFS('A-methods'!R:R,'A-methods'!$AG:$AG,"absolute",'A-methods'!$AF:$AF,$B1566,'A-methods'!$J:$J,$C1566,'A-methods'!$A:$A,$D1566)</f>
        <v>-1655.2090199999998</v>
      </c>
      <c r="M1566" s="243">
        <f>SUMIFS('A-methods'!S:S,'A-methods'!$AG:$AG,"absolute",'A-methods'!$AF:$AF,$B1566,'A-methods'!$J:$J,$C1566,'A-methods'!$A:$A,$D1566)</f>
        <v>-1655.2090199999998</v>
      </c>
      <c r="N1566" s="243">
        <f>SUMIFS('A-methods'!T:T,'A-methods'!$AG:$AG,"absolute",'A-methods'!$AF:$AF,$B1566,'A-methods'!$J:$J,$C1566,'A-methods'!$A:$A,$D1566)</f>
        <v>-1655.2090199999998</v>
      </c>
      <c r="O1566" s="243">
        <f>SUMIFS('A-methods'!U:U,'A-methods'!$AG:$AG,"absolute",'A-methods'!$AF:$AF,$B1566,'A-methods'!$J:$J,$C1566,'A-methods'!$A:$A,$D1566)</f>
        <v>-1655.2090199999998</v>
      </c>
      <c r="P1566" s="243">
        <f>SUMIFS('A-methods'!V:V,'A-methods'!$AG:$AG,"absolute",'A-methods'!$AF:$AF,$B1566,'A-methods'!$J:$J,$C1566,'A-methods'!$A:$A,$D1566)</f>
        <v>-1655.2090199999998</v>
      </c>
      <c r="Q1566" s="243">
        <f>SUMIFS('A-methods'!W:W,'A-methods'!$AG:$AG,"absolute",'A-methods'!$AF:$AF,$B1566,'A-methods'!$J:$J,$C1566,'A-methods'!$A:$A,$D1566)</f>
        <v>-1655.2090199999998</v>
      </c>
      <c r="R1566" s="243">
        <f>SUMIFS('A-methods'!X:X,'A-methods'!$AG:$AG,"absolute",'A-methods'!$AF:$AF,$B1566,'A-methods'!$J:$J,$C1566,'A-methods'!$A:$A,$D1566)</f>
        <v>-1655.2090199999998</v>
      </c>
      <c r="S1566" s="243">
        <f>SUMIFS('A-methods'!Y:Y,'A-methods'!$AG:$AG,"absolute",'A-methods'!$AF:$AF,$B1566,'A-methods'!$J:$J,$C1566,'A-methods'!$A:$A,$D1566)</f>
        <v>-1655.2090199999998</v>
      </c>
      <c r="T1566" s="243">
        <f>SUMIFS('A-methods'!Z:Z,'A-methods'!$AG:$AG,"absolute",'A-methods'!$AF:$AF,$B1566,'A-methods'!$J:$J,$C1566,'A-methods'!$A:$A,$D1566)</f>
        <v>-1655.2090199999998</v>
      </c>
      <c r="U1566" s="243">
        <f>SUMIFS('A-methods'!AA:AA,'A-methods'!$AG:$AG,"absolute",'A-methods'!$AF:$AF,$B1566,'A-methods'!$J:$J,$C1566,'A-methods'!$A:$A,$D1566)</f>
        <v>-1655.2090199999998</v>
      </c>
      <c r="V1566" s="243">
        <f>SUMIFS('A-methods'!AB:AB,'A-methods'!$AG:$AG,"absolute",'A-methods'!$AF:$AF,$B1566,'A-methods'!$J:$J,$C1566,'A-methods'!$A:$A,$D1566)</f>
        <v>-1655.2090199999998</v>
      </c>
      <c r="W1566" s="243">
        <f>SUMIFS('A-methods'!AC:AC,'A-methods'!$AG:$AG,"absolute",'A-methods'!$AF:$AF,$B1566,'A-methods'!$J:$J,$C1566,'A-methods'!$A:$A,$D1566)</f>
        <v>-1655.2090199999998</v>
      </c>
      <c r="X1566" s="243">
        <f>SUMIFS('A-methods'!AD:AD,'A-methods'!$AG:$AG,"absolute",'A-methods'!$AF:$AF,$B1566,'A-methods'!$J:$J,$C1566,'A-methods'!$A:$A,$D1566)</f>
        <v>-1655.2090199999998</v>
      </c>
      <c r="Y1566" s="243">
        <f>SUMIFS('A-methods'!AE:AE,'A-methods'!$AG:$AG,"absolute",'A-methods'!$AF:$AF,$B1566,'A-methods'!$J:$J,$C1566,'A-methods'!$A:$A,$D1566)</f>
        <v>-1655.2090199999998</v>
      </c>
    </row>
    <row r="1567" spans="1:25">
      <c r="A1567" s="237" t="s">
        <v>258</v>
      </c>
      <c r="B1567" s="221" t="s">
        <v>766</v>
      </c>
      <c r="C1567" s="274" t="str">
        <f t="shared" si="151"/>
        <v>WA</v>
      </c>
      <c r="D1567" s="272" t="str">
        <f t="shared" si="152"/>
        <v>Low</v>
      </c>
      <c r="E1567" s="195">
        <f>SUMIFS('A-methods'!K:K,'A-methods'!$AG:$AG,"absolute",'A-methods'!$AF:$AF,$B1567,'A-methods'!$J:$J,$C1567,'A-methods'!$A:$A,$D1567)</f>
        <v>6132.0447153391096</v>
      </c>
      <c r="F1567" s="243">
        <f>SUMIFS('A-methods'!L:L,'A-methods'!$AG:$AG,"absolute",'A-methods'!$AF:$AF,$B1567,'A-methods'!$J:$J,$C1567,'A-methods'!$A:$A,$D1567)</f>
        <v>6009.403821032327</v>
      </c>
      <c r="G1567" s="243">
        <f>SUMIFS('A-methods'!M:M,'A-methods'!$AG:$AG,"absolute",'A-methods'!$AF:$AF,$B1567,'A-methods'!$J:$J,$C1567,'A-methods'!$A:$A,$D1567)</f>
        <v>5889.2157446116807</v>
      </c>
      <c r="H1567" s="243">
        <f>SUMIFS('A-methods'!N:N,'A-methods'!$AG:$AG,"absolute",'A-methods'!$AF:$AF,$B1567,'A-methods'!$J:$J,$C1567,'A-methods'!$A:$A,$D1567)</f>
        <v>5771.4314297194469</v>
      </c>
      <c r="I1567" s="243">
        <f>SUMIFS('A-methods'!O:O,'A-methods'!$AG:$AG,"absolute",'A-methods'!$AF:$AF,$B1567,'A-methods'!$J:$J,$C1567,'A-methods'!$A:$A,$D1567)</f>
        <v>5656.0028011250579</v>
      </c>
      <c r="J1567" s="243">
        <f>SUMIFS('A-methods'!P:P,'A-methods'!$AG:$AG,"absolute",'A-methods'!$AF:$AF,$B1567,'A-methods'!$J:$J,$C1567,'A-methods'!$A:$A,$D1567)</f>
        <v>5542.8827451025563</v>
      </c>
      <c r="K1567" s="243">
        <f>SUMIFS('A-methods'!Q:Q,'A-methods'!$AG:$AG,"absolute",'A-methods'!$AF:$AF,$B1567,'A-methods'!$J:$J,$C1567,'A-methods'!$A:$A,$D1567)</f>
        <v>5432.0250902005055</v>
      </c>
      <c r="L1567" s="243">
        <f>SUMIFS('A-methods'!R:R,'A-methods'!$AG:$AG,"absolute",'A-methods'!$AF:$AF,$B1567,'A-methods'!$J:$J,$C1567,'A-methods'!$A:$A,$D1567)</f>
        <v>5323.384588396495</v>
      </c>
      <c r="M1567" s="243">
        <f>SUMIFS('A-methods'!S:S,'A-methods'!$AG:$AG,"absolute",'A-methods'!$AF:$AF,$B1567,'A-methods'!$J:$J,$C1567,'A-methods'!$A:$A,$D1567)</f>
        <v>5216.9168966285652</v>
      </c>
      <c r="N1567" s="243">
        <f>SUMIFS('A-methods'!T:T,'A-methods'!$AG:$AG,"absolute",'A-methods'!$AF:$AF,$B1567,'A-methods'!$J:$J,$C1567,'A-methods'!$A:$A,$D1567)</f>
        <v>5112.5785586959937</v>
      </c>
      <c r="O1567" s="243">
        <f>SUMIFS('A-methods'!U:U,'A-methods'!$AG:$AG,"absolute",'A-methods'!$AF:$AF,$B1567,'A-methods'!$J:$J,$C1567,'A-methods'!$A:$A,$D1567)</f>
        <v>5010.326987522074</v>
      </c>
      <c r="P1567" s="243">
        <f>SUMIFS('A-methods'!V:V,'A-methods'!$AG:$AG,"absolute",'A-methods'!$AF:$AF,$B1567,'A-methods'!$J:$J,$C1567,'A-methods'!$A:$A,$D1567)</f>
        <v>4910.1204477716328</v>
      </c>
      <c r="Q1567" s="243">
        <f>SUMIFS('A-methods'!W:W,'A-methods'!$AG:$AG,"absolute",'A-methods'!$AF:$AF,$B1567,'A-methods'!$J:$J,$C1567,'A-methods'!$A:$A,$D1567)</f>
        <v>4811.9180388162004</v>
      </c>
      <c r="R1567" s="243">
        <f>SUMIFS('A-methods'!X:X,'A-methods'!$AG:$AG,"absolute",'A-methods'!$AF:$AF,$B1567,'A-methods'!$J:$J,$C1567,'A-methods'!$A:$A,$D1567)</f>
        <v>4715.6796780398763</v>
      </c>
      <c r="S1567" s="243">
        <f>SUMIFS('A-methods'!Y:Y,'A-methods'!$AG:$AG,"absolute",'A-methods'!$AF:$AF,$B1567,'A-methods'!$J:$J,$C1567,'A-methods'!$A:$A,$D1567)</f>
        <v>4621.3660844790784</v>
      </c>
      <c r="T1567" s="243">
        <f>SUMIFS('A-methods'!Z:Z,'A-methods'!$AG:$AG,"absolute",'A-methods'!$AF:$AF,$B1567,'A-methods'!$J:$J,$C1567,'A-methods'!$A:$A,$D1567)</f>
        <v>4528.9387627894966</v>
      </c>
      <c r="U1567" s="243">
        <f>SUMIFS('A-methods'!AA:AA,'A-methods'!$AG:$AG,"absolute",'A-methods'!$AF:$AF,$B1567,'A-methods'!$J:$J,$C1567,'A-methods'!$A:$A,$D1567)</f>
        <v>4438.3599875337068</v>
      </c>
      <c r="V1567" s="243">
        <f>SUMIFS('A-methods'!AB:AB,'A-methods'!$AG:$AG,"absolute",'A-methods'!$AF:$AF,$B1567,'A-methods'!$J:$J,$C1567,'A-methods'!$A:$A,$D1567)</f>
        <v>4349.5927877830327</v>
      </c>
      <c r="W1567" s="243">
        <f>SUMIFS('A-methods'!AC:AC,'A-methods'!$AG:$AG,"absolute",'A-methods'!$AF:$AF,$B1567,'A-methods'!$J:$J,$C1567,'A-methods'!$A:$A,$D1567)</f>
        <v>4262.6009320273715</v>
      </c>
      <c r="X1567" s="243">
        <f>SUMIFS('A-methods'!AD:AD,'A-methods'!$AG:$AG,"absolute",'A-methods'!$AF:$AF,$B1567,'A-methods'!$J:$J,$C1567,'A-methods'!$A:$A,$D1567)</f>
        <v>4177.3489133868243</v>
      </c>
      <c r="Y1567" s="243">
        <f>SUMIFS('A-methods'!AE:AE,'A-methods'!$AG:$AG,"absolute",'A-methods'!$AF:$AF,$B1567,'A-methods'!$J:$J,$C1567,'A-methods'!$A:$A,$D1567)</f>
        <v>4093.8019351190878</v>
      </c>
    </row>
    <row r="1568" spans="1:25">
      <c r="A1568" s="237" t="s">
        <v>259</v>
      </c>
      <c r="B1568" s="221" t="s">
        <v>263</v>
      </c>
      <c r="C1568" s="274" t="str">
        <f t="shared" si="151"/>
        <v>WA</v>
      </c>
      <c r="D1568" s="272" t="str">
        <f t="shared" si="152"/>
        <v>Low</v>
      </c>
      <c r="E1568" s="195">
        <f>SUMIFS('A-methods'!K:K,'A-methods'!$AG:$AG,"absolute",'A-methods'!$AF:$AF,$B1568,'A-methods'!$J:$J,$C1568,'A-methods'!$A:$A,$D1568)</f>
        <v>0</v>
      </c>
      <c r="F1568" s="243">
        <f>SUMIFS('A-methods'!L:L,'A-methods'!$AG:$AG,"absolute",'A-methods'!$AF:$AF,$B1568,'A-methods'!$J:$J,$C1568,'A-methods'!$A:$A,$D1568)</f>
        <v>0</v>
      </c>
      <c r="G1568" s="243">
        <f>SUMIFS('A-methods'!M:M,'A-methods'!$AG:$AG,"absolute",'A-methods'!$AF:$AF,$B1568,'A-methods'!$J:$J,$C1568,'A-methods'!$A:$A,$D1568)</f>
        <v>0</v>
      </c>
      <c r="H1568" s="243">
        <f>SUMIFS('A-methods'!N:N,'A-methods'!$AG:$AG,"absolute",'A-methods'!$AF:$AF,$B1568,'A-methods'!$J:$J,$C1568,'A-methods'!$A:$A,$D1568)</f>
        <v>0</v>
      </c>
      <c r="I1568" s="243">
        <f>SUMIFS('A-methods'!O:O,'A-methods'!$AG:$AG,"absolute",'A-methods'!$AF:$AF,$B1568,'A-methods'!$J:$J,$C1568,'A-methods'!$A:$A,$D1568)</f>
        <v>0</v>
      </c>
      <c r="J1568" s="243">
        <f>SUMIFS('A-methods'!P:P,'A-methods'!$AG:$AG,"absolute",'A-methods'!$AF:$AF,$B1568,'A-methods'!$J:$J,$C1568,'A-methods'!$A:$A,$D1568)</f>
        <v>0</v>
      </c>
      <c r="K1568" s="243">
        <f>SUMIFS('A-methods'!Q:Q,'A-methods'!$AG:$AG,"absolute",'A-methods'!$AF:$AF,$B1568,'A-methods'!$J:$J,$C1568,'A-methods'!$A:$A,$D1568)</f>
        <v>0</v>
      </c>
      <c r="L1568" s="243">
        <f>SUMIFS('A-methods'!R:R,'A-methods'!$AG:$AG,"absolute",'A-methods'!$AF:$AF,$B1568,'A-methods'!$J:$J,$C1568,'A-methods'!$A:$A,$D1568)</f>
        <v>0</v>
      </c>
      <c r="M1568" s="243">
        <f>SUMIFS('A-methods'!S:S,'A-methods'!$AG:$AG,"absolute",'A-methods'!$AF:$AF,$B1568,'A-methods'!$J:$J,$C1568,'A-methods'!$A:$A,$D1568)</f>
        <v>0</v>
      </c>
      <c r="N1568" s="243">
        <f>SUMIFS('A-methods'!T:T,'A-methods'!$AG:$AG,"absolute",'A-methods'!$AF:$AF,$B1568,'A-methods'!$J:$J,$C1568,'A-methods'!$A:$A,$D1568)</f>
        <v>0</v>
      </c>
      <c r="O1568" s="243">
        <f>SUMIFS('A-methods'!U:U,'A-methods'!$AG:$AG,"absolute",'A-methods'!$AF:$AF,$B1568,'A-methods'!$J:$J,$C1568,'A-methods'!$A:$A,$D1568)</f>
        <v>0</v>
      </c>
      <c r="P1568" s="243">
        <f>SUMIFS('A-methods'!V:V,'A-methods'!$AG:$AG,"absolute",'A-methods'!$AF:$AF,$B1568,'A-methods'!$J:$J,$C1568,'A-methods'!$A:$A,$D1568)</f>
        <v>0</v>
      </c>
      <c r="Q1568" s="243">
        <f>SUMIFS('A-methods'!W:W,'A-methods'!$AG:$AG,"absolute",'A-methods'!$AF:$AF,$B1568,'A-methods'!$J:$J,$C1568,'A-methods'!$A:$A,$D1568)</f>
        <v>0</v>
      </c>
      <c r="R1568" s="243">
        <f>SUMIFS('A-methods'!X:X,'A-methods'!$AG:$AG,"absolute",'A-methods'!$AF:$AF,$B1568,'A-methods'!$J:$J,$C1568,'A-methods'!$A:$A,$D1568)</f>
        <v>0</v>
      </c>
      <c r="S1568" s="243">
        <f>SUMIFS('A-methods'!Y:Y,'A-methods'!$AG:$AG,"absolute",'A-methods'!$AF:$AF,$B1568,'A-methods'!$J:$J,$C1568,'A-methods'!$A:$A,$D1568)</f>
        <v>0</v>
      </c>
      <c r="T1568" s="243">
        <f>SUMIFS('A-methods'!Z:Z,'A-methods'!$AG:$AG,"absolute",'A-methods'!$AF:$AF,$B1568,'A-methods'!$J:$J,$C1568,'A-methods'!$A:$A,$D1568)</f>
        <v>0</v>
      </c>
      <c r="U1568" s="243">
        <f>SUMIFS('A-methods'!AA:AA,'A-methods'!$AG:$AG,"absolute",'A-methods'!$AF:$AF,$B1568,'A-methods'!$J:$J,$C1568,'A-methods'!$A:$A,$D1568)</f>
        <v>0</v>
      </c>
      <c r="V1568" s="243">
        <f>SUMIFS('A-methods'!AB:AB,'A-methods'!$AG:$AG,"absolute",'A-methods'!$AF:$AF,$B1568,'A-methods'!$J:$J,$C1568,'A-methods'!$A:$A,$D1568)</f>
        <v>0</v>
      </c>
      <c r="W1568" s="243">
        <f>SUMIFS('A-methods'!AC:AC,'A-methods'!$AG:$AG,"absolute",'A-methods'!$AF:$AF,$B1568,'A-methods'!$J:$J,$C1568,'A-methods'!$A:$A,$D1568)</f>
        <v>0</v>
      </c>
      <c r="X1568" s="243">
        <f>SUMIFS('A-methods'!AD:AD,'A-methods'!$AG:$AG,"absolute",'A-methods'!$AF:$AF,$B1568,'A-methods'!$J:$J,$C1568,'A-methods'!$A:$A,$D1568)</f>
        <v>0</v>
      </c>
      <c r="Y1568" s="243">
        <f>SUMIFS('A-methods'!AE:AE,'A-methods'!$AG:$AG,"absolute",'A-methods'!$AF:$AF,$B1568,'A-methods'!$J:$J,$C1568,'A-methods'!$A:$A,$D1568)</f>
        <v>0</v>
      </c>
    </row>
    <row r="1569" spans="1:25">
      <c r="A1569" s="237" t="s">
        <v>171</v>
      </c>
      <c r="B1569" s="221" t="s">
        <v>172</v>
      </c>
      <c r="C1569" s="274" t="str">
        <f t="shared" si="151"/>
        <v>WA</v>
      </c>
      <c r="D1569" s="272" t="str">
        <f t="shared" si="152"/>
        <v>Low</v>
      </c>
      <c r="E1569" s="195">
        <f>SUMIFS('A-methods'!K:K,'A-methods'!$AG:$AG,"absolute",'A-methods'!$AF:$AF,$B1569,'A-methods'!$J:$J,$C1569,'A-methods'!$A:$A,$D1569)</f>
        <v>-45886.658963970178</v>
      </c>
      <c r="F1569" s="243">
        <f>SUMIFS('A-methods'!L:L,'A-methods'!$AG:$AG,"absolute",'A-methods'!$AF:$AF,$B1569,'A-methods'!$J:$J,$C1569,'A-methods'!$A:$A,$D1569)</f>
        <v>-45886.658963970178</v>
      </c>
      <c r="G1569" s="243">
        <f>SUMIFS('A-methods'!M:M,'A-methods'!$AG:$AG,"absolute",'A-methods'!$AF:$AF,$B1569,'A-methods'!$J:$J,$C1569,'A-methods'!$A:$A,$D1569)</f>
        <v>-45886.658963970178</v>
      </c>
      <c r="H1569" s="243">
        <f>SUMIFS('A-methods'!N:N,'A-methods'!$AG:$AG,"absolute",'A-methods'!$AF:$AF,$B1569,'A-methods'!$J:$J,$C1569,'A-methods'!$A:$A,$D1569)</f>
        <v>-45886.658963970178</v>
      </c>
      <c r="I1569" s="243">
        <f>SUMIFS('A-methods'!O:O,'A-methods'!$AG:$AG,"absolute",'A-methods'!$AF:$AF,$B1569,'A-methods'!$J:$J,$C1569,'A-methods'!$A:$A,$D1569)</f>
        <v>-45886.658963970178</v>
      </c>
      <c r="J1569" s="243">
        <f>SUMIFS('A-methods'!P:P,'A-methods'!$AG:$AG,"absolute",'A-methods'!$AF:$AF,$B1569,'A-methods'!$J:$J,$C1569,'A-methods'!$A:$A,$D1569)</f>
        <v>-45886.658963970178</v>
      </c>
      <c r="K1569" s="243">
        <f>SUMIFS('A-methods'!Q:Q,'A-methods'!$AG:$AG,"absolute",'A-methods'!$AF:$AF,$B1569,'A-methods'!$J:$J,$C1569,'A-methods'!$A:$A,$D1569)</f>
        <v>-45886.658963970178</v>
      </c>
      <c r="L1569" s="243">
        <f>SUMIFS('A-methods'!R:R,'A-methods'!$AG:$AG,"absolute",'A-methods'!$AF:$AF,$B1569,'A-methods'!$J:$J,$C1569,'A-methods'!$A:$A,$D1569)</f>
        <v>-45886.658963970178</v>
      </c>
      <c r="M1569" s="243">
        <f>SUMIFS('A-methods'!S:S,'A-methods'!$AG:$AG,"absolute",'A-methods'!$AF:$AF,$B1569,'A-methods'!$J:$J,$C1569,'A-methods'!$A:$A,$D1569)</f>
        <v>-45886.658963970178</v>
      </c>
      <c r="N1569" s="243">
        <f>SUMIFS('A-methods'!T:T,'A-methods'!$AG:$AG,"absolute",'A-methods'!$AF:$AF,$B1569,'A-methods'!$J:$J,$C1569,'A-methods'!$A:$A,$D1569)</f>
        <v>-45886.658963970178</v>
      </c>
      <c r="O1569" s="243">
        <f>SUMIFS('A-methods'!U:U,'A-methods'!$AG:$AG,"absolute",'A-methods'!$AF:$AF,$B1569,'A-methods'!$J:$J,$C1569,'A-methods'!$A:$A,$D1569)</f>
        <v>-45886.658963970178</v>
      </c>
      <c r="P1569" s="243">
        <f>SUMIFS('A-methods'!V:V,'A-methods'!$AG:$AG,"absolute",'A-methods'!$AF:$AF,$B1569,'A-methods'!$J:$J,$C1569,'A-methods'!$A:$A,$D1569)</f>
        <v>-45886.658963970178</v>
      </c>
      <c r="Q1569" s="243">
        <f>SUMIFS('A-methods'!W:W,'A-methods'!$AG:$AG,"absolute",'A-methods'!$AF:$AF,$B1569,'A-methods'!$J:$J,$C1569,'A-methods'!$A:$A,$D1569)</f>
        <v>-45886.658963970178</v>
      </c>
      <c r="R1569" s="243">
        <f>SUMIFS('A-methods'!X:X,'A-methods'!$AG:$AG,"absolute",'A-methods'!$AF:$AF,$B1569,'A-methods'!$J:$J,$C1569,'A-methods'!$A:$A,$D1569)</f>
        <v>-45886.658963970178</v>
      </c>
      <c r="S1569" s="243">
        <f>SUMIFS('A-methods'!Y:Y,'A-methods'!$AG:$AG,"absolute",'A-methods'!$AF:$AF,$B1569,'A-methods'!$J:$J,$C1569,'A-methods'!$A:$A,$D1569)</f>
        <v>-45886.658963970178</v>
      </c>
      <c r="T1569" s="243">
        <f>SUMIFS('A-methods'!Z:Z,'A-methods'!$AG:$AG,"absolute",'A-methods'!$AF:$AF,$B1569,'A-methods'!$J:$J,$C1569,'A-methods'!$A:$A,$D1569)</f>
        <v>-45886.658963970178</v>
      </c>
      <c r="U1569" s="243">
        <f>SUMIFS('A-methods'!AA:AA,'A-methods'!$AG:$AG,"absolute",'A-methods'!$AF:$AF,$B1569,'A-methods'!$J:$J,$C1569,'A-methods'!$A:$A,$D1569)</f>
        <v>-45886.658963970178</v>
      </c>
      <c r="V1569" s="243">
        <f>SUMIFS('A-methods'!AB:AB,'A-methods'!$AG:$AG,"absolute",'A-methods'!$AF:$AF,$B1569,'A-methods'!$J:$J,$C1569,'A-methods'!$A:$A,$D1569)</f>
        <v>-45886.658963970178</v>
      </c>
      <c r="W1569" s="243">
        <f>SUMIFS('A-methods'!AC:AC,'A-methods'!$AG:$AG,"absolute",'A-methods'!$AF:$AF,$B1569,'A-methods'!$J:$J,$C1569,'A-methods'!$A:$A,$D1569)</f>
        <v>-45886.658963970178</v>
      </c>
      <c r="X1569" s="243">
        <f>SUMIFS('A-methods'!AD:AD,'A-methods'!$AG:$AG,"absolute",'A-methods'!$AF:$AF,$B1569,'A-methods'!$J:$J,$C1569,'A-methods'!$A:$A,$D1569)</f>
        <v>-45886.658963970178</v>
      </c>
      <c r="Y1569" s="243">
        <f>SUMIFS('A-methods'!AE:AE,'A-methods'!$AG:$AG,"absolute",'A-methods'!$AF:$AF,$B1569,'A-methods'!$J:$J,$C1569,'A-methods'!$A:$A,$D1569)</f>
        <v>-45886.658963970178</v>
      </c>
    </row>
    <row r="1570" spans="1:25">
      <c r="A1570" s="237" t="s">
        <v>260</v>
      </c>
      <c r="B1570" s="221" t="s">
        <v>264</v>
      </c>
      <c r="C1570" s="274" t="str">
        <f t="shared" si="151"/>
        <v>WA</v>
      </c>
      <c r="D1570" s="272" t="str">
        <f t="shared" si="152"/>
        <v>Low</v>
      </c>
      <c r="E1570" s="195">
        <f>SUMIFS('A-methods'!K:K,'A-methods'!$AG:$AG,"absolute",'A-methods'!$AF:$AF,$B1570,'A-methods'!$J:$J,$C1570,'A-methods'!$A:$A,$D1570)</f>
        <v>0</v>
      </c>
      <c r="F1570" s="243">
        <f>SUMIFS('A-methods'!L:L,'A-methods'!$AG:$AG,"absolute",'A-methods'!$AF:$AF,$B1570,'A-methods'!$J:$J,$C1570,'A-methods'!$A:$A,$D1570)</f>
        <v>0</v>
      </c>
      <c r="G1570" s="243">
        <f>SUMIFS('A-methods'!M:M,'A-methods'!$AG:$AG,"absolute",'A-methods'!$AF:$AF,$B1570,'A-methods'!$J:$J,$C1570,'A-methods'!$A:$A,$D1570)</f>
        <v>0</v>
      </c>
      <c r="H1570" s="243">
        <f>SUMIFS('A-methods'!N:N,'A-methods'!$AG:$AG,"absolute",'A-methods'!$AF:$AF,$B1570,'A-methods'!$J:$J,$C1570,'A-methods'!$A:$A,$D1570)</f>
        <v>0</v>
      </c>
      <c r="I1570" s="243">
        <f>SUMIFS('A-methods'!O:O,'A-methods'!$AG:$AG,"absolute",'A-methods'!$AF:$AF,$B1570,'A-methods'!$J:$J,$C1570,'A-methods'!$A:$A,$D1570)</f>
        <v>0</v>
      </c>
      <c r="J1570" s="243">
        <f>SUMIFS('A-methods'!P:P,'A-methods'!$AG:$AG,"absolute",'A-methods'!$AF:$AF,$B1570,'A-methods'!$J:$J,$C1570,'A-methods'!$A:$A,$D1570)</f>
        <v>0</v>
      </c>
      <c r="K1570" s="243">
        <f>SUMIFS('A-methods'!Q:Q,'A-methods'!$AG:$AG,"absolute",'A-methods'!$AF:$AF,$B1570,'A-methods'!$J:$J,$C1570,'A-methods'!$A:$A,$D1570)</f>
        <v>0</v>
      </c>
      <c r="L1570" s="243">
        <f>SUMIFS('A-methods'!R:R,'A-methods'!$AG:$AG,"absolute",'A-methods'!$AF:$AF,$B1570,'A-methods'!$J:$J,$C1570,'A-methods'!$A:$A,$D1570)</f>
        <v>0</v>
      </c>
      <c r="M1570" s="243">
        <f>SUMIFS('A-methods'!S:S,'A-methods'!$AG:$AG,"absolute",'A-methods'!$AF:$AF,$B1570,'A-methods'!$J:$J,$C1570,'A-methods'!$A:$A,$D1570)</f>
        <v>0</v>
      </c>
      <c r="N1570" s="243">
        <f>SUMIFS('A-methods'!T:T,'A-methods'!$AG:$AG,"absolute",'A-methods'!$AF:$AF,$B1570,'A-methods'!$J:$J,$C1570,'A-methods'!$A:$A,$D1570)</f>
        <v>0</v>
      </c>
      <c r="O1570" s="243">
        <f>SUMIFS('A-methods'!U:U,'A-methods'!$AG:$AG,"absolute",'A-methods'!$AF:$AF,$B1570,'A-methods'!$J:$J,$C1570,'A-methods'!$A:$A,$D1570)</f>
        <v>0</v>
      </c>
      <c r="P1570" s="243">
        <f>SUMIFS('A-methods'!V:V,'A-methods'!$AG:$AG,"absolute",'A-methods'!$AF:$AF,$B1570,'A-methods'!$J:$J,$C1570,'A-methods'!$A:$A,$D1570)</f>
        <v>0</v>
      </c>
      <c r="Q1570" s="243">
        <f>SUMIFS('A-methods'!W:W,'A-methods'!$AG:$AG,"absolute",'A-methods'!$AF:$AF,$B1570,'A-methods'!$J:$J,$C1570,'A-methods'!$A:$A,$D1570)</f>
        <v>0</v>
      </c>
      <c r="R1570" s="243">
        <f>SUMIFS('A-methods'!X:X,'A-methods'!$AG:$AG,"absolute",'A-methods'!$AF:$AF,$B1570,'A-methods'!$J:$J,$C1570,'A-methods'!$A:$A,$D1570)</f>
        <v>0</v>
      </c>
      <c r="S1570" s="243">
        <f>SUMIFS('A-methods'!Y:Y,'A-methods'!$AG:$AG,"absolute",'A-methods'!$AF:$AF,$B1570,'A-methods'!$J:$J,$C1570,'A-methods'!$A:$A,$D1570)</f>
        <v>0</v>
      </c>
      <c r="T1570" s="243">
        <f>SUMIFS('A-methods'!Z:Z,'A-methods'!$AG:$AG,"absolute",'A-methods'!$AF:$AF,$B1570,'A-methods'!$J:$J,$C1570,'A-methods'!$A:$A,$D1570)</f>
        <v>0</v>
      </c>
      <c r="U1570" s="243">
        <f>SUMIFS('A-methods'!AA:AA,'A-methods'!$AG:$AG,"absolute",'A-methods'!$AF:$AF,$B1570,'A-methods'!$J:$J,$C1570,'A-methods'!$A:$A,$D1570)</f>
        <v>0</v>
      </c>
      <c r="V1570" s="243">
        <f>SUMIFS('A-methods'!AB:AB,'A-methods'!$AG:$AG,"absolute",'A-methods'!$AF:$AF,$B1570,'A-methods'!$J:$J,$C1570,'A-methods'!$A:$A,$D1570)</f>
        <v>0</v>
      </c>
      <c r="W1570" s="243">
        <f>SUMIFS('A-methods'!AC:AC,'A-methods'!$AG:$AG,"absolute",'A-methods'!$AF:$AF,$B1570,'A-methods'!$J:$J,$C1570,'A-methods'!$A:$A,$D1570)</f>
        <v>0</v>
      </c>
      <c r="X1570" s="243">
        <f>SUMIFS('A-methods'!AD:AD,'A-methods'!$AG:$AG,"absolute",'A-methods'!$AF:$AF,$B1570,'A-methods'!$J:$J,$C1570,'A-methods'!$A:$A,$D1570)</f>
        <v>0</v>
      </c>
      <c r="Y1570" s="243">
        <f>SUMIFS('A-methods'!AE:AE,'A-methods'!$AG:$AG,"absolute",'A-methods'!$AF:$AF,$B1570,'A-methods'!$J:$J,$C1570,'A-methods'!$A:$A,$D1570)</f>
        <v>0</v>
      </c>
    </row>
    <row r="1571" spans="1:25">
      <c r="A1571" s="237" t="s">
        <v>175</v>
      </c>
      <c r="B1571" s="221" t="s">
        <v>373</v>
      </c>
      <c r="C1571" s="274" t="str">
        <f t="shared" si="151"/>
        <v>WA</v>
      </c>
      <c r="D1571" s="272" t="str">
        <f t="shared" si="152"/>
        <v>Low</v>
      </c>
      <c r="E1571" s="195">
        <f>SUMIFS('A-methods'!K:K,'A-methods'!$AG:$AG,"absolute",'A-methods'!$AF:$AF,$B1571,'A-methods'!$J:$J,$C1571,'A-methods'!$A:$A,$D1571)</f>
        <v>0</v>
      </c>
      <c r="F1571" s="243">
        <f>SUMIFS('A-methods'!L:L,'A-methods'!$AG:$AG,"absolute",'A-methods'!$AF:$AF,$B1571,'A-methods'!$J:$J,$C1571,'A-methods'!$A:$A,$D1571)</f>
        <v>0</v>
      </c>
      <c r="G1571" s="243">
        <f>SUMIFS('A-methods'!M:M,'A-methods'!$AG:$AG,"absolute",'A-methods'!$AF:$AF,$B1571,'A-methods'!$J:$J,$C1571,'A-methods'!$A:$A,$D1571)</f>
        <v>0</v>
      </c>
      <c r="H1571" s="243">
        <f>SUMIFS('A-methods'!N:N,'A-methods'!$AG:$AG,"absolute",'A-methods'!$AF:$AF,$B1571,'A-methods'!$J:$J,$C1571,'A-methods'!$A:$A,$D1571)</f>
        <v>0</v>
      </c>
      <c r="I1571" s="243">
        <f>SUMIFS('A-methods'!O:O,'A-methods'!$AG:$AG,"absolute",'A-methods'!$AF:$AF,$B1571,'A-methods'!$J:$J,$C1571,'A-methods'!$A:$A,$D1571)</f>
        <v>0</v>
      </c>
      <c r="J1571" s="243">
        <f>SUMIFS('A-methods'!P:P,'A-methods'!$AG:$AG,"absolute",'A-methods'!$AF:$AF,$B1571,'A-methods'!$J:$J,$C1571,'A-methods'!$A:$A,$D1571)</f>
        <v>0</v>
      </c>
      <c r="K1571" s="243">
        <f>SUMIFS('A-methods'!Q:Q,'A-methods'!$AG:$AG,"absolute",'A-methods'!$AF:$AF,$B1571,'A-methods'!$J:$J,$C1571,'A-methods'!$A:$A,$D1571)</f>
        <v>0</v>
      </c>
      <c r="L1571" s="243">
        <f>SUMIFS('A-methods'!R:R,'A-methods'!$AG:$AG,"absolute",'A-methods'!$AF:$AF,$B1571,'A-methods'!$J:$J,$C1571,'A-methods'!$A:$A,$D1571)</f>
        <v>0</v>
      </c>
      <c r="M1571" s="243">
        <f>SUMIFS('A-methods'!S:S,'A-methods'!$AG:$AG,"absolute",'A-methods'!$AF:$AF,$B1571,'A-methods'!$J:$J,$C1571,'A-methods'!$A:$A,$D1571)</f>
        <v>0</v>
      </c>
      <c r="N1571" s="243">
        <f>SUMIFS('A-methods'!T:T,'A-methods'!$AG:$AG,"absolute",'A-methods'!$AF:$AF,$B1571,'A-methods'!$J:$J,$C1571,'A-methods'!$A:$A,$D1571)</f>
        <v>0</v>
      </c>
      <c r="O1571" s="243">
        <f>SUMIFS('A-methods'!U:U,'A-methods'!$AG:$AG,"absolute",'A-methods'!$AF:$AF,$B1571,'A-methods'!$J:$J,$C1571,'A-methods'!$A:$A,$D1571)</f>
        <v>0</v>
      </c>
      <c r="P1571" s="243">
        <f>SUMIFS('A-methods'!V:V,'A-methods'!$AG:$AG,"absolute",'A-methods'!$AF:$AF,$B1571,'A-methods'!$J:$J,$C1571,'A-methods'!$A:$A,$D1571)</f>
        <v>0</v>
      </c>
      <c r="Q1571" s="243">
        <f>SUMIFS('A-methods'!W:W,'A-methods'!$AG:$AG,"absolute",'A-methods'!$AF:$AF,$B1571,'A-methods'!$J:$J,$C1571,'A-methods'!$A:$A,$D1571)</f>
        <v>0</v>
      </c>
      <c r="R1571" s="243">
        <f>SUMIFS('A-methods'!X:X,'A-methods'!$AG:$AG,"absolute",'A-methods'!$AF:$AF,$B1571,'A-methods'!$J:$J,$C1571,'A-methods'!$A:$A,$D1571)</f>
        <v>0</v>
      </c>
      <c r="S1571" s="243">
        <f>SUMIFS('A-methods'!Y:Y,'A-methods'!$AG:$AG,"absolute",'A-methods'!$AF:$AF,$B1571,'A-methods'!$J:$J,$C1571,'A-methods'!$A:$A,$D1571)</f>
        <v>0</v>
      </c>
      <c r="T1571" s="243">
        <f>SUMIFS('A-methods'!Z:Z,'A-methods'!$AG:$AG,"absolute",'A-methods'!$AF:$AF,$B1571,'A-methods'!$J:$J,$C1571,'A-methods'!$A:$A,$D1571)</f>
        <v>0</v>
      </c>
      <c r="U1571" s="243">
        <f>SUMIFS('A-methods'!AA:AA,'A-methods'!$AG:$AG,"absolute",'A-methods'!$AF:$AF,$B1571,'A-methods'!$J:$J,$C1571,'A-methods'!$A:$A,$D1571)</f>
        <v>0</v>
      </c>
      <c r="V1571" s="243">
        <f>SUMIFS('A-methods'!AB:AB,'A-methods'!$AG:$AG,"absolute",'A-methods'!$AF:$AF,$B1571,'A-methods'!$J:$J,$C1571,'A-methods'!$A:$A,$D1571)</f>
        <v>0</v>
      </c>
      <c r="W1571" s="243">
        <f>SUMIFS('A-methods'!AC:AC,'A-methods'!$AG:$AG,"absolute",'A-methods'!$AF:$AF,$B1571,'A-methods'!$J:$J,$C1571,'A-methods'!$A:$A,$D1571)</f>
        <v>0</v>
      </c>
      <c r="X1571" s="243">
        <f>SUMIFS('A-methods'!AD:AD,'A-methods'!$AG:$AG,"absolute",'A-methods'!$AF:$AF,$B1571,'A-methods'!$J:$J,$C1571,'A-methods'!$A:$A,$D1571)</f>
        <v>0</v>
      </c>
      <c r="Y1571" s="243">
        <f>SUMIFS('A-methods'!AE:AE,'A-methods'!$AG:$AG,"absolute",'A-methods'!$AF:$AF,$B1571,'A-methods'!$J:$J,$C1571,'A-methods'!$A:$A,$D1571)</f>
        <v>0</v>
      </c>
    </row>
    <row r="1572" spans="1:25">
      <c r="A1572" s="237" t="s">
        <v>189</v>
      </c>
      <c r="B1572" s="221" t="s">
        <v>190</v>
      </c>
      <c r="C1572" s="274" t="str">
        <f t="shared" si="151"/>
        <v>WA</v>
      </c>
      <c r="D1572" s="272" t="str">
        <f t="shared" si="152"/>
        <v>Low</v>
      </c>
      <c r="E1572" s="195">
        <f>SUMIFS('A-methods'!K:K,'A-methods'!$AG:$AG,"absolute",'A-methods'!$AF:$AF,$B1572,'A-methods'!$J:$J,$C1572,'A-methods'!$A:$A,$D1572)</f>
        <v>0</v>
      </c>
      <c r="F1572" s="243">
        <f>SUMIFS('A-methods'!L:L,'A-methods'!$AG:$AG,"absolute",'A-methods'!$AF:$AF,$B1572,'A-methods'!$J:$J,$C1572,'A-methods'!$A:$A,$D1572)</f>
        <v>0</v>
      </c>
      <c r="G1572" s="243">
        <f>SUMIFS('A-methods'!M:M,'A-methods'!$AG:$AG,"absolute",'A-methods'!$AF:$AF,$B1572,'A-methods'!$J:$J,$C1572,'A-methods'!$A:$A,$D1572)</f>
        <v>0</v>
      </c>
      <c r="H1572" s="243">
        <f>SUMIFS('A-methods'!N:N,'A-methods'!$AG:$AG,"absolute",'A-methods'!$AF:$AF,$B1572,'A-methods'!$J:$J,$C1572,'A-methods'!$A:$A,$D1572)</f>
        <v>0</v>
      </c>
      <c r="I1572" s="243">
        <f>SUMIFS('A-methods'!O:O,'A-methods'!$AG:$AG,"absolute",'A-methods'!$AF:$AF,$B1572,'A-methods'!$J:$J,$C1572,'A-methods'!$A:$A,$D1572)</f>
        <v>0</v>
      </c>
      <c r="J1572" s="243">
        <f>SUMIFS('A-methods'!P:P,'A-methods'!$AG:$AG,"absolute",'A-methods'!$AF:$AF,$B1572,'A-methods'!$J:$J,$C1572,'A-methods'!$A:$A,$D1572)</f>
        <v>0</v>
      </c>
      <c r="K1572" s="243">
        <f>SUMIFS('A-methods'!Q:Q,'A-methods'!$AG:$AG,"absolute",'A-methods'!$AF:$AF,$B1572,'A-methods'!$J:$J,$C1572,'A-methods'!$A:$A,$D1572)</f>
        <v>0</v>
      </c>
      <c r="L1572" s="243">
        <f>SUMIFS('A-methods'!R:R,'A-methods'!$AG:$AG,"absolute",'A-methods'!$AF:$AF,$B1572,'A-methods'!$J:$J,$C1572,'A-methods'!$A:$A,$D1572)</f>
        <v>0</v>
      </c>
      <c r="M1572" s="243">
        <f>SUMIFS('A-methods'!S:S,'A-methods'!$AG:$AG,"absolute",'A-methods'!$AF:$AF,$B1572,'A-methods'!$J:$J,$C1572,'A-methods'!$A:$A,$D1572)</f>
        <v>0</v>
      </c>
      <c r="N1572" s="243">
        <f>SUMIFS('A-methods'!T:T,'A-methods'!$AG:$AG,"absolute",'A-methods'!$AF:$AF,$B1572,'A-methods'!$J:$J,$C1572,'A-methods'!$A:$A,$D1572)</f>
        <v>0</v>
      </c>
      <c r="O1572" s="243">
        <f>SUMIFS('A-methods'!U:U,'A-methods'!$AG:$AG,"absolute",'A-methods'!$AF:$AF,$B1572,'A-methods'!$J:$J,$C1572,'A-methods'!$A:$A,$D1572)</f>
        <v>0</v>
      </c>
      <c r="P1572" s="243">
        <f>SUMIFS('A-methods'!V:V,'A-methods'!$AG:$AG,"absolute",'A-methods'!$AF:$AF,$B1572,'A-methods'!$J:$J,$C1572,'A-methods'!$A:$A,$D1572)</f>
        <v>0</v>
      </c>
      <c r="Q1572" s="243">
        <f>SUMIFS('A-methods'!W:W,'A-methods'!$AG:$AG,"absolute",'A-methods'!$AF:$AF,$B1572,'A-methods'!$J:$J,$C1572,'A-methods'!$A:$A,$D1572)</f>
        <v>0</v>
      </c>
      <c r="R1572" s="243">
        <f>SUMIFS('A-methods'!X:X,'A-methods'!$AG:$AG,"absolute",'A-methods'!$AF:$AF,$B1572,'A-methods'!$J:$J,$C1572,'A-methods'!$A:$A,$D1572)</f>
        <v>0</v>
      </c>
      <c r="S1572" s="243">
        <f>SUMIFS('A-methods'!Y:Y,'A-methods'!$AG:$AG,"absolute",'A-methods'!$AF:$AF,$B1572,'A-methods'!$J:$J,$C1572,'A-methods'!$A:$A,$D1572)</f>
        <v>0</v>
      </c>
      <c r="T1572" s="243">
        <f>SUMIFS('A-methods'!Z:Z,'A-methods'!$AG:$AG,"absolute",'A-methods'!$AF:$AF,$B1572,'A-methods'!$J:$J,$C1572,'A-methods'!$A:$A,$D1572)</f>
        <v>0</v>
      </c>
      <c r="U1572" s="243">
        <f>SUMIFS('A-methods'!AA:AA,'A-methods'!$AG:$AG,"absolute",'A-methods'!$AF:$AF,$B1572,'A-methods'!$J:$J,$C1572,'A-methods'!$A:$A,$D1572)</f>
        <v>0</v>
      </c>
      <c r="V1572" s="243">
        <f>SUMIFS('A-methods'!AB:AB,'A-methods'!$AG:$AG,"absolute",'A-methods'!$AF:$AF,$B1572,'A-methods'!$J:$J,$C1572,'A-methods'!$A:$A,$D1572)</f>
        <v>0</v>
      </c>
      <c r="W1572" s="243">
        <f>SUMIFS('A-methods'!AC:AC,'A-methods'!$AG:$AG,"absolute",'A-methods'!$AF:$AF,$B1572,'A-methods'!$J:$J,$C1572,'A-methods'!$A:$A,$D1572)</f>
        <v>0</v>
      </c>
      <c r="X1572" s="243">
        <f>SUMIFS('A-methods'!AD:AD,'A-methods'!$AG:$AG,"absolute",'A-methods'!$AF:$AF,$B1572,'A-methods'!$J:$J,$C1572,'A-methods'!$A:$A,$D1572)</f>
        <v>0</v>
      </c>
      <c r="Y1572" s="243">
        <f>SUMIFS('A-methods'!AE:AE,'A-methods'!$AG:$AG,"absolute",'A-methods'!$AF:$AF,$B1572,'A-methods'!$J:$J,$C1572,'A-methods'!$A:$A,$D1572)</f>
        <v>0</v>
      </c>
    </row>
    <row r="1573" spans="1:25">
      <c r="A1573" s="244" t="s">
        <v>262</v>
      </c>
      <c r="B1573" s="245" t="s">
        <v>265</v>
      </c>
      <c r="C1573" s="188" t="str">
        <f t="shared" si="151"/>
        <v>WA</v>
      </c>
      <c r="D1573" s="275" t="str">
        <f t="shared" si="152"/>
        <v>Low</v>
      </c>
      <c r="E1573" s="198">
        <f>SUMIFS('A-methods'!K:K,'A-methods'!$AG:$AG,"absolute",'A-methods'!$AF:$AF,$B1573,'A-methods'!$J:$J,$C1573,'A-methods'!$A:$A,$D1573)</f>
        <v>0</v>
      </c>
      <c r="F1573" s="196">
        <f>SUMIFS('A-methods'!L:L,'A-methods'!$AG:$AG,"absolute",'A-methods'!$AF:$AF,$B1573,'A-methods'!$J:$J,$C1573,'A-methods'!$A:$A,$D1573)</f>
        <v>0</v>
      </c>
      <c r="G1573" s="196">
        <f>SUMIFS('A-methods'!M:M,'A-methods'!$AG:$AG,"absolute",'A-methods'!$AF:$AF,$B1573,'A-methods'!$J:$J,$C1573,'A-methods'!$A:$A,$D1573)</f>
        <v>0</v>
      </c>
      <c r="H1573" s="196">
        <f>SUMIFS('A-methods'!N:N,'A-methods'!$AG:$AG,"absolute",'A-methods'!$AF:$AF,$B1573,'A-methods'!$J:$J,$C1573,'A-methods'!$A:$A,$D1573)</f>
        <v>0</v>
      </c>
      <c r="I1573" s="196">
        <f>SUMIFS('A-methods'!O:O,'A-methods'!$AG:$AG,"absolute",'A-methods'!$AF:$AF,$B1573,'A-methods'!$J:$J,$C1573,'A-methods'!$A:$A,$D1573)</f>
        <v>0</v>
      </c>
      <c r="J1573" s="196">
        <f>SUMIFS('A-methods'!P:P,'A-methods'!$AG:$AG,"absolute",'A-methods'!$AF:$AF,$B1573,'A-methods'!$J:$J,$C1573,'A-methods'!$A:$A,$D1573)</f>
        <v>0</v>
      </c>
      <c r="K1573" s="196">
        <f>SUMIFS('A-methods'!Q:Q,'A-methods'!$AG:$AG,"absolute",'A-methods'!$AF:$AF,$B1573,'A-methods'!$J:$J,$C1573,'A-methods'!$A:$A,$D1573)</f>
        <v>0</v>
      </c>
      <c r="L1573" s="196">
        <f>SUMIFS('A-methods'!R:R,'A-methods'!$AG:$AG,"absolute",'A-methods'!$AF:$AF,$B1573,'A-methods'!$J:$J,$C1573,'A-methods'!$A:$A,$D1573)</f>
        <v>0</v>
      </c>
      <c r="M1573" s="196">
        <f>SUMIFS('A-methods'!S:S,'A-methods'!$AG:$AG,"absolute",'A-methods'!$AF:$AF,$B1573,'A-methods'!$J:$J,$C1573,'A-methods'!$A:$A,$D1573)</f>
        <v>0</v>
      </c>
      <c r="N1573" s="196">
        <f>SUMIFS('A-methods'!T:T,'A-methods'!$AG:$AG,"absolute",'A-methods'!$AF:$AF,$B1573,'A-methods'!$J:$J,$C1573,'A-methods'!$A:$A,$D1573)</f>
        <v>0</v>
      </c>
      <c r="O1573" s="196">
        <f>SUMIFS('A-methods'!U:U,'A-methods'!$AG:$AG,"absolute",'A-methods'!$AF:$AF,$B1573,'A-methods'!$J:$J,$C1573,'A-methods'!$A:$A,$D1573)</f>
        <v>0</v>
      </c>
      <c r="P1573" s="196">
        <f>SUMIFS('A-methods'!V:V,'A-methods'!$AG:$AG,"absolute",'A-methods'!$AF:$AF,$B1573,'A-methods'!$J:$J,$C1573,'A-methods'!$A:$A,$D1573)</f>
        <v>0</v>
      </c>
      <c r="Q1573" s="196">
        <f>SUMIFS('A-methods'!W:W,'A-methods'!$AG:$AG,"absolute",'A-methods'!$AF:$AF,$B1573,'A-methods'!$J:$J,$C1573,'A-methods'!$A:$A,$D1573)</f>
        <v>0</v>
      </c>
      <c r="R1573" s="196">
        <f>SUMIFS('A-methods'!X:X,'A-methods'!$AG:$AG,"absolute",'A-methods'!$AF:$AF,$B1573,'A-methods'!$J:$J,$C1573,'A-methods'!$A:$A,$D1573)</f>
        <v>0</v>
      </c>
      <c r="S1573" s="196">
        <f>SUMIFS('A-methods'!Y:Y,'A-methods'!$AG:$AG,"absolute",'A-methods'!$AF:$AF,$B1573,'A-methods'!$J:$J,$C1573,'A-methods'!$A:$A,$D1573)</f>
        <v>0</v>
      </c>
      <c r="T1573" s="196">
        <f>SUMIFS('A-methods'!Z:Z,'A-methods'!$AG:$AG,"absolute",'A-methods'!$AF:$AF,$B1573,'A-methods'!$J:$J,$C1573,'A-methods'!$A:$A,$D1573)</f>
        <v>0</v>
      </c>
      <c r="U1573" s="196">
        <f>SUMIFS('A-methods'!AA:AA,'A-methods'!$AG:$AG,"absolute",'A-methods'!$AF:$AF,$B1573,'A-methods'!$J:$J,$C1573,'A-methods'!$A:$A,$D1573)</f>
        <v>0</v>
      </c>
      <c r="V1573" s="196">
        <f>SUMIFS('A-methods'!AB:AB,'A-methods'!$AG:$AG,"absolute",'A-methods'!$AF:$AF,$B1573,'A-methods'!$J:$J,$C1573,'A-methods'!$A:$A,$D1573)</f>
        <v>0</v>
      </c>
      <c r="W1573" s="196">
        <f>SUMIFS('A-methods'!AC:AC,'A-methods'!$AG:$AG,"absolute",'A-methods'!$AF:$AF,$B1573,'A-methods'!$J:$J,$C1573,'A-methods'!$A:$A,$D1573)</f>
        <v>0</v>
      </c>
      <c r="X1573" s="196">
        <f>SUMIFS('A-methods'!AD:AD,'A-methods'!$AG:$AG,"absolute",'A-methods'!$AF:$AF,$B1573,'A-methods'!$J:$J,$C1573,'A-methods'!$A:$A,$D1573)</f>
        <v>0</v>
      </c>
      <c r="Y1573" s="196">
        <f>SUMIFS('A-methods'!AE:AE,'A-methods'!$AG:$AG,"absolute",'A-methods'!$AF:$AF,$B1573,'A-methods'!$J:$J,$C1573,'A-methods'!$A:$A,$D1573)</f>
        <v>0</v>
      </c>
    </row>
    <row r="1574" spans="1:25">
      <c r="E1574" s="324">
        <f>SUM(E1546:E1573)</f>
        <v>-41409.823268631066</v>
      </c>
      <c r="F1574" s="324">
        <f t="shared" ref="F1574:Y1574" si="153">SUM(F1546:F1573)</f>
        <v>-41532.464162937853</v>
      </c>
      <c r="G1574" s="324">
        <f t="shared" si="153"/>
        <v>-41652.652239358496</v>
      </c>
      <c r="H1574" s="324">
        <f t="shared" si="153"/>
        <v>-41770.436554250729</v>
      </c>
      <c r="I1574" s="324">
        <f t="shared" si="153"/>
        <v>-41885.865182845118</v>
      </c>
      <c r="J1574" s="324">
        <f t="shared" si="153"/>
        <v>-41998.985238867623</v>
      </c>
      <c r="K1574" s="324">
        <f t="shared" si="153"/>
        <v>-42109.842893769674</v>
      </c>
      <c r="L1574" s="324">
        <f t="shared" si="153"/>
        <v>-42218.483395573683</v>
      </c>
      <c r="M1574" s="324">
        <f t="shared" si="153"/>
        <v>-42324.951087341615</v>
      </c>
      <c r="N1574" s="324">
        <f t="shared" si="153"/>
        <v>-42429.289425274183</v>
      </c>
      <c r="O1574" s="324">
        <f t="shared" si="153"/>
        <v>-42531.5409964481</v>
      </c>
      <c r="P1574" s="324">
        <f t="shared" si="153"/>
        <v>-42631.747536198542</v>
      </c>
      <c r="Q1574" s="324">
        <f t="shared" si="153"/>
        <v>-42729.949945153974</v>
      </c>
      <c r="R1574" s="324">
        <f t="shared" si="153"/>
        <v>-42826.1883059303</v>
      </c>
      <c r="S1574" s="324">
        <f t="shared" si="153"/>
        <v>-42920.501899491101</v>
      </c>
      <c r="T1574" s="324">
        <f t="shared" si="153"/>
        <v>-43012.929221180682</v>
      </c>
      <c r="U1574" s="324">
        <f t="shared" si="153"/>
        <v>-43103.50799643647</v>
      </c>
      <c r="V1574" s="324">
        <f t="shared" si="153"/>
        <v>-43192.275196187147</v>
      </c>
      <c r="W1574" s="324">
        <f t="shared" si="153"/>
        <v>-43279.267051942807</v>
      </c>
      <c r="X1574" s="324">
        <f t="shared" si="153"/>
        <v>-43364.519070583352</v>
      </c>
      <c r="Y1574" s="324">
        <f t="shared" si="153"/>
        <v>-43448.066048851091</v>
      </c>
    </row>
  </sheetData>
  <sheetProtection sheet="1" objects="1" scenarios="1"/>
  <mergeCells count="9">
    <mergeCell ref="E670:Y670"/>
    <mergeCell ref="E700:Y700"/>
    <mergeCell ref="E730:Y730"/>
    <mergeCell ref="E22:Y22"/>
    <mergeCell ref="E53:Y53"/>
    <mergeCell ref="E84:Y84"/>
    <mergeCell ref="E394:Y394"/>
    <mergeCell ref="E424:Y424"/>
    <mergeCell ref="E454:Y454"/>
  </mergeCells>
  <conditionalFormatting sqref="E163:Y163">
    <cfRule type="expression" dxfId="37" priority="204" stopIfTrue="1">
      <formula>AND(E163=#REF!,ISNUMBER(E163))</formula>
    </cfRule>
  </conditionalFormatting>
  <conditionalFormatting sqref="Z215:AF215 Z324:AF324 Z491:AF491 Z583:AF583 Z675:AF675 Z767:AF767">
    <cfRule type="expression" dxfId="36" priority="205" stopIfTrue="1">
      <formula>AND(Z215=#REF!,ISNUMBER(Z215))</formula>
    </cfRule>
  </conditionalFormatting>
  <conditionalFormatting sqref="Z123:AF123">
    <cfRule type="expression" dxfId="35" priority="212" stopIfTrue="1">
      <formula>AND(Z123=#REF!,ISNUMBER(Z123))</formula>
    </cfRule>
  </conditionalFormatting>
  <conditionalFormatting sqref="E163:Y163">
    <cfRule type="expression" dxfId="34" priority="213" stopIfTrue="1">
      <formula>AND(E163=#REF!,ISNUMBER(E163))</formula>
    </cfRule>
  </conditionalFormatting>
  <conditionalFormatting sqref="E255:Y255 E254">
    <cfRule type="expression" dxfId="33" priority="170" stopIfTrue="1">
      <formula>AND(E254=#REF!,ISNUMBER(E254))</formula>
    </cfRule>
  </conditionalFormatting>
  <conditionalFormatting sqref="E255:Y255 E254">
    <cfRule type="expression" dxfId="32" priority="171" stopIfTrue="1">
      <formula>AND(E254=#REF!,ISNUMBER(E254))</formula>
    </cfRule>
  </conditionalFormatting>
  <conditionalFormatting sqref="Z307:AF307">
    <cfRule type="expression" dxfId="31" priority="157" stopIfTrue="1">
      <formula>AND(Z307=#REF!,ISNUMBER(Z307))</formula>
    </cfRule>
  </conditionalFormatting>
  <conditionalFormatting sqref="Z399:AF399">
    <cfRule type="expression" dxfId="30" priority="148" stopIfTrue="1">
      <formula>AND(Z399=#REF!,ISNUMBER(Z399))</formula>
    </cfRule>
  </conditionalFormatting>
  <conditionalFormatting sqref="Z27:AF27">
    <cfRule type="expression" dxfId="29" priority="44" stopIfTrue="1">
      <formula>AND(Z27=#REF!,ISNUMBER(Z27))</formula>
    </cfRule>
  </conditionalFormatting>
  <conditionalFormatting sqref="Z953:AF953 Z1062:AF1062 Z1229:AF1229 Z1321:AF1321 Z1413:AF1413 Z1505:AF1505">
    <cfRule type="expression" dxfId="28" priority="37" stopIfTrue="1">
      <formula>AND(Z953=#REF!,ISNUMBER(Z953))</formula>
    </cfRule>
  </conditionalFormatting>
  <conditionalFormatting sqref="Z861:AF861">
    <cfRule type="expression" dxfId="27" priority="38" stopIfTrue="1">
      <formula>AND(Z861=#REF!,ISNUMBER(Z861))</formula>
    </cfRule>
  </conditionalFormatting>
  <conditionalFormatting sqref="Z1045:AF1045">
    <cfRule type="expression" dxfId="26" priority="33" stopIfTrue="1">
      <formula>AND(Z1045=#REF!,ISNUMBER(Z1045))</formula>
    </cfRule>
  </conditionalFormatting>
  <conditionalFormatting sqref="Z1137:AF1137">
    <cfRule type="expression" dxfId="25" priority="32" stopIfTrue="1">
      <formula>AND(Z1137=#REF!,ISNUMBER(Z1137))</formula>
    </cfRule>
  </conditionalFormatting>
  <pageMargins left="0.7" right="0.7" top="0.75" bottom="0.75" header="0.3" footer="0.3"/>
  <pageSetup paperSize="9" orientation="portrait" verticalDpi="0"/>
  <headerFooter>
    <oddHeader>&amp;Casdlfjkasdfl;kj</oddHeader>
  </headerFooter>
  <extLst>
    <ext xmlns:x14="http://schemas.microsoft.com/office/spreadsheetml/2009/9/main" uri="{78C0D931-6437-407d-A8EE-F0AAD7539E65}">
      <x14:conditionalFormattings>
        <x14:conditionalFormatting xmlns:xm="http://schemas.microsoft.com/office/excel/2006/main">
          <x14:cfRule type="expression" priority="491" stopIfTrue="1" id="{B34CF6DA-9BEB-44BE-A605-52EA9DC76FF7}">
            <xm:f>SUM('A-baseline &amp; data'!AF$6:AF$33)&gt;0</xm:f>
            <x14:dxf>
              <fill>
                <patternFill>
                  <bgColor theme="4" tint="0.59996337778862885"/>
                </patternFill>
              </fill>
            </x14:dxf>
          </x14:cfRule>
          <xm:sqref>E164:Y191 E134:Y161 E104:Y131</xm:sqref>
        </x14:conditionalFormatting>
        <x14:conditionalFormatting xmlns:xm="http://schemas.microsoft.com/office/excel/2006/main">
          <x14:cfRule type="expression" priority="492" stopIfTrue="1" id="{B34CF6DA-9BEB-44BE-A605-52EA9DC76FF7}">
            <xm:f>'A-baseline &amp; data'!AF127&gt;0</xm:f>
            <x14:dxf>
              <fill>
                <patternFill>
                  <bgColor theme="4" tint="0.59996337778862885"/>
                </patternFill>
              </fill>
            </x14:dxf>
          </x14:cfRule>
          <xm:sqref>F244:Y244 E256:E283 E226:E253</xm:sqref>
        </x14:conditionalFormatting>
        <x14:conditionalFormatting xmlns:xm="http://schemas.microsoft.com/office/excel/2006/main">
          <x14:cfRule type="expression" priority="54" stopIfTrue="1" id="{FBBFBC73-CED0-417E-87BE-A1F90BC6E0EB}">
            <xm:f>SUM('A-baseline &amp; data'!AF$80:AF$107)&gt;0</xm:f>
            <x14:dxf>
              <fill>
                <patternFill>
                  <bgColor theme="4" tint="0.59996337778862885"/>
                </patternFill>
              </fill>
            </x14:dxf>
          </x14:cfRule>
          <xm:sqref>E256:Y283 E226:Y253 E196:Y223</xm:sqref>
        </x14:conditionalFormatting>
        <x14:conditionalFormatting xmlns:xm="http://schemas.microsoft.com/office/excel/2006/main">
          <x14:cfRule type="expression" priority="50" stopIfTrue="1" id="{E4530D66-4688-4289-9087-F0982C690DCD}">
            <xm:f>SUM('A-baseline &amp; data'!AF$154:AF$171)&gt;0</xm:f>
            <x14:dxf>
              <fill>
                <patternFill>
                  <bgColor theme="4" tint="0.59996337778862885"/>
                </patternFill>
              </fill>
            </x14:dxf>
          </x14:cfRule>
          <xm:sqref>E348:Y375 E318:Y345 E288:Y315</xm:sqref>
        </x14:conditionalFormatting>
        <x14:conditionalFormatting xmlns:xm="http://schemas.microsoft.com/office/excel/2006/main">
          <x14:cfRule type="expression" priority="49" stopIfTrue="1" id="{BA9D9BD9-AAAD-4FA2-9638-E3A9CC53E74E}">
            <xm:f>SUM('A-baseline &amp; data'!AF$228:AF$255)&gt;0</xm:f>
            <x14:dxf>
              <fill>
                <patternFill>
                  <bgColor theme="4" tint="0.59996337778862885"/>
                </patternFill>
              </fill>
            </x14:dxf>
          </x14:cfRule>
          <xm:sqref>E440:Y453 E410:Y423 E380:Y393 E395:Y407 E425:Y437 E455:Y467</xm:sqref>
        </x14:conditionalFormatting>
        <x14:conditionalFormatting xmlns:xm="http://schemas.microsoft.com/office/excel/2006/main">
          <x14:cfRule type="expression" priority="48" stopIfTrue="1" id="{6518973F-7343-4E88-8F90-9FC0EF1DF90E}">
            <xm:f>SUM('A-baseline &amp; data'!AF$302:AF$329)&gt;0</xm:f>
            <x14:dxf>
              <fill>
                <patternFill>
                  <bgColor theme="4" tint="0.59996337778862885"/>
                </patternFill>
              </fill>
            </x14:dxf>
          </x14:cfRule>
          <xm:sqref>E532:Y559 E502:Y529 E472:Y499</xm:sqref>
        </x14:conditionalFormatting>
        <x14:conditionalFormatting xmlns:xm="http://schemas.microsoft.com/office/excel/2006/main">
          <x14:cfRule type="expression" priority="47" stopIfTrue="1" id="{A4D78F12-075D-451A-9D89-5726D49C0B48}">
            <xm:f>SUM('A-baseline &amp; data'!AF$376:AF$403)&gt;0</xm:f>
            <x14:dxf>
              <fill>
                <patternFill>
                  <bgColor theme="4" tint="0.59996337778862885"/>
                </patternFill>
              </fill>
            </x14:dxf>
          </x14:cfRule>
          <xm:sqref>E624:Y651 E594:Y621 E564:Y591</xm:sqref>
        </x14:conditionalFormatting>
        <x14:conditionalFormatting xmlns:xm="http://schemas.microsoft.com/office/excel/2006/main">
          <x14:cfRule type="expression" priority="46" stopIfTrue="1" id="{03A72988-F72A-4EE6-B251-4942349C2E06}">
            <xm:f>SUM('A-baseline &amp; data'!AF$450:AF$477)&gt;0</xm:f>
            <x14:dxf>
              <fill>
                <patternFill>
                  <bgColor theme="4" tint="0.59996337778862885"/>
                </patternFill>
              </fill>
            </x14:dxf>
          </x14:cfRule>
          <xm:sqref>E716:Y729 E686:Y699 E656:Y669 E671:Y683 E701:Y713 E731:Y743</xm:sqref>
        </x14:conditionalFormatting>
        <x14:conditionalFormatting xmlns:xm="http://schemas.microsoft.com/office/excel/2006/main">
          <x14:cfRule type="expression" priority="45" stopIfTrue="1" id="{60A9CBCB-1C98-46FE-87BE-E8A390218794}">
            <xm:f>SUM('A-baseline &amp; data'!AF$524:AF$551)&gt;0</xm:f>
            <x14:dxf>
              <fill>
                <patternFill>
                  <bgColor theme="4" tint="0.59996337778862885"/>
                </patternFill>
              </fill>
            </x14:dxf>
          </x14:cfRule>
          <xm:sqref>E808:Y835 E748:Y775 E778:Y805</xm:sqref>
        </x14:conditionalFormatting>
      </x14:conditionalFormattings>
    </ext>
  </extLst>
</worksheet>
</file>

<file path=xl/worksheets/sheet6.xml><?xml version="1.0" encoding="utf-8"?>
<worksheet xmlns="http://schemas.openxmlformats.org/spreadsheetml/2006/main" xmlns:r="http://schemas.openxmlformats.org/officeDocument/2006/relationships">
  <sheetPr filterMode="1" enableFormatConditionsCalculation="0">
    <tabColor theme="7" tint="0.59999389629810485"/>
  </sheetPr>
  <dimension ref="A1:Z91"/>
  <sheetViews>
    <sheetView zoomScale="70" zoomScaleNormal="70" workbookViewId="0">
      <pane xSplit="3" ySplit="6" topLeftCell="D7" activePane="bottomRight" state="frozen"/>
      <selection pane="topRight" activeCell="D1" sqref="D1"/>
      <selection pane="bottomLeft" activeCell="A6" sqref="A6"/>
      <selection pane="bottomRight" activeCell="D7" sqref="D7"/>
    </sheetView>
  </sheetViews>
  <sheetFormatPr defaultColWidth="8.85546875" defaultRowHeight="12.75"/>
  <cols>
    <col min="1" max="1" width="11.5703125" style="32" customWidth="1"/>
    <col min="2" max="2" width="33.28515625" style="32" customWidth="1"/>
    <col min="3" max="3" width="7.7109375" style="32" customWidth="1"/>
    <col min="4" max="21" width="10.140625" style="1" customWidth="1"/>
    <col min="22" max="22" width="10.85546875" style="1" bestFit="1" customWidth="1"/>
    <col min="23" max="24" width="11.140625" style="1" bestFit="1" customWidth="1"/>
    <col min="25" max="25" width="8.85546875" style="1"/>
    <col min="26" max="26" width="8.85546875" style="200"/>
    <col min="27" max="27" width="27.140625" style="1" customWidth="1"/>
    <col min="28" max="16384" width="8.85546875" style="1"/>
  </cols>
  <sheetData>
    <row r="1" spans="1:26" s="6" customFormat="1" ht="18.75">
      <c r="A1" s="5" t="s">
        <v>519</v>
      </c>
      <c r="B1" s="5"/>
      <c r="C1" s="5"/>
      <c r="Z1" s="203"/>
    </row>
    <row r="2" spans="1:26" ht="15.75">
      <c r="A2" s="104" t="s">
        <v>735</v>
      </c>
    </row>
    <row r="3" spans="1:26" s="200" customFormat="1" ht="15.75">
      <c r="A3" s="104" t="s">
        <v>1240</v>
      </c>
      <c r="B3" s="214"/>
      <c r="C3" s="214"/>
    </row>
    <row r="4" spans="1:26" s="200" customFormat="1" ht="16.5" thickBot="1">
      <c r="A4" s="104"/>
      <c r="B4" s="218" t="s">
        <v>759</v>
      </c>
    </row>
    <row r="5" spans="1:26" s="95" customFormat="1" ht="16.5" thickBot="1">
      <c r="B5" s="799" t="s">
        <v>221</v>
      </c>
      <c r="M5" s="423" t="s">
        <v>729</v>
      </c>
      <c r="N5" s="219"/>
      <c r="O5" s="218" t="s">
        <v>730</v>
      </c>
    </row>
    <row r="6" spans="1:26" s="20" customFormat="1">
      <c r="A6" s="70" t="s">
        <v>217</v>
      </c>
      <c r="B6" s="70"/>
      <c r="C6" s="427" t="s">
        <v>746</v>
      </c>
      <c r="D6" s="87">
        <v>2014</v>
      </c>
      <c r="E6" s="87">
        <f>D6+1</f>
        <v>2015</v>
      </c>
      <c r="F6" s="87">
        <f t="shared" ref="F6:X6" si="0">E6+1</f>
        <v>2016</v>
      </c>
      <c r="G6" s="87">
        <f t="shared" si="0"/>
        <v>2017</v>
      </c>
      <c r="H6" s="87">
        <f t="shared" si="0"/>
        <v>2018</v>
      </c>
      <c r="I6" s="87">
        <f t="shared" si="0"/>
        <v>2019</v>
      </c>
      <c r="J6" s="87">
        <f t="shared" si="0"/>
        <v>2020</v>
      </c>
      <c r="K6" s="87">
        <f t="shared" si="0"/>
        <v>2021</v>
      </c>
      <c r="L6" s="87">
        <f t="shared" si="0"/>
        <v>2022</v>
      </c>
      <c r="M6" s="87">
        <f t="shared" si="0"/>
        <v>2023</v>
      </c>
      <c r="N6" s="87">
        <f t="shared" si="0"/>
        <v>2024</v>
      </c>
      <c r="O6" s="87">
        <f t="shared" si="0"/>
        <v>2025</v>
      </c>
      <c r="P6" s="87">
        <f t="shared" si="0"/>
        <v>2026</v>
      </c>
      <c r="Q6" s="87">
        <f t="shared" si="0"/>
        <v>2027</v>
      </c>
      <c r="R6" s="87">
        <f t="shared" si="0"/>
        <v>2028</v>
      </c>
      <c r="S6" s="87">
        <f t="shared" si="0"/>
        <v>2029</v>
      </c>
      <c r="T6" s="87">
        <f t="shared" si="0"/>
        <v>2030</v>
      </c>
      <c r="U6" s="87">
        <f t="shared" si="0"/>
        <v>2031</v>
      </c>
      <c r="V6" s="87">
        <f t="shared" si="0"/>
        <v>2032</v>
      </c>
      <c r="W6" s="87">
        <f t="shared" si="0"/>
        <v>2033</v>
      </c>
      <c r="X6" s="87">
        <f t="shared" si="0"/>
        <v>2034</v>
      </c>
    </row>
    <row r="7" spans="1:26">
      <c r="A7" s="71" t="s">
        <v>21</v>
      </c>
      <c r="B7" s="228" t="s">
        <v>198</v>
      </c>
      <c r="C7" s="800" t="s">
        <v>214</v>
      </c>
      <c r="D7" s="40">
        <f>IF(OR(Projection=All_best,AND(Projection=Individual,$C7=Best)),'A-proj. calcs'!E8,IF(OR(Projection=All_low,AND(Projection=Individual,$C7=Low)),'A-proj. calcs'!E70,IF(OR(Projection=All_high,AND(Projection=Individual,$C7=High)),'A-proj. calcs'!E39,"")))</f>
        <v>6269.8819599999979</v>
      </c>
      <c r="E7" s="40">
        <f>IF(OR(Projection=All_best,AND(Projection=Individual,$C7=Best)),'A-proj. calcs'!F8,IF(OR(Projection=All_low,AND(Projection=Individual,$C7=Low)),'A-proj. calcs'!F70,IF(OR(Projection=All_high,AND(Projection=Individual,$C7=High)),'A-proj. calcs'!F39,"")))</f>
        <v>6482.6515260999977</v>
      </c>
      <c r="F7" s="40">
        <f>IF(OR(Projection=All_best,AND(Projection=Individual,$C7=Best)),'A-proj. calcs'!G8,IF(OR(Projection=All_low,AND(Projection=Individual,$C7=Low)),'A-proj. calcs'!G70,IF(OR(Projection=All_high,AND(Projection=Individual,$C7=High)),'A-proj. calcs'!G39,"")))</f>
        <v>6702.8680270134973</v>
      </c>
      <c r="G7" s="422">
        <f>IF(OR(Projection=All_best,AND(Projection=Individual,$C7=Best)),'A-proj. calcs'!H8,IF(OR(Projection=All_low,AND(Projection=Individual,$C7=Low)),'A-proj. calcs'!H70,IF(OR(Projection=All_high,AND(Projection=Individual,$C7=High)),'A-proj. calcs'!H39,"")))</f>
        <v>6930.7921054589697</v>
      </c>
      <c r="H7" s="40">
        <f>IF(OR(Projection=All_best,AND(Projection=Individual,$C7=Best)),'A-proj. calcs'!I8,IF(OR(Projection=All_low,AND(Projection=Individual,$C7=Low)),'A-proj. calcs'!I70,IF(OR(Projection=All_high,AND(Projection=Individual,$C7=High)),'A-proj. calcs'!I39,"")))</f>
        <v>7166.6935266500323</v>
      </c>
      <c r="I7" s="40">
        <f>IF(OR(Projection=All_best,AND(Projection=Individual,$C7=Best)),'A-proj. calcs'!J8,IF(OR(Projection=All_low,AND(Projection=Individual,$C7=Low)),'A-proj. calcs'!J70,IF(OR(Projection=All_high,AND(Projection=Individual,$C7=High)),'A-proj. calcs'!J39,"")))</f>
        <v>7410.8514975827829</v>
      </c>
      <c r="J7" s="40">
        <f>IF(OR(Projection=All_best,AND(Projection=Individual,$C7=Best)),'A-proj. calcs'!K8,IF(OR(Projection=All_low,AND(Projection=Individual,$C7=Low)),'A-proj. calcs'!K70,IF(OR(Projection=All_high,AND(Projection=Individual,$C7=High)),'A-proj. calcs'!K39,"")))</f>
        <v>7663.5549974981805</v>
      </c>
      <c r="K7" s="40">
        <f>IF(OR(Projection=All_best,AND(Projection=Individual,$C7=Best)),'A-proj. calcs'!L8,IF(OR(Projection=All_low,AND(Projection=Individual,$C7=Low)),'A-proj. calcs'!L70,IF(OR(Projection=All_high,AND(Projection=Individual,$C7=High)),'A-proj. calcs'!L39,"")))</f>
        <v>7925.1031199106155</v>
      </c>
      <c r="L7" s="40">
        <f>IF(OR(Projection=All_best,AND(Projection=Individual,$C7=Best)),'A-proj. calcs'!M8,IF(OR(Projection=All_low,AND(Projection=Individual,$C7=Low)),'A-proj. calcs'!M70,IF(OR(Projection=All_high,AND(Projection=Individual,$C7=High)),'A-proj. calcs'!M39,"")))</f>
        <v>8195.8054266074869</v>
      </c>
      <c r="M7" s="40">
        <f>IF(OR(Projection=All_best,AND(Projection=Individual,$C7=Best)),'A-proj. calcs'!N8,IF(OR(Projection=All_low,AND(Projection=Individual,$C7=Low)),'A-proj. calcs'!N70,IF(OR(Projection=All_high,AND(Projection=Individual,$C7=High)),'A-proj. calcs'!N39,"")))</f>
        <v>8475.9823140387489</v>
      </c>
      <c r="N7" s="40">
        <f>IF(OR(Projection=All_best,AND(Projection=Individual,$C7=Best)),'A-proj. calcs'!O8,IF(OR(Projection=All_low,AND(Projection=Individual,$C7=Low)),'A-proj. calcs'!O70,IF(OR(Projection=All_high,AND(Projection=Individual,$C7=High)),'A-proj. calcs'!O39,"")))</f>
        <v>8765.9653925301045</v>
      </c>
      <c r="O7" s="40">
        <f>IF(OR(Projection=All_best,AND(Projection=Individual,$C7=Best)),'A-proj. calcs'!P8,IF(OR(Projection=All_low,AND(Projection=Individual,$C7=Low)),'A-proj. calcs'!P70,IF(OR(Projection=All_high,AND(Projection=Individual,$C7=High)),'A-proj. calcs'!P39,"")))</f>
        <v>9066.0978787686581</v>
      </c>
      <c r="P7" s="40">
        <f>IF(OR(Projection=All_best,AND(Projection=Individual,$C7=Best)),'A-proj. calcs'!Q8,IF(OR(Projection=All_low,AND(Projection=Individual,$C7=Low)),'A-proj. calcs'!Q70,IF(OR(Projection=All_high,AND(Projection=Individual,$C7=High)),'A-proj. calcs'!Q39,"")))</f>
        <v>9376.7350020255599</v>
      </c>
      <c r="Q7" s="40">
        <f>IF(OR(Projection=All_best,AND(Projection=Individual,$C7=Best)),'A-proj. calcs'!R8,IF(OR(Projection=All_low,AND(Projection=Individual,$C7=Low)),'A-proj. calcs'!R70,IF(OR(Projection=All_high,AND(Projection=Individual,$C7=High)),'A-proj. calcs'!R39,"")))</f>
        <v>9698.2444245964525</v>
      </c>
      <c r="R7" s="40">
        <f>IF(OR(Projection=All_best,AND(Projection=Individual,$C7=Best)),'A-proj. calcs'!S8,IF(OR(Projection=All_low,AND(Projection=Individual,$C7=Low)),'A-proj. calcs'!S70,IF(OR(Projection=All_high,AND(Projection=Individual,$C7=High)),'A-proj. calcs'!S39,"")))</f>
        <v>10031.00667695733</v>
      </c>
      <c r="S7" s="40">
        <f>IF(OR(Projection=All_best,AND(Projection=Individual,$C7=Best)),'A-proj. calcs'!T8,IF(OR(Projection=All_low,AND(Projection=Individual,$C7=Low)),'A-proj. calcs'!T70,IF(OR(Projection=All_high,AND(Projection=Individual,$C7=High)),'A-proj. calcs'!T39,"")))</f>
        <v>10375.415608150835</v>
      </c>
      <c r="T7" s="40">
        <f>IF(OR(Projection=All_best,AND(Projection=Individual,$C7=Best)),'A-proj. calcs'!U8,IF(OR(Projection=All_low,AND(Projection=Individual,$C7=Low)),'A-proj. calcs'!U70,IF(OR(Projection=All_high,AND(Projection=Individual,$C7=High)),'A-proj. calcs'!U39,"")))</f>
        <v>10731.878851936115</v>
      </c>
      <c r="U7" s="40">
        <f>IF(OR(Projection=All_best,AND(Projection=Individual,$C7=Best)),'A-proj. calcs'!V8,IF(OR(Projection=All_low,AND(Projection=Individual,$C7=Low)),'A-proj. calcs'!V70,IF(OR(Projection=All_high,AND(Projection=Individual,$C7=High)),'A-proj. calcs'!V39,"")))</f>
        <v>11100.818309253878</v>
      </c>
      <c r="V7" s="40">
        <f>IF(OR(Projection=All_best,AND(Projection=Individual,$C7=Best)),'A-proj. calcs'!W8,IF(OR(Projection=All_low,AND(Projection=Individual,$C7=Low)),'A-proj. calcs'!W70,IF(OR(Projection=All_high,AND(Projection=Individual,$C7=High)),'A-proj. calcs'!W39,"")))</f>
        <v>11482.670647577763</v>
      </c>
      <c r="W7" s="40">
        <f>IF(OR(Projection=All_best,AND(Projection=Individual,$C7=Best)),'A-proj. calcs'!X8,IF(OR(Projection=All_low,AND(Projection=Individual,$C7=Low)),'A-proj. calcs'!X70,IF(OR(Projection=All_high,AND(Projection=Individual,$C7=High)),'A-proj. calcs'!X39,"")))</f>
        <v>11877.887817742983</v>
      </c>
      <c r="X7" s="40">
        <f>IF(OR(Projection=All_best,AND(Projection=Individual,$C7=Best)),'A-proj. calcs'!Y8,IF(OR(Projection=All_low,AND(Projection=Individual,$C7=Low)),'A-proj. calcs'!Y70,IF(OR(Projection=All_high,AND(Projection=Individual,$C7=High)),'A-proj. calcs'!Y39,"")))</f>
        <v>12286.937588863988</v>
      </c>
      <c r="Y7" s="438" t="str">
        <f t="shared" ref="Y7:Y35" si="1">IF(X7&lt;D7,$B$86,IF(X7=D7,$B$85,$B$84))</f>
        <v>Growth</v>
      </c>
    </row>
    <row r="8" spans="1:26" s="200" customFormat="1">
      <c r="A8" s="71" t="s">
        <v>29</v>
      </c>
      <c r="B8" s="228" t="s">
        <v>30</v>
      </c>
      <c r="C8" s="800" t="s">
        <v>214</v>
      </c>
      <c r="D8" s="40">
        <f>IF(OR(Projection=All_best,AND(Projection=Individual,$C8=Best)),'A-proj. calcs'!E9,IF(OR(Projection=All_low,AND(Projection=Individual,$C8=Low)),'A-proj. calcs'!E71,IF(OR(Projection=All_high,AND(Projection=Individual,$C8=High)),'A-proj. calcs'!E40,"")))</f>
        <v>43303.548806500032</v>
      </c>
      <c r="E8" s="40">
        <f>IF(OR(Projection=All_best,AND(Projection=Individual,$C8=Best)),'A-proj. calcs'!F9,IF(OR(Projection=All_low,AND(Projection=Individual,$C8=Low)),'A-proj. calcs'!F71,IF(OR(Projection=All_high,AND(Projection=Individual,$C8=High)),'A-proj. calcs'!F40,"")))</f>
        <v>42004.442342305032</v>
      </c>
      <c r="F8" s="40">
        <f>IF(OR(Projection=All_best,AND(Projection=Individual,$C8=Best)),'A-proj. calcs'!G9,IF(OR(Projection=All_low,AND(Projection=Individual,$C8=Low)),'A-proj. calcs'!G71,IF(OR(Projection=All_high,AND(Projection=Individual,$C8=High)),'A-proj. calcs'!G40,"")))</f>
        <v>40744.309072035874</v>
      </c>
      <c r="G8" s="40">
        <f>IF(OR(Projection=All_best,AND(Projection=Individual,$C8=Best)),'A-proj. calcs'!H9,IF(OR(Projection=All_low,AND(Projection=Individual,$C8=Low)),'A-proj. calcs'!H71,IF(OR(Projection=All_high,AND(Projection=Individual,$C8=High)),'A-proj. calcs'!H40,"")))</f>
        <v>39521.979799874804</v>
      </c>
      <c r="H8" s="40">
        <f>IF(OR(Projection=All_best,AND(Projection=Individual,$C8=Best)),'A-proj. calcs'!I9,IF(OR(Projection=All_low,AND(Projection=Individual,$C8=Low)),'A-proj. calcs'!I71,IF(OR(Projection=All_high,AND(Projection=Individual,$C8=High)),'A-proj. calcs'!I40,"")))</f>
        <v>38336.320405878556</v>
      </c>
      <c r="I8" s="40">
        <f>IF(OR(Projection=All_best,AND(Projection=Individual,$C8=Best)),'A-proj. calcs'!J9,IF(OR(Projection=All_low,AND(Projection=Individual,$C8=Low)),'A-proj. calcs'!J71,IF(OR(Projection=All_high,AND(Projection=Individual,$C8=High)),'A-proj. calcs'!J40,"")))</f>
        <v>37186.230793702191</v>
      </c>
      <c r="J8" s="40">
        <f>IF(OR(Projection=All_best,AND(Projection=Individual,$C8=Best)),'A-proj. calcs'!K9,IF(OR(Projection=All_low,AND(Projection=Individual,$C8=Low)),'A-proj. calcs'!K71,IF(OR(Projection=All_high,AND(Projection=Individual,$C8=High)),'A-proj. calcs'!K40,"")))</f>
        <v>36070.64386989113</v>
      </c>
      <c r="K8" s="40">
        <f>IF(OR(Projection=All_best,AND(Projection=Individual,$C8=Best)),'A-proj. calcs'!L9,IF(OR(Projection=All_low,AND(Projection=Individual,$C8=Low)),'A-proj. calcs'!L71,IF(OR(Projection=All_high,AND(Projection=Individual,$C8=High)),'A-proj. calcs'!L40,"")))</f>
        <v>36070.64386989113</v>
      </c>
      <c r="L8" s="40">
        <f>IF(OR(Projection=All_best,AND(Projection=Individual,$C8=Best)),'A-proj. calcs'!M9,IF(OR(Projection=All_low,AND(Projection=Individual,$C8=Low)),'A-proj. calcs'!M71,IF(OR(Projection=All_high,AND(Projection=Individual,$C8=High)),'A-proj. calcs'!M40,"")))</f>
        <v>36070.64386989113</v>
      </c>
      <c r="M8" s="40">
        <f>IF(OR(Projection=All_best,AND(Projection=Individual,$C8=Best)),'A-proj. calcs'!N9,IF(OR(Projection=All_low,AND(Projection=Individual,$C8=Low)),'A-proj. calcs'!N71,IF(OR(Projection=All_high,AND(Projection=Individual,$C8=High)),'A-proj. calcs'!N40,"")))</f>
        <v>36070.64386989113</v>
      </c>
      <c r="N8" s="40">
        <f>IF(OR(Projection=All_best,AND(Projection=Individual,$C8=Best)),'A-proj. calcs'!O9,IF(OR(Projection=All_low,AND(Projection=Individual,$C8=Low)),'A-proj. calcs'!O71,IF(OR(Projection=All_high,AND(Projection=Individual,$C8=High)),'A-proj. calcs'!O40,"")))</f>
        <v>36070.64386989113</v>
      </c>
      <c r="O8" s="40">
        <f>IF(OR(Projection=All_best,AND(Projection=Individual,$C8=Best)),'A-proj. calcs'!P9,IF(OR(Projection=All_low,AND(Projection=Individual,$C8=Low)),'A-proj. calcs'!P71,IF(OR(Projection=All_high,AND(Projection=Individual,$C8=High)),'A-proj. calcs'!P40,"")))</f>
        <v>36070.64386989113</v>
      </c>
      <c r="P8" s="40">
        <f>IF(OR(Projection=All_best,AND(Projection=Individual,$C8=Best)),'A-proj. calcs'!Q9,IF(OR(Projection=All_low,AND(Projection=Individual,$C8=Low)),'A-proj. calcs'!Q71,IF(OR(Projection=All_high,AND(Projection=Individual,$C8=High)),'A-proj. calcs'!Q40,"")))</f>
        <v>36070.64386989113</v>
      </c>
      <c r="Q8" s="40">
        <f>IF(OR(Projection=All_best,AND(Projection=Individual,$C8=Best)),'A-proj. calcs'!R9,IF(OR(Projection=All_low,AND(Projection=Individual,$C8=Low)),'A-proj. calcs'!R71,IF(OR(Projection=All_high,AND(Projection=Individual,$C8=High)),'A-proj. calcs'!R40,"")))</f>
        <v>36070.64386989113</v>
      </c>
      <c r="R8" s="40">
        <f>IF(OR(Projection=All_best,AND(Projection=Individual,$C8=Best)),'A-proj. calcs'!S9,IF(OR(Projection=All_low,AND(Projection=Individual,$C8=Low)),'A-proj. calcs'!S71,IF(OR(Projection=All_high,AND(Projection=Individual,$C8=High)),'A-proj. calcs'!S40,"")))</f>
        <v>36070.64386989113</v>
      </c>
      <c r="S8" s="40">
        <f>IF(OR(Projection=All_best,AND(Projection=Individual,$C8=Best)),'A-proj. calcs'!T9,IF(OR(Projection=All_low,AND(Projection=Individual,$C8=Low)),'A-proj. calcs'!T71,IF(OR(Projection=All_high,AND(Projection=Individual,$C8=High)),'A-proj. calcs'!T40,"")))</f>
        <v>36070.64386989113</v>
      </c>
      <c r="T8" s="40">
        <f>IF(OR(Projection=All_best,AND(Projection=Individual,$C8=Best)),'A-proj. calcs'!U9,IF(OR(Projection=All_low,AND(Projection=Individual,$C8=Low)),'A-proj. calcs'!U71,IF(OR(Projection=All_high,AND(Projection=Individual,$C8=High)),'A-proj. calcs'!U40,"")))</f>
        <v>36070.64386989113</v>
      </c>
      <c r="U8" s="40">
        <f>IF(OR(Projection=All_best,AND(Projection=Individual,$C8=Best)),'A-proj. calcs'!V9,IF(OR(Projection=All_low,AND(Projection=Individual,$C8=Low)),'A-proj. calcs'!V71,IF(OR(Projection=All_high,AND(Projection=Individual,$C8=High)),'A-proj. calcs'!V40,"")))</f>
        <v>36070.64386989113</v>
      </c>
      <c r="V8" s="40">
        <f>IF(OR(Projection=All_best,AND(Projection=Individual,$C8=Best)),'A-proj. calcs'!W9,IF(OR(Projection=All_low,AND(Projection=Individual,$C8=Low)),'A-proj. calcs'!W71,IF(OR(Projection=All_high,AND(Projection=Individual,$C8=High)),'A-proj. calcs'!W40,"")))</f>
        <v>36070.64386989113</v>
      </c>
      <c r="W8" s="40">
        <f>IF(OR(Projection=All_best,AND(Projection=Individual,$C8=Best)),'A-proj. calcs'!X9,IF(OR(Projection=All_low,AND(Projection=Individual,$C8=Low)),'A-proj. calcs'!X71,IF(OR(Projection=All_high,AND(Projection=Individual,$C8=High)),'A-proj. calcs'!X40,"")))</f>
        <v>36070.64386989113</v>
      </c>
      <c r="X8" s="40">
        <f>IF(OR(Projection=All_best,AND(Projection=Individual,$C8=Best)),'A-proj. calcs'!Y9,IF(OR(Projection=All_low,AND(Projection=Individual,$C8=Low)),'A-proj. calcs'!Y71,IF(OR(Projection=All_high,AND(Projection=Individual,$C8=High)),'A-proj. calcs'!Y40,"")))</f>
        <v>36070.64386989113</v>
      </c>
      <c r="Y8" s="438" t="str">
        <f t="shared" si="1"/>
        <v>Decline</v>
      </c>
    </row>
    <row r="9" spans="1:26">
      <c r="A9" s="71" t="s">
        <v>33</v>
      </c>
      <c r="B9" s="228" t="s">
        <v>34</v>
      </c>
      <c r="C9" s="800" t="s">
        <v>214</v>
      </c>
      <c r="D9" s="40">
        <f>IF(OR(Projection=All_best,AND(Projection=Individual,$C9=Best)),'A-proj. calcs'!E10,IF(OR(Projection=All_low,AND(Projection=Individual,$C9=Low)),'A-proj. calcs'!E72,IF(OR(Projection=All_high,AND(Projection=Individual,$C9=High)),'A-proj. calcs'!E41,"")))</f>
        <v>300047.05418136017</v>
      </c>
      <c r="E9" s="40">
        <f>IF(OR(Projection=All_best,AND(Projection=Individual,$C9=Best)),'A-proj. calcs'!F10,IF(OR(Projection=All_low,AND(Projection=Individual,$C9=Low)),'A-proj. calcs'!F72,IF(OR(Projection=All_high,AND(Projection=Individual,$C9=High)),'A-proj. calcs'!F41,"")))</f>
        <v>313093.54605521815</v>
      </c>
      <c r="F9" s="40">
        <f>IF(OR(Projection=All_best,AND(Projection=Individual,$C9=Best)),'A-proj. calcs'!G10,IF(OR(Projection=All_low,AND(Projection=Individual,$C9=Low)),'A-proj. calcs'!G72,IF(OR(Projection=All_high,AND(Projection=Individual,$C9=High)),'A-proj. calcs'!G41,"")))</f>
        <v>327237.42493201664</v>
      </c>
      <c r="G9" s="40">
        <f>IF(OR(Projection=All_best,AND(Projection=Individual,$C9=Best)),'A-proj. calcs'!H10,IF(OR(Projection=All_low,AND(Projection=Individual,$C9=Low)),'A-proj. calcs'!H72,IF(OR(Projection=All_high,AND(Projection=Individual,$C9=High)),'A-proj. calcs'!H41,"")))</f>
        <v>342560.93045699061</v>
      </c>
      <c r="H9" s="40">
        <f>IF(OR(Projection=All_best,AND(Projection=Individual,$C9=Best)),'A-proj. calcs'!I10,IF(OR(Projection=All_low,AND(Projection=Individual,$C9=Low)),'A-proj. calcs'!I72,IF(OR(Projection=All_high,AND(Projection=Individual,$C9=High)),'A-proj. calcs'!I41,"")))</f>
        <v>359152.64715913002</v>
      </c>
      <c r="I9" s="40">
        <f>IF(OR(Projection=All_best,AND(Projection=Individual,$C9=Best)),'A-proj. calcs'!J10,IF(OR(Projection=All_low,AND(Projection=Individual,$C9=Low)),'A-proj. calcs'!J72,IF(OR(Projection=All_high,AND(Projection=Individual,$C9=High)),'A-proj. calcs'!J41,"")))</f>
        <v>377107.99244925252</v>
      </c>
      <c r="J9" s="40">
        <f>IF(OR(Projection=All_best,AND(Projection=Individual,$C9=Best)),'A-proj. calcs'!K10,IF(OR(Projection=All_low,AND(Projection=Individual,$C9=Low)),'A-proj. calcs'!K72,IF(OR(Projection=All_high,AND(Projection=Individual,$C9=High)),'A-proj. calcs'!K41,"")))</f>
        <v>396529.74219406035</v>
      </c>
      <c r="K9" s="40">
        <f>IF(OR(Projection=All_best,AND(Projection=Individual,$C9=Best)),'A-proj. calcs'!L10,IF(OR(Projection=All_low,AND(Projection=Individual,$C9=Low)),'A-proj. calcs'!L72,IF(OR(Projection=All_high,AND(Projection=Individual,$C9=High)),'A-proj. calcs'!L41,"")))</f>
        <v>417528.5967593767</v>
      </c>
      <c r="L9" s="40">
        <f>IF(OR(Projection=All_best,AND(Projection=Individual,$C9=Best)),'A-proj. calcs'!M10,IF(OR(Projection=All_low,AND(Projection=Individual,$C9=Low)),'A-proj. calcs'!M72,IF(OR(Projection=All_high,AND(Projection=Individual,$C9=High)),'A-proj. calcs'!M41,"")))</f>
        <v>440223.79063853313</v>
      </c>
      <c r="M9" s="40">
        <f>IF(OR(Projection=All_best,AND(Projection=Individual,$C9=Best)),'A-proj. calcs'!N10,IF(OR(Projection=All_low,AND(Projection=Individual,$C9=Low)),'A-proj. calcs'!N72,IF(OR(Projection=All_high,AND(Projection=Individual,$C9=High)),'A-proj. calcs'!N41,"")))</f>
        <v>464743.74902180582</v>
      </c>
      <c r="N9" s="40">
        <f>IF(OR(Projection=All_best,AND(Projection=Individual,$C9=Best)),'A-proj. calcs'!O10,IF(OR(Projection=All_low,AND(Projection=Individual,$C9=Low)),'A-proj. calcs'!O72,IF(OR(Projection=All_high,AND(Projection=Individual,$C9=High)),'A-proj. calcs'!O41,"")))</f>
        <v>491226.7949212041</v>
      </c>
      <c r="O9" s="40">
        <f>IF(OR(Projection=All_best,AND(Projection=Individual,$C9=Best)),'A-proj. calcs'!P10,IF(OR(Projection=All_low,AND(Projection=Individual,$C9=Low)),'A-proj. calcs'!P72,IF(OR(Projection=All_high,AND(Projection=Individual,$C9=High)),'A-proj. calcs'!P41,"")))</f>
        <v>519821.91074321466</v>
      </c>
      <c r="P9" s="40">
        <f>IF(OR(Projection=All_best,AND(Projection=Individual,$C9=Best)),'A-proj. calcs'!Q10,IF(OR(Projection=All_low,AND(Projection=Individual,$C9=Low)),'A-proj. calcs'!Q72,IF(OR(Projection=All_high,AND(Projection=Individual,$C9=High)),'A-proj. calcs'!Q41,"")))</f>
        <v>550689.55850183161</v>
      </c>
      <c r="Q9" s="40">
        <f>IF(OR(Projection=All_best,AND(Projection=Individual,$C9=Best)),'A-proj. calcs'!R10,IF(OR(Projection=All_low,AND(Projection=Individual,$C9=Low)),'A-proj. calcs'!R72,IF(OR(Projection=All_high,AND(Projection=Individual,$C9=High)),'A-proj. calcs'!R41,"")))</f>
        <v>584002.56318701513</v>
      </c>
      <c r="R9" s="40">
        <f>IF(OR(Projection=All_best,AND(Projection=Individual,$C9=Best)),'A-proj. calcs'!S10,IF(OR(Projection=All_low,AND(Projection=Individual,$C9=Low)),'A-proj. calcs'!S72,IF(OR(Projection=All_high,AND(Projection=Individual,$C9=High)),'A-proj. calcs'!S41,"")))</f>
        <v>619947.06415138254</v>
      </c>
      <c r="S9" s="40">
        <f>IF(OR(Projection=All_best,AND(Projection=Individual,$C9=Best)),'A-proj. calcs'!T10,IF(OR(Projection=All_low,AND(Projection=Individual,$C9=Low)),'A-proj. calcs'!T72,IF(OR(Projection=All_high,AND(Projection=Individual,$C9=High)),'A-proj. calcs'!T41,"")))</f>
        <v>658723.53975237231</v>
      </c>
      <c r="T9" s="40">
        <f>IF(OR(Projection=All_best,AND(Projection=Individual,$C9=Best)),'A-proj. calcs'!U10,IF(OR(Projection=All_low,AND(Projection=Individual,$C9=Low)),'A-proj. calcs'!U72,IF(OR(Projection=All_high,AND(Projection=Individual,$C9=High)),'A-proj. calcs'!U41,"")))</f>
        <v>700547.91089038621</v>
      </c>
      <c r="U9" s="40">
        <f>IF(OR(Projection=All_best,AND(Projection=Individual,$C9=Best)),'A-proj. calcs'!V10,IF(OR(Projection=All_low,AND(Projection=Individual,$C9=Low)),'A-proj. calcs'!V72,IF(OR(Projection=All_high,AND(Projection=Individual,$C9=High)),'A-proj. calcs'!V41,"")))</f>
        <v>745652.72951773473</v>
      </c>
      <c r="V9" s="40">
        <f>IF(OR(Projection=All_best,AND(Projection=Individual,$C9=Best)),'A-proj. calcs'!W10,IF(OR(Projection=All_low,AND(Projection=Individual,$C9=Low)),'A-proj. calcs'!W72,IF(OR(Projection=All_high,AND(Projection=Individual,$C9=High)),'A-proj. calcs'!W41,"")))</f>
        <v>794288.45866096823</v>
      </c>
      <c r="W9" s="40">
        <f>IF(OR(Projection=All_best,AND(Projection=Individual,$C9=Best)),'A-proj. calcs'!X10,IF(OR(Projection=All_low,AND(Projection=Individual,$C9=Low)),'A-proj. calcs'!X72,IF(OR(Projection=All_high,AND(Projection=Individual,$C9=High)),'A-proj. calcs'!X41,"")))</f>
        <v>846724.85100295639</v>
      </c>
      <c r="X9" s="40">
        <f>IF(OR(Projection=All_best,AND(Projection=Individual,$C9=Best)),'A-proj. calcs'!Y10,IF(OR(Projection=All_low,AND(Projection=Individual,$C9=Low)),'A-proj. calcs'!Y72,IF(OR(Projection=All_high,AND(Projection=Individual,$C9=High)),'A-proj. calcs'!Y41,"")))</f>
        <v>903252.4336136434</v>
      </c>
      <c r="Y9" s="438" t="str">
        <f t="shared" si="1"/>
        <v>Growth</v>
      </c>
    </row>
    <row r="10" spans="1:26">
      <c r="A10" s="71" t="s">
        <v>43</v>
      </c>
      <c r="B10" s="228" t="s">
        <v>44</v>
      </c>
      <c r="C10" s="800" t="s">
        <v>214</v>
      </c>
      <c r="D10" s="40">
        <f>IF(OR(Projection=All_best,AND(Projection=Individual,$C10=Best)),'A-proj. calcs'!E11,IF(OR(Projection=All_low,AND(Projection=Individual,$C10=Low)),'A-proj. calcs'!E73,IF(OR(Projection=All_high,AND(Projection=Individual,$C10=High)),'A-proj. calcs'!E42,"")))</f>
        <v>1509.8284456766655</v>
      </c>
      <c r="E10" s="40">
        <f>IF(OR(Projection=All_best,AND(Projection=Individual,$C10=Best)),'A-proj. calcs'!F11,IF(OR(Projection=All_low,AND(Projection=Individual,$C10=Low)),'A-proj. calcs'!F73,IF(OR(Projection=All_high,AND(Projection=Individual,$C10=High)),'A-proj. calcs'!F42,"")))</f>
        <v>1524.9267301334321</v>
      </c>
      <c r="F10" s="40">
        <f>IF(OR(Projection=All_best,AND(Projection=Individual,$C10=Best)),'A-proj. calcs'!G11,IF(OR(Projection=All_low,AND(Projection=Individual,$C10=Low)),'A-proj. calcs'!G73,IF(OR(Projection=All_high,AND(Projection=Individual,$C10=High)),'A-proj. calcs'!G42,"")))</f>
        <v>1540.1759974347665</v>
      </c>
      <c r="G10" s="40">
        <f>IF(OR(Projection=All_best,AND(Projection=Individual,$C10=Best)),'A-proj. calcs'!H11,IF(OR(Projection=All_low,AND(Projection=Individual,$C10=Low)),'A-proj. calcs'!H73,IF(OR(Projection=All_high,AND(Projection=Individual,$C10=High)),'A-proj. calcs'!H42,"")))</f>
        <v>1555.5777574091142</v>
      </c>
      <c r="H10" s="40">
        <f>IF(OR(Projection=All_best,AND(Projection=Individual,$C10=Best)),'A-proj. calcs'!I11,IF(OR(Projection=All_low,AND(Projection=Individual,$C10=Low)),'A-proj. calcs'!I73,IF(OR(Projection=All_high,AND(Projection=Individual,$C10=High)),'A-proj. calcs'!I42,"")))</f>
        <v>1571.1335349832054</v>
      </c>
      <c r="I10" s="40">
        <f>IF(OR(Projection=All_best,AND(Projection=Individual,$C10=Best)),'A-proj. calcs'!J11,IF(OR(Projection=All_low,AND(Projection=Individual,$C10=Low)),'A-proj. calcs'!J73,IF(OR(Projection=All_high,AND(Projection=Individual,$C10=High)),'A-proj. calcs'!J42,"")))</f>
        <v>1586.8448703330373</v>
      </c>
      <c r="J10" s="40">
        <f>IF(OR(Projection=All_best,AND(Projection=Individual,$C10=Best)),'A-proj. calcs'!K11,IF(OR(Projection=All_low,AND(Projection=Individual,$C10=Low)),'A-proj. calcs'!K73,IF(OR(Projection=All_high,AND(Projection=Individual,$C10=High)),'A-proj. calcs'!K42,"")))</f>
        <v>1602.7133190363677</v>
      </c>
      <c r="K10" s="40">
        <f>IF(OR(Projection=All_best,AND(Projection=Individual,$C10=Best)),'A-proj. calcs'!L11,IF(OR(Projection=All_low,AND(Projection=Individual,$C10=Low)),'A-proj. calcs'!L73,IF(OR(Projection=All_high,AND(Projection=Individual,$C10=High)),'A-proj. calcs'!L42,"")))</f>
        <v>1618.7404522267311</v>
      </c>
      <c r="L10" s="40">
        <f>IF(OR(Projection=All_best,AND(Projection=Individual,$C10=Best)),'A-proj. calcs'!M11,IF(OR(Projection=All_low,AND(Projection=Individual,$C10=Low)),'A-proj. calcs'!M73,IF(OR(Projection=All_high,AND(Projection=Individual,$C10=High)),'A-proj. calcs'!M42,"")))</f>
        <v>1634.9278567489987</v>
      </c>
      <c r="M10" s="40">
        <f>IF(OR(Projection=All_best,AND(Projection=Individual,$C10=Best)),'A-proj. calcs'!N11,IF(OR(Projection=All_low,AND(Projection=Individual,$C10=Low)),'A-proj. calcs'!N73,IF(OR(Projection=All_high,AND(Projection=Individual,$C10=High)),'A-proj. calcs'!N42,"")))</f>
        <v>1651.2771353164887</v>
      </c>
      <c r="N10" s="40">
        <f>IF(OR(Projection=All_best,AND(Projection=Individual,$C10=Best)),'A-proj. calcs'!O11,IF(OR(Projection=All_low,AND(Projection=Individual,$C10=Low)),'A-proj. calcs'!O73,IF(OR(Projection=All_high,AND(Projection=Individual,$C10=High)),'A-proj. calcs'!O42,"")))</f>
        <v>1634.7643639633241</v>
      </c>
      <c r="O10" s="40">
        <f>IF(OR(Projection=All_best,AND(Projection=Individual,$C10=Best)),'A-proj. calcs'!P11,IF(OR(Projection=All_low,AND(Projection=Individual,$C10=Low)),'A-proj. calcs'!P73,IF(OR(Projection=All_high,AND(Projection=Individual,$C10=High)),'A-proj. calcs'!P42,"")))</f>
        <v>1618.4167203236912</v>
      </c>
      <c r="P10" s="40">
        <f>IF(OR(Projection=All_best,AND(Projection=Individual,$C10=Best)),'A-proj. calcs'!Q11,IF(OR(Projection=All_low,AND(Projection=Individual,$C10=Low)),'A-proj. calcs'!Q73,IF(OR(Projection=All_high,AND(Projection=Individual,$C10=High)),'A-proj. calcs'!Q42,"")))</f>
        <v>1602.2325531204542</v>
      </c>
      <c r="Q10" s="40">
        <f>IF(OR(Projection=All_best,AND(Projection=Individual,$C10=Best)),'A-proj. calcs'!R11,IF(OR(Projection=All_low,AND(Projection=Individual,$C10=Low)),'A-proj. calcs'!R73,IF(OR(Projection=All_high,AND(Projection=Individual,$C10=High)),'A-proj. calcs'!R42,"")))</f>
        <v>1586.2102275892494</v>
      </c>
      <c r="R10" s="40">
        <f>IF(OR(Projection=All_best,AND(Projection=Individual,$C10=Best)),'A-proj. calcs'!S11,IF(OR(Projection=All_low,AND(Projection=Individual,$C10=Low)),'A-proj. calcs'!S73,IF(OR(Projection=All_high,AND(Projection=Individual,$C10=High)),'A-proj. calcs'!S42,"")))</f>
        <v>1570.3481253133568</v>
      </c>
      <c r="S10" s="40">
        <f>IF(OR(Projection=All_best,AND(Projection=Individual,$C10=Best)),'A-proj. calcs'!T11,IF(OR(Projection=All_low,AND(Projection=Individual,$C10=Low)),'A-proj. calcs'!T73,IF(OR(Projection=All_high,AND(Projection=Individual,$C10=High)),'A-proj. calcs'!T42,"")))</f>
        <v>1554.6446440602231</v>
      </c>
      <c r="T10" s="40">
        <f>IF(OR(Projection=All_best,AND(Projection=Individual,$C10=Best)),'A-proj. calcs'!U11,IF(OR(Projection=All_low,AND(Projection=Individual,$C10=Low)),'A-proj. calcs'!U73,IF(OR(Projection=All_high,AND(Projection=Individual,$C10=High)),'A-proj. calcs'!U42,"")))</f>
        <v>1539.098197619621</v>
      </c>
      <c r="U10" s="40">
        <f>IF(OR(Projection=All_best,AND(Projection=Individual,$C10=Best)),'A-proj. calcs'!V11,IF(OR(Projection=All_low,AND(Projection=Individual,$C10=Low)),'A-proj. calcs'!V73,IF(OR(Projection=All_high,AND(Projection=Individual,$C10=High)),'A-proj. calcs'!V42,"")))</f>
        <v>1523.7072156434247</v>
      </c>
      <c r="V10" s="40">
        <f>IF(OR(Projection=All_best,AND(Projection=Individual,$C10=Best)),'A-proj. calcs'!W11,IF(OR(Projection=All_low,AND(Projection=Individual,$C10=Low)),'A-proj. calcs'!W73,IF(OR(Projection=All_high,AND(Projection=Individual,$C10=High)),'A-proj. calcs'!W42,"")))</f>
        <v>1508.4701434869903</v>
      </c>
      <c r="W10" s="40">
        <f>IF(OR(Projection=All_best,AND(Projection=Individual,$C10=Best)),'A-proj. calcs'!X11,IF(OR(Projection=All_low,AND(Projection=Individual,$C10=Low)),'A-proj. calcs'!X73,IF(OR(Projection=All_high,AND(Projection=Individual,$C10=High)),'A-proj. calcs'!X42,"")))</f>
        <v>1493.3854420521202</v>
      </c>
      <c r="X10" s="40">
        <f>IF(OR(Projection=All_best,AND(Projection=Individual,$C10=Best)),'A-proj. calcs'!Y11,IF(OR(Projection=All_low,AND(Projection=Individual,$C10=Low)),'A-proj. calcs'!Y73,IF(OR(Projection=All_high,AND(Projection=Individual,$C10=High)),'A-proj. calcs'!Y42,"")))</f>
        <v>1478.4515876315993</v>
      </c>
      <c r="Y10" s="438" t="str">
        <f t="shared" si="1"/>
        <v>Decline</v>
      </c>
    </row>
    <row r="11" spans="1:26" s="200" customFormat="1">
      <c r="A11" s="71" t="s">
        <v>63</v>
      </c>
      <c r="B11" s="237" t="s">
        <v>64</v>
      </c>
      <c r="C11" s="800" t="s">
        <v>214</v>
      </c>
      <c r="D11" s="40">
        <f>IF(OR(Projection=All_best,AND(Projection=Individual,$C11=Best)),'A-proj. calcs'!E12,IF(OR(Projection=All_low,AND(Projection=Individual,$C11=Low)),'A-proj. calcs'!E74,IF(OR(Projection=All_high,AND(Projection=Individual,$C11=High)),'A-proj. calcs'!E43,"")))</f>
        <v>111270.08035500001</v>
      </c>
      <c r="E11" s="40">
        <f>IF(OR(Projection=All_best,AND(Projection=Individual,$C11=Best)),'A-proj. calcs'!F12,IF(OR(Projection=All_low,AND(Projection=Individual,$C11=Low)),'A-proj. calcs'!F74,IF(OR(Projection=All_high,AND(Projection=Individual,$C11=High)),'A-proj. calcs'!F43,"")))</f>
        <v>112939.131560325</v>
      </c>
      <c r="F11" s="40">
        <f>IF(OR(Projection=All_best,AND(Projection=Individual,$C11=Best)),'A-proj. calcs'!G12,IF(OR(Projection=All_low,AND(Projection=Individual,$C11=Low)),'A-proj. calcs'!G74,IF(OR(Projection=All_high,AND(Projection=Individual,$C11=High)),'A-proj. calcs'!G43,"")))</f>
        <v>114633.21853372986</v>
      </c>
      <c r="G11" s="40">
        <f>IF(OR(Projection=All_best,AND(Projection=Individual,$C11=Best)),'A-proj. calcs'!H12,IF(OR(Projection=All_low,AND(Projection=Individual,$C11=Low)),'A-proj. calcs'!H74,IF(OR(Projection=All_high,AND(Projection=Individual,$C11=High)),'A-proj. calcs'!H43,"")))</f>
        <v>116352.71681173578</v>
      </c>
      <c r="H11" s="40">
        <f>IF(OR(Projection=All_best,AND(Projection=Individual,$C11=Best)),'A-proj. calcs'!I12,IF(OR(Projection=All_low,AND(Projection=Individual,$C11=Low)),'A-proj. calcs'!I74,IF(OR(Projection=All_high,AND(Projection=Individual,$C11=High)),'A-proj. calcs'!I43,"")))</f>
        <v>118098.00756391181</v>
      </c>
      <c r="I11" s="40">
        <f>IF(OR(Projection=All_best,AND(Projection=Individual,$C11=Best)),'A-proj. calcs'!J12,IF(OR(Projection=All_low,AND(Projection=Individual,$C11=Low)),'A-proj. calcs'!J74,IF(OR(Projection=All_high,AND(Projection=Individual,$C11=High)),'A-proj. calcs'!J43,"")))</f>
        <v>119869.47767737048</v>
      </c>
      <c r="J11" s="40">
        <f>IF(OR(Projection=All_best,AND(Projection=Individual,$C11=Best)),'A-proj. calcs'!K12,IF(OR(Projection=All_low,AND(Projection=Individual,$C11=Low)),'A-proj. calcs'!K74,IF(OR(Projection=All_high,AND(Projection=Individual,$C11=High)),'A-proj. calcs'!K43,"")))</f>
        <v>121667.51984253102</v>
      </c>
      <c r="K11" s="40">
        <f>IF(OR(Projection=All_best,AND(Projection=Individual,$C11=Best)),'A-proj. calcs'!L12,IF(OR(Projection=All_low,AND(Projection=Individual,$C11=Low)),'A-proj. calcs'!L74,IF(OR(Projection=All_high,AND(Projection=Individual,$C11=High)),'A-proj. calcs'!L43,"")))</f>
        <v>123492.53264016898</v>
      </c>
      <c r="L11" s="40">
        <f>IF(OR(Projection=All_best,AND(Projection=Individual,$C11=Best)),'A-proj. calcs'!M12,IF(OR(Projection=All_low,AND(Projection=Individual,$C11=Low)),'A-proj. calcs'!M74,IF(OR(Projection=All_high,AND(Projection=Individual,$C11=High)),'A-proj. calcs'!M43,"")))</f>
        <v>125344.9206297715</v>
      </c>
      <c r="M11" s="40">
        <f>IF(OR(Projection=All_best,AND(Projection=Individual,$C11=Best)),'A-proj. calcs'!N12,IF(OR(Projection=All_low,AND(Projection=Individual,$C11=Low)),'A-proj. calcs'!N74,IF(OR(Projection=All_high,AND(Projection=Individual,$C11=High)),'A-proj. calcs'!N43,"")))</f>
        <v>127225.09443921808</v>
      </c>
      <c r="N11" s="40">
        <f>IF(OR(Projection=All_best,AND(Projection=Individual,$C11=Best)),'A-proj. calcs'!O12,IF(OR(Projection=All_low,AND(Projection=Individual,$C11=Low)),'A-proj. calcs'!O74,IF(OR(Projection=All_high,AND(Projection=Individual,$C11=High)),'A-proj. calcs'!O43,"")))</f>
        <v>129133.47085580631</v>
      </c>
      <c r="O11" s="40">
        <f>IF(OR(Projection=All_best,AND(Projection=Individual,$C11=Best)),'A-proj. calcs'!P12,IF(OR(Projection=All_low,AND(Projection=Individual,$C11=Low)),'A-proj. calcs'!P74,IF(OR(Projection=All_high,AND(Projection=Individual,$C11=High)),'A-proj. calcs'!P43,"")))</f>
        <v>131070.47291864343</v>
      </c>
      <c r="P11" s="40">
        <f>IF(OR(Projection=All_best,AND(Projection=Individual,$C11=Best)),'A-proj. calcs'!Q12,IF(OR(Projection=All_low,AND(Projection=Individual,$C11=Low)),'A-proj. calcs'!Q74,IF(OR(Projection=All_high,AND(Projection=Individual,$C11=High)),'A-proj. calcs'!Q43,"")))</f>
        <v>133036.53001242303</v>
      </c>
      <c r="Q11" s="40">
        <f>IF(OR(Projection=All_best,AND(Projection=Individual,$C11=Best)),'A-proj. calcs'!R12,IF(OR(Projection=All_low,AND(Projection=Individual,$C11=Low)),'A-proj. calcs'!R74,IF(OR(Projection=All_high,AND(Projection=Individual,$C11=High)),'A-proj. calcs'!R43,"")))</f>
        <v>135032.07796260936</v>
      </c>
      <c r="R11" s="40">
        <f>IF(OR(Projection=All_best,AND(Projection=Individual,$C11=Best)),'A-proj. calcs'!S12,IF(OR(Projection=All_low,AND(Projection=Individual,$C11=Low)),'A-proj. calcs'!S74,IF(OR(Projection=All_high,AND(Projection=Individual,$C11=High)),'A-proj. calcs'!S43,"")))</f>
        <v>137057.55913204848</v>
      </c>
      <c r="S11" s="40">
        <f>IF(OR(Projection=All_best,AND(Projection=Individual,$C11=Best)),'A-proj. calcs'!T12,IF(OR(Projection=All_low,AND(Projection=Individual,$C11=Low)),'A-proj. calcs'!T74,IF(OR(Projection=All_high,AND(Projection=Individual,$C11=High)),'A-proj. calcs'!T43,"")))</f>
        <v>139113.42251902923</v>
      </c>
      <c r="T11" s="40">
        <f>IF(OR(Projection=All_best,AND(Projection=Individual,$C11=Best)),'A-proj. calcs'!U12,IF(OR(Projection=All_low,AND(Projection=Individual,$C11=Low)),'A-proj. calcs'!U74,IF(OR(Projection=All_high,AND(Projection=Individual,$C11=High)),'A-proj. calcs'!U43,"")))</f>
        <v>141200.12385681467</v>
      </c>
      <c r="U11" s="40">
        <f>IF(OR(Projection=All_best,AND(Projection=Individual,$C11=Best)),'A-proj. calcs'!V12,IF(OR(Projection=All_low,AND(Projection=Individual,$C11=Low)),'A-proj. calcs'!V74,IF(OR(Projection=All_high,AND(Projection=Individual,$C11=High)),'A-proj. calcs'!V43,"")))</f>
        <v>143318.12571466685</v>
      </c>
      <c r="V11" s="40">
        <f>IF(OR(Projection=All_best,AND(Projection=Individual,$C11=Best)),'A-proj. calcs'!W12,IF(OR(Projection=All_low,AND(Projection=Individual,$C11=Low)),'A-proj. calcs'!W74,IF(OR(Projection=All_high,AND(Projection=Individual,$C11=High)),'A-proj. calcs'!W43,"")))</f>
        <v>145467.89760038682</v>
      </c>
      <c r="W11" s="40">
        <f>IF(OR(Projection=All_best,AND(Projection=Individual,$C11=Best)),'A-proj. calcs'!X12,IF(OR(Projection=All_low,AND(Projection=Individual,$C11=Low)),'A-proj. calcs'!X74,IF(OR(Projection=All_high,AND(Projection=Individual,$C11=High)),'A-proj. calcs'!X43,"")))</f>
        <v>147649.91606439263</v>
      </c>
      <c r="X11" s="40">
        <f>IF(OR(Projection=All_best,AND(Projection=Individual,$C11=Best)),'A-proj. calcs'!Y12,IF(OR(Projection=All_low,AND(Projection=Individual,$C11=Low)),'A-proj. calcs'!Y74,IF(OR(Projection=All_high,AND(Projection=Individual,$C11=High)),'A-proj. calcs'!Y43,"")))</f>
        <v>149864.66480535848</v>
      </c>
      <c r="Y11" s="438" t="str">
        <f t="shared" si="1"/>
        <v>Growth</v>
      </c>
    </row>
    <row r="12" spans="1:26" s="200" customFormat="1">
      <c r="A12" s="71" t="s">
        <v>75</v>
      </c>
      <c r="B12" s="237" t="s">
        <v>76</v>
      </c>
      <c r="C12" s="800" t="s">
        <v>214</v>
      </c>
      <c r="D12" s="40">
        <f>IF(OR(Projection=All_best,AND(Projection=Individual,$C12=Best)),'A-proj. calcs'!E13,IF(OR(Projection=All_low,AND(Projection=Individual,$C12=Low)),'A-proj. calcs'!E75,IF(OR(Projection=All_high,AND(Projection=Individual,$C12=High)),'A-proj. calcs'!E44,"")))</f>
        <v>85110.29269134003</v>
      </c>
      <c r="E12" s="40">
        <f>IF(OR(Projection=All_best,AND(Projection=Individual,$C12=Best)),'A-proj. calcs'!F13,IF(OR(Projection=All_low,AND(Projection=Individual,$C12=Low)),'A-proj. calcs'!F75,IF(OR(Projection=All_high,AND(Projection=Individual,$C12=High)),'A-proj. calcs'!F44,"")))</f>
        <v>91760.422652713227</v>
      </c>
      <c r="F12" s="40">
        <f>IF(OR(Projection=All_best,AND(Projection=Individual,$C12=Best)),'A-proj. calcs'!G13,IF(OR(Projection=All_low,AND(Projection=Individual,$C12=Low)),'A-proj. calcs'!G75,IF(OR(Projection=All_high,AND(Projection=Individual,$C12=High)),'A-proj. calcs'!G44,"")))</f>
        <v>99112.783596378955</v>
      </c>
      <c r="G12" s="40">
        <f>IF(OR(Projection=All_best,AND(Projection=Individual,$C12=Best)),'A-proj. calcs'!H13,IF(OR(Projection=All_low,AND(Projection=Individual,$C12=Low)),'A-proj. calcs'!H75,IF(OR(Projection=All_high,AND(Projection=Individual,$C12=High)),'A-proj. calcs'!H44,"")))</f>
        <v>107236.85426084339</v>
      </c>
      <c r="H12" s="40">
        <f>IF(OR(Projection=All_best,AND(Projection=Individual,$C12=Best)),'A-proj. calcs'!I13,IF(OR(Projection=All_low,AND(Projection=Individual,$C12=Low)),'A-proj. calcs'!I75,IF(OR(Projection=All_high,AND(Projection=Individual,$C12=High)),'A-proj. calcs'!I44,"")))</f>
        <v>116209.07614565775</v>
      </c>
      <c r="I12" s="40">
        <f>IF(OR(Projection=All_best,AND(Projection=Individual,$C12=Best)),'A-proj. calcs'!J13,IF(OR(Projection=All_low,AND(Projection=Individual,$C12=Low)),'A-proj. calcs'!J75,IF(OR(Projection=All_high,AND(Projection=Individual,$C12=High)),'A-proj. calcs'!J44,"")))</f>
        <v>126113.54948977893</v>
      </c>
      <c r="J12" s="40">
        <f>IF(OR(Projection=All_best,AND(Projection=Individual,$C12=Best)),'A-proj. calcs'!K13,IF(OR(Projection=All_low,AND(Projection=Individual,$C12=Low)),'A-proj. calcs'!K75,IF(OR(Projection=All_high,AND(Projection=Individual,$C12=High)),'A-proj. calcs'!K44,"")))</f>
        <v>137042.79885372112</v>
      </c>
      <c r="K12" s="40">
        <f>IF(OR(Projection=All_best,AND(Projection=Individual,$C12=Best)),'A-proj. calcs'!L13,IF(OR(Projection=All_low,AND(Projection=Individual,$C12=Low)),'A-proj. calcs'!L75,IF(OR(Projection=All_high,AND(Projection=Individual,$C12=High)),'A-proj. calcs'!L44,"")))</f>
        <v>149098.61526575824</v>
      </c>
      <c r="L12" s="40">
        <f>IF(OR(Projection=All_best,AND(Projection=Individual,$C12=Best)),'A-proj. calcs'!M13,IF(OR(Projection=All_low,AND(Projection=Individual,$C12=Low)),'A-proj. calcs'!M75,IF(OR(Projection=All_high,AND(Projection=Individual,$C12=High)),'A-proj. calcs'!M44,"")))</f>
        <v>162392.98258846576</v>
      </c>
      <c r="M12" s="40">
        <f>IF(OR(Projection=All_best,AND(Projection=Individual,$C12=Best)),'A-proj. calcs'!N13,IF(OR(Projection=All_low,AND(Projection=Individual,$C12=Low)),'A-proj. calcs'!N75,IF(OR(Projection=All_high,AND(Projection=Individual,$C12=High)),'A-proj. calcs'!N44,"")))</f>
        <v>177049.09652752147</v>
      </c>
      <c r="N12" s="40">
        <f>IF(OR(Projection=All_best,AND(Projection=Individual,$C12=Best)),'A-proj. calcs'!O13,IF(OR(Projection=All_low,AND(Projection=Individual,$C12=Low)),'A-proj. calcs'!O75,IF(OR(Projection=All_high,AND(Projection=Individual,$C12=High)),'A-proj. calcs'!O44,"")))</f>
        <v>193202.48554687848</v>
      </c>
      <c r="O12" s="40">
        <f>IF(OR(Projection=All_best,AND(Projection=Individual,$C12=Best)),'A-proj. calcs'!P13,IF(OR(Projection=All_low,AND(Projection=Individual,$C12=Low)),'A-proj. calcs'!P75,IF(OR(Projection=All_high,AND(Projection=Individual,$C12=High)),'A-proj. calcs'!P44,"")))</f>
        <v>211002.24388083915</v>
      </c>
      <c r="P12" s="40">
        <f>IF(OR(Projection=All_best,AND(Projection=Individual,$C12=Best)),'A-proj. calcs'!Q13,IF(OR(Projection=All_low,AND(Projection=Individual,$C12=Low)),'A-proj. calcs'!Q75,IF(OR(Projection=All_high,AND(Projection=Individual,$C12=High)),'A-proj. calcs'!Q44,"")))</f>
        <v>230612.38785261041</v>
      </c>
      <c r="Q12" s="40">
        <f>IF(OR(Projection=All_best,AND(Projection=Individual,$C12=Best)),'A-proj. calcs'!R13,IF(OR(Projection=All_low,AND(Projection=Individual,$C12=Low)),'A-proj. calcs'!R75,IF(OR(Projection=All_high,AND(Projection=Individual,$C12=High)),'A-proj. calcs'!R44,"")))</f>
        <v>252213.34782988508</v>
      </c>
      <c r="R12" s="40">
        <f>IF(OR(Projection=All_best,AND(Projection=Individual,$C12=Best)),'A-proj. calcs'!S13,IF(OR(Projection=All_low,AND(Projection=Individual,$C12=Low)),'A-proj. calcs'!S75,IF(OR(Projection=All_high,AND(Projection=Individual,$C12=High)),'A-proj. calcs'!S44,"")))</f>
        <v>276003.60938104696</v>
      </c>
      <c r="S12" s="40">
        <f>IF(OR(Projection=All_best,AND(Projection=Individual,$C12=Best)),'A-proj. calcs'!T13,IF(OR(Projection=All_low,AND(Projection=Individual,$C12=Low)),'A-proj. calcs'!T75,IF(OR(Projection=All_high,AND(Projection=Individual,$C12=High)),'A-proj. calcs'!T44,"")))</f>
        <v>302201.51855196146</v>
      </c>
      <c r="T12" s="40">
        <f>IF(OR(Projection=All_best,AND(Projection=Individual,$C12=Best)),'A-proj. calcs'!U13,IF(OR(Projection=All_low,AND(Projection=Individual,$C12=Low)),'A-proj. calcs'!U75,IF(OR(Projection=All_high,AND(Projection=Individual,$C12=High)),'A-proj. calcs'!U44,"")))</f>
        <v>331047.26767531125</v>
      </c>
      <c r="U12" s="40">
        <f>IF(OR(Projection=All_best,AND(Projection=Individual,$C12=Best)),'A-proj. calcs'!V13,IF(OR(Projection=All_low,AND(Projection=Individual,$C12=Low)),'A-proj. calcs'!V75,IF(OR(Projection=All_high,AND(Projection=Individual,$C12=High)),'A-proj. calcs'!V44,"")))</f>
        <v>362805.07976563298</v>
      </c>
      <c r="V12" s="40">
        <f>IF(OR(Projection=All_best,AND(Projection=Individual,$C12=Best)),'A-proj. calcs'!W13,IF(OR(Projection=All_low,AND(Projection=Individual,$C12=Low)),'A-proj. calcs'!W75,IF(OR(Projection=All_high,AND(Projection=Individual,$C12=High)),'A-proj. calcs'!W44,"")))</f>
        <v>397765.61135853111</v>
      </c>
      <c r="W12" s="40">
        <f>IF(OR(Projection=All_best,AND(Projection=Individual,$C12=Best)),'A-proj. calcs'!X13,IF(OR(Projection=All_low,AND(Projection=Individual,$C12=Low)),'A-proj. calcs'!X75,IF(OR(Projection=All_high,AND(Projection=Individual,$C12=High)),'A-proj. calcs'!X44,"")))</f>
        <v>436248.59563839226</v>
      </c>
      <c r="X12" s="40">
        <f>IF(OR(Projection=All_best,AND(Projection=Individual,$C12=Best)),'A-proj. calcs'!Y13,IF(OR(Projection=All_low,AND(Projection=Individual,$C12=Low)),'A-proj. calcs'!Y75,IF(OR(Projection=All_high,AND(Projection=Individual,$C12=High)),'A-proj. calcs'!Y44,"")))</f>
        <v>478605.74988335941</v>
      </c>
      <c r="Y12" s="438" t="str">
        <f t="shared" si="1"/>
        <v>Growth</v>
      </c>
    </row>
    <row r="13" spans="1:26">
      <c r="A13" s="71" t="s">
        <v>253</v>
      </c>
      <c r="B13" s="228" t="s">
        <v>193</v>
      </c>
      <c r="C13" s="800" t="s">
        <v>214</v>
      </c>
      <c r="D13" s="40">
        <f>IF(OR(Projection=All_best,AND(Projection=Individual,$C13=Best)),'A-proj. calcs'!E14,IF(OR(Projection=All_low,AND(Projection=Individual,$C13=Low)),'A-proj. calcs'!E76,IF(OR(Projection=All_high,AND(Projection=Individual,$C13=High)),'A-proj. calcs'!E45,"")))</f>
        <v>200247.18531179999</v>
      </c>
      <c r="E13" s="40">
        <f>IF(OR(Projection=All_best,AND(Projection=Individual,$C13=Best)),'A-proj. calcs'!F14,IF(OR(Projection=All_low,AND(Projection=Individual,$C13=Low)),'A-proj. calcs'!F76,IF(OR(Projection=All_high,AND(Projection=Individual,$C13=High)),'A-proj. calcs'!F45,"")))</f>
        <v>196242.24160556396</v>
      </c>
      <c r="F13" s="40">
        <f>IF(OR(Projection=All_best,AND(Projection=Individual,$C13=Best)),'A-proj. calcs'!G14,IF(OR(Projection=All_low,AND(Projection=Individual,$C13=Low)),'A-proj. calcs'!G76,IF(OR(Projection=All_high,AND(Projection=Individual,$C13=High)),'A-proj. calcs'!G45,"")))</f>
        <v>192317.39677345267</v>
      </c>
      <c r="G13" s="40">
        <f>IF(OR(Projection=All_best,AND(Projection=Individual,$C13=Best)),'A-proj. calcs'!H14,IF(OR(Projection=All_low,AND(Projection=Individual,$C13=Low)),'A-proj. calcs'!H76,IF(OR(Projection=All_high,AND(Projection=Individual,$C13=High)),'A-proj. calcs'!H45,"")))</f>
        <v>188471.04883798363</v>
      </c>
      <c r="H13" s="40">
        <f>IF(OR(Projection=All_best,AND(Projection=Individual,$C13=Best)),'A-proj. calcs'!I14,IF(OR(Projection=All_low,AND(Projection=Individual,$C13=Low)),'A-proj. calcs'!I76,IF(OR(Projection=All_high,AND(Projection=Individual,$C13=High)),'A-proj. calcs'!I45,"")))</f>
        <v>184701.62786122394</v>
      </c>
      <c r="I13" s="40">
        <f>IF(OR(Projection=All_best,AND(Projection=Individual,$C13=Best)),'A-proj. calcs'!J14,IF(OR(Projection=All_low,AND(Projection=Individual,$C13=Low)),'A-proj. calcs'!J76,IF(OR(Projection=All_high,AND(Projection=Individual,$C13=High)),'A-proj. calcs'!J45,"")))</f>
        <v>181007.59530399949</v>
      </c>
      <c r="J13" s="40">
        <f>IF(OR(Projection=All_best,AND(Projection=Individual,$C13=Best)),'A-proj. calcs'!K14,IF(OR(Projection=All_low,AND(Projection=Individual,$C13=Low)),'A-proj. calcs'!K76,IF(OR(Projection=All_high,AND(Projection=Individual,$C13=High)),'A-proj. calcs'!K45,"")))</f>
        <v>177387.44339791947</v>
      </c>
      <c r="K13" s="40">
        <f>IF(OR(Projection=All_best,AND(Projection=Individual,$C13=Best)),'A-proj. calcs'!L14,IF(OR(Projection=All_low,AND(Projection=Individual,$C13=Low)),'A-proj. calcs'!L76,IF(OR(Projection=All_high,AND(Projection=Individual,$C13=High)),'A-proj. calcs'!L45,"")))</f>
        <v>173839.69452996107</v>
      </c>
      <c r="L13" s="40">
        <f>IF(OR(Projection=All_best,AND(Projection=Individual,$C13=Best)),'A-proj. calcs'!M14,IF(OR(Projection=All_low,AND(Projection=Individual,$C13=Low)),'A-proj. calcs'!M76,IF(OR(Projection=All_high,AND(Projection=Individual,$C13=High)),'A-proj. calcs'!M45,"")))</f>
        <v>170362.90063936185</v>
      </c>
      <c r="M13" s="40">
        <f>IF(OR(Projection=All_best,AND(Projection=Individual,$C13=Best)),'A-proj. calcs'!N14,IF(OR(Projection=All_low,AND(Projection=Individual,$C13=Low)),'A-proj. calcs'!N76,IF(OR(Projection=All_high,AND(Projection=Individual,$C13=High)),'A-proj. calcs'!N45,"")))</f>
        <v>166955.64262657464</v>
      </c>
      <c r="N13" s="40">
        <f>IF(OR(Projection=All_best,AND(Projection=Individual,$C13=Best)),'A-proj. calcs'!O14,IF(OR(Projection=All_low,AND(Projection=Individual,$C13=Low)),'A-proj. calcs'!O76,IF(OR(Projection=All_high,AND(Projection=Individual,$C13=High)),'A-proj. calcs'!O45,"")))</f>
        <v>163616.52977404313</v>
      </c>
      <c r="O13" s="40">
        <f>IF(OR(Projection=All_best,AND(Projection=Individual,$C13=Best)),'A-proj. calcs'!P14,IF(OR(Projection=All_low,AND(Projection=Individual,$C13=Low)),'A-proj. calcs'!P76,IF(OR(Projection=All_high,AND(Projection=Individual,$C13=High)),'A-proj. calcs'!P45,"")))</f>
        <v>160344.19917856224</v>
      </c>
      <c r="P13" s="40">
        <f>IF(OR(Projection=All_best,AND(Projection=Individual,$C13=Best)),'A-proj. calcs'!Q14,IF(OR(Projection=All_low,AND(Projection=Individual,$C13=Low)),'A-proj. calcs'!Q76,IF(OR(Projection=All_high,AND(Projection=Individual,$C13=High)),'A-proj. calcs'!Q45,"")))</f>
        <v>157137.31519499101</v>
      </c>
      <c r="Q13" s="40">
        <f>IF(OR(Projection=All_best,AND(Projection=Individual,$C13=Best)),'A-proj. calcs'!R14,IF(OR(Projection=All_low,AND(Projection=Individual,$C13=Low)),'A-proj. calcs'!R76,IF(OR(Projection=All_high,AND(Projection=Individual,$C13=High)),'A-proj. calcs'!R45,"")))</f>
        <v>153994.56889109118</v>
      </c>
      <c r="R13" s="40">
        <f>IF(OR(Projection=All_best,AND(Projection=Individual,$C13=Best)),'A-proj. calcs'!S14,IF(OR(Projection=All_low,AND(Projection=Individual,$C13=Low)),'A-proj. calcs'!S76,IF(OR(Projection=All_high,AND(Projection=Individual,$C13=High)),'A-proj. calcs'!S45,"")))</f>
        <v>150914.67751326933</v>
      </c>
      <c r="S13" s="40">
        <f>IF(OR(Projection=All_best,AND(Projection=Individual,$C13=Best)),'A-proj. calcs'!T14,IF(OR(Projection=All_low,AND(Projection=Individual,$C13=Low)),'A-proj. calcs'!T76,IF(OR(Projection=All_high,AND(Projection=Individual,$C13=High)),'A-proj. calcs'!T45,"")))</f>
        <v>147896.38396300396</v>
      </c>
      <c r="T13" s="40">
        <f>IF(OR(Projection=All_best,AND(Projection=Individual,$C13=Best)),'A-proj. calcs'!U14,IF(OR(Projection=All_low,AND(Projection=Individual,$C13=Low)),'A-proj. calcs'!U76,IF(OR(Projection=All_high,AND(Projection=Individual,$C13=High)),'A-proj. calcs'!U45,"")))</f>
        <v>144938.45628374393</v>
      </c>
      <c r="U13" s="40">
        <f>IF(OR(Projection=All_best,AND(Projection=Individual,$C13=Best)),'A-proj. calcs'!V14,IF(OR(Projection=All_low,AND(Projection=Individual,$C13=Low)),'A-proj. calcs'!V76,IF(OR(Projection=All_high,AND(Projection=Individual,$C13=High)),'A-proj. calcs'!V45,"")))</f>
        <v>142039.68715806899</v>
      </c>
      <c r="V13" s="40">
        <f>IF(OR(Projection=All_best,AND(Projection=Individual,$C13=Best)),'A-proj. calcs'!W14,IF(OR(Projection=All_low,AND(Projection=Individual,$C13=Low)),'A-proj. calcs'!W76,IF(OR(Projection=All_high,AND(Projection=Individual,$C13=High)),'A-proj. calcs'!W45,"")))</f>
        <v>139198.89341490762</v>
      </c>
      <c r="W13" s="40">
        <f>IF(OR(Projection=All_best,AND(Projection=Individual,$C13=Best)),'A-proj. calcs'!X14,IF(OR(Projection=All_low,AND(Projection=Individual,$C13=Low)),'A-proj. calcs'!X76,IF(OR(Projection=All_high,AND(Projection=Individual,$C13=High)),'A-proj. calcs'!X45,"")))</f>
        <v>136414.91554660944</v>
      </c>
      <c r="X13" s="40">
        <f>IF(OR(Projection=All_best,AND(Projection=Individual,$C13=Best)),'A-proj. calcs'!Y14,IF(OR(Projection=All_low,AND(Projection=Individual,$C13=Low)),'A-proj. calcs'!Y76,IF(OR(Projection=All_high,AND(Projection=Individual,$C13=High)),'A-proj. calcs'!Y45,"")))</f>
        <v>133686.61723567729</v>
      </c>
      <c r="Y13" s="438" t="str">
        <f t="shared" si="1"/>
        <v>Decline</v>
      </c>
    </row>
    <row r="14" spans="1:26">
      <c r="A14" s="71" t="s">
        <v>87</v>
      </c>
      <c r="B14" s="228" t="s">
        <v>88</v>
      </c>
      <c r="C14" s="800" t="s">
        <v>214</v>
      </c>
      <c r="D14" s="40">
        <f>IF(OR(Projection=All_best,AND(Projection=Individual,$C14=Best)),'A-proj. calcs'!E15,IF(OR(Projection=All_low,AND(Projection=Individual,$C14=Low)),'A-proj. calcs'!E77,IF(OR(Projection=All_high,AND(Projection=Individual,$C14=High)),'A-proj. calcs'!E46,"")))</f>
        <v>113.02525</v>
      </c>
      <c r="E14" s="40">
        <f>IF(OR(Projection=All_best,AND(Projection=Individual,$C14=Best)),'A-proj. calcs'!F15,IF(OR(Projection=All_low,AND(Projection=Individual,$C14=Low)),'A-proj. calcs'!F77,IF(OR(Projection=All_high,AND(Projection=Individual,$C14=High)),'A-proj. calcs'!F46,"")))</f>
        <v>113.02525</v>
      </c>
      <c r="F14" s="40">
        <f>IF(OR(Projection=All_best,AND(Projection=Individual,$C14=Best)),'A-proj. calcs'!G15,IF(OR(Projection=All_low,AND(Projection=Individual,$C14=Low)),'A-proj. calcs'!G77,IF(OR(Projection=All_high,AND(Projection=Individual,$C14=High)),'A-proj. calcs'!G46,"")))</f>
        <v>113.02525</v>
      </c>
      <c r="G14" s="40">
        <f>IF(OR(Projection=All_best,AND(Projection=Individual,$C14=Best)),'A-proj. calcs'!H15,IF(OR(Projection=All_low,AND(Projection=Individual,$C14=Low)),'A-proj. calcs'!H77,IF(OR(Projection=All_high,AND(Projection=Individual,$C14=High)),'A-proj. calcs'!H46,"")))</f>
        <v>113.02525</v>
      </c>
      <c r="H14" s="40">
        <f>IF(OR(Projection=All_best,AND(Projection=Individual,$C14=Best)),'A-proj. calcs'!I15,IF(OR(Projection=All_low,AND(Projection=Individual,$C14=Low)),'A-proj. calcs'!I77,IF(OR(Projection=All_high,AND(Projection=Individual,$C14=High)),'A-proj. calcs'!I46,"")))</f>
        <v>113.02525</v>
      </c>
      <c r="I14" s="40">
        <f>IF(OR(Projection=All_best,AND(Projection=Individual,$C14=Best)),'A-proj. calcs'!J15,IF(OR(Projection=All_low,AND(Projection=Individual,$C14=Low)),'A-proj. calcs'!J77,IF(OR(Projection=All_high,AND(Projection=Individual,$C14=High)),'A-proj. calcs'!J46,"")))</f>
        <v>113.02525</v>
      </c>
      <c r="J14" s="40">
        <f>IF(OR(Projection=All_best,AND(Projection=Individual,$C14=Best)),'A-proj. calcs'!K15,IF(OR(Projection=All_low,AND(Projection=Individual,$C14=Low)),'A-proj. calcs'!K77,IF(OR(Projection=All_high,AND(Projection=Individual,$C14=High)),'A-proj. calcs'!K46,"")))</f>
        <v>113.02525</v>
      </c>
      <c r="K14" s="40">
        <f>IF(OR(Projection=All_best,AND(Projection=Individual,$C14=Best)),'A-proj. calcs'!L15,IF(OR(Projection=All_low,AND(Projection=Individual,$C14=Low)),'A-proj. calcs'!L77,IF(OR(Projection=All_high,AND(Projection=Individual,$C14=High)),'A-proj. calcs'!L46,"")))</f>
        <v>113.02525</v>
      </c>
      <c r="L14" s="40">
        <f>IF(OR(Projection=All_best,AND(Projection=Individual,$C14=Best)),'A-proj. calcs'!M15,IF(OR(Projection=All_low,AND(Projection=Individual,$C14=Low)),'A-proj. calcs'!M77,IF(OR(Projection=All_high,AND(Projection=Individual,$C14=High)),'A-proj. calcs'!M46,"")))</f>
        <v>113.02525</v>
      </c>
      <c r="M14" s="40">
        <f>IF(OR(Projection=All_best,AND(Projection=Individual,$C14=Best)),'A-proj. calcs'!N15,IF(OR(Projection=All_low,AND(Projection=Individual,$C14=Low)),'A-proj. calcs'!N77,IF(OR(Projection=All_high,AND(Projection=Individual,$C14=High)),'A-proj. calcs'!N46,"")))</f>
        <v>113.02525</v>
      </c>
      <c r="N14" s="40">
        <f>IF(OR(Projection=All_best,AND(Projection=Individual,$C14=Best)),'A-proj. calcs'!O15,IF(OR(Projection=All_low,AND(Projection=Individual,$C14=Low)),'A-proj. calcs'!O77,IF(OR(Projection=All_high,AND(Projection=Individual,$C14=High)),'A-proj. calcs'!O46,"")))</f>
        <v>113.02525</v>
      </c>
      <c r="O14" s="40">
        <f>IF(OR(Projection=All_best,AND(Projection=Individual,$C14=Best)),'A-proj. calcs'!P15,IF(OR(Projection=All_low,AND(Projection=Individual,$C14=Low)),'A-proj. calcs'!P77,IF(OR(Projection=All_high,AND(Projection=Individual,$C14=High)),'A-proj. calcs'!P46,"")))</f>
        <v>113.02525</v>
      </c>
      <c r="P14" s="40">
        <f>IF(OR(Projection=All_best,AND(Projection=Individual,$C14=Best)),'A-proj. calcs'!Q15,IF(OR(Projection=All_low,AND(Projection=Individual,$C14=Low)),'A-proj. calcs'!Q77,IF(OR(Projection=All_high,AND(Projection=Individual,$C14=High)),'A-proj. calcs'!Q46,"")))</f>
        <v>113.02525</v>
      </c>
      <c r="Q14" s="40">
        <f>IF(OR(Projection=All_best,AND(Projection=Individual,$C14=Best)),'A-proj. calcs'!R15,IF(OR(Projection=All_low,AND(Projection=Individual,$C14=Low)),'A-proj. calcs'!R77,IF(OR(Projection=All_high,AND(Projection=Individual,$C14=High)),'A-proj. calcs'!R46,"")))</f>
        <v>113.02525</v>
      </c>
      <c r="R14" s="40">
        <f>IF(OR(Projection=All_best,AND(Projection=Individual,$C14=Best)),'A-proj. calcs'!S15,IF(OR(Projection=All_low,AND(Projection=Individual,$C14=Low)),'A-proj. calcs'!S77,IF(OR(Projection=All_high,AND(Projection=Individual,$C14=High)),'A-proj. calcs'!S46,"")))</f>
        <v>113.02525</v>
      </c>
      <c r="S14" s="40">
        <f>IF(OR(Projection=All_best,AND(Projection=Individual,$C14=Best)),'A-proj. calcs'!T15,IF(OR(Projection=All_low,AND(Projection=Individual,$C14=Low)),'A-proj. calcs'!T77,IF(OR(Projection=All_high,AND(Projection=Individual,$C14=High)),'A-proj. calcs'!T46,"")))</f>
        <v>113.02525</v>
      </c>
      <c r="T14" s="40">
        <f>IF(OR(Projection=All_best,AND(Projection=Individual,$C14=Best)),'A-proj. calcs'!U15,IF(OR(Projection=All_low,AND(Projection=Individual,$C14=Low)),'A-proj. calcs'!U77,IF(OR(Projection=All_high,AND(Projection=Individual,$C14=High)),'A-proj. calcs'!U46,"")))</f>
        <v>113.02525</v>
      </c>
      <c r="U14" s="40">
        <f>IF(OR(Projection=All_best,AND(Projection=Individual,$C14=Best)),'A-proj. calcs'!V15,IF(OR(Projection=All_low,AND(Projection=Individual,$C14=Low)),'A-proj. calcs'!V77,IF(OR(Projection=All_high,AND(Projection=Individual,$C14=High)),'A-proj. calcs'!V46,"")))</f>
        <v>113.02525</v>
      </c>
      <c r="V14" s="40">
        <f>IF(OR(Projection=All_best,AND(Projection=Individual,$C14=Best)),'A-proj. calcs'!W15,IF(OR(Projection=All_low,AND(Projection=Individual,$C14=Low)),'A-proj. calcs'!W77,IF(OR(Projection=All_high,AND(Projection=Individual,$C14=High)),'A-proj. calcs'!W46,"")))</f>
        <v>113.02525</v>
      </c>
      <c r="W14" s="40">
        <f>IF(OR(Projection=All_best,AND(Projection=Individual,$C14=Best)),'A-proj. calcs'!X15,IF(OR(Projection=All_low,AND(Projection=Individual,$C14=Low)),'A-proj. calcs'!X77,IF(OR(Projection=All_high,AND(Projection=Individual,$C14=High)),'A-proj. calcs'!X46,"")))</f>
        <v>113.02525</v>
      </c>
      <c r="X14" s="40">
        <f>IF(OR(Projection=All_best,AND(Projection=Individual,$C14=Best)),'A-proj. calcs'!Y15,IF(OR(Projection=All_low,AND(Projection=Individual,$C14=Low)),'A-proj. calcs'!Y77,IF(OR(Projection=All_high,AND(Projection=Individual,$C14=High)),'A-proj. calcs'!Y46,"")))</f>
        <v>113.02525</v>
      </c>
      <c r="Y14" s="438" t="str">
        <f t="shared" si="1"/>
        <v>Stable</v>
      </c>
    </row>
    <row r="15" spans="1:26">
      <c r="A15" s="71" t="s">
        <v>91</v>
      </c>
      <c r="B15" s="228" t="s">
        <v>92</v>
      </c>
      <c r="C15" s="800" t="s">
        <v>214</v>
      </c>
      <c r="D15" s="40">
        <f>IF(OR(Projection=All_best,AND(Projection=Individual,$C15=Best)),'A-proj. calcs'!E16,IF(OR(Projection=All_low,AND(Projection=Individual,$C15=Low)),'A-proj. calcs'!E78,IF(OR(Projection=All_high,AND(Projection=Individual,$C15=High)),'A-proj. calcs'!E47,"")))</f>
        <v>46251.6956049</v>
      </c>
      <c r="E15" s="40">
        <f>IF(OR(Projection=All_best,AND(Projection=Individual,$C15=Best)),'A-proj. calcs'!F16,IF(OR(Projection=All_low,AND(Projection=Individual,$C15=Low)),'A-proj. calcs'!F78,IF(OR(Projection=All_high,AND(Projection=Individual,$C15=High)),'A-proj. calcs'!F47,"")))</f>
        <v>46945.471038973505</v>
      </c>
      <c r="F15" s="40">
        <f>IF(OR(Projection=All_best,AND(Projection=Individual,$C15=Best)),'A-proj. calcs'!G16,IF(OR(Projection=All_low,AND(Projection=Individual,$C15=Low)),'A-proj. calcs'!G78,IF(OR(Projection=All_high,AND(Projection=Individual,$C15=High)),'A-proj. calcs'!G47,"")))</f>
        <v>47649.6531045581</v>
      </c>
      <c r="G15" s="40">
        <f>IF(OR(Projection=All_best,AND(Projection=Individual,$C15=Best)),'A-proj. calcs'!H16,IF(OR(Projection=All_low,AND(Projection=Individual,$C15=Low)),'A-proj. calcs'!H78,IF(OR(Projection=All_high,AND(Projection=Individual,$C15=High)),'A-proj. calcs'!H47,"")))</f>
        <v>48364.397901126467</v>
      </c>
      <c r="H15" s="40">
        <f>IF(OR(Projection=All_best,AND(Projection=Individual,$C15=Best)),'A-proj. calcs'!I16,IF(OR(Projection=All_low,AND(Projection=Individual,$C15=Low)),'A-proj. calcs'!I78,IF(OR(Projection=All_high,AND(Projection=Individual,$C15=High)),'A-proj. calcs'!I47,"")))</f>
        <v>49089.863869643355</v>
      </c>
      <c r="I15" s="40">
        <f>IF(OR(Projection=All_best,AND(Projection=Individual,$C15=Best)),'A-proj. calcs'!J16,IF(OR(Projection=All_low,AND(Projection=Individual,$C15=Low)),'A-proj. calcs'!J78,IF(OR(Projection=All_high,AND(Projection=Individual,$C15=High)),'A-proj. calcs'!J47,"")))</f>
        <v>49826.211827688006</v>
      </c>
      <c r="J15" s="40">
        <f>IF(OR(Projection=All_best,AND(Projection=Individual,$C15=Best)),'A-proj. calcs'!K16,IF(OR(Projection=All_low,AND(Projection=Individual,$C15=Low)),'A-proj. calcs'!K78,IF(OR(Projection=All_high,AND(Projection=Individual,$C15=High)),'A-proj. calcs'!K47,"")))</f>
        <v>50573.605005103316</v>
      </c>
      <c r="K15" s="40">
        <f>IF(OR(Projection=All_best,AND(Projection=Individual,$C15=Best)),'A-proj. calcs'!L16,IF(OR(Projection=All_low,AND(Projection=Individual,$C15=Low)),'A-proj. calcs'!L78,IF(OR(Projection=All_high,AND(Projection=Individual,$C15=High)),'A-proj. calcs'!L47,"")))</f>
        <v>51332.209080179855</v>
      </c>
      <c r="L15" s="40">
        <f>IF(OR(Projection=All_best,AND(Projection=Individual,$C15=Best)),'A-proj. calcs'!M16,IF(OR(Projection=All_low,AND(Projection=Individual,$C15=Low)),'A-proj. calcs'!M78,IF(OR(Projection=All_high,AND(Projection=Individual,$C15=High)),'A-proj. calcs'!M47,"")))</f>
        <v>52102.192216382558</v>
      </c>
      <c r="M15" s="40">
        <f>IF(OR(Projection=All_best,AND(Projection=Individual,$C15=Best)),'A-proj. calcs'!N16,IF(OR(Projection=All_low,AND(Projection=Individual,$C15=Low)),'A-proj. calcs'!N78,IF(OR(Projection=All_high,AND(Projection=Individual,$C15=High)),'A-proj. calcs'!N47,"")))</f>
        <v>52883.725099628296</v>
      </c>
      <c r="N15" s="40">
        <f>IF(OR(Projection=All_best,AND(Projection=Individual,$C15=Best)),'A-proj. calcs'!O16,IF(OR(Projection=All_low,AND(Projection=Individual,$C15=Low)),'A-proj. calcs'!O78,IF(OR(Projection=All_high,AND(Projection=Individual,$C15=High)),'A-proj. calcs'!O47,"")))</f>
        <v>53676.980976122715</v>
      </c>
      <c r="O15" s="40">
        <f>IF(OR(Projection=All_best,AND(Projection=Individual,$C15=Best)),'A-proj. calcs'!P16,IF(OR(Projection=All_low,AND(Projection=Individual,$C15=Low)),'A-proj. calcs'!P78,IF(OR(Projection=All_high,AND(Projection=Individual,$C15=High)),'A-proj. calcs'!P47,"")))</f>
        <v>54482.135690764546</v>
      </c>
      <c r="P15" s="40">
        <f>IF(OR(Projection=All_best,AND(Projection=Individual,$C15=Best)),'A-proj. calcs'!Q16,IF(OR(Projection=All_low,AND(Projection=Individual,$C15=Low)),'A-proj. calcs'!Q78,IF(OR(Projection=All_high,AND(Projection=Individual,$C15=High)),'A-proj. calcs'!Q47,"")))</f>
        <v>55299.367726126009</v>
      </c>
      <c r="Q15" s="40">
        <f>IF(OR(Projection=All_best,AND(Projection=Individual,$C15=Best)),'A-proj. calcs'!R16,IF(OR(Projection=All_low,AND(Projection=Individual,$C15=Low)),'A-proj. calcs'!R78,IF(OR(Projection=All_high,AND(Projection=Individual,$C15=High)),'A-proj. calcs'!R47,"")))</f>
        <v>56128.858242017879</v>
      </c>
      <c r="R15" s="40">
        <f>IF(OR(Projection=All_best,AND(Projection=Individual,$C15=Best)),'A-proj. calcs'!S16,IF(OR(Projection=All_low,AND(Projection=Individual,$C15=Low)),'A-proj. calcs'!S78,IF(OR(Projection=All_high,AND(Projection=Individual,$C15=High)),'A-proj. calcs'!S47,"")))</f>
        <v>56970.79111564815</v>
      </c>
      <c r="S15" s="40">
        <f>IF(OR(Projection=All_best,AND(Projection=Individual,$C15=Best)),'A-proj. calcs'!T16,IF(OR(Projection=All_low,AND(Projection=Individual,$C15=Low)),'A-proj. calcs'!T78,IF(OR(Projection=All_high,AND(Projection=Individual,$C15=High)),'A-proj. calcs'!T47,"")))</f>
        <v>57825.352982382865</v>
      </c>
      <c r="T15" s="40">
        <f>IF(OR(Projection=All_best,AND(Projection=Individual,$C15=Best)),'A-proj. calcs'!U16,IF(OR(Projection=All_low,AND(Projection=Individual,$C15=Low)),'A-proj. calcs'!U78,IF(OR(Projection=All_high,AND(Projection=Individual,$C15=High)),'A-proj. calcs'!U47,"")))</f>
        <v>58692.733277118597</v>
      </c>
      <c r="U15" s="40">
        <f>IF(OR(Projection=All_best,AND(Projection=Individual,$C15=Best)),'A-proj. calcs'!V16,IF(OR(Projection=All_low,AND(Projection=Individual,$C15=Low)),'A-proj. calcs'!V78,IF(OR(Projection=All_high,AND(Projection=Individual,$C15=High)),'A-proj. calcs'!V47,"")))</f>
        <v>59573.124276275375</v>
      </c>
      <c r="V15" s="40">
        <f>IF(OR(Projection=All_best,AND(Projection=Individual,$C15=Best)),'A-proj. calcs'!W16,IF(OR(Projection=All_low,AND(Projection=Individual,$C15=Low)),'A-proj. calcs'!W78,IF(OR(Projection=All_high,AND(Projection=Individual,$C15=High)),'A-proj. calcs'!W47,"")))</f>
        <v>60466.721140419497</v>
      </c>
      <c r="W15" s="40">
        <f>IF(OR(Projection=All_best,AND(Projection=Individual,$C15=Best)),'A-proj. calcs'!X16,IF(OR(Projection=All_low,AND(Projection=Individual,$C15=Low)),'A-proj. calcs'!X78,IF(OR(Projection=All_high,AND(Projection=Individual,$C15=High)),'A-proj. calcs'!X47,"")))</f>
        <v>61373.721957525784</v>
      </c>
      <c r="X15" s="40">
        <f>IF(OR(Projection=All_best,AND(Projection=Individual,$C15=Best)),'A-proj. calcs'!Y16,IF(OR(Projection=All_low,AND(Projection=Individual,$C15=Low)),'A-proj. calcs'!Y78,IF(OR(Projection=All_high,AND(Projection=Individual,$C15=High)),'A-proj. calcs'!Y47,"")))</f>
        <v>62294.32778688868</v>
      </c>
      <c r="Y15" s="438" t="str">
        <f t="shared" si="1"/>
        <v>Growth</v>
      </c>
    </row>
    <row r="16" spans="1:26">
      <c r="A16" s="71" t="s">
        <v>97</v>
      </c>
      <c r="B16" s="228" t="s">
        <v>98</v>
      </c>
      <c r="C16" s="800" t="s">
        <v>214</v>
      </c>
      <c r="D16" s="40">
        <f>IF(OR(Projection=All_best,AND(Projection=Individual,$C16=Best)),'A-proj. calcs'!E17,IF(OR(Projection=All_low,AND(Projection=Individual,$C16=Low)),'A-proj. calcs'!E79,IF(OR(Projection=All_high,AND(Projection=Individual,$C16=High)),'A-proj. calcs'!E48,"")))</f>
        <v>31201.586400599925</v>
      </c>
      <c r="E16" s="40">
        <f>IF(OR(Projection=All_best,AND(Projection=Individual,$C16=Best)),'A-proj. calcs'!F17,IF(OR(Projection=All_low,AND(Projection=Individual,$C16=Low)),'A-proj. calcs'!F79,IF(OR(Projection=All_high,AND(Projection=Individual,$C16=High)),'A-proj. calcs'!F48,"")))</f>
        <v>32075.230819816727</v>
      </c>
      <c r="F16" s="40">
        <f>IF(OR(Projection=All_best,AND(Projection=Individual,$C16=Best)),'A-proj. calcs'!G17,IF(OR(Projection=All_low,AND(Projection=Individual,$C16=Low)),'A-proj. calcs'!G79,IF(OR(Projection=All_high,AND(Projection=Individual,$C16=High)),'A-proj. calcs'!G48,"")))</f>
        <v>32973.337282771601</v>
      </c>
      <c r="G16" s="40">
        <f>IF(OR(Projection=All_best,AND(Projection=Individual,$C16=Best)),'A-proj. calcs'!H17,IF(OR(Projection=All_low,AND(Projection=Individual,$C16=Low)),'A-proj. calcs'!H79,IF(OR(Projection=All_high,AND(Projection=Individual,$C16=High)),'A-proj. calcs'!H48,"")))</f>
        <v>33896.590726689203</v>
      </c>
      <c r="H16" s="40">
        <f>IF(OR(Projection=All_best,AND(Projection=Individual,$C16=Best)),'A-proj. calcs'!I17,IF(OR(Projection=All_low,AND(Projection=Individual,$C16=Low)),'A-proj. calcs'!I79,IF(OR(Projection=All_high,AND(Projection=Individual,$C16=High)),'A-proj. calcs'!I48,"")))</f>
        <v>34845.695267036506</v>
      </c>
      <c r="I16" s="40">
        <f>IF(OR(Projection=All_best,AND(Projection=Individual,$C16=Best)),'A-proj. calcs'!J17,IF(OR(Projection=All_low,AND(Projection=Individual,$C16=Low)),'A-proj. calcs'!J79,IF(OR(Projection=All_high,AND(Projection=Individual,$C16=High)),'A-proj. calcs'!J48,"")))</f>
        <v>35821.37473451352</v>
      </c>
      <c r="J16" s="40">
        <f>IF(OR(Projection=All_best,AND(Projection=Individual,$C16=Best)),'A-proj. calcs'!K17,IF(OR(Projection=All_low,AND(Projection=Individual,$C16=Low)),'A-proj. calcs'!K79,IF(OR(Projection=All_high,AND(Projection=Individual,$C16=High)),'A-proj. calcs'!K48,"")))</f>
        <v>36824.373227079908</v>
      </c>
      <c r="K16" s="40">
        <f>IF(OR(Projection=All_best,AND(Projection=Individual,$C16=Best)),'A-proj. calcs'!L17,IF(OR(Projection=All_low,AND(Projection=Individual,$C16=Low)),'A-proj. calcs'!L79,IF(OR(Projection=All_high,AND(Projection=Individual,$C16=High)),'A-proj. calcs'!L48,"")))</f>
        <v>37855.455677438149</v>
      </c>
      <c r="L16" s="40">
        <f>IF(OR(Projection=All_best,AND(Projection=Individual,$C16=Best)),'A-proj. calcs'!M17,IF(OR(Projection=All_low,AND(Projection=Individual,$C16=Low)),'A-proj. calcs'!M79,IF(OR(Projection=All_high,AND(Projection=Individual,$C16=High)),'A-proj. calcs'!M48,"")))</f>
        <v>38915.408436406404</v>
      </c>
      <c r="M16" s="40">
        <f>IF(OR(Projection=All_best,AND(Projection=Individual,$C16=Best)),'A-proj. calcs'!N17,IF(OR(Projection=All_low,AND(Projection=Individual,$C16=Low)),'A-proj. calcs'!N79,IF(OR(Projection=All_high,AND(Projection=Individual,$C16=High)),'A-proj. calcs'!N48,"")))</f>
        <v>40005.039872625792</v>
      </c>
      <c r="N16" s="40">
        <f>IF(OR(Projection=All_best,AND(Projection=Individual,$C16=Best)),'A-proj. calcs'!O17,IF(OR(Projection=All_low,AND(Projection=Individual,$C16=Low)),'A-proj. calcs'!O79,IF(OR(Projection=All_high,AND(Projection=Individual,$C16=High)),'A-proj. calcs'!O48,"")))</f>
        <v>41125.180989059314</v>
      </c>
      <c r="O16" s="40">
        <f>IF(OR(Projection=All_best,AND(Projection=Individual,$C16=Best)),'A-proj. calcs'!P17,IF(OR(Projection=All_low,AND(Projection=Individual,$C16=Low)),'A-proj. calcs'!P79,IF(OR(Projection=All_high,AND(Projection=Individual,$C16=High)),'A-proj. calcs'!P48,"")))</f>
        <v>42276.68605675298</v>
      </c>
      <c r="P16" s="40">
        <f>IF(OR(Projection=All_best,AND(Projection=Individual,$C16=Best)),'A-proj. calcs'!Q17,IF(OR(Projection=All_low,AND(Projection=Individual,$C16=Low)),'A-proj. calcs'!Q79,IF(OR(Projection=All_high,AND(Projection=Individual,$C16=High)),'A-proj. calcs'!Q48,"")))</f>
        <v>43460.433266342065</v>
      </c>
      <c r="Q16" s="40">
        <f>IF(OR(Projection=All_best,AND(Projection=Individual,$C16=Best)),'A-proj. calcs'!R17,IF(OR(Projection=All_low,AND(Projection=Individual,$C16=Low)),'A-proj. calcs'!R79,IF(OR(Projection=All_high,AND(Projection=Individual,$C16=High)),'A-proj. calcs'!R48,"")))</f>
        <v>44677.325397799628</v>
      </c>
      <c r="R16" s="40">
        <f>IF(OR(Projection=All_best,AND(Projection=Individual,$C16=Best)),'A-proj. calcs'!S17,IF(OR(Projection=All_low,AND(Projection=Individual,$C16=Low)),'A-proj. calcs'!S79,IF(OR(Projection=All_high,AND(Projection=Individual,$C16=High)),'A-proj. calcs'!S48,"")))</f>
        <v>45928.290508938029</v>
      </c>
      <c r="S16" s="40">
        <f>IF(OR(Projection=All_best,AND(Projection=Individual,$C16=Best)),'A-proj. calcs'!T17,IF(OR(Projection=All_low,AND(Projection=Individual,$C16=Low)),'A-proj. calcs'!T79,IF(OR(Projection=All_high,AND(Projection=Individual,$C16=High)),'A-proj. calcs'!T48,"")))</f>
        <v>47214.282643188293</v>
      </c>
      <c r="T16" s="40">
        <f>IF(OR(Projection=All_best,AND(Projection=Individual,$C16=Best)),'A-proj. calcs'!U17,IF(OR(Projection=All_low,AND(Projection=Individual,$C16=Low)),'A-proj. calcs'!U79,IF(OR(Projection=All_high,AND(Projection=Individual,$C16=High)),'A-proj. calcs'!U48,"")))</f>
        <v>48536.282557197577</v>
      </c>
      <c r="U16" s="40">
        <f>IF(OR(Projection=All_best,AND(Projection=Individual,$C16=Best)),'A-proj. calcs'!V17,IF(OR(Projection=All_low,AND(Projection=Individual,$C16=Low)),'A-proj. calcs'!V79,IF(OR(Projection=All_high,AND(Projection=Individual,$C16=High)),'A-proj. calcs'!V48,"")))</f>
        <v>49895.298468799105</v>
      </c>
      <c r="V16" s="40">
        <f>IF(OR(Projection=All_best,AND(Projection=Individual,$C16=Best)),'A-proj. calcs'!W17,IF(OR(Projection=All_low,AND(Projection=Individual,$C16=Low)),'A-proj. calcs'!W79,IF(OR(Projection=All_high,AND(Projection=Individual,$C16=High)),'A-proj. calcs'!W48,"")))</f>
        <v>51292.366825925485</v>
      </c>
      <c r="W16" s="40">
        <f>IF(OR(Projection=All_best,AND(Projection=Individual,$C16=Best)),'A-proj. calcs'!X17,IF(OR(Projection=All_low,AND(Projection=Individual,$C16=Low)),'A-proj. calcs'!X79,IF(OR(Projection=All_high,AND(Projection=Individual,$C16=High)),'A-proj. calcs'!X48,"")))</f>
        <v>52728.553097051394</v>
      </c>
      <c r="X16" s="40">
        <f>IF(OR(Projection=All_best,AND(Projection=Individual,$C16=Best)),'A-proj. calcs'!Y17,IF(OR(Projection=All_low,AND(Projection=Individual,$C16=Low)),'A-proj. calcs'!Y79,IF(OR(Projection=All_high,AND(Projection=Individual,$C16=High)),'A-proj. calcs'!Y48,"")))</f>
        <v>54204.952583768834</v>
      </c>
      <c r="Y16" s="438" t="str">
        <f t="shared" si="1"/>
        <v>Growth</v>
      </c>
    </row>
    <row r="17" spans="1:25">
      <c r="A17" s="71" t="s">
        <v>107</v>
      </c>
      <c r="B17" s="228" t="s">
        <v>108</v>
      </c>
      <c r="C17" s="800" t="s">
        <v>214</v>
      </c>
      <c r="D17" s="40">
        <f>IF(OR(Projection=All_best,AND(Projection=Individual,$C17=Best)),'A-proj. calcs'!E18,IF(OR(Projection=All_low,AND(Projection=Individual,$C17=Low)),'A-proj. calcs'!E80,IF(OR(Projection=All_high,AND(Projection=Individual,$C17=High)),'A-proj. calcs'!E49,"")))</f>
        <v>3733.3777087999997</v>
      </c>
      <c r="E17" s="40">
        <f>IF(OR(Projection=All_best,AND(Projection=Individual,$C17=Best)),'A-proj. calcs'!F18,IF(OR(Projection=All_low,AND(Projection=Individual,$C17=Low)),'A-proj. calcs'!F80,IF(OR(Projection=All_high,AND(Projection=Individual,$C17=High)),'A-proj. calcs'!F49,"")))</f>
        <v>3837.9122846463997</v>
      </c>
      <c r="F17" s="40">
        <f>IF(OR(Projection=All_best,AND(Projection=Individual,$C17=Best)),'A-proj. calcs'!G18,IF(OR(Projection=All_low,AND(Projection=Individual,$C17=Low)),'A-proj. calcs'!G80,IF(OR(Projection=All_high,AND(Projection=Individual,$C17=High)),'A-proj. calcs'!G49,"")))</f>
        <v>3945.3738286164989</v>
      </c>
      <c r="G17" s="40">
        <f>IF(OR(Projection=All_best,AND(Projection=Individual,$C17=Best)),'A-proj. calcs'!H18,IF(OR(Projection=All_low,AND(Projection=Individual,$C17=Low)),'A-proj. calcs'!H80,IF(OR(Projection=All_high,AND(Projection=Individual,$C17=High)),'A-proj. calcs'!H49,"")))</f>
        <v>4055.8442958177611</v>
      </c>
      <c r="H17" s="40">
        <f>IF(OR(Projection=All_best,AND(Projection=Individual,$C17=Best)),'A-proj. calcs'!I18,IF(OR(Projection=All_low,AND(Projection=Individual,$C17=Low)),'A-proj. calcs'!I80,IF(OR(Projection=All_high,AND(Projection=Individual,$C17=High)),'A-proj. calcs'!I49,"")))</f>
        <v>4169.4079361006588</v>
      </c>
      <c r="I17" s="40">
        <f>IF(OR(Projection=All_best,AND(Projection=Individual,$C17=Best)),'A-proj. calcs'!J18,IF(OR(Projection=All_low,AND(Projection=Individual,$C17=Low)),'A-proj. calcs'!J80,IF(OR(Projection=All_high,AND(Projection=Individual,$C17=High)),'A-proj. calcs'!J49,"")))</f>
        <v>4286.1513583114775</v>
      </c>
      <c r="J17" s="40">
        <f>IF(OR(Projection=All_best,AND(Projection=Individual,$C17=Best)),'A-proj. calcs'!K18,IF(OR(Projection=All_low,AND(Projection=Individual,$C17=Low)),'A-proj. calcs'!K80,IF(OR(Projection=All_high,AND(Projection=Individual,$C17=High)),'A-proj. calcs'!K49,"")))</f>
        <v>4406.1635963441986</v>
      </c>
      <c r="K17" s="40">
        <f>IF(OR(Projection=All_best,AND(Projection=Individual,$C17=Best)),'A-proj. calcs'!L18,IF(OR(Projection=All_low,AND(Projection=Individual,$C17=Low)),'A-proj. calcs'!L80,IF(OR(Projection=All_high,AND(Projection=Individual,$C17=High)),'A-proj. calcs'!L49,"")))</f>
        <v>4529.5361770418367</v>
      </c>
      <c r="L17" s="40">
        <f>IF(OR(Projection=All_best,AND(Projection=Individual,$C17=Best)),'A-proj. calcs'!M18,IF(OR(Projection=All_low,AND(Projection=Individual,$C17=Low)),'A-proj. calcs'!M80,IF(OR(Projection=All_high,AND(Projection=Individual,$C17=High)),'A-proj. calcs'!M49,"")))</f>
        <v>4656.3631899990078</v>
      </c>
      <c r="M17" s="40">
        <f>IF(OR(Projection=All_best,AND(Projection=Individual,$C17=Best)),'A-proj. calcs'!N18,IF(OR(Projection=All_low,AND(Projection=Individual,$C17=Low)),'A-proj. calcs'!N80,IF(OR(Projection=All_high,AND(Projection=Individual,$C17=High)),'A-proj. calcs'!N49,"")))</f>
        <v>4786.7413593189794</v>
      </c>
      <c r="N17" s="40">
        <f>IF(OR(Projection=All_best,AND(Projection=Individual,$C17=Best)),'A-proj. calcs'!O18,IF(OR(Projection=All_low,AND(Projection=Individual,$C17=Low)),'A-proj. calcs'!O80,IF(OR(Projection=All_high,AND(Projection=Individual,$C17=High)),'A-proj. calcs'!O49,"")))</f>
        <v>4920.7701173799114</v>
      </c>
      <c r="O17" s="40">
        <f>IF(OR(Projection=All_best,AND(Projection=Individual,$C17=Best)),'A-proj. calcs'!P18,IF(OR(Projection=All_low,AND(Projection=Individual,$C17=Low)),'A-proj. calcs'!P80,IF(OR(Projection=All_high,AND(Projection=Individual,$C17=High)),'A-proj. calcs'!P49,"")))</f>
        <v>5058.5516806665491</v>
      </c>
      <c r="P17" s="40">
        <f>IF(OR(Projection=All_best,AND(Projection=Individual,$C17=Best)),'A-proj. calcs'!Q18,IF(OR(Projection=All_low,AND(Projection=Individual,$C17=Low)),'A-proj. calcs'!Q80,IF(OR(Projection=All_high,AND(Projection=Individual,$C17=High)),'A-proj. calcs'!Q49,"")))</f>
        <v>5200.1911277252129</v>
      </c>
      <c r="Q17" s="40">
        <f>IF(OR(Projection=All_best,AND(Projection=Individual,$C17=Best)),'A-proj. calcs'!R18,IF(OR(Projection=All_low,AND(Projection=Individual,$C17=Low)),'A-proj. calcs'!R80,IF(OR(Projection=All_high,AND(Projection=Individual,$C17=High)),'A-proj. calcs'!R49,"")))</f>
        <v>5345.796479301519</v>
      </c>
      <c r="R17" s="40">
        <f>IF(OR(Projection=All_best,AND(Projection=Individual,$C17=Best)),'A-proj. calcs'!S18,IF(OR(Projection=All_low,AND(Projection=Individual,$C17=Low)),'A-proj. calcs'!S80,IF(OR(Projection=All_high,AND(Projection=Individual,$C17=High)),'A-proj. calcs'!S49,"")))</f>
        <v>5495.4787807219618</v>
      </c>
      <c r="S17" s="40">
        <f>IF(OR(Projection=All_best,AND(Projection=Individual,$C17=Best)),'A-proj. calcs'!T18,IF(OR(Projection=All_low,AND(Projection=Individual,$C17=Low)),'A-proj. calcs'!T80,IF(OR(Projection=All_high,AND(Projection=Individual,$C17=High)),'A-proj. calcs'!T49,"")))</f>
        <v>5649.3521865821767</v>
      </c>
      <c r="T17" s="40">
        <f>IF(OR(Projection=All_best,AND(Projection=Individual,$C17=Best)),'A-proj. calcs'!U18,IF(OR(Projection=All_low,AND(Projection=Individual,$C17=Low)),'A-proj. calcs'!U80,IF(OR(Projection=All_high,AND(Projection=Individual,$C17=High)),'A-proj. calcs'!U49,"")))</f>
        <v>5807.5340478064772</v>
      </c>
      <c r="U17" s="40">
        <f>IF(OR(Projection=All_best,AND(Projection=Individual,$C17=Best)),'A-proj. calcs'!V18,IF(OR(Projection=All_low,AND(Projection=Individual,$C17=Low)),'A-proj. calcs'!V80,IF(OR(Projection=All_high,AND(Projection=Individual,$C17=High)),'A-proj. calcs'!V49,"")))</f>
        <v>5970.1450011450588</v>
      </c>
      <c r="V17" s="40">
        <f>IF(OR(Projection=All_best,AND(Projection=Individual,$C17=Best)),'A-proj. calcs'!W18,IF(OR(Projection=All_low,AND(Projection=Individual,$C17=Low)),'A-proj. calcs'!W80,IF(OR(Projection=All_high,AND(Projection=Individual,$C17=High)),'A-proj. calcs'!W49,"")))</f>
        <v>6137.3090611771213</v>
      </c>
      <c r="W17" s="40">
        <f>IF(OR(Projection=All_best,AND(Projection=Individual,$C17=Best)),'A-proj. calcs'!X18,IF(OR(Projection=All_low,AND(Projection=Individual,$C17=Low)),'A-proj. calcs'!X80,IF(OR(Projection=All_high,AND(Projection=Individual,$C17=High)),'A-proj. calcs'!X49,"")))</f>
        <v>6309.1537148900807</v>
      </c>
      <c r="X17" s="40">
        <f>IF(OR(Projection=All_best,AND(Projection=Individual,$C17=Best)),'A-proj. calcs'!Y18,IF(OR(Projection=All_low,AND(Projection=Individual,$C17=Low)),'A-proj. calcs'!Y80,IF(OR(Projection=All_high,AND(Projection=Individual,$C17=High)),'A-proj. calcs'!Y49,"")))</f>
        <v>6485.8100189070028</v>
      </c>
      <c r="Y17" s="438" t="str">
        <f t="shared" si="1"/>
        <v>Growth</v>
      </c>
    </row>
    <row r="18" spans="1:25">
      <c r="A18" s="71" t="s">
        <v>115</v>
      </c>
      <c r="B18" s="228" t="s">
        <v>116</v>
      </c>
      <c r="C18" s="800" t="s">
        <v>214</v>
      </c>
      <c r="D18" s="40">
        <f>IF(OR(Projection=All_best,AND(Projection=Individual,$C18=Best)),'A-proj. calcs'!E19,IF(OR(Projection=All_low,AND(Projection=Individual,$C18=Low)),'A-proj. calcs'!E81,IF(OR(Projection=All_high,AND(Projection=Individual,$C18=High)),'A-proj. calcs'!E50,"")))</f>
        <v>669037.09467162204</v>
      </c>
      <c r="E18" s="40">
        <f>IF(OR(Projection=All_best,AND(Projection=Individual,$C18=Best)),'A-proj. calcs'!F19,IF(OR(Projection=All_low,AND(Projection=Individual,$C18=Low)),'A-proj. calcs'!F81,IF(OR(Projection=All_high,AND(Projection=Individual,$C18=High)),'A-proj. calcs'!F50,"")))</f>
        <v>703665.40086068492</v>
      </c>
      <c r="F18" s="40">
        <f>IF(OR(Projection=All_best,AND(Projection=Individual,$C18=Best)),'A-proj. calcs'!G19,IF(OR(Projection=All_low,AND(Projection=Individual,$C18=Low)),'A-proj. calcs'!G81,IF(OR(Projection=All_high,AND(Projection=Individual,$C18=High)),'A-proj. calcs'!G50,"")))</f>
        <v>740960.08662630559</v>
      </c>
      <c r="G18" s="40">
        <f>IF(OR(Projection=All_best,AND(Projection=Individual,$C18=Best)),'A-proj. calcs'!H19,IF(OR(Projection=All_low,AND(Projection=Individual,$C18=Low)),'A-proj. calcs'!H81,IF(OR(Projection=All_high,AND(Projection=Individual,$C18=High)),'A-proj. calcs'!H50,"")))</f>
        <v>781126.46319587901</v>
      </c>
      <c r="H18" s="40">
        <f>IF(OR(Projection=All_best,AND(Projection=Individual,$C18=Best)),'A-proj. calcs'!I19,IF(OR(Projection=All_low,AND(Projection=Individual,$C18=Low)),'A-proj. calcs'!I81,IF(OR(Projection=All_high,AND(Projection=Individual,$C18=High)),'A-proj. calcs'!I50,"")))</f>
        <v>824385.65076130966</v>
      </c>
      <c r="I18" s="40">
        <f>IF(OR(Projection=All_best,AND(Projection=Individual,$C18=Best)),'A-proj. calcs'!J19,IF(OR(Projection=All_low,AND(Projection=Individual,$C18=Low)),'A-proj. calcs'!J81,IF(OR(Projection=All_high,AND(Projection=Individual,$C18=High)),'A-proj. calcs'!J50,"")))</f>
        <v>870975.79576927843</v>
      </c>
      <c r="J18" s="40">
        <f>IF(OR(Projection=All_best,AND(Projection=Individual,$C18=Best)),'A-proj. calcs'!K19,IF(OR(Projection=All_low,AND(Projection=Individual,$C18=Low)),'A-proj. calcs'!K81,IF(OR(Projection=All_high,AND(Projection=Individual,$C18=High)),'A-proj. calcs'!K50,"")))</f>
        <v>921153.3819428609</v>
      </c>
      <c r="K18" s="40">
        <f>IF(OR(Projection=All_best,AND(Projection=Individual,$C18=Best)),'A-proj. calcs'!L19,IF(OR(Projection=All_low,AND(Projection=Individual,$C18=Low)),'A-proj. calcs'!L81,IF(OR(Projection=All_high,AND(Projection=Individual,$C18=High)),'A-proj. calcs'!L50,"")))</f>
        <v>975194.64225180913</v>
      </c>
      <c r="L18" s="40">
        <f>IF(OR(Projection=All_best,AND(Projection=Individual,$C18=Best)),'A-proj. calcs'!M19,IF(OR(Projection=All_low,AND(Projection=Individual,$C18=Low)),'A-proj. calcs'!M81,IF(OR(Projection=All_high,AND(Projection=Individual,$C18=High)),'A-proj. calcs'!M50,"")))</f>
        <v>1033397.0796045463</v>
      </c>
      <c r="M18" s="40">
        <f>IF(OR(Projection=All_best,AND(Projection=Individual,$C18=Best)),'A-proj. calcs'!N19,IF(OR(Projection=All_low,AND(Projection=Individual,$C18=Low)),'A-proj. calcs'!N81,IF(OR(Projection=All_high,AND(Projection=Individual,$C18=High)),'A-proj. calcs'!N50,"")))</f>
        <v>1096081.1046334442</v>
      </c>
      <c r="N18" s="40">
        <f>IF(OR(Projection=All_best,AND(Projection=Individual,$C18=Best)),'A-proj. calcs'!O19,IF(OR(Projection=All_low,AND(Projection=Individual,$C18=Low)),'A-proj. calcs'!O81,IF(OR(Projection=All_high,AND(Projection=Individual,$C18=High)),'A-proj. calcs'!O50,"")))</f>
        <v>1163591.7995895674</v>
      </c>
      <c r="O18" s="40">
        <f>IF(OR(Projection=All_best,AND(Projection=Individual,$C18=Best)),'A-proj. calcs'!P19,IF(OR(Projection=All_low,AND(Projection=Individual,$C18=Low)),'A-proj. calcs'!P81,IF(OR(Projection=All_high,AND(Projection=Individual,$C18=High)),'A-proj. calcs'!P50,"")))</f>
        <v>1236300.8180573122</v>
      </c>
      <c r="P18" s="40">
        <f>IF(OR(Projection=All_best,AND(Projection=Individual,$C18=Best)),'A-proj. calcs'!Q19,IF(OR(Projection=All_low,AND(Projection=Individual,$C18=Low)),'A-proj. calcs'!Q81,IF(OR(Projection=All_high,AND(Projection=Individual,$C18=High)),'A-proj. calcs'!Q50,"")))</f>
        <v>1314608.4309470728</v>
      </c>
      <c r="Q18" s="40">
        <f>IF(OR(Projection=All_best,AND(Projection=Individual,$C18=Best)),'A-proj. calcs'!R19,IF(OR(Projection=All_low,AND(Projection=Individual,$C18=Low)),'A-proj. calcs'!R81,IF(OR(Projection=All_high,AND(Projection=Individual,$C18=High)),'A-proj. calcs'!R50,"")))</f>
        <v>1398945.7300293455</v>
      </c>
      <c r="R18" s="40">
        <f>IF(OR(Projection=All_best,AND(Projection=Individual,$C18=Best)),'A-proj. calcs'!S19,IF(OR(Projection=All_low,AND(Projection=Individual,$C18=Low)),'A-proj. calcs'!S81,IF(OR(Projection=All_high,AND(Projection=Individual,$C18=High)),'A-proj. calcs'!S50,"")))</f>
        <v>1489777.001140953</v>
      </c>
      <c r="S18" s="40">
        <f>IF(OR(Projection=All_best,AND(Projection=Individual,$C18=Best)),'A-proj. calcs'!T19,IF(OR(Projection=All_low,AND(Projection=Individual,$C18=Low)),'A-proj. calcs'!T81,IF(OR(Projection=All_high,AND(Projection=Individual,$C18=High)),'A-proj. calcs'!T50,"")))</f>
        <v>1587602.2801281542</v>
      </c>
      <c r="T18" s="40">
        <f>IF(OR(Projection=All_best,AND(Projection=Individual,$C18=Best)),'A-proj. calcs'!U19,IF(OR(Projection=All_low,AND(Projection=Individual,$C18=Low)),'A-proj. calcs'!U81,IF(OR(Projection=All_high,AND(Projection=Individual,$C18=High)),'A-proj. calcs'!U50,"")))</f>
        <v>1692960.1055973698</v>
      </c>
      <c r="U18" s="40">
        <f>IF(OR(Projection=All_best,AND(Projection=Individual,$C18=Best)),'A-proj. calcs'!V19,IF(OR(Projection=All_low,AND(Projection=Individual,$C18=Low)),'A-proj. calcs'!V81,IF(OR(Projection=All_high,AND(Projection=Individual,$C18=High)),'A-proj. calcs'!V50,"")))</f>
        <v>1806430.4836277151</v>
      </c>
      <c r="V18" s="40">
        <f>IF(OR(Projection=All_best,AND(Projection=Individual,$C18=Best)),'A-proj. calcs'!W19,IF(OR(Projection=All_low,AND(Projection=Individual,$C18=Low)),'A-proj. calcs'!W81,IF(OR(Projection=All_high,AND(Projection=Individual,$C18=High)),'A-proj. calcs'!W50,"")))</f>
        <v>1928638.0807663971</v>
      </c>
      <c r="W18" s="40">
        <f>IF(OR(Projection=All_best,AND(Projection=Individual,$C18=Best)),'A-proj. calcs'!X19,IF(OR(Projection=All_low,AND(Projection=Individual,$C18=Low)),'A-proj. calcs'!X81,IF(OR(Projection=All_high,AND(Projection=Individual,$C18=High)),'A-proj. calcs'!X50,"")))</f>
        <v>2060255.6628847576</v>
      </c>
      <c r="X18" s="40">
        <f>IF(OR(Projection=All_best,AND(Projection=Individual,$C18=Best)),'A-proj. calcs'!Y19,IF(OR(Projection=All_low,AND(Projection=Individual,$C18=Low)),'A-proj. calcs'!Y81,IF(OR(Projection=All_high,AND(Projection=Individual,$C18=High)),'A-proj. calcs'!Y50,"")))</f>
        <v>2202007.7988262316</v>
      </c>
      <c r="Y18" s="438" t="str">
        <f t="shared" si="1"/>
        <v>Growth</v>
      </c>
    </row>
    <row r="19" spans="1:25">
      <c r="A19" s="71" t="s">
        <v>125</v>
      </c>
      <c r="B19" s="228" t="s">
        <v>1208</v>
      </c>
      <c r="C19" s="800" t="s">
        <v>214</v>
      </c>
      <c r="D19" s="40">
        <f>IF(OR(Projection=All_best,AND(Projection=Individual,$C19=Best)),'A-proj. calcs'!E20,IF(OR(Projection=All_low,AND(Projection=Individual,$C19=Low)),'A-proj. calcs'!E82,IF(OR(Projection=All_high,AND(Projection=Individual,$C19=High)),'A-proj. calcs'!E51,"")))</f>
        <v>293354.44808939443</v>
      </c>
      <c r="E19" s="40">
        <f>IF(OR(Projection=All_best,AND(Projection=Individual,$C19=Best)),'A-proj. calcs'!F20,IF(OR(Projection=All_low,AND(Projection=Individual,$C19=Low)),'A-proj. calcs'!F82,IF(OR(Projection=All_high,AND(Projection=Individual,$C19=High)),'A-proj. calcs'!F51,"")))</f>
        <v>299808.24594736111</v>
      </c>
      <c r="F19" s="40">
        <f>IF(OR(Projection=All_best,AND(Projection=Individual,$C19=Best)),'A-proj. calcs'!G20,IF(OR(Projection=All_low,AND(Projection=Individual,$C19=Low)),'A-proj. calcs'!G82,IF(OR(Projection=All_high,AND(Projection=Individual,$C19=High)),'A-proj. calcs'!G51,"")))</f>
        <v>306404.02735820308</v>
      </c>
      <c r="G19" s="40">
        <f>IF(OR(Projection=All_best,AND(Projection=Individual,$C19=Best)),'A-proj. calcs'!H20,IF(OR(Projection=All_low,AND(Projection=Individual,$C19=Low)),'A-proj. calcs'!H82,IF(OR(Projection=All_high,AND(Projection=Individual,$C19=High)),'A-proj. calcs'!H51,"")))</f>
        <v>313144.91596008348</v>
      </c>
      <c r="H19" s="40">
        <f>IF(OR(Projection=All_best,AND(Projection=Individual,$C19=Best)),'A-proj. calcs'!I20,IF(OR(Projection=All_low,AND(Projection=Individual,$C19=Low)),'A-proj. calcs'!I82,IF(OR(Projection=All_high,AND(Projection=Individual,$C19=High)),'A-proj. calcs'!I51,"")))</f>
        <v>320034.10411120532</v>
      </c>
      <c r="I19" s="40">
        <f>IF(OR(Projection=All_best,AND(Projection=Individual,$C19=Best)),'A-proj. calcs'!J20,IF(OR(Projection=All_low,AND(Projection=Individual,$C19=Low)),'A-proj. calcs'!J82,IF(OR(Projection=All_high,AND(Projection=Individual,$C19=High)),'A-proj. calcs'!J51,"")))</f>
        <v>327074.85440165189</v>
      </c>
      <c r="J19" s="40">
        <f>IF(OR(Projection=All_best,AND(Projection=Individual,$C19=Best)),'A-proj. calcs'!K20,IF(OR(Projection=All_low,AND(Projection=Individual,$C19=Low)),'A-proj. calcs'!K82,IF(OR(Projection=All_high,AND(Projection=Individual,$C19=High)),'A-proj. calcs'!K51,"")))</f>
        <v>334270.50119848817</v>
      </c>
      <c r="K19" s="40">
        <f>IF(OR(Projection=All_best,AND(Projection=Individual,$C19=Best)),'A-proj. calcs'!L20,IF(OR(Projection=All_low,AND(Projection=Individual,$C19=Low)),'A-proj. calcs'!L82,IF(OR(Projection=All_high,AND(Projection=Individual,$C19=High)),'A-proj. calcs'!L51,"")))</f>
        <v>341624.45222485496</v>
      </c>
      <c r="L19" s="40">
        <f>IF(OR(Projection=All_best,AND(Projection=Individual,$C19=Best)),'A-proj. calcs'!M20,IF(OR(Projection=All_low,AND(Projection=Individual,$C19=Low)),'A-proj. calcs'!M82,IF(OR(Projection=All_high,AND(Projection=Individual,$C19=High)),'A-proj. calcs'!M51,"")))</f>
        <v>349140.19017380173</v>
      </c>
      <c r="M19" s="40">
        <f>IF(OR(Projection=All_best,AND(Projection=Individual,$C19=Best)),'A-proj. calcs'!N20,IF(OR(Projection=All_low,AND(Projection=Individual,$C19=Low)),'A-proj. calcs'!N82,IF(OR(Projection=All_high,AND(Projection=Individual,$C19=High)),'A-proj. calcs'!N51,"")))</f>
        <v>356821.27435762546</v>
      </c>
      <c r="N19" s="40">
        <f>IF(OR(Projection=All_best,AND(Projection=Individual,$C19=Best)),'A-proj. calcs'!O20,IF(OR(Projection=All_low,AND(Projection=Individual,$C19=Low)),'A-proj. calcs'!O82,IF(OR(Projection=All_high,AND(Projection=Individual,$C19=High)),'A-proj. calcs'!O51,"")))</f>
        <v>364671.34239349316</v>
      </c>
      <c r="O19" s="40">
        <f>IF(OR(Projection=All_best,AND(Projection=Individual,$C19=Best)),'A-proj. calcs'!P20,IF(OR(Projection=All_low,AND(Projection=Individual,$C19=Low)),'A-proj. calcs'!P82,IF(OR(Projection=All_high,AND(Projection=Individual,$C19=High)),'A-proj. calcs'!P51,"")))</f>
        <v>372694.11192614998</v>
      </c>
      <c r="P19" s="40">
        <f>IF(OR(Projection=All_best,AND(Projection=Individual,$C19=Best)),'A-proj. calcs'!Q20,IF(OR(Projection=All_low,AND(Projection=Individual,$C19=Low)),'A-proj. calcs'!Q82,IF(OR(Projection=All_high,AND(Projection=Individual,$C19=High)),'A-proj. calcs'!Q51,"")))</f>
        <v>380893.38238852535</v>
      </c>
      <c r="Q19" s="40">
        <f>IF(OR(Projection=All_best,AND(Projection=Individual,$C19=Best)),'A-proj. calcs'!R20,IF(OR(Projection=All_low,AND(Projection=Individual,$C19=Low)),'A-proj. calcs'!R82,IF(OR(Projection=All_high,AND(Projection=Individual,$C19=High)),'A-proj. calcs'!R51,"")))</f>
        <v>389273.03680107283</v>
      </c>
      <c r="R19" s="40">
        <f>IF(OR(Projection=All_best,AND(Projection=Individual,$C19=Best)),'A-proj. calcs'!S20,IF(OR(Projection=All_low,AND(Projection=Individual,$C19=Low)),'A-proj. calcs'!S82,IF(OR(Projection=All_high,AND(Projection=Individual,$C19=High)),'A-proj. calcs'!S51,"")))</f>
        <v>397837.04361069656</v>
      </c>
      <c r="S19" s="40">
        <f>IF(OR(Projection=All_best,AND(Projection=Individual,$C19=Best)),'A-proj. calcs'!T20,IF(OR(Projection=All_low,AND(Projection=Individual,$C19=Low)),'A-proj. calcs'!T82,IF(OR(Projection=All_high,AND(Projection=Individual,$C19=High)),'A-proj. calcs'!T51,"")))</f>
        <v>406589.45857013186</v>
      </c>
      <c r="T19" s="40">
        <f>IF(OR(Projection=All_best,AND(Projection=Individual,$C19=Best)),'A-proj. calcs'!U20,IF(OR(Projection=All_low,AND(Projection=Individual,$C19=Low)),'A-proj. calcs'!U82,IF(OR(Projection=All_high,AND(Projection=Individual,$C19=High)),'A-proj. calcs'!U51,"")))</f>
        <v>415534.42665867484</v>
      </c>
      <c r="U19" s="40">
        <f>IF(OR(Projection=All_best,AND(Projection=Individual,$C19=Best)),'A-proj. calcs'!V20,IF(OR(Projection=All_low,AND(Projection=Individual,$C19=Low)),'A-proj. calcs'!V82,IF(OR(Projection=All_high,AND(Projection=Individual,$C19=High)),'A-proj. calcs'!V51,"")))</f>
        <v>424676.18404516566</v>
      </c>
      <c r="V19" s="40">
        <f>IF(OR(Projection=All_best,AND(Projection=Individual,$C19=Best)),'A-proj. calcs'!W20,IF(OR(Projection=All_low,AND(Projection=Individual,$C19=Low)),'A-proj. calcs'!W82,IF(OR(Projection=All_high,AND(Projection=Individual,$C19=High)),'A-proj. calcs'!W51,"")))</f>
        <v>434019.06009415927</v>
      </c>
      <c r="W19" s="40">
        <f>IF(OR(Projection=All_best,AND(Projection=Individual,$C19=Best)),'A-proj. calcs'!X20,IF(OR(Projection=All_low,AND(Projection=Individual,$C19=Low)),'A-proj. calcs'!X82,IF(OR(Projection=All_high,AND(Projection=Individual,$C19=High)),'A-proj. calcs'!X51,"")))</f>
        <v>443567.47941623075</v>
      </c>
      <c r="X19" s="40">
        <f>IF(OR(Projection=All_best,AND(Projection=Individual,$C19=Best)),'A-proj. calcs'!Y20,IF(OR(Projection=All_low,AND(Projection=Individual,$C19=Low)),'A-proj. calcs'!Y82,IF(OR(Projection=All_high,AND(Projection=Individual,$C19=High)),'A-proj. calcs'!Y51,"")))</f>
        <v>453325.96396338783</v>
      </c>
      <c r="Y19" s="438" t="str">
        <f t="shared" si="1"/>
        <v>Growth</v>
      </c>
    </row>
    <row r="20" spans="1:25">
      <c r="A20" s="71" t="s">
        <v>127</v>
      </c>
      <c r="B20" s="228" t="s">
        <v>128</v>
      </c>
      <c r="C20" s="800" t="s">
        <v>214</v>
      </c>
      <c r="D20" s="40">
        <f>IF(OR(Projection=All_best,AND(Projection=Individual,$C20=Best)),'A-proj. calcs'!E21,IF(OR(Projection=All_low,AND(Projection=Individual,$C20=Low)),'A-proj. calcs'!E83,IF(OR(Projection=All_high,AND(Projection=Individual,$C20=High)),'A-proj. calcs'!E52,"")))</f>
        <v>537039.38594806276</v>
      </c>
      <c r="E20" s="40">
        <f>IF(OR(Projection=All_best,AND(Projection=Individual,$C20=Best)),'A-proj. calcs'!F21,IF(OR(Projection=All_low,AND(Projection=Individual,$C20=Low)),'A-proj. calcs'!F83,IF(OR(Projection=All_high,AND(Projection=Individual,$C20=High)),'A-proj. calcs'!F52,"")))</f>
        <v>552076.48875460844</v>
      </c>
      <c r="F20" s="40">
        <f>IF(OR(Projection=All_best,AND(Projection=Individual,$C20=Best)),'A-proj. calcs'!G21,IF(OR(Projection=All_low,AND(Projection=Individual,$C20=Low)),'A-proj. calcs'!G83,IF(OR(Projection=All_high,AND(Projection=Individual,$C20=High)),'A-proj. calcs'!G52,"")))</f>
        <v>567534.63043973758</v>
      </c>
      <c r="G20" s="40">
        <f>IF(OR(Projection=All_best,AND(Projection=Individual,$C20=Best)),'A-proj. calcs'!H21,IF(OR(Projection=All_low,AND(Projection=Individual,$C20=Low)),'A-proj. calcs'!H83,IF(OR(Projection=All_high,AND(Projection=Individual,$C20=High)),'A-proj. calcs'!H52,"")))</f>
        <v>583425.60009205015</v>
      </c>
      <c r="H20" s="40">
        <f>IF(OR(Projection=All_best,AND(Projection=Individual,$C20=Best)),'A-proj. calcs'!I21,IF(OR(Projection=All_low,AND(Projection=Individual,$C20=Low)),'A-proj. calcs'!I83,IF(OR(Projection=All_high,AND(Projection=Individual,$C20=High)),'A-proj. calcs'!I52,"")))</f>
        <v>599761.51689462783</v>
      </c>
      <c r="I20" s="40">
        <f>IF(OR(Projection=All_best,AND(Projection=Individual,$C20=Best)),'A-proj. calcs'!J21,IF(OR(Projection=All_low,AND(Projection=Individual,$C20=Low)),'A-proj. calcs'!J83,IF(OR(Projection=All_high,AND(Projection=Individual,$C20=High)),'A-proj. calcs'!J52,"")))</f>
        <v>616554.83936767722</v>
      </c>
      <c r="J20" s="40">
        <f>IF(OR(Projection=All_best,AND(Projection=Individual,$C20=Best)),'A-proj. calcs'!K21,IF(OR(Projection=All_low,AND(Projection=Individual,$C20=Low)),'A-proj. calcs'!K83,IF(OR(Projection=All_high,AND(Projection=Individual,$C20=High)),'A-proj. calcs'!K52,"")))</f>
        <v>633818.37486997223</v>
      </c>
      <c r="K20" s="40">
        <f>IF(OR(Projection=All_best,AND(Projection=Individual,$C20=Best)),'A-proj. calcs'!L21,IF(OR(Projection=All_low,AND(Projection=Individual,$C20=Low)),'A-proj. calcs'!L83,IF(OR(Projection=All_high,AND(Projection=Individual,$C20=High)),'A-proj. calcs'!L52,"")))</f>
        <v>651565.28936633142</v>
      </c>
      <c r="L20" s="40">
        <f>IF(OR(Projection=All_best,AND(Projection=Individual,$C20=Best)),'A-proj. calcs'!M21,IF(OR(Projection=All_low,AND(Projection=Individual,$C20=Low)),'A-proj. calcs'!M83,IF(OR(Projection=All_high,AND(Projection=Individual,$C20=High)),'A-proj. calcs'!M52,"")))</f>
        <v>669809.11746858875</v>
      </c>
      <c r="M20" s="40">
        <f>IF(OR(Projection=All_best,AND(Projection=Individual,$C20=Best)),'A-proj. calcs'!N21,IF(OR(Projection=All_low,AND(Projection=Individual,$C20=Low)),'A-proj. calcs'!N83,IF(OR(Projection=All_high,AND(Projection=Individual,$C20=High)),'A-proj. calcs'!N52,"")))</f>
        <v>688563.77275770914</v>
      </c>
      <c r="N20" s="40">
        <f>IF(OR(Projection=All_best,AND(Projection=Individual,$C20=Best)),'A-proj. calcs'!O21,IF(OR(Projection=All_low,AND(Projection=Individual,$C20=Low)),'A-proj. calcs'!O83,IF(OR(Projection=All_high,AND(Projection=Individual,$C20=High)),'A-proj. calcs'!O52,"")))</f>
        <v>707843.5583949252</v>
      </c>
      <c r="O20" s="40">
        <f>IF(OR(Projection=All_best,AND(Projection=Individual,$C20=Best)),'A-proj. calcs'!P21,IF(OR(Projection=All_low,AND(Projection=Individual,$C20=Low)),'A-proj. calcs'!P83,IF(OR(Projection=All_high,AND(Projection=Individual,$C20=High)),'A-proj. calcs'!P52,"")))</f>
        <v>727663.17802998307</v>
      </c>
      <c r="P20" s="40">
        <f>IF(OR(Projection=All_best,AND(Projection=Individual,$C20=Best)),'A-proj. calcs'!Q21,IF(OR(Projection=All_low,AND(Projection=Individual,$C20=Low)),'A-proj. calcs'!Q83,IF(OR(Projection=All_high,AND(Projection=Individual,$C20=High)),'A-proj. calcs'!Q52,"")))</f>
        <v>748037.74701482255</v>
      </c>
      <c r="Q20" s="40">
        <f>IF(OR(Projection=All_best,AND(Projection=Individual,$C20=Best)),'A-proj. calcs'!R21,IF(OR(Projection=All_low,AND(Projection=Individual,$C20=Low)),'A-proj. calcs'!R83,IF(OR(Projection=All_high,AND(Projection=Individual,$C20=High)),'A-proj. calcs'!R52,"")))</f>
        <v>768982.80393123766</v>
      </c>
      <c r="R20" s="40">
        <f>IF(OR(Projection=All_best,AND(Projection=Individual,$C20=Best)),'A-proj. calcs'!S21,IF(OR(Projection=All_low,AND(Projection=Individual,$C20=Low)),'A-proj. calcs'!S83,IF(OR(Projection=All_high,AND(Projection=Individual,$C20=High)),'A-proj. calcs'!S52,"")))</f>
        <v>790514.32244131225</v>
      </c>
      <c r="S20" s="40">
        <f>IF(OR(Projection=All_best,AND(Projection=Individual,$C20=Best)),'A-proj. calcs'!T21,IF(OR(Projection=All_low,AND(Projection=Individual,$C20=Low)),'A-proj. calcs'!T83,IF(OR(Projection=All_high,AND(Projection=Individual,$C20=High)),'A-proj. calcs'!T52,"")))</f>
        <v>812648.723469669</v>
      </c>
      <c r="T20" s="40">
        <f>IF(OR(Projection=All_best,AND(Projection=Individual,$C20=Best)),'A-proj. calcs'!U21,IF(OR(Projection=All_low,AND(Projection=Individual,$C20=Low)),'A-proj. calcs'!U83,IF(OR(Projection=All_high,AND(Projection=Individual,$C20=High)),'A-proj. calcs'!U52,"")))</f>
        <v>835402.88772681984</v>
      </c>
      <c r="U20" s="40">
        <f>IF(OR(Projection=All_best,AND(Projection=Individual,$C20=Best)),'A-proj. calcs'!V21,IF(OR(Projection=All_low,AND(Projection=Individual,$C20=Low)),'A-proj. calcs'!V83,IF(OR(Projection=All_high,AND(Projection=Individual,$C20=High)),'A-proj. calcs'!V52,"")))</f>
        <v>858794.16858317074</v>
      </c>
      <c r="V20" s="40">
        <f>IF(OR(Projection=All_best,AND(Projection=Individual,$C20=Best)),'A-proj. calcs'!W21,IF(OR(Projection=All_low,AND(Projection=Individual,$C20=Low)),'A-proj. calcs'!W83,IF(OR(Projection=All_high,AND(Projection=Individual,$C20=High)),'A-proj. calcs'!W52,"")))</f>
        <v>882840.40530349954</v>
      </c>
      <c r="W20" s="40">
        <f>IF(OR(Projection=All_best,AND(Projection=Individual,$C20=Best)),'A-proj. calcs'!X21,IF(OR(Projection=All_low,AND(Projection=Individual,$C20=Low)),'A-proj. calcs'!X83,IF(OR(Projection=All_high,AND(Projection=Individual,$C20=High)),'A-proj. calcs'!X52,"")))</f>
        <v>907559.93665199773</v>
      </c>
      <c r="X20" s="40">
        <f>IF(OR(Projection=All_best,AND(Projection=Individual,$C20=Best)),'A-proj. calcs'!Y21,IF(OR(Projection=All_low,AND(Projection=Individual,$C20=Low)),'A-proj. calcs'!Y83,IF(OR(Projection=All_high,AND(Projection=Individual,$C20=High)),'A-proj. calcs'!Y52,"")))</f>
        <v>932971.61487825355</v>
      </c>
      <c r="Y20" s="438" t="str">
        <f t="shared" si="1"/>
        <v>Growth</v>
      </c>
    </row>
    <row r="21" spans="1:25">
      <c r="A21" s="71" t="s">
        <v>254</v>
      </c>
      <c r="B21" s="228" t="s">
        <v>202</v>
      </c>
      <c r="C21" s="800" t="s">
        <v>214</v>
      </c>
      <c r="D21" s="844" t="str">
        <f>IF(OR(Projection=All_best,AND(Projection=Individual,$C21=Best)),'A-proj. calcs'!E22,IF(OR(Projection=All_low,AND(Projection=Individual,$C21=Low)),'A-proj. calcs'!E84,IF(OR(Projection=All_high,AND(Projection=Individual,$C21=High)),'A-proj. calcs'!E53,"")))</f>
        <v>Confidential</v>
      </c>
      <c r="E21" s="845"/>
      <c r="F21" s="845"/>
      <c r="G21" s="845"/>
      <c r="H21" s="845"/>
      <c r="I21" s="845"/>
      <c r="J21" s="845"/>
      <c r="K21" s="845"/>
      <c r="L21" s="845"/>
      <c r="M21" s="845"/>
      <c r="N21" s="845"/>
      <c r="O21" s="845"/>
      <c r="P21" s="845"/>
      <c r="Q21" s="845"/>
      <c r="R21" s="845"/>
      <c r="S21" s="845"/>
      <c r="T21" s="845"/>
      <c r="U21" s="845"/>
      <c r="V21" s="845"/>
      <c r="W21" s="845"/>
      <c r="X21" s="845"/>
      <c r="Y21" s="438" t="str">
        <f t="shared" si="1"/>
        <v>Decline</v>
      </c>
    </row>
    <row r="22" spans="1:25">
      <c r="A22" s="71" t="s">
        <v>255</v>
      </c>
      <c r="B22" s="228" t="s">
        <v>227</v>
      </c>
      <c r="C22" s="800" t="s">
        <v>214</v>
      </c>
      <c r="D22" s="40">
        <f>IF(OR(Projection=All_best,AND(Projection=Individual,$C22=Best)),'A-proj. calcs'!E23,IF(OR(Projection=All_low,AND(Projection=Individual,$C22=Low)),'A-proj. calcs'!E85,IF(OR(Projection=All_high,AND(Projection=Individual,$C22=High)),'A-proj. calcs'!E54,"")))</f>
        <v>3805.1750000000002</v>
      </c>
      <c r="E22" s="40">
        <f>IF(OR(Projection=All_best,AND(Projection=Individual,$C22=Best)),'A-proj. calcs'!F23,IF(OR(Projection=All_low,AND(Projection=Individual,$C22=Low)),'A-proj. calcs'!F85,IF(OR(Projection=All_high,AND(Projection=Individual,$C22=High)),'A-proj. calcs'!F54,"")))</f>
        <v>3424.6574999999998</v>
      </c>
      <c r="F22" s="40">
        <f>IF(OR(Projection=All_best,AND(Projection=Individual,$C22=Best)),'A-proj. calcs'!G23,IF(OR(Projection=All_low,AND(Projection=Individual,$C22=Low)),'A-proj. calcs'!G85,IF(OR(Projection=All_high,AND(Projection=Individual,$C22=High)),'A-proj. calcs'!G54,"")))</f>
        <v>10602.834249999998</v>
      </c>
      <c r="G22" s="40">
        <f>IF(OR(Projection=All_best,AND(Projection=Individual,$C22=Best)),'A-proj. calcs'!H23,IF(OR(Projection=All_low,AND(Projection=Individual,$C22=Low)),'A-proj. calcs'!H85,IF(OR(Projection=All_high,AND(Projection=Individual,$C22=High)),'A-proj. calcs'!H54,"")))</f>
        <v>10407.424712499998</v>
      </c>
      <c r="H22" s="40">
        <f>IF(OR(Projection=All_best,AND(Projection=Individual,$C22=Best)),'A-proj. calcs'!I23,IF(OR(Projection=All_low,AND(Projection=Individual,$C22=Low)),'A-proj. calcs'!I85,IF(OR(Projection=All_high,AND(Projection=Individual,$C22=High)),'A-proj. calcs'!I54,"")))</f>
        <v>10244.529237062497</v>
      </c>
      <c r="I22" s="40">
        <f>IF(OR(Projection=All_best,AND(Projection=Individual,$C22=Best)),'A-proj. calcs'!J23,IF(OR(Projection=All_low,AND(Projection=Individual,$C22=Low)),'A-proj. calcs'!J85,IF(OR(Projection=All_high,AND(Projection=Individual,$C22=High)),'A-proj. calcs'!J54,"")))</f>
        <v>10111.091014105934</v>
      </c>
      <c r="J22" s="40">
        <f>IF(OR(Projection=All_best,AND(Projection=Individual,$C22=Best)),'A-proj. calcs'!K23,IF(OR(Projection=All_low,AND(Projection=Individual,$C22=Low)),'A-proj. calcs'!K85,IF(OR(Projection=All_high,AND(Projection=Individual,$C22=High)),'A-proj. calcs'!K54,"")))</f>
        <v>10004.361833956271</v>
      </c>
      <c r="K22" s="40">
        <f>IF(OR(Projection=All_best,AND(Projection=Individual,$C22=Best)),'A-proj. calcs'!L23,IF(OR(Projection=All_low,AND(Projection=Individual,$C22=Low)),'A-proj. calcs'!L85,IF(OR(Projection=All_high,AND(Projection=Individual,$C22=High)),'A-proj. calcs'!L54,"")))</f>
        <v>9921.8712706404895</v>
      </c>
      <c r="L22" s="40">
        <f>IF(OR(Projection=All_best,AND(Projection=Individual,$C22=Best)),'A-proj. calcs'!M23,IF(OR(Projection=All_low,AND(Projection=Individual,$C22=Low)),'A-proj. calcs'!M85,IF(OR(Projection=All_high,AND(Projection=Individual,$C22=High)),'A-proj. calcs'!M54,"")))</f>
        <v>9861.398947957483</v>
      </c>
      <c r="M22" s="40">
        <f>IF(OR(Projection=All_best,AND(Projection=Individual,$C22=Best)),'A-proj. calcs'!N23,IF(OR(Projection=All_low,AND(Projection=Individual,$C22=Low)),'A-proj. calcs'!N85,IF(OR(Projection=All_high,AND(Projection=Individual,$C22=High)),'A-proj. calcs'!N54,"")))</f>
        <v>9820.9495796084921</v>
      </c>
      <c r="N22" s="40">
        <f>IF(OR(Projection=All_best,AND(Projection=Individual,$C22=Best)),'A-proj. calcs'!O23,IF(OR(Projection=All_low,AND(Projection=Individual,$C22=Low)),'A-proj. calcs'!O85,IF(OR(Projection=All_high,AND(Projection=Individual,$C22=High)),'A-proj. calcs'!O54,"")))</f>
        <v>9798.7305059911032</v>
      </c>
      <c r="O22" s="40">
        <f>IF(OR(Projection=All_best,AND(Projection=Individual,$C22=Best)),'A-proj. calcs'!P23,IF(OR(Projection=All_low,AND(Projection=Individual,$C22=Low)),'A-proj. calcs'!P85,IF(OR(Projection=All_high,AND(Projection=Individual,$C22=High)),'A-proj. calcs'!P54,"")))</f>
        <v>9793.1314780006051</v>
      </c>
      <c r="P22" s="40">
        <f>IF(OR(Projection=All_best,AND(Projection=Individual,$C22=Best)),'A-proj. calcs'!Q23,IF(OR(Projection=All_low,AND(Projection=Individual,$C22=Low)),'A-proj. calcs'!Q85,IF(OR(Projection=All_high,AND(Projection=Individual,$C22=High)),'A-proj. calcs'!Q54,"")))</f>
        <v>9802.7064631482845</v>
      </c>
      <c r="Q22" s="40">
        <f>IF(OR(Projection=All_best,AND(Projection=Individual,$C22=Best)),'A-proj. calcs'!R23,IF(OR(Projection=All_low,AND(Projection=Individual,$C22=Low)),'A-proj. calcs'!R85,IF(OR(Projection=All_high,AND(Projection=Individual,$C22=High)),'A-proj. calcs'!R54,"")))</f>
        <v>9826.1572717754116</v>
      </c>
      <c r="R22" s="40">
        <f>IF(OR(Projection=All_best,AND(Projection=Individual,$C22=Best)),'A-proj. calcs'!S23,IF(OR(Projection=All_low,AND(Projection=Individual,$C22=Low)),'A-proj. calcs'!S85,IF(OR(Projection=All_high,AND(Projection=Individual,$C22=High)),'A-proj. calcs'!S54,"")))</f>
        <v>9862.3188213639569</v>
      </c>
      <c r="S22" s="40">
        <f>IF(OR(Projection=All_best,AND(Projection=Individual,$C22=Best)),'A-proj. calcs'!T23,IF(OR(Projection=All_low,AND(Projection=Individual,$C22=Low)),'A-proj. calcs'!T85,IF(OR(Projection=All_high,AND(Projection=Individual,$C22=High)),'A-proj. calcs'!T54,"")))</f>
        <v>9910.1458751451373</v>
      </c>
      <c r="T22" s="40">
        <f>IF(OR(Projection=All_best,AND(Projection=Individual,$C22=Best)),'A-proj. calcs'!U23,IF(OR(Projection=All_low,AND(Projection=Individual,$C22=Low)),'A-proj. calcs'!U85,IF(OR(Projection=All_high,AND(Projection=Individual,$C22=High)),'A-proj. calcs'!U54,"")))</f>
        <v>9968.701107586965</v>
      </c>
      <c r="U22" s="40">
        <f>IF(OR(Projection=All_best,AND(Projection=Individual,$C22=Best)),'A-proj. calcs'!V23,IF(OR(Projection=All_low,AND(Projection=Individual,$C22=Low)),'A-proj. calcs'!V85,IF(OR(Projection=All_high,AND(Projection=Individual,$C22=High)),'A-proj. calcs'!V54,"")))</f>
        <v>10037.144364083953</v>
      </c>
      <c r="V22" s="40">
        <f>IF(OR(Projection=All_best,AND(Projection=Individual,$C22=Best)),'A-proj. calcs'!W23,IF(OR(Projection=All_low,AND(Projection=Individual,$C22=Low)),'A-proj. calcs'!W85,IF(OR(Projection=All_high,AND(Projection=Individual,$C22=High)),'A-proj. calcs'!W54,"")))</f>
        <v>10114.722995440079</v>
      </c>
      <c r="W22" s="40">
        <f>IF(OR(Projection=All_best,AND(Projection=Individual,$C22=Best)),'A-proj. calcs'!X23,IF(OR(Projection=All_low,AND(Projection=Individual,$C22=Low)),'A-proj. calcs'!X85,IF(OR(Projection=All_high,AND(Projection=Individual,$C22=High)),'A-proj. calcs'!X54,"")))</f>
        <v>10200.763159677059</v>
      </c>
      <c r="X22" s="40">
        <f>IF(OR(Projection=All_best,AND(Projection=Individual,$C22=Best)),'A-proj. calcs'!Y23,IF(OR(Projection=All_low,AND(Projection=Individual,$C22=Low)),'A-proj. calcs'!Y85,IF(OR(Projection=All_high,AND(Projection=Individual,$C22=High)),'A-proj. calcs'!Y54,"")))</f>
        <v>10294.661994447057</v>
      </c>
      <c r="Y22" s="438" t="str">
        <f t="shared" si="1"/>
        <v>Growth</v>
      </c>
    </row>
    <row r="23" spans="1:25">
      <c r="A23" s="71" t="s">
        <v>256</v>
      </c>
      <c r="B23" s="228" t="s">
        <v>372</v>
      </c>
      <c r="C23" s="800" t="s">
        <v>214</v>
      </c>
      <c r="D23" s="40">
        <f>IF(OR(Projection=All_best,AND(Projection=Individual,$C23=Best)),'A-proj. calcs'!E24,IF(OR(Projection=All_low,AND(Projection=Individual,$C23=Low)),'A-proj. calcs'!E86,IF(OR(Projection=All_high,AND(Projection=Individual,$C23=High)),'A-proj. calcs'!E55,"")))</f>
        <v>0</v>
      </c>
      <c r="E23" s="40">
        <f>IF(OR(Projection=All_best,AND(Projection=Individual,$C23=Best)),'A-proj. calcs'!F24,IF(OR(Projection=All_low,AND(Projection=Individual,$C23=Low)),'A-proj. calcs'!F86,IF(OR(Projection=All_high,AND(Projection=Individual,$C23=High)),'A-proj. calcs'!F55,"")))</f>
        <v>0</v>
      </c>
      <c r="F23" s="40">
        <f>IF(OR(Projection=All_best,AND(Projection=Individual,$C23=Best)),'A-proj. calcs'!G24,IF(OR(Projection=All_low,AND(Projection=Individual,$C23=Low)),'A-proj. calcs'!G86,IF(OR(Projection=All_high,AND(Projection=Individual,$C23=High)),'A-proj. calcs'!G55,"")))</f>
        <v>378.59</v>
      </c>
      <c r="G23" s="40">
        <f>IF(OR(Projection=All_best,AND(Projection=Individual,$C23=Best)),'A-proj. calcs'!H24,IF(OR(Projection=All_low,AND(Projection=Individual,$C23=Low)),'A-proj. calcs'!H86,IF(OR(Projection=All_high,AND(Projection=Individual,$C23=High)),'A-proj. calcs'!H55,"")))</f>
        <v>321.80149999999998</v>
      </c>
      <c r="H23" s="40">
        <f>IF(OR(Projection=All_best,AND(Projection=Individual,$C23=Best)),'A-proj. calcs'!I24,IF(OR(Projection=All_low,AND(Projection=Individual,$C23=Low)),'A-proj. calcs'!I86,IF(OR(Projection=All_high,AND(Projection=Individual,$C23=High)),'A-proj. calcs'!I55,"")))</f>
        <v>273.53127499999999</v>
      </c>
      <c r="I23" s="40">
        <f>IF(OR(Projection=All_best,AND(Projection=Individual,$C23=Best)),'A-proj. calcs'!J24,IF(OR(Projection=All_low,AND(Projection=Individual,$C23=Low)),'A-proj. calcs'!J86,IF(OR(Projection=All_high,AND(Projection=Individual,$C23=High)),'A-proj. calcs'!J55,"")))</f>
        <v>232.50158375000001</v>
      </c>
      <c r="J23" s="40">
        <f>IF(OR(Projection=All_best,AND(Projection=Individual,$C23=Best)),'A-proj. calcs'!K24,IF(OR(Projection=All_low,AND(Projection=Individual,$C23=Low)),'A-proj. calcs'!K86,IF(OR(Projection=All_high,AND(Projection=Individual,$C23=High)),'A-proj. calcs'!K55,"")))</f>
        <v>197.62634618750002</v>
      </c>
      <c r="K23" s="40">
        <f>IF(OR(Projection=All_best,AND(Projection=Individual,$C23=Best)),'A-proj. calcs'!L24,IF(OR(Projection=All_low,AND(Projection=Individual,$C23=Low)),'A-proj. calcs'!L86,IF(OR(Projection=All_high,AND(Projection=Individual,$C23=High)),'A-proj. calcs'!L55,"")))</f>
        <v>167.98239425937501</v>
      </c>
      <c r="L23" s="40">
        <f>IF(OR(Projection=All_best,AND(Projection=Individual,$C23=Best)),'A-proj. calcs'!M24,IF(OR(Projection=All_low,AND(Projection=Individual,$C23=Low)),'A-proj. calcs'!M86,IF(OR(Projection=All_high,AND(Projection=Individual,$C23=High)),'A-proj. calcs'!M55,"")))</f>
        <v>142.78503512046876</v>
      </c>
      <c r="M23" s="40">
        <f>IF(OR(Projection=All_best,AND(Projection=Individual,$C23=Best)),'A-proj. calcs'!N24,IF(OR(Projection=All_low,AND(Projection=Individual,$C23=Low)),'A-proj. calcs'!N86,IF(OR(Projection=All_high,AND(Projection=Individual,$C23=High)),'A-proj. calcs'!N55,"")))</f>
        <v>121.36727985239845</v>
      </c>
      <c r="N23" s="40">
        <f>IF(OR(Projection=All_best,AND(Projection=Individual,$C23=Best)),'A-proj. calcs'!O24,IF(OR(Projection=All_low,AND(Projection=Individual,$C23=Low)),'A-proj. calcs'!O86,IF(OR(Projection=All_high,AND(Projection=Individual,$C23=High)),'A-proj. calcs'!O55,"")))</f>
        <v>103.16218787453869</v>
      </c>
      <c r="O23" s="40">
        <f>IF(OR(Projection=All_best,AND(Projection=Individual,$C23=Best)),'A-proj. calcs'!P24,IF(OR(Projection=All_low,AND(Projection=Individual,$C23=Low)),'A-proj. calcs'!P86,IF(OR(Projection=All_high,AND(Projection=Individual,$C23=High)),'A-proj. calcs'!P55,"")))</f>
        <v>87.687859693357893</v>
      </c>
      <c r="P23" s="40">
        <f>IF(OR(Projection=All_best,AND(Projection=Individual,$C23=Best)),'A-proj. calcs'!Q24,IF(OR(Projection=All_low,AND(Projection=Individual,$C23=Low)),'A-proj. calcs'!Q86,IF(OR(Projection=All_high,AND(Projection=Individual,$C23=High)),'A-proj. calcs'!Q55,"")))</f>
        <v>74.534680739354215</v>
      </c>
      <c r="Q23" s="40">
        <f>IF(OR(Projection=All_best,AND(Projection=Individual,$C23=Best)),'A-proj. calcs'!R24,IF(OR(Projection=All_low,AND(Projection=Individual,$C23=Low)),'A-proj. calcs'!R86,IF(OR(Projection=All_high,AND(Projection=Individual,$C23=High)),'A-proj. calcs'!R55,"")))</f>
        <v>63.354478628451083</v>
      </c>
      <c r="R23" s="40">
        <f>IF(OR(Projection=All_best,AND(Projection=Individual,$C23=Best)),'A-proj. calcs'!S24,IF(OR(Projection=All_low,AND(Projection=Individual,$C23=Low)),'A-proj. calcs'!S86,IF(OR(Projection=All_high,AND(Projection=Individual,$C23=High)),'A-proj. calcs'!S55,"")))</f>
        <v>53.851306834183418</v>
      </c>
      <c r="S23" s="40">
        <f>IF(OR(Projection=All_best,AND(Projection=Individual,$C23=Best)),'A-proj. calcs'!T24,IF(OR(Projection=All_low,AND(Projection=Individual,$C23=Low)),'A-proj. calcs'!T86,IF(OR(Projection=All_high,AND(Projection=Individual,$C23=High)),'A-proj. calcs'!T55,"")))</f>
        <v>45.77361080905591</v>
      </c>
      <c r="T23" s="40">
        <f>IF(OR(Projection=All_best,AND(Projection=Individual,$C23=Best)),'A-proj. calcs'!U24,IF(OR(Projection=All_low,AND(Projection=Individual,$C23=Low)),'A-proj. calcs'!U86,IF(OR(Projection=All_high,AND(Projection=Individual,$C23=High)),'A-proj. calcs'!U55,"")))</f>
        <v>38.907569187697526</v>
      </c>
      <c r="U23" s="40">
        <f>IF(OR(Projection=All_best,AND(Projection=Individual,$C23=Best)),'A-proj. calcs'!V24,IF(OR(Projection=All_low,AND(Projection=Individual,$C23=Low)),'A-proj. calcs'!V86,IF(OR(Projection=All_high,AND(Projection=Individual,$C23=High)),'A-proj. calcs'!V55,"")))</f>
        <v>33.071433809542896</v>
      </c>
      <c r="V23" s="40">
        <f>IF(OR(Projection=All_best,AND(Projection=Individual,$C23=Best)),'A-proj. calcs'!W24,IF(OR(Projection=All_low,AND(Projection=Individual,$C23=Low)),'A-proj. calcs'!W86,IF(OR(Projection=All_high,AND(Projection=Individual,$C23=High)),'A-proj. calcs'!W55,"")))</f>
        <v>28.110718738111462</v>
      </c>
      <c r="W23" s="40">
        <f>IF(OR(Projection=All_best,AND(Projection=Individual,$C23=Best)),'A-proj. calcs'!X24,IF(OR(Projection=All_low,AND(Projection=Individual,$C23=Low)),'A-proj. calcs'!X86,IF(OR(Projection=All_high,AND(Projection=Individual,$C23=High)),'A-proj. calcs'!X55,"")))</f>
        <v>23.894110927394742</v>
      </c>
      <c r="X23" s="40">
        <f>IF(OR(Projection=All_best,AND(Projection=Individual,$C23=Best)),'A-proj. calcs'!Y24,IF(OR(Projection=All_low,AND(Projection=Individual,$C23=Low)),'A-proj. calcs'!Y86,IF(OR(Projection=All_high,AND(Projection=Individual,$C23=High)),'A-proj. calcs'!Y55,"")))</f>
        <v>20.30999428828553</v>
      </c>
      <c r="Y23" s="438" t="str">
        <f t="shared" si="1"/>
        <v>Growth</v>
      </c>
    </row>
    <row r="24" spans="1:25" s="200" customFormat="1">
      <c r="A24" s="71" t="s">
        <v>370</v>
      </c>
      <c r="B24" s="237" t="s">
        <v>371</v>
      </c>
      <c r="C24" s="800" t="s">
        <v>214</v>
      </c>
      <c r="D24" s="40">
        <f>IF(OR(Projection=All_best,AND(Projection=Individual,$C24=Best)),'A-proj. calcs'!E25,IF(OR(Projection=All_low,AND(Projection=Individual,$C24=Low)),'A-proj. calcs'!E87,IF(OR(Projection=All_high,AND(Projection=Individual,$C24=High)),'A-proj. calcs'!E56,"")))</f>
        <v>0</v>
      </c>
      <c r="E24" s="40">
        <f>IF(OR(Projection=All_best,AND(Projection=Individual,$C24=Best)),'A-proj. calcs'!F25,IF(OR(Projection=All_low,AND(Projection=Individual,$C24=Low)),'A-proj. calcs'!F87,IF(OR(Projection=All_high,AND(Projection=Individual,$C24=High)),'A-proj. calcs'!F56,"")))</f>
        <v>0</v>
      </c>
      <c r="F24" s="40">
        <f>IF(OR(Projection=All_best,AND(Projection=Individual,$C24=Best)),'A-proj. calcs'!G25,IF(OR(Projection=All_low,AND(Projection=Individual,$C24=Low)),'A-proj. calcs'!G87,IF(OR(Projection=All_high,AND(Projection=Individual,$C24=High)),'A-proj. calcs'!G56,"")))</f>
        <v>7608.8447999999999</v>
      </c>
      <c r="G24" s="40">
        <f>IF(OR(Projection=All_best,AND(Projection=Individual,$C24=Best)),'A-proj. calcs'!H25,IF(OR(Projection=All_low,AND(Projection=Individual,$C24=Low)),'A-proj. calcs'!H87,IF(OR(Projection=All_high,AND(Projection=Individual,$C24=High)),'A-proj. calcs'!H56,"")))</f>
        <v>7974.0693504000001</v>
      </c>
      <c r="H24" s="40">
        <f>IF(OR(Projection=All_best,AND(Projection=Individual,$C24=Best)),'A-proj. calcs'!I25,IF(OR(Projection=All_low,AND(Projection=Individual,$C24=Low)),'A-proj. calcs'!I87,IF(OR(Projection=All_high,AND(Projection=Individual,$C24=High)),'A-proj. calcs'!I56,"")))</f>
        <v>8356.8246792192003</v>
      </c>
      <c r="I24" s="40">
        <f>IF(OR(Projection=All_best,AND(Projection=Individual,$C24=Best)),'A-proj. calcs'!J25,IF(OR(Projection=All_low,AND(Projection=Individual,$C24=Low)),'A-proj. calcs'!J87,IF(OR(Projection=All_high,AND(Projection=Individual,$C24=High)),'A-proj. calcs'!J56,"")))</f>
        <v>8757.9522638217222</v>
      </c>
      <c r="J24" s="40">
        <f>IF(OR(Projection=All_best,AND(Projection=Individual,$C24=Best)),'A-proj. calcs'!K25,IF(OR(Projection=All_low,AND(Projection=Individual,$C24=Low)),'A-proj. calcs'!K87,IF(OR(Projection=All_high,AND(Projection=Individual,$C24=High)),'A-proj. calcs'!K56,"")))</f>
        <v>9178.3339724851648</v>
      </c>
      <c r="K24" s="40">
        <f>IF(OR(Projection=All_best,AND(Projection=Individual,$C24=Best)),'A-proj. calcs'!L25,IF(OR(Projection=All_low,AND(Projection=Individual,$C24=Low)),'A-proj. calcs'!L87,IF(OR(Projection=All_high,AND(Projection=Individual,$C24=High)),'A-proj. calcs'!L56,"")))</f>
        <v>9618.8940031644524</v>
      </c>
      <c r="L24" s="40">
        <f>IF(OR(Projection=All_best,AND(Projection=Individual,$C24=Best)),'A-proj. calcs'!M25,IF(OR(Projection=All_low,AND(Projection=Individual,$C24=Low)),'A-proj. calcs'!M87,IF(OR(Projection=All_high,AND(Projection=Individual,$C24=High)),'A-proj. calcs'!M56,"")))</f>
        <v>10080.600915316347</v>
      </c>
      <c r="M24" s="40">
        <f>IF(OR(Projection=All_best,AND(Projection=Individual,$C24=Best)),'A-proj. calcs'!N25,IF(OR(Projection=All_low,AND(Projection=Individual,$C24=Low)),'A-proj. calcs'!N87,IF(OR(Projection=All_high,AND(Projection=Individual,$C24=High)),'A-proj. calcs'!N56,"")))</f>
        <v>10564.469759251531</v>
      </c>
      <c r="N24" s="40">
        <f>IF(OR(Projection=All_best,AND(Projection=Individual,$C24=Best)),'A-proj. calcs'!O25,IF(OR(Projection=All_low,AND(Projection=Individual,$C24=Low)),'A-proj. calcs'!O87,IF(OR(Projection=All_high,AND(Projection=Individual,$C24=High)),'A-proj. calcs'!O56,"")))</f>
        <v>11071.564307695606</v>
      </c>
      <c r="O24" s="40">
        <f>IF(OR(Projection=All_best,AND(Projection=Individual,$C24=Best)),'A-proj. calcs'!P25,IF(OR(Projection=All_low,AND(Projection=Individual,$C24=Low)),'A-proj. calcs'!P87,IF(OR(Projection=All_high,AND(Projection=Individual,$C24=High)),'A-proj. calcs'!P56,"")))</f>
        <v>11602.999394464996</v>
      </c>
      <c r="P24" s="40">
        <f>IF(OR(Projection=All_best,AND(Projection=Individual,$C24=Best)),'A-proj. calcs'!Q25,IF(OR(Projection=All_low,AND(Projection=Individual,$C24=Low)),'A-proj. calcs'!Q87,IF(OR(Projection=All_high,AND(Projection=Individual,$C24=High)),'A-proj. calcs'!Q56,"")))</f>
        <v>12159.943365399316</v>
      </c>
      <c r="Q24" s="40">
        <f>IF(OR(Projection=All_best,AND(Projection=Individual,$C24=Best)),'A-proj. calcs'!R25,IF(OR(Projection=All_low,AND(Projection=Individual,$C24=Low)),'A-proj. calcs'!R87,IF(OR(Projection=All_high,AND(Projection=Individual,$C24=High)),'A-proj. calcs'!R56,"")))</f>
        <v>12743.620646938483</v>
      </c>
      <c r="R24" s="40">
        <f>IF(OR(Projection=All_best,AND(Projection=Individual,$C24=Best)),'A-proj. calcs'!S25,IF(OR(Projection=All_low,AND(Projection=Individual,$C24=Low)),'A-proj. calcs'!S87,IF(OR(Projection=All_high,AND(Projection=Individual,$C24=High)),'A-proj. calcs'!S56,"")))</f>
        <v>13355.31443799153</v>
      </c>
      <c r="S24" s="40">
        <f>IF(OR(Projection=All_best,AND(Projection=Individual,$C24=Best)),'A-proj. calcs'!T25,IF(OR(Projection=All_low,AND(Projection=Individual,$C24=Low)),'A-proj. calcs'!T87,IF(OR(Projection=All_high,AND(Projection=Individual,$C24=High)),'A-proj. calcs'!T56,"")))</f>
        <v>13996.369531015123</v>
      </c>
      <c r="T24" s="40">
        <f>IF(OR(Projection=All_best,AND(Projection=Individual,$C24=Best)),'A-proj. calcs'!U25,IF(OR(Projection=All_low,AND(Projection=Individual,$C24=Low)),'A-proj. calcs'!U87,IF(OR(Projection=All_high,AND(Projection=Individual,$C24=High)),'A-proj. calcs'!U56,"")))</f>
        <v>14668.19526850385</v>
      </c>
      <c r="U24" s="40">
        <f>IF(OR(Projection=All_best,AND(Projection=Individual,$C24=Best)),'A-proj. calcs'!V25,IF(OR(Projection=All_low,AND(Projection=Individual,$C24=Low)),'A-proj. calcs'!V87,IF(OR(Projection=All_high,AND(Projection=Individual,$C24=High)),'A-proj. calcs'!V56,"")))</f>
        <v>15372.268641392036</v>
      </c>
      <c r="V24" s="40">
        <f>IF(OR(Projection=All_best,AND(Projection=Individual,$C24=Best)),'A-proj. calcs'!W25,IF(OR(Projection=All_low,AND(Projection=Individual,$C24=Low)),'A-proj. calcs'!W87,IF(OR(Projection=All_high,AND(Projection=Individual,$C24=High)),'A-proj. calcs'!W56,"")))</f>
        <v>16110.137536178854</v>
      </c>
      <c r="W24" s="40">
        <f>IF(OR(Projection=All_best,AND(Projection=Individual,$C24=Best)),'A-proj. calcs'!X25,IF(OR(Projection=All_low,AND(Projection=Individual,$C24=Low)),'A-proj. calcs'!X87,IF(OR(Projection=All_high,AND(Projection=Individual,$C24=High)),'A-proj. calcs'!X56,"")))</f>
        <v>16883.424137915441</v>
      </c>
      <c r="X24" s="40">
        <f>IF(OR(Projection=All_best,AND(Projection=Individual,$C24=Best)),'A-proj. calcs'!Y25,IF(OR(Projection=All_low,AND(Projection=Individual,$C24=Low)),'A-proj. calcs'!Y87,IF(OR(Projection=All_high,AND(Projection=Individual,$C24=High)),'A-proj. calcs'!Y56,"")))</f>
        <v>17693.828496535381</v>
      </c>
      <c r="Y24" s="438" t="str">
        <f t="shared" si="1"/>
        <v>Growth</v>
      </c>
    </row>
    <row r="25" spans="1:25" s="200" customFormat="1">
      <c r="A25" s="71" t="s">
        <v>381</v>
      </c>
      <c r="B25" s="237" t="s">
        <v>382</v>
      </c>
      <c r="C25" s="800" t="s">
        <v>214</v>
      </c>
      <c r="D25" s="40">
        <f>IF(OR(Projection=All_best,AND(Projection=Individual,$C25=Best)),'A-proj. calcs'!E26,IF(OR(Projection=All_low,AND(Projection=Individual,$C25=Low)),'A-proj. calcs'!E88,IF(OR(Projection=All_high,AND(Projection=Individual,$C25=High)),'A-proj. calcs'!E57,"")))</f>
        <v>0</v>
      </c>
      <c r="E25" s="40">
        <f>IF(OR(Projection=All_best,AND(Projection=Individual,$C25=Best)),'A-proj. calcs'!F26,IF(OR(Projection=All_low,AND(Projection=Individual,$C25=Low)),'A-proj. calcs'!F88,IF(OR(Projection=All_high,AND(Projection=Individual,$C25=High)),'A-proj. calcs'!F57,"")))</f>
        <v>0</v>
      </c>
      <c r="F25" s="40">
        <f>IF(OR(Projection=All_best,AND(Projection=Individual,$C25=Best)),'A-proj. calcs'!G26,IF(OR(Projection=All_low,AND(Projection=Individual,$C25=Low)),'A-proj. calcs'!G88,IF(OR(Projection=All_high,AND(Projection=Individual,$C25=High)),'A-proj. calcs'!G57,"")))</f>
        <v>0</v>
      </c>
      <c r="G25" s="40">
        <f>IF(OR(Projection=All_best,AND(Projection=Individual,$C25=Best)),'A-proj. calcs'!H26,IF(OR(Projection=All_low,AND(Projection=Individual,$C25=Low)),'A-proj. calcs'!H88,IF(OR(Projection=All_high,AND(Projection=Individual,$C25=High)),'A-proj. calcs'!H57,"")))</f>
        <v>0</v>
      </c>
      <c r="H25" s="40">
        <f>IF(OR(Projection=All_best,AND(Projection=Individual,$C25=Best)),'A-proj. calcs'!I26,IF(OR(Projection=All_low,AND(Projection=Individual,$C25=Low)),'A-proj. calcs'!I88,IF(OR(Projection=All_high,AND(Projection=Individual,$C25=High)),'A-proj. calcs'!I57,"")))</f>
        <v>0</v>
      </c>
      <c r="I25" s="40">
        <f>IF(OR(Projection=All_best,AND(Projection=Individual,$C25=Best)),'A-proj. calcs'!J26,IF(OR(Projection=All_low,AND(Projection=Individual,$C25=Low)),'A-proj. calcs'!J88,IF(OR(Projection=All_high,AND(Projection=Individual,$C25=High)),'A-proj. calcs'!J57,"")))</f>
        <v>0</v>
      </c>
      <c r="J25" s="40">
        <f>IF(OR(Projection=All_best,AND(Projection=Individual,$C25=Best)),'A-proj. calcs'!K26,IF(OR(Projection=All_low,AND(Projection=Individual,$C25=Low)),'A-proj. calcs'!K88,IF(OR(Projection=All_high,AND(Projection=Individual,$C25=High)),'A-proj. calcs'!K57,"")))</f>
        <v>0</v>
      </c>
      <c r="K25" s="40">
        <f>IF(OR(Projection=All_best,AND(Projection=Individual,$C25=Best)),'A-proj. calcs'!L26,IF(OR(Projection=All_low,AND(Projection=Individual,$C25=Low)),'A-proj. calcs'!L88,IF(OR(Projection=All_high,AND(Projection=Individual,$C25=High)),'A-proj. calcs'!L57,"")))</f>
        <v>0</v>
      </c>
      <c r="L25" s="40">
        <f>IF(OR(Projection=All_best,AND(Projection=Individual,$C25=Best)),'A-proj. calcs'!M26,IF(OR(Projection=All_low,AND(Projection=Individual,$C25=Low)),'A-proj. calcs'!M88,IF(OR(Projection=All_high,AND(Projection=Individual,$C25=High)),'A-proj. calcs'!M57,"")))</f>
        <v>0</v>
      </c>
      <c r="M25" s="40">
        <f>IF(OR(Projection=All_best,AND(Projection=Individual,$C25=Best)),'A-proj. calcs'!N26,IF(OR(Projection=All_low,AND(Projection=Individual,$C25=Low)),'A-proj. calcs'!N88,IF(OR(Projection=All_high,AND(Projection=Individual,$C25=High)),'A-proj. calcs'!N57,"")))</f>
        <v>0</v>
      </c>
      <c r="N25" s="40">
        <f>IF(OR(Projection=All_best,AND(Projection=Individual,$C25=Best)),'A-proj. calcs'!O26,IF(OR(Projection=All_low,AND(Projection=Individual,$C25=Low)),'A-proj. calcs'!O88,IF(OR(Projection=All_high,AND(Projection=Individual,$C25=High)),'A-proj. calcs'!O57,"")))</f>
        <v>0</v>
      </c>
      <c r="O25" s="40">
        <f>IF(OR(Projection=All_best,AND(Projection=Individual,$C25=Best)),'A-proj. calcs'!P26,IF(OR(Projection=All_low,AND(Projection=Individual,$C25=Low)),'A-proj. calcs'!P88,IF(OR(Projection=All_high,AND(Projection=Individual,$C25=High)),'A-proj. calcs'!P57,"")))</f>
        <v>0</v>
      </c>
      <c r="P25" s="40">
        <f>IF(OR(Projection=All_best,AND(Projection=Individual,$C25=Best)),'A-proj. calcs'!Q26,IF(OR(Projection=All_low,AND(Projection=Individual,$C25=Low)),'A-proj. calcs'!Q88,IF(OR(Projection=All_high,AND(Projection=Individual,$C25=High)),'A-proj. calcs'!Q57,"")))</f>
        <v>0</v>
      </c>
      <c r="Q25" s="40">
        <f>IF(OR(Projection=All_best,AND(Projection=Individual,$C25=Best)),'A-proj. calcs'!R26,IF(OR(Projection=All_low,AND(Projection=Individual,$C25=Low)),'A-proj. calcs'!R88,IF(OR(Projection=All_high,AND(Projection=Individual,$C25=High)),'A-proj. calcs'!R57,"")))</f>
        <v>0</v>
      </c>
      <c r="R25" s="40">
        <f>IF(OR(Projection=All_best,AND(Projection=Individual,$C25=Best)),'A-proj. calcs'!S26,IF(OR(Projection=All_low,AND(Projection=Individual,$C25=Low)),'A-proj. calcs'!S88,IF(OR(Projection=All_high,AND(Projection=Individual,$C25=High)),'A-proj. calcs'!S57,"")))</f>
        <v>0</v>
      </c>
      <c r="S25" s="40">
        <f>IF(OR(Projection=All_best,AND(Projection=Individual,$C25=Best)),'A-proj. calcs'!T26,IF(OR(Projection=All_low,AND(Projection=Individual,$C25=Low)),'A-proj. calcs'!T88,IF(OR(Projection=All_high,AND(Projection=Individual,$C25=High)),'A-proj. calcs'!T57,"")))</f>
        <v>0</v>
      </c>
      <c r="T25" s="40">
        <f>IF(OR(Projection=All_best,AND(Projection=Individual,$C25=Best)),'A-proj. calcs'!U26,IF(OR(Projection=All_low,AND(Projection=Individual,$C25=Low)),'A-proj. calcs'!U88,IF(OR(Projection=All_high,AND(Projection=Individual,$C25=High)),'A-proj. calcs'!U57,"")))</f>
        <v>0</v>
      </c>
      <c r="U25" s="40">
        <f>IF(OR(Projection=All_best,AND(Projection=Individual,$C25=Best)),'A-proj. calcs'!V26,IF(OR(Projection=All_low,AND(Projection=Individual,$C25=Low)),'A-proj. calcs'!V88,IF(OR(Projection=All_high,AND(Projection=Individual,$C25=High)),'A-proj. calcs'!V57,"")))</f>
        <v>0</v>
      </c>
      <c r="V25" s="40">
        <f>IF(OR(Projection=All_best,AND(Projection=Individual,$C25=Best)),'A-proj. calcs'!W26,IF(OR(Projection=All_low,AND(Projection=Individual,$C25=Low)),'A-proj. calcs'!W88,IF(OR(Projection=All_high,AND(Projection=Individual,$C25=High)),'A-proj. calcs'!W57,"")))</f>
        <v>0</v>
      </c>
      <c r="W25" s="40">
        <f>IF(OR(Projection=All_best,AND(Projection=Individual,$C25=Best)),'A-proj. calcs'!X26,IF(OR(Projection=All_low,AND(Projection=Individual,$C25=Low)),'A-proj. calcs'!X88,IF(OR(Projection=All_high,AND(Projection=Individual,$C25=High)),'A-proj. calcs'!X57,"")))</f>
        <v>0</v>
      </c>
      <c r="X25" s="40">
        <f>IF(OR(Projection=All_best,AND(Projection=Individual,$C25=Best)),'A-proj. calcs'!Y26,IF(OR(Projection=All_low,AND(Projection=Individual,$C25=Low)),'A-proj. calcs'!Y88,IF(OR(Projection=All_high,AND(Projection=Individual,$C25=High)),'A-proj. calcs'!Y57,"")))</f>
        <v>0</v>
      </c>
      <c r="Y25" s="438" t="str">
        <f t="shared" si="1"/>
        <v>Stable</v>
      </c>
    </row>
    <row r="26" spans="1:25">
      <c r="A26" s="71" t="s">
        <v>257</v>
      </c>
      <c r="B26" s="228" t="s">
        <v>194</v>
      </c>
      <c r="C26" s="800" t="s">
        <v>214</v>
      </c>
      <c r="D26" s="40">
        <f>IF(OR(Projection=All_best,AND(Projection=Individual,$C26=Best)),'A-proj. calcs'!E27,IF(OR(Projection=All_low,AND(Projection=Individual,$C26=Low)),'A-proj. calcs'!E89,IF(OR(Projection=All_high,AND(Projection=Individual,$C26=High)),'A-proj. calcs'!E58,"")))</f>
        <v>21633.822136040566</v>
      </c>
      <c r="E26" s="40">
        <f>IF(OR(Projection=All_best,AND(Projection=Individual,$C26=Best)),'A-proj. calcs'!F27,IF(OR(Projection=All_low,AND(Projection=Individual,$C26=Low)),'A-proj. calcs'!F89,IF(OR(Projection=All_high,AND(Projection=Individual,$C26=High)),'A-proj. calcs'!F58,"")))</f>
        <v>21115.546003319752</v>
      </c>
      <c r="F26" s="40">
        <f>IF(OR(Projection=All_best,AND(Projection=Individual,$C26=Best)),'A-proj. calcs'!G27,IF(OR(Projection=All_low,AND(Projection=Individual,$C26=Low)),'A-proj. calcs'!G89,IF(OR(Projection=All_high,AND(Projection=Individual,$C26=High)),'A-proj. calcs'!G58,"")))</f>
        <v>20618.76335295336</v>
      </c>
      <c r="G26" s="40">
        <f>IF(OR(Projection=All_best,AND(Projection=Individual,$C26=Best)),'A-proj. calcs'!H27,IF(OR(Projection=All_low,AND(Projection=Individual,$C26=Low)),'A-proj. calcs'!H89,IF(OR(Projection=All_high,AND(Projection=Individual,$C26=High)),'A-proj. calcs'!H58,"")))</f>
        <v>20141.59768053329</v>
      </c>
      <c r="H26" s="40">
        <f>IF(OR(Projection=All_best,AND(Projection=Individual,$C26=Best)),'A-proj. calcs'!I27,IF(OR(Projection=All_low,AND(Projection=Individual,$C26=Low)),'A-proj. calcs'!I89,IF(OR(Projection=All_high,AND(Projection=Individual,$C26=High)),'A-proj. calcs'!I58,"")))</f>
        <v>19682.398074258555</v>
      </c>
      <c r="I26" s="40">
        <f>IF(OR(Projection=All_best,AND(Projection=Individual,$C26=Best)),'A-proj. calcs'!J27,IF(OR(Projection=All_low,AND(Projection=Individual,$C26=Low)),'A-proj. calcs'!J89,IF(OR(Projection=All_high,AND(Projection=Individual,$C26=High)),'A-proj. calcs'!J58,"")))</f>
        <v>19297.666450558427</v>
      </c>
      <c r="J26" s="40">
        <f>IF(OR(Projection=All_best,AND(Projection=Individual,$C26=Best)),'A-proj. calcs'!K27,IF(OR(Projection=All_low,AND(Projection=Individual,$C26=Low)),'A-proj. calcs'!K89,IF(OR(Projection=All_high,AND(Projection=Individual,$C26=High)),'A-proj. calcs'!K58,"")))</f>
        <v>18920.6294593323</v>
      </c>
      <c r="K26" s="40">
        <f>IF(OR(Projection=All_best,AND(Projection=Individual,$C26=Best)),'A-proj. calcs'!L27,IF(OR(Projection=All_low,AND(Projection=Individual,$C26=Low)),'A-proj. calcs'!L89,IF(OR(Projection=All_high,AND(Projection=Individual,$C26=High)),'A-proj. calcs'!L58,"")))</f>
        <v>18551.133207930699</v>
      </c>
      <c r="L26" s="40">
        <f>IF(OR(Projection=All_best,AND(Projection=Individual,$C26=Best)),'A-proj. calcs'!M27,IF(OR(Projection=All_low,AND(Projection=Individual,$C26=Low)),'A-proj. calcs'!M89,IF(OR(Projection=All_high,AND(Projection=Individual,$C26=High)),'A-proj. calcs'!M58,"")))</f>
        <v>18189.026881557133</v>
      </c>
      <c r="M26" s="40">
        <f>IF(OR(Projection=All_best,AND(Projection=Individual,$C26=Best)),'A-proj. calcs'!N27,IF(OR(Projection=All_low,AND(Projection=Individual,$C26=Low)),'A-proj. calcs'!N89,IF(OR(Projection=All_high,AND(Projection=Individual,$C26=High)),'A-proj. calcs'!N58,"")))</f>
        <v>17834.16268171103</v>
      </c>
      <c r="N26" s="40">
        <f>IF(OR(Projection=All_best,AND(Projection=Individual,$C26=Best)),'A-proj. calcs'!O27,IF(OR(Projection=All_low,AND(Projection=Individual,$C26=Low)),'A-proj. calcs'!O89,IF(OR(Projection=All_high,AND(Projection=Individual,$C26=High)),'A-proj. calcs'!O58,"")))</f>
        <v>17486.395765861856</v>
      </c>
      <c r="O26" s="40">
        <f>IF(OR(Projection=All_best,AND(Projection=Individual,$C26=Best)),'A-proj. calcs'!P27,IF(OR(Projection=All_low,AND(Projection=Individual,$C26=Low)),'A-proj. calcs'!P89,IF(OR(Projection=All_high,AND(Projection=Individual,$C26=High)),'A-proj. calcs'!P58,"")))</f>
        <v>17145.58418832966</v>
      </c>
      <c r="P26" s="40">
        <f>IF(OR(Projection=All_best,AND(Projection=Individual,$C26=Best)),'A-proj. calcs'!Q27,IF(OR(Projection=All_low,AND(Projection=Individual,$C26=Low)),'A-proj. calcs'!Q89,IF(OR(Projection=All_high,AND(Projection=Individual,$C26=High)),'A-proj. calcs'!Q58,"")))</f>
        <v>16811.588842348112</v>
      </c>
      <c r="Q26" s="40">
        <f>IF(OR(Projection=All_best,AND(Projection=Individual,$C26=Best)),'A-proj. calcs'!R27,IF(OR(Projection=All_low,AND(Projection=Individual,$C26=Low)),'A-proj. calcs'!R89,IF(OR(Projection=All_high,AND(Projection=Individual,$C26=High)),'A-proj. calcs'!R58,"")))</f>
        <v>16484.273403286192</v>
      </c>
      <c r="R26" s="40">
        <f>IF(OR(Projection=All_best,AND(Projection=Individual,$C26=Best)),'A-proj. calcs'!S27,IF(OR(Projection=All_low,AND(Projection=Individual,$C26=Low)),'A-proj. calcs'!S89,IF(OR(Projection=All_high,AND(Projection=Individual,$C26=High)),'A-proj. calcs'!S58,"")))</f>
        <v>16163.50427300551</v>
      </c>
      <c r="S26" s="40">
        <f>IF(OR(Projection=All_best,AND(Projection=Individual,$C26=Best)),'A-proj. calcs'!T27,IF(OR(Projection=All_low,AND(Projection=Individual,$C26=Low)),'A-proj. calcs'!T89,IF(OR(Projection=All_high,AND(Projection=Individual,$C26=High)),'A-proj. calcs'!T58,"")))</f>
        <v>15849.150525330442</v>
      </c>
      <c r="T26" s="40">
        <f>IF(OR(Projection=All_best,AND(Projection=Individual,$C26=Best)),'A-proj. calcs'!U27,IF(OR(Projection=All_low,AND(Projection=Individual,$C26=Low)),'A-proj. calcs'!U89,IF(OR(Projection=All_high,AND(Projection=Individual,$C26=High)),'A-proj. calcs'!U58,"")))</f>
        <v>15541.083852608877</v>
      </c>
      <c r="U26" s="40">
        <f>IF(OR(Projection=All_best,AND(Projection=Individual,$C26=Best)),'A-proj. calcs'!V27,IF(OR(Projection=All_low,AND(Projection=Individual,$C26=Low)),'A-proj. calcs'!V89,IF(OR(Projection=All_high,AND(Projection=Individual,$C26=High)),'A-proj. calcs'!V58,"")))</f>
        <v>15239.178513341743</v>
      </c>
      <c r="V26" s="40">
        <f>IF(OR(Projection=All_best,AND(Projection=Individual,$C26=Best)),'A-proj. calcs'!W27,IF(OR(Projection=All_low,AND(Projection=Individual,$C26=Low)),'A-proj. calcs'!W89,IF(OR(Projection=All_high,AND(Projection=Individual,$C26=High)),'A-proj. calcs'!W58,"")))</f>
        <v>14943.311280859956</v>
      </c>
      <c r="W26" s="40">
        <f>IF(OR(Projection=All_best,AND(Projection=Individual,$C26=Best)),'A-proj. calcs'!X27,IF(OR(Projection=All_low,AND(Projection=Individual,$C26=Low)),'A-proj. calcs'!X89,IF(OR(Projection=All_high,AND(Projection=Individual,$C26=High)),'A-proj. calcs'!X58,"")))</f>
        <v>14653.361393027799</v>
      </c>
      <c r="X26" s="40">
        <f>IF(OR(Projection=All_best,AND(Projection=Individual,$C26=Best)),'A-proj. calcs'!Y27,IF(OR(Projection=All_low,AND(Projection=Individual,$C26=Low)),'A-proj. calcs'!Y89,IF(OR(Projection=All_high,AND(Projection=Individual,$C26=High)),'A-proj. calcs'!Y58,"")))</f>
        <v>14369.210502952286</v>
      </c>
      <c r="Y26" s="438" t="str">
        <f t="shared" si="1"/>
        <v>Decline</v>
      </c>
    </row>
    <row r="27" spans="1:25">
      <c r="A27" s="71" t="s">
        <v>159</v>
      </c>
      <c r="B27" s="228" t="s">
        <v>203</v>
      </c>
      <c r="C27" s="800" t="s">
        <v>214</v>
      </c>
      <c r="D27" s="40">
        <f>IF(OR(Projection=All_best,AND(Projection=Individual,$C27=Best)),'A-proj. calcs'!E28,IF(OR(Projection=All_low,AND(Projection=Individual,$C27=Low)),'A-proj. calcs'!E90,IF(OR(Projection=All_high,AND(Projection=Individual,$C27=High)),'A-proj. calcs'!E59,"")))</f>
        <v>1360346.5509645108</v>
      </c>
      <c r="E27" s="40">
        <f>IF(OR(Projection=All_best,AND(Projection=Individual,$C27=Best)),'A-proj. calcs'!F28,IF(OR(Projection=All_low,AND(Projection=Individual,$C27=Low)),'A-proj. calcs'!F90,IF(OR(Projection=All_high,AND(Projection=Individual,$C27=High)),'A-proj. calcs'!F59,"")))</f>
        <v>1360346.5509645108</v>
      </c>
      <c r="F27" s="40">
        <f>IF(OR(Projection=All_best,AND(Projection=Individual,$C27=Best)),'A-proj. calcs'!G28,IF(OR(Projection=All_low,AND(Projection=Individual,$C27=Low)),'A-proj. calcs'!G90,IF(OR(Projection=All_high,AND(Projection=Individual,$C27=High)),'A-proj. calcs'!G59,"")))</f>
        <v>1360346.5509645108</v>
      </c>
      <c r="G27" s="40">
        <f>IF(OR(Projection=All_best,AND(Projection=Individual,$C27=Best)),'A-proj. calcs'!H28,IF(OR(Projection=All_low,AND(Projection=Individual,$C27=Low)),'A-proj. calcs'!H90,IF(OR(Projection=All_high,AND(Projection=Individual,$C27=High)),'A-proj. calcs'!H59,"")))</f>
        <v>1360346.5509645108</v>
      </c>
      <c r="H27" s="40">
        <f>IF(OR(Projection=All_best,AND(Projection=Individual,$C27=Best)),'A-proj. calcs'!I28,IF(OR(Projection=All_low,AND(Projection=Individual,$C27=Low)),'A-proj. calcs'!I90,IF(OR(Projection=All_high,AND(Projection=Individual,$C27=High)),'A-proj. calcs'!I59,"")))</f>
        <v>1360346.5509645108</v>
      </c>
      <c r="I27" s="40">
        <f>IF(OR(Projection=All_best,AND(Projection=Individual,$C27=Best)),'A-proj. calcs'!J28,IF(OR(Projection=All_low,AND(Projection=Individual,$C27=Low)),'A-proj. calcs'!J90,IF(OR(Projection=All_high,AND(Projection=Individual,$C27=High)),'A-proj. calcs'!J59,"")))</f>
        <v>1360346.5509645108</v>
      </c>
      <c r="J27" s="40">
        <f>IF(OR(Projection=All_best,AND(Projection=Individual,$C27=Best)),'A-proj. calcs'!K28,IF(OR(Projection=All_low,AND(Projection=Individual,$C27=Low)),'A-proj. calcs'!K90,IF(OR(Projection=All_high,AND(Projection=Individual,$C27=High)),'A-proj. calcs'!K59,"")))</f>
        <v>1360346.5509645108</v>
      </c>
      <c r="K27" s="40">
        <f>IF(OR(Projection=All_best,AND(Projection=Individual,$C27=Best)),'A-proj. calcs'!L28,IF(OR(Projection=All_low,AND(Projection=Individual,$C27=Low)),'A-proj. calcs'!L90,IF(OR(Projection=All_high,AND(Projection=Individual,$C27=High)),'A-proj. calcs'!L59,"")))</f>
        <v>1360346.5509645108</v>
      </c>
      <c r="L27" s="40">
        <f>IF(OR(Projection=All_best,AND(Projection=Individual,$C27=Best)),'A-proj. calcs'!M28,IF(OR(Projection=All_low,AND(Projection=Individual,$C27=Low)),'A-proj. calcs'!M90,IF(OR(Projection=All_high,AND(Projection=Individual,$C27=High)),'A-proj. calcs'!M59,"")))</f>
        <v>1360346.5509645108</v>
      </c>
      <c r="M27" s="40">
        <f>IF(OR(Projection=All_best,AND(Projection=Individual,$C27=Best)),'A-proj. calcs'!N28,IF(OR(Projection=All_low,AND(Projection=Individual,$C27=Low)),'A-proj. calcs'!N90,IF(OR(Projection=All_high,AND(Projection=Individual,$C27=High)),'A-proj. calcs'!N59,"")))</f>
        <v>1360346.5509645108</v>
      </c>
      <c r="N27" s="40">
        <f>IF(OR(Projection=All_best,AND(Projection=Individual,$C27=Best)),'A-proj. calcs'!O28,IF(OR(Projection=All_low,AND(Projection=Individual,$C27=Low)),'A-proj. calcs'!O90,IF(OR(Projection=All_high,AND(Projection=Individual,$C27=High)),'A-proj. calcs'!O59,"")))</f>
        <v>1360346.5509645108</v>
      </c>
      <c r="O27" s="40">
        <f>IF(OR(Projection=All_best,AND(Projection=Individual,$C27=Best)),'A-proj. calcs'!P28,IF(OR(Projection=All_low,AND(Projection=Individual,$C27=Low)),'A-proj. calcs'!P90,IF(OR(Projection=All_high,AND(Projection=Individual,$C27=High)),'A-proj. calcs'!P59,"")))</f>
        <v>1360346.5509645108</v>
      </c>
      <c r="P27" s="40">
        <f>IF(OR(Projection=All_best,AND(Projection=Individual,$C27=Best)),'A-proj. calcs'!Q28,IF(OR(Projection=All_low,AND(Projection=Individual,$C27=Low)),'A-proj. calcs'!Q90,IF(OR(Projection=All_high,AND(Projection=Individual,$C27=High)),'A-proj. calcs'!Q59,"")))</f>
        <v>1360346.5509645108</v>
      </c>
      <c r="Q27" s="40">
        <f>IF(OR(Projection=All_best,AND(Projection=Individual,$C27=Best)),'A-proj. calcs'!R28,IF(OR(Projection=All_low,AND(Projection=Individual,$C27=Low)),'A-proj. calcs'!R90,IF(OR(Projection=All_high,AND(Projection=Individual,$C27=High)),'A-proj. calcs'!R59,"")))</f>
        <v>1360346.5509645108</v>
      </c>
      <c r="R27" s="40">
        <f>IF(OR(Projection=All_best,AND(Projection=Individual,$C27=Best)),'A-proj. calcs'!S28,IF(OR(Projection=All_low,AND(Projection=Individual,$C27=Low)),'A-proj. calcs'!S90,IF(OR(Projection=All_high,AND(Projection=Individual,$C27=High)),'A-proj. calcs'!S59,"")))</f>
        <v>1360346.5509645108</v>
      </c>
      <c r="S27" s="40">
        <f>IF(OR(Projection=All_best,AND(Projection=Individual,$C27=Best)),'A-proj. calcs'!T28,IF(OR(Projection=All_low,AND(Projection=Individual,$C27=Low)),'A-proj. calcs'!T90,IF(OR(Projection=All_high,AND(Projection=Individual,$C27=High)),'A-proj. calcs'!T59,"")))</f>
        <v>1360346.5509645108</v>
      </c>
      <c r="T27" s="40">
        <f>IF(OR(Projection=All_best,AND(Projection=Individual,$C27=Best)),'A-proj. calcs'!U28,IF(OR(Projection=All_low,AND(Projection=Individual,$C27=Low)),'A-proj. calcs'!U90,IF(OR(Projection=All_high,AND(Projection=Individual,$C27=High)),'A-proj. calcs'!U59,"")))</f>
        <v>1360346.5509645108</v>
      </c>
      <c r="U27" s="40">
        <f>IF(OR(Projection=All_best,AND(Projection=Individual,$C27=Best)),'A-proj. calcs'!V28,IF(OR(Projection=All_low,AND(Projection=Individual,$C27=Low)),'A-proj. calcs'!V90,IF(OR(Projection=All_high,AND(Projection=Individual,$C27=High)),'A-proj. calcs'!V59,"")))</f>
        <v>1360346.5509645108</v>
      </c>
      <c r="V27" s="40">
        <f>IF(OR(Projection=All_best,AND(Projection=Individual,$C27=Best)),'A-proj. calcs'!W28,IF(OR(Projection=All_low,AND(Projection=Individual,$C27=Low)),'A-proj. calcs'!W90,IF(OR(Projection=All_high,AND(Projection=Individual,$C27=High)),'A-proj. calcs'!W59,"")))</f>
        <v>1360346.5509645108</v>
      </c>
      <c r="W27" s="40">
        <f>IF(OR(Projection=All_best,AND(Projection=Individual,$C27=Best)),'A-proj. calcs'!X28,IF(OR(Projection=All_low,AND(Projection=Individual,$C27=Low)),'A-proj. calcs'!X90,IF(OR(Projection=All_high,AND(Projection=Individual,$C27=High)),'A-proj. calcs'!X59,"")))</f>
        <v>1360346.5509645108</v>
      </c>
      <c r="X27" s="40">
        <f>IF(OR(Projection=All_best,AND(Projection=Individual,$C27=Best)),'A-proj. calcs'!Y28,IF(OR(Projection=All_low,AND(Projection=Individual,$C27=Low)),'A-proj. calcs'!Y90,IF(OR(Projection=All_high,AND(Projection=Individual,$C27=High)),'A-proj. calcs'!Y59,"")))</f>
        <v>1360346.5509645108</v>
      </c>
      <c r="Y27" s="438" t="str">
        <f t="shared" si="1"/>
        <v>Stable</v>
      </c>
    </row>
    <row r="28" spans="1:25">
      <c r="A28" s="71" t="s">
        <v>258</v>
      </c>
      <c r="B28" s="228" t="s">
        <v>766</v>
      </c>
      <c r="C28" s="800" t="s">
        <v>214</v>
      </c>
      <c r="D28" s="40">
        <f>IF(OR(Projection=All_best,AND(Projection=Individual,$C28=Best)),'A-proj. calcs'!E29,IF(OR(Projection=All_low,AND(Projection=Individual,$C28=Low)),'A-proj. calcs'!E91,IF(OR(Projection=All_high,AND(Projection=Individual,$C28=High)),'A-proj. calcs'!E60,"")))</f>
        <v>269319.24399019429</v>
      </c>
      <c r="E28" s="40">
        <f>IF(OR(Projection=All_best,AND(Projection=Individual,$C28=Best)),'A-proj. calcs'!F29,IF(OR(Projection=All_low,AND(Projection=Individual,$C28=Low)),'A-proj. calcs'!F91,IF(OR(Projection=All_high,AND(Projection=Individual,$C28=High)),'A-proj. calcs'!F60,"")))</f>
        <v>272012.43643009622</v>
      </c>
      <c r="F28" s="40">
        <f>IF(OR(Projection=All_best,AND(Projection=Individual,$C28=Best)),'A-proj. calcs'!G29,IF(OR(Projection=All_low,AND(Projection=Individual,$C28=Low)),'A-proj. calcs'!G91,IF(OR(Projection=All_high,AND(Projection=Individual,$C28=High)),'A-proj. calcs'!G60,"")))</f>
        <v>267211.91829439718</v>
      </c>
      <c r="G28" s="40">
        <f>IF(OR(Projection=All_best,AND(Projection=Individual,$C28=Best)),'A-proj. calcs'!H29,IF(OR(Projection=All_low,AND(Projection=Individual,$C28=Low)),'A-proj. calcs'!H91,IF(OR(Projection=All_high,AND(Projection=Individual,$C28=High)),'A-proj. calcs'!H60,"")))</f>
        <v>269846.4342648412</v>
      </c>
      <c r="H28" s="40">
        <f>IF(OR(Projection=All_best,AND(Projection=Individual,$C28=Best)),'A-proj. calcs'!I29,IF(OR(Projection=All_low,AND(Projection=Individual,$C28=Low)),'A-proj. calcs'!I91,IF(OR(Projection=All_high,AND(Projection=Individual,$C28=High)),'A-proj. calcs'!I60,"")))</f>
        <v>272506.73134680209</v>
      </c>
      <c r="I28" s="40">
        <f>IF(OR(Projection=All_best,AND(Projection=Individual,$C28=Best)),'A-proj. calcs'!J29,IF(OR(Projection=All_low,AND(Projection=Individual,$C28=Low)),'A-proj. calcs'!J91,IF(OR(Projection=All_high,AND(Projection=Individual,$C28=High)),'A-proj. calcs'!J60,"")))</f>
        <v>275193.05889067228</v>
      </c>
      <c r="J28" s="40">
        <f>IF(OR(Projection=All_best,AND(Projection=Individual,$C28=Best)),'A-proj. calcs'!K29,IF(OR(Projection=All_low,AND(Projection=Individual,$C28=Low)),'A-proj. calcs'!K91,IF(OR(Projection=All_high,AND(Projection=Individual,$C28=High)),'A-proj. calcs'!K60,"")))</f>
        <v>277905.66861343721</v>
      </c>
      <c r="K28" s="40">
        <f>IF(OR(Projection=All_best,AND(Projection=Individual,$C28=Best)),'A-proj. calcs'!L29,IF(OR(Projection=All_low,AND(Projection=Individual,$C28=Low)),'A-proj. calcs'!L91,IF(OR(Projection=All_high,AND(Projection=Individual,$C28=High)),'A-proj. calcs'!L60,"")))</f>
        <v>280644.81462043774</v>
      </c>
      <c r="L28" s="40">
        <f>IF(OR(Projection=All_best,AND(Projection=Individual,$C28=Best)),'A-proj. calcs'!M29,IF(OR(Projection=All_low,AND(Projection=Individual,$C28=Low)),'A-proj. calcs'!M91,IF(OR(Projection=All_high,AND(Projection=Individual,$C28=High)),'A-proj. calcs'!M60,"")))</f>
        <v>283410.75342732115</v>
      </c>
      <c r="M28" s="40">
        <f>IF(OR(Projection=All_best,AND(Projection=Individual,$C28=Best)),'A-proj. calcs'!N29,IF(OR(Projection=All_low,AND(Projection=Individual,$C28=Low)),'A-proj. calcs'!N91,IF(OR(Projection=All_high,AND(Projection=Individual,$C28=High)),'A-proj. calcs'!N60,"")))</f>
        <v>286203.74398218369</v>
      </c>
      <c r="N28" s="40">
        <f>IF(OR(Projection=All_best,AND(Projection=Individual,$C28=Best)),'A-proj. calcs'!O29,IF(OR(Projection=All_low,AND(Projection=Individual,$C28=Low)),'A-proj. calcs'!O91,IF(OR(Projection=All_high,AND(Projection=Individual,$C28=High)),'A-proj. calcs'!O60,"")))</f>
        <v>283133.0378718524</v>
      </c>
      <c r="O28" s="40">
        <f>IF(OR(Projection=All_best,AND(Projection=Individual,$C28=Best)),'A-proj. calcs'!P29,IF(OR(Projection=All_low,AND(Projection=Individual,$C28=Low)),'A-proj. calcs'!P91,IF(OR(Projection=All_high,AND(Projection=Individual,$C28=High)),'A-proj. calcs'!P60,"")))</f>
        <v>280089.90879256674</v>
      </c>
      <c r="P28" s="40">
        <f>IF(OR(Projection=All_best,AND(Projection=Individual,$C28=Best)),'A-proj. calcs'!Q29,IF(OR(Projection=All_low,AND(Projection=Individual,$C28=Low)),'A-proj. calcs'!Q91,IF(OR(Projection=All_high,AND(Projection=Individual,$C28=High)),'A-proj. calcs'!Q60,"")))</f>
        <v>277074.03402356547</v>
      </c>
      <c r="Q28" s="40">
        <f>IF(OR(Projection=All_best,AND(Projection=Individual,$C28=Best)),'A-proj. calcs'!R29,IF(OR(Projection=All_low,AND(Projection=Individual,$C28=Low)),'A-proj. calcs'!R91,IF(OR(Projection=All_high,AND(Projection=Individual,$C28=High)),'A-proj. calcs'!R60,"")))</f>
        <v>274085.09336703812</v>
      </c>
      <c r="R28" s="40">
        <f>IF(OR(Projection=All_best,AND(Projection=Individual,$C28=Best)),'A-proj. calcs'!S29,IF(OR(Projection=All_low,AND(Projection=Individual,$C28=Low)),'A-proj. calcs'!S91,IF(OR(Projection=All_high,AND(Projection=Individual,$C28=High)),'A-proj. calcs'!S60,"")))</f>
        <v>271122.76911233162</v>
      </c>
      <c r="S28" s="40">
        <f>IF(OR(Projection=All_best,AND(Projection=Individual,$C28=Best)),'A-proj. calcs'!T29,IF(OR(Projection=All_low,AND(Projection=Individual,$C28=Low)),'A-proj. calcs'!T91,IF(OR(Projection=All_high,AND(Projection=Individual,$C28=High)),'A-proj. calcs'!T60,"")))</f>
        <v>268186.74600035668</v>
      </c>
      <c r="T28" s="40">
        <f>IF(OR(Projection=All_best,AND(Projection=Individual,$C28=Best)),'A-proj. calcs'!U29,IF(OR(Projection=All_low,AND(Projection=Individual,$C28=Low)),'A-proj. calcs'!U91,IF(OR(Projection=All_high,AND(Projection=Individual,$C28=High)),'A-proj. calcs'!U60,"")))</f>
        <v>265276.71118818864</v>
      </c>
      <c r="U28" s="40">
        <f>IF(OR(Projection=All_best,AND(Projection=Individual,$C28=Best)),'A-proj. calcs'!V29,IF(OR(Projection=All_low,AND(Projection=Individual,$C28=Low)),'A-proj. calcs'!V91,IF(OR(Projection=All_high,AND(Projection=Individual,$C28=High)),'A-proj. calcs'!V60,"")))</f>
        <v>262392.35421385989</v>
      </c>
      <c r="V28" s="40">
        <f>IF(OR(Projection=All_best,AND(Projection=Individual,$C28=Best)),'A-proj. calcs'!W29,IF(OR(Projection=All_low,AND(Projection=Individual,$C28=Low)),'A-proj. calcs'!W91,IF(OR(Projection=All_high,AND(Projection=Individual,$C28=High)),'A-proj. calcs'!W60,"")))</f>
        <v>259533.36696133774</v>
      </c>
      <c r="W28" s="40">
        <f>IF(OR(Projection=All_best,AND(Projection=Individual,$C28=Best)),'A-proj. calcs'!X29,IF(OR(Projection=All_low,AND(Projection=Individual,$C28=Low)),'A-proj. calcs'!X91,IF(OR(Projection=All_high,AND(Projection=Individual,$C28=High)),'A-proj. calcs'!X60,"")))</f>
        <v>256699.443625685</v>
      </c>
      <c r="X28" s="40">
        <f>IF(OR(Projection=All_best,AND(Projection=Individual,$C28=Best)),'A-proj. calcs'!Y29,IF(OR(Projection=All_low,AND(Projection=Individual,$C28=Low)),'A-proj. calcs'!Y91,IF(OR(Projection=All_high,AND(Projection=Individual,$C28=High)),'A-proj. calcs'!Y60,"")))</f>
        <v>253890.28067839827</v>
      </c>
      <c r="Y28" s="438" t="str">
        <f t="shared" si="1"/>
        <v>Decline</v>
      </c>
    </row>
    <row r="29" spans="1:25">
      <c r="A29" s="71" t="s">
        <v>259</v>
      </c>
      <c r="B29" s="228" t="s">
        <v>263</v>
      </c>
      <c r="C29" s="800" t="s">
        <v>214</v>
      </c>
      <c r="D29" s="40">
        <f>IF(OR(Projection=All_best,AND(Projection=Individual,$C29=Best)),'A-proj. calcs'!E30,IF(OR(Projection=All_low,AND(Projection=Individual,$C29=Low)),'A-proj. calcs'!E92,IF(OR(Projection=All_high,AND(Projection=Individual,$C29=High)),'A-proj. calcs'!E61,"")))</f>
        <v>225641.25609358004</v>
      </c>
      <c r="E29" s="40">
        <f>IF(OR(Projection=All_best,AND(Projection=Individual,$C29=Best)),'A-proj. calcs'!F30,IF(OR(Projection=All_low,AND(Projection=Individual,$C29=Low)),'A-proj. calcs'!F92,IF(OR(Projection=All_high,AND(Projection=Individual,$C29=High)),'A-proj. calcs'!F61,"")))</f>
        <v>231959.21126420028</v>
      </c>
      <c r="F29" s="40">
        <f>IF(OR(Projection=All_best,AND(Projection=Individual,$C29=Best)),'A-proj. calcs'!G30,IF(OR(Projection=All_low,AND(Projection=Individual,$C29=Low)),'A-proj. calcs'!G92,IF(OR(Projection=All_high,AND(Projection=Individual,$C29=High)),'A-proj. calcs'!G61,"")))</f>
        <v>238454.06917959789</v>
      </c>
      <c r="G29" s="40">
        <f>IF(OR(Projection=All_best,AND(Projection=Individual,$C29=Best)),'A-proj. calcs'!H30,IF(OR(Projection=All_low,AND(Projection=Individual,$C29=Low)),'A-proj. calcs'!H92,IF(OR(Projection=All_high,AND(Projection=Individual,$C29=High)),'A-proj. calcs'!H61,"")))</f>
        <v>245130.78311662664</v>
      </c>
      <c r="H29" s="40">
        <f>IF(OR(Projection=All_best,AND(Projection=Individual,$C29=Best)),'A-proj. calcs'!I30,IF(OR(Projection=All_low,AND(Projection=Individual,$C29=Low)),'A-proj. calcs'!I92,IF(OR(Projection=All_high,AND(Projection=Individual,$C29=High)),'A-proj. calcs'!I61,"")))</f>
        <v>251994.44504389213</v>
      </c>
      <c r="I29" s="40">
        <f>IF(OR(Projection=All_best,AND(Projection=Individual,$C29=Best)),'A-proj. calcs'!J30,IF(OR(Projection=All_low,AND(Projection=Individual,$C29=Low)),'A-proj. calcs'!J92,IF(OR(Projection=All_high,AND(Projection=Individual,$C29=High)),'A-proj. calcs'!J61,"")))</f>
        <v>259050.28950512118</v>
      </c>
      <c r="J29" s="40">
        <f>IF(OR(Projection=All_best,AND(Projection=Individual,$C29=Best)),'A-proj. calcs'!K30,IF(OR(Projection=All_low,AND(Projection=Individual,$C29=Low)),'A-proj. calcs'!K92,IF(OR(Projection=All_high,AND(Projection=Individual,$C29=High)),'A-proj. calcs'!K61,"")))</f>
        <v>266303.69761126454</v>
      </c>
      <c r="K29" s="40">
        <f>IF(OR(Projection=All_best,AND(Projection=Individual,$C29=Best)),'A-proj. calcs'!L30,IF(OR(Projection=All_low,AND(Projection=Individual,$C29=Low)),'A-proj. calcs'!L92,IF(OR(Projection=All_high,AND(Projection=Individual,$C29=High)),'A-proj. calcs'!L61,"")))</f>
        <v>273760.20114437997</v>
      </c>
      <c r="L29" s="40">
        <f>IF(OR(Projection=All_best,AND(Projection=Individual,$C29=Best)),'A-proj. calcs'!M30,IF(OR(Projection=All_low,AND(Projection=Individual,$C29=Low)),'A-proj. calcs'!M92,IF(OR(Projection=All_high,AND(Projection=Individual,$C29=High)),'A-proj. calcs'!M61,"")))</f>
        <v>281425.48677642265</v>
      </c>
      <c r="M29" s="40">
        <f>IF(OR(Projection=All_best,AND(Projection=Individual,$C29=Best)),'A-proj. calcs'!N30,IF(OR(Projection=All_low,AND(Projection=Individual,$C29=Low)),'A-proj. calcs'!N92,IF(OR(Projection=All_high,AND(Projection=Individual,$C29=High)),'A-proj. calcs'!N61,"")))</f>
        <v>289305.40040616243</v>
      </c>
      <c r="N29" s="40">
        <f>IF(OR(Projection=All_best,AND(Projection=Individual,$C29=Best)),'A-proj. calcs'!O30,IF(OR(Projection=All_low,AND(Projection=Individual,$C29=Low)),'A-proj. calcs'!O92,IF(OR(Projection=All_high,AND(Projection=Individual,$C29=High)),'A-proj. calcs'!O61,"")))</f>
        <v>297405.95161753497</v>
      </c>
      <c r="O29" s="40">
        <f>IF(OR(Projection=All_best,AND(Projection=Individual,$C29=Best)),'A-proj. calcs'!P30,IF(OR(Projection=All_low,AND(Projection=Individual,$C29=Low)),'A-proj. calcs'!P92,IF(OR(Projection=All_high,AND(Projection=Individual,$C29=High)),'A-proj. calcs'!P61,"")))</f>
        <v>305733.31826282601</v>
      </c>
      <c r="P29" s="40">
        <f>IF(OR(Projection=All_best,AND(Projection=Individual,$C29=Best)),'A-proj. calcs'!Q30,IF(OR(Projection=All_low,AND(Projection=Individual,$C29=Low)),'A-proj. calcs'!Q92,IF(OR(Projection=All_high,AND(Projection=Individual,$C29=High)),'A-proj. calcs'!Q61,"")))</f>
        <v>314293.85117418511</v>
      </c>
      <c r="Q29" s="40">
        <f>IF(OR(Projection=All_best,AND(Projection=Individual,$C29=Best)),'A-proj. calcs'!R30,IF(OR(Projection=All_low,AND(Projection=Individual,$C29=Low)),'A-proj. calcs'!R92,IF(OR(Projection=All_high,AND(Projection=Individual,$C29=High)),'A-proj. calcs'!R61,"")))</f>
        <v>323094.07900706236</v>
      </c>
      <c r="R29" s="40">
        <f>IF(OR(Projection=All_best,AND(Projection=Individual,$C29=Best)),'A-proj. calcs'!S30,IF(OR(Projection=All_low,AND(Projection=Individual,$C29=Low)),'A-proj. calcs'!S92,IF(OR(Projection=All_high,AND(Projection=Individual,$C29=High)),'A-proj. calcs'!S61,"")))</f>
        <v>332140.71321926016</v>
      </c>
      <c r="S29" s="40">
        <f>IF(OR(Projection=All_best,AND(Projection=Individual,$C29=Best)),'A-proj. calcs'!T30,IF(OR(Projection=All_low,AND(Projection=Individual,$C29=Low)),'A-proj. calcs'!T92,IF(OR(Projection=All_high,AND(Projection=Individual,$C29=High)),'A-proj. calcs'!T61,"")))</f>
        <v>341440.6531893994</v>
      </c>
      <c r="T29" s="40">
        <f>IF(OR(Projection=All_best,AND(Projection=Individual,$C29=Best)),'A-proj. calcs'!U30,IF(OR(Projection=All_low,AND(Projection=Individual,$C29=Low)),'A-proj. calcs'!U92,IF(OR(Projection=All_high,AND(Projection=Individual,$C29=High)),'A-proj. calcs'!U61,"")))</f>
        <v>351000.99147870258</v>
      </c>
      <c r="U29" s="40">
        <f>IF(OR(Projection=All_best,AND(Projection=Individual,$C29=Best)),'A-proj. calcs'!V30,IF(OR(Projection=All_low,AND(Projection=Individual,$C29=Low)),'A-proj. calcs'!V92,IF(OR(Projection=All_high,AND(Projection=Individual,$C29=High)),'A-proj. calcs'!V61,"")))</f>
        <v>360829.01924010628</v>
      </c>
      <c r="V29" s="40">
        <f>IF(OR(Projection=All_best,AND(Projection=Individual,$C29=Best)),'A-proj. calcs'!W30,IF(OR(Projection=All_low,AND(Projection=Individual,$C29=Low)),'A-proj. calcs'!W92,IF(OR(Projection=All_high,AND(Projection=Individual,$C29=High)),'A-proj. calcs'!W61,"")))</f>
        <v>370932.23177882924</v>
      </c>
      <c r="W29" s="40">
        <f>IF(OR(Projection=All_best,AND(Projection=Individual,$C29=Best)),'A-proj. calcs'!X30,IF(OR(Projection=All_low,AND(Projection=Individual,$C29=Low)),'A-proj. calcs'!X92,IF(OR(Projection=All_high,AND(Projection=Individual,$C29=High)),'A-proj. calcs'!X61,"")))</f>
        <v>381318.33426863654</v>
      </c>
      <c r="X29" s="40">
        <f>IF(OR(Projection=All_best,AND(Projection=Individual,$C29=Best)),'A-proj. calcs'!Y30,IF(OR(Projection=All_low,AND(Projection=Individual,$C29=Low)),'A-proj. calcs'!Y92,IF(OR(Projection=All_high,AND(Projection=Individual,$C29=High)),'A-proj. calcs'!Y61,"")))</f>
        <v>391995.24762815831</v>
      </c>
      <c r="Y29" s="438" t="str">
        <f t="shared" si="1"/>
        <v>Growth</v>
      </c>
    </row>
    <row r="30" spans="1:25">
      <c r="A30" s="71" t="s">
        <v>171</v>
      </c>
      <c r="B30" s="228" t="s">
        <v>172</v>
      </c>
      <c r="C30" s="800" t="s">
        <v>214</v>
      </c>
      <c r="D30" s="40">
        <f>IF(OR(Projection=All_best,AND(Projection=Individual,$C30=Best)),'A-proj. calcs'!E31,IF(OR(Projection=All_low,AND(Projection=Individual,$C30=Low)),'A-proj. calcs'!E93,IF(OR(Projection=All_high,AND(Projection=Individual,$C30=High)),'A-proj. calcs'!E62,"")))</f>
        <v>854769.3401984988</v>
      </c>
      <c r="E30" s="40">
        <f>IF(OR(Projection=All_best,AND(Projection=Individual,$C30=Best)),'A-proj. calcs'!F31,IF(OR(Projection=All_low,AND(Projection=Individual,$C30=Low)),'A-proj. calcs'!F93,IF(OR(Projection=All_high,AND(Projection=Individual,$C30=High)),'A-proj. calcs'!F62,"")))</f>
        <v>898702.8817240569</v>
      </c>
      <c r="F30" s="40">
        <f>IF(OR(Projection=All_best,AND(Projection=Individual,$C30=Best)),'A-proj. calcs'!G31,IF(OR(Projection=All_low,AND(Projection=Individual,$C30=Low)),'A-proj. calcs'!G93,IF(OR(Projection=All_high,AND(Projection=Individual,$C30=High)),'A-proj. calcs'!G62,"")))</f>
        <v>923306.56241233053</v>
      </c>
      <c r="G30" s="40">
        <f>IF(OR(Projection=All_best,AND(Projection=Individual,$C30=Best)),'A-proj. calcs'!H31,IF(OR(Projection=All_low,AND(Projection=Individual,$C30=Low)),'A-proj. calcs'!H93,IF(OR(Projection=All_high,AND(Projection=Individual,$C30=High)),'A-proj. calcs'!H62,"")))</f>
        <v>948599.14615987591</v>
      </c>
      <c r="H30" s="40">
        <f>IF(OR(Projection=All_best,AND(Projection=Individual,$C30=Best)),'A-proj. calcs'!I31,IF(OR(Projection=All_low,AND(Projection=Individual,$C30=Low)),'A-proj. calcs'!I93,IF(OR(Projection=All_high,AND(Projection=Individual,$C30=High)),'A-proj. calcs'!I62,"")))</f>
        <v>974599.92225235235</v>
      </c>
      <c r="I30" s="40">
        <f>IF(OR(Projection=All_best,AND(Projection=Individual,$C30=Best)),'A-proj. calcs'!J31,IF(OR(Projection=All_low,AND(Projection=Individual,$C30=Low)),'A-proj. calcs'!J93,IF(OR(Projection=All_high,AND(Projection=Individual,$C30=High)),'A-proj. calcs'!J62,"")))</f>
        <v>1001328.7200754181</v>
      </c>
      <c r="J30" s="40">
        <f>IF(OR(Projection=All_best,AND(Projection=Individual,$C30=Best)),'A-proj. calcs'!K31,IF(OR(Projection=All_low,AND(Projection=Individual,$C30=Low)),'A-proj. calcs'!K93,IF(OR(Projection=All_high,AND(Projection=Individual,$C30=High)),'A-proj. calcs'!K62,"")))</f>
        <v>1008805.92423753</v>
      </c>
      <c r="K30" s="40">
        <f>IF(OR(Projection=All_best,AND(Projection=Individual,$C30=Best)),'A-proj. calcs'!L31,IF(OR(Projection=All_low,AND(Projection=Individual,$C30=Low)),'A-proj. calcs'!L93,IF(OR(Projection=All_high,AND(Projection=Individual,$C30=High)),'A-proj. calcs'!L62,"")))</f>
        <v>1037052.4901161809</v>
      </c>
      <c r="L30" s="40">
        <f>IF(OR(Projection=All_best,AND(Projection=Individual,$C30=Best)),'A-proj. calcs'!M31,IF(OR(Projection=All_low,AND(Projection=Individual,$C30=Low)),'A-proj. calcs'!M93,IF(OR(Projection=All_high,AND(Projection=Individual,$C30=High)),'A-proj. calcs'!M62,"")))</f>
        <v>1066089.9598394341</v>
      </c>
      <c r="M30" s="40">
        <f>IF(OR(Projection=All_best,AND(Projection=Individual,$C30=Best)),'A-proj. calcs'!N31,IF(OR(Projection=All_low,AND(Projection=Individual,$C30=Low)),'A-proj. calcs'!N93,IF(OR(Projection=All_high,AND(Projection=Individual,$C30=High)),'A-proj. calcs'!N62,"")))</f>
        <v>1095940.478714938</v>
      </c>
      <c r="N30" s="40">
        <f>IF(OR(Projection=All_best,AND(Projection=Individual,$C30=Best)),'A-proj. calcs'!O31,IF(OR(Projection=All_low,AND(Projection=Individual,$C30=Low)),'A-proj. calcs'!O93,IF(OR(Projection=All_high,AND(Projection=Individual,$C30=High)),'A-proj. calcs'!O62,"")))</f>
        <v>1126626.8121189564</v>
      </c>
      <c r="O30" s="40">
        <f>IF(OR(Projection=All_best,AND(Projection=Individual,$C30=Best)),'A-proj. calcs'!P31,IF(OR(Projection=All_low,AND(Projection=Individual,$C30=Low)),'A-proj. calcs'!P93,IF(OR(Projection=All_high,AND(Projection=Individual,$C30=High)),'A-proj. calcs'!P62,"")))</f>
        <v>1158172.3628582873</v>
      </c>
      <c r="P30" s="40">
        <f>IF(OR(Projection=All_best,AND(Projection=Individual,$C30=Best)),'A-proj. calcs'!Q31,IF(OR(Projection=All_low,AND(Projection=Individual,$C30=Low)),'A-proj. calcs'!Q93,IF(OR(Projection=All_high,AND(Projection=Individual,$C30=High)),'A-proj. calcs'!Q62,"")))</f>
        <v>1190601.1890183194</v>
      </c>
      <c r="Q30" s="40">
        <f>IF(OR(Projection=All_best,AND(Projection=Individual,$C30=Best)),'A-proj. calcs'!R31,IF(OR(Projection=All_low,AND(Projection=Individual,$C30=Low)),'A-proj. calcs'!R93,IF(OR(Projection=All_high,AND(Projection=Individual,$C30=High)),'A-proj. calcs'!R62,"")))</f>
        <v>1223938.0223108323</v>
      </c>
      <c r="R30" s="40">
        <f>IF(OR(Projection=All_best,AND(Projection=Individual,$C30=Best)),'A-proj. calcs'!S31,IF(OR(Projection=All_low,AND(Projection=Individual,$C30=Low)),'A-proj. calcs'!S93,IF(OR(Projection=All_high,AND(Projection=Individual,$C30=High)),'A-proj. calcs'!S62,"")))</f>
        <v>1258208.2869355357</v>
      </c>
      <c r="S30" s="40">
        <f>IF(OR(Projection=All_best,AND(Projection=Individual,$C30=Best)),'A-proj. calcs'!T31,IF(OR(Projection=All_low,AND(Projection=Individual,$C30=Low)),'A-proj. calcs'!T93,IF(OR(Projection=All_high,AND(Projection=Individual,$C30=High)),'A-proj. calcs'!T62,"")))</f>
        <v>1293438.1189697306</v>
      </c>
      <c r="T30" s="40">
        <f>IF(OR(Projection=All_best,AND(Projection=Individual,$C30=Best)),'A-proj. calcs'!U31,IF(OR(Projection=All_low,AND(Projection=Individual,$C30=Low)),'A-proj. calcs'!U93,IF(OR(Projection=All_high,AND(Projection=Individual,$C30=High)),'A-proj. calcs'!U62,"")))</f>
        <v>1329654.3863008833</v>
      </c>
      <c r="U30" s="40">
        <f>IF(OR(Projection=All_best,AND(Projection=Individual,$C30=Best)),'A-proj. calcs'!V31,IF(OR(Projection=All_low,AND(Projection=Individual,$C30=Low)),'A-proj. calcs'!V93,IF(OR(Projection=All_high,AND(Projection=Individual,$C30=High)),'A-proj. calcs'!V62,"")))</f>
        <v>1366884.7091173078</v>
      </c>
      <c r="V30" s="40">
        <f>IF(OR(Projection=All_best,AND(Projection=Individual,$C30=Best)),'A-proj. calcs'!W31,IF(OR(Projection=All_low,AND(Projection=Individual,$C30=Low)),'A-proj. calcs'!W93,IF(OR(Projection=All_high,AND(Projection=Individual,$C30=High)),'A-proj. calcs'!W62,"")))</f>
        <v>1405157.4809725925</v>
      </c>
      <c r="W30" s="40">
        <f>IF(OR(Projection=All_best,AND(Projection=Individual,$C30=Best)),'A-proj. calcs'!X31,IF(OR(Projection=All_low,AND(Projection=Individual,$C30=Low)),'A-proj. calcs'!X93,IF(OR(Projection=All_high,AND(Projection=Individual,$C30=High)),'A-proj. calcs'!X62,"")))</f>
        <v>1444501.8904398251</v>
      </c>
      <c r="X30" s="40">
        <f>IF(OR(Projection=All_best,AND(Projection=Individual,$C30=Best)),'A-proj. calcs'!Y31,IF(OR(Projection=All_low,AND(Projection=Individual,$C30=Low)),'A-proj. calcs'!Y93,IF(OR(Projection=All_high,AND(Projection=Individual,$C30=High)),'A-proj. calcs'!Y62,"")))</f>
        <v>1484947.9433721404</v>
      </c>
      <c r="Y30" s="438" t="str">
        <f t="shared" si="1"/>
        <v>Growth</v>
      </c>
    </row>
    <row r="31" spans="1:25">
      <c r="A31" s="71" t="s">
        <v>260</v>
      </c>
      <c r="B31" s="228" t="s">
        <v>264</v>
      </c>
      <c r="C31" s="800" t="s">
        <v>214</v>
      </c>
      <c r="D31" s="40">
        <f>IF(OR(Projection=All_best,AND(Projection=Individual,$C31=Best)),'A-proj. calcs'!E32,IF(OR(Projection=All_low,AND(Projection=Individual,$C31=Low)),'A-proj. calcs'!E94,IF(OR(Projection=All_high,AND(Projection=Individual,$C31=High)),'A-proj. calcs'!E63,"")))</f>
        <v>103864.2496719999</v>
      </c>
      <c r="E31" s="40">
        <f>IF(OR(Projection=All_best,AND(Projection=Individual,$C31=Best)),'A-proj. calcs'!F32,IF(OR(Projection=All_low,AND(Projection=Individual,$C31=Low)),'A-proj. calcs'!F94,IF(OR(Projection=All_high,AND(Projection=Individual,$C31=High)),'A-proj. calcs'!F63,"")))</f>
        <v>102825.6071752799</v>
      </c>
      <c r="F31" s="40">
        <f>IF(OR(Projection=All_best,AND(Projection=Individual,$C31=Best)),'A-proj. calcs'!G32,IF(OR(Projection=All_low,AND(Projection=Individual,$C31=Low)),'A-proj. calcs'!G94,IF(OR(Projection=All_high,AND(Projection=Individual,$C31=High)),'A-proj. calcs'!G63,"")))</f>
        <v>101797.35110352709</v>
      </c>
      <c r="G31" s="40">
        <f>IF(OR(Projection=All_best,AND(Projection=Individual,$C31=Best)),'A-proj. calcs'!H32,IF(OR(Projection=All_low,AND(Projection=Individual,$C31=Low)),'A-proj. calcs'!H94,IF(OR(Projection=All_high,AND(Projection=Individual,$C31=High)),'A-proj. calcs'!H63,"")))</f>
        <v>115779.37759249183</v>
      </c>
      <c r="H31" s="40">
        <f>IF(OR(Projection=All_best,AND(Projection=Individual,$C31=Best)),'A-proj. calcs'!I32,IF(OR(Projection=All_low,AND(Projection=Individual,$C31=Low)),'A-proj. calcs'!I94,IF(OR(Projection=All_high,AND(Projection=Individual,$C31=High)),'A-proj. calcs'!I63,"")))</f>
        <v>114771.58381656691</v>
      </c>
      <c r="I31" s="40">
        <f>IF(OR(Projection=All_best,AND(Projection=Individual,$C31=Best)),'A-proj. calcs'!J32,IF(OR(Projection=All_low,AND(Projection=Individual,$C31=Low)),'A-proj. calcs'!J94,IF(OR(Projection=All_high,AND(Projection=Individual,$C31=High)),'A-proj. calcs'!J63,"")))</f>
        <v>113773.86797840125</v>
      </c>
      <c r="J31" s="40">
        <f>IF(OR(Projection=All_best,AND(Projection=Individual,$C31=Best)),'A-proj. calcs'!K32,IF(OR(Projection=All_low,AND(Projection=Individual,$C31=Low)),'A-proj. calcs'!K94,IF(OR(Projection=All_high,AND(Projection=Individual,$C31=High)),'A-proj. calcs'!K63,"")))</f>
        <v>112786.12929861722</v>
      </c>
      <c r="K31" s="40">
        <f>IF(OR(Projection=All_best,AND(Projection=Individual,$C31=Best)),'A-proj. calcs'!L32,IF(OR(Projection=All_low,AND(Projection=Individual,$C31=Low)),'A-proj. calcs'!L94,IF(OR(Projection=All_high,AND(Projection=Individual,$C31=High)),'A-proj. calcs'!L63,"")))</f>
        <v>111808.26800563106</v>
      </c>
      <c r="L31" s="40">
        <f>IF(OR(Projection=All_best,AND(Projection=Individual,$C31=Best)),'A-proj. calcs'!M32,IF(OR(Projection=All_low,AND(Projection=Individual,$C31=Low)),'A-proj. calcs'!M94,IF(OR(Projection=All_high,AND(Projection=Individual,$C31=High)),'A-proj. calcs'!M63,"")))</f>
        <v>110840.18532557474</v>
      </c>
      <c r="M31" s="40">
        <f>IF(OR(Projection=All_best,AND(Projection=Individual,$C31=Best)),'A-proj. calcs'!N32,IF(OR(Projection=All_low,AND(Projection=Individual,$C31=Low)),'A-proj. calcs'!N94,IF(OR(Projection=All_high,AND(Projection=Individual,$C31=High)),'A-proj. calcs'!N63,"")))</f>
        <v>109881.78347231899</v>
      </c>
      <c r="N31" s="40">
        <f>IF(OR(Projection=All_best,AND(Projection=Individual,$C31=Best)),'A-proj. calcs'!O32,IF(OR(Projection=All_low,AND(Projection=Individual,$C31=Low)),'A-proj. calcs'!O94,IF(OR(Projection=All_high,AND(Projection=Individual,$C31=High)),'A-proj. calcs'!O63,"")))</f>
        <v>108932.9656375958</v>
      </c>
      <c r="O31" s="40">
        <f>IF(OR(Projection=All_best,AND(Projection=Individual,$C31=Best)),'A-proj. calcs'!P32,IF(OR(Projection=All_low,AND(Projection=Individual,$C31=Low)),'A-proj. calcs'!P94,IF(OR(Projection=All_high,AND(Projection=Individual,$C31=High)),'A-proj. calcs'!P63,"")))</f>
        <v>107993.63598121984</v>
      </c>
      <c r="P31" s="40">
        <f>IF(OR(Projection=All_best,AND(Projection=Individual,$C31=Best)),'A-proj. calcs'!Q32,IF(OR(Projection=All_low,AND(Projection=Individual,$C31=Low)),'A-proj. calcs'!Q94,IF(OR(Projection=All_high,AND(Projection=Individual,$C31=High)),'A-proj. calcs'!Q63,"")))</f>
        <v>107063.69962140765</v>
      </c>
      <c r="Q31" s="40">
        <f>IF(OR(Projection=All_best,AND(Projection=Individual,$C31=Best)),'A-proj. calcs'!R32,IF(OR(Projection=All_low,AND(Projection=Individual,$C31=Low)),'A-proj. calcs'!R94,IF(OR(Projection=All_high,AND(Projection=Individual,$C31=High)),'A-proj. calcs'!R63,"")))</f>
        <v>106143.06262519356</v>
      </c>
      <c r="R31" s="40">
        <f>IF(OR(Projection=All_best,AND(Projection=Individual,$C31=Best)),'A-proj. calcs'!S32,IF(OR(Projection=All_low,AND(Projection=Individual,$C31=Low)),'A-proj. calcs'!S94,IF(OR(Projection=All_high,AND(Projection=Individual,$C31=High)),'A-proj. calcs'!S63,"")))</f>
        <v>105231.63199894162</v>
      </c>
      <c r="S31" s="40">
        <f>IF(OR(Projection=All_best,AND(Projection=Individual,$C31=Best)),'A-proj. calcs'!T32,IF(OR(Projection=All_low,AND(Projection=Individual,$C31=Low)),'A-proj. calcs'!T94,IF(OR(Projection=All_high,AND(Projection=Individual,$C31=High)),'A-proj. calcs'!T63,"")))</f>
        <v>104329.3156789522</v>
      </c>
      <c r="T31" s="40">
        <f>IF(OR(Projection=All_best,AND(Projection=Individual,$C31=Best)),'A-proj. calcs'!U32,IF(OR(Projection=All_low,AND(Projection=Individual,$C31=Low)),'A-proj. calcs'!U94,IF(OR(Projection=All_high,AND(Projection=Individual,$C31=High)),'A-proj. calcs'!U63,"")))</f>
        <v>103436.02252216269</v>
      </c>
      <c r="U31" s="40">
        <f>IF(OR(Projection=All_best,AND(Projection=Individual,$C31=Best)),'A-proj. calcs'!V32,IF(OR(Projection=All_low,AND(Projection=Individual,$C31=Low)),'A-proj. calcs'!V94,IF(OR(Projection=All_high,AND(Projection=Individual,$C31=High)),'A-proj. calcs'!V63,"")))</f>
        <v>102551.66229694107</v>
      </c>
      <c r="V31" s="40">
        <f>IF(OR(Projection=All_best,AND(Projection=Individual,$C31=Best)),'A-proj. calcs'!W32,IF(OR(Projection=All_low,AND(Projection=Individual,$C31=Low)),'A-proj. calcs'!W94,IF(OR(Projection=All_high,AND(Projection=Individual,$C31=High)),'A-proj. calcs'!W63,"")))</f>
        <v>101676.14567397165</v>
      </c>
      <c r="W31" s="40">
        <f>IF(OR(Projection=All_best,AND(Projection=Individual,$C31=Best)),'A-proj. calcs'!X32,IF(OR(Projection=All_low,AND(Projection=Individual,$C31=Low)),'A-proj. calcs'!X94,IF(OR(Projection=All_high,AND(Projection=Individual,$C31=High)),'A-proj. calcs'!X63,"")))</f>
        <v>100809.38421723193</v>
      </c>
      <c r="X31" s="40">
        <f>IF(OR(Projection=All_best,AND(Projection=Individual,$C31=Best)),'A-proj. calcs'!Y32,IF(OR(Projection=All_low,AND(Projection=Individual,$C31=Low)),'A-proj. calcs'!Y94,IF(OR(Projection=All_high,AND(Projection=Individual,$C31=High)),'A-proj. calcs'!Y63,"")))</f>
        <v>99951.290375059616</v>
      </c>
      <c r="Y31" s="438" t="str">
        <f t="shared" si="1"/>
        <v>Decline</v>
      </c>
    </row>
    <row r="32" spans="1:25">
      <c r="A32" s="71" t="s">
        <v>175</v>
      </c>
      <c r="B32" s="228" t="s">
        <v>373</v>
      </c>
      <c r="C32" s="800" t="s">
        <v>214</v>
      </c>
      <c r="D32" s="40">
        <f>IF(OR(Projection=All_best,AND(Projection=Individual,$C32=Best)),'A-proj. calcs'!E33,IF(OR(Projection=All_low,AND(Projection=Individual,$C32=Low)),'A-proj. calcs'!E95,IF(OR(Projection=All_high,AND(Projection=Individual,$C32=High)),'A-proj. calcs'!E64,"")))</f>
        <v>71352.970320822817</v>
      </c>
      <c r="E32" s="40">
        <f>IF(OR(Projection=All_best,AND(Projection=Individual,$C32=Best)),'A-proj. calcs'!F33,IF(OR(Projection=All_low,AND(Projection=Individual,$C32=Low)),'A-proj. calcs'!F95,IF(OR(Projection=All_high,AND(Projection=Individual,$C32=High)),'A-proj. calcs'!F64,"")))</f>
        <v>72726.149421945622</v>
      </c>
      <c r="F32" s="40">
        <f>IF(OR(Projection=All_best,AND(Projection=Individual,$C32=Best)),'A-proj. calcs'!G33,IF(OR(Projection=All_low,AND(Projection=Individual,$C32=Low)),'A-proj. calcs'!G95,IF(OR(Projection=All_high,AND(Projection=Individual,$C32=High)),'A-proj. calcs'!G64,"")))</f>
        <v>74125.755185270158</v>
      </c>
      <c r="G32" s="40">
        <f>IF(OR(Projection=All_best,AND(Projection=Individual,$C32=Best)),'A-proj. calcs'!H33,IF(OR(Projection=All_low,AND(Projection=Individual,$C32=Low)),'A-proj. calcs'!H95,IF(OR(Projection=All_high,AND(Projection=Individual,$C32=High)),'A-proj. calcs'!H64,"")))</f>
        <v>75608.270288975575</v>
      </c>
      <c r="H32" s="40">
        <f>IF(OR(Projection=All_best,AND(Projection=Individual,$C32=Best)),'A-proj. calcs'!I33,IF(OR(Projection=All_low,AND(Projection=Individual,$C32=Low)),'A-proj. calcs'!I95,IF(OR(Projection=All_high,AND(Projection=Individual,$C32=High)),'A-proj. calcs'!I64,"")))</f>
        <v>77120.435694755099</v>
      </c>
      <c r="I32" s="40">
        <f>IF(OR(Projection=All_best,AND(Projection=Individual,$C32=Best)),'A-proj. calcs'!J33,IF(OR(Projection=All_low,AND(Projection=Individual,$C32=Low)),'A-proj. calcs'!J95,IF(OR(Projection=All_high,AND(Projection=Individual,$C32=High)),'A-proj. calcs'!J64,"")))</f>
        <v>78662.844408650184</v>
      </c>
      <c r="J32" s="40">
        <f>IF(OR(Projection=All_best,AND(Projection=Individual,$C32=Best)),'A-proj. calcs'!K33,IF(OR(Projection=All_low,AND(Projection=Individual,$C32=Low)),'A-proj. calcs'!K95,IF(OR(Projection=All_high,AND(Projection=Individual,$C32=High)),'A-proj. calcs'!K64,"")))</f>
        <v>80236.101296823195</v>
      </c>
      <c r="K32" s="40">
        <f>IF(OR(Projection=All_best,AND(Projection=Individual,$C32=Best)),'A-proj. calcs'!L33,IF(OR(Projection=All_low,AND(Projection=Individual,$C32=Low)),'A-proj. calcs'!L95,IF(OR(Projection=All_high,AND(Projection=Individual,$C32=High)),'A-proj. calcs'!L64,"")))</f>
        <v>81840.823322759665</v>
      </c>
      <c r="L32" s="40">
        <f>IF(OR(Projection=All_best,AND(Projection=Individual,$C32=Best)),'A-proj. calcs'!M33,IF(OR(Projection=All_low,AND(Projection=Individual,$C32=Low)),'A-proj. calcs'!M95,IF(OR(Projection=All_high,AND(Projection=Individual,$C32=High)),'A-proj. calcs'!M64,"")))</f>
        <v>83477.639789214882</v>
      </c>
      <c r="M32" s="40">
        <f>IF(OR(Projection=All_best,AND(Projection=Individual,$C32=Best)),'A-proj. calcs'!N33,IF(OR(Projection=All_low,AND(Projection=Individual,$C32=Low)),'A-proj. calcs'!N95,IF(OR(Projection=All_high,AND(Projection=Individual,$C32=High)),'A-proj. calcs'!N64,"")))</f>
        <v>85230.670224788366</v>
      </c>
      <c r="N32" s="40">
        <f>IF(OR(Projection=All_best,AND(Projection=Individual,$C32=Best)),'A-proj. calcs'!O33,IF(OR(Projection=All_low,AND(Projection=Individual,$C32=Low)),'A-proj. calcs'!O95,IF(OR(Projection=All_high,AND(Projection=Individual,$C32=High)),'A-proj. calcs'!O64,"")))</f>
        <v>87020.514299508926</v>
      </c>
      <c r="O32" s="40">
        <f>IF(OR(Projection=All_best,AND(Projection=Individual,$C32=Best)),'A-proj. calcs'!P33,IF(OR(Projection=All_low,AND(Projection=Individual,$C32=Low)),'A-proj. calcs'!P95,IF(OR(Projection=All_high,AND(Projection=Individual,$C32=High)),'A-proj. calcs'!P64,"")))</f>
        <v>88847.945099798613</v>
      </c>
      <c r="P32" s="40">
        <f>IF(OR(Projection=All_best,AND(Projection=Individual,$C32=Best)),'A-proj. calcs'!Q33,IF(OR(Projection=All_low,AND(Projection=Individual,$C32=Low)),'A-proj. calcs'!Q95,IF(OR(Projection=All_high,AND(Projection=Individual,$C32=High)),'A-proj. calcs'!Q64,"")))</f>
        <v>90713.75194689435</v>
      </c>
      <c r="Q32" s="40">
        <f>IF(OR(Projection=All_best,AND(Projection=Individual,$C32=Best)),'A-proj. calcs'!R33,IF(OR(Projection=All_low,AND(Projection=Individual,$C32=Low)),'A-proj. calcs'!R95,IF(OR(Projection=All_high,AND(Projection=Individual,$C32=High)),'A-proj. calcs'!R64,"")))</f>
        <v>92618.740737779124</v>
      </c>
      <c r="R32" s="40">
        <f>IF(OR(Projection=All_best,AND(Projection=Individual,$C32=Best)),'A-proj. calcs'!S33,IF(OR(Projection=All_low,AND(Projection=Individual,$C32=Low)),'A-proj. calcs'!S95,IF(OR(Projection=All_high,AND(Projection=Individual,$C32=High)),'A-proj. calcs'!S64,"")))</f>
        <v>94563.734293272457</v>
      </c>
      <c r="S32" s="40">
        <f>IF(OR(Projection=All_best,AND(Projection=Individual,$C32=Best)),'A-proj. calcs'!T33,IF(OR(Projection=All_low,AND(Projection=Individual,$C32=Low)),'A-proj. calcs'!T95,IF(OR(Projection=All_high,AND(Projection=Individual,$C32=High)),'A-proj. calcs'!T64,"")))</f>
        <v>96549.572713431189</v>
      </c>
      <c r="T32" s="40">
        <f>IF(OR(Projection=All_best,AND(Projection=Individual,$C32=Best)),'A-proj. calcs'!U33,IF(OR(Projection=All_low,AND(Projection=Individual,$C32=Low)),'A-proj. calcs'!U95,IF(OR(Projection=All_high,AND(Projection=Individual,$C32=High)),'A-proj. calcs'!U64,"")))</f>
        <v>98577.113740413231</v>
      </c>
      <c r="U32" s="40">
        <f>IF(OR(Projection=All_best,AND(Projection=Individual,$C32=Best)),'A-proj. calcs'!V33,IF(OR(Projection=All_low,AND(Projection=Individual,$C32=Low)),'A-proj. calcs'!V95,IF(OR(Projection=All_high,AND(Projection=Individual,$C32=High)),'A-proj. calcs'!V64,"")))</f>
        <v>100647.23312896192</v>
      </c>
      <c r="V32" s="40">
        <f>IF(OR(Projection=All_best,AND(Projection=Individual,$C32=Best)),'A-proj. calcs'!W33,IF(OR(Projection=All_low,AND(Projection=Individual,$C32=Low)),'A-proj. calcs'!W95,IF(OR(Projection=All_high,AND(Projection=Individual,$C32=High)),'A-proj. calcs'!W64,"")))</f>
        <v>102760.82502467011</v>
      </c>
      <c r="W32" s="40">
        <f>IF(OR(Projection=All_best,AND(Projection=Individual,$C32=Best)),'A-proj. calcs'!X33,IF(OR(Projection=All_low,AND(Projection=Individual,$C32=Low)),'A-proj. calcs'!X95,IF(OR(Projection=All_high,AND(Projection=Individual,$C32=High)),'A-proj. calcs'!X64,"")))</f>
        <v>104918.80235018815</v>
      </c>
      <c r="X32" s="40">
        <f>IF(OR(Projection=All_best,AND(Projection=Individual,$C32=Best)),'A-proj. calcs'!Y33,IF(OR(Projection=All_low,AND(Projection=Individual,$C32=Low)),'A-proj. calcs'!Y95,IF(OR(Projection=All_high,AND(Projection=Individual,$C32=High)),'A-proj. calcs'!Y64,"")))</f>
        <v>107122.09719954211</v>
      </c>
      <c r="Y32" s="438" t="str">
        <f t="shared" si="1"/>
        <v>Growth</v>
      </c>
    </row>
    <row r="33" spans="1:25">
      <c r="A33" s="71" t="s">
        <v>189</v>
      </c>
      <c r="B33" s="228" t="s">
        <v>190</v>
      </c>
      <c r="C33" s="800" t="s">
        <v>214</v>
      </c>
      <c r="D33" s="40">
        <f>IF(OR(Projection=All_best,AND(Projection=Individual,$C33=Best)),'A-proj. calcs'!E34,IF(OR(Projection=All_low,AND(Projection=Individual,$C33=Low)),'A-proj. calcs'!E96,IF(OR(Projection=All_high,AND(Projection=Individual,$C33=High)),'A-proj. calcs'!E65,"")))</f>
        <v>411138.33409687394</v>
      </c>
      <c r="E33" s="40">
        <f>IF(OR(Projection=All_best,AND(Projection=Individual,$C33=Best)),'A-proj. calcs'!F34,IF(OR(Projection=All_low,AND(Projection=Individual,$C33=Low)),'A-proj. calcs'!F96,IF(OR(Projection=All_high,AND(Projection=Individual,$C33=High)),'A-proj. calcs'!F65,"")))</f>
        <v>417305.409108327</v>
      </c>
      <c r="F33" s="40">
        <f>IF(OR(Projection=All_best,AND(Projection=Individual,$C33=Best)),'A-proj. calcs'!G34,IF(OR(Projection=All_low,AND(Projection=Individual,$C33=Low)),'A-proj. calcs'!G96,IF(OR(Projection=All_high,AND(Projection=Individual,$C33=High)),'A-proj. calcs'!G65,"")))</f>
        <v>423564.99024495186</v>
      </c>
      <c r="G33" s="40">
        <f>IF(OR(Projection=All_best,AND(Projection=Individual,$C33=Best)),'A-proj. calcs'!H34,IF(OR(Projection=All_low,AND(Projection=Individual,$C33=Low)),'A-proj. calcs'!H96,IF(OR(Projection=All_high,AND(Projection=Individual,$C33=High)),'A-proj. calcs'!H65,"")))</f>
        <v>429918.46509862604</v>
      </c>
      <c r="H33" s="40">
        <f>IF(OR(Projection=All_best,AND(Projection=Individual,$C33=Best)),'A-proj. calcs'!I34,IF(OR(Projection=All_low,AND(Projection=Individual,$C33=Low)),'A-proj. calcs'!I96,IF(OR(Projection=All_high,AND(Projection=Individual,$C33=High)),'A-proj. calcs'!I65,"")))</f>
        <v>436367.24207510543</v>
      </c>
      <c r="I33" s="40">
        <f>IF(OR(Projection=All_best,AND(Projection=Individual,$C33=Best)),'A-proj. calcs'!J34,IF(OR(Projection=All_low,AND(Projection=Individual,$C33=Low)),'A-proj. calcs'!J96,IF(OR(Projection=All_high,AND(Projection=Individual,$C33=High)),'A-proj. calcs'!J65,"")))</f>
        <v>442912.75070623192</v>
      </c>
      <c r="J33" s="40">
        <f>IF(OR(Projection=All_best,AND(Projection=Individual,$C33=Best)),'A-proj. calcs'!K34,IF(OR(Projection=All_low,AND(Projection=Individual,$C33=Low)),'A-proj. calcs'!K96,IF(OR(Projection=All_high,AND(Projection=Individual,$C33=High)),'A-proj. calcs'!K65,"")))</f>
        <v>449556.44196682534</v>
      </c>
      <c r="K33" s="40">
        <f>IF(OR(Projection=All_best,AND(Projection=Individual,$C33=Best)),'A-proj. calcs'!L34,IF(OR(Projection=All_low,AND(Projection=Individual,$C33=Low)),'A-proj. calcs'!L96,IF(OR(Projection=All_high,AND(Projection=Individual,$C33=High)),'A-proj. calcs'!L65,"")))</f>
        <v>456299.78859632765</v>
      </c>
      <c r="L33" s="40">
        <f>IF(OR(Projection=All_best,AND(Projection=Individual,$C33=Best)),'A-proj. calcs'!M34,IF(OR(Projection=All_low,AND(Projection=Individual,$C33=Low)),'A-proj. calcs'!M96,IF(OR(Projection=All_high,AND(Projection=Individual,$C33=High)),'A-proj. calcs'!M65,"")))</f>
        <v>463144.28542527254</v>
      </c>
      <c r="M33" s="40">
        <f>IF(OR(Projection=All_best,AND(Projection=Individual,$C33=Best)),'A-proj. calcs'!N34,IF(OR(Projection=All_low,AND(Projection=Individual,$C33=Low)),'A-proj. calcs'!N96,IF(OR(Projection=All_high,AND(Projection=Individual,$C33=High)),'A-proj. calcs'!N65,"")))</f>
        <v>470091.44970665162</v>
      </c>
      <c r="N33" s="40">
        <f>IF(OR(Projection=All_best,AND(Projection=Individual,$C33=Best)),'A-proj. calcs'!O34,IF(OR(Projection=All_low,AND(Projection=Individual,$C33=Low)),'A-proj. calcs'!O96,IF(OR(Projection=All_high,AND(Projection=Individual,$C33=High)),'A-proj. calcs'!O65,"")))</f>
        <v>477142.82145225134</v>
      </c>
      <c r="O33" s="40">
        <f>IF(OR(Projection=All_best,AND(Projection=Individual,$C33=Best)),'A-proj. calcs'!P34,IF(OR(Projection=All_low,AND(Projection=Individual,$C33=Low)),'A-proj. calcs'!P96,IF(OR(Projection=All_high,AND(Projection=Individual,$C33=High)),'A-proj. calcs'!P65,"")))</f>
        <v>484299.9637740351</v>
      </c>
      <c r="P33" s="40">
        <f>IF(OR(Projection=All_best,AND(Projection=Individual,$C33=Best)),'A-proj. calcs'!Q34,IF(OR(Projection=All_low,AND(Projection=Individual,$C33=Low)),'A-proj. calcs'!Q96,IF(OR(Projection=All_high,AND(Projection=Individual,$C33=High)),'A-proj. calcs'!Q65,"")))</f>
        <v>491564.46323064552</v>
      </c>
      <c r="Q33" s="40">
        <f>IF(OR(Projection=All_best,AND(Projection=Individual,$C33=Best)),'A-proj. calcs'!R34,IF(OR(Projection=All_low,AND(Projection=Individual,$C33=Low)),'A-proj. calcs'!R96,IF(OR(Projection=All_high,AND(Projection=Individual,$C33=High)),'A-proj. calcs'!R65,"")))</f>
        <v>498937.93017910514</v>
      </c>
      <c r="R33" s="40">
        <f>IF(OR(Projection=All_best,AND(Projection=Individual,$C33=Best)),'A-proj. calcs'!S34,IF(OR(Projection=All_low,AND(Projection=Individual,$C33=Low)),'A-proj. calcs'!S96,IF(OR(Projection=All_high,AND(Projection=Individual,$C33=High)),'A-proj. calcs'!S65,"")))</f>
        <v>506421.99913179176</v>
      </c>
      <c r="S33" s="40">
        <f>IF(OR(Projection=All_best,AND(Projection=Individual,$C33=Best)),'A-proj. calcs'!T34,IF(OR(Projection=All_low,AND(Projection=Individual,$C33=Low)),'A-proj. calcs'!T96,IF(OR(Projection=All_high,AND(Projection=Individual,$C33=High)),'A-proj. calcs'!T65,"")))</f>
        <v>514018.32911876851</v>
      </c>
      <c r="T33" s="40">
        <f>IF(OR(Projection=All_best,AND(Projection=Individual,$C33=Best)),'A-proj. calcs'!U34,IF(OR(Projection=All_low,AND(Projection=Individual,$C33=Low)),'A-proj. calcs'!U96,IF(OR(Projection=All_high,AND(Projection=Individual,$C33=High)),'A-proj. calcs'!U65,"")))</f>
        <v>521728.60405555001</v>
      </c>
      <c r="U33" s="40">
        <f>IF(OR(Projection=All_best,AND(Projection=Individual,$C33=Best)),'A-proj. calcs'!V34,IF(OR(Projection=All_low,AND(Projection=Individual,$C33=Low)),'A-proj. calcs'!V96,IF(OR(Projection=All_high,AND(Projection=Individual,$C33=High)),'A-proj. calcs'!V65,"")))</f>
        <v>529554.53311638325</v>
      </c>
      <c r="V33" s="40">
        <f>IF(OR(Projection=All_best,AND(Projection=Individual,$C33=Best)),'A-proj. calcs'!W34,IF(OR(Projection=All_low,AND(Projection=Individual,$C33=Low)),'A-proj. calcs'!W96,IF(OR(Projection=All_high,AND(Projection=Individual,$C33=High)),'A-proj. calcs'!W65,"")))</f>
        <v>537497.85111312883</v>
      </c>
      <c r="W33" s="40">
        <f>IF(OR(Projection=All_best,AND(Projection=Individual,$C33=Best)),'A-proj. calcs'!X34,IF(OR(Projection=All_low,AND(Projection=Individual,$C33=Low)),'A-proj. calcs'!X96,IF(OR(Projection=All_high,AND(Projection=Individual,$C33=High)),'A-proj. calcs'!X65,"")))</f>
        <v>545560.31887982576</v>
      </c>
      <c r="X33" s="40">
        <f>IF(OR(Projection=All_best,AND(Projection=Individual,$C33=Best)),'A-proj. calcs'!Y34,IF(OR(Projection=All_low,AND(Projection=Individual,$C33=Low)),'A-proj. calcs'!Y96,IF(OR(Projection=All_high,AND(Projection=Individual,$C33=High)),'A-proj. calcs'!Y65,"")))</f>
        <v>553743.72366302309</v>
      </c>
      <c r="Y33" s="438" t="str">
        <f t="shared" si="1"/>
        <v>Growth</v>
      </c>
    </row>
    <row r="34" spans="1:25">
      <c r="A34" s="71" t="s">
        <v>262</v>
      </c>
      <c r="B34" s="228" t="s">
        <v>265</v>
      </c>
      <c r="C34" s="800" t="s">
        <v>214</v>
      </c>
      <c r="D34" s="40">
        <f>IF(OR(Projection=All_best,AND(Projection=Individual,$C34=Best)),'A-proj. calcs'!E35,IF(OR(Projection=All_low,AND(Projection=Individual,$C34=Low)),'A-proj. calcs'!E97,IF(OR(Projection=All_high,AND(Projection=Individual,$C34=High)),'A-proj. calcs'!E66,"")))</f>
        <v>7002.2302532499953</v>
      </c>
      <c r="E34" s="40">
        <f>IF(OR(Projection=All_best,AND(Projection=Individual,$C34=Best)),'A-proj. calcs'!F35,IF(OR(Projection=All_low,AND(Projection=Individual,$C34=Low)),'A-proj. calcs'!F97,IF(OR(Projection=All_high,AND(Projection=Individual,$C34=High)),'A-proj. calcs'!F66,"")))</f>
        <v>6960.6679720487446</v>
      </c>
      <c r="F34" s="40">
        <f>IF(OR(Projection=All_best,AND(Projection=Individual,$C34=Best)),'A-proj. calcs'!G35,IF(OR(Projection=All_low,AND(Projection=Individual,$C34=Low)),'A-proj. calcs'!G97,IF(OR(Projection=All_high,AND(Projection=Individual,$C34=High)),'A-proj. calcs'!G66,"")))</f>
        <v>6940.4716168794739</v>
      </c>
      <c r="G34" s="40">
        <f>IF(OR(Projection=All_best,AND(Projection=Individual,$C34=Best)),'A-proj. calcs'!H35,IF(OR(Projection=All_low,AND(Projection=Individual,$C34=Low)),'A-proj. calcs'!H97,IF(OR(Projection=All_high,AND(Projection=Individual,$C34=High)),'A-proj. calcs'!H66,"")))</f>
        <v>6938.6632725951649</v>
      </c>
      <c r="H34" s="40">
        <f>IF(OR(Projection=All_best,AND(Projection=Individual,$C34=Best)),'A-proj. calcs'!I35,IF(OR(Projection=All_low,AND(Projection=Individual,$C34=Low)),'A-proj. calcs'!I97,IF(OR(Projection=All_high,AND(Projection=Individual,$C34=High)),'A-proj. calcs'!I66,"")))</f>
        <v>6952.715115927218</v>
      </c>
      <c r="I34" s="40">
        <f>IF(OR(Projection=All_best,AND(Projection=Individual,$C34=Best)),'A-proj. calcs'!J35,IF(OR(Projection=All_low,AND(Projection=Individual,$C34=Low)),'A-proj. calcs'!J97,IF(OR(Projection=All_high,AND(Projection=Individual,$C34=High)),'A-proj. calcs'!J66,"")))</f>
        <v>6980.4819527727814</v>
      </c>
      <c r="J34" s="40">
        <f>IF(OR(Projection=All_best,AND(Projection=Individual,$C34=Best)),'A-proj. calcs'!K35,IF(OR(Projection=All_low,AND(Projection=Individual,$C34=Low)),'A-proj. calcs'!K97,IF(OR(Projection=All_high,AND(Projection=Individual,$C34=High)),'A-proj. calcs'!K66,"")))</f>
        <v>7020.1438756550306</v>
      </c>
      <c r="K34" s="40">
        <f>IF(OR(Projection=All_best,AND(Projection=Individual,$C34=Best)),'A-proj. calcs'!L35,IF(OR(Projection=All_low,AND(Projection=Individual,$C34=Low)),'A-proj. calcs'!L97,IF(OR(Projection=All_high,AND(Projection=Individual,$C34=High)),'A-proj. calcs'!L66,"")))</f>
        <v>7070.1575233419153</v>
      </c>
      <c r="L34" s="40">
        <f>IF(OR(Projection=All_best,AND(Projection=Individual,$C34=Best)),'A-proj. calcs'!M35,IF(OR(Projection=All_low,AND(Projection=Individual,$C34=Low)),'A-proj. calcs'!M97,IF(OR(Projection=All_high,AND(Projection=Individual,$C34=High)),'A-proj. calcs'!M66,"")))</f>
        <v>7129.2146523112915</v>
      </c>
      <c r="M34" s="40">
        <f>IF(OR(Projection=All_best,AND(Projection=Individual,$C34=Best)),'A-proj. calcs'!N35,IF(OR(Projection=All_low,AND(Projection=Individual,$C34=Low)),'A-proj. calcs'!N97,IF(OR(Projection=All_high,AND(Projection=Individual,$C34=High)),'A-proj. calcs'!N66,"")))</f>
        <v>7196.2069232973245</v>
      </c>
      <c r="N34" s="40">
        <f>IF(OR(Projection=All_best,AND(Projection=Individual,$C34=Best)),'A-proj. calcs'!O35,IF(OR(Projection=All_low,AND(Projection=Individual,$C34=Low)),'A-proj. calcs'!O97,IF(OR(Projection=All_high,AND(Projection=Individual,$C34=High)),'A-proj. calcs'!O66,"")))</f>
        <v>7270.1959706679418</v>
      </c>
      <c r="O34" s="40">
        <f>IF(OR(Projection=All_best,AND(Projection=Individual,$C34=Best)),'A-proj. calcs'!P35,IF(OR(Projection=All_low,AND(Projection=Individual,$C34=Low)),'A-proj. calcs'!P97,IF(OR(Projection=All_high,AND(Projection=Individual,$C34=High)),'A-proj. calcs'!P66,"")))</f>
        <v>7350.3879622209461</v>
      </c>
      <c r="P34" s="40">
        <f>IF(OR(Projection=All_best,AND(Projection=Individual,$C34=Best)),'A-proj. calcs'!Q35,IF(OR(Projection=All_low,AND(Projection=Individual,$C34=Low)),'A-proj. calcs'!Q97,IF(OR(Projection=All_high,AND(Projection=Individual,$C34=High)),'A-proj. calcs'!Q66,"")))</f>
        <v>7436.1119758482955</v>
      </c>
      <c r="Q34" s="40">
        <f>IF(OR(Projection=All_best,AND(Projection=Individual,$C34=Best)),'A-proj. calcs'!R35,IF(OR(Projection=All_low,AND(Projection=Individual,$C34=Low)),'A-proj. calcs'!R97,IF(OR(Projection=All_high,AND(Projection=Individual,$C34=High)),'A-proj. calcs'!R66,"")))</f>
        <v>7526.8016205509512</v>
      </c>
      <c r="R34" s="40">
        <f>IF(OR(Projection=All_best,AND(Projection=Individual,$C34=Best)),'A-proj. calcs'!S35,IF(OR(Projection=All_low,AND(Projection=Individual,$C34=Low)),'A-proj. calcs'!S97,IF(OR(Projection=All_high,AND(Projection=Individual,$C34=High)),'A-proj. calcs'!S66,"")))</f>
        <v>7621.9794151644055</v>
      </c>
      <c r="S34" s="40">
        <f>IF(OR(Projection=All_best,AND(Projection=Individual,$C34=Best)),'A-proj. calcs'!T35,IF(OR(Projection=All_low,AND(Projection=Individual,$C34=Low)),'A-proj. calcs'!T97,IF(OR(Projection=All_high,AND(Projection=Individual,$C34=High)),'A-proj. calcs'!T66,"")))</f>
        <v>7721.243511151285</v>
      </c>
      <c r="T34" s="40">
        <f>IF(OR(Projection=All_best,AND(Projection=Individual,$C34=Best)),'A-proj. calcs'!U35,IF(OR(Projection=All_low,AND(Projection=Individual,$C34=Low)),'A-proj. calcs'!U97,IF(OR(Projection=All_high,AND(Projection=Individual,$C34=High)),'A-proj. calcs'!U66,"")))</f>
        <v>7824.2564078640535</v>
      </c>
      <c r="U34" s="40">
        <f>IF(OR(Projection=All_best,AND(Projection=Individual,$C34=Best)),'A-proj. calcs'!V35,IF(OR(Projection=All_low,AND(Projection=Individual,$C34=Low)),'A-proj. calcs'!V97,IF(OR(Projection=All_high,AND(Projection=Individual,$C34=High)),'A-proj. calcs'!V66,"")))</f>
        <v>7930.7353614206895</v>
      </c>
      <c r="V34" s="40">
        <f>IF(OR(Projection=All_best,AND(Projection=Individual,$C34=Best)),'A-proj. calcs'!W35,IF(OR(Projection=All_low,AND(Projection=Individual,$C34=Low)),'A-proj. calcs'!W97,IF(OR(Projection=All_high,AND(Projection=Individual,$C34=High)),'A-proj. calcs'!W66,"")))</f>
        <v>8040.4442331648734</v>
      </c>
      <c r="W34" s="40">
        <f>IF(OR(Projection=All_best,AND(Projection=Individual,$C34=Best)),'A-proj. calcs'!X35,IF(OR(Projection=All_low,AND(Projection=Individual,$C34=Low)),'A-proj. calcs'!X97,IF(OR(Projection=All_high,AND(Projection=Individual,$C34=High)),'A-proj. calcs'!X66,"")))</f>
        <v>8153.1865617867888</v>
      </c>
      <c r="X34" s="40">
        <f>IF(OR(Projection=All_best,AND(Projection=Individual,$C34=Best)),'A-proj. calcs'!Y35,IF(OR(Projection=All_low,AND(Projection=Individual,$C34=Low)),'A-proj. calcs'!Y97,IF(OR(Projection=All_high,AND(Projection=Individual,$C34=High)),'A-proj. calcs'!Y66,"")))</f>
        <v>8268.7996755693675</v>
      </c>
      <c r="Y34" s="438" t="str">
        <f t="shared" si="1"/>
        <v>Growth</v>
      </c>
    </row>
    <row r="35" spans="1:25">
      <c r="A35" s="429"/>
      <c r="B35" s="228" t="s">
        <v>1015</v>
      </c>
      <c r="C35" s="800" t="s">
        <v>214</v>
      </c>
      <c r="D35" s="40">
        <f>IF(OR(Projection=All_best,AND(Projection=Individual,$C35=Best)),'A-proj. calcs'!E36,IF(OR(Projection=All_low,AND(Projection=Individual,$C35=Low)),'A-proj. calcs'!E98,IF(OR(Projection=All_high,AND(Projection=Individual,$C35=High)),'A-proj. calcs'!E67,"")))</f>
        <v>8189.6065581941502</v>
      </c>
      <c r="E35" s="40">
        <f>IF(OR(Projection=All_best,AND(Projection=Individual,$C35=Best)),'A-proj. calcs'!F36,IF(OR(Projection=All_low,AND(Projection=Individual,$C35=Low)),'A-proj. calcs'!F98,IF(OR(Projection=All_high,AND(Projection=Individual,$C35=High)),'A-proj. calcs'!F67,"")))</f>
        <v>9704.8589041143532</v>
      </c>
      <c r="F35" s="40">
        <f>IF(OR(Projection=All_best,AND(Projection=Individual,$C35=Best)),'A-proj. calcs'!G36,IF(OR(Projection=All_low,AND(Projection=Individual,$C35=Low)),'A-proj. calcs'!G98,IF(OR(Projection=All_high,AND(Projection=Individual,$C35=High)),'A-proj. calcs'!G67,"")))</f>
        <v>11504.393118243837</v>
      </c>
      <c r="G35" s="40">
        <f>IF(OR(Projection=All_best,AND(Projection=Individual,$C35=Best)),'A-proj. calcs'!H36,IF(OR(Projection=All_low,AND(Projection=Individual,$C35=Low)),'A-proj. calcs'!H98,IF(OR(Projection=All_high,AND(Projection=Individual,$C35=High)),'A-proj. calcs'!H67,"")))</f>
        <v>13642.153414291972</v>
      </c>
      <c r="H35" s="40">
        <f>IF(OR(Projection=All_best,AND(Projection=Individual,$C35=Best)),'A-proj. calcs'!I36,IF(OR(Projection=All_low,AND(Projection=Individual,$C35=Low)),'A-proj. calcs'!I98,IF(OR(Projection=All_high,AND(Projection=Individual,$C35=High)),'A-proj. calcs'!I67,"")))</f>
        <v>16182.416017990272</v>
      </c>
      <c r="I35" s="40">
        <f>IF(OR(Projection=All_best,AND(Projection=Individual,$C35=Best)),'A-proj. calcs'!J36,IF(OR(Projection=All_low,AND(Projection=Individual,$C35=Low)),'A-proj. calcs'!J98,IF(OR(Projection=All_high,AND(Projection=Individual,$C35=High)),'A-proj. calcs'!J67,"")))</f>
        <v>19201.78334280707</v>
      </c>
      <c r="J35" s="40">
        <f>IF(OR(Projection=All_best,AND(Projection=Individual,$C35=Best)),'A-proj. calcs'!K36,IF(OR(Projection=All_low,AND(Projection=Individual,$C35=Low)),'A-proj. calcs'!K98,IF(OR(Projection=All_high,AND(Projection=Individual,$C35=High)),'A-proj. calcs'!K67,"")))</f>
        <v>22791.565527013579</v>
      </c>
      <c r="K35" s="40">
        <f>IF(OR(Projection=All_best,AND(Projection=Individual,$C35=Best)),'A-proj. calcs'!L36,IF(OR(Projection=All_low,AND(Projection=Individual,$C35=Low)),'A-proj. calcs'!L98,IF(OR(Projection=All_high,AND(Projection=Individual,$C35=High)),'A-proj. calcs'!L67,"")))</f>
        <v>24988.695155045094</v>
      </c>
      <c r="L35" s="40">
        <f>IF(OR(Projection=All_best,AND(Projection=Individual,$C35=Best)),'A-proj. calcs'!M36,IF(OR(Projection=All_low,AND(Projection=Individual,$C35=Low)),'A-proj. calcs'!M98,IF(OR(Projection=All_high,AND(Projection=Individual,$C35=High)),'A-proj. calcs'!M67,"")))</f>
        <v>27399.750769994633</v>
      </c>
      <c r="M35" s="40">
        <f>IF(OR(Projection=All_best,AND(Projection=Individual,$C35=Best)),'A-proj. calcs'!N36,IF(OR(Projection=All_low,AND(Projection=Individual,$C35=Low)),'A-proj. calcs'!N98,IF(OR(Projection=All_high,AND(Projection=Individual,$C35=High)),'A-proj. calcs'!N67,"")))</f>
        <v>30045.772528520276</v>
      </c>
      <c r="N35" s="40">
        <f>IF(OR(Projection=All_best,AND(Projection=Individual,$C35=Best)),'A-proj. calcs'!O36,IF(OR(Projection=All_low,AND(Projection=Individual,$C35=Low)),'A-proj. calcs'!O98,IF(OR(Projection=All_high,AND(Projection=Individual,$C35=High)),'A-proj. calcs'!O67,"")))</f>
        <v>32949.891268162217</v>
      </c>
      <c r="O35" s="40">
        <f>IF(OR(Projection=All_best,AND(Projection=Individual,$C35=Best)),'A-proj. calcs'!P36,IF(OR(Projection=All_low,AND(Projection=Individual,$C35=Low)),'A-proj. calcs'!P98,IF(OR(Projection=All_high,AND(Projection=Individual,$C35=High)),'A-proj. calcs'!P67,"")))</f>
        <v>36137.538443382648</v>
      </c>
      <c r="P35" s="40">
        <f>IF(OR(Projection=All_best,AND(Projection=Individual,$C35=Best)),'A-proj. calcs'!Q36,IF(OR(Projection=All_low,AND(Projection=Individual,$C35=Low)),'A-proj. calcs'!Q98,IF(OR(Projection=All_high,AND(Projection=Individual,$C35=High)),'A-proj. calcs'!Q67,"")))</f>
        <v>39636.677371783655</v>
      </c>
      <c r="Q35" s="40">
        <f>IF(OR(Projection=All_best,AND(Projection=Individual,$C35=Best)),'A-proj. calcs'!R36,IF(OR(Projection=All_low,AND(Projection=Individual,$C35=Low)),'A-proj. calcs'!R98,IF(OR(Projection=All_high,AND(Projection=Individual,$C35=High)),'A-proj. calcs'!R67,"")))</f>
        <v>43478.057978050922</v>
      </c>
      <c r="R35" s="40">
        <f>IF(OR(Projection=All_best,AND(Projection=Individual,$C35=Best)),'A-proj. calcs'!S36,IF(OR(Projection=All_low,AND(Projection=Individual,$C35=Low)),'A-proj. calcs'!S98,IF(OR(Projection=All_high,AND(Projection=Individual,$C35=High)),'A-proj. calcs'!S67,"")))</f>
        <v>47695.497450360264</v>
      </c>
      <c r="S35" s="40">
        <f>IF(OR(Projection=All_best,AND(Projection=Individual,$C35=Best)),'A-proj. calcs'!T36,IF(OR(Projection=All_low,AND(Projection=Individual,$C35=Low)),'A-proj. calcs'!T98,IF(OR(Projection=All_high,AND(Projection=Individual,$C35=High)),'A-proj. calcs'!T67,"")))</f>
        <v>52326.189475054329</v>
      </c>
      <c r="T35" s="40">
        <f>IF(OR(Projection=All_best,AND(Projection=Individual,$C35=Best)),'A-proj. calcs'!U36,IF(OR(Projection=All_low,AND(Projection=Individual,$C35=Low)),'A-proj. calcs'!U98,IF(OR(Projection=All_high,AND(Projection=Individual,$C35=High)),'A-proj. calcs'!U67,"")))</f>
        <v>57411.044992891468</v>
      </c>
      <c r="U35" s="40">
        <f>IF(OR(Projection=All_best,AND(Projection=Individual,$C35=Best)),'A-proj. calcs'!V36,IF(OR(Projection=All_low,AND(Projection=Individual,$C35=Low)),'A-proj. calcs'!V98,IF(OR(Projection=All_high,AND(Projection=Individual,$C35=High)),'A-proj. calcs'!V67,"")))</f>
        <v>62995.067726902838</v>
      </c>
      <c r="V35" s="40">
        <f>IF(OR(Projection=All_best,AND(Projection=Individual,$C35=Best)),'A-proj. calcs'!W36,IF(OR(Projection=All_low,AND(Projection=Individual,$C35=Low)),'A-proj. calcs'!W98,IF(OR(Projection=All_high,AND(Projection=Individual,$C35=High)),'A-proj. calcs'!W67,"")))</f>
        <v>69127.768070987688</v>
      </c>
      <c r="W35" s="40">
        <f>IF(OR(Projection=All_best,AND(Projection=Individual,$C35=Best)),'A-proj. calcs'!X36,IF(OR(Projection=All_low,AND(Projection=Individual,$C35=Low)),'A-proj. calcs'!X98,IF(OR(Projection=All_high,AND(Projection=Individual,$C35=High)),'A-proj. calcs'!X67,"")))</f>
        <v>75863.619303287749</v>
      </c>
      <c r="X35" s="40">
        <f>IF(OR(Projection=All_best,AND(Projection=Individual,$C35=Best)),'A-proj. calcs'!Y36,IF(OR(Projection=All_low,AND(Projection=Individual,$C35=Low)),'A-proj. calcs'!Y98,IF(OR(Projection=All_high,AND(Projection=Individual,$C35=High)),'A-proj. calcs'!Y67,"")))</f>
        <v>83262.560502940803</v>
      </c>
      <c r="Y35" s="438" t="str">
        <f t="shared" si="1"/>
        <v>Growth</v>
      </c>
    </row>
    <row r="36" spans="1:25" s="200" customFormat="1">
      <c r="A36" s="1"/>
      <c r="B36" s="321"/>
      <c r="C36" s="327" t="s">
        <v>1257</v>
      </c>
      <c r="D36" s="328">
        <f t="shared" ref="D36:I36" si="2">SUM(D7:D34)/1000000</f>
        <v>5.6573616581508288</v>
      </c>
      <c r="E36" s="328">
        <f t="shared" si="2"/>
        <v>5.7899482549922343</v>
      </c>
      <c r="F36" s="328">
        <f t="shared" si="2"/>
        <v>5.9168250122266741</v>
      </c>
      <c r="G36" s="328">
        <f t="shared" si="2"/>
        <v>6.0577693214539199</v>
      </c>
      <c r="H36" s="328">
        <f t="shared" si="2"/>
        <v>6.1908516798628099</v>
      </c>
      <c r="I36" s="328">
        <f t="shared" si="2"/>
        <v>6.3315825705851543</v>
      </c>
      <c r="J36" s="328">
        <f>SUM(J7:J35)/1000000</f>
        <v>6.4831770165681446</v>
      </c>
      <c r="K36" s="328">
        <f t="shared" ref="K36:X36" si="3">SUM(K7:K35)/1000000</f>
        <v>6.6438602069895571</v>
      </c>
      <c r="L36" s="328">
        <f t="shared" si="3"/>
        <v>6.8138969867391133</v>
      </c>
      <c r="M36" s="328">
        <f t="shared" si="3"/>
        <v>6.9940091754885128</v>
      </c>
      <c r="N36" s="328">
        <f t="shared" si="3"/>
        <v>7.178881906403328</v>
      </c>
      <c r="O36" s="328">
        <f t="shared" si="3"/>
        <v>7.3751835069412088</v>
      </c>
      <c r="P36" s="328">
        <f t="shared" si="3"/>
        <v>7.5837170833863032</v>
      </c>
      <c r="Q36" s="328">
        <f t="shared" si="3"/>
        <v>7.8053499771142052</v>
      </c>
      <c r="R36" s="328">
        <f t="shared" si="3"/>
        <v>8.0410190130585431</v>
      </c>
      <c r="S36" s="328">
        <f t="shared" si="3"/>
        <v>8.2917362033022322</v>
      </c>
      <c r="T36" s="328">
        <f t="shared" si="3"/>
        <v>8.5585949441897462</v>
      </c>
      <c r="U36" s="328">
        <f t="shared" si="3"/>
        <v>8.8427767489221853</v>
      </c>
      <c r="V36" s="328">
        <f t="shared" si="3"/>
        <v>9.1455585614617387</v>
      </c>
      <c r="W36" s="328">
        <f t="shared" si="3"/>
        <v>9.4683207017670181</v>
      </c>
      <c r="X36" s="328">
        <f t="shared" si="3"/>
        <v>9.812555496939428</v>
      </c>
      <c r="Y36" s="1"/>
    </row>
    <row r="37" spans="1:25" s="200" customFormat="1">
      <c r="A37" s="214"/>
      <c r="B37" s="214"/>
      <c r="C37" s="144" t="s">
        <v>962</v>
      </c>
      <c r="D37" s="200">
        <v>23524055</v>
      </c>
      <c r="E37" s="200">
        <v>23940552</v>
      </c>
      <c r="F37" s="200">
        <v>24359761</v>
      </c>
      <c r="G37" s="200">
        <v>24781121</v>
      </c>
      <c r="H37" s="200">
        <v>25201317</v>
      </c>
      <c r="I37" s="200">
        <v>25619895</v>
      </c>
      <c r="J37" s="200">
        <v>26037356</v>
      </c>
      <c r="K37" s="200">
        <v>26452147</v>
      </c>
      <c r="L37" s="200">
        <v>26866209</v>
      </c>
      <c r="M37" s="200">
        <v>27279046</v>
      </c>
      <c r="N37" s="200">
        <v>27690209</v>
      </c>
      <c r="O37" s="200">
        <v>28099273</v>
      </c>
      <c r="P37" s="200">
        <v>28505871</v>
      </c>
      <c r="Q37" s="200">
        <v>28909776</v>
      </c>
      <c r="R37" s="200">
        <v>29311467</v>
      </c>
      <c r="S37" s="200">
        <v>29710682</v>
      </c>
      <c r="T37" s="200">
        <v>30107276</v>
      </c>
      <c r="U37" s="200">
        <v>30501192</v>
      </c>
      <c r="V37" s="200">
        <v>30891992</v>
      </c>
      <c r="W37" s="200">
        <v>31279725</v>
      </c>
      <c r="X37" s="200">
        <v>31664507</v>
      </c>
    </row>
    <row r="38" spans="1:25">
      <c r="A38" s="214"/>
      <c r="B38" s="214"/>
      <c r="C38" s="144" t="s">
        <v>1251</v>
      </c>
      <c r="D38" s="200">
        <f>D37/5</f>
        <v>4704811</v>
      </c>
      <c r="E38" s="200">
        <f t="shared" ref="E38:X38" si="4">E37/5</f>
        <v>4788110.4000000004</v>
      </c>
      <c r="F38" s="200">
        <f t="shared" si="4"/>
        <v>4871952.2</v>
      </c>
      <c r="G38" s="200">
        <f t="shared" si="4"/>
        <v>4956224.2</v>
      </c>
      <c r="H38" s="200">
        <f t="shared" si="4"/>
        <v>5040263.4000000004</v>
      </c>
      <c r="I38" s="200">
        <f t="shared" si="4"/>
        <v>5123979</v>
      </c>
      <c r="J38" s="200">
        <f t="shared" si="4"/>
        <v>5207471.2</v>
      </c>
      <c r="K38" s="200">
        <f t="shared" si="4"/>
        <v>5290429.4000000004</v>
      </c>
      <c r="L38" s="200">
        <f t="shared" si="4"/>
        <v>5373241.7999999998</v>
      </c>
      <c r="M38" s="200">
        <f t="shared" si="4"/>
        <v>5455809.2000000002</v>
      </c>
      <c r="N38" s="200">
        <f t="shared" si="4"/>
        <v>5538041.7999999998</v>
      </c>
      <c r="O38" s="200">
        <f t="shared" si="4"/>
        <v>5619854.5999999996</v>
      </c>
      <c r="P38" s="200">
        <f t="shared" si="4"/>
        <v>5701174.2000000002</v>
      </c>
      <c r="Q38" s="200">
        <f t="shared" si="4"/>
        <v>5781955.2000000002</v>
      </c>
      <c r="R38" s="200">
        <f t="shared" si="4"/>
        <v>5862293.4000000004</v>
      </c>
      <c r="S38" s="200">
        <f t="shared" si="4"/>
        <v>5942136.4000000004</v>
      </c>
      <c r="T38" s="200">
        <f t="shared" si="4"/>
        <v>6021455.2000000002</v>
      </c>
      <c r="U38" s="200">
        <f t="shared" si="4"/>
        <v>6100238.4000000004</v>
      </c>
      <c r="V38" s="200">
        <f t="shared" si="4"/>
        <v>6178398.4000000004</v>
      </c>
      <c r="W38" s="200">
        <f t="shared" si="4"/>
        <v>6255945</v>
      </c>
      <c r="X38" s="200">
        <f t="shared" si="4"/>
        <v>6332901.4000000004</v>
      </c>
      <c r="Y38" s="200"/>
    </row>
    <row r="39" spans="1:25">
      <c r="C39" s="144" t="s">
        <v>1252</v>
      </c>
      <c r="D39" s="810">
        <f>1547696000000/250000</f>
        <v>6190784</v>
      </c>
      <c r="E39" s="810">
        <f t="shared" ref="E39:X39" si="5">D39*(1+Ec_growth)</f>
        <v>6364125.9520000005</v>
      </c>
      <c r="F39" s="810">
        <f t="shared" si="5"/>
        <v>6542321.4786560005</v>
      </c>
      <c r="G39" s="810">
        <f t="shared" si="5"/>
        <v>6725506.4800583683</v>
      </c>
      <c r="H39" s="810">
        <f t="shared" si="5"/>
        <v>6913820.6615000032</v>
      </c>
      <c r="I39" s="810">
        <f t="shared" si="5"/>
        <v>7107407.6400220031</v>
      </c>
      <c r="J39" s="810">
        <f t="shared" si="5"/>
        <v>7306415.0539426189</v>
      </c>
      <c r="K39" s="810">
        <f t="shared" si="5"/>
        <v>7510994.6754530128</v>
      </c>
      <c r="L39" s="810">
        <f t="shared" si="5"/>
        <v>7721302.5263656974</v>
      </c>
      <c r="M39" s="810">
        <f t="shared" si="5"/>
        <v>7937498.997103937</v>
      </c>
      <c r="N39" s="810">
        <f t="shared" si="5"/>
        <v>8159748.9690228477</v>
      </c>
      <c r="O39" s="810">
        <f t="shared" si="5"/>
        <v>8388221.9401554875</v>
      </c>
      <c r="P39" s="810">
        <f t="shared" si="5"/>
        <v>8623092.1544798408</v>
      </c>
      <c r="Q39" s="810">
        <f t="shared" si="5"/>
        <v>8864538.7348052766</v>
      </c>
      <c r="R39" s="810">
        <f t="shared" si="5"/>
        <v>9112745.8193798251</v>
      </c>
      <c r="S39" s="810">
        <f t="shared" si="5"/>
        <v>9367902.7023224607</v>
      </c>
      <c r="T39" s="810">
        <f t="shared" si="5"/>
        <v>9630203.9779874906</v>
      </c>
      <c r="U39" s="810">
        <f t="shared" si="5"/>
        <v>9899849.6893711407</v>
      </c>
      <c r="V39" s="810">
        <f t="shared" si="5"/>
        <v>10177045.480673533</v>
      </c>
      <c r="W39" s="810">
        <f t="shared" si="5"/>
        <v>10462002.754132392</v>
      </c>
      <c r="X39" s="810">
        <f t="shared" si="5"/>
        <v>10754938.831248099</v>
      </c>
    </row>
    <row r="40" spans="1:25" s="200" customFormat="1">
      <c r="A40" s="214"/>
      <c r="B40" s="214"/>
      <c r="C40" s="144"/>
    </row>
    <row r="41" spans="1:25" s="200" customFormat="1" ht="16.5" thickBot="1">
      <c r="A41" s="439" t="s">
        <v>758</v>
      </c>
      <c r="B41" s="32"/>
      <c r="C41" s="32"/>
      <c r="D41" s="1"/>
      <c r="E41" s="1"/>
      <c r="F41" s="1"/>
      <c r="G41" s="1"/>
      <c r="H41" s="1"/>
      <c r="I41" s="1"/>
      <c r="J41" s="1"/>
      <c r="K41" s="1"/>
      <c r="L41" s="1"/>
      <c r="M41" s="1"/>
      <c r="N41" s="1"/>
      <c r="O41" s="1"/>
      <c r="P41" s="1"/>
      <c r="Q41" s="1"/>
      <c r="R41" s="1"/>
      <c r="S41" s="1"/>
      <c r="T41" s="1"/>
      <c r="U41" s="1"/>
      <c r="V41" s="1"/>
      <c r="W41" s="1"/>
      <c r="X41" s="1"/>
      <c r="Y41" s="1"/>
    </row>
    <row r="42" spans="1:25" s="38" customFormat="1" ht="13.5" thickBot="1">
      <c r="A42" s="801" t="s">
        <v>760</v>
      </c>
      <c r="B42" s="796"/>
      <c r="C42" s="802"/>
      <c r="D42" s="796"/>
      <c r="E42" s="796"/>
      <c r="F42" s="796"/>
      <c r="G42" s="796"/>
      <c r="H42" s="796"/>
      <c r="I42" s="796"/>
      <c r="J42" s="796"/>
      <c r="K42" s="796"/>
      <c r="L42" s="796"/>
      <c r="M42" s="796"/>
      <c r="N42" s="796"/>
      <c r="O42" s="796"/>
      <c r="P42" s="796"/>
      <c r="Q42" s="796"/>
      <c r="R42" s="796"/>
      <c r="S42" s="796"/>
      <c r="T42" s="796"/>
      <c r="U42" s="796"/>
      <c r="V42" s="796"/>
      <c r="W42" s="796"/>
      <c r="X42" s="796"/>
      <c r="Y42" s="200"/>
    </row>
    <row r="43" spans="1:25" s="38" customFormat="1" hidden="1">
      <c r="A43" s="803" t="e">
        <f t="shared" ref="A43:A71" si="6">IF($A$41=$B$88,IF(Y7=$B$84,Y7,NA()),IF($A$41=$B$89,IF(Y7=$B$86,Y7,NA())))</f>
        <v>#N/A</v>
      </c>
      <c r="B43" s="803" t="str">
        <f t="shared" ref="B43:B71" si="7">B7</f>
        <v>Plating &amp; heat treatment</v>
      </c>
      <c r="C43" s="804"/>
      <c r="D43" s="805">
        <f t="shared" ref="D43:X43" si="8">D7</f>
        <v>6269.8819599999979</v>
      </c>
      <c r="E43" s="805">
        <f t="shared" si="8"/>
        <v>6482.6515260999977</v>
      </c>
      <c r="F43" s="805">
        <f t="shared" si="8"/>
        <v>6702.8680270134973</v>
      </c>
      <c r="G43" s="805">
        <f t="shared" si="8"/>
        <v>6930.7921054589697</v>
      </c>
      <c r="H43" s="805">
        <f t="shared" si="8"/>
        <v>7166.6935266500323</v>
      </c>
      <c r="I43" s="805">
        <f t="shared" si="8"/>
        <v>7410.8514975827829</v>
      </c>
      <c r="J43" s="805">
        <f t="shared" si="8"/>
        <v>7663.5549974981805</v>
      </c>
      <c r="K43" s="805">
        <f t="shared" si="8"/>
        <v>7925.1031199106155</v>
      </c>
      <c r="L43" s="805">
        <f t="shared" si="8"/>
        <v>8195.8054266074869</v>
      </c>
      <c r="M43" s="805">
        <f t="shared" si="8"/>
        <v>8475.9823140387489</v>
      </c>
      <c r="N43" s="805">
        <f t="shared" si="8"/>
        <v>8765.9653925301045</v>
      </c>
      <c r="O43" s="805">
        <f t="shared" si="8"/>
        <v>9066.0978787686581</v>
      </c>
      <c r="P43" s="805">
        <f t="shared" si="8"/>
        <v>9376.7350020255599</v>
      </c>
      <c r="Q43" s="805">
        <f t="shared" si="8"/>
        <v>9698.2444245964525</v>
      </c>
      <c r="R43" s="805">
        <f t="shared" si="8"/>
        <v>10031.00667695733</v>
      </c>
      <c r="S43" s="805">
        <f t="shared" si="8"/>
        <v>10375.415608150835</v>
      </c>
      <c r="T43" s="805">
        <f t="shared" si="8"/>
        <v>10731.878851936115</v>
      </c>
      <c r="U43" s="805">
        <f t="shared" si="8"/>
        <v>11100.818309253878</v>
      </c>
      <c r="V43" s="805">
        <f t="shared" si="8"/>
        <v>11482.670647577763</v>
      </c>
      <c r="W43" s="805">
        <f t="shared" si="8"/>
        <v>11877.887817742983</v>
      </c>
      <c r="X43" s="805">
        <f t="shared" si="8"/>
        <v>12286.937588863988</v>
      </c>
    </row>
    <row r="44" spans="1:25" s="38" customFormat="1">
      <c r="A44" s="803" t="str">
        <f t="shared" si="6"/>
        <v>Decline</v>
      </c>
      <c r="B44" s="803" t="str">
        <f t="shared" si="7"/>
        <v>Acids</v>
      </c>
      <c r="C44" s="804"/>
      <c r="D44" s="805">
        <f t="shared" ref="D44:X44" si="9">D8</f>
        <v>43303.548806500032</v>
      </c>
      <c r="E44" s="805">
        <f t="shared" si="9"/>
        <v>42004.442342305032</v>
      </c>
      <c r="F44" s="805">
        <f t="shared" si="9"/>
        <v>40744.309072035874</v>
      </c>
      <c r="G44" s="805">
        <f t="shared" si="9"/>
        <v>39521.979799874804</v>
      </c>
      <c r="H44" s="805">
        <f t="shared" si="9"/>
        <v>38336.320405878556</v>
      </c>
      <c r="I44" s="805">
        <f t="shared" si="9"/>
        <v>37186.230793702191</v>
      </c>
      <c r="J44" s="805">
        <f t="shared" si="9"/>
        <v>36070.64386989113</v>
      </c>
      <c r="K44" s="805">
        <f t="shared" si="9"/>
        <v>36070.64386989113</v>
      </c>
      <c r="L44" s="805">
        <f t="shared" si="9"/>
        <v>36070.64386989113</v>
      </c>
      <c r="M44" s="805">
        <f t="shared" si="9"/>
        <v>36070.64386989113</v>
      </c>
      <c r="N44" s="805">
        <f t="shared" si="9"/>
        <v>36070.64386989113</v>
      </c>
      <c r="O44" s="805">
        <f t="shared" si="9"/>
        <v>36070.64386989113</v>
      </c>
      <c r="P44" s="805">
        <f t="shared" si="9"/>
        <v>36070.64386989113</v>
      </c>
      <c r="Q44" s="805">
        <f t="shared" si="9"/>
        <v>36070.64386989113</v>
      </c>
      <c r="R44" s="805">
        <f t="shared" si="9"/>
        <v>36070.64386989113</v>
      </c>
      <c r="S44" s="805">
        <f t="shared" si="9"/>
        <v>36070.64386989113</v>
      </c>
      <c r="T44" s="805">
        <f t="shared" si="9"/>
        <v>36070.64386989113</v>
      </c>
      <c r="U44" s="805">
        <f t="shared" si="9"/>
        <v>36070.64386989113</v>
      </c>
      <c r="V44" s="805">
        <f t="shared" si="9"/>
        <v>36070.64386989113</v>
      </c>
      <c r="W44" s="805">
        <f t="shared" si="9"/>
        <v>36070.64386989113</v>
      </c>
      <c r="X44" s="805">
        <f t="shared" si="9"/>
        <v>36070.64386989113</v>
      </c>
    </row>
    <row r="45" spans="1:25" s="38" customFormat="1" hidden="1">
      <c r="A45" s="441" t="e">
        <f t="shared" si="6"/>
        <v>#N/A</v>
      </c>
      <c r="B45" s="441" t="str">
        <f t="shared" si="7"/>
        <v>Alkalis</v>
      </c>
      <c r="C45" s="440"/>
      <c r="D45" s="442">
        <f t="shared" ref="D45:X45" si="10">D9</f>
        <v>300047.05418136017</v>
      </c>
      <c r="E45" s="442">
        <f t="shared" si="10"/>
        <v>313093.54605521815</v>
      </c>
      <c r="F45" s="442">
        <f t="shared" si="10"/>
        <v>327237.42493201664</v>
      </c>
      <c r="G45" s="442">
        <f t="shared" si="10"/>
        <v>342560.93045699061</v>
      </c>
      <c r="H45" s="442">
        <f t="shared" si="10"/>
        <v>359152.64715913002</v>
      </c>
      <c r="I45" s="442">
        <f t="shared" si="10"/>
        <v>377107.99244925252</v>
      </c>
      <c r="J45" s="442">
        <f t="shared" si="10"/>
        <v>396529.74219406035</v>
      </c>
      <c r="K45" s="442">
        <f t="shared" si="10"/>
        <v>417528.5967593767</v>
      </c>
      <c r="L45" s="442">
        <f t="shared" si="10"/>
        <v>440223.79063853313</v>
      </c>
      <c r="M45" s="442">
        <f t="shared" si="10"/>
        <v>464743.74902180582</v>
      </c>
      <c r="N45" s="442">
        <f t="shared" si="10"/>
        <v>491226.7949212041</v>
      </c>
      <c r="O45" s="442">
        <f t="shared" si="10"/>
        <v>519821.91074321466</v>
      </c>
      <c r="P45" s="442">
        <f t="shared" si="10"/>
        <v>550689.55850183161</v>
      </c>
      <c r="Q45" s="442">
        <f t="shared" si="10"/>
        <v>584002.56318701513</v>
      </c>
      <c r="R45" s="442">
        <f t="shared" si="10"/>
        <v>619947.06415138254</v>
      </c>
      <c r="S45" s="442">
        <f t="shared" si="10"/>
        <v>658723.53975237231</v>
      </c>
      <c r="T45" s="442">
        <f t="shared" si="10"/>
        <v>700547.91089038621</v>
      </c>
      <c r="U45" s="442">
        <f t="shared" si="10"/>
        <v>745652.72951773473</v>
      </c>
      <c r="V45" s="442">
        <f t="shared" si="10"/>
        <v>794288.45866096823</v>
      </c>
      <c r="W45" s="442">
        <f t="shared" si="10"/>
        <v>846724.85100295639</v>
      </c>
      <c r="X45" s="442">
        <f t="shared" si="10"/>
        <v>903252.4336136434</v>
      </c>
    </row>
    <row r="46" spans="1:25" s="38" customFormat="1">
      <c r="A46" s="803" t="str">
        <f t="shared" si="6"/>
        <v>Decline</v>
      </c>
      <c r="B46" s="803" t="str">
        <f t="shared" si="7"/>
        <v>Mercury; mercury compounds</v>
      </c>
      <c r="C46" s="804"/>
      <c r="D46" s="805">
        <f t="shared" ref="D46:X46" si="11">D10</f>
        <v>1509.8284456766655</v>
      </c>
      <c r="E46" s="805">
        <f t="shared" si="11"/>
        <v>1524.9267301334321</v>
      </c>
      <c r="F46" s="805">
        <f t="shared" si="11"/>
        <v>1540.1759974347665</v>
      </c>
      <c r="G46" s="805">
        <f t="shared" si="11"/>
        <v>1555.5777574091142</v>
      </c>
      <c r="H46" s="805">
        <f t="shared" si="11"/>
        <v>1571.1335349832054</v>
      </c>
      <c r="I46" s="805">
        <f t="shared" si="11"/>
        <v>1586.8448703330373</v>
      </c>
      <c r="J46" s="805">
        <f t="shared" si="11"/>
        <v>1602.7133190363677</v>
      </c>
      <c r="K46" s="805">
        <f t="shared" si="11"/>
        <v>1618.7404522267311</v>
      </c>
      <c r="L46" s="805">
        <f t="shared" si="11"/>
        <v>1634.9278567489987</v>
      </c>
      <c r="M46" s="805">
        <f t="shared" si="11"/>
        <v>1651.2771353164887</v>
      </c>
      <c r="N46" s="805">
        <f t="shared" si="11"/>
        <v>1634.7643639633241</v>
      </c>
      <c r="O46" s="805">
        <f t="shared" si="11"/>
        <v>1618.4167203236912</v>
      </c>
      <c r="P46" s="805">
        <f t="shared" si="11"/>
        <v>1602.2325531204542</v>
      </c>
      <c r="Q46" s="805">
        <f t="shared" si="11"/>
        <v>1586.2102275892494</v>
      </c>
      <c r="R46" s="805">
        <f t="shared" si="11"/>
        <v>1570.3481253133568</v>
      </c>
      <c r="S46" s="805">
        <f t="shared" si="11"/>
        <v>1554.6446440602231</v>
      </c>
      <c r="T46" s="805">
        <f t="shared" si="11"/>
        <v>1539.098197619621</v>
      </c>
      <c r="U46" s="805">
        <f t="shared" si="11"/>
        <v>1523.7072156434247</v>
      </c>
      <c r="V46" s="805">
        <f t="shared" si="11"/>
        <v>1508.4701434869903</v>
      </c>
      <c r="W46" s="805">
        <f t="shared" si="11"/>
        <v>1493.3854420521202</v>
      </c>
      <c r="X46" s="805">
        <f t="shared" si="11"/>
        <v>1478.4515876315993</v>
      </c>
    </row>
    <row r="47" spans="1:25" s="38" customFormat="1" hidden="1">
      <c r="A47" s="441" t="e">
        <f t="shared" si="6"/>
        <v>#N/A</v>
      </c>
      <c r="B47" s="441" t="str">
        <f t="shared" si="7"/>
        <v>Lead; lead compounds</v>
      </c>
      <c r="C47" s="440"/>
      <c r="D47" s="442">
        <f t="shared" ref="D47:X47" si="12">D11</f>
        <v>111270.08035500001</v>
      </c>
      <c r="E47" s="442">
        <f t="shared" si="12"/>
        <v>112939.131560325</v>
      </c>
      <c r="F47" s="442">
        <f t="shared" si="12"/>
        <v>114633.21853372986</v>
      </c>
      <c r="G47" s="442">
        <f t="shared" si="12"/>
        <v>116352.71681173578</v>
      </c>
      <c r="H47" s="442">
        <f t="shared" si="12"/>
        <v>118098.00756391181</v>
      </c>
      <c r="I47" s="442">
        <f t="shared" si="12"/>
        <v>119869.47767737048</v>
      </c>
      <c r="J47" s="442">
        <f t="shared" si="12"/>
        <v>121667.51984253102</v>
      </c>
      <c r="K47" s="442">
        <f t="shared" si="12"/>
        <v>123492.53264016898</v>
      </c>
      <c r="L47" s="442">
        <f t="shared" si="12"/>
        <v>125344.9206297715</v>
      </c>
      <c r="M47" s="442">
        <f t="shared" si="12"/>
        <v>127225.09443921808</v>
      </c>
      <c r="N47" s="442">
        <f t="shared" si="12"/>
        <v>129133.47085580631</v>
      </c>
      <c r="O47" s="442">
        <f t="shared" si="12"/>
        <v>131070.47291864343</v>
      </c>
      <c r="P47" s="442">
        <f t="shared" si="12"/>
        <v>133036.53001242303</v>
      </c>
      <c r="Q47" s="442">
        <f t="shared" si="12"/>
        <v>135032.07796260936</v>
      </c>
      <c r="R47" s="442">
        <f t="shared" si="12"/>
        <v>137057.55913204848</v>
      </c>
      <c r="S47" s="442">
        <f t="shared" si="12"/>
        <v>139113.42251902923</v>
      </c>
      <c r="T47" s="442">
        <f t="shared" si="12"/>
        <v>141200.12385681467</v>
      </c>
      <c r="U47" s="442">
        <f t="shared" si="12"/>
        <v>143318.12571466685</v>
      </c>
      <c r="V47" s="442">
        <f t="shared" si="12"/>
        <v>145467.89760038682</v>
      </c>
      <c r="W47" s="442">
        <f t="shared" si="12"/>
        <v>147649.91606439263</v>
      </c>
      <c r="X47" s="442">
        <f t="shared" si="12"/>
        <v>149864.66480535848</v>
      </c>
    </row>
    <row r="48" spans="1:25" s="38" customFormat="1" hidden="1">
      <c r="A48" s="441" t="e">
        <f t="shared" si="6"/>
        <v>#N/A</v>
      </c>
      <c r="B48" s="441" t="str">
        <f t="shared" si="7"/>
        <v>Non-toxic salts</v>
      </c>
      <c r="C48" s="440"/>
      <c r="D48" s="442">
        <f t="shared" ref="D48:X48" si="13">D12</f>
        <v>85110.29269134003</v>
      </c>
      <c r="E48" s="442">
        <f t="shared" si="13"/>
        <v>91760.422652713227</v>
      </c>
      <c r="F48" s="442">
        <f t="shared" si="13"/>
        <v>99112.783596378955</v>
      </c>
      <c r="G48" s="442">
        <f t="shared" si="13"/>
        <v>107236.85426084339</v>
      </c>
      <c r="H48" s="442">
        <f t="shared" si="13"/>
        <v>116209.07614565775</v>
      </c>
      <c r="I48" s="442">
        <f t="shared" si="13"/>
        <v>126113.54948977893</v>
      </c>
      <c r="J48" s="442">
        <f t="shared" si="13"/>
        <v>137042.79885372112</v>
      </c>
      <c r="K48" s="442">
        <f t="shared" si="13"/>
        <v>149098.61526575824</v>
      </c>
      <c r="L48" s="442">
        <f t="shared" si="13"/>
        <v>162392.98258846576</v>
      </c>
      <c r="M48" s="442">
        <f t="shared" si="13"/>
        <v>177049.09652752147</v>
      </c>
      <c r="N48" s="442">
        <f t="shared" si="13"/>
        <v>193202.48554687848</v>
      </c>
      <c r="O48" s="442">
        <f t="shared" si="13"/>
        <v>211002.24388083915</v>
      </c>
      <c r="P48" s="442">
        <f t="shared" si="13"/>
        <v>230612.38785261041</v>
      </c>
      <c r="Q48" s="442">
        <f t="shared" si="13"/>
        <v>252213.34782988508</v>
      </c>
      <c r="R48" s="442">
        <f t="shared" si="13"/>
        <v>276003.60938104696</v>
      </c>
      <c r="S48" s="442">
        <f t="shared" si="13"/>
        <v>302201.51855196146</v>
      </c>
      <c r="T48" s="442">
        <f t="shared" si="13"/>
        <v>331047.26767531125</v>
      </c>
      <c r="U48" s="442">
        <f t="shared" si="13"/>
        <v>362805.07976563298</v>
      </c>
      <c r="V48" s="442">
        <f t="shared" si="13"/>
        <v>397765.61135853111</v>
      </c>
      <c r="W48" s="442">
        <f t="shared" si="13"/>
        <v>436248.59563839226</v>
      </c>
      <c r="X48" s="442">
        <f t="shared" si="13"/>
        <v>478605.74988335941</v>
      </c>
    </row>
    <row r="49" spans="1:24" s="38" customFormat="1">
      <c r="A49" s="803" t="str">
        <f t="shared" si="6"/>
        <v>Decline</v>
      </c>
      <c r="B49" s="803" t="str">
        <f t="shared" si="7"/>
        <v>Other inorganic chemicals</v>
      </c>
      <c r="C49" s="804"/>
      <c r="D49" s="805">
        <f t="shared" ref="D49:X49" si="14">D13</f>
        <v>200247.18531179999</v>
      </c>
      <c r="E49" s="805">
        <f t="shared" si="14"/>
        <v>196242.24160556396</v>
      </c>
      <c r="F49" s="805">
        <f t="shared" si="14"/>
        <v>192317.39677345267</v>
      </c>
      <c r="G49" s="805">
        <f t="shared" si="14"/>
        <v>188471.04883798363</v>
      </c>
      <c r="H49" s="805">
        <f t="shared" si="14"/>
        <v>184701.62786122394</v>
      </c>
      <c r="I49" s="805">
        <f t="shared" si="14"/>
        <v>181007.59530399949</v>
      </c>
      <c r="J49" s="805">
        <f t="shared" si="14"/>
        <v>177387.44339791947</v>
      </c>
      <c r="K49" s="805">
        <f t="shared" si="14"/>
        <v>173839.69452996107</v>
      </c>
      <c r="L49" s="805">
        <f t="shared" si="14"/>
        <v>170362.90063936185</v>
      </c>
      <c r="M49" s="805">
        <f t="shared" si="14"/>
        <v>166955.64262657464</v>
      </c>
      <c r="N49" s="805">
        <f t="shared" si="14"/>
        <v>163616.52977404313</v>
      </c>
      <c r="O49" s="805">
        <f t="shared" si="14"/>
        <v>160344.19917856224</v>
      </c>
      <c r="P49" s="805">
        <f t="shared" si="14"/>
        <v>157137.31519499101</v>
      </c>
      <c r="Q49" s="805">
        <f t="shared" si="14"/>
        <v>153994.56889109118</v>
      </c>
      <c r="R49" s="805">
        <f t="shared" si="14"/>
        <v>150914.67751326933</v>
      </c>
      <c r="S49" s="805">
        <f t="shared" si="14"/>
        <v>147896.38396300396</v>
      </c>
      <c r="T49" s="805">
        <f t="shared" si="14"/>
        <v>144938.45628374393</v>
      </c>
      <c r="U49" s="805">
        <f t="shared" si="14"/>
        <v>142039.68715806899</v>
      </c>
      <c r="V49" s="805">
        <f t="shared" si="14"/>
        <v>139198.89341490762</v>
      </c>
      <c r="W49" s="805">
        <f t="shared" si="14"/>
        <v>136414.91554660944</v>
      </c>
      <c r="X49" s="805">
        <f t="shared" si="14"/>
        <v>133686.61723567729</v>
      </c>
    </row>
    <row r="50" spans="1:24" s="38" customFormat="1" hidden="1">
      <c r="A50" s="803" t="e">
        <f t="shared" si="6"/>
        <v>#N/A</v>
      </c>
      <c r="B50" s="803" t="str">
        <f t="shared" si="7"/>
        <v>Reactive chemicals</v>
      </c>
      <c r="C50" s="804"/>
      <c r="D50" s="805">
        <f t="shared" ref="D50:X50" si="15">D14</f>
        <v>113.02525</v>
      </c>
      <c r="E50" s="805">
        <f t="shared" si="15"/>
        <v>113.02525</v>
      </c>
      <c r="F50" s="805">
        <f t="shared" si="15"/>
        <v>113.02525</v>
      </c>
      <c r="G50" s="805">
        <f t="shared" si="15"/>
        <v>113.02525</v>
      </c>
      <c r="H50" s="805">
        <f t="shared" si="15"/>
        <v>113.02525</v>
      </c>
      <c r="I50" s="805">
        <f t="shared" si="15"/>
        <v>113.02525</v>
      </c>
      <c r="J50" s="805">
        <f t="shared" si="15"/>
        <v>113.02525</v>
      </c>
      <c r="K50" s="805">
        <f t="shared" si="15"/>
        <v>113.02525</v>
      </c>
      <c r="L50" s="805">
        <f t="shared" si="15"/>
        <v>113.02525</v>
      </c>
      <c r="M50" s="805">
        <f t="shared" si="15"/>
        <v>113.02525</v>
      </c>
      <c r="N50" s="805">
        <f t="shared" si="15"/>
        <v>113.02525</v>
      </c>
      <c r="O50" s="805">
        <f t="shared" si="15"/>
        <v>113.02525</v>
      </c>
      <c r="P50" s="805">
        <f t="shared" si="15"/>
        <v>113.02525</v>
      </c>
      <c r="Q50" s="805">
        <f t="shared" si="15"/>
        <v>113.02525</v>
      </c>
      <c r="R50" s="805">
        <f t="shared" si="15"/>
        <v>113.02525</v>
      </c>
      <c r="S50" s="805">
        <f t="shared" si="15"/>
        <v>113.02525</v>
      </c>
      <c r="T50" s="805">
        <f t="shared" si="15"/>
        <v>113.02525</v>
      </c>
      <c r="U50" s="805">
        <f t="shared" si="15"/>
        <v>113.02525</v>
      </c>
      <c r="V50" s="805">
        <f t="shared" si="15"/>
        <v>113.02525</v>
      </c>
      <c r="W50" s="805">
        <f t="shared" si="15"/>
        <v>113.02525</v>
      </c>
      <c r="X50" s="805">
        <f t="shared" si="15"/>
        <v>113.02525</v>
      </c>
    </row>
    <row r="51" spans="1:24" s="38" customFormat="1" hidden="1">
      <c r="A51" s="803" t="e">
        <f t="shared" si="6"/>
        <v>#N/A</v>
      </c>
      <c r="B51" s="803" t="str">
        <f t="shared" si="7"/>
        <v>Paints, resins, inks, organic sludges</v>
      </c>
      <c r="C51" s="804"/>
      <c r="D51" s="805">
        <f t="shared" ref="D51:X51" si="16">D15</f>
        <v>46251.6956049</v>
      </c>
      <c r="E51" s="805">
        <f t="shared" si="16"/>
        <v>46945.471038973505</v>
      </c>
      <c r="F51" s="805">
        <f t="shared" si="16"/>
        <v>47649.6531045581</v>
      </c>
      <c r="G51" s="805">
        <f t="shared" si="16"/>
        <v>48364.397901126467</v>
      </c>
      <c r="H51" s="805">
        <f t="shared" si="16"/>
        <v>49089.863869643355</v>
      </c>
      <c r="I51" s="805">
        <f t="shared" si="16"/>
        <v>49826.211827688006</v>
      </c>
      <c r="J51" s="805">
        <f t="shared" si="16"/>
        <v>50573.605005103316</v>
      </c>
      <c r="K51" s="805">
        <f t="shared" si="16"/>
        <v>51332.209080179855</v>
      </c>
      <c r="L51" s="805">
        <f t="shared" si="16"/>
        <v>52102.192216382558</v>
      </c>
      <c r="M51" s="805">
        <f t="shared" si="16"/>
        <v>52883.725099628296</v>
      </c>
      <c r="N51" s="805">
        <f t="shared" si="16"/>
        <v>53676.980976122715</v>
      </c>
      <c r="O51" s="805">
        <f t="shared" si="16"/>
        <v>54482.135690764546</v>
      </c>
      <c r="P51" s="805">
        <f t="shared" si="16"/>
        <v>55299.367726126009</v>
      </c>
      <c r="Q51" s="805">
        <f t="shared" si="16"/>
        <v>56128.858242017879</v>
      </c>
      <c r="R51" s="805">
        <f t="shared" si="16"/>
        <v>56970.79111564815</v>
      </c>
      <c r="S51" s="805">
        <f t="shared" si="16"/>
        <v>57825.352982382865</v>
      </c>
      <c r="T51" s="805">
        <f t="shared" si="16"/>
        <v>58692.733277118597</v>
      </c>
      <c r="U51" s="805">
        <f t="shared" si="16"/>
        <v>59573.124276275375</v>
      </c>
      <c r="V51" s="805">
        <f t="shared" si="16"/>
        <v>60466.721140419497</v>
      </c>
      <c r="W51" s="805">
        <f t="shared" si="16"/>
        <v>61373.721957525784</v>
      </c>
      <c r="X51" s="805">
        <f t="shared" si="16"/>
        <v>62294.32778688868</v>
      </c>
    </row>
    <row r="52" spans="1:24" s="38" customFormat="1" hidden="1">
      <c r="A52" s="441" t="e">
        <f t="shared" si="6"/>
        <v>#N/A</v>
      </c>
      <c r="B52" s="441" t="str">
        <f t="shared" si="7"/>
        <v>Organic solvents</v>
      </c>
      <c r="C52" s="440"/>
      <c r="D52" s="442">
        <f t="shared" ref="D52:X52" si="17">D16</f>
        <v>31201.586400599925</v>
      </c>
      <c r="E52" s="442">
        <f t="shared" si="17"/>
        <v>32075.230819816727</v>
      </c>
      <c r="F52" s="442">
        <f t="shared" si="17"/>
        <v>32973.337282771601</v>
      </c>
      <c r="G52" s="442">
        <f t="shared" si="17"/>
        <v>33896.590726689203</v>
      </c>
      <c r="H52" s="442">
        <f t="shared" si="17"/>
        <v>34845.695267036506</v>
      </c>
      <c r="I52" s="442">
        <f t="shared" si="17"/>
        <v>35821.37473451352</v>
      </c>
      <c r="J52" s="442">
        <f t="shared" si="17"/>
        <v>36824.373227079908</v>
      </c>
      <c r="K52" s="442">
        <f t="shared" si="17"/>
        <v>37855.455677438149</v>
      </c>
      <c r="L52" s="442">
        <f t="shared" si="17"/>
        <v>38915.408436406404</v>
      </c>
      <c r="M52" s="442">
        <f t="shared" si="17"/>
        <v>40005.039872625792</v>
      </c>
      <c r="N52" s="442">
        <f t="shared" si="17"/>
        <v>41125.180989059314</v>
      </c>
      <c r="O52" s="442">
        <f t="shared" si="17"/>
        <v>42276.68605675298</v>
      </c>
      <c r="P52" s="442">
        <f t="shared" si="17"/>
        <v>43460.433266342065</v>
      </c>
      <c r="Q52" s="442">
        <f t="shared" si="17"/>
        <v>44677.325397799628</v>
      </c>
      <c r="R52" s="442">
        <f t="shared" si="17"/>
        <v>45928.290508938029</v>
      </c>
      <c r="S52" s="442">
        <f t="shared" si="17"/>
        <v>47214.282643188293</v>
      </c>
      <c r="T52" s="442">
        <f t="shared" si="17"/>
        <v>48536.282557197577</v>
      </c>
      <c r="U52" s="442">
        <f t="shared" si="17"/>
        <v>49895.298468799105</v>
      </c>
      <c r="V52" s="442">
        <f t="shared" si="17"/>
        <v>51292.366825925485</v>
      </c>
      <c r="W52" s="442">
        <f t="shared" si="17"/>
        <v>52728.553097051394</v>
      </c>
      <c r="X52" s="442">
        <f t="shared" si="17"/>
        <v>54204.952583768834</v>
      </c>
    </row>
    <row r="53" spans="1:24" s="38" customFormat="1" hidden="1">
      <c r="A53" s="441" t="e">
        <f t="shared" si="6"/>
        <v>#N/A</v>
      </c>
      <c r="B53" s="441" t="str">
        <f t="shared" si="7"/>
        <v>Pesticides</v>
      </c>
      <c r="C53" s="440"/>
      <c r="D53" s="442">
        <f t="shared" ref="D53:X53" si="18">D17</f>
        <v>3733.3777087999997</v>
      </c>
      <c r="E53" s="442">
        <f t="shared" si="18"/>
        <v>3837.9122846463997</v>
      </c>
      <c r="F53" s="442">
        <f t="shared" si="18"/>
        <v>3945.3738286164989</v>
      </c>
      <c r="G53" s="442">
        <f t="shared" si="18"/>
        <v>4055.8442958177611</v>
      </c>
      <c r="H53" s="442">
        <f t="shared" si="18"/>
        <v>4169.4079361006588</v>
      </c>
      <c r="I53" s="442">
        <f t="shared" si="18"/>
        <v>4286.1513583114775</v>
      </c>
      <c r="J53" s="442">
        <f t="shared" si="18"/>
        <v>4406.1635963441986</v>
      </c>
      <c r="K53" s="442">
        <f t="shared" si="18"/>
        <v>4529.5361770418367</v>
      </c>
      <c r="L53" s="442">
        <f t="shared" si="18"/>
        <v>4656.3631899990078</v>
      </c>
      <c r="M53" s="442">
        <f t="shared" si="18"/>
        <v>4786.7413593189794</v>
      </c>
      <c r="N53" s="442">
        <f t="shared" si="18"/>
        <v>4920.7701173799114</v>
      </c>
      <c r="O53" s="442">
        <f t="shared" si="18"/>
        <v>5058.5516806665491</v>
      </c>
      <c r="P53" s="442">
        <f t="shared" si="18"/>
        <v>5200.1911277252129</v>
      </c>
      <c r="Q53" s="442">
        <f t="shared" si="18"/>
        <v>5345.796479301519</v>
      </c>
      <c r="R53" s="442">
        <f t="shared" si="18"/>
        <v>5495.4787807219618</v>
      </c>
      <c r="S53" s="442">
        <f t="shared" si="18"/>
        <v>5649.3521865821767</v>
      </c>
      <c r="T53" s="442">
        <f t="shared" si="18"/>
        <v>5807.5340478064772</v>
      </c>
      <c r="U53" s="442">
        <f t="shared" si="18"/>
        <v>5970.1450011450588</v>
      </c>
      <c r="V53" s="442">
        <f t="shared" si="18"/>
        <v>6137.3090611771213</v>
      </c>
      <c r="W53" s="442">
        <f t="shared" si="18"/>
        <v>6309.1537148900807</v>
      </c>
      <c r="X53" s="442">
        <f t="shared" si="18"/>
        <v>6485.8100189070028</v>
      </c>
    </row>
    <row r="54" spans="1:24" s="38" customFormat="1" hidden="1">
      <c r="A54" s="441" t="e">
        <f t="shared" si="6"/>
        <v>#N/A</v>
      </c>
      <c r="B54" s="441" t="str">
        <f t="shared" si="7"/>
        <v>Oils</v>
      </c>
      <c r="C54" s="440"/>
      <c r="D54" s="442">
        <f t="shared" ref="D54:X54" si="19">D18</f>
        <v>669037.09467162204</v>
      </c>
      <c r="E54" s="442">
        <f t="shared" si="19"/>
        <v>703665.40086068492</v>
      </c>
      <c r="F54" s="442">
        <f t="shared" si="19"/>
        <v>740960.08662630559</v>
      </c>
      <c r="G54" s="442">
        <f t="shared" si="19"/>
        <v>781126.46319587901</v>
      </c>
      <c r="H54" s="442">
        <f t="shared" si="19"/>
        <v>824385.65076130966</v>
      </c>
      <c r="I54" s="442">
        <f t="shared" si="19"/>
        <v>870975.79576927843</v>
      </c>
      <c r="J54" s="442">
        <f t="shared" si="19"/>
        <v>921153.3819428609</v>
      </c>
      <c r="K54" s="442">
        <f t="shared" si="19"/>
        <v>975194.64225180913</v>
      </c>
      <c r="L54" s="442">
        <f t="shared" si="19"/>
        <v>1033397.0796045463</v>
      </c>
      <c r="M54" s="442">
        <f t="shared" si="19"/>
        <v>1096081.1046334442</v>
      </c>
      <c r="N54" s="442">
        <f t="shared" si="19"/>
        <v>1163591.7995895674</v>
      </c>
      <c r="O54" s="442">
        <f t="shared" si="19"/>
        <v>1236300.8180573122</v>
      </c>
      <c r="P54" s="442">
        <f t="shared" si="19"/>
        <v>1314608.4309470728</v>
      </c>
      <c r="Q54" s="442">
        <f t="shared" si="19"/>
        <v>1398945.7300293455</v>
      </c>
      <c r="R54" s="442">
        <f t="shared" si="19"/>
        <v>1489777.001140953</v>
      </c>
      <c r="S54" s="442">
        <f t="shared" si="19"/>
        <v>1587602.2801281542</v>
      </c>
      <c r="T54" s="442">
        <f t="shared" si="19"/>
        <v>1692960.1055973698</v>
      </c>
      <c r="U54" s="442">
        <f t="shared" si="19"/>
        <v>1806430.4836277151</v>
      </c>
      <c r="V54" s="442">
        <f t="shared" si="19"/>
        <v>1928638.0807663971</v>
      </c>
      <c r="W54" s="442">
        <f t="shared" si="19"/>
        <v>2060255.6628847576</v>
      </c>
      <c r="X54" s="442">
        <f t="shared" si="19"/>
        <v>2202007.7988262316</v>
      </c>
    </row>
    <row r="55" spans="1:24" s="38" customFormat="1" ht="25.5" hidden="1">
      <c r="A55" s="441" t="e">
        <f t="shared" si="6"/>
        <v>#N/A</v>
      </c>
      <c r="B55" s="441" t="str">
        <f t="shared" si="7"/>
        <v>Animal effluent and residues (+ food processing waste)</v>
      </c>
      <c r="C55" s="440"/>
      <c r="D55" s="442">
        <f t="shared" ref="D55:X55" si="20">D19</f>
        <v>293354.44808939443</v>
      </c>
      <c r="E55" s="442">
        <f t="shared" si="20"/>
        <v>299808.24594736111</v>
      </c>
      <c r="F55" s="442">
        <f t="shared" si="20"/>
        <v>306404.02735820308</v>
      </c>
      <c r="G55" s="442">
        <f t="shared" si="20"/>
        <v>313144.91596008348</v>
      </c>
      <c r="H55" s="442">
        <f t="shared" si="20"/>
        <v>320034.10411120532</v>
      </c>
      <c r="I55" s="442">
        <f t="shared" si="20"/>
        <v>327074.85440165189</v>
      </c>
      <c r="J55" s="442">
        <f t="shared" si="20"/>
        <v>334270.50119848817</v>
      </c>
      <c r="K55" s="442">
        <f t="shared" si="20"/>
        <v>341624.45222485496</v>
      </c>
      <c r="L55" s="442">
        <f t="shared" si="20"/>
        <v>349140.19017380173</v>
      </c>
      <c r="M55" s="442">
        <f t="shared" si="20"/>
        <v>356821.27435762546</v>
      </c>
      <c r="N55" s="442">
        <f t="shared" si="20"/>
        <v>364671.34239349316</v>
      </c>
      <c r="O55" s="442">
        <f t="shared" si="20"/>
        <v>372694.11192614998</v>
      </c>
      <c r="P55" s="442">
        <f t="shared" si="20"/>
        <v>380893.38238852535</v>
      </c>
      <c r="Q55" s="442">
        <f t="shared" si="20"/>
        <v>389273.03680107283</v>
      </c>
      <c r="R55" s="442">
        <f t="shared" si="20"/>
        <v>397837.04361069656</v>
      </c>
      <c r="S55" s="442">
        <f t="shared" si="20"/>
        <v>406589.45857013186</v>
      </c>
      <c r="T55" s="442">
        <f t="shared" si="20"/>
        <v>415534.42665867484</v>
      </c>
      <c r="U55" s="442">
        <f t="shared" si="20"/>
        <v>424676.18404516566</v>
      </c>
      <c r="V55" s="442">
        <f t="shared" si="20"/>
        <v>434019.06009415927</v>
      </c>
      <c r="W55" s="442">
        <f t="shared" si="20"/>
        <v>443567.47941623075</v>
      </c>
      <c r="X55" s="442">
        <f t="shared" si="20"/>
        <v>453325.96396338783</v>
      </c>
    </row>
    <row r="56" spans="1:24" s="38" customFormat="1" hidden="1">
      <c r="A56" s="441" t="e">
        <f t="shared" si="6"/>
        <v>#N/A</v>
      </c>
      <c r="B56" s="441" t="str">
        <f t="shared" si="7"/>
        <v>Grease trap waste</v>
      </c>
      <c r="C56" s="440"/>
      <c r="D56" s="442">
        <f t="shared" ref="D56:X56" si="21">D20</f>
        <v>537039.38594806276</v>
      </c>
      <c r="E56" s="442">
        <f t="shared" si="21"/>
        <v>552076.48875460844</v>
      </c>
      <c r="F56" s="442">
        <f t="shared" si="21"/>
        <v>567534.63043973758</v>
      </c>
      <c r="G56" s="442">
        <f t="shared" si="21"/>
        <v>583425.60009205015</v>
      </c>
      <c r="H56" s="442">
        <f t="shared" si="21"/>
        <v>599761.51689462783</v>
      </c>
      <c r="I56" s="442">
        <f t="shared" si="21"/>
        <v>616554.83936767722</v>
      </c>
      <c r="J56" s="442">
        <f t="shared" si="21"/>
        <v>633818.37486997223</v>
      </c>
      <c r="K56" s="442">
        <f t="shared" si="21"/>
        <v>651565.28936633142</v>
      </c>
      <c r="L56" s="442">
        <f t="shared" si="21"/>
        <v>669809.11746858875</v>
      </c>
      <c r="M56" s="442">
        <f t="shared" si="21"/>
        <v>688563.77275770914</v>
      </c>
      <c r="N56" s="442">
        <f t="shared" si="21"/>
        <v>707843.5583949252</v>
      </c>
      <c r="O56" s="442">
        <f t="shared" si="21"/>
        <v>727663.17802998307</v>
      </c>
      <c r="P56" s="442">
        <f t="shared" si="21"/>
        <v>748037.74701482255</v>
      </c>
      <c r="Q56" s="442">
        <f t="shared" si="21"/>
        <v>768982.80393123766</v>
      </c>
      <c r="R56" s="442">
        <f t="shared" si="21"/>
        <v>790514.32244131225</v>
      </c>
      <c r="S56" s="442">
        <f t="shared" si="21"/>
        <v>812648.723469669</v>
      </c>
      <c r="T56" s="442">
        <f t="shared" si="21"/>
        <v>835402.88772681984</v>
      </c>
      <c r="U56" s="442">
        <f t="shared" si="21"/>
        <v>858794.16858317074</v>
      </c>
      <c r="V56" s="442">
        <f t="shared" si="21"/>
        <v>882840.40530349954</v>
      </c>
      <c r="W56" s="442">
        <f t="shared" si="21"/>
        <v>907559.93665199773</v>
      </c>
      <c r="X56" s="442">
        <f t="shared" si="21"/>
        <v>932971.61487825355</v>
      </c>
    </row>
    <row r="57" spans="1:24" s="38" customFormat="1">
      <c r="A57" s="803" t="str">
        <f t="shared" si="6"/>
        <v>Decline</v>
      </c>
      <c r="B57" s="803" t="str">
        <f t="shared" si="7"/>
        <v>Tannery &amp; wool scouring wastes</v>
      </c>
      <c r="C57" s="804"/>
      <c r="D57" s="813" t="str">
        <f t="shared" ref="D57:X57" si="22">D21</f>
        <v>Confidential</v>
      </c>
      <c r="E57" s="805">
        <f t="shared" si="22"/>
        <v>0</v>
      </c>
      <c r="F57" s="805">
        <f t="shared" si="22"/>
        <v>0</v>
      </c>
      <c r="G57" s="805">
        <f t="shared" si="22"/>
        <v>0</v>
      </c>
      <c r="H57" s="805">
        <f t="shared" si="22"/>
        <v>0</v>
      </c>
      <c r="I57" s="805">
        <f t="shared" si="22"/>
        <v>0</v>
      </c>
      <c r="J57" s="805">
        <f t="shared" si="22"/>
        <v>0</v>
      </c>
      <c r="K57" s="805">
        <f t="shared" si="22"/>
        <v>0</v>
      </c>
      <c r="L57" s="805">
        <f t="shared" si="22"/>
        <v>0</v>
      </c>
      <c r="M57" s="805">
        <f t="shared" si="22"/>
        <v>0</v>
      </c>
      <c r="N57" s="805">
        <f t="shared" si="22"/>
        <v>0</v>
      </c>
      <c r="O57" s="805">
        <f t="shared" si="22"/>
        <v>0</v>
      </c>
      <c r="P57" s="805">
        <f t="shared" si="22"/>
        <v>0</v>
      </c>
      <c r="Q57" s="805">
        <f t="shared" si="22"/>
        <v>0</v>
      </c>
      <c r="R57" s="805">
        <f t="shared" si="22"/>
        <v>0</v>
      </c>
      <c r="S57" s="805">
        <f t="shared" si="22"/>
        <v>0</v>
      </c>
      <c r="T57" s="805">
        <f t="shared" si="22"/>
        <v>0</v>
      </c>
      <c r="U57" s="805">
        <f t="shared" si="22"/>
        <v>0</v>
      </c>
      <c r="V57" s="805">
        <f t="shared" si="22"/>
        <v>0</v>
      </c>
      <c r="W57" s="805">
        <f t="shared" si="22"/>
        <v>0</v>
      </c>
      <c r="X57" s="805">
        <f t="shared" si="22"/>
        <v>0</v>
      </c>
    </row>
    <row r="58" spans="1:24" s="38" customFormat="1" hidden="1">
      <c r="A58" s="803" t="e">
        <f t="shared" si="6"/>
        <v>#N/A</v>
      </c>
      <c r="B58" s="803" t="str">
        <f t="shared" si="7"/>
        <v>PFOS</v>
      </c>
      <c r="C58" s="804"/>
      <c r="D58" s="805">
        <f t="shared" ref="D58:X58" si="23">D22</f>
        <v>3805.1750000000002</v>
      </c>
      <c r="E58" s="805">
        <f t="shared" si="23"/>
        <v>3424.6574999999998</v>
      </c>
      <c r="F58" s="805">
        <f t="shared" si="23"/>
        <v>10602.834249999998</v>
      </c>
      <c r="G58" s="805">
        <f t="shared" si="23"/>
        <v>10407.424712499998</v>
      </c>
      <c r="H58" s="805">
        <f t="shared" si="23"/>
        <v>10244.529237062497</v>
      </c>
      <c r="I58" s="805">
        <f t="shared" si="23"/>
        <v>10111.091014105934</v>
      </c>
      <c r="J58" s="805">
        <f t="shared" si="23"/>
        <v>10004.361833956271</v>
      </c>
      <c r="K58" s="805">
        <f t="shared" si="23"/>
        <v>9921.8712706404895</v>
      </c>
      <c r="L58" s="805">
        <f t="shared" si="23"/>
        <v>9861.398947957483</v>
      </c>
      <c r="M58" s="805">
        <f t="shared" si="23"/>
        <v>9820.9495796084921</v>
      </c>
      <c r="N58" s="805">
        <f t="shared" si="23"/>
        <v>9798.7305059911032</v>
      </c>
      <c r="O58" s="805">
        <f t="shared" si="23"/>
        <v>9793.1314780006051</v>
      </c>
      <c r="P58" s="805">
        <f t="shared" si="23"/>
        <v>9802.7064631482845</v>
      </c>
      <c r="Q58" s="805">
        <f t="shared" si="23"/>
        <v>9826.1572717754116</v>
      </c>
      <c r="R58" s="805">
        <f t="shared" si="23"/>
        <v>9862.3188213639569</v>
      </c>
      <c r="S58" s="805">
        <f t="shared" si="23"/>
        <v>9910.1458751451373</v>
      </c>
      <c r="T58" s="805">
        <f t="shared" si="23"/>
        <v>9968.701107586965</v>
      </c>
      <c r="U58" s="805">
        <f t="shared" si="23"/>
        <v>10037.144364083953</v>
      </c>
      <c r="V58" s="805">
        <f t="shared" si="23"/>
        <v>10114.722995440079</v>
      </c>
      <c r="W58" s="805">
        <f t="shared" si="23"/>
        <v>10200.763159677059</v>
      </c>
      <c r="X58" s="805">
        <f t="shared" si="23"/>
        <v>10294.661994447057</v>
      </c>
    </row>
    <row r="59" spans="1:24" s="38" customFormat="1" hidden="1">
      <c r="A59" s="441" t="e">
        <f t="shared" si="6"/>
        <v>#N/A</v>
      </c>
      <c r="B59" s="441" t="str">
        <f t="shared" si="7"/>
        <v>POP-BDEs</v>
      </c>
      <c r="C59" s="440"/>
      <c r="D59" s="442">
        <f t="shared" ref="D59:X59" si="24">D23</f>
        <v>0</v>
      </c>
      <c r="E59" s="442">
        <f t="shared" si="24"/>
        <v>0</v>
      </c>
      <c r="F59" s="442">
        <f t="shared" si="24"/>
        <v>378.59</v>
      </c>
      <c r="G59" s="442">
        <f t="shared" si="24"/>
        <v>321.80149999999998</v>
      </c>
      <c r="H59" s="442">
        <f t="shared" si="24"/>
        <v>273.53127499999999</v>
      </c>
      <c r="I59" s="442">
        <f t="shared" si="24"/>
        <v>232.50158375000001</v>
      </c>
      <c r="J59" s="442">
        <f t="shared" si="24"/>
        <v>197.62634618750002</v>
      </c>
      <c r="K59" s="442">
        <f t="shared" si="24"/>
        <v>167.98239425937501</v>
      </c>
      <c r="L59" s="442">
        <f t="shared" si="24"/>
        <v>142.78503512046876</v>
      </c>
      <c r="M59" s="442">
        <f t="shared" si="24"/>
        <v>121.36727985239845</v>
      </c>
      <c r="N59" s="442">
        <f t="shared" si="24"/>
        <v>103.16218787453869</v>
      </c>
      <c r="O59" s="442">
        <f t="shared" si="24"/>
        <v>87.687859693357893</v>
      </c>
      <c r="P59" s="442">
        <f t="shared" si="24"/>
        <v>74.534680739354215</v>
      </c>
      <c r="Q59" s="442">
        <f t="shared" si="24"/>
        <v>63.354478628451083</v>
      </c>
      <c r="R59" s="442">
        <f t="shared" si="24"/>
        <v>53.851306834183418</v>
      </c>
      <c r="S59" s="442">
        <f t="shared" si="24"/>
        <v>45.77361080905591</v>
      </c>
      <c r="T59" s="442">
        <f t="shared" si="24"/>
        <v>38.907569187697526</v>
      </c>
      <c r="U59" s="442">
        <f t="shared" si="24"/>
        <v>33.071433809542896</v>
      </c>
      <c r="V59" s="442">
        <f t="shared" si="24"/>
        <v>28.110718738111462</v>
      </c>
      <c r="W59" s="442">
        <f t="shared" si="24"/>
        <v>23.894110927394742</v>
      </c>
      <c r="X59" s="442">
        <f t="shared" si="24"/>
        <v>20.30999428828553</v>
      </c>
    </row>
    <row r="60" spans="1:24" s="38" customFormat="1" hidden="1">
      <c r="A60" s="441" t="e">
        <f t="shared" si="6"/>
        <v>#N/A</v>
      </c>
      <c r="B60" s="441" t="str">
        <f t="shared" si="7"/>
        <v>HBCD</v>
      </c>
      <c r="C60" s="440"/>
      <c r="D60" s="442">
        <f t="shared" ref="D60:X60" si="25">D24</f>
        <v>0</v>
      </c>
      <c r="E60" s="442">
        <f t="shared" si="25"/>
        <v>0</v>
      </c>
      <c r="F60" s="442">
        <f t="shared" si="25"/>
        <v>7608.8447999999999</v>
      </c>
      <c r="G60" s="442">
        <f t="shared" si="25"/>
        <v>7974.0693504000001</v>
      </c>
      <c r="H60" s="442">
        <f t="shared" si="25"/>
        <v>8356.8246792192003</v>
      </c>
      <c r="I60" s="442">
        <f t="shared" si="25"/>
        <v>8757.9522638217222</v>
      </c>
      <c r="J60" s="442">
        <f t="shared" si="25"/>
        <v>9178.3339724851648</v>
      </c>
      <c r="K60" s="442">
        <f t="shared" si="25"/>
        <v>9618.8940031644524</v>
      </c>
      <c r="L60" s="442">
        <f t="shared" si="25"/>
        <v>10080.600915316347</v>
      </c>
      <c r="M60" s="442">
        <f t="shared" si="25"/>
        <v>10564.469759251531</v>
      </c>
      <c r="N60" s="442">
        <f t="shared" si="25"/>
        <v>11071.564307695606</v>
      </c>
      <c r="O60" s="442">
        <f t="shared" si="25"/>
        <v>11602.999394464996</v>
      </c>
      <c r="P60" s="442">
        <f t="shared" si="25"/>
        <v>12159.943365399316</v>
      </c>
      <c r="Q60" s="442">
        <f t="shared" si="25"/>
        <v>12743.620646938483</v>
      </c>
      <c r="R60" s="442">
        <f t="shared" si="25"/>
        <v>13355.31443799153</v>
      </c>
      <c r="S60" s="442">
        <f t="shared" si="25"/>
        <v>13996.369531015123</v>
      </c>
      <c r="T60" s="442">
        <f t="shared" si="25"/>
        <v>14668.19526850385</v>
      </c>
      <c r="U60" s="442">
        <f t="shared" si="25"/>
        <v>15372.268641392036</v>
      </c>
      <c r="V60" s="442">
        <f t="shared" si="25"/>
        <v>16110.137536178854</v>
      </c>
      <c r="W60" s="442">
        <f t="shared" si="25"/>
        <v>16883.424137915441</v>
      </c>
      <c r="X60" s="442">
        <f t="shared" si="25"/>
        <v>17693.828496535381</v>
      </c>
    </row>
    <row r="61" spans="1:24" s="38" customFormat="1" hidden="1">
      <c r="A61" s="441" t="e">
        <f t="shared" si="6"/>
        <v>#N/A</v>
      </c>
      <c r="B61" s="441" t="str">
        <f t="shared" si="7"/>
        <v>HCB</v>
      </c>
      <c r="C61" s="440"/>
      <c r="D61" s="442">
        <f t="shared" ref="D61:X61" si="26">D25</f>
        <v>0</v>
      </c>
      <c r="E61" s="442">
        <f t="shared" si="26"/>
        <v>0</v>
      </c>
      <c r="F61" s="442">
        <f t="shared" si="26"/>
        <v>0</v>
      </c>
      <c r="G61" s="442">
        <f t="shared" si="26"/>
        <v>0</v>
      </c>
      <c r="H61" s="442">
        <f t="shared" si="26"/>
        <v>0</v>
      </c>
      <c r="I61" s="442">
        <f t="shared" si="26"/>
        <v>0</v>
      </c>
      <c r="J61" s="442">
        <f t="shared" si="26"/>
        <v>0</v>
      </c>
      <c r="K61" s="442">
        <f t="shared" si="26"/>
        <v>0</v>
      </c>
      <c r="L61" s="442">
        <f t="shared" si="26"/>
        <v>0</v>
      </c>
      <c r="M61" s="442">
        <f t="shared" si="26"/>
        <v>0</v>
      </c>
      <c r="N61" s="442">
        <f t="shared" si="26"/>
        <v>0</v>
      </c>
      <c r="O61" s="442">
        <f t="shared" si="26"/>
        <v>0</v>
      </c>
      <c r="P61" s="442">
        <f t="shared" si="26"/>
        <v>0</v>
      </c>
      <c r="Q61" s="442">
        <f t="shared" si="26"/>
        <v>0</v>
      </c>
      <c r="R61" s="442">
        <f t="shared" si="26"/>
        <v>0</v>
      </c>
      <c r="S61" s="442">
        <f t="shared" si="26"/>
        <v>0</v>
      </c>
      <c r="T61" s="442">
        <f t="shared" si="26"/>
        <v>0</v>
      </c>
      <c r="U61" s="442">
        <f t="shared" si="26"/>
        <v>0</v>
      </c>
      <c r="V61" s="442">
        <f t="shared" si="26"/>
        <v>0</v>
      </c>
      <c r="W61" s="442">
        <f t="shared" si="26"/>
        <v>0</v>
      </c>
      <c r="X61" s="442">
        <f t="shared" si="26"/>
        <v>0</v>
      </c>
    </row>
    <row r="62" spans="1:24" s="38" customFormat="1">
      <c r="A62" s="803" t="str">
        <f t="shared" si="6"/>
        <v>Decline</v>
      </c>
      <c r="B62" s="803" t="str">
        <f t="shared" si="7"/>
        <v>Other organic chemicals</v>
      </c>
      <c r="C62" s="804"/>
      <c r="D62" s="805">
        <f t="shared" ref="D62:X62" si="27">D26</f>
        <v>21633.822136040566</v>
      </c>
      <c r="E62" s="805">
        <f t="shared" si="27"/>
        <v>21115.546003319752</v>
      </c>
      <c r="F62" s="805">
        <f t="shared" si="27"/>
        <v>20618.76335295336</v>
      </c>
      <c r="G62" s="805">
        <f t="shared" si="27"/>
        <v>20141.59768053329</v>
      </c>
      <c r="H62" s="805">
        <f t="shared" si="27"/>
        <v>19682.398074258555</v>
      </c>
      <c r="I62" s="805">
        <f t="shared" si="27"/>
        <v>19297.666450558427</v>
      </c>
      <c r="J62" s="805">
        <f t="shared" si="27"/>
        <v>18920.6294593323</v>
      </c>
      <c r="K62" s="805">
        <f t="shared" si="27"/>
        <v>18551.133207930699</v>
      </c>
      <c r="L62" s="805">
        <f t="shared" si="27"/>
        <v>18189.026881557133</v>
      </c>
      <c r="M62" s="805">
        <f t="shared" si="27"/>
        <v>17834.16268171103</v>
      </c>
      <c r="N62" s="805">
        <f t="shared" si="27"/>
        <v>17486.395765861856</v>
      </c>
      <c r="O62" s="805">
        <f t="shared" si="27"/>
        <v>17145.58418832966</v>
      </c>
      <c r="P62" s="805">
        <f t="shared" si="27"/>
        <v>16811.588842348112</v>
      </c>
      <c r="Q62" s="805">
        <f t="shared" si="27"/>
        <v>16484.273403286192</v>
      </c>
      <c r="R62" s="805">
        <f t="shared" si="27"/>
        <v>16163.50427300551</v>
      </c>
      <c r="S62" s="805">
        <f t="shared" si="27"/>
        <v>15849.150525330442</v>
      </c>
      <c r="T62" s="805">
        <f t="shared" si="27"/>
        <v>15541.083852608877</v>
      </c>
      <c r="U62" s="805">
        <f t="shared" si="27"/>
        <v>15239.178513341743</v>
      </c>
      <c r="V62" s="805">
        <f t="shared" si="27"/>
        <v>14943.311280859956</v>
      </c>
      <c r="W62" s="805">
        <f t="shared" si="27"/>
        <v>14653.361393027799</v>
      </c>
      <c r="X62" s="805">
        <f t="shared" si="27"/>
        <v>14369.210502952286</v>
      </c>
    </row>
    <row r="63" spans="1:24" s="38" customFormat="1" hidden="1">
      <c r="A63" s="441" t="e">
        <f t="shared" si="6"/>
        <v>#N/A</v>
      </c>
      <c r="B63" s="441" t="str">
        <f t="shared" si="7"/>
        <v>Contaminated soils</v>
      </c>
      <c r="C63" s="440"/>
      <c r="D63" s="442">
        <f t="shared" ref="D63:X63" si="28">D27</f>
        <v>1360346.5509645108</v>
      </c>
      <c r="E63" s="442">
        <f t="shared" si="28"/>
        <v>1360346.5509645108</v>
      </c>
      <c r="F63" s="442">
        <f t="shared" si="28"/>
        <v>1360346.5509645108</v>
      </c>
      <c r="G63" s="442">
        <f t="shared" si="28"/>
        <v>1360346.5509645108</v>
      </c>
      <c r="H63" s="442">
        <f t="shared" si="28"/>
        <v>1360346.5509645108</v>
      </c>
      <c r="I63" s="442">
        <f t="shared" si="28"/>
        <v>1360346.5509645108</v>
      </c>
      <c r="J63" s="442">
        <f t="shared" si="28"/>
        <v>1360346.5509645108</v>
      </c>
      <c r="K63" s="442">
        <f t="shared" si="28"/>
        <v>1360346.5509645108</v>
      </c>
      <c r="L63" s="442">
        <f t="shared" si="28"/>
        <v>1360346.5509645108</v>
      </c>
      <c r="M63" s="442">
        <f t="shared" si="28"/>
        <v>1360346.5509645108</v>
      </c>
      <c r="N63" s="442">
        <f t="shared" si="28"/>
        <v>1360346.5509645108</v>
      </c>
      <c r="O63" s="442">
        <f t="shared" si="28"/>
        <v>1360346.5509645108</v>
      </c>
      <c r="P63" s="442">
        <f t="shared" si="28"/>
        <v>1360346.5509645108</v>
      </c>
      <c r="Q63" s="442">
        <f t="shared" si="28"/>
        <v>1360346.5509645108</v>
      </c>
      <c r="R63" s="442">
        <f t="shared" si="28"/>
        <v>1360346.5509645108</v>
      </c>
      <c r="S63" s="442">
        <f t="shared" si="28"/>
        <v>1360346.5509645108</v>
      </c>
      <c r="T63" s="442">
        <f t="shared" si="28"/>
        <v>1360346.5509645108</v>
      </c>
      <c r="U63" s="442">
        <f t="shared" si="28"/>
        <v>1360346.5509645108</v>
      </c>
      <c r="V63" s="442">
        <f t="shared" si="28"/>
        <v>1360346.5509645108</v>
      </c>
      <c r="W63" s="442">
        <f t="shared" si="28"/>
        <v>1360346.5509645108</v>
      </c>
      <c r="X63" s="442">
        <f t="shared" si="28"/>
        <v>1360346.5509645108</v>
      </c>
    </row>
    <row r="64" spans="1:24" s="38" customFormat="1">
      <c r="A64" s="803" t="str">
        <f t="shared" si="6"/>
        <v>Decline</v>
      </c>
      <c r="B64" s="803" t="str">
        <f t="shared" si="7"/>
        <v>Contaminated biosolids</v>
      </c>
      <c r="C64" s="804"/>
      <c r="D64" s="805">
        <f t="shared" ref="D64:X64" si="29">D28</f>
        <v>269319.24399019429</v>
      </c>
      <c r="E64" s="805">
        <f t="shared" si="29"/>
        <v>272012.43643009622</v>
      </c>
      <c r="F64" s="805">
        <f t="shared" si="29"/>
        <v>267211.91829439718</v>
      </c>
      <c r="G64" s="805">
        <f t="shared" si="29"/>
        <v>269846.4342648412</v>
      </c>
      <c r="H64" s="805">
        <f t="shared" si="29"/>
        <v>272506.73134680209</v>
      </c>
      <c r="I64" s="805">
        <f t="shared" si="29"/>
        <v>275193.05889067228</v>
      </c>
      <c r="J64" s="805">
        <f t="shared" si="29"/>
        <v>277905.66861343721</v>
      </c>
      <c r="K64" s="805">
        <f t="shared" si="29"/>
        <v>280644.81462043774</v>
      </c>
      <c r="L64" s="805">
        <f t="shared" si="29"/>
        <v>283410.75342732115</v>
      </c>
      <c r="M64" s="805">
        <f t="shared" si="29"/>
        <v>286203.74398218369</v>
      </c>
      <c r="N64" s="805">
        <f t="shared" si="29"/>
        <v>283133.0378718524</v>
      </c>
      <c r="O64" s="805">
        <f t="shared" si="29"/>
        <v>280089.90879256674</v>
      </c>
      <c r="P64" s="805">
        <f t="shared" si="29"/>
        <v>277074.03402356547</v>
      </c>
      <c r="Q64" s="805">
        <f t="shared" si="29"/>
        <v>274085.09336703812</v>
      </c>
      <c r="R64" s="805">
        <f t="shared" si="29"/>
        <v>271122.76911233162</v>
      </c>
      <c r="S64" s="805">
        <f t="shared" si="29"/>
        <v>268186.74600035668</v>
      </c>
      <c r="T64" s="805">
        <f t="shared" si="29"/>
        <v>265276.71118818864</v>
      </c>
      <c r="U64" s="805">
        <f t="shared" si="29"/>
        <v>262392.35421385989</v>
      </c>
      <c r="V64" s="805">
        <f t="shared" si="29"/>
        <v>259533.36696133774</v>
      </c>
      <c r="W64" s="805">
        <f t="shared" si="29"/>
        <v>256699.443625685</v>
      </c>
      <c r="X64" s="805">
        <f t="shared" si="29"/>
        <v>253890.28067839827</v>
      </c>
    </row>
    <row r="65" spans="1:25" s="38" customFormat="1" hidden="1">
      <c r="A65" s="803" t="e">
        <f t="shared" si="6"/>
        <v>#N/A</v>
      </c>
      <c r="B65" s="803" t="str">
        <f t="shared" si="7"/>
        <v>Other industrial treatment residues</v>
      </c>
      <c r="C65" s="804"/>
      <c r="D65" s="805">
        <f t="shared" ref="D65:X65" si="30">D29</f>
        <v>225641.25609358004</v>
      </c>
      <c r="E65" s="805">
        <f t="shared" si="30"/>
        <v>231959.21126420028</v>
      </c>
      <c r="F65" s="805">
        <f t="shared" si="30"/>
        <v>238454.06917959789</v>
      </c>
      <c r="G65" s="805">
        <f t="shared" si="30"/>
        <v>245130.78311662664</v>
      </c>
      <c r="H65" s="805">
        <f t="shared" si="30"/>
        <v>251994.44504389213</v>
      </c>
      <c r="I65" s="805">
        <f t="shared" si="30"/>
        <v>259050.28950512118</v>
      </c>
      <c r="J65" s="805">
        <f t="shared" si="30"/>
        <v>266303.69761126454</v>
      </c>
      <c r="K65" s="805">
        <f t="shared" si="30"/>
        <v>273760.20114437997</v>
      </c>
      <c r="L65" s="805">
        <f t="shared" si="30"/>
        <v>281425.48677642265</v>
      </c>
      <c r="M65" s="805">
        <f t="shared" si="30"/>
        <v>289305.40040616243</v>
      </c>
      <c r="N65" s="805">
        <f t="shared" si="30"/>
        <v>297405.95161753497</v>
      </c>
      <c r="O65" s="805">
        <f t="shared" si="30"/>
        <v>305733.31826282601</v>
      </c>
      <c r="P65" s="805">
        <f t="shared" si="30"/>
        <v>314293.85117418511</v>
      </c>
      <c r="Q65" s="805">
        <f t="shared" si="30"/>
        <v>323094.07900706236</v>
      </c>
      <c r="R65" s="805">
        <f t="shared" si="30"/>
        <v>332140.71321926016</v>
      </c>
      <c r="S65" s="805">
        <f t="shared" si="30"/>
        <v>341440.6531893994</v>
      </c>
      <c r="T65" s="805">
        <f t="shared" si="30"/>
        <v>351000.99147870258</v>
      </c>
      <c r="U65" s="805">
        <f t="shared" si="30"/>
        <v>360829.01924010628</v>
      </c>
      <c r="V65" s="805">
        <f t="shared" si="30"/>
        <v>370932.23177882924</v>
      </c>
      <c r="W65" s="805">
        <f t="shared" si="30"/>
        <v>381318.33426863654</v>
      </c>
      <c r="X65" s="805">
        <f t="shared" si="30"/>
        <v>391995.24762815831</v>
      </c>
    </row>
    <row r="66" spans="1:25" s="38" customFormat="1" hidden="1">
      <c r="A66" s="441" t="e">
        <f t="shared" si="6"/>
        <v>#N/A</v>
      </c>
      <c r="B66" s="441" t="str">
        <f t="shared" si="7"/>
        <v>Asbestos</v>
      </c>
      <c r="C66" s="440"/>
      <c r="D66" s="442">
        <f t="shared" ref="D66:X66" si="31">D30</f>
        <v>854769.3401984988</v>
      </c>
      <c r="E66" s="442">
        <f t="shared" si="31"/>
        <v>898702.8817240569</v>
      </c>
      <c r="F66" s="442">
        <f t="shared" si="31"/>
        <v>923306.56241233053</v>
      </c>
      <c r="G66" s="442">
        <f t="shared" si="31"/>
        <v>948599.14615987591</v>
      </c>
      <c r="H66" s="442">
        <f t="shared" si="31"/>
        <v>974599.92225235235</v>
      </c>
      <c r="I66" s="442">
        <f t="shared" si="31"/>
        <v>1001328.7200754181</v>
      </c>
      <c r="J66" s="442">
        <f t="shared" si="31"/>
        <v>1008805.92423753</v>
      </c>
      <c r="K66" s="442">
        <f t="shared" si="31"/>
        <v>1037052.4901161809</v>
      </c>
      <c r="L66" s="442">
        <f t="shared" si="31"/>
        <v>1066089.9598394341</v>
      </c>
      <c r="M66" s="442">
        <f t="shared" si="31"/>
        <v>1095940.478714938</v>
      </c>
      <c r="N66" s="442">
        <f t="shared" si="31"/>
        <v>1126626.8121189564</v>
      </c>
      <c r="O66" s="442">
        <f t="shared" si="31"/>
        <v>1158172.3628582873</v>
      </c>
      <c r="P66" s="442">
        <f t="shared" si="31"/>
        <v>1190601.1890183194</v>
      </c>
      <c r="Q66" s="442">
        <f t="shared" si="31"/>
        <v>1223938.0223108323</v>
      </c>
      <c r="R66" s="442">
        <f t="shared" si="31"/>
        <v>1258208.2869355357</v>
      </c>
      <c r="S66" s="442">
        <f t="shared" si="31"/>
        <v>1293438.1189697306</v>
      </c>
      <c r="T66" s="442">
        <f t="shared" si="31"/>
        <v>1329654.3863008833</v>
      </c>
      <c r="U66" s="442">
        <f t="shared" si="31"/>
        <v>1366884.7091173078</v>
      </c>
      <c r="V66" s="442">
        <f t="shared" si="31"/>
        <v>1405157.4809725925</v>
      </c>
      <c r="W66" s="442">
        <f t="shared" si="31"/>
        <v>1444501.8904398251</v>
      </c>
      <c r="X66" s="442">
        <f t="shared" si="31"/>
        <v>1484947.9433721404</v>
      </c>
    </row>
    <row r="67" spans="1:25" s="38" customFormat="1">
      <c r="A67" s="803" t="str">
        <f t="shared" si="6"/>
        <v>Decline</v>
      </c>
      <c r="B67" s="803" t="str">
        <f t="shared" si="7"/>
        <v>Other soil/sludges</v>
      </c>
      <c r="C67" s="804"/>
      <c r="D67" s="805">
        <f t="shared" ref="D67:X67" si="32">D31</f>
        <v>103864.2496719999</v>
      </c>
      <c r="E67" s="805">
        <f t="shared" si="32"/>
        <v>102825.6071752799</v>
      </c>
      <c r="F67" s="805">
        <f t="shared" si="32"/>
        <v>101797.35110352709</v>
      </c>
      <c r="G67" s="805">
        <f t="shared" si="32"/>
        <v>115779.37759249183</v>
      </c>
      <c r="H67" s="805">
        <f t="shared" si="32"/>
        <v>114771.58381656691</v>
      </c>
      <c r="I67" s="805">
        <f t="shared" si="32"/>
        <v>113773.86797840125</v>
      </c>
      <c r="J67" s="805">
        <f t="shared" si="32"/>
        <v>112786.12929861722</v>
      </c>
      <c r="K67" s="805">
        <f t="shared" si="32"/>
        <v>111808.26800563106</v>
      </c>
      <c r="L67" s="805">
        <f t="shared" si="32"/>
        <v>110840.18532557474</v>
      </c>
      <c r="M67" s="805">
        <f t="shared" si="32"/>
        <v>109881.78347231899</v>
      </c>
      <c r="N67" s="805">
        <f t="shared" si="32"/>
        <v>108932.9656375958</v>
      </c>
      <c r="O67" s="805">
        <f t="shared" si="32"/>
        <v>107993.63598121984</v>
      </c>
      <c r="P67" s="805">
        <f t="shared" si="32"/>
        <v>107063.69962140765</v>
      </c>
      <c r="Q67" s="805">
        <f t="shared" si="32"/>
        <v>106143.06262519356</v>
      </c>
      <c r="R67" s="805">
        <f t="shared" si="32"/>
        <v>105231.63199894162</v>
      </c>
      <c r="S67" s="805">
        <f t="shared" si="32"/>
        <v>104329.3156789522</v>
      </c>
      <c r="T67" s="805">
        <f t="shared" si="32"/>
        <v>103436.02252216269</v>
      </c>
      <c r="U67" s="805">
        <f t="shared" si="32"/>
        <v>102551.66229694107</v>
      </c>
      <c r="V67" s="805">
        <f t="shared" si="32"/>
        <v>101676.14567397165</v>
      </c>
      <c r="W67" s="805">
        <f t="shared" si="32"/>
        <v>100809.38421723193</v>
      </c>
      <c r="X67" s="805">
        <f t="shared" si="32"/>
        <v>99951.290375059616</v>
      </c>
    </row>
    <row r="68" spans="1:25" s="38" customFormat="1" hidden="1">
      <c r="A68" s="803" t="e">
        <f t="shared" si="6"/>
        <v>#N/A</v>
      </c>
      <c r="B68" s="803" t="str">
        <f t="shared" si="7"/>
        <v>Clinical &amp; pharmaceutical</v>
      </c>
      <c r="C68" s="804"/>
      <c r="D68" s="805">
        <f t="shared" ref="D68:X68" si="33">D32</f>
        <v>71352.970320822817</v>
      </c>
      <c r="E68" s="805">
        <f t="shared" si="33"/>
        <v>72726.149421945622</v>
      </c>
      <c r="F68" s="805">
        <f t="shared" si="33"/>
        <v>74125.755185270158</v>
      </c>
      <c r="G68" s="805">
        <f t="shared" si="33"/>
        <v>75608.270288975575</v>
      </c>
      <c r="H68" s="805">
        <f t="shared" si="33"/>
        <v>77120.435694755099</v>
      </c>
      <c r="I68" s="805">
        <f t="shared" si="33"/>
        <v>78662.844408650184</v>
      </c>
      <c r="J68" s="805">
        <f t="shared" si="33"/>
        <v>80236.101296823195</v>
      </c>
      <c r="K68" s="805">
        <f t="shared" si="33"/>
        <v>81840.823322759665</v>
      </c>
      <c r="L68" s="805">
        <f t="shared" si="33"/>
        <v>83477.639789214882</v>
      </c>
      <c r="M68" s="805">
        <f t="shared" si="33"/>
        <v>85230.670224788366</v>
      </c>
      <c r="N68" s="805">
        <f t="shared" si="33"/>
        <v>87020.514299508926</v>
      </c>
      <c r="O68" s="805">
        <f t="shared" si="33"/>
        <v>88847.945099798613</v>
      </c>
      <c r="P68" s="805">
        <f t="shared" si="33"/>
        <v>90713.75194689435</v>
      </c>
      <c r="Q68" s="805">
        <f t="shared" si="33"/>
        <v>92618.740737779124</v>
      </c>
      <c r="R68" s="805">
        <f t="shared" si="33"/>
        <v>94563.734293272457</v>
      </c>
      <c r="S68" s="805">
        <f t="shared" si="33"/>
        <v>96549.572713431189</v>
      </c>
      <c r="T68" s="805">
        <f t="shared" si="33"/>
        <v>98577.113740413231</v>
      </c>
      <c r="U68" s="805">
        <f t="shared" si="33"/>
        <v>100647.23312896192</v>
      </c>
      <c r="V68" s="805">
        <f t="shared" si="33"/>
        <v>102760.82502467011</v>
      </c>
      <c r="W68" s="805">
        <f t="shared" si="33"/>
        <v>104918.80235018815</v>
      </c>
      <c r="X68" s="805">
        <f t="shared" si="33"/>
        <v>107122.09719954211</v>
      </c>
    </row>
    <row r="69" spans="1:25" s="38" customFormat="1" hidden="1">
      <c r="A69" s="803" t="e">
        <f t="shared" si="6"/>
        <v>#N/A</v>
      </c>
      <c r="B69" s="803" t="str">
        <f t="shared" si="7"/>
        <v>Tyres</v>
      </c>
      <c r="C69" s="804"/>
      <c r="D69" s="805">
        <f t="shared" ref="D69:X69" si="34">D33</f>
        <v>411138.33409687394</v>
      </c>
      <c r="E69" s="805">
        <f t="shared" si="34"/>
        <v>417305.409108327</v>
      </c>
      <c r="F69" s="805">
        <f t="shared" si="34"/>
        <v>423564.99024495186</v>
      </c>
      <c r="G69" s="805">
        <f t="shared" si="34"/>
        <v>429918.46509862604</v>
      </c>
      <c r="H69" s="805">
        <f t="shared" si="34"/>
        <v>436367.24207510543</v>
      </c>
      <c r="I69" s="805">
        <f t="shared" si="34"/>
        <v>442912.75070623192</v>
      </c>
      <c r="J69" s="805">
        <f t="shared" si="34"/>
        <v>449556.44196682534</v>
      </c>
      <c r="K69" s="805">
        <f t="shared" si="34"/>
        <v>456299.78859632765</v>
      </c>
      <c r="L69" s="805">
        <f t="shared" si="34"/>
        <v>463144.28542527254</v>
      </c>
      <c r="M69" s="805">
        <f t="shared" si="34"/>
        <v>470091.44970665162</v>
      </c>
      <c r="N69" s="805">
        <f t="shared" si="34"/>
        <v>477142.82145225134</v>
      </c>
      <c r="O69" s="805">
        <f t="shared" si="34"/>
        <v>484299.9637740351</v>
      </c>
      <c r="P69" s="805">
        <f t="shared" si="34"/>
        <v>491564.46323064552</v>
      </c>
      <c r="Q69" s="805">
        <f t="shared" si="34"/>
        <v>498937.93017910514</v>
      </c>
      <c r="R69" s="805">
        <f t="shared" si="34"/>
        <v>506421.99913179176</v>
      </c>
      <c r="S69" s="805">
        <f t="shared" si="34"/>
        <v>514018.32911876851</v>
      </c>
      <c r="T69" s="805">
        <f t="shared" si="34"/>
        <v>521728.60405555001</v>
      </c>
      <c r="U69" s="805">
        <f t="shared" si="34"/>
        <v>529554.53311638325</v>
      </c>
      <c r="V69" s="805">
        <f t="shared" si="34"/>
        <v>537497.85111312883</v>
      </c>
      <c r="W69" s="805">
        <f t="shared" si="34"/>
        <v>545560.31887982576</v>
      </c>
      <c r="X69" s="805">
        <f t="shared" si="34"/>
        <v>553743.72366302309</v>
      </c>
    </row>
    <row r="70" spans="1:25" s="38" customFormat="1" hidden="1">
      <c r="A70" s="803" t="e">
        <f t="shared" si="6"/>
        <v>#N/A</v>
      </c>
      <c r="B70" s="803" t="str">
        <f t="shared" si="7"/>
        <v>Other miscellaneous</v>
      </c>
      <c r="C70" s="804"/>
      <c r="D70" s="805">
        <f t="shared" ref="D70:X71" si="35">D34</f>
        <v>7002.2302532499953</v>
      </c>
      <c r="E70" s="805">
        <f t="shared" si="35"/>
        <v>6960.6679720487446</v>
      </c>
      <c r="F70" s="805">
        <f t="shared" si="35"/>
        <v>6940.4716168794739</v>
      </c>
      <c r="G70" s="805">
        <f t="shared" si="35"/>
        <v>6938.6632725951649</v>
      </c>
      <c r="H70" s="805">
        <f t="shared" si="35"/>
        <v>6952.715115927218</v>
      </c>
      <c r="I70" s="805">
        <f t="shared" si="35"/>
        <v>6980.4819527727814</v>
      </c>
      <c r="J70" s="805">
        <f t="shared" si="35"/>
        <v>7020.1438756550306</v>
      </c>
      <c r="K70" s="805">
        <f t="shared" si="35"/>
        <v>7070.1575233419153</v>
      </c>
      <c r="L70" s="805">
        <f t="shared" si="35"/>
        <v>7129.2146523112915</v>
      </c>
      <c r="M70" s="805">
        <f t="shared" si="35"/>
        <v>7196.2069232973245</v>
      </c>
      <c r="N70" s="805">
        <f t="shared" si="35"/>
        <v>7270.1959706679418</v>
      </c>
      <c r="O70" s="805">
        <f t="shared" si="35"/>
        <v>7350.3879622209461</v>
      </c>
      <c r="P70" s="805">
        <f t="shared" si="35"/>
        <v>7436.1119758482955</v>
      </c>
      <c r="Q70" s="805">
        <f t="shared" si="35"/>
        <v>7526.8016205509512</v>
      </c>
      <c r="R70" s="805">
        <f t="shared" si="35"/>
        <v>7621.9794151644055</v>
      </c>
      <c r="S70" s="805">
        <f t="shared" si="35"/>
        <v>7721.243511151285</v>
      </c>
      <c r="T70" s="805">
        <f t="shared" si="35"/>
        <v>7824.2564078640535</v>
      </c>
      <c r="U70" s="805">
        <f t="shared" si="35"/>
        <v>7930.7353614206895</v>
      </c>
      <c r="V70" s="805">
        <f t="shared" si="35"/>
        <v>8040.4442331648734</v>
      </c>
      <c r="W70" s="805">
        <f t="shared" si="35"/>
        <v>8153.1865617867888</v>
      </c>
      <c r="X70" s="805">
        <f t="shared" si="35"/>
        <v>8268.7996755693675</v>
      </c>
    </row>
    <row r="71" spans="1:25" s="38" customFormat="1" hidden="1">
      <c r="A71" s="441" t="e">
        <f t="shared" si="6"/>
        <v>#N/A</v>
      </c>
      <c r="B71" s="441" t="str">
        <f t="shared" si="7"/>
        <v>Lithium-ion batteries</v>
      </c>
      <c r="C71" s="440"/>
      <c r="D71" s="442">
        <f t="shared" si="35"/>
        <v>8189.6065581941502</v>
      </c>
      <c r="E71" s="442">
        <f t="shared" si="35"/>
        <v>9704.8589041143532</v>
      </c>
      <c r="F71" s="442">
        <f t="shared" si="35"/>
        <v>11504.393118243837</v>
      </c>
      <c r="G71" s="442">
        <f t="shared" si="35"/>
        <v>13642.153414291972</v>
      </c>
      <c r="H71" s="442">
        <f t="shared" si="35"/>
        <v>16182.416017990272</v>
      </c>
      <c r="I71" s="442">
        <f t="shared" si="35"/>
        <v>19201.78334280707</v>
      </c>
      <c r="J71" s="442">
        <f t="shared" si="35"/>
        <v>22791.565527013579</v>
      </c>
      <c r="K71" s="442">
        <f t="shared" si="35"/>
        <v>24988.695155045094</v>
      </c>
      <c r="L71" s="442">
        <f t="shared" si="35"/>
        <v>27399.750769994633</v>
      </c>
      <c r="M71" s="442">
        <f t="shared" si="35"/>
        <v>30045.772528520276</v>
      </c>
      <c r="N71" s="442">
        <f t="shared" si="35"/>
        <v>32949.891268162217</v>
      </c>
      <c r="O71" s="442">
        <f t="shared" si="35"/>
        <v>36137.538443382648</v>
      </c>
      <c r="P71" s="442">
        <f t="shared" si="35"/>
        <v>39636.677371783655</v>
      </c>
      <c r="Q71" s="442">
        <f t="shared" si="35"/>
        <v>43478.057978050922</v>
      </c>
      <c r="R71" s="442">
        <f t="shared" si="35"/>
        <v>47695.497450360264</v>
      </c>
      <c r="S71" s="442">
        <f t="shared" si="35"/>
        <v>52326.189475054329</v>
      </c>
      <c r="T71" s="442">
        <f t="shared" si="35"/>
        <v>57411.044992891468</v>
      </c>
      <c r="U71" s="442">
        <f t="shared" si="35"/>
        <v>62995.067726902838</v>
      </c>
      <c r="V71" s="442">
        <f t="shared" si="35"/>
        <v>69127.768070987688</v>
      </c>
      <c r="W71" s="442">
        <f t="shared" si="35"/>
        <v>75863.619303287749</v>
      </c>
      <c r="X71" s="442">
        <f t="shared" si="35"/>
        <v>83262.560502940803</v>
      </c>
    </row>
    <row r="72" spans="1:25">
      <c r="A72" s="804"/>
      <c r="B72" s="804"/>
      <c r="C72" s="804"/>
      <c r="D72" s="806"/>
      <c r="E72" s="806"/>
      <c r="F72" s="806"/>
      <c r="G72" s="806"/>
      <c r="H72" s="806"/>
      <c r="I72" s="806"/>
      <c r="J72" s="806"/>
      <c r="K72" s="806"/>
      <c r="L72" s="806"/>
      <c r="M72" s="806"/>
      <c r="N72" s="806"/>
      <c r="O72" s="806"/>
      <c r="P72" s="806"/>
      <c r="Q72" s="806"/>
      <c r="R72" s="806"/>
      <c r="S72" s="806"/>
      <c r="T72" s="806"/>
      <c r="U72" s="806"/>
      <c r="V72" s="806"/>
      <c r="W72" s="806"/>
      <c r="X72" s="806"/>
      <c r="Y72" s="38"/>
    </row>
    <row r="74" spans="1:25">
      <c r="B74" s="512" t="s">
        <v>215</v>
      </c>
    </row>
    <row r="75" spans="1:25">
      <c r="B75" s="513" t="s">
        <v>214</v>
      </c>
    </row>
    <row r="76" spans="1:25">
      <c r="B76" s="513" t="s">
        <v>209</v>
      </c>
      <c r="W76" s="40"/>
    </row>
    <row r="77" spans="1:25">
      <c r="B77" s="513" t="s">
        <v>216</v>
      </c>
    </row>
    <row r="78" spans="1:25">
      <c r="B78" s="513"/>
    </row>
    <row r="79" spans="1:25">
      <c r="B79" s="513" t="s">
        <v>221</v>
      </c>
    </row>
    <row r="80" spans="1:25">
      <c r="B80" s="513" t="s">
        <v>223</v>
      </c>
    </row>
    <row r="81" spans="2:2">
      <c r="B81" s="513" t="s">
        <v>222</v>
      </c>
    </row>
    <row r="82" spans="2:2">
      <c r="B82" s="513" t="s">
        <v>220</v>
      </c>
    </row>
    <row r="83" spans="2:2">
      <c r="B83" s="514"/>
    </row>
    <row r="84" spans="2:2">
      <c r="B84" s="513" t="s">
        <v>754</v>
      </c>
    </row>
    <row r="85" spans="2:2">
      <c r="B85" s="513" t="s">
        <v>584</v>
      </c>
    </row>
    <row r="86" spans="2:2">
      <c r="B86" s="513" t="s">
        <v>755</v>
      </c>
    </row>
    <row r="87" spans="2:2">
      <c r="B87" s="514"/>
    </row>
    <row r="88" spans="2:2">
      <c r="B88" s="513" t="s">
        <v>757</v>
      </c>
    </row>
    <row r="89" spans="2:2">
      <c r="B89" s="513" t="s">
        <v>758</v>
      </c>
    </row>
    <row r="90" spans="2:2">
      <c r="B90" s="514"/>
    </row>
    <row r="91" spans="2:2">
      <c r="B91" s="515" t="str">
        <f>IF(A41=B88,B84,B86)</f>
        <v>Decline</v>
      </c>
    </row>
  </sheetData>
  <autoFilter ref="A42:A71">
    <filterColumn colId="0">
      <filters>
        <filter val="Decline"/>
      </filters>
    </filterColumn>
  </autoFilter>
  <mergeCells count="1">
    <mergeCell ref="D21:X21"/>
  </mergeCells>
  <conditionalFormatting sqref="C6">
    <cfRule type="expression" dxfId="24" priority="1125">
      <formula>$B$5=$B$82</formula>
    </cfRule>
  </conditionalFormatting>
  <conditionalFormatting sqref="C7:C35">
    <cfRule type="expression" dxfId="23" priority="1126" stopIfTrue="1">
      <formula>AND($B$5=$B$82,C7=$B$77)</formula>
    </cfRule>
    <cfRule type="expression" dxfId="22" priority="1127" stopIfTrue="1">
      <formula>AND($B$5=$B$82,C7=$B$76)</formula>
    </cfRule>
    <cfRule type="expression" dxfId="21" priority="1128" stopIfTrue="1">
      <formula>AND($B$5=$B$82,C7=$B$75)</formula>
    </cfRule>
  </conditionalFormatting>
  <conditionalFormatting sqref="B5 A42">
    <cfRule type="expression" dxfId="20" priority="1129">
      <formula>$B$5=$B$81</formula>
    </cfRule>
    <cfRule type="expression" dxfId="19" priority="1130">
      <formula>$B$5=$B$80</formula>
    </cfRule>
    <cfRule type="expression" dxfId="18" priority="1131">
      <formula>$B$5=$B$79</formula>
    </cfRule>
  </conditionalFormatting>
  <dataValidations count="3">
    <dataValidation type="list" allowBlank="1" showInputMessage="1" showErrorMessage="1" sqref="C7:C35">
      <formula1>$B$75:$B$77</formula1>
    </dataValidation>
    <dataValidation type="list" allowBlank="1" showInputMessage="1" showErrorMessage="1" sqref="B5">
      <formula1>$B$79:$B$82</formula1>
    </dataValidation>
    <dataValidation type="list" allowBlank="1" showInputMessage="1" showErrorMessage="1" sqref="A41">
      <formula1>$B$88:$B$89</formula1>
    </dataValidation>
  </dataValidations>
  <pageMargins left="0.7" right="0.7" top="0.75" bottom="0.75" header="0.3" footer="0.3"/>
  <pageSetup paperSize="9" orientation="portrait" verticalDpi="0"/>
  <headerFooter>
    <oddHeader>&amp;Casdlfjkasdfl;kj</oddHeader>
  </headerFooter>
  <drawing r:id="rId1"/>
  <extLst>
    <ext xmlns:x14="http://schemas.microsoft.com/office/spreadsheetml/2009/9/main" uri="{78C0D931-6437-407d-A8EE-F0AAD7539E65}">
      <x14:conditionalFormattings>
        <x14:conditionalFormatting xmlns:xm="http://schemas.microsoft.com/office/excel/2006/main">
          <x14:cfRule type="expression" priority="4" stopIfTrue="1" id="{7832621A-1857-474A-B01B-3C385461C925}">
            <xm:f>SUM('A-baseline &amp; data'!AF$6:AF$551)&gt;0</xm:f>
            <x14:dxf>
              <fill>
                <patternFill>
                  <bgColor theme="4" tint="0.59996337778862885"/>
                </patternFill>
              </fill>
            </x14:dxf>
          </x14:cfRule>
          <xm:sqref>D7:X20 D22:X35</xm:sqref>
        </x14:conditionalFormatting>
      </x14:conditionalFormattings>
    </ext>
  </extLst>
</worksheet>
</file>

<file path=xl/worksheets/sheet7.xml><?xml version="1.0" encoding="utf-8"?>
<worksheet xmlns="http://schemas.openxmlformats.org/spreadsheetml/2006/main" xmlns:r="http://schemas.openxmlformats.org/officeDocument/2006/relationships">
  <sheetPr enableFormatConditionsCalculation="0">
    <tabColor theme="8" tint="0.39997558519241921"/>
  </sheetPr>
  <dimension ref="A1:AA277"/>
  <sheetViews>
    <sheetView zoomScale="70" zoomScaleNormal="70" workbookViewId="0">
      <pane xSplit="2" ySplit="2" topLeftCell="C3" activePane="bottomRight" state="frozen"/>
      <selection pane="topRight" activeCell="C1" sqref="C1"/>
      <selection pane="bottomLeft" activeCell="A3" sqref="A3"/>
      <selection pane="bottomRight" activeCell="C3" sqref="C3"/>
    </sheetView>
  </sheetViews>
  <sheetFormatPr defaultColWidth="8.85546875" defaultRowHeight="12.75"/>
  <cols>
    <col min="1" max="1" width="12.28515625" style="1" customWidth="1"/>
    <col min="2" max="2" width="33" style="22" bestFit="1" customWidth="1"/>
    <col min="3" max="3" width="15" style="1" customWidth="1"/>
    <col min="4" max="4" width="18.5703125" style="1" customWidth="1"/>
    <col min="5" max="5" width="15" style="1" customWidth="1"/>
    <col min="6" max="6" width="16.140625" style="1" customWidth="1"/>
    <col min="7" max="7" width="15" style="1" customWidth="1"/>
    <col min="8" max="8" width="15" style="200" customWidth="1"/>
    <col min="9" max="9" width="15" style="1" customWidth="1"/>
    <col min="10" max="10" width="15" style="200" customWidth="1"/>
    <col min="11" max="11" width="10.140625" style="13" customWidth="1"/>
    <col min="12" max="12" width="22.140625" style="1" customWidth="1"/>
    <col min="13" max="16384" width="8.85546875" style="1"/>
  </cols>
  <sheetData>
    <row r="1" spans="1:27" s="6" customFormat="1" ht="18.75">
      <c r="A1" s="202" t="s">
        <v>1016</v>
      </c>
      <c r="B1" s="21"/>
      <c r="H1" s="203"/>
      <c r="J1" s="203"/>
      <c r="K1" s="8"/>
    </row>
    <row r="2" spans="1:27" s="563" customFormat="1" ht="30">
      <c r="A2" s="312" t="s">
        <v>737</v>
      </c>
      <c r="B2" s="562" t="s">
        <v>233</v>
      </c>
      <c r="C2" s="562" t="s">
        <v>738</v>
      </c>
      <c r="D2" s="562" t="s">
        <v>739</v>
      </c>
      <c r="E2" s="562" t="s">
        <v>740</v>
      </c>
      <c r="F2" s="562" t="s">
        <v>741</v>
      </c>
      <c r="G2" s="562" t="s">
        <v>744</v>
      </c>
      <c r="H2" s="562" t="s">
        <v>1018</v>
      </c>
      <c r="I2" s="562" t="s">
        <v>743</v>
      </c>
      <c r="J2" s="562" t="s">
        <v>745</v>
      </c>
      <c r="K2" s="562" t="s">
        <v>267</v>
      </c>
      <c r="L2" s="563" t="s">
        <v>1242</v>
      </c>
    </row>
    <row r="3" spans="1:27" s="561" customFormat="1" ht="15.75">
      <c r="A3" s="558" t="s">
        <v>1218</v>
      </c>
      <c r="B3" s="559"/>
      <c r="C3" s="560"/>
      <c r="D3" s="560"/>
      <c r="E3" s="560"/>
      <c r="F3" s="560"/>
      <c r="G3" s="560"/>
      <c r="H3" s="560"/>
      <c r="I3" s="560"/>
      <c r="J3" s="560"/>
      <c r="K3" s="560"/>
    </row>
    <row r="4" spans="1:27" s="201" customFormat="1">
      <c r="B4" s="556" t="s">
        <v>1219</v>
      </c>
      <c r="C4" s="201" t="s">
        <v>1220</v>
      </c>
      <c r="L4" s="197"/>
      <c r="AA4" s="351"/>
    </row>
    <row r="5" spans="1:27" s="201" customFormat="1">
      <c r="B5" s="556" t="s">
        <v>729</v>
      </c>
      <c r="C5" s="672"/>
      <c r="D5" s="201" t="s">
        <v>1017</v>
      </c>
      <c r="L5" s="197"/>
      <c r="AA5" s="351"/>
    </row>
    <row r="6" spans="1:27" s="242" customFormat="1" ht="15.75">
      <c r="A6" s="242" t="s">
        <v>505</v>
      </c>
    </row>
    <row r="7" spans="1:27" s="200" customFormat="1" ht="15.75">
      <c r="A7" s="237" t="s">
        <v>21</v>
      </c>
      <c r="B7" s="72" t="s">
        <v>198</v>
      </c>
      <c r="C7" s="768">
        <f>IFERROR(C141/$L141,0)</f>
        <v>0</v>
      </c>
      <c r="D7" s="768">
        <f t="shared" ref="D7:H7" si="0">IFERROR(D141/$L141,0)</f>
        <v>0.36540934715570444</v>
      </c>
      <c r="E7" s="768">
        <f t="shared" si="0"/>
        <v>0</v>
      </c>
      <c r="F7" s="768">
        <f t="shared" si="0"/>
        <v>0</v>
      </c>
      <c r="G7" s="768">
        <f t="shared" si="0"/>
        <v>0</v>
      </c>
      <c r="H7" s="768">
        <f t="shared" si="0"/>
        <v>0.6345906528442955</v>
      </c>
      <c r="I7" s="242"/>
      <c r="J7" s="426">
        <f>SUM(C7:H7)</f>
        <v>1</v>
      </c>
    </row>
    <row r="8" spans="1:27" s="200" customFormat="1" ht="15.75">
      <c r="A8" s="237" t="s">
        <v>29</v>
      </c>
      <c r="B8" s="72" t="s">
        <v>30</v>
      </c>
      <c r="C8" s="768">
        <f t="shared" ref="C8:H8" si="1">IFERROR(C142/$L142,0)</f>
        <v>1.2018690497090502E-5</v>
      </c>
      <c r="D8" s="768">
        <f t="shared" si="1"/>
        <v>0.99146275988114319</v>
      </c>
      <c r="E8" s="768">
        <f t="shared" si="1"/>
        <v>0</v>
      </c>
      <c r="F8" s="768">
        <f t="shared" si="1"/>
        <v>0</v>
      </c>
      <c r="G8" s="768">
        <f t="shared" si="1"/>
        <v>0</v>
      </c>
      <c r="H8" s="768">
        <f t="shared" si="1"/>
        <v>8.5252214283598349E-3</v>
      </c>
      <c r="I8" s="242"/>
      <c r="J8" s="426">
        <f t="shared" ref="J8:J35" si="2">SUM(C8:H8)</f>
        <v>1</v>
      </c>
    </row>
    <row r="9" spans="1:27" s="200" customFormat="1" ht="15.75">
      <c r="A9" s="237" t="s">
        <v>33</v>
      </c>
      <c r="B9" s="72" t="s">
        <v>34</v>
      </c>
      <c r="C9" s="768">
        <f t="shared" ref="C9:H9" si="3">IFERROR(C143/$L143,0)</f>
        <v>9.2115644277298257E-3</v>
      </c>
      <c r="D9" s="768">
        <f t="shared" si="3"/>
        <v>0.90416469349538053</v>
      </c>
      <c r="E9" s="768">
        <f t="shared" si="3"/>
        <v>0</v>
      </c>
      <c r="F9" s="768">
        <f t="shared" si="3"/>
        <v>0</v>
      </c>
      <c r="G9" s="768">
        <f t="shared" si="3"/>
        <v>0</v>
      </c>
      <c r="H9" s="768">
        <f t="shared" si="3"/>
        <v>8.6623742076889554E-2</v>
      </c>
      <c r="I9" s="242"/>
      <c r="J9" s="426">
        <f t="shared" si="2"/>
        <v>1</v>
      </c>
    </row>
    <row r="10" spans="1:27" s="200" customFormat="1" ht="15.75">
      <c r="A10" s="237" t="s">
        <v>43</v>
      </c>
      <c r="B10" s="72" t="s">
        <v>44</v>
      </c>
      <c r="C10" s="768">
        <f t="shared" ref="C10:H10" si="4">IFERROR(C144/$L144,0)</f>
        <v>0.18986692987630563</v>
      </c>
      <c r="D10" s="768">
        <f t="shared" si="4"/>
        <v>0.25768611954963067</v>
      </c>
      <c r="E10" s="768">
        <f t="shared" si="4"/>
        <v>0.33686257826440569</v>
      </c>
      <c r="F10" s="768">
        <f t="shared" si="4"/>
        <v>0</v>
      </c>
      <c r="G10" s="768">
        <f t="shared" si="4"/>
        <v>0</v>
      </c>
      <c r="H10" s="768">
        <f t="shared" si="4"/>
        <v>0.21558437230965816</v>
      </c>
      <c r="I10" s="242"/>
      <c r="J10" s="426">
        <f t="shared" si="2"/>
        <v>1.0000000000000002</v>
      </c>
    </row>
    <row r="11" spans="1:27" s="200" customFormat="1" ht="15.75">
      <c r="A11" s="237" t="s">
        <v>63</v>
      </c>
      <c r="B11" s="72" t="s">
        <v>64</v>
      </c>
      <c r="C11" s="768">
        <f t="shared" ref="C11:H11" si="5">IFERROR(C145/$L145,0)</f>
        <v>0.96386326768210362</v>
      </c>
      <c r="D11" s="768">
        <f t="shared" si="5"/>
        <v>2.2815023664514641E-2</v>
      </c>
      <c r="E11" s="768">
        <f t="shared" si="5"/>
        <v>0</v>
      </c>
      <c r="F11" s="768">
        <f t="shared" si="5"/>
        <v>0</v>
      </c>
      <c r="G11" s="768">
        <f t="shared" si="5"/>
        <v>0</v>
      </c>
      <c r="H11" s="768">
        <f t="shared" si="5"/>
        <v>1.332170865338173E-2</v>
      </c>
      <c r="I11" s="242"/>
      <c r="J11" s="426">
        <f t="shared" si="2"/>
        <v>1</v>
      </c>
    </row>
    <row r="12" spans="1:27" s="200" customFormat="1" ht="15.75">
      <c r="A12" s="237" t="s">
        <v>75</v>
      </c>
      <c r="B12" s="72" t="s">
        <v>76</v>
      </c>
      <c r="C12" s="768">
        <f t="shared" ref="C12:H12" si="6">IFERROR(C146/$L146,0)</f>
        <v>0.60167324645796239</v>
      </c>
      <c r="D12" s="768">
        <f t="shared" si="6"/>
        <v>6.48851639014166E-3</v>
      </c>
      <c r="E12" s="768">
        <f t="shared" si="6"/>
        <v>0.3878508566980029</v>
      </c>
      <c r="F12" s="768">
        <f t="shared" si="6"/>
        <v>0</v>
      </c>
      <c r="G12" s="768">
        <f t="shared" si="6"/>
        <v>0</v>
      </c>
      <c r="H12" s="768">
        <f t="shared" si="6"/>
        <v>3.9873804538931509E-3</v>
      </c>
      <c r="I12" s="242"/>
      <c r="J12" s="426">
        <f t="shared" si="2"/>
        <v>1.0000000000000002</v>
      </c>
    </row>
    <row r="13" spans="1:27" s="200" customFormat="1" ht="15.75">
      <c r="A13" s="237" t="s">
        <v>253</v>
      </c>
      <c r="B13" s="72" t="s">
        <v>193</v>
      </c>
      <c r="C13" s="768">
        <f t="shared" ref="C13:H13" si="7">IFERROR(C147/$L147,0)</f>
        <v>9.1984209653376656E-5</v>
      </c>
      <c r="D13" s="768">
        <f t="shared" si="7"/>
        <v>0.97263682200601331</v>
      </c>
      <c r="E13" s="768">
        <f t="shared" si="7"/>
        <v>4.3245297742305353E-3</v>
      </c>
      <c r="F13" s="768">
        <f t="shared" si="7"/>
        <v>0</v>
      </c>
      <c r="G13" s="768">
        <f t="shared" si="7"/>
        <v>0</v>
      </c>
      <c r="H13" s="768">
        <f t="shared" si="7"/>
        <v>2.2946664010102796E-2</v>
      </c>
      <c r="I13" s="242"/>
      <c r="J13" s="426">
        <f t="shared" si="2"/>
        <v>1</v>
      </c>
    </row>
    <row r="14" spans="1:27" s="200" customFormat="1" ht="15.75">
      <c r="A14" s="238" t="s">
        <v>87</v>
      </c>
      <c r="B14" s="72" t="s">
        <v>88</v>
      </c>
      <c r="C14" s="768">
        <f t="shared" ref="C14:H14" si="8">IFERROR(C148/$L148,0)</f>
        <v>4.862433889791992E-3</v>
      </c>
      <c r="D14" s="768">
        <f t="shared" si="8"/>
        <v>0.75658079217301277</v>
      </c>
      <c r="E14" s="768">
        <f t="shared" si="8"/>
        <v>0</v>
      </c>
      <c r="F14" s="768">
        <f t="shared" si="8"/>
        <v>0</v>
      </c>
      <c r="G14" s="768">
        <f t="shared" si="8"/>
        <v>0</v>
      </c>
      <c r="H14" s="768">
        <f t="shared" si="8"/>
        <v>0.23855677393719518</v>
      </c>
      <c r="I14" s="242"/>
      <c r="J14" s="426">
        <f t="shared" si="2"/>
        <v>1</v>
      </c>
    </row>
    <row r="15" spans="1:27" s="200" customFormat="1" ht="15.75">
      <c r="A15" s="237" t="s">
        <v>91</v>
      </c>
      <c r="B15" s="72" t="s">
        <v>92</v>
      </c>
      <c r="C15" s="768">
        <f t="shared" ref="C15:H15" si="9">IFERROR(C149/$L149,0)</f>
        <v>1.8923390344563043E-2</v>
      </c>
      <c r="D15" s="768">
        <f t="shared" si="9"/>
        <v>0.677738600223738</v>
      </c>
      <c r="E15" s="768">
        <f t="shared" si="9"/>
        <v>0</v>
      </c>
      <c r="F15" s="768">
        <f t="shared" si="9"/>
        <v>1.2966621122214334E-3</v>
      </c>
      <c r="G15" s="768">
        <f t="shared" si="9"/>
        <v>1.3931833087772424E-4</v>
      </c>
      <c r="H15" s="768">
        <f t="shared" si="9"/>
        <v>0.30190202898859986</v>
      </c>
      <c r="I15" s="242"/>
      <c r="J15" s="426">
        <f t="shared" si="2"/>
        <v>1</v>
      </c>
    </row>
    <row r="16" spans="1:27" s="200" customFormat="1" ht="15.75">
      <c r="A16" s="237" t="s">
        <v>97</v>
      </c>
      <c r="B16" s="72" t="s">
        <v>98</v>
      </c>
      <c r="C16" s="768">
        <f t="shared" ref="C16:H16" si="10">IFERROR(C150/$L150,0)</f>
        <v>7.3731862420514049E-2</v>
      </c>
      <c r="D16" s="768">
        <f t="shared" si="10"/>
        <v>0.52759564925842528</v>
      </c>
      <c r="E16" s="768">
        <f t="shared" si="10"/>
        <v>0</v>
      </c>
      <c r="F16" s="768">
        <f t="shared" si="10"/>
        <v>0</v>
      </c>
      <c r="G16" s="768">
        <f t="shared" si="10"/>
        <v>1.6756955829278826E-4</v>
      </c>
      <c r="H16" s="768">
        <f t="shared" si="10"/>
        <v>0.39850491876276772</v>
      </c>
      <c r="I16" s="242"/>
      <c r="J16" s="426">
        <f t="shared" si="2"/>
        <v>0.99999999999999989</v>
      </c>
    </row>
    <row r="17" spans="1:10" s="200" customFormat="1" ht="15.75">
      <c r="A17" s="237" t="s">
        <v>107</v>
      </c>
      <c r="B17" s="72" t="s">
        <v>108</v>
      </c>
      <c r="C17" s="768">
        <f t="shared" ref="C17:H17" si="11">IFERROR(C151/$L151,0)</f>
        <v>0</v>
      </c>
      <c r="D17" s="768">
        <f t="shared" si="11"/>
        <v>0.66403989111661754</v>
      </c>
      <c r="E17" s="768">
        <f t="shared" si="11"/>
        <v>4.2192755112834504E-2</v>
      </c>
      <c r="F17" s="768">
        <f t="shared" si="11"/>
        <v>0</v>
      </c>
      <c r="G17" s="768">
        <f t="shared" si="11"/>
        <v>0</v>
      </c>
      <c r="H17" s="768">
        <f t="shared" si="11"/>
        <v>0.29376735377054786</v>
      </c>
      <c r="I17" s="242"/>
      <c r="J17" s="426">
        <f t="shared" si="2"/>
        <v>0.99999999999999989</v>
      </c>
    </row>
    <row r="18" spans="1:10" s="200" customFormat="1" ht="15.75">
      <c r="A18" s="237" t="s">
        <v>115</v>
      </c>
      <c r="B18" s="72" t="s">
        <v>116</v>
      </c>
      <c r="C18" s="768">
        <f t="shared" ref="C18:H18" si="12">IFERROR(C152/$L152,0)</f>
        <v>8.9268244240151187E-2</v>
      </c>
      <c r="D18" s="768">
        <f t="shared" si="12"/>
        <v>0.77898289344146521</v>
      </c>
      <c r="E18" s="768">
        <f t="shared" si="12"/>
        <v>1.8836379422340583E-4</v>
      </c>
      <c r="F18" s="768">
        <f t="shared" si="12"/>
        <v>2.9848159141041041E-3</v>
      </c>
      <c r="G18" s="768">
        <f t="shared" si="12"/>
        <v>0</v>
      </c>
      <c r="H18" s="768">
        <f t="shared" si="12"/>
        <v>0.12857568261005614</v>
      </c>
      <c r="I18" s="242"/>
      <c r="J18" s="426">
        <f t="shared" si="2"/>
        <v>1</v>
      </c>
    </row>
    <row r="19" spans="1:10" s="200" customFormat="1" ht="15.75">
      <c r="A19" s="237" t="s">
        <v>125</v>
      </c>
      <c r="B19" s="72" t="s">
        <v>1208</v>
      </c>
      <c r="C19" s="768"/>
      <c r="D19" s="768"/>
      <c r="E19" s="768"/>
      <c r="F19" s="768"/>
      <c r="G19" s="768"/>
      <c r="H19" s="768"/>
      <c r="I19" s="242" t="s">
        <v>1248</v>
      </c>
      <c r="J19" s="426">
        <f t="shared" si="2"/>
        <v>0</v>
      </c>
    </row>
    <row r="20" spans="1:10" s="200" customFormat="1" ht="15.75">
      <c r="A20" s="237" t="s">
        <v>127</v>
      </c>
      <c r="B20" s="72" t="s">
        <v>128</v>
      </c>
      <c r="C20" s="768"/>
      <c r="D20" s="768"/>
      <c r="E20" s="768"/>
      <c r="F20" s="768"/>
      <c r="G20" s="768"/>
      <c r="H20" s="768"/>
      <c r="I20" s="242" t="s">
        <v>1248</v>
      </c>
      <c r="J20" s="426">
        <f t="shared" si="2"/>
        <v>0</v>
      </c>
    </row>
    <row r="21" spans="1:10" s="200" customFormat="1" ht="15.75">
      <c r="A21" s="237" t="s">
        <v>254</v>
      </c>
      <c r="B21" s="72" t="s">
        <v>202</v>
      </c>
      <c r="C21" s="768">
        <f t="shared" ref="C21:H21" si="13">IFERROR(C155/$L155,0)</f>
        <v>0</v>
      </c>
      <c r="D21" s="768">
        <f t="shared" si="13"/>
        <v>0</v>
      </c>
      <c r="E21" s="768">
        <f t="shared" si="13"/>
        <v>0</v>
      </c>
      <c r="F21" s="768">
        <f t="shared" si="13"/>
        <v>0</v>
      </c>
      <c r="G21" s="768">
        <f t="shared" si="13"/>
        <v>0</v>
      </c>
      <c r="H21" s="768">
        <f t="shared" si="13"/>
        <v>0</v>
      </c>
      <c r="I21" s="242"/>
      <c r="J21" s="426">
        <f t="shared" si="2"/>
        <v>0</v>
      </c>
    </row>
    <row r="22" spans="1:10" s="200" customFormat="1" ht="15.75">
      <c r="A22" s="237" t="s">
        <v>255</v>
      </c>
      <c r="B22" s="72" t="s">
        <v>227</v>
      </c>
      <c r="C22" s="673">
        <v>0</v>
      </c>
      <c r="D22" s="674">
        <v>0</v>
      </c>
      <c r="E22" s="674">
        <v>0</v>
      </c>
      <c r="F22" s="674">
        <v>0</v>
      </c>
      <c r="G22" s="674">
        <v>1</v>
      </c>
      <c r="H22" s="675">
        <v>0</v>
      </c>
      <c r="I22" s="242" t="s">
        <v>1249</v>
      </c>
      <c r="J22" s="426">
        <f t="shared" si="2"/>
        <v>1</v>
      </c>
    </row>
    <row r="23" spans="1:10" s="200" customFormat="1" ht="15.75">
      <c r="A23" s="237" t="s">
        <v>256</v>
      </c>
      <c r="B23" s="72" t="s">
        <v>372</v>
      </c>
      <c r="C23" s="676">
        <v>0</v>
      </c>
      <c r="D23" s="425">
        <v>0</v>
      </c>
      <c r="E23" s="425">
        <v>0</v>
      </c>
      <c r="F23" s="425">
        <v>0</v>
      </c>
      <c r="G23" s="425">
        <v>1</v>
      </c>
      <c r="H23" s="677">
        <v>0</v>
      </c>
      <c r="I23" s="242" t="s">
        <v>1249</v>
      </c>
      <c r="J23" s="426">
        <f t="shared" si="2"/>
        <v>1</v>
      </c>
    </row>
    <row r="24" spans="1:10" s="200" customFormat="1" ht="15.75">
      <c r="A24" s="237" t="s">
        <v>370</v>
      </c>
      <c r="B24" s="72" t="s">
        <v>371</v>
      </c>
      <c r="C24" s="676">
        <v>0</v>
      </c>
      <c r="D24" s="425">
        <v>0</v>
      </c>
      <c r="E24" s="425">
        <v>0</v>
      </c>
      <c r="F24" s="425">
        <v>0</v>
      </c>
      <c r="G24" s="425">
        <v>1</v>
      </c>
      <c r="H24" s="677">
        <v>0</v>
      </c>
      <c r="I24" s="242" t="s">
        <v>1249</v>
      </c>
      <c r="J24" s="426">
        <f t="shared" si="2"/>
        <v>1</v>
      </c>
    </row>
    <row r="25" spans="1:10" s="200" customFormat="1" ht="15.75">
      <c r="A25" s="237" t="s">
        <v>381</v>
      </c>
      <c r="B25" s="72" t="s">
        <v>382</v>
      </c>
      <c r="C25" s="678">
        <v>0</v>
      </c>
      <c r="D25" s="679">
        <v>0</v>
      </c>
      <c r="E25" s="679">
        <v>0</v>
      </c>
      <c r="F25" s="679">
        <v>0</v>
      </c>
      <c r="G25" s="679">
        <v>1</v>
      </c>
      <c r="H25" s="680">
        <v>0</v>
      </c>
      <c r="I25" s="242" t="s">
        <v>1249</v>
      </c>
      <c r="J25" s="426">
        <f t="shared" si="2"/>
        <v>1</v>
      </c>
    </row>
    <row r="26" spans="1:10" s="200" customFormat="1" ht="15.75">
      <c r="A26" s="237" t="s">
        <v>257</v>
      </c>
      <c r="B26" s="72" t="s">
        <v>194</v>
      </c>
      <c r="C26" s="768">
        <f>IFERROR(C156/$L156,0)</f>
        <v>2.2188898838628523E-2</v>
      </c>
      <c r="D26" s="768">
        <f t="shared" ref="D26:H26" si="14">IFERROR(D156/$L156,0)</f>
        <v>0.92850926207607387</v>
      </c>
      <c r="E26" s="768">
        <f t="shared" si="14"/>
        <v>5.7983415934883048E-3</v>
      </c>
      <c r="F26" s="768">
        <f t="shared" si="14"/>
        <v>0</v>
      </c>
      <c r="G26" s="768">
        <f t="shared" si="14"/>
        <v>0</v>
      </c>
      <c r="H26" s="768">
        <f t="shared" si="14"/>
        <v>4.3503497491809304E-2</v>
      </c>
      <c r="I26" s="242"/>
      <c r="J26" s="426">
        <f t="shared" si="2"/>
        <v>1</v>
      </c>
    </row>
    <row r="27" spans="1:10" s="200" customFormat="1" ht="15.75">
      <c r="A27" s="237" t="s">
        <v>159</v>
      </c>
      <c r="B27" s="72" t="s">
        <v>203</v>
      </c>
      <c r="C27" s="768"/>
      <c r="D27" s="768"/>
      <c r="E27" s="768"/>
      <c r="F27" s="768"/>
      <c r="G27" s="768"/>
      <c r="H27" s="768"/>
      <c r="I27" s="242" t="s">
        <v>1248</v>
      </c>
      <c r="J27" s="426">
        <f t="shared" si="2"/>
        <v>0</v>
      </c>
    </row>
    <row r="28" spans="1:10" s="200" customFormat="1" ht="15.75">
      <c r="A28" s="237" t="s">
        <v>258</v>
      </c>
      <c r="B28" s="72" t="s">
        <v>766</v>
      </c>
      <c r="C28" s="681">
        <v>0</v>
      </c>
      <c r="D28" s="682">
        <v>0</v>
      </c>
      <c r="E28" s="682">
        <v>1</v>
      </c>
      <c r="F28" s="682">
        <v>0</v>
      </c>
      <c r="G28" s="682">
        <v>0</v>
      </c>
      <c r="H28" s="683">
        <v>0</v>
      </c>
      <c r="I28" s="242" t="s">
        <v>1249</v>
      </c>
      <c r="J28" s="426">
        <f t="shared" si="2"/>
        <v>1</v>
      </c>
    </row>
    <row r="29" spans="1:10" s="200" customFormat="1" ht="15.75">
      <c r="A29" s="237" t="s">
        <v>259</v>
      </c>
      <c r="B29" s="72" t="s">
        <v>263</v>
      </c>
      <c r="C29" s="768">
        <f>IFERROR(C158/$L158,0)</f>
        <v>5.5251215209714148E-2</v>
      </c>
      <c r="D29" s="768">
        <f t="shared" ref="D29:H29" si="15">IFERROR(D158/$L158,0)</f>
        <v>0.4934779676946181</v>
      </c>
      <c r="E29" s="768">
        <f t="shared" si="15"/>
        <v>0.43423227403664882</v>
      </c>
      <c r="F29" s="768">
        <f t="shared" si="15"/>
        <v>0</v>
      </c>
      <c r="G29" s="768">
        <f t="shared" si="15"/>
        <v>0</v>
      </c>
      <c r="H29" s="768">
        <f t="shared" si="15"/>
        <v>1.7038543059018939E-2</v>
      </c>
      <c r="I29" s="242"/>
      <c r="J29" s="426">
        <f t="shared" si="2"/>
        <v>1</v>
      </c>
    </row>
    <row r="30" spans="1:10" s="200" customFormat="1" ht="15.75">
      <c r="A30" s="237" t="s">
        <v>171</v>
      </c>
      <c r="B30" s="72" t="s">
        <v>172</v>
      </c>
      <c r="C30" s="768"/>
      <c r="D30" s="768"/>
      <c r="E30" s="768"/>
      <c r="F30" s="768"/>
      <c r="G30" s="768"/>
      <c r="H30" s="768"/>
      <c r="I30" s="242" t="s">
        <v>1248</v>
      </c>
      <c r="J30" s="426">
        <f t="shared" si="2"/>
        <v>0</v>
      </c>
    </row>
    <row r="31" spans="1:10" s="200" customFormat="1" ht="15.75">
      <c r="A31" s="237" t="s">
        <v>260</v>
      </c>
      <c r="B31" s="72" t="s">
        <v>264</v>
      </c>
      <c r="C31" s="768">
        <f t="shared" ref="C31:H34" si="16">IFERROR(C160/$L160,0)</f>
        <v>0.19091237258997579</v>
      </c>
      <c r="D31" s="768">
        <f t="shared" si="16"/>
        <v>7.5208935551636089E-2</v>
      </c>
      <c r="E31" s="768">
        <f t="shared" si="16"/>
        <v>0.68272814373873902</v>
      </c>
      <c r="F31" s="768">
        <f t="shared" si="16"/>
        <v>0</v>
      </c>
      <c r="G31" s="768">
        <f t="shared" si="16"/>
        <v>0</v>
      </c>
      <c r="H31" s="768">
        <f t="shared" si="16"/>
        <v>5.1150548119649239E-2</v>
      </c>
      <c r="I31" s="242"/>
      <c r="J31" s="426">
        <f t="shared" si="2"/>
        <v>1.0000000000000002</v>
      </c>
    </row>
    <row r="32" spans="1:10" s="200" customFormat="1" ht="15.75">
      <c r="A32" s="237" t="s">
        <v>175</v>
      </c>
      <c r="B32" s="72" t="s">
        <v>373</v>
      </c>
      <c r="C32" s="768"/>
      <c r="D32" s="768"/>
      <c r="E32" s="768"/>
      <c r="F32" s="768"/>
      <c r="G32" s="768"/>
      <c r="H32" s="768"/>
      <c r="I32" s="242" t="s">
        <v>1248</v>
      </c>
      <c r="J32" s="426">
        <f t="shared" si="2"/>
        <v>0</v>
      </c>
    </row>
    <row r="33" spans="1:11" s="200" customFormat="1" ht="15.75">
      <c r="A33" s="237" t="s">
        <v>189</v>
      </c>
      <c r="B33" s="72" t="s">
        <v>190</v>
      </c>
      <c r="C33" s="768"/>
      <c r="D33" s="768"/>
      <c r="E33" s="768"/>
      <c r="F33" s="768"/>
      <c r="G33" s="768"/>
      <c r="H33" s="768"/>
      <c r="I33" s="242" t="s">
        <v>1248</v>
      </c>
      <c r="J33" s="426">
        <f t="shared" si="2"/>
        <v>0</v>
      </c>
    </row>
    <row r="34" spans="1:11" s="200" customFormat="1" ht="15.75">
      <c r="A34" s="237" t="s">
        <v>262</v>
      </c>
      <c r="B34" s="72" t="s">
        <v>265</v>
      </c>
      <c r="C34" s="768">
        <f t="shared" si="16"/>
        <v>2.9588877285511451E-2</v>
      </c>
      <c r="D34" s="768">
        <f t="shared" si="16"/>
        <v>0.59560664678034969</v>
      </c>
      <c r="E34" s="768">
        <f t="shared" si="16"/>
        <v>0</v>
      </c>
      <c r="F34" s="768">
        <f t="shared" si="16"/>
        <v>0</v>
      </c>
      <c r="G34" s="768">
        <f t="shared" si="16"/>
        <v>7.9211799704306529E-3</v>
      </c>
      <c r="H34" s="768">
        <f t="shared" si="16"/>
        <v>0.36688329596370811</v>
      </c>
      <c r="I34" s="242"/>
      <c r="J34" s="426">
        <f t="shared" si="2"/>
        <v>0.99999999999999978</v>
      </c>
    </row>
    <row r="35" spans="1:11" s="200" customFormat="1" ht="15.75">
      <c r="B35" s="72" t="s">
        <v>1015</v>
      </c>
      <c r="C35" s="681">
        <v>1</v>
      </c>
      <c r="D35" s="682">
        <v>0</v>
      </c>
      <c r="E35" s="682">
        <v>0</v>
      </c>
      <c r="F35" s="682">
        <v>0</v>
      </c>
      <c r="G35" s="682">
        <v>0</v>
      </c>
      <c r="H35" s="683">
        <v>0</v>
      </c>
      <c r="I35" s="242" t="s">
        <v>1249</v>
      </c>
      <c r="J35" s="426">
        <f t="shared" si="2"/>
        <v>1</v>
      </c>
      <c r="K35" s="13"/>
    </row>
    <row r="36" spans="1:11" s="200" customFormat="1" ht="15.75">
      <c r="B36" s="205"/>
      <c r="C36" s="324"/>
      <c r="D36" s="324"/>
      <c r="E36" s="324"/>
      <c r="F36" s="324"/>
      <c r="G36" s="324"/>
      <c r="H36" s="324"/>
      <c r="I36" s="242"/>
    </row>
    <row r="37" spans="1:11" s="200" customFormat="1" ht="15.75">
      <c r="B37" s="205"/>
      <c r="C37" s="324"/>
      <c r="D37" s="324"/>
      <c r="E37" s="324"/>
      <c r="F37" s="324"/>
      <c r="G37" s="324"/>
      <c r="H37" s="324"/>
      <c r="I37" s="242"/>
    </row>
    <row r="38" spans="1:11" s="200" customFormat="1" ht="15.75">
      <c r="B38" s="205"/>
      <c r="I38" s="242"/>
    </row>
    <row r="39" spans="1:11" s="242" customFormat="1" ht="15.75">
      <c r="A39" s="242" t="s">
        <v>414</v>
      </c>
    </row>
    <row r="40" spans="1:11" s="200" customFormat="1" ht="15.75">
      <c r="A40" s="237" t="s">
        <v>21</v>
      </c>
      <c r="B40" s="72" t="s">
        <v>198</v>
      </c>
      <c r="C40" s="768">
        <f>IFERROR(C167/$L167,0)</f>
        <v>1.1198901550918176E-2</v>
      </c>
      <c r="D40" s="768">
        <f t="shared" ref="D40:H40" si="17">IFERROR(D167/$L167,0)</f>
        <v>2.8432944812759063E-2</v>
      </c>
      <c r="E40" s="768">
        <f t="shared" si="17"/>
        <v>0.81997471202348782</v>
      </c>
      <c r="F40" s="768">
        <f t="shared" si="17"/>
        <v>4.995978237518797E-3</v>
      </c>
      <c r="G40" s="768">
        <f t="shared" si="17"/>
        <v>8.7908400404341173E-3</v>
      </c>
      <c r="H40" s="768">
        <f t="shared" si="17"/>
        <v>0.12660662333488207</v>
      </c>
      <c r="I40" s="242"/>
      <c r="J40" s="426">
        <f>SUM(C40:H40)</f>
        <v>1</v>
      </c>
    </row>
    <row r="41" spans="1:11" s="200" customFormat="1" ht="15.75">
      <c r="A41" s="237" t="s">
        <v>29</v>
      </c>
      <c r="B41" s="72" t="s">
        <v>30</v>
      </c>
      <c r="C41" s="768">
        <f t="shared" ref="C41:H41" si="18">IFERROR(C168/$L168,0)</f>
        <v>0.54416124278516753</v>
      </c>
      <c r="D41" s="768">
        <f t="shared" si="18"/>
        <v>0.29449481980576175</v>
      </c>
      <c r="E41" s="768">
        <f t="shared" si="18"/>
        <v>4.9827563695543677E-2</v>
      </c>
      <c r="F41" s="768">
        <f t="shared" si="18"/>
        <v>5.6295348043548339E-3</v>
      </c>
      <c r="G41" s="768">
        <f t="shared" si="18"/>
        <v>6.7620731961762935E-3</v>
      </c>
      <c r="H41" s="768">
        <f t="shared" si="18"/>
        <v>9.9124765712996124E-2</v>
      </c>
      <c r="I41" s="242"/>
      <c r="J41" s="426">
        <f t="shared" ref="J41:J68" si="19">SUM(C41:H41)</f>
        <v>1.0000000000000002</v>
      </c>
    </row>
    <row r="42" spans="1:11" s="200" customFormat="1" ht="15.75">
      <c r="A42" s="237" t="s">
        <v>33</v>
      </c>
      <c r="B42" s="72" t="s">
        <v>34</v>
      </c>
      <c r="C42" s="768">
        <f t="shared" ref="C42:H42" si="20">IFERROR(C169/$L169,0)</f>
        <v>0.43324035449754439</v>
      </c>
      <c r="D42" s="768">
        <f t="shared" si="20"/>
        <v>2.6785703472325579E-2</v>
      </c>
      <c r="E42" s="768">
        <f t="shared" si="20"/>
        <v>1.6437693185663748E-2</v>
      </c>
      <c r="F42" s="768">
        <f t="shared" si="20"/>
        <v>1.5660769850871466E-3</v>
      </c>
      <c r="G42" s="768">
        <f t="shared" si="20"/>
        <v>3.8492680791551502E-3</v>
      </c>
      <c r="H42" s="768">
        <f t="shared" si="20"/>
        <v>0.51812090378022413</v>
      </c>
      <c r="I42" s="242"/>
      <c r="J42" s="426">
        <f t="shared" si="19"/>
        <v>1</v>
      </c>
    </row>
    <row r="43" spans="1:11" s="200" customFormat="1" ht="15.75">
      <c r="A43" s="237" t="s">
        <v>43</v>
      </c>
      <c r="B43" s="72" t="s">
        <v>44</v>
      </c>
      <c r="C43" s="768">
        <f t="shared" ref="C43:H43" si="21">IFERROR(C170/$L170,0)</f>
        <v>0.12294192032086247</v>
      </c>
      <c r="D43" s="768">
        <f t="shared" si="21"/>
        <v>0.17134591066433347</v>
      </c>
      <c r="E43" s="768">
        <f t="shared" si="21"/>
        <v>7.4020615923054339E-2</v>
      </c>
      <c r="F43" s="768">
        <f t="shared" si="21"/>
        <v>1.6177240736246472E-2</v>
      </c>
      <c r="G43" s="768">
        <f t="shared" si="21"/>
        <v>3.9919401193015631E-2</v>
      </c>
      <c r="H43" s="768">
        <f t="shared" si="21"/>
        <v>0.57559491116248773</v>
      </c>
      <c r="I43" s="242"/>
      <c r="J43" s="426">
        <f t="shared" si="19"/>
        <v>1</v>
      </c>
    </row>
    <row r="44" spans="1:11" s="200" customFormat="1" ht="15.75">
      <c r="A44" s="237" t="s">
        <v>63</v>
      </c>
      <c r="B44" s="72" t="s">
        <v>64</v>
      </c>
      <c r="C44" s="768">
        <f t="shared" ref="C44:H44" si="22">IFERROR(C171/$L171,0)</f>
        <v>0.4831641428883679</v>
      </c>
      <c r="D44" s="768">
        <f t="shared" si="22"/>
        <v>7.2593324368294562E-2</v>
      </c>
      <c r="E44" s="768">
        <f t="shared" si="22"/>
        <v>0.17429152814451965</v>
      </c>
      <c r="F44" s="768">
        <f t="shared" si="22"/>
        <v>8.114054615957619E-3</v>
      </c>
      <c r="G44" s="768">
        <f t="shared" si="22"/>
        <v>5.6719154124304913E-3</v>
      </c>
      <c r="H44" s="768">
        <f t="shared" si="22"/>
        <v>0.25616503457042999</v>
      </c>
      <c r="I44" s="242"/>
      <c r="J44" s="426">
        <f t="shared" si="19"/>
        <v>1.0000000000000002</v>
      </c>
    </row>
    <row r="45" spans="1:11" s="200" customFormat="1" ht="15.75">
      <c r="A45" s="237" t="s">
        <v>75</v>
      </c>
      <c r="B45" s="72" t="s">
        <v>76</v>
      </c>
      <c r="C45" s="768">
        <f t="shared" ref="C45:H45" si="23">IFERROR(C172/$L172,0)</f>
        <v>0.28507884614580675</v>
      </c>
      <c r="D45" s="768">
        <f t="shared" si="23"/>
        <v>3.9441415055342217E-2</v>
      </c>
      <c r="E45" s="768">
        <f t="shared" si="23"/>
        <v>0.11321993224708381</v>
      </c>
      <c r="F45" s="768">
        <f t="shared" si="23"/>
        <v>4.9473100349826772E-3</v>
      </c>
      <c r="G45" s="768">
        <f t="shared" si="23"/>
        <v>1.1873544083958424E-3</v>
      </c>
      <c r="H45" s="768">
        <f t="shared" si="23"/>
        <v>0.5561251421083887</v>
      </c>
      <c r="I45" s="242"/>
      <c r="J45" s="426">
        <f t="shared" si="19"/>
        <v>1</v>
      </c>
    </row>
    <row r="46" spans="1:11" s="200" customFormat="1" ht="15.75">
      <c r="A46" s="237" t="s">
        <v>253</v>
      </c>
      <c r="B46" s="72" t="s">
        <v>193</v>
      </c>
      <c r="C46" s="768">
        <f t="shared" ref="C46:H46" si="24">IFERROR(C173/$L173,0)</f>
        <v>0.12666722113733847</v>
      </c>
      <c r="D46" s="768">
        <f t="shared" si="24"/>
        <v>0.15681965703926867</v>
      </c>
      <c r="E46" s="768">
        <f t="shared" si="24"/>
        <v>0.576158952536165</v>
      </c>
      <c r="F46" s="768">
        <f t="shared" si="24"/>
        <v>3.1329884159162415E-2</v>
      </c>
      <c r="G46" s="768">
        <f t="shared" si="24"/>
        <v>5.3843226396103304E-3</v>
      </c>
      <c r="H46" s="768">
        <f t="shared" si="24"/>
        <v>0.1036399624884552</v>
      </c>
      <c r="I46" s="242"/>
      <c r="J46" s="426">
        <f t="shared" si="19"/>
        <v>1</v>
      </c>
    </row>
    <row r="47" spans="1:11" s="200" customFormat="1" ht="15.75">
      <c r="A47" s="238" t="s">
        <v>87</v>
      </c>
      <c r="B47" s="72" t="s">
        <v>88</v>
      </c>
      <c r="C47" s="768">
        <f t="shared" ref="C47:H47" si="25">IFERROR(C174/$L174,0)</f>
        <v>0.10399334442595673</v>
      </c>
      <c r="D47" s="768">
        <f t="shared" si="25"/>
        <v>8.5628119800332775E-2</v>
      </c>
      <c r="E47" s="768">
        <f t="shared" si="25"/>
        <v>7.0715474209650575E-2</v>
      </c>
      <c r="F47" s="768">
        <f t="shared" si="25"/>
        <v>0</v>
      </c>
      <c r="G47" s="768">
        <f t="shared" si="25"/>
        <v>0</v>
      </c>
      <c r="H47" s="768">
        <f t="shared" si="25"/>
        <v>0.73966306156405992</v>
      </c>
      <c r="I47" s="242"/>
      <c r="J47" s="426">
        <f t="shared" si="19"/>
        <v>1</v>
      </c>
    </row>
    <row r="48" spans="1:11" s="200" customFormat="1" ht="15.75">
      <c r="A48" s="237" t="s">
        <v>91</v>
      </c>
      <c r="B48" s="72" t="s">
        <v>92</v>
      </c>
      <c r="C48" s="768">
        <f t="shared" ref="C48:H48" si="26">IFERROR(C175/$L175,0)</f>
        <v>0.57013939971162553</v>
      </c>
      <c r="D48" s="768">
        <f t="shared" si="26"/>
        <v>0.14703546016676181</v>
      </c>
      <c r="E48" s="768">
        <f t="shared" si="26"/>
        <v>7.9810330360527745E-2</v>
      </c>
      <c r="F48" s="768">
        <f t="shared" si="26"/>
        <v>1.9624920200546399E-2</v>
      </c>
      <c r="G48" s="768">
        <f t="shared" si="26"/>
        <v>3.4866769340940282E-2</v>
      </c>
      <c r="H48" s="768">
        <f t="shared" si="26"/>
        <v>0.14852312021959829</v>
      </c>
      <c r="I48" s="242"/>
      <c r="J48" s="426">
        <f t="shared" si="19"/>
        <v>1</v>
      </c>
    </row>
    <row r="49" spans="1:10" s="200" customFormat="1" ht="15.75">
      <c r="A49" s="237" t="s">
        <v>97</v>
      </c>
      <c r="B49" s="72" t="s">
        <v>98</v>
      </c>
      <c r="C49" s="768">
        <f t="shared" ref="C49:H49" si="27">IFERROR(C176/$L176,0)</f>
        <v>0.89365968398127693</v>
      </c>
      <c r="D49" s="768">
        <f t="shared" si="27"/>
        <v>3.002075806180627E-2</v>
      </c>
      <c r="E49" s="768">
        <f t="shared" si="27"/>
        <v>4.0495492737033668E-3</v>
      </c>
      <c r="F49" s="768">
        <f t="shared" si="27"/>
        <v>6.3593154550207977E-4</v>
      </c>
      <c r="G49" s="768">
        <f t="shared" si="27"/>
        <v>1.139683541620542E-2</v>
      </c>
      <c r="H49" s="768">
        <f t="shared" si="27"/>
        <v>6.0237241721505949E-2</v>
      </c>
      <c r="I49" s="242"/>
      <c r="J49" s="426">
        <f t="shared" si="19"/>
        <v>1</v>
      </c>
    </row>
    <row r="50" spans="1:10" s="200" customFormat="1" ht="15.75">
      <c r="A50" s="237" t="s">
        <v>107</v>
      </c>
      <c r="B50" s="72" t="s">
        <v>108</v>
      </c>
      <c r="C50" s="768">
        <f t="shared" ref="C50:H50" si="28">IFERROR(C177/$L177,0)</f>
        <v>0.60480272488399234</v>
      </c>
      <c r="D50" s="768">
        <f t="shared" si="28"/>
        <v>0.11908806358841631</v>
      </c>
      <c r="E50" s="768">
        <f t="shared" si="28"/>
        <v>0.19411293019967779</v>
      </c>
      <c r="F50" s="768">
        <f t="shared" si="28"/>
        <v>0</v>
      </c>
      <c r="G50" s="768">
        <f t="shared" si="28"/>
        <v>4.3569516236692162E-2</v>
      </c>
      <c r="H50" s="768">
        <f t="shared" si="28"/>
        <v>3.8426765091221386E-2</v>
      </c>
      <c r="I50" s="242"/>
      <c r="J50" s="426">
        <f t="shared" si="19"/>
        <v>0.99999999999999989</v>
      </c>
    </row>
    <row r="51" spans="1:10" s="200" customFormat="1" ht="15.75">
      <c r="A51" s="237" t="s">
        <v>115</v>
      </c>
      <c r="B51" s="72" t="s">
        <v>116</v>
      </c>
      <c r="C51" s="768">
        <f t="shared" ref="C51:H51" si="29">IFERROR(C178/$L178,0)</f>
        <v>0.27090159698021005</v>
      </c>
      <c r="D51" s="768">
        <f t="shared" si="29"/>
        <v>0.24485952091364233</v>
      </c>
      <c r="E51" s="768">
        <f t="shared" si="29"/>
        <v>6.4761572546007784E-2</v>
      </c>
      <c r="F51" s="768">
        <f t="shared" si="29"/>
        <v>2.7968353034115958E-2</v>
      </c>
      <c r="G51" s="768">
        <f t="shared" si="29"/>
        <v>7.220880830113359E-3</v>
      </c>
      <c r="H51" s="768">
        <f t="shared" si="29"/>
        <v>0.3842880756959105</v>
      </c>
      <c r="I51" s="242"/>
      <c r="J51" s="426">
        <f t="shared" si="19"/>
        <v>1</v>
      </c>
    </row>
    <row r="52" spans="1:10" s="200" customFormat="1" ht="15.75">
      <c r="A52" s="237" t="s">
        <v>125</v>
      </c>
      <c r="B52" s="72" t="s">
        <v>1208</v>
      </c>
      <c r="C52" s="768">
        <f t="shared" ref="C52:H52" si="30">IFERROR(C179/$L179,0)</f>
        <v>0.67618955892599053</v>
      </c>
      <c r="D52" s="768">
        <f t="shared" si="30"/>
        <v>7.4505772109553191E-3</v>
      </c>
      <c r="E52" s="768">
        <f t="shared" si="30"/>
        <v>6.1449130610824063E-2</v>
      </c>
      <c r="F52" s="768">
        <f t="shared" si="30"/>
        <v>6.595415387966058E-3</v>
      </c>
      <c r="G52" s="768">
        <f t="shared" si="30"/>
        <v>5.4198906307737042E-2</v>
      </c>
      <c r="H52" s="768">
        <f t="shared" si="30"/>
        <v>0.19411641155652704</v>
      </c>
      <c r="I52" s="242"/>
      <c r="J52" s="426">
        <f t="shared" si="19"/>
        <v>1</v>
      </c>
    </row>
    <row r="53" spans="1:10" s="200" customFormat="1" ht="15.75">
      <c r="A53" s="237" t="s">
        <v>127</v>
      </c>
      <c r="B53" s="72" t="s">
        <v>128</v>
      </c>
      <c r="C53" s="768">
        <f t="shared" ref="C53:H53" si="31">IFERROR(C180/$L180,0)</f>
        <v>0.32948673115332167</v>
      </c>
      <c r="D53" s="768">
        <f t="shared" si="31"/>
        <v>0.40999405571444969</v>
      </c>
      <c r="E53" s="768">
        <f t="shared" si="31"/>
        <v>2.3899341564643135E-2</v>
      </c>
      <c r="F53" s="768">
        <f t="shared" si="31"/>
        <v>9.9364800640258169E-2</v>
      </c>
      <c r="G53" s="768">
        <f t="shared" si="31"/>
        <v>4.0459354310750994E-4</v>
      </c>
      <c r="H53" s="768">
        <f t="shared" si="31"/>
        <v>0.13685047738421968</v>
      </c>
      <c r="I53" s="242"/>
      <c r="J53" s="426">
        <f t="shared" si="19"/>
        <v>0.99999999999999978</v>
      </c>
    </row>
    <row r="54" spans="1:10" s="200" customFormat="1" ht="15.75">
      <c r="A54" s="237" t="s">
        <v>254</v>
      </c>
      <c r="B54" s="72" t="s">
        <v>202</v>
      </c>
      <c r="C54" s="847" t="s">
        <v>1255</v>
      </c>
      <c r="D54" s="847"/>
      <c r="E54" s="847"/>
      <c r="F54" s="847"/>
      <c r="G54" s="847"/>
      <c r="H54" s="847"/>
      <c r="I54" s="242"/>
      <c r="J54" s="426">
        <f t="shared" si="19"/>
        <v>0</v>
      </c>
    </row>
    <row r="55" spans="1:10" s="200" customFormat="1" ht="15.75">
      <c r="A55" s="237" t="s">
        <v>255</v>
      </c>
      <c r="B55" s="72" t="s">
        <v>227</v>
      </c>
      <c r="C55" s="673">
        <v>0</v>
      </c>
      <c r="D55" s="674">
        <v>0</v>
      </c>
      <c r="E55" s="674">
        <v>0</v>
      </c>
      <c r="F55" s="674">
        <v>0</v>
      </c>
      <c r="G55" s="674">
        <v>1</v>
      </c>
      <c r="H55" s="675">
        <v>0</v>
      </c>
      <c r="I55" s="242" t="s">
        <v>1249</v>
      </c>
      <c r="J55" s="426">
        <f t="shared" si="19"/>
        <v>1</v>
      </c>
    </row>
    <row r="56" spans="1:10" s="200" customFormat="1" ht="15.75">
      <c r="A56" s="237" t="s">
        <v>256</v>
      </c>
      <c r="B56" s="72" t="s">
        <v>372</v>
      </c>
      <c r="C56" s="676">
        <v>0</v>
      </c>
      <c r="D56" s="425">
        <v>0</v>
      </c>
      <c r="E56" s="425">
        <v>0</v>
      </c>
      <c r="F56" s="425">
        <v>0</v>
      </c>
      <c r="G56" s="425">
        <v>1</v>
      </c>
      <c r="H56" s="677">
        <v>0</v>
      </c>
      <c r="I56" s="242" t="s">
        <v>1249</v>
      </c>
      <c r="J56" s="426">
        <f t="shared" si="19"/>
        <v>1</v>
      </c>
    </row>
    <row r="57" spans="1:10" s="200" customFormat="1" ht="15.75">
      <c r="A57" s="237" t="s">
        <v>370</v>
      </c>
      <c r="B57" s="72" t="s">
        <v>371</v>
      </c>
      <c r="C57" s="676">
        <v>0</v>
      </c>
      <c r="D57" s="425">
        <v>0</v>
      </c>
      <c r="E57" s="425">
        <v>0</v>
      </c>
      <c r="F57" s="425">
        <v>0</v>
      </c>
      <c r="G57" s="425">
        <v>1</v>
      </c>
      <c r="H57" s="677">
        <v>0</v>
      </c>
      <c r="I57" s="242" t="s">
        <v>1249</v>
      </c>
      <c r="J57" s="426">
        <f t="shared" si="19"/>
        <v>1</v>
      </c>
    </row>
    <row r="58" spans="1:10" s="200" customFormat="1" ht="15.75">
      <c r="A58" s="237" t="s">
        <v>381</v>
      </c>
      <c r="B58" s="72" t="s">
        <v>382</v>
      </c>
      <c r="C58" s="678">
        <v>0</v>
      </c>
      <c r="D58" s="679">
        <v>0</v>
      </c>
      <c r="E58" s="679">
        <v>0</v>
      </c>
      <c r="F58" s="679">
        <v>0</v>
      </c>
      <c r="G58" s="679">
        <v>1</v>
      </c>
      <c r="H58" s="680">
        <v>0</v>
      </c>
      <c r="I58" s="242" t="s">
        <v>1249</v>
      </c>
      <c r="J58" s="426">
        <f t="shared" si="19"/>
        <v>1</v>
      </c>
    </row>
    <row r="59" spans="1:10" s="200" customFormat="1" ht="15.75">
      <c r="A59" s="237" t="s">
        <v>257</v>
      </c>
      <c r="B59" s="72" t="s">
        <v>194</v>
      </c>
      <c r="C59" s="768">
        <f>IFERROR(C182/$L182,0)</f>
        <v>0.14444291021123479</v>
      </c>
      <c r="D59" s="768">
        <f t="shared" ref="D59:H59" si="32">IFERROR(D182/$L182,0)</f>
        <v>0.28527007942278654</v>
      </c>
      <c r="E59" s="768">
        <f t="shared" si="32"/>
        <v>0.4513322776255197</v>
      </c>
      <c r="F59" s="768">
        <f t="shared" si="32"/>
        <v>4.2822585155769333E-3</v>
      </c>
      <c r="G59" s="768">
        <f t="shared" si="32"/>
        <v>1.3108954639521227E-3</v>
      </c>
      <c r="H59" s="768">
        <f t="shared" si="32"/>
        <v>0.11336157876092996</v>
      </c>
      <c r="I59" s="242"/>
      <c r="J59" s="426">
        <f t="shared" si="19"/>
        <v>1</v>
      </c>
    </row>
    <row r="60" spans="1:10" s="200" customFormat="1" ht="15.75">
      <c r="A60" s="237" t="s">
        <v>159</v>
      </c>
      <c r="B60" s="72" t="s">
        <v>203</v>
      </c>
      <c r="C60" s="768"/>
      <c r="D60" s="768"/>
      <c r="E60" s="768"/>
      <c r="F60" s="768"/>
      <c r="G60" s="768"/>
      <c r="H60" s="768"/>
      <c r="I60" s="242" t="s">
        <v>1248</v>
      </c>
      <c r="J60" s="426">
        <f t="shared" si="19"/>
        <v>0</v>
      </c>
    </row>
    <row r="61" spans="1:10" s="200" customFormat="1" ht="15.75">
      <c r="A61" s="237" t="s">
        <v>258</v>
      </c>
      <c r="B61" s="72" t="s">
        <v>766</v>
      </c>
      <c r="C61" s="681">
        <v>0</v>
      </c>
      <c r="D61" s="682">
        <v>0</v>
      </c>
      <c r="E61" s="682">
        <v>1</v>
      </c>
      <c r="F61" s="682">
        <v>0</v>
      </c>
      <c r="G61" s="682">
        <v>0</v>
      </c>
      <c r="H61" s="683">
        <v>0</v>
      </c>
      <c r="I61" s="242" t="s">
        <v>1249</v>
      </c>
      <c r="J61" s="426">
        <f t="shared" si="19"/>
        <v>1</v>
      </c>
    </row>
    <row r="62" spans="1:10" s="200" customFormat="1" ht="15.75">
      <c r="A62" s="237" t="s">
        <v>259</v>
      </c>
      <c r="B62" s="72" t="s">
        <v>263</v>
      </c>
      <c r="C62" s="768">
        <f>IFERROR(C184/$L184,0)</f>
        <v>0.14426003801117393</v>
      </c>
      <c r="D62" s="768">
        <f t="shared" ref="D62:H62" si="33">IFERROR(D184/$L184,0)</f>
        <v>0.34154989525089774</v>
      </c>
      <c r="E62" s="768">
        <f t="shared" si="33"/>
        <v>0.34305619821037941</v>
      </c>
      <c r="F62" s="768">
        <f t="shared" si="33"/>
        <v>9.2691196546912505E-2</v>
      </c>
      <c r="G62" s="768">
        <f t="shared" si="33"/>
        <v>1.6829444228977576E-3</v>
      </c>
      <c r="H62" s="768">
        <f t="shared" si="33"/>
        <v>7.6759727557738813E-2</v>
      </c>
      <c r="I62" s="242"/>
      <c r="J62" s="426">
        <f t="shared" si="19"/>
        <v>1</v>
      </c>
    </row>
    <row r="63" spans="1:10" s="200" customFormat="1" ht="15.75">
      <c r="A63" s="237" t="s">
        <v>171</v>
      </c>
      <c r="B63" s="72" t="s">
        <v>172</v>
      </c>
      <c r="C63" s="768">
        <f t="shared" ref="C63:H67" si="34">IFERROR(C185/$L185,0)</f>
        <v>1.1489907671270222E-3</v>
      </c>
      <c r="D63" s="768">
        <f t="shared" si="34"/>
        <v>2.8543680208013133E-3</v>
      </c>
      <c r="E63" s="768">
        <f t="shared" si="34"/>
        <v>0.92208812266604212</v>
      </c>
      <c r="F63" s="768">
        <f t="shared" si="34"/>
        <v>9.0570953627398245E-4</v>
      </c>
      <c r="G63" s="768">
        <f t="shared" si="34"/>
        <v>4.8363327592805625E-3</v>
      </c>
      <c r="H63" s="768">
        <f t="shared" si="34"/>
        <v>6.8166476250474922E-2</v>
      </c>
      <c r="I63" s="242"/>
      <c r="J63" s="426">
        <f t="shared" si="19"/>
        <v>0.99999999999999989</v>
      </c>
    </row>
    <row r="64" spans="1:10" s="200" customFormat="1" ht="15.75">
      <c r="A64" s="237" t="s">
        <v>260</v>
      </c>
      <c r="B64" s="72" t="s">
        <v>264</v>
      </c>
      <c r="C64" s="768">
        <f t="shared" si="34"/>
        <v>0.11892749236929308</v>
      </c>
      <c r="D64" s="768">
        <f t="shared" si="34"/>
        <v>4.1122662622436287E-2</v>
      </c>
      <c r="E64" s="768">
        <f t="shared" si="34"/>
        <v>0.67161435446444806</v>
      </c>
      <c r="F64" s="768">
        <f t="shared" si="34"/>
        <v>2.0530049358539423E-3</v>
      </c>
      <c r="G64" s="768">
        <f t="shared" si="34"/>
        <v>5.5083015039802952E-3</v>
      </c>
      <c r="H64" s="768">
        <f t="shared" si="34"/>
        <v>0.16077418410398855</v>
      </c>
      <c r="I64" s="242"/>
      <c r="J64" s="426">
        <f t="shared" si="19"/>
        <v>1.0000000000000002</v>
      </c>
    </row>
    <row r="65" spans="1:11" s="200" customFormat="1" ht="15.75">
      <c r="A65" s="237" t="s">
        <v>175</v>
      </c>
      <c r="B65" s="72" t="s">
        <v>373</v>
      </c>
      <c r="C65" s="768">
        <f t="shared" si="34"/>
        <v>5.9773607343079202E-3</v>
      </c>
      <c r="D65" s="768">
        <f t="shared" si="34"/>
        <v>0.16075428645117273</v>
      </c>
      <c r="E65" s="768">
        <f t="shared" si="34"/>
        <v>0.27036341235229111</v>
      </c>
      <c r="F65" s="768">
        <f t="shared" si="34"/>
        <v>8.0231750969030264E-4</v>
      </c>
      <c r="G65" s="768">
        <f t="shared" si="34"/>
        <v>0.43224593794998351</v>
      </c>
      <c r="H65" s="768">
        <f t="shared" si="34"/>
        <v>0.12985668500255448</v>
      </c>
      <c r="I65" s="242"/>
      <c r="J65" s="426">
        <f t="shared" si="19"/>
        <v>1</v>
      </c>
    </row>
    <row r="66" spans="1:11" s="200" customFormat="1" ht="15.75">
      <c r="A66" s="237" t="s">
        <v>189</v>
      </c>
      <c r="B66" s="72" t="s">
        <v>190</v>
      </c>
      <c r="C66" s="768">
        <f t="shared" si="34"/>
        <v>0.68344556253588806</v>
      </c>
      <c r="D66" s="768">
        <f t="shared" si="34"/>
        <v>3.9462669971638967E-5</v>
      </c>
      <c r="E66" s="768">
        <f t="shared" si="34"/>
        <v>0.10235969402855613</v>
      </c>
      <c r="F66" s="768">
        <f t="shared" si="34"/>
        <v>5.0512217563697879E-5</v>
      </c>
      <c r="G66" s="768">
        <f t="shared" si="34"/>
        <v>2.2980428146817757E-3</v>
      </c>
      <c r="H66" s="768">
        <f t="shared" si="34"/>
        <v>0.21180672573333875</v>
      </c>
      <c r="I66" s="242"/>
      <c r="J66" s="426">
        <f t="shared" si="19"/>
        <v>1.0000000000000002</v>
      </c>
    </row>
    <row r="67" spans="1:11" s="200" customFormat="1" ht="15.75">
      <c r="A67" s="237" t="s">
        <v>262</v>
      </c>
      <c r="B67" s="72" t="s">
        <v>265</v>
      </c>
      <c r="C67" s="768">
        <f t="shared" si="34"/>
        <v>0.31444346729651662</v>
      </c>
      <c r="D67" s="768">
        <f t="shared" si="34"/>
        <v>0.21860326320040893</v>
      </c>
      <c r="E67" s="768">
        <f t="shared" si="34"/>
        <v>0.18993219949056819</v>
      </c>
      <c r="F67" s="768">
        <f t="shared" si="34"/>
        <v>8.4335542879990982E-2</v>
      </c>
      <c r="G67" s="768">
        <f t="shared" si="34"/>
        <v>1.7359708732333702E-2</v>
      </c>
      <c r="H67" s="768">
        <f t="shared" si="34"/>
        <v>0.17532581840018138</v>
      </c>
      <c r="I67" s="242"/>
      <c r="J67" s="426">
        <f t="shared" si="19"/>
        <v>0.99999999999999978</v>
      </c>
    </row>
    <row r="68" spans="1:11" s="200" customFormat="1" ht="15.75">
      <c r="B68" s="72" t="s">
        <v>1015</v>
      </c>
      <c r="C68" s="681">
        <v>1</v>
      </c>
      <c r="D68" s="682">
        <v>0</v>
      </c>
      <c r="E68" s="682">
        <v>0</v>
      </c>
      <c r="F68" s="682">
        <v>0</v>
      </c>
      <c r="G68" s="682">
        <v>0</v>
      </c>
      <c r="H68" s="683">
        <v>0</v>
      </c>
      <c r="I68" s="242" t="s">
        <v>1249</v>
      </c>
      <c r="J68" s="426">
        <f t="shared" si="19"/>
        <v>1</v>
      </c>
      <c r="K68" s="13"/>
    </row>
    <row r="69" spans="1:11" s="200" customFormat="1" ht="15.75">
      <c r="B69" s="205"/>
      <c r="C69" s="324"/>
      <c r="D69" s="324"/>
      <c r="E69" s="324"/>
      <c r="F69" s="324"/>
      <c r="G69" s="324"/>
      <c r="H69" s="324"/>
      <c r="I69" s="242"/>
    </row>
    <row r="70" spans="1:11" s="200" customFormat="1" ht="15.75">
      <c r="B70" s="205"/>
      <c r="C70" s="324"/>
      <c r="D70" s="324"/>
      <c r="E70" s="324"/>
      <c r="F70" s="324"/>
      <c r="G70" s="324"/>
      <c r="H70" s="324"/>
      <c r="I70" s="242"/>
    </row>
    <row r="71" spans="1:11" s="200" customFormat="1" ht="15.75">
      <c r="B71" s="205"/>
      <c r="I71" s="242"/>
    </row>
    <row r="72" spans="1:11" s="242" customFormat="1" ht="15.75">
      <c r="A72" s="242" t="s">
        <v>489</v>
      </c>
    </row>
    <row r="73" spans="1:11" s="200" customFormat="1" ht="15.75">
      <c r="A73" s="237" t="s">
        <v>21</v>
      </c>
      <c r="B73" s="72" t="s">
        <v>198</v>
      </c>
      <c r="C73" s="768">
        <f>IFERROR(C193/$L193,0)</f>
        <v>0</v>
      </c>
      <c r="D73" s="768">
        <f t="shared" ref="D73:H73" si="35">IFERROR(D193/$L193,0)</f>
        <v>0.2356416519911379</v>
      </c>
      <c r="E73" s="768">
        <f t="shared" si="35"/>
        <v>0.48718968357666315</v>
      </c>
      <c r="F73" s="768">
        <f t="shared" si="35"/>
        <v>0</v>
      </c>
      <c r="G73" s="768">
        <f t="shared" si="35"/>
        <v>0</v>
      </c>
      <c r="H73" s="768">
        <f t="shared" si="35"/>
        <v>0.27716866443219895</v>
      </c>
      <c r="I73" s="242"/>
      <c r="J73" s="426">
        <f>SUM(C73:H73)</f>
        <v>1</v>
      </c>
    </row>
    <row r="74" spans="1:11" s="200" customFormat="1" ht="15.75">
      <c r="A74" s="237" t="s">
        <v>29</v>
      </c>
      <c r="B74" s="72" t="s">
        <v>30</v>
      </c>
      <c r="C74" s="768">
        <f t="shared" ref="C74:H74" si="36">IFERROR(C194/$L194,0)</f>
        <v>0.36811292050557687</v>
      </c>
      <c r="D74" s="768">
        <f t="shared" si="36"/>
        <v>0.59268203316780765</v>
      </c>
      <c r="E74" s="768">
        <f t="shared" si="36"/>
        <v>0</v>
      </c>
      <c r="F74" s="768">
        <f t="shared" si="36"/>
        <v>0</v>
      </c>
      <c r="G74" s="768">
        <f t="shared" si="36"/>
        <v>0</v>
      </c>
      <c r="H74" s="768">
        <f t="shared" si="36"/>
        <v>3.9205046326615499E-2</v>
      </c>
      <c r="I74" s="242"/>
      <c r="J74" s="426">
        <f t="shared" ref="J74:J101" si="37">SUM(C74:H74)</f>
        <v>1</v>
      </c>
    </row>
    <row r="75" spans="1:11" s="200" customFormat="1" ht="15.75">
      <c r="A75" s="237" t="s">
        <v>33</v>
      </c>
      <c r="B75" s="72" t="s">
        <v>34</v>
      </c>
      <c r="C75" s="768">
        <f t="shared" ref="C75:H75" si="38">IFERROR(C195/$L195,0)</f>
        <v>3.6465964052848762E-3</v>
      </c>
      <c r="D75" s="768">
        <f t="shared" si="38"/>
        <v>0.96572839491738804</v>
      </c>
      <c r="E75" s="768">
        <f t="shared" si="38"/>
        <v>1.3226073047382228E-2</v>
      </c>
      <c r="F75" s="768">
        <f t="shared" si="38"/>
        <v>0</v>
      </c>
      <c r="G75" s="768">
        <f t="shared" si="38"/>
        <v>6.1380670496138515E-6</v>
      </c>
      <c r="H75" s="768">
        <f t="shared" si="38"/>
        <v>1.7392797562895097E-2</v>
      </c>
      <c r="I75" s="242"/>
      <c r="J75" s="426">
        <f t="shared" si="37"/>
        <v>0.99999999999999989</v>
      </c>
    </row>
    <row r="76" spans="1:11" s="200" customFormat="1" ht="15.75">
      <c r="A76" s="237" t="s">
        <v>43</v>
      </c>
      <c r="B76" s="72" t="s">
        <v>44</v>
      </c>
      <c r="C76" s="768">
        <f t="shared" ref="C76:H76" si="39">IFERROR(C196/$L196,0)</f>
        <v>3.1718341130758875E-4</v>
      </c>
      <c r="D76" s="768">
        <f t="shared" si="39"/>
        <v>1.3876774244707006E-2</v>
      </c>
      <c r="E76" s="768">
        <f t="shared" si="39"/>
        <v>0</v>
      </c>
      <c r="F76" s="768">
        <f t="shared" si="39"/>
        <v>1.5859170565379438E-4</v>
      </c>
      <c r="G76" s="768">
        <f t="shared" si="39"/>
        <v>0</v>
      </c>
      <c r="H76" s="768">
        <f t="shared" si="39"/>
        <v>0.9856474506383317</v>
      </c>
      <c r="I76" s="242"/>
      <c r="J76" s="426">
        <f t="shared" si="37"/>
        <v>1</v>
      </c>
    </row>
    <row r="77" spans="1:11" s="200" customFormat="1" ht="15.75">
      <c r="A77" s="237" t="s">
        <v>63</v>
      </c>
      <c r="B77" s="72" t="s">
        <v>64</v>
      </c>
      <c r="C77" s="768">
        <f t="shared" ref="C77:H77" si="40">IFERROR(C197/$L197,0)</f>
        <v>0</v>
      </c>
      <c r="D77" s="768">
        <f t="shared" si="40"/>
        <v>0.34449705870082192</v>
      </c>
      <c r="E77" s="768">
        <f t="shared" si="40"/>
        <v>0.64812883307605651</v>
      </c>
      <c r="F77" s="768">
        <f t="shared" si="40"/>
        <v>5.6162286543195213E-3</v>
      </c>
      <c r="G77" s="768">
        <f t="shared" si="40"/>
        <v>1.869401823509212E-4</v>
      </c>
      <c r="H77" s="768">
        <f t="shared" si="40"/>
        <v>1.5709393864510887E-3</v>
      </c>
      <c r="I77" s="242"/>
      <c r="J77" s="426">
        <f t="shared" si="37"/>
        <v>1</v>
      </c>
    </row>
    <row r="78" spans="1:11" s="200" customFormat="1" ht="15.75">
      <c r="A78" s="237" t="s">
        <v>75</v>
      </c>
      <c r="B78" s="72" t="s">
        <v>76</v>
      </c>
      <c r="C78" s="768">
        <f t="shared" ref="C78:H78" si="41">IFERROR(C198/$L198,0)</f>
        <v>3.5379203831839921E-2</v>
      </c>
      <c r="D78" s="768">
        <f t="shared" si="41"/>
        <v>0.35523578198246014</v>
      </c>
      <c r="E78" s="768">
        <f t="shared" si="41"/>
        <v>0.23010089876785123</v>
      </c>
      <c r="F78" s="768">
        <f t="shared" si="41"/>
        <v>2.4493294960504564E-2</v>
      </c>
      <c r="G78" s="768">
        <f t="shared" si="41"/>
        <v>0</v>
      </c>
      <c r="H78" s="768">
        <f t="shared" si="41"/>
        <v>0.35479082045734422</v>
      </c>
      <c r="I78" s="242"/>
      <c r="J78" s="426">
        <f t="shared" si="37"/>
        <v>1</v>
      </c>
    </row>
    <row r="79" spans="1:11" s="200" customFormat="1" ht="15.75">
      <c r="A79" s="237" t="s">
        <v>253</v>
      </c>
      <c r="B79" s="72" t="s">
        <v>193</v>
      </c>
      <c r="C79" s="768">
        <f t="shared" ref="C79:H79" si="42">IFERROR(C199/$L199,0)</f>
        <v>6.6721937530802841E-2</v>
      </c>
      <c r="D79" s="768">
        <f t="shared" si="42"/>
        <v>0.69858846085404158</v>
      </c>
      <c r="E79" s="768">
        <f t="shared" si="42"/>
        <v>0.1452541270688647</v>
      </c>
      <c r="F79" s="768">
        <f t="shared" si="42"/>
        <v>2.9521529805674528E-2</v>
      </c>
      <c r="G79" s="768">
        <f t="shared" si="42"/>
        <v>0</v>
      </c>
      <c r="H79" s="768">
        <f t="shared" si="42"/>
        <v>5.991394474061644E-2</v>
      </c>
      <c r="I79" s="242"/>
      <c r="J79" s="426">
        <f t="shared" si="37"/>
        <v>1.0000000000000002</v>
      </c>
    </row>
    <row r="80" spans="1:11" s="200" customFormat="1" ht="15.75">
      <c r="A80" s="238" t="s">
        <v>87</v>
      </c>
      <c r="B80" s="72" t="s">
        <v>88</v>
      </c>
      <c r="C80" s="768">
        <f t="shared" ref="C80:H80" si="43">IFERROR(C200/$L200,0)</f>
        <v>0</v>
      </c>
      <c r="D80" s="768">
        <f t="shared" si="43"/>
        <v>1.3425259065546034E-2</v>
      </c>
      <c r="E80" s="768">
        <f t="shared" si="43"/>
        <v>0</v>
      </c>
      <c r="F80" s="768">
        <f t="shared" si="43"/>
        <v>0</v>
      </c>
      <c r="G80" s="768">
        <f t="shared" si="43"/>
        <v>0</v>
      </c>
      <c r="H80" s="768">
        <f t="shared" si="43"/>
        <v>0.98657474093445408</v>
      </c>
      <c r="I80" s="242"/>
      <c r="J80" s="426">
        <f t="shared" si="37"/>
        <v>1</v>
      </c>
    </row>
    <row r="81" spans="1:10" s="200" customFormat="1" ht="15.75">
      <c r="A81" s="237" t="s">
        <v>91</v>
      </c>
      <c r="B81" s="72" t="s">
        <v>92</v>
      </c>
      <c r="C81" s="768">
        <f t="shared" ref="C81:H81" si="44">IFERROR(C201/$L201,0)</f>
        <v>0.33535503531109273</v>
      </c>
      <c r="D81" s="768">
        <f t="shared" si="44"/>
        <v>0.20911737478686446</v>
      </c>
      <c r="E81" s="768">
        <f t="shared" si="44"/>
        <v>1.461990160607459E-3</v>
      </c>
      <c r="F81" s="768">
        <f t="shared" si="44"/>
        <v>9.2202551669730238E-4</v>
      </c>
      <c r="G81" s="768">
        <f t="shared" si="44"/>
        <v>3.8702987257772993E-5</v>
      </c>
      <c r="H81" s="768">
        <f t="shared" si="44"/>
        <v>0.45310487123748044</v>
      </c>
      <c r="I81" s="242"/>
      <c r="J81" s="426">
        <f t="shared" si="37"/>
        <v>1</v>
      </c>
    </row>
    <row r="82" spans="1:10" s="200" customFormat="1" ht="15.75">
      <c r="A82" s="237" t="s">
        <v>97</v>
      </c>
      <c r="B82" s="72" t="s">
        <v>98</v>
      </c>
      <c r="C82" s="768">
        <f t="shared" ref="C82:H82" si="45">IFERROR(C202/$L202,0)</f>
        <v>0.49167453102362202</v>
      </c>
      <c r="D82" s="768">
        <f t="shared" si="45"/>
        <v>1.7923691149836943E-2</v>
      </c>
      <c r="E82" s="768">
        <f t="shared" si="45"/>
        <v>4.9422510322509073E-5</v>
      </c>
      <c r="F82" s="768">
        <f t="shared" si="45"/>
        <v>0</v>
      </c>
      <c r="G82" s="768">
        <f t="shared" si="45"/>
        <v>1.3591190338689995E-5</v>
      </c>
      <c r="H82" s="768">
        <f t="shared" si="45"/>
        <v>0.4903387641258799</v>
      </c>
      <c r="I82" s="242"/>
      <c r="J82" s="426">
        <f t="shared" si="37"/>
        <v>1</v>
      </c>
    </row>
    <row r="83" spans="1:10" s="200" customFormat="1" ht="15.75">
      <c r="A83" s="237" t="s">
        <v>107</v>
      </c>
      <c r="B83" s="72" t="s">
        <v>108</v>
      </c>
      <c r="C83" s="768">
        <f t="shared" ref="C83:H83" si="46">IFERROR(C203/$L203,0)</f>
        <v>0.88380726829079781</v>
      </c>
      <c r="D83" s="768">
        <f t="shared" si="46"/>
        <v>1.0286348354614861E-2</v>
      </c>
      <c r="E83" s="768">
        <f t="shared" si="46"/>
        <v>2.5615121754635835E-3</v>
      </c>
      <c r="F83" s="768">
        <f t="shared" si="46"/>
        <v>0</v>
      </c>
      <c r="G83" s="768">
        <f t="shared" si="46"/>
        <v>0</v>
      </c>
      <c r="H83" s="768">
        <f t="shared" si="46"/>
        <v>0.10334487117912364</v>
      </c>
      <c r="I83" s="242"/>
      <c r="J83" s="426">
        <f t="shared" si="37"/>
        <v>0.99999999999999989</v>
      </c>
    </row>
    <row r="84" spans="1:10" s="200" customFormat="1" ht="15.75">
      <c r="A84" s="237" t="s">
        <v>115</v>
      </c>
      <c r="B84" s="72" t="s">
        <v>116</v>
      </c>
      <c r="C84" s="768">
        <f t="shared" ref="C84:H84" si="47">IFERROR(C204/$L204,0)</f>
        <v>0.5477638202763474</v>
      </c>
      <c r="D84" s="768">
        <f t="shared" si="47"/>
        <v>0.24588570359578713</v>
      </c>
      <c r="E84" s="768">
        <f t="shared" si="47"/>
        <v>4.7093854634012524E-5</v>
      </c>
      <c r="F84" s="768">
        <f t="shared" si="47"/>
        <v>5.6184873498339649E-3</v>
      </c>
      <c r="G84" s="768">
        <f t="shared" si="47"/>
        <v>4.0828784534386582E-5</v>
      </c>
      <c r="H84" s="768">
        <f t="shared" si="47"/>
        <v>0.20064406613886324</v>
      </c>
      <c r="I84" s="242"/>
      <c r="J84" s="426">
        <f t="shared" si="37"/>
        <v>1</v>
      </c>
    </row>
    <row r="85" spans="1:10" s="200" customFormat="1" ht="15.75">
      <c r="A85" s="237" t="s">
        <v>125</v>
      </c>
      <c r="B85" s="72" t="s">
        <v>1208</v>
      </c>
      <c r="C85" s="768">
        <f t="shared" ref="C85:H85" si="48">IFERROR(C205/$L205,0)</f>
        <v>0.53186815911793128</v>
      </c>
      <c r="D85" s="768">
        <f t="shared" si="48"/>
        <v>0.13843240529483719</v>
      </c>
      <c r="E85" s="768">
        <f t="shared" si="48"/>
        <v>4.4074226874620442E-4</v>
      </c>
      <c r="F85" s="768">
        <f t="shared" si="48"/>
        <v>0.29127694921941216</v>
      </c>
      <c r="G85" s="768">
        <f t="shared" si="48"/>
        <v>0</v>
      </c>
      <c r="H85" s="768">
        <f t="shared" si="48"/>
        <v>3.7981744099073171E-2</v>
      </c>
      <c r="I85" s="242"/>
      <c r="J85" s="426">
        <f t="shared" si="37"/>
        <v>1</v>
      </c>
    </row>
    <row r="86" spans="1:10" s="200" customFormat="1" ht="15.75">
      <c r="A86" s="237" t="s">
        <v>127</v>
      </c>
      <c r="B86" s="72" t="s">
        <v>128</v>
      </c>
      <c r="C86" s="768">
        <f t="shared" ref="C86:H86" si="49">IFERROR(C206/$L206,0)</f>
        <v>0.60939041175490405</v>
      </c>
      <c r="D86" s="768">
        <f t="shared" si="49"/>
        <v>0.15255876129999729</v>
      </c>
      <c r="E86" s="768">
        <f t="shared" si="49"/>
        <v>0</v>
      </c>
      <c r="F86" s="768">
        <f t="shared" si="49"/>
        <v>0.22489852462989374</v>
      </c>
      <c r="G86" s="768">
        <f t="shared" si="49"/>
        <v>0</v>
      </c>
      <c r="H86" s="768">
        <f t="shared" si="49"/>
        <v>1.3152302315204787E-2</v>
      </c>
      <c r="I86" s="242"/>
      <c r="J86" s="426">
        <f t="shared" si="37"/>
        <v>0.99999999999999989</v>
      </c>
    </row>
    <row r="87" spans="1:10" s="200" customFormat="1" ht="15.75">
      <c r="A87" s="237" t="s">
        <v>254</v>
      </c>
      <c r="B87" s="72" t="s">
        <v>202</v>
      </c>
      <c r="C87" s="847" t="s">
        <v>1255</v>
      </c>
      <c r="D87" s="847"/>
      <c r="E87" s="847"/>
      <c r="F87" s="847"/>
      <c r="G87" s="847"/>
      <c r="H87" s="847"/>
      <c r="I87" s="242"/>
      <c r="J87" s="426">
        <f t="shared" si="37"/>
        <v>0</v>
      </c>
    </row>
    <row r="88" spans="1:10" s="200" customFormat="1" ht="15.75">
      <c r="A88" s="237" t="s">
        <v>255</v>
      </c>
      <c r="B88" s="72" t="s">
        <v>227</v>
      </c>
      <c r="C88" s="673">
        <v>0</v>
      </c>
      <c r="D88" s="674">
        <v>0</v>
      </c>
      <c r="E88" s="674">
        <v>0</v>
      </c>
      <c r="F88" s="674">
        <v>0</v>
      </c>
      <c r="G88" s="674">
        <v>1</v>
      </c>
      <c r="H88" s="675">
        <v>0</v>
      </c>
      <c r="I88" s="242" t="s">
        <v>1249</v>
      </c>
      <c r="J88" s="426">
        <f t="shared" si="37"/>
        <v>1</v>
      </c>
    </row>
    <row r="89" spans="1:10" s="200" customFormat="1" ht="15.75">
      <c r="A89" s="237" t="s">
        <v>256</v>
      </c>
      <c r="B89" s="72" t="s">
        <v>372</v>
      </c>
      <c r="C89" s="676">
        <v>0</v>
      </c>
      <c r="D89" s="425">
        <v>0</v>
      </c>
      <c r="E89" s="425">
        <v>0</v>
      </c>
      <c r="F89" s="425">
        <v>0</v>
      </c>
      <c r="G89" s="425">
        <v>1</v>
      </c>
      <c r="H89" s="677">
        <v>0</v>
      </c>
      <c r="I89" s="242" t="s">
        <v>1249</v>
      </c>
      <c r="J89" s="426">
        <f t="shared" si="37"/>
        <v>1</v>
      </c>
    </row>
    <row r="90" spans="1:10" s="200" customFormat="1" ht="15.75">
      <c r="A90" s="237" t="s">
        <v>370</v>
      </c>
      <c r="B90" s="72" t="s">
        <v>371</v>
      </c>
      <c r="C90" s="676">
        <v>0</v>
      </c>
      <c r="D90" s="425">
        <v>0</v>
      </c>
      <c r="E90" s="425">
        <v>0</v>
      </c>
      <c r="F90" s="425">
        <v>0</v>
      </c>
      <c r="G90" s="425">
        <v>1</v>
      </c>
      <c r="H90" s="677">
        <v>0</v>
      </c>
      <c r="I90" s="242" t="s">
        <v>1249</v>
      </c>
      <c r="J90" s="426">
        <f t="shared" si="37"/>
        <v>1</v>
      </c>
    </row>
    <row r="91" spans="1:10" s="200" customFormat="1" ht="15.75">
      <c r="A91" s="237" t="s">
        <v>381</v>
      </c>
      <c r="B91" s="72" t="s">
        <v>382</v>
      </c>
      <c r="C91" s="678">
        <v>0</v>
      </c>
      <c r="D91" s="679">
        <v>0</v>
      </c>
      <c r="E91" s="679">
        <v>0</v>
      </c>
      <c r="F91" s="679">
        <v>0</v>
      </c>
      <c r="G91" s="679">
        <v>1</v>
      </c>
      <c r="H91" s="680">
        <v>0</v>
      </c>
      <c r="I91" s="242" t="s">
        <v>1249</v>
      </c>
      <c r="J91" s="426">
        <f t="shared" si="37"/>
        <v>1</v>
      </c>
    </row>
    <row r="92" spans="1:10" s="200" customFormat="1" ht="15.75">
      <c r="A92" s="237" t="s">
        <v>257</v>
      </c>
      <c r="B92" s="72" t="s">
        <v>194</v>
      </c>
      <c r="C92" s="768">
        <f>IFERROR(C208/$L208,0)</f>
        <v>0.27527107113176968</v>
      </c>
      <c r="D92" s="768">
        <f t="shared" ref="D92:H92" si="50">IFERROR(D208/$L208,0)</f>
        <v>0.16581853557242848</v>
      </c>
      <c r="E92" s="768">
        <f t="shared" si="50"/>
        <v>1.3098226886155577E-2</v>
      </c>
      <c r="F92" s="768">
        <f t="shared" si="50"/>
        <v>0</v>
      </c>
      <c r="G92" s="768">
        <f t="shared" si="50"/>
        <v>0</v>
      </c>
      <c r="H92" s="768">
        <f t="shared" si="50"/>
        <v>0.54581216640964625</v>
      </c>
      <c r="I92" s="242"/>
      <c r="J92" s="426">
        <f t="shared" si="37"/>
        <v>1</v>
      </c>
    </row>
    <row r="93" spans="1:10" s="200" customFormat="1" ht="15.75">
      <c r="A93" s="237" t="s">
        <v>159</v>
      </c>
      <c r="B93" s="72" t="s">
        <v>203</v>
      </c>
      <c r="C93" s="768">
        <f>IFERROR(C209/$L209,0)</f>
        <v>4.2155124822116467E-3</v>
      </c>
      <c r="D93" s="768">
        <f t="shared" ref="D93:H93" si="51">IFERROR(D209/$L209,0)</f>
        <v>2.4648191899003566E-2</v>
      </c>
      <c r="E93" s="768">
        <f t="shared" si="51"/>
        <v>0.89012329074090868</v>
      </c>
      <c r="F93" s="768">
        <f t="shared" si="51"/>
        <v>5.999496577405594E-4</v>
      </c>
      <c r="G93" s="768">
        <f t="shared" si="51"/>
        <v>0</v>
      </c>
      <c r="H93" s="768">
        <f t="shared" si="51"/>
        <v>8.041305522013549E-2</v>
      </c>
      <c r="I93" s="242"/>
      <c r="J93" s="426">
        <f t="shared" si="37"/>
        <v>1</v>
      </c>
    </row>
    <row r="94" spans="1:10" s="200" customFormat="1" ht="15.75">
      <c r="A94" s="237" t="s">
        <v>258</v>
      </c>
      <c r="B94" s="72" t="s">
        <v>766</v>
      </c>
      <c r="C94" s="681">
        <v>0</v>
      </c>
      <c r="D94" s="682">
        <v>0</v>
      </c>
      <c r="E94" s="682">
        <v>1</v>
      </c>
      <c r="F94" s="682">
        <v>0</v>
      </c>
      <c r="G94" s="682">
        <v>0</v>
      </c>
      <c r="H94" s="683">
        <v>0</v>
      </c>
      <c r="I94" s="242" t="s">
        <v>1249</v>
      </c>
      <c r="J94" s="426">
        <f t="shared" si="37"/>
        <v>1</v>
      </c>
    </row>
    <row r="95" spans="1:10" s="200" customFormat="1" ht="15.75">
      <c r="A95" s="237" t="s">
        <v>259</v>
      </c>
      <c r="B95" s="72" t="s">
        <v>263</v>
      </c>
      <c r="C95" s="768">
        <f>IFERROR(C210/$L210,0)</f>
        <v>2.9202164352203882E-3</v>
      </c>
      <c r="D95" s="768">
        <f t="shared" ref="D95:H95" si="52">IFERROR(D210/$L210,0)</f>
        <v>0.92113687723913817</v>
      </c>
      <c r="E95" s="768">
        <f t="shared" si="52"/>
        <v>4.9722742027123741E-2</v>
      </c>
      <c r="F95" s="768">
        <f t="shared" si="52"/>
        <v>0</v>
      </c>
      <c r="G95" s="768">
        <f t="shared" si="52"/>
        <v>0</v>
      </c>
      <c r="H95" s="768">
        <f t="shared" si="52"/>
        <v>2.6220164298517801E-2</v>
      </c>
      <c r="I95" s="242"/>
      <c r="J95" s="426">
        <f t="shared" si="37"/>
        <v>1</v>
      </c>
    </row>
    <row r="96" spans="1:10" s="200" customFormat="1" ht="15.75">
      <c r="A96" s="237" t="s">
        <v>171</v>
      </c>
      <c r="B96" s="72" t="s">
        <v>172</v>
      </c>
      <c r="C96" s="768">
        <f t="shared" ref="C96:H100" si="53">IFERROR(C211/$L211,0)</f>
        <v>2.9379454748465234E-4</v>
      </c>
      <c r="D96" s="768">
        <f t="shared" si="53"/>
        <v>0</v>
      </c>
      <c r="E96" s="768">
        <f t="shared" si="53"/>
        <v>0.99747759375118872</v>
      </c>
      <c r="F96" s="768">
        <f t="shared" si="53"/>
        <v>0</v>
      </c>
      <c r="G96" s="768">
        <f t="shared" si="53"/>
        <v>2.121772264370939E-4</v>
      </c>
      <c r="H96" s="768">
        <f t="shared" si="53"/>
        <v>2.0164344748894564E-3</v>
      </c>
      <c r="I96" s="242"/>
      <c r="J96" s="426">
        <f t="shared" si="37"/>
        <v>0.99999999999999989</v>
      </c>
    </row>
    <row r="97" spans="1:11" s="200" customFormat="1" ht="15.75">
      <c r="A97" s="237" t="s">
        <v>260</v>
      </c>
      <c r="B97" s="72" t="s">
        <v>264</v>
      </c>
      <c r="C97" s="768">
        <f t="shared" si="53"/>
        <v>5.291706912907107E-2</v>
      </c>
      <c r="D97" s="768">
        <f t="shared" si="53"/>
        <v>9.4920169173166091E-2</v>
      </c>
      <c r="E97" s="768">
        <f t="shared" si="53"/>
        <v>0.57134908849542998</v>
      </c>
      <c r="F97" s="768">
        <f t="shared" si="53"/>
        <v>1.0832777359454253E-2</v>
      </c>
      <c r="G97" s="768">
        <f t="shared" si="53"/>
        <v>6.5409625149130007E-4</v>
      </c>
      <c r="H97" s="768">
        <f t="shared" si="53"/>
        <v>0.26932679959138717</v>
      </c>
      <c r="I97" s="242"/>
      <c r="J97" s="426">
        <f t="shared" si="37"/>
        <v>0.99999999999999978</v>
      </c>
    </row>
    <row r="98" spans="1:11" s="200" customFormat="1" ht="15.75">
      <c r="A98" s="237" t="s">
        <v>175</v>
      </c>
      <c r="B98" s="72" t="s">
        <v>373</v>
      </c>
      <c r="C98" s="768">
        <f t="shared" si="53"/>
        <v>3.7513501315072769E-3</v>
      </c>
      <c r="D98" s="768">
        <f t="shared" si="53"/>
        <v>0.51837514961628739</v>
      </c>
      <c r="E98" s="768">
        <f t="shared" si="53"/>
        <v>2.3764723292763511E-3</v>
      </c>
      <c r="F98" s="768">
        <f t="shared" si="53"/>
        <v>4.7046188140943256E-3</v>
      </c>
      <c r="G98" s="768">
        <f t="shared" si="53"/>
        <v>0.18952206868939181</v>
      </c>
      <c r="H98" s="768">
        <f t="shared" si="53"/>
        <v>0.28127034041944288</v>
      </c>
      <c r="I98" s="242"/>
      <c r="J98" s="426">
        <f t="shared" si="37"/>
        <v>1</v>
      </c>
    </row>
    <row r="99" spans="1:11" s="200" customFormat="1" ht="15.75">
      <c r="A99" s="237" t="s">
        <v>189</v>
      </c>
      <c r="B99" s="72" t="s">
        <v>190</v>
      </c>
      <c r="C99" s="768"/>
      <c r="D99" s="768"/>
      <c r="E99" s="768"/>
      <c r="F99" s="768"/>
      <c r="G99" s="768"/>
      <c r="H99" s="768"/>
      <c r="I99" s="242" t="s">
        <v>1248</v>
      </c>
      <c r="J99" s="426">
        <f t="shared" si="37"/>
        <v>0</v>
      </c>
    </row>
    <row r="100" spans="1:11" s="200" customFormat="1" ht="15.75">
      <c r="A100" s="237" t="s">
        <v>262</v>
      </c>
      <c r="B100" s="72" t="s">
        <v>265</v>
      </c>
      <c r="C100" s="768">
        <f t="shared" si="53"/>
        <v>0.24903138478632048</v>
      </c>
      <c r="D100" s="768">
        <f t="shared" si="53"/>
        <v>6.3420460019201458E-2</v>
      </c>
      <c r="E100" s="768">
        <f t="shared" si="53"/>
        <v>0</v>
      </c>
      <c r="F100" s="768">
        <f t="shared" si="53"/>
        <v>0</v>
      </c>
      <c r="G100" s="768">
        <f t="shared" si="53"/>
        <v>1.2620932229451859E-4</v>
      </c>
      <c r="H100" s="768">
        <f t="shared" si="53"/>
        <v>0.68742194587218353</v>
      </c>
      <c r="I100" s="242"/>
      <c r="J100" s="426">
        <f t="shared" si="37"/>
        <v>1</v>
      </c>
    </row>
    <row r="101" spans="1:11" s="200" customFormat="1" ht="15.75">
      <c r="B101" s="72" t="s">
        <v>1015</v>
      </c>
      <c r="C101" s="681">
        <v>1</v>
      </c>
      <c r="D101" s="682">
        <v>0</v>
      </c>
      <c r="E101" s="682">
        <v>0</v>
      </c>
      <c r="F101" s="682">
        <v>0</v>
      </c>
      <c r="G101" s="682">
        <v>0</v>
      </c>
      <c r="H101" s="683">
        <v>0</v>
      </c>
      <c r="I101" s="242" t="s">
        <v>1249</v>
      </c>
      <c r="J101" s="426">
        <f t="shared" si="37"/>
        <v>1</v>
      </c>
      <c r="K101" s="13"/>
    </row>
    <row r="102" spans="1:11" s="200" customFormat="1" ht="15.75">
      <c r="B102" s="205"/>
      <c r="C102" s="324"/>
      <c r="D102" s="324"/>
      <c r="E102" s="324"/>
      <c r="F102" s="324"/>
      <c r="G102" s="324"/>
      <c r="H102" s="324"/>
      <c r="I102" s="242"/>
    </row>
    <row r="103" spans="1:11" s="200" customFormat="1" ht="15.75">
      <c r="B103" s="205"/>
      <c r="C103" s="324"/>
      <c r="D103" s="324"/>
      <c r="E103" s="324"/>
      <c r="F103" s="324"/>
      <c r="G103" s="324"/>
      <c r="H103" s="324"/>
      <c r="I103" s="242"/>
    </row>
    <row r="104" spans="1:11" s="200" customFormat="1" ht="15.75">
      <c r="B104" s="205"/>
      <c r="I104" s="242"/>
    </row>
    <row r="105" spans="1:11" s="242" customFormat="1" ht="15.75">
      <c r="A105" s="242" t="s">
        <v>1250</v>
      </c>
    </row>
    <row r="106" spans="1:11" s="200" customFormat="1" ht="15.75">
      <c r="A106" s="237" t="s">
        <v>21</v>
      </c>
      <c r="B106" s="72" t="s">
        <v>198</v>
      </c>
      <c r="C106" s="425">
        <f>C219/$L219</f>
        <v>1.0758845804909075E-2</v>
      </c>
      <c r="D106" s="425">
        <f t="shared" ref="C106:H119" si="54">D219/$L219</f>
        <v>3.9390138751273542E-2</v>
      </c>
      <c r="E106" s="425">
        <f t="shared" si="54"/>
        <v>0.79632957729663156</v>
      </c>
      <c r="F106" s="425">
        <f t="shared" si="54"/>
        <v>4.7996635435855941E-3</v>
      </c>
      <c r="G106" s="425">
        <f t="shared" si="54"/>
        <v>8.4454079769008192E-3</v>
      </c>
      <c r="H106" s="425">
        <f t="shared" si="54"/>
        <v>0.14027636662669946</v>
      </c>
      <c r="I106" s="242"/>
      <c r="J106" s="426">
        <f>SUM(C106:H106)</f>
        <v>1.0000000000000002</v>
      </c>
    </row>
    <row r="107" spans="1:11" s="200" customFormat="1" ht="15.75">
      <c r="A107" s="237" t="s">
        <v>29</v>
      </c>
      <c r="B107" s="72" t="s">
        <v>30</v>
      </c>
      <c r="C107" s="425">
        <f t="shared" si="54"/>
        <v>0.23710347064786444</v>
      </c>
      <c r="D107" s="425">
        <f t="shared" si="54"/>
        <v>0.7020447764399329</v>
      </c>
      <c r="E107" s="425">
        <f t="shared" si="54"/>
        <v>1.5099456046620883E-2</v>
      </c>
      <c r="F107" s="425">
        <f t="shared" si="54"/>
        <v>1.7059415921007702E-3</v>
      </c>
      <c r="G107" s="425">
        <f t="shared" si="54"/>
        <v>2.0491394609130523E-3</v>
      </c>
      <c r="H107" s="425">
        <f t="shared" si="54"/>
        <v>4.1997215812567816E-2</v>
      </c>
      <c r="I107" s="242"/>
      <c r="J107" s="426">
        <f t="shared" ref="J107:J134" si="55">SUM(C107:H107)</f>
        <v>0.99999999999999978</v>
      </c>
    </row>
    <row r="108" spans="1:11" s="200" customFormat="1" ht="15.75">
      <c r="A108" s="237" t="s">
        <v>33</v>
      </c>
      <c r="B108" s="72" t="s">
        <v>34</v>
      </c>
      <c r="C108" s="425">
        <f t="shared" si="54"/>
        <v>0.40590013418563825</v>
      </c>
      <c r="D108" s="425">
        <f t="shared" si="54"/>
        <v>8.5269129714617267E-2</v>
      </c>
      <c r="E108" s="425">
        <f t="shared" si="54"/>
        <v>1.5891460401530562E-2</v>
      </c>
      <c r="F108" s="425">
        <f t="shared" si="54"/>
        <v>1.4658859712030402E-3</v>
      </c>
      <c r="G108" s="425">
        <f t="shared" si="54"/>
        <v>3.6032426507847312E-3</v>
      </c>
      <c r="H108" s="425">
        <f t="shared" si="54"/>
        <v>0.48787014707622617</v>
      </c>
      <c r="I108" s="242"/>
      <c r="J108" s="426">
        <f t="shared" si="55"/>
        <v>1</v>
      </c>
    </row>
    <row r="109" spans="1:11" s="200" customFormat="1" ht="15.75">
      <c r="A109" s="237" t="s">
        <v>43</v>
      </c>
      <c r="B109" s="72" t="s">
        <v>44</v>
      </c>
      <c r="C109" s="425">
        <f t="shared" si="54"/>
        <v>0.14615651610864647</v>
      </c>
      <c r="D109" s="425">
        <f t="shared" si="54"/>
        <v>0.20131237163691584</v>
      </c>
      <c r="E109" s="425">
        <f t="shared" si="54"/>
        <v>0.17481634324407583</v>
      </c>
      <c r="F109" s="425">
        <f t="shared" si="54"/>
        <v>9.4877835463801265E-3</v>
      </c>
      <c r="G109" s="425">
        <f t="shared" si="54"/>
        <v>2.3403074607990921E-2</v>
      </c>
      <c r="H109" s="425">
        <f t="shared" si="54"/>
        <v>0.44482391085599082</v>
      </c>
      <c r="I109" s="242"/>
      <c r="J109" s="426">
        <f t="shared" si="55"/>
        <v>1</v>
      </c>
    </row>
    <row r="110" spans="1:11" s="200" customFormat="1" ht="15.75">
      <c r="A110" s="237" t="s">
        <v>63</v>
      </c>
      <c r="B110" s="72" t="s">
        <v>64</v>
      </c>
      <c r="C110" s="425">
        <f t="shared" si="54"/>
        <v>0.88254241420359403</v>
      </c>
      <c r="D110" s="425">
        <f t="shared" si="54"/>
        <v>3.5898320573281427E-2</v>
      </c>
      <c r="E110" s="425">
        <f t="shared" si="54"/>
        <v>3.5760885502943603E-2</v>
      </c>
      <c r="F110" s="425">
        <f t="shared" si="54"/>
        <v>1.1488074102834651E-3</v>
      </c>
      <c r="G110" s="425">
        <f t="shared" si="54"/>
        <v>7.2447648309682951E-4</v>
      </c>
      <c r="H110" s="425">
        <f t="shared" si="54"/>
        <v>4.3925095826800528E-2</v>
      </c>
      <c r="I110" s="242"/>
      <c r="J110" s="426">
        <f t="shared" si="55"/>
        <v>0.99999999999999989</v>
      </c>
    </row>
    <row r="111" spans="1:11" s="200" customFormat="1" ht="15.75">
      <c r="A111" s="237" t="s">
        <v>75</v>
      </c>
      <c r="B111" s="72" t="s">
        <v>76</v>
      </c>
      <c r="C111" s="425">
        <f t="shared" si="54"/>
        <v>0.4054151324913482</v>
      </c>
      <c r="D111" s="425">
        <f t="shared" si="54"/>
        <v>3.0079128840353908E-2</v>
      </c>
      <c r="E111" s="425">
        <f t="shared" si="54"/>
        <v>0.22124577472262619</v>
      </c>
      <c r="F111" s="425">
        <f t="shared" si="54"/>
        <v>3.2375988386351595E-3</v>
      </c>
      <c r="G111" s="425">
        <f t="shared" si="54"/>
        <v>7.128657993325121E-4</v>
      </c>
      <c r="H111" s="425">
        <f t="shared" si="54"/>
        <v>0.3393094993077041</v>
      </c>
      <c r="I111" s="242"/>
      <c r="J111" s="426">
        <f t="shared" si="55"/>
        <v>1</v>
      </c>
    </row>
    <row r="112" spans="1:11" s="200" customFormat="1" ht="15.75">
      <c r="A112" s="237" t="s">
        <v>253</v>
      </c>
      <c r="B112" s="72" t="s">
        <v>193</v>
      </c>
      <c r="C112" s="425">
        <f t="shared" si="54"/>
        <v>6.838389656911005E-2</v>
      </c>
      <c r="D112" s="425">
        <f t="shared" si="54"/>
        <v>0.55289667543851306</v>
      </c>
      <c r="E112" s="425">
        <f t="shared" si="54"/>
        <v>0.29181150682565693</v>
      </c>
      <c r="F112" s="425">
        <f t="shared" si="54"/>
        <v>1.8615886247705753E-2</v>
      </c>
      <c r="G112" s="425">
        <f t="shared" si="54"/>
        <v>2.5325537039544124E-3</v>
      </c>
      <c r="H112" s="425">
        <f t="shared" si="54"/>
        <v>6.5759481215059867E-2</v>
      </c>
      <c r="I112" s="242"/>
      <c r="J112" s="426">
        <f t="shared" si="55"/>
        <v>1</v>
      </c>
    </row>
    <row r="113" spans="1:10" s="200" customFormat="1" ht="15.75">
      <c r="A113" s="238" t="s">
        <v>87</v>
      </c>
      <c r="B113" s="72" t="s">
        <v>88</v>
      </c>
      <c r="C113" s="425">
        <f t="shared" si="54"/>
        <v>2.493255627699021E-2</v>
      </c>
      <c r="D113" s="425">
        <f t="shared" si="54"/>
        <v>0.36866933825207382</v>
      </c>
      <c r="E113" s="425">
        <f t="shared" si="54"/>
        <v>1.5443740452134581E-2</v>
      </c>
      <c r="F113" s="425">
        <f t="shared" si="54"/>
        <v>0</v>
      </c>
      <c r="G113" s="425">
        <f t="shared" si="54"/>
        <v>0</v>
      </c>
      <c r="H113" s="425">
        <f t="shared" si="54"/>
        <v>0.59095436501880139</v>
      </c>
      <c r="I113" s="242"/>
      <c r="J113" s="426">
        <f t="shared" si="55"/>
        <v>1</v>
      </c>
    </row>
    <row r="114" spans="1:10" s="200" customFormat="1" ht="15.75">
      <c r="A114" s="237" t="s">
        <v>91</v>
      </c>
      <c r="B114" s="72" t="s">
        <v>92</v>
      </c>
      <c r="C114" s="425">
        <f t="shared" si="54"/>
        <v>0.25233742778635532</v>
      </c>
      <c r="D114" s="425">
        <f t="shared" si="54"/>
        <v>0.39531908894662066</v>
      </c>
      <c r="E114" s="425">
        <f t="shared" si="54"/>
        <v>1.8189811739765006E-2</v>
      </c>
      <c r="F114" s="425">
        <f t="shared" si="54"/>
        <v>5.2239610706799212E-3</v>
      </c>
      <c r="G114" s="425">
        <f t="shared" si="54"/>
        <v>7.7949231584151148E-3</v>
      </c>
      <c r="H114" s="425">
        <f t="shared" si="54"/>
        <v>0.32113478729816397</v>
      </c>
      <c r="I114" s="242"/>
      <c r="J114" s="426">
        <f t="shared" si="55"/>
        <v>1</v>
      </c>
    </row>
    <row r="115" spans="1:10" s="200" customFormat="1" ht="15.75">
      <c r="A115" s="237" t="s">
        <v>97</v>
      </c>
      <c r="B115" s="72" t="s">
        <v>98</v>
      </c>
      <c r="C115" s="425">
        <f t="shared" si="54"/>
        <v>0.61371624162850702</v>
      </c>
      <c r="D115" s="425">
        <f t="shared" si="54"/>
        <v>0.11897205512577133</v>
      </c>
      <c r="E115" s="425">
        <f t="shared" si="54"/>
        <v>2.0300853468918838E-3</v>
      </c>
      <c r="F115" s="425">
        <f t="shared" si="54"/>
        <v>3.1634650461377954E-4</v>
      </c>
      <c r="G115" s="425">
        <f t="shared" si="54"/>
        <v>5.7049381870312634E-3</v>
      </c>
      <c r="H115" s="425">
        <f t="shared" si="54"/>
        <v>0.25926033320718472</v>
      </c>
      <c r="I115" s="242"/>
      <c r="J115" s="426">
        <f t="shared" si="55"/>
        <v>1</v>
      </c>
    </row>
    <row r="116" spans="1:10" s="200" customFormat="1" ht="15.75">
      <c r="A116" s="237" t="s">
        <v>107</v>
      </c>
      <c r="B116" s="72" t="s">
        <v>108</v>
      </c>
      <c r="C116" s="425">
        <f t="shared" si="54"/>
        <v>0.71112648701817927</v>
      </c>
      <c r="D116" s="425">
        <f t="shared" si="54"/>
        <v>0.11444159171411927</v>
      </c>
      <c r="E116" s="425">
        <f t="shared" si="54"/>
        <v>5.3564716344688415E-2</v>
      </c>
      <c r="F116" s="425">
        <f t="shared" si="54"/>
        <v>0</v>
      </c>
      <c r="G116" s="425">
        <f t="shared" si="54"/>
        <v>1.0527312482290522E-2</v>
      </c>
      <c r="H116" s="425">
        <f t="shared" si="54"/>
        <v>0.11033989244072263</v>
      </c>
      <c r="I116" s="242"/>
      <c r="J116" s="426">
        <f t="shared" si="55"/>
        <v>1.0000000000000002</v>
      </c>
    </row>
    <row r="117" spans="1:10" s="200" customFormat="1" ht="15.75">
      <c r="A117" s="237" t="s">
        <v>115</v>
      </c>
      <c r="B117" s="72" t="s">
        <v>116</v>
      </c>
      <c r="C117" s="425">
        <f t="shared" si="54"/>
        <v>0.27323878529386825</v>
      </c>
      <c r="D117" s="425">
        <f t="shared" si="54"/>
        <v>0.38798159697857754</v>
      </c>
      <c r="E117" s="425">
        <f t="shared" si="54"/>
        <v>3.5574036283501649E-2</v>
      </c>
      <c r="F117" s="425">
        <f t="shared" si="54"/>
        <v>1.7170276732344364E-2</v>
      </c>
      <c r="G117" s="425">
        <f t="shared" si="54"/>
        <v>3.9674121139162116E-3</v>
      </c>
      <c r="H117" s="425">
        <f t="shared" si="54"/>
        <v>0.28206789259779186</v>
      </c>
      <c r="I117" s="242"/>
      <c r="J117" s="426">
        <f t="shared" si="55"/>
        <v>0.99999999999999989</v>
      </c>
    </row>
    <row r="118" spans="1:10" s="200" customFormat="1" ht="15.75">
      <c r="A118" s="237" t="s">
        <v>125</v>
      </c>
      <c r="B118" s="72" t="s">
        <v>1208</v>
      </c>
      <c r="C118" s="425">
        <f t="shared" si="54"/>
        <v>0.61690917082427799</v>
      </c>
      <c r="D118" s="425">
        <f t="shared" si="54"/>
        <v>6.1251701738648044E-2</v>
      </c>
      <c r="E118" s="425">
        <f t="shared" si="54"/>
        <v>3.6389777367380693E-2</v>
      </c>
      <c r="F118" s="425">
        <f t="shared" si="54"/>
        <v>0.12352909142882559</v>
      </c>
      <c r="G118" s="425">
        <f t="shared" si="54"/>
        <v>3.1936565415228622E-2</v>
      </c>
      <c r="H118" s="425">
        <f t="shared" si="54"/>
        <v>0.12998369322563924</v>
      </c>
      <c r="I118" s="242"/>
      <c r="J118" s="426">
        <f t="shared" si="55"/>
        <v>1.0000000000000002</v>
      </c>
    </row>
    <row r="119" spans="1:10" s="200" customFormat="1" ht="15.75">
      <c r="A119" s="237" t="s">
        <v>127</v>
      </c>
      <c r="B119" s="72" t="s">
        <v>128</v>
      </c>
      <c r="C119" s="425">
        <f t="shared" si="54"/>
        <v>0.4479891360587675</v>
      </c>
      <c r="D119" s="425">
        <f t="shared" si="54"/>
        <v>0.30100405804779673</v>
      </c>
      <c r="E119" s="425">
        <f t="shared" si="54"/>
        <v>1.3781112876188807E-2</v>
      </c>
      <c r="F119" s="425">
        <f t="shared" si="54"/>
        <v>0.15251182663697227</v>
      </c>
      <c r="G119" s="425">
        <f t="shared" si="54"/>
        <v>2.3330137658648145E-4</v>
      </c>
      <c r="H119" s="425">
        <f t="shared" si="54"/>
        <v>8.4480565003688307E-2</v>
      </c>
      <c r="I119" s="242"/>
      <c r="J119" s="426">
        <f t="shared" si="55"/>
        <v>1</v>
      </c>
    </row>
    <row r="120" spans="1:10" s="200" customFormat="1" ht="15.75">
      <c r="A120" s="237" t="s">
        <v>254</v>
      </c>
      <c r="B120" s="72" t="s">
        <v>202</v>
      </c>
      <c r="C120" s="847" t="s">
        <v>1255</v>
      </c>
      <c r="D120" s="847"/>
      <c r="E120" s="847"/>
      <c r="F120" s="847"/>
      <c r="G120" s="847"/>
      <c r="H120" s="847"/>
      <c r="I120" s="242"/>
      <c r="J120" s="426">
        <f t="shared" si="55"/>
        <v>0</v>
      </c>
    </row>
    <row r="121" spans="1:10" s="200" customFormat="1" ht="15.75">
      <c r="A121" s="237" t="s">
        <v>255</v>
      </c>
      <c r="B121" s="72" t="s">
        <v>227</v>
      </c>
      <c r="C121" s="673">
        <v>0</v>
      </c>
      <c r="D121" s="674">
        <v>0</v>
      </c>
      <c r="E121" s="674">
        <v>0</v>
      </c>
      <c r="F121" s="674">
        <v>0</v>
      </c>
      <c r="G121" s="674">
        <v>1</v>
      </c>
      <c r="H121" s="675">
        <v>0</v>
      </c>
      <c r="I121" s="242" t="s">
        <v>1249</v>
      </c>
      <c r="J121" s="426">
        <f t="shared" si="55"/>
        <v>1</v>
      </c>
    </row>
    <row r="122" spans="1:10" s="200" customFormat="1" ht="15.75">
      <c r="A122" s="237" t="s">
        <v>256</v>
      </c>
      <c r="B122" s="72" t="s">
        <v>372</v>
      </c>
      <c r="C122" s="676">
        <v>0</v>
      </c>
      <c r="D122" s="425">
        <v>0</v>
      </c>
      <c r="E122" s="425">
        <v>0</v>
      </c>
      <c r="F122" s="425">
        <v>0</v>
      </c>
      <c r="G122" s="425">
        <v>1</v>
      </c>
      <c r="H122" s="677">
        <v>0</v>
      </c>
      <c r="I122" s="242" t="s">
        <v>1249</v>
      </c>
      <c r="J122" s="426">
        <f t="shared" si="55"/>
        <v>1</v>
      </c>
    </row>
    <row r="123" spans="1:10" s="200" customFormat="1" ht="15.75">
      <c r="A123" s="237" t="s">
        <v>370</v>
      </c>
      <c r="B123" s="72" t="s">
        <v>371</v>
      </c>
      <c r="C123" s="676">
        <v>0</v>
      </c>
      <c r="D123" s="425">
        <v>0</v>
      </c>
      <c r="E123" s="425">
        <v>0</v>
      </c>
      <c r="F123" s="425">
        <v>0</v>
      </c>
      <c r="G123" s="425">
        <v>1</v>
      </c>
      <c r="H123" s="677">
        <v>0</v>
      </c>
      <c r="I123" s="242" t="s">
        <v>1249</v>
      </c>
      <c r="J123" s="426">
        <f t="shared" si="55"/>
        <v>1</v>
      </c>
    </row>
    <row r="124" spans="1:10" s="200" customFormat="1" ht="15.75">
      <c r="A124" s="237" t="s">
        <v>381</v>
      </c>
      <c r="B124" s="72" t="s">
        <v>382</v>
      </c>
      <c r="C124" s="678">
        <v>0</v>
      </c>
      <c r="D124" s="679">
        <v>0</v>
      </c>
      <c r="E124" s="679">
        <v>0</v>
      </c>
      <c r="F124" s="679">
        <v>0</v>
      </c>
      <c r="G124" s="679">
        <v>1</v>
      </c>
      <c r="H124" s="680">
        <v>0</v>
      </c>
      <c r="I124" s="242" t="s">
        <v>1249</v>
      </c>
      <c r="J124" s="426">
        <f t="shared" si="55"/>
        <v>1</v>
      </c>
    </row>
    <row r="125" spans="1:10" s="200" customFormat="1" ht="15.75">
      <c r="A125" s="237" t="s">
        <v>257</v>
      </c>
      <c r="B125" s="72" t="s">
        <v>194</v>
      </c>
      <c r="C125" s="425">
        <f t="shared" ref="C125:H126" si="56">C234/$L234</f>
        <v>6.1333350013176448E-2</v>
      </c>
      <c r="D125" s="425">
        <f t="shared" si="56"/>
        <v>0.75388169912878633</v>
      </c>
      <c r="E125" s="425">
        <f t="shared" si="56"/>
        <v>9.8061308672606484E-2</v>
      </c>
      <c r="F125" s="425">
        <f t="shared" si="56"/>
        <v>8.829233266043682E-4</v>
      </c>
      <c r="G125" s="425">
        <f t="shared" si="56"/>
        <v>2.702826510013372E-4</v>
      </c>
      <c r="H125" s="425">
        <f t="shared" si="56"/>
        <v>8.5570436207825021E-2</v>
      </c>
      <c r="I125" s="242"/>
      <c r="J125" s="426">
        <f t="shared" si="55"/>
        <v>1</v>
      </c>
    </row>
    <row r="126" spans="1:10" s="200" customFormat="1" ht="15.75">
      <c r="A126" s="237" t="s">
        <v>159</v>
      </c>
      <c r="B126" s="72" t="s">
        <v>203</v>
      </c>
      <c r="C126" s="425">
        <f t="shared" si="56"/>
        <v>4.2155124822116467E-3</v>
      </c>
      <c r="D126" s="425">
        <f t="shared" si="56"/>
        <v>2.4648191899003566E-2</v>
      </c>
      <c r="E126" s="425">
        <f>E235/$L235</f>
        <v>0.89012329074090868</v>
      </c>
      <c r="F126" s="425">
        <f t="shared" si="56"/>
        <v>5.999496577405594E-4</v>
      </c>
      <c r="G126" s="425">
        <f t="shared" si="56"/>
        <v>0</v>
      </c>
      <c r="H126" s="425">
        <f t="shared" si="56"/>
        <v>8.041305522013549E-2</v>
      </c>
      <c r="I126" s="242"/>
      <c r="J126" s="426">
        <f t="shared" si="55"/>
        <v>1</v>
      </c>
    </row>
    <row r="127" spans="1:10" s="200" customFormat="1" ht="15.75">
      <c r="A127" s="237" t="s">
        <v>258</v>
      </c>
      <c r="B127" s="72" t="s">
        <v>766</v>
      </c>
      <c r="C127" s="681">
        <v>0</v>
      </c>
      <c r="D127" s="682">
        <v>0</v>
      </c>
      <c r="E127" s="682">
        <v>1</v>
      </c>
      <c r="F127" s="682">
        <v>0</v>
      </c>
      <c r="G127" s="682">
        <v>0</v>
      </c>
      <c r="H127" s="683">
        <v>0</v>
      </c>
      <c r="I127" s="242" t="s">
        <v>1249</v>
      </c>
      <c r="J127" s="426">
        <f t="shared" si="55"/>
        <v>1</v>
      </c>
    </row>
    <row r="128" spans="1:10" s="200" customFormat="1" ht="15.75">
      <c r="A128" s="237" t="s">
        <v>259</v>
      </c>
      <c r="B128" s="72" t="s">
        <v>263</v>
      </c>
      <c r="C128" s="425">
        <f t="shared" ref="C128:H133" si="57">C236/$L236</f>
        <v>0.12581017268169334</v>
      </c>
      <c r="D128" s="425">
        <f t="shared" si="57"/>
        <v>0.39523704591370051</v>
      </c>
      <c r="E128" s="425">
        <f t="shared" si="57"/>
        <v>0.33321435409863659</v>
      </c>
      <c r="F128" s="425">
        <f t="shared" si="57"/>
        <v>7.705305659554304E-2</v>
      </c>
      <c r="G128" s="425">
        <f t="shared" si="57"/>
        <v>1.399011089462669E-3</v>
      </c>
      <c r="H128" s="425">
        <f t="shared" si="57"/>
        <v>6.7286359620963965E-2</v>
      </c>
      <c r="I128" s="242"/>
      <c r="J128" s="426">
        <f t="shared" si="55"/>
        <v>1</v>
      </c>
    </row>
    <row r="129" spans="1:13" s="200" customFormat="1" ht="15.75">
      <c r="A129" s="237" t="s">
        <v>171</v>
      </c>
      <c r="B129" s="72" t="s">
        <v>172</v>
      </c>
      <c r="C129" s="425">
        <f>C237/$L237</f>
        <v>8.169949237323786E-4</v>
      </c>
      <c r="D129" s="425">
        <f t="shared" si="57"/>
        <v>1.746273414371786E-3</v>
      </c>
      <c r="E129" s="425">
        <f t="shared" si="57"/>
        <v>0.95135507972351852</v>
      </c>
      <c r="F129" s="425">
        <f t="shared" si="57"/>
        <v>5.5410391120281797E-4</v>
      </c>
      <c r="G129" s="425">
        <f t="shared" si="57"/>
        <v>3.0411886966040785E-3</v>
      </c>
      <c r="H129" s="425">
        <f t="shared" si="57"/>
        <v>4.2486359330570406E-2</v>
      </c>
      <c r="I129" s="242"/>
      <c r="J129" s="426">
        <f t="shared" si="55"/>
        <v>1</v>
      </c>
    </row>
    <row r="130" spans="1:13" s="200" customFormat="1" ht="15.75">
      <c r="A130" s="237" t="s">
        <v>260</v>
      </c>
      <c r="B130" s="72" t="s">
        <v>264</v>
      </c>
      <c r="C130" s="425">
        <f t="shared" si="57"/>
        <v>0.11317120417771571</v>
      </c>
      <c r="D130" s="425">
        <f t="shared" si="57"/>
        <v>7.657624423492336E-2</v>
      </c>
      <c r="E130" s="425">
        <f t="shared" si="57"/>
        <v>0.6302933605121992</v>
      </c>
      <c r="F130" s="425">
        <f t="shared" si="57"/>
        <v>5.3131640740662293E-3</v>
      </c>
      <c r="G130" s="425">
        <f t="shared" si="57"/>
        <v>1.5024745443694861E-3</v>
      </c>
      <c r="H130" s="425">
        <f t="shared" si="57"/>
        <v>0.17314355245672602</v>
      </c>
      <c r="I130" s="242"/>
      <c r="J130" s="426">
        <f t="shared" si="55"/>
        <v>1</v>
      </c>
    </row>
    <row r="131" spans="1:13" s="200" customFormat="1" ht="15.75">
      <c r="A131" s="237" t="s">
        <v>175</v>
      </c>
      <c r="B131" s="72" t="s">
        <v>373</v>
      </c>
      <c r="C131" s="425">
        <f t="shared" si="57"/>
        <v>5.2086911436264888E-3</v>
      </c>
      <c r="D131" s="425">
        <f t="shared" si="57"/>
        <v>0.28424528966670753</v>
      </c>
      <c r="E131" s="425">
        <f t="shared" si="57"/>
        <v>0.17782413547899564</v>
      </c>
      <c r="F131" s="425">
        <f t="shared" si="57"/>
        <v>2.1498314624980516E-3</v>
      </c>
      <c r="G131" s="425">
        <f t="shared" si="57"/>
        <v>0.34843031865400409</v>
      </c>
      <c r="H131" s="425">
        <f t="shared" si="57"/>
        <v>0.1821417335941681</v>
      </c>
      <c r="I131" s="242"/>
      <c r="J131" s="426">
        <f t="shared" si="55"/>
        <v>0.99999999999999989</v>
      </c>
      <c r="L131" s="36"/>
    </row>
    <row r="132" spans="1:13" s="200" customFormat="1" ht="15.75">
      <c r="A132" s="237" t="s">
        <v>189</v>
      </c>
      <c r="B132" s="72" t="s">
        <v>190</v>
      </c>
      <c r="C132" s="425">
        <f t="shared" si="57"/>
        <v>0.68344556253588806</v>
      </c>
      <c r="D132" s="425">
        <f t="shared" si="57"/>
        <v>3.9462669971638967E-5</v>
      </c>
      <c r="E132" s="425">
        <f t="shared" si="57"/>
        <v>0.10235969402855613</v>
      </c>
      <c r="F132" s="425">
        <f t="shared" si="57"/>
        <v>5.0512217563697879E-5</v>
      </c>
      <c r="G132" s="425">
        <f t="shared" si="57"/>
        <v>2.2980428146817757E-3</v>
      </c>
      <c r="H132" s="425">
        <f t="shared" si="57"/>
        <v>0.21180672573333875</v>
      </c>
      <c r="I132" s="242"/>
      <c r="J132" s="426">
        <f t="shared" si="55"/>
        <v>1.0000000000000002</v>
      </c>
      <c r="L132" s="36"/>
    </row>
    <row r="133" spans="1:13" s="200" customFormat="1" ht="15.75">
      <c r="A133" s="237" t="s">
        <v>262</v>
      </c>
      <c r="B133" s="72" t="s">
        <v>265</v>
      </c>
      <c r="C133" s="425">
        <f t="shared" si="57"/>
        <v>0.19021154688561737</v>
      </c>
      <c r="D133" s="425">
        <f t="shared" si="57"/>
        <v>0.32297159431281464</v>
      </c>
      <c r="E133" s="425">
        <f t="shared" si="57"/>
        <v>7.0753034484067737E-2</v>
      </c>
      <c r="F133" s="425">
        <f t="shared" si="57"/>
        <v>3.1416450657787962E-2</v>
      </c>
      <c r="G133" s="425">
        <f t="shared" si="57"/>
        <v>9.500928938747032E-3</v>
      </c>
      <c r="H133" s="425">
        <f t="shared" si="57"/>
        <v>0.37514644472096537</v>
      </c>
      <c r="I133" s="242"/>
      <c r="J133" s="426">
        <f t="shared" si="55"/>
        <v>1</v>
      </c>
    </row>
    <row r="134" spans="1:13" ht="15.75">
      <c r="B134" s="72" t="s">
        <v>1015</v>
      </c>
      <c r="C134" s="681">
        <v>1</v>
      </c>
      <c r="D134" s="682">
        <v>0</v>
      </c>
      <c r="E134" s="682">
        <v>0</v>
      </c>
      <c r="F134" s="682">
        <v>0</v>
      </c>
      <c r="G134" s="682">
        <v>0</v>
      </c>
      <c r="H134" s="683">
        <v>0</v>
      </c>
      <c r="I134" s="242" t="s">
        <v>1249</v>
      </c>
      <c r="J134" s="426">
        <f t="shared" si="55"/>
        <v>1</v>
      </c>
    </row>
    <row r="135" spans="1:13" ht="15.75">
      <c r="I135" s="242"/>
    </row>
    <row r="136" spans="1:13" ht="15.75">
      <c r="I136" s="242"/>
    </row>
    <row r="139" spans="1:13" s="561" customFormat="1" ht="15.75">
      <c r="A139" s="558" t="s">
        <v>1217</v>
      </c>
      <c r="B139" s="559"/>
      <c r="C139" s="560"/>
      <c r="D139" s="560"/>
      <c r="E139" s="560"/>
      <c r="F139" s="560"/>
      <c r="G139" s="560"/>
      <c r="H139" s="560"/>
      <c r="I139" s="560"/>
      <c r="J139" s="560"/>
      <c r="K139" s="560"/>
    </row>
    <row r="140" spans="1:13" s="242" customFormat="1" ht="15.75">
      <c r="A140" s="242" t="s">
        <v>505</v>
      </c>
    </row>
    <row r="141" spans="1:13" s="200" customFormat="1" ht="15.75">
      <c r="A141" s="237" t="s">
        <v>21</v>
      </c>
      <c r="B141" s="72" t="s">
        <v>198</v>
      </c>
      <c r="C141" s="105">
        <f>[1]Treatment!D92</f>
        <v>0</v>
      </c>
      <c r="D141" s="105">
        <f>[1]Treatment!E92</f>
        <v>39.636499999999998</v>
      </c>
      <c r="E141" s="105">
        <f>[1]Treatment!F92</f>
        <v>0</v>
      </c>
      <c r="F141" s="105">
        <f>[1]Treatment!G92</f>
        <v>0</v>
      </c>
      <c r="G141" s="105">
        <f>[1]Treatment!H92</f>
        <v>0</v>
      </c>
      <c r="H141" s="105">
        <f>[1]Treatment!I92</f>
        <v>68.835000000000008</v>
      </c>
      <c r="I141" s="105">
        <f>[1]Treatment!J92</f>
        <v>0</v>
      </c>
      <c r="J141" s="105">
        <f>[1]Treatment!K92</f>
        <v>0.8</v>
      </c>
      <c r="K141" s="424">
        <f>SUM(C141:J141)</f>
        <v>109.2715</v>
      </c>
      <c r="L141" s="432">
        <f>SUM(C141:H141)</f>
        <v>108.47150000000001</v>
      </c>
      <c r="M141" s="242"/>
    </row>
    <row r="142" spans="1:13" s="200" customFormat="1" ht="15.75">
      <c r="A142" s="237" t="s">
        <v>29</v>
      </c>
      <c r="B142" s="72" t="s">
        <v>30</v>
      </c>
      <c r="C142" s="105">
        <f>[1]Treatment!D93</f>
        <v>0.26</v>
      </c>
      <c r="D142" s="105">
        <f>[1]Treatment!E93</f>
        <v>21448.286535999989</v>
      </c>
      <c r="E142" s="105">
        <f>[1]Treatment!F93</f>
        <v>0</v>
      </c>
      <c r="F142" s="105">
        <f>[1]Treatment!G93</f>
        <v>0</v>
      </c>
      <c r="G142" s="105">
        <f>[1]Treatment!H93</f>
        <v>0</v>
      </c>
      <c r="H142" s="105">
        <f>[1]Treatment!I93</f>
        <v>184.42588000000032</v>
      </c>
      <c r="I142" s="105">
        <f>[1]Treatment!J93</f>
        <v>0.77800000000000002</v>
      </c>
      <c r="J142" s="105">
        <f>[1]Treatment!K93</f>
        <v>114.05</v>
      </c>
      <c r="K142" s="424">
        <f t="shared" ref="K142:K163" si="58">SUM(C142:J142)</f>
        <v>21747.800415999984</v>
      </c>
      <c r="L142" s="432">
        <f t="shared" ref="L142:L163" si="59">SUM(C142:H142)</f>
        <v>21632.972415999986</v>
      </c>
      <c r="M142" s="242"/>
    </row>
    <row r="143" spans="1:13" s="200" customFormat="1" ht="15.75">
      <c r="A143" s="237" t="s">
        <v>33</v>
      </c>
      <c r="B143" s="72" t="s">
        <v>34</v>
      </c>
      <c r="C143" s="105">
        <f>[1]Treatment!D94</f>
        <v>42.5</v>
      </c>
      <c r="D143" s="105">
        <f>[1]Treatment!E94</f>
        <v>4171.6040499999999</v>
      </c>
      <c r="E143" s="105">
        <f>[1]Treatment!F94</f>
        <v>0</v>
      </c>
      <c r="F143" s="105">
        <f>[1]Treatment!G94</f>
        <v>0</v>
      </c>
      <c r="G143" s="105">
        <f>[1]Treatment!H94</f>
        <v>0</v>
      </c>
      <c r="H143" s="105">
        <f>[1]Treatment!I94</f>
        <v>399.66164999999978</v>
      </c>
      <c r="I143" s="105">
        <f>[1]Treatment!J94</f>
        <v>0</v>
      </c>
      <c r="J143" s="105">
        <f>[1]Treatment!K94</f>
        <v>22.74</v>
      </c>
      <c r="K143" s="424">
        <f t="shared" si="58"/>
        <v>4636.5056999999997</v>
      </c>
      <c r="L143" s="432">
        <f t="shared" si="59"/>
        <v>4613.7656999999999</v>
      </c>
      <c r="M143" s="242"/>
    </row>
    <row r="144" spans="1:13" s="200" customFormat="1" ht="15.75">
      <c r="A144" s="237" t="s">
        <v>43</v>
      </c>
      <c r="B144" s="72" t="s">
        <v>44</v>
      </c>
      <c r="C144" s="105">
        <f>[1]Treatment!D95</f>
        <v>39.567050000000002</v>
      </c>
      <c r="D144" s="105">
        <f>[1]Treatment!E95</f>
        <v>53.700133999999991</v>
      </c>
      <c r="E144" s="105">
        <f>[1]Treatment!F95</f>
        <v>70.199999999999989</v>
      </c>
      <c r="F144" s="105">
        <f>[1]Treatment!G95</f>
        <v>0</v>
      </c>
      <c r="G144" s="105">
        <f>[1]Treatment!H95</f>
        <v>0</v>
      </c>
      <c r="H144" s="105">
        <f>[1]Treatment!I95</f>
        <v>44.926400000000015</v>
      </c>
      <c r="I144" s="105">
        <f>[1]Treatment!J95</f>
        <v>2E-3</v>
      </c>
      <c r="J144" s="105">
        <f>[1]Treatment!K95</f>
        <v>0.17949999999999999</v>
      </c>
      <c r="K144" s="424">
        <f t="shared" si="58"/>
        <v>208.57508399999998</v>
      </c>
      <c r="L144" s="432">
        <f t="shared" si="59"/>
        <v>208.39358399999998</v>
      </c>
      <c r="M144" s="242"/>
    </row>
    <row r="145" spans="1:13" s="200" customFormat="1" ht="15.75">
      <c r="A145" s="237" t="s">
        <v>63</v>
      </c>
      <c r="B145" s="72" t="s">
        <v>64</v>
      </c>
      <c r="C145" s="105">
        <f>[1]Treatment!D96</f>
        <v>48706.873319999911</v>
      </c>
      <c r="D145" s="105">
        <f>[1]Treatment!E96</f>
        <v>1152.9108999999999</v>
      </c>
      <c r="E145" s="105">
        <f>[1]Treatment!F96</f>
        <v>0</v>
      </c>
      <c r="F145" s="105">
        <f>[1]Treatment!G96</f>
        <v>0</v>
      </c>
      <c r="G145" s="105">
        <f>[1]Treatment!H96</f>
        <v>0</v>
      </c>
      <c r="H145" s="105">
        <f>[1]Treatment!I96</f>
        <v>673.18549999999982</v>
      </c>
      <c r="I145" s="105">
        <f>[1]Treatment!J96</f>
        <v>0</v>
      </c>
      <c r="J145" s="105">
        <f>[1]Treatment!K96</f>
        <v>1032.9169999999999</v>
      </c>
      <c r="K145" s="424">
        <f t="shared" si="58"/>
        <v>51565.886719999915</v>
      </c>
      <c r="L145" s="432">
        <f t="shared" si="59"/>
        <v>50532.969719999914</v>
      </c>
      <c r="M145" s="242"/>
    </row>
    <row r="146" spans="1:13" s="200" customFormat="1" ht="15.75">
      <c r="A146" s="237" t="s">
        <v>75</v>
      </c>
      <c r="B146" s="72" t="s">
        <v>76</v>
      </c>
      <c r="C146" s="105">
        <f>[1]Treatment!D97</f>
        <v>15747.562399999981</v>
      </c>
      <c r="D146" s="105">
        <f>[1]Treatment!E97</f>
        <v>169.82359999999997</v>
      </c>
      <c r="E146" s="105">
        <f>[1]Treatment!F97</f>
        <v>10151.200179999998</v>
      </c>
      <c r="F146" s="105">
        <f>[1]Treatment!G97</f>
        <v>0</v>
      </c>
      <c r="G146" s="105">
        <f>[1]Treatment!H97</f>
        <v>0</v>
      </c>
      <c r="H146" s="105">
        <f>[1]Treatment!I97</f>
        <v>104.36149999999999</v>
      </c>
      <c r="I146" s="105">
        <f>[1]Treatment!J97</f>
        <v>0.8</v>
      </c>
      <c r="J146" s="105">
        <f>[1]Treatment!K97</f>
        <v>0</v>
      </c>
      <c r="K146" s="424">
        <f t="shared" si="58"/>
        <v>26173.747679999975</v>
      </c>
      <c r="L146" s="432">
        <f t="shared" si="59"/>
        <v>26172.947679999976</v>
      </c>
      <c r="M146" s="242"/>
    </row>
    <row r="147" spans="1:13" s="200" customFormat="1" ht="15.75">
      <c r="A147" s="237" t="s">
        <v>253</v>
      </c>
      <c r="B147" s="72" t="s">
        <v>193</v>
      </c>
      <c r="C147" s="105">
        <f>[1]Treatment!D98</f>
        <v>0.33989999999999998</v>
      </c>
      <c r="D147" s="105">
        <f>[1]Treatment!E98</f>
        <v>3594.0870399999999</v>
      </c>
      <c r="E147" s="105">
        <f>[1]Treatment!F98</f>
        <v>15.98</v>
      </c>
      <c r="F147" s="105">
        <f>[1]Treatment!G98</f>
        <v>0</v>
      </c>
      <c r="G147" s="105">
        <f>[1]Treatment!H98</f>
        <v>0</v>
      </c>
      <c r="H147" s="105">
        <f>[1]Treatment!I98</f>
        <v>84.792500000000004</v>
      </c>
      <c r="I147" s="105">
        <f>[1]Treatment!J98</f>
        <v>0</v>
      </c>
      <c r="J147" s="105">
        <f>[1]Treatment!K98</f>
        <v>0</v>
      </c>
      <c r="K147" s="424">
        <f t="shared" si="58"/>
        <v>3695.1994399999999</v>
      </c>
      <c r="L147" s="432">
        <f t="shared" si="59"/>
        <v>3695.1994399999999</v>
      </c>
      <c r="M147" s="242"/>
    </row>
    <row r="148" spans="1:13" s="200" customFormat="1" ht="15.75">
      <c r="A148" s="238" t="s">
        <v>87</v>
      </c>
      <c r="B148" s="72" t="s">
        <v>88</v>
      </c>
      <c r="C148" s="105">
        <f>[1]Treatment!D99</f>
        <v>0.48899999999999999</v>
      </c>
      <c r="D148" s="105">
        <f>[1]Treatment!E99</f>
        <v>76.086999999999989</v>
      </c>
      <c r="E148" s="105">
        <f>[1]Treatment!F99</f>
        <v>0</v>
      </c>
      <c r="F148" s="105">
        <f>[1]Treatment!G99</f>
        <v>0</v>
      </c>
      <c r="G148" s="105">
        <f>[1]Treatment!H99</f>
        <v>0</v>
      </c>
      <c r="H148" s="105">
        <f>[1]Treatment!I99</f>
        <v>23.990919999999988</v>
      </c>
      <c r="I148" s="105">
        <f>[1]Treatment!J99</f>
        <v>0</v>
      </c>
      <c r="J148" s="105">
        <f>[1]Treatment!K99</f>
        <v>0</v>
      </c>
      <c r="K148" s="424">
        <f t="shared" si="58"/>
        <v>100.56691999999998</v>
      </c>
      <c r="L148" s="432">
        <f t="shared" si="59"/>
        <v>100.56691999999998</v>
      </c>
      <c r="M148" s="242"/>
    </row>
    <row r="149" spans="1:13" s="200" customFormat="1" ht="15.75">
      <c r="A149" s="237" t="s">
        <v>91</v>
      </c>
      <c r="B149" s="72" t="s">
        <v>92</v>
      </c>
      <c r="C149" s="105">
        <f>[1]Treatment!D100</f>
        <v>415.63499999999999</v>
      </c>
      <c r="D149" s="105">
        <f>[1]Treatment!E100</f>
        <v>14885.909869999981</v>
      </c>
      <c r="E149" s="105">
        <f>[1]Treatment!F100</f>
        <v>0</v>
      </c>
      <c r="F149" s="105">
        <f>[1]Treatment!G100</f>
        <v>28.48</v>
      </c>
      <c r="G149" s="105">
        <f>[1]Treatment!H100</f>
        <v>3.06</v>
      </c>
      <c r="H149" s="105">
        <f>[1]Treatment!I100</f>
        <v>6631.0025599999944</v>
      </c>
      <c r="I149" s="105">
        <f>[1]Treatment!J100</f>
        <v>27.298999999999999</v>
      </c>
      <c r="J149" s="105">
        <f>[1]Treatment!K100</f>
        <v>3.3450000000000002</v>
      </c>
      <c r="K149" s="424">
        <f t="shared" si="58"/>
        <v>21994.731429999974</v>
      </c>
      <c r="L149" s="432">
        <f t="shared" si="59"/>
        <v>21964.087429999974</v>
      </c>
      <c r="M149" s="242"/>
    </row>
    <row r="150" spans="1:13" s="200" customFormat="1" ht="15.75">
      <c r="A150" s="237" t="s">
        <v>97</v>
      </c>
      <c r="B150" s="72" t="s">
        <v>98</v>
      </c>
      <c r="C150" s="105">
        <f>[1]Treatment!D101</f>
        <v>352.00600000000014</v>
      </c>
      <c r="D150" s="105">
        <f>[1]Treatment!E101</f>
        <v>2518.8138210000002</v>
      </c>
      <c r="E150" s="105">
        <f>[1]Treatment!F101</f>
        <v>0</v>
      </c>
      <c r="F150" s="105">
        <f>[1]Treatment!G101</f>
        <v>0</v>
      </c>
      <c r="G150" s="105">
        <f>[1]Treatment!H101</f>
        <v>0.8</v>
      </c>
      <c r="H150" s="105">
        <f>[1]Treatment!I101</f>
        <v>1902.517009999988</v>
      </c>
      <c r="I150" s="105">
        <f>[1]Treatment!J101</f>
        <v>0.15</v>
      </c>
      <c r="J150" s="105">
        <f>[1]Treatment!K101</f>
        <v>7.1079999999999997</v>
      </c>
      <c r="K150" s="424">
        <f t="shared" si="58"/>
        <v>4781.3948309999887</v>
      </c>
      <c r="L150" s="432">
        <f t="shared" si="59"/>
        <v>4774.1368309999889</v>
      </c>
      <c r="M150" s="242"/>
    </row>
    <row r="151" spans="1:13" s="200" customFormat="1" ht="15.75">
      <c r="A151" s="237" t="s">
        <v>107</v>
      </c>
      <c r="B151" s="72" t="s">
        <v>108</v>
      </c>
      <c r="C151" s="105">
        <f>[1]Treatment!D102</f>
        <v>0</v>
      </c>
      <c r="D151" s="105">
        <f>[1]Treatment!E102</f>
        <v>224.11260000000001</v>
      </c>
      <c r="E151" s="105">
        <f>[1]Treatment!F102</f>
        <v>14.24</v>
      </c>
      <c r="F151" s="105">
        <f>[1]Treatment!G102</f>
        <v>0</v>
      </c>
      <c r="G151" s="105">
        <f>[1]Treatment!H102</f>
        <v>0</v>
      </c>
      <c r="H151" s="105">
        <f>[1]Treatment!I102</f>
        <v>99.146100000000018</v>
      </c>
      <c r="I151" s="105">
        <f>[1]Treatment!J102</f>
        <v>0</v>
      </c>
      <c r="J151" s="105">
        <f>[1]Treatment!K102</f>
        <v>0</v>
      </c>
      <c r="K151" s="424">
        <f t="shared" si="58"/>
        <v>337.49870000000004</v>
      </c>
      <c r="L151" s="432">
        <f t="shared" si="59"/>
        <v>337.49870000000004</v>
      </c>
      <c r="M151" s="242"/>
    </row>
    <row r="152" spans="1:13" s="200" customFormat="1" ht="15.75">
      <c r="A152" s="237" t="s">
        <v>115</v>
      </c>
      <c r="B152" s="72" t="s">
        <v>116</v>
      </c>
      <c r="C152" s="105">
        <f>[1]Treatment!D103</f>
        <v>12267.738500000001</v>
      </c>
      <c r="D152" s="105">
        <f>[1]Treatment!E103</f>
        <v>107052.16075499993</v>
      </c>
      <c r="E152" s="105">
        <f>[1]Treatment!F103</f>
        <v>25.885999999999999</v>
      </c>
      <c r="F152" s="105">
        <f>[1]Treatment!G103</f>
        <v>410.19</v>
      </c>
      <c r="G152" s="105">
        <f>[1]Treatment!H103</f>
        <v>0</v>
      </c>
      <c r="H152" s="105">
        <f>[1]Treatment!I103</f>
        <v>17669.585249999927</v>
      </c>
      <c r="I152" s="105">
        <f>[1]Treatment!J103</f>
        <v>3.1680000000000001</v>
      </c>
      <c r="J152" s="105">
        <f>[1]Treatment!K103</f>
        <v>967.23800000000006</v>
      </c>
      <c r="K152" s="424">
        <f t="shared" si="58"/>
        <v>138395.96650499987</v>
      </c>
      <c r="L152" s="432">
        <f t="shared" si="59"/>
        <v>137425.56050499986</v>
      </c>
      <c r="M152" s="242"/>
    </row>
    <row r="153" spans="1:13" s="200" customFormat="1" ht="15.75">
      <c r="A153" s="237" t="s">
        <v>125</v>
      </c>
      <c r="B153" s="72" t="s">
        <v>1208</v>
      </c>
      <c r="C153" s="105"/>
      <c r="D153" s="105"/>
      <c r="E153" s="105"/>
      <c r="F153" s="105"/>
      <c r="G153" s="105"/>
      <c r="H153" s="105"/>
      <c r="I153" s="105"/>
      <c r="J153" s="105"/>
      <c r="K153" s="424">
        <f t="shared" si="58"/>
        <v>0</v>
      </c>
      <c r="L153" s="432"/>
      <c r="M153" s="242" t="s">
        <v>1248</v>
      </c>
    </row>
    <row r="154" spans="1:13" s="200" customFormat="1" ht="15.75">
      <c r="A154" s="237" t="s">
        <v>127</v>
      </c>
      <c r="B154" s="72" t="s">
        <v>128</v>
      </c>
      <c r="C154" s="105"/>
      <c r="D154" s="105"/>
      <c r="E154" s="105"/>
      <c r="F154" s="105"/>
      <c r="G154" s="105"/>
      <c r="H154" s="105"/>
      <c r="I154" s="105"/>
      <c r="J154" s="105"/>
      <c r="K154" s="424">
        <f t="shared" si="58"/>
        <v>0</v>
      </c>
      <c r="L154" s="432"/>
      <c r="M154" s="242" t="s">
        <v>1248</v>
      </c>
    </row>
    <row r="155" spans="1:13" s="200" customFormat="1" ht="15.75">
      <c r="A155" s="237" t="s">
        <v>254</v>
      </c>
      <c r="B155" s="72" t="s">
        <v>202</v>
      </c>
      <c r="C155" s="105">
        <f>[1]Treatment!D106</f>
        <v>0</v>
      </c>
      <c r="D155" s="105">
        <f>[1]Treatment!E106</f>
        <v>0</v>
      </c>
      <c r="E155" s="105">
        <f>[1]Treatment!F106</f>
        <v>0</v>
      </c>
      <c r="F155" s="105">
        <f>[1]Treatment!G106</f>
        <v>0</v>
      </c>
      <c r="G155" s="105">
        <f>[1]Treatment!H106</f>
        <v>0</v>
      </c>
      <c r="H155" s="105">
        <f>[1]Treatment!I106</f>
        <v>0</v>
      </c>
      <c r="I155" s="105">
        <f>[1]Treatment!J106</f>
        <v>0</v>
      </c>
      <c r="J155" s="105">
        <f>[1]Treatment!K106</f>
        <v>0</v>
      </c>
      <c r="K155" s="424">
        <f t="shared" si="58"/>
        <v>0</v>
      </c>
      <c r="L155" s="432">
        <f t="shared" si="59"/>
        <v>0</v>
      </c>
      <c r="M155" s="242"/>
    </row>
    <row r="156" spans="1:13" s="200" customFormat="1" ht="15.75">
      <c r="A156" s="237" t="s">
        <v>257</v>
      </c>
      <c r="B156" s="72" t="s">
        <v>194</v>
      </c>
      <c r="C156" s="105">
        <f>[1]Treatment!D107</f>
        <v>272.9135</v>
      </c>
      <c r="D156" s="105">
        <f>[1]Treatment!E107</f>
        <v>11420.247320000004</v>
      </c>
      <c r="E156" s="105">
        <f>[1]Treatment!F107</f>
        <v>71.317000000000007</v>
      </c>
      <c r="F156" s="105">
        <f>[1]Treatment!G107</f>
        <v>0</v>
      </c>
      <c r="G156" s="105">
        <f>[1]Treatment!H107</f>
        <v>0</v>
      </c>
      <c r="H156" s="105">
        <f>[1]Treatment!I107</f>
        <v>535.07349999999997</v>
      </c>
      <c r="I156" s="105">
        <f>[1]Treatment!J107</f>
        <v>0</v>
      </c>
      <c r="J156" s="105">
        <f>[1]Treatment!K107</f>
        <v>19.98</v>
      </c>
      <c r="K156" s="424">
        <f t="shared" si="58"/>
        <v>12319.531320000004</v>
      </c>
      <c r="L156" s="432">
        <f t="shared" si="59"/>
        <v>12299.551320000004</v>
      </c>
      <c r="M156" s="242"/>
    </row>
    <row r="157" spans="1:13" s="200" customFormat="1" ht="15.75">
      <c r="A157" s="237" t="s">
        <v>159</v>
      </c>
      <c r="B157" s="72" t="s">
        <v>203</v>
      </c>
      <c r="C157" s="105"/>
      <c r="D157" s="105"/>
      <c r="E157" s="105"/>
      <c r="F157" s="105"/>
      <c r="G157" s="105"/>
      <c r="H157" s="105"/>
      <c r="I157" s="105"/>
      <c r="J157" s="105"/>
      <c r="K157" s="424">
        <f t="shared" si="58"/>
        <v>0</v>
      </c>
      <c r="L157" s="432"/>
      <c r="M157" s="242" t="s">
        <v>1248</v>
      </c>
    </row>
    <row r="158" spans="1:13" s="200" customFormat="1" ht="15.75">
      <c r="A158" s="237" t="s">
        <v>259</v>
      </c>
      <c r="B158" s="72" t="s">
        <v>263</v>
      </c>
      <c r="C158" s="105">
        <f>[1]Treatment!D109</f>
        <v>1362.0200000000004</v>
      </c>
      <c r="D158" s="105">
        <f>[1]Treatment!E109</f>
        <v>12164.924499999994</v>
      </c>
      <c r="E158" s="105">
        <f>[1]Treatment!F109</f>
        <v>10704.435000000003</v>
      </c>
      <c r="F158" s="105">
        <f>[1]Treatment!G109</f>
        <v>0</v>
      </c>
      <c r="G158" s="105">
        <f>[1]Treatment!H109</f>
        <v>0</v>
      </c>
      <c r="H158" s="105">
        <f>[1]Treatment!I109</f>
        <v>420.02400000000011</v>
      </c>
      <c r="I158" s="105">
        <f>[1]Treatment!J109</f>
        <v>0</v>
      </c>
      <c r="J158" s="105">
        <f>[1]Treatment!K109</f>
        <v>46.08</v>
      </c>
      <c r="K158" s="424">
        <f t="shared" si="58"/>
        <v>24697.483499999998</v>
      </c>
      <c r="L158" s="432">
        <f t="shared" si="59"/>
        <v>24651.403499999997</v>
      </c>
      <c r="M158" s="242"/>
    </row>
    <row r="159" spans="1:13" s="200" customFormat="1" ht="15.75">
      <c r="A159" s="237" t="s">
        <v>171</v>
      </c>
      <c r="B159" s="72" t="s">
        <v>172</v>
      </c>
      <c r="C159" s="105"/>
      <c r="D159" s="105"/>
      <c r="E159" s="105"/>
      <c r="F159" s="105"/>
      <c r="G159" s="105"/>
      <c r="H159" s="105"/>
      <c r="I159" s="105"/>
      <c r="J159" s="105"/>
      <c r="K159" s="424">
        <f t="shared" si="58"/>
        <v>0</v>
      </c>
      <c r="L159" s="432"/>
      <c r="M159" s="242" t="s">
        <v>1248</v>
      </c>
    </row>
    <row r="160" spans="1:13" s="200" customFormat="1" ht="15.75">
      <c r="A160" s="237" t="s">
        <v>260</v>
      </c>
      <c r="B160" s="72" t="s">
        <v>264</v>
      </c>
      <c r="C160" s="105">
        <f>[1]Treatment!D111</f>
        <v>7110.9240000000236</v>
      </c>
      <c r="D160" s="105">
        <f>[1]Treatment!E111</f>
        <v>2801.3115000000007</v>
      </c>
      <c r="E160" s="105">
        <f>[1]Treatment!F111</f>
        <v>25429.614000000005</v>
      </c>
      <c r="F160" s="105">
        <f>[1]Treatment!G111</f>
        <v>0</v>
      </c>
      <c r="G160" s="105">
        <f>[1]Treatment!H111</f>
        <v>0</v>
      </c>
      <c r="H160" s="105">
        <f>[1]Treatment!I111</f>
        <v>1905.2073750000006</v>
      </c>
      <c r="I160" s="105">
        <f>[1]Treatment!J111</f>
        <v>13.157999999999999</v>
      </c>
      <c r="J160" s="105">
        <f>[1]Treatment!K111</f>
        <v>11.05</v>
      </c>
      <c r="K160" s="424">
        <f t="shared" si="58"/>
        <v>37271.26487500003</v>
      </c>
      <c r="L160" s="432">
        <f t="shared" si="59"/>
        <v>37247.056875000024</v>
      </c>
      <c r="M160" s="242"/>
    </row>
    <row r="161" spans="1:13" s="200" customFormat="1" ht="15.75">
      <c r="A161" s="237" t="s">
        <v>175</v>
      </c>
      <c r="B161" s="72" t="s">
        <v>373</v>
      </c>
      <c r="C161" s="105"/>
      <c r="D161" s="105"/>
      <c r="E161" s="105"/>
      <c r="F161" s="105"/>
      <c r="G161" s="105"/>
      <c r="H161" s="105"/>
      <c r="I161" s="105"/>
      <c r="J161" s="105"/>
      <c r="K161" s="424">
        <f t="shared" si="58"/>
        <v>0</v>
      </c>
      <c r="L161" s="432"/>
      <c r="M161" s="242" t="s">
        <v>1248</v>
      </c>
    </row>
    <row r="162" spans="1:13" s="200" customFormat="1" ht="15.75">
      <c r="A162" s="237" t="s">
        <v>189</v>
      </c>
      <c r="B162" s="72" t="s">
        <v>190</v>
      </c>
      <c r="C162" s="105"/>
      <c r="D162" s="105"/>
      <c r="E162" s="105"/>
      <c r="F162" s="105"/>
      <c r="G162" s="105"/>
      <c r="H162" s="105"/>
      <c r="I162" s="105"/>
      <c r="J162" s="105"/>
      <c r="K162" s="424">
        <f t="shared" si="58"/>
        <v>0</v>
      </c>
      <c r="L162" s="432"/>
      <c r="M162" s="242" t="s">
        <v>1248</v>
      </c>
    </row>
    <row r="163" spans="1:13" s="200" customFormat="1" ht="15.75">
      <c r="A163" s="237" t="s">
        <v>262</v>
      </c>
      <c r="B163" s="72" t="s">
        <v>265</v>
      </c>
      <c r="C163" s="105">
        <f>[1]Treatment!D114</f>
        <v>81.932545000000005</v>
      </c>
      <c r="D163" s="105">
        <f>[1]Treatment!E114</f>
        <v>1649.2538030000012</v>
      </c>
      <c r="E163" s="105">
        <f>[1]Treatment!F114</f>
        <v>0</v>
      </c>
      <c r="F163" s="105">
        <f>[1]Treatment!G114</f>
        <v>0</v>
      </c>
      <c r="G163" s="105">
        <f>[1]Treatment!H114</f>
        <v>21.934000000000001</v>
      </c>
      <c r="H163" s="105">
        <f>[1]Treatment!I114</f>
        <v>1015.9115489999995</v>
      </c>
      <c r="I163" s="105">
        <f>[1]Treatment!J114</f>
        <v>3.1170000000000004</v>
      </c>
      <c r="J163" s="105">
        <f>[1]Treatment!K114</f>
        <v>1.0900000000000001</v>
      </c>
      <c r="K163" s="424">
        <f t="shared" si="58"/>
        <v>2773.2388970000011</v>
      </c>
      <c r="L163" s="432">
        <f t="shared" si="59"/>
        <v>2769.0318970000008</v>
      </c>
      <c r="M163" s="242"/>
    </row>
    <row r="164" spans="1:13" s="200" customFormat="1" ht="15.75">
      <c r="B164" s="205"/>
      <c r="C164" s="324">
        <f t="shared" ref="C164:J164" si="60">SUM(C141:C163)</f>
        <v>86400.761214999933</v>
      </c>
      <c r="D164" s="324">
        <f t="shared" si="60"/>
        <v>183422.86992899989</v>
      </c>
      <c r="E164" s="324">
        <f t="shared" si="60"/>
        <v>46482.872180000006</v>
      </c>
      <c r="F164" s="324">
        <f t="shared" si="60"/>
        <v>438.67</v>
      </c>
      <c r="G164" s="324">
        <f t="shared" si="60"/>
        <v>25.794</v>
      </c>
      <c r="H164" s="324">
        <f t="shared" si="60"/>
        <v>31762.646693999912</v>
      </c>
      <c r="I164" s="324">
        <f t="shared" si="60"/>
        <v>48.471999999999994</v>
      </c>
      <c r="J164" s="324">
        <f t="shared" si="60"/>
        <v>2226.5774999999999</v>
      </c>
      <c r="K164" s="767">
        <f>SUM(K141:K163)</f>
        <v>350808.6635179997</v>
      </c>
      <c r="M164" s="242"/>
    </row>
    <row r="166" spans="1:13" s="242" customFormat="1" ht="15.75">
      <c r="A166" s="242" t="s">
        <v>414</v>
      </c>
    </row>
    <row r="167" spans="1:13" s="200" customFormat="1">
      <c r="A167" s="237" t="s">
        <v>21</v>
      </c>
      <c r="B167" s="72" t="s">
        <v>198</v>
      </c>
      <c r="C167" s="105">
        <f>[1]Treatment!D118</f>
        <v>53.798000000000002</v>
      </c>
      <c r="D167" s="105">
        <f>[1]Treatment!E118</f>
        <v>136.58800000000002</v>
      </c>
      <c r="E167" s="105">
        <f>[1]Treatment!F118</f>
        <v>3939.0470000000005</v>
      </c>
      <c r="F167" s="105">
        <f>[1]Treatment!G118</f>
        <v>24</v>
      </c>
      <c r="G167" s="105">
        <f>[1]Treatment!H118</f>
        <v>42.230000000000004</v>
      </c>
      <c r="H167" s="105">
        <f>[1]Treatment!I118</f>
        <v>608.20100000000002</v>
      </c>
      <c r="I167" s="105">
        <f>[1]Treatment!J118</f>
        <v>0</v>
      </c>
      <c r="J167" s="105">
        <f>[1]Treatment!K118</f>
        <v>0</v>
      </c>
      <c r="K167" s="424">
        <f>SUM(C167:J167)</f>
        <v>4803.8640000000005</v>
      </c>
      <c r="L167" s="432">
        <f>SUM(C167:H167)</f>
        <v>4803.8640000000005</v>
      </c>
    </row>
    <row r="168" spans="1:13" s="200" customFormat="1">
      <c r="A168" s="237" t="s">
        <v>29</v>
      </c>
      <c r="B168" s="72" t="s">
        <v>30</v>
      </c>
      <c r="C168" s="105">
        <f>[1]Treatment!D119</f>
        <v>7122.6250000000009</v>
      </c>
      <c r="D168" s="105">
        <f>[1]Treatment!E119</f>
        <v>3854.6959999999999</v>
      </c>
      <c r="E168" s="105">
        <f>[1]Treatment!F119</f>
        <v>652.202</v>
      </c>
      <c r="F168" s="105">
        <f>[1]Treatment!G119</f>
        <v>73.686000000000007</v>
      </c>
      <c r="G168" s="105">
        <f>[1]Treatment!H119</f>
        <v>88.51</v>
      </c>
      <c r="H168" s="105">
        <f>[1]Treatment!I119</f>
        <v>1297.4620000000002</v>
      </c>
      <c r="I168" s="105">
        <f>[1]Treatment!J119</f>
        <v>0</v>
      </c>
      <c r="J168" s="105">
        <f>[1]Treatment!K119</f>
        <v>5.1999999999989086</v>
      </c>
      <c r="K168" s="424">
        <f t="shared" ref="K168:K189" si="61">SUM(C168:J168)</f>
        <v>13094.380999999998</v>
      </c>
      <c r="L168" s="432">
        <f t="shared" ref="L168:L189" si="62">SUM(C168:H168)</f>
        <v>13089.180999999999</v>
      </c>
    </row>
    <row r="169" spans="1:13" s="200" customFormat="1">
      <c r="A169" s="237" t="s">
        <v>33</v>
      </c>
      <c r="B169" s="72" t="s">
        <v>34</v>
      </c>
      <c r="C169" s="105">
        <f>[1]Treatment!D120</f>
        <v>72618.137000000017</v>
      </c>
      <c r="D169" s="105">
        <f>[1]Treatment!E120</f>
        <v>4489.72</v>
      </c>
      <c r="E169" s="105">
        <f>[1]Treatment!F120</f>
        <v>2755.2250000000004</v>
      </c>
      <c r="F169" s="105">
        <f>[1]Treatment!G120</f>
        <v>262.5</v>
      </c>
      <c r="G169" s="105">
        <f>[1]Treatment!H120</f>
        <v>645.19999999999993</v>
      </c>
      <c r="H169" s="105">
        <f>[1]Treatment!I120</f>
        <v>86845.499000000011</v>
      </c>
      <c r="I169" s="105">
        <f>[1]Treatment!J120</f>
        <v>0</v>
      </c>
      <c r="J169" s="105">
        <f>[1]Treatment!K120</f>
        <v>0</v>
      </c>
      <c r="K169" s="424">
        <f t="shared" si="61"/>
        <v>167616.28100000002</v>
      </c>
      <c r="L169" s="432">
        <f t="shared" si="62"/>
        <v>167616.28100000002</v>
      </c>
    </row>
    <row r="170" spans="1:13" s="200" customFormat="1">
      <c r="A170" s="237" t="s">
        <v>43</v>
      </c>
      <c r="B170" s="72" t="s">
        <v>44</v>
      </c>
      <c r="C170" s="105">
        <f>[1]Treatment!D121</f>
        <v>38.5</v>
      </c>
      <c r="D170" s="105">
        <f>[1]Treatment!E121</f>
        <v>53.658000000000001</v>
      </c>
      <c r="E170" s="105">
        <f>[1]Treatment!F121</f>
        <v>23.18</v>
      </c>
      <c r="F170" s="105">
        <f>[1]Treatment!G121</f>
        <v>5.0659999999999998</v>
      </c>
      <c r="G170" s="105">
        <f>[1]Treatment!H121</f>
        <v>12.501000000000001</v>
      </c>
      <c r="H170" s="105">
        <f>[1]Treatment!I121</f>
        <v>180.25099999999998</v>
      </c>
      <c r="I170" s="105">
        <f>[1]Treatment!J121</f>
        <v>0</v>
      </c>
      <c r="J170" s="105">
        <f>[1]Treatment!K121</f>
        <v>0</v>
      </c>
      <c r="K170" s="424">
        <f t="shared" si="61"/>
        <v>313.15599999999995</v>
      </c>
      <c r="L170" s="432">
        <f t="shared" si="62"/>
        <v>313.15599999999995</v>
      </c>
    </row>
    <row r="171" spans="1:13" s="200" customFormat="1">
      <c r="A171" s="237" t="s">
        <v>63</v>
      </c>
      <c r="B171" s="72" t="s">
        <v>64</v>
      </c>
      <c r="C171" s="105">
        <f>[1]Treatment!D122</f>
        <v>3640.7370000000005</v>
      </c>
      <c r="D171" s="105">
        <f>[1]Treatment!E122</f>
        <v>547.005</v>
      </c>
      <c r="E171" s="105">
        <f>[1]Treatment!F122</f>
        <v>1313.3209999999999</v>
      </c>
      <c r="F171" s="105">
        <f>[1]Treatment!G122</f>
        <v>61.140999999999998</v>
      </c>
      <c r="G171" s="105">
        <f>[1]Treatment!H122</f>
        <v>42.738999999999997</v>
      </c>
      <c r="H171" s="105">
        <f>[1]Treatment!I122</f>
        <v>1930.2540000000001</v>
      </c>
      <c r="I171" s="105">
        <f>[1]Treatment!J122</f>
        <v>0</v>
      </c>
      <c r="J171" s="105">
        <f>[1]Treatment!K122</f>
        <v>0</v>
      </c>
      <c r="K171" s="424">
        <f t="shared" si="61"/>
        <v>7535.1969999999992</v>
      </c>
      <c r="L171" s="432">
        <f t="shared" si="62"/>
        <v>7535.1969999999992</v>
      </c>
    </row>
    <row r="172" spans="1:13" s="200" customFormat="1">
      <c r="A172" s="237" t="s">
        <v>75</v>
      </c>
      <c r="B172" s="72" t="s">
        <v>76</v>
      </c>
      <c r="C172" s="105">
        <f>[1]Treatment!D123</f>
        <v>11524.599999999999</v>
      </c>
      <c r="D172" s="105">
        <f>[1]Treatment!E123</f>
        <v>1594.4589999999998</v>
      </c>
      <c r="E172" s="105">
        <f>[1]Treatment!F123</f>
        <v>4577.03</v>
      </c>
      <c r="F172" s="105">
        <f>[1]Treatment!G123</f>
        <v>200</v>
      </c>
      <c r="G172" s="105">
        <f>[1]Treatment!H123</f>
        <v>48</v>
      </c>
      <c r="H172" s="105">
        <f>[1]Treatment!I123</f>
        <v>22481.920000000002</v>
      </c>
      <c r="I172" s="105">
        <f>[1]Treatment!J123</f>
        <v>0</v>
      </c>
      <c r="J172" s="105">
        <f>[1]Treatment!K123</f>
        <v>0</v>
      </c>
      <c r="K172" s="424">
        <f t="shared" si="61"/>
        <v>40426.008999999998</v>
      </c>
      <c r="L172" s="432">
        <f t="shared" si="62"/>
        <v>40426.008999999998</v>
      </c>
    </row>
    <row r="173" spans="1:13" s="200" customFormat="1">
      <c r="A173" s="237" t="s">
        <v>253</v>
      </c>
      <c r="B173" s="72" t="s">
        <v>193</v>
      </c>
      <c r="C173" s="105">
        <f>[1]Treatment!D124</f>
        <v>552.84199999999998</v>
      </c>
      <c r="D173" s="105">
        <f>[1]Treatment!E124</f>
        <v>684.4430000000001</v>
      </c>
      <c r="E173" s="105">
        <f>[1]Treatment!F124</f>
        <v>2514.6590000000006</v>
      </c>
      <c r="F173" s="105">
        <f>[1]Treatment!G124</f>
        <v>136.74</v>
      </c>
      <c r="G173" s="105">
        <f>[1]Treatment!H124</f>
        <v>23.5</v>
      </c>
      <c r="H173" s="105">
        <f>[1]Treatment!I124</f>
        <v>452.33899999999994</v>
      </c>
      <c r="I173" s="105">
        <f>[1]Treatment!J124</f>
        <v>0</v>
      </c>
      <c r="J173" s="105">
        <f>[1]Treatment!K124</f>
        <v>2.0000000002255547E-2</v>
      </c>
      <c r="K173" s="424">
        <f t="shared" si="61"/>
        <v>4364.5430000000024</v>
      </c>
      <c r="L173" s="432">
        <f t="shared" si="62"/>
        <v>4364.5230000000001</v>
      </c>
    </row>
    <row r="174" spans="1:13" s="200" customFormat="1">
      <c r="A174" s="238" t="s">
        <v>87</v>
      </c>
      <c r="B174" s="72" t="s">
        <v>88</v>
      </c>
      <c r="C174" s="105">
        <f>[1]Treatment!D125</f>
        <v>5</v>
      </c>
      <c r="D174" s="105">
        <f>[1]Treatment!E125</f>
        <v>4.117</v>
      </c>
      <c r="E174" s="105">
        <f>[1]Treatment!F125</f>
        <v>3.4</v>
      </c>
      <c r="F174" s="105">
        <f>[1]Treatment!G125</f>
        <v>0</v>
      </c>
      <c r="G174" s="105">
        <f>[1]Treatment!H125</f>
        <v>0</v>
      </c>
      <c r="H174" s="105">
        <f>[1]Treatment!I125</f>
        <v>35.563000000000002</v>
      </c>
      <c r="I174" s="105">
        <f>[1]Treatment!J125</f>
        <v>0</v>
      </c>
      <c r="J174" s="105">
        <f>[1]Treatment!K125</f>
        <v>0</v>
      </c>
      <c r="K174" s="424">
        <f t="shared" si="61"/>
        <v>48.080000000000005</v>
      </c>
      <c r="L174" s="432">
        <f t="shared" si="62"/>
        <v>48.080000000000005</v>
      </c>
    </row>
    <row r="175" spans="1:13" s="200" customFormat="1">
      <c r="A175" s="237" t="s">
        <v>91</v>
      </c>
      <c r="B175" s="72" t="s">
        <v>92</v>
      </c>
      <c r="C175" s="105">
        <f>[1]Treatment!D126</f>
        <v>6499.848</v>
      </c>
      <c r="D175" s="105">
        <f>[1]Treatment!E126</f>
        <v>1676.2710000000002</v>
      </c>
      <c r="E175" s="105">
        <f>[1]Treatment!F126</f>
        <v>909.87400000000002</v>
      </c>
      <c r="F175" s="105">
        <f>[1]Treatment!G126</f>
        <v>223.733</v>
      </c>
      <c r="G175" s="105">
        <f>[1]Treatment!H126</f>
        <v>397.49700000000001</v>
      </c>
      <c r="H175" s="105">
        <f>[1]Treatment!I126</f>
        <v>1693.2310000000002</v>
      </c>
      <c r="I175" s="105">
        <f>[1]Treatment!J126</f>
        <v>26.82</v>
      </c>
      <c r="J175" s="105">
        <f>[1]Treatment!K126</f>
        <v>0</v>
      </c>
      <c r="K175" s="424">
        <f t="shared" si="61"/>
        <v>11427.273999999999</v>
      </c>
      <c r="L175" s="432">
        <f t="shared" si="62"/>
        <v>11400.454</v>
      </c>
    </row>
    <row r="176" spans="1:13" s="200" customFormat="1">
      <c r="A176" s="237" t="s">
        <v>97</v>
      </c>
      <c r="B176" s="72" t="s">
        <v>98</v>
      </c>
      <c r="C176" s="105">
        <f>[1]Treatment!D127</f>
        <v>11382.74</v>
      </c>
      <c r="D176" s="105">
        <f>[1]Treatment!E127</f>
        <v>382.38100000000003</v>
      </c>
      <c r="E176" s="105">
        <f>[1]Treatment!F127</f>
        <v>51.58</v>
      </c>
      <c r="F176" s="105">
        <f>[1]Treatment!G127</f>
        <v>8.1</v>
      </c>
      <c r="G176" s="105">
        <f>[1]Treatment!H127</f>
        <v>145.16399999999999</v>
      </c>
      <c r="H176" s="105">
        <f>[1]Treatment!I127</f>
        <v>767.255</v>
      </c>
      <c r="I176" s="105">
        <f>[1]Treatment!J127</f>
        <v>0.46</v>
      </c>
      <c r="J176" s="105">
        <f>[1]Treatment!K127</f>
        <v>0</v>
      </c>
      <c r="K176" s="424">
        <f t="shared" si="61"/>
        <v>12737.679999999998</v>
      </c>
      <c r="L176" s="432">
        <f t="shared" si="62"/>
        <v>12737.22</v>
      </c>
    </row>
    <row r="177" spans="1:13" s="200" customFormat="1">
      <c r="A177" s="237" t="s">
        <v>107</v>
      </c>
      <c r="B177" s="72" t="s">
        <v>108</v>
      </c>
      <c r="C177" s="105">
        <f>[1]Treatment!D128</f>
        <v>414.08000000000004</v>
      </c>
      <c r="D177" s="105">
        <f>[1]Treatment!E128</f>
        <v>81.533999999999992</v>
      </c>
      <c r="E177" s="105">
        <f>[1]Treatment!F128</f>
        <v>132.9</v>
      </c>
      <c r="F177" s="105">
        <f>[1]Treatment!G128</f>
        <v>0</v>
      </c>
      <c r="G177" s="105">
        <f>[1]Treatment!H128</f>
        <v>29.83</v>
      </c>
      <c r="H177" s="105">
        <f>[1]Treatment!I128</f>
        <v>26.308999999999997</v>
      </c>
      <c r="I177" s="105">
        <f>[1]Treatment!J128</f>
        <v>0</v>
      </c>
      <c r="J177" s="105">
        <f>[1]Treatment!K128</f>
        <v>95.500999999985453</v>
      </c>
      <c r="K177" s="424">
        <f t="shared" si="61"/>
        <v>780.15399999998544</v>
      </c>
      <c r="L177" s="432">
        <f t="shared" si="62"/>
        <v>684.65300000000002</v>
      </c>
    </row>
    <row r="178" spans="1:13" s="200" customFormat="1">
      <c r="A178" s="237" t="s">
        <v>115</v>
      </c>
      <c r="B178" s="72" t="s">
        <v>116</v>
      </c>
      <c r="C178" s="105">
        <f>[1]Treatment!D129</f>
        <v>76292.415999999997</v>
      </c>
      <c r="D178" s="105">
        <f>[1]Treatment!E129</f>
        <v>68958.340000000011</v>
      </c>
      <c r="E178" s="105">
        <f>[1]Treatment!F129</f>
        <v>18238.418999999998</v>
      </c>
      <c r="F178" s="105">
        <f>[1]Treatment!G129</f>
        <v>7876.561999999999</v>
      </c>
      <c r="G178" s="105">
        <f>[1]Treatment!H129</f>
        <v>2033.5740000000003</v>
      </c>
      <c r="H178" s="105">
        <f>[1]Treatment!I129</f>
        <v>108224.78</v>
      </c>
      <c r="I178" s="105">
        <f>[1]Treatment!J129</f>
        <v>3.08</v>
      </c>
      <c r="J178" s="105">
        <f>[1]Treatment!K129</f>
        <v>191.98999999997613</v>
      </c>
      <c r="K178" s="424">
        <f t="shared" si="61"/>
        <v>281819.16100000002</v>
      </c>
      <c r="L178" s="432">
        <f t="shared" si="62"/>
        <v>281624.09100000001</v>
      </c>
    </row>
    <row r="179" spans="1:13" s="200" customFormat="1">
      <c r="A179" s="237" t="s">
        <v>125</v>
      </c>
      <c r="B179" s="72" t="s">
        <v>1208</v>
      </c>
      <c r="C179" s="105">
        <f>[1]Treatment!D130</f>
        <v>43577.903000000006</v>
      </c>
      <c r="D179" s="105">
        <f>[1]Treatment!E130</f>
        <v>480.16199999999998</v>
      </c>
      <c r="E179" s="105">
        <f>[1]Treatment!F130</f>
        <v>3960.1679999999997</v>
      </c>
      <c r="F179" s="105">
        <f>[1]Treatment!G130</f>
        <v>425.04999999999995</v>
      </c>
      <c r="G179" s="105">
        <f>[1]Treatment!H130</f>
        <v>3492.9180000000001</v>
      </c>
      <c r="H179" s="105">
        <f>[1]Treatment!I130</f>
        <v>12510.081</v>
      </c>
      <c r="I179" s="105">
        <f>[1]Treatment!J130</f>
        <v>13.76</v>
      </c>
      <c r="J179" s="105">
        <f>[1]Treatment!K130</f>
        <v>0</v>
      </c>
      <c r="K179" s="424">
        <f t="shared" si="61"/>
        <v>64460.042000000001</v>
      </c>
      <c r="L179" s="432">
        <f t="shared" si="62"/>
        <v>64446.281999999999</v>
      </c>
    </row>
    <row r="180" spans="1:13" s="200" customFormat="1">
      <c r="A180" s="237" t="s">
        <v>127</v>
      </c>
      <c r="B180" s="72" t="s">
        <v>128</v>
      </c>
      <c r="C180" s="105">
        <f>[1]Treatment!D131</f>
        <v>44009.087</v>
      </c>
      <c r="D180" s="105">
        <f>[1]Treatment!E131</f>
        <v>54762.339</v>
      </c>
      <c r="E180" s="105">
        <f>[1]Treatment!F131</f>
        <v>3192.2020000000002</v>
      </c>
      <c r="F180" s="105">
        <f>[1]Treatment!G131</f>
        <v>13272.019</v>
      </c>
      <c r="G180" s="105">
        <f>[1]Treatment!H131</f>
        <v>54.040999999999997</v>
      </c>
      <c r="H180" s="105">
        <f>[1]Treatment!I131</f>
        <v>18278.929000000004</v>
      </c>
      <c r="I180" s="105">
        <f>[1]Treatment!J131</f>
        <v>6.35</v>
      </c>
      <c r="J180" s="105">
        <f>[1]Treatment!K131</f>
        <v>415.5</v>
      </c>
      <c r="K180" s="424">
        <f t="shared" si="61"/>
        <v>133990.46700000003</v>
      </c>
      <c r="L180" s="432">
        <f t="shared" si="62"/>
        <v>133568.61700000003</v>
      </c>
    </row>
    <row r="181" spans="1:13" s="200" customFormat="1">
      <c r="A181" s="237" t="s">
        <v>254</v>
      </c>
      <c r="B181" s="72" t="s">
        <v>202</v>
      </c>
      <c r="C181" s="846" t="s">
        <v>1255</v>
      </c>
      <c r="D181" s="846"/>
      <c r="E181" s="846"/>
      <c r="F181" s="846"/>
      <c r="G181" s="846"/>
      <c r="H181" s="846"/>
      <c r="I181" s="846"/>
      <c r="J181" s="846"/>
      <c r="K181" s="424">
        <f t="shared" si="61"/>
        <v>0</v>
      </c>
      <c r="L181" s="432">
        <f t="shared" si="62"/>
        <v>0</v>
      </c>
    </row>
    <row r="182" spans="1:13" s="200" customFormat="1">
      <c r="A182" s="237" t="s">
        <v>257</v>
      </c>
      <c r="B182" s="72" t="s">
        <v>194</v>
      </c>
      <c r="C182" s="105">
        <f>[1]Treatment!D133</f>
        <v>495.83900000000006</v>
      </c>
      <c r="D182" s="105">
        <f>[1]Treatment!E133</f>
        <v>979.26600000000008</v>
      </c>
      <c r="E182" s="105">
        <f>[1]Treatment!F133</f>
        <v>1549.319</v>
      </c>
      <c r="F182" s="105">
        <f>[1]Treatment!G133</f>
        <v>14.7</v>
      </c>
      <c r="G182" s="105">
        <f>[1]Treatment!H133</f>
        <v>4.5</v>
      </c>
      <c r="H182" s="105">
        <f>[1]Treatment!I133</f>
        <v>389.14400000000001</v>
      </c>
      <c r="I182" s="105">
        <f>[1]Treatment!J133</f>
        <v>7.5</v>
      </c>
      <c r="J182" s="105">
        <f>[1]Treatment!K133</f>
        <v>0.62999999999988177</v>
      </c>
      <c r="K182" s="424">
        <f t="shared" si="61"/>
        <v>3440.8980000000001</v>
      </c>
      <c r="L182" s="432">
        <f t="shared" si="62"/>
        <v>3432.768</v>
      </c>
    </row>
    <row r="183" spans="1:13" s="200" customFormat="1" ht="15.75">
      <c r="A183" s="237" t="s">
        <v>159</v>
      </c>
      <c r="B183" s="72" t="s">
        <v>203</v>
      </c>
      <c r="C183" s="105"/>
      <c r="D183" s="105"/>
      <c r="E183" s="105"/>
      <c r="F183" s="105"/>
      <c r="G183" s="105"/>
      <c r="H183" s="105"/>
      <c r="I183" s="105"/>
      <c r="J183" s="105"/>
      <c r="K183" s="424">
        <f t="shared" si="61"/>
        <v>0</v>
      </c>
      <c r="L183" s="432"/>
      <c r="M183" s="242" t="s">
        <v>1248</v>
      </c>
    </row>
    <row r="184" spans="1:13" s="200" customFormat="1">
      <c r="A184" s="237" t="s">
        <v>259</v>
      </c>
      <c r="B184" s="72" t="s">
        <v>263</v>
      </c>
      <c r="C184" s="105">
        <f>[1]Treatment!D135</f>
        <v>28670.465</v>
      </c>
      <c r="D184" s="105">
        <f>[1]Treatment!E135</f>
        <v>67880.159</v>
      </c>
      <c r="E184" s="105">
        <f>[1]Treatment!F135</f>
        <v>68179.524000000005</v>
      </c>
      <c r="F184" s="105">
        <f>[1]Treatment!G135</f>
        <v>18421.593000000001</v>
      </c>
      <c r="G184" s="105">
        <f>[1]Treatment!H135</f>
        <v>334.471</v>
      </c>
      <c r="H184" s="105">
        <f>[1]Treatment!I135</f>
        <v>15255.348</v>
      </c>
      <c r="I184" s="105">
        <f>[1]Treatment!J135</f>
        <v>6.6</v>
      </c>
      <c r="J184" s="105">
        <f>[1]Treatment!K135</f>
        <v>0</v>
      </c>
      <c r="K184" s="424">
        <f t="shared" si="61"/>
        <v>198748.15999999997</v>
      </c>
      <c r="L184" s="432">
        <f t="shared" si="62"/>
        <v>198741.55999999997</v>
      </c>
    </row>
    <row r="185" spans="1:13" s="200" customFormat="1">
      <c r="A185" s="237" t="s">
        <v>171</v>
      </c>
      <c r="B185" s="72" t="s">
        <v>172</v>
      </c>
      <c r="C185" s="105">
        <f>[1]Treatment!D136</f>
        <v>130.22900000000001</v>
      </c>
      <c r="D185" s="105">
        <f>[1]Treatment!E136</f>
        <v>323.52000000000004</v>
      </c>
      <c r="E185" s="105">
        <f>[1]Treatment!F136</f>
        <v>104511.38299999999</v>
      </c>
      <c r="F185" s="105">
        <f>[1]Treatment!G136</f>
        <v>102.655</v>
      </c>
      <c r="G185" s="105">
        <f>[1]Treatment!H136</f>
        <v>548.16</v>
      </c>
      <c r="H185" s="105">
        <f>[1]Treatment!I136</f>
        <v>7726.1299999999992</v>
      </c>
      <c r="I185" s="105">
        <f>[1]Treatment!J136</f>
        <v>2</v>
      </c>
      <c r="J185" s="105">
        <f>[1]Treatment!K136</f>
        <v>1.1300000000337604</v>
      </c>
      <c r="K185" s="424">
        <f t="shared" si="61"/>
        <v>113345.20700000002</v>
      </c>
      <c r="L185" s="432">
        <f t="shared" si="62"/>
        <v>113342.07699999999</v>
      </c>
    </row>
    <row r="186" spans="1:13" s="200" customFormat="1">
      <c r="A186" s="237" t="s">
        <v>260</v>
      </c>
      <c r="B186" s="72" t="s">
        <v>264</v>
      </c>
      <c r="C186" s="105">
        <f>[1]Treatment!D137</f>
        <v>2931.1819999999998</v>
      </c>
      <c r="D186" s="105">
        <f>[1]Treatment!E137</f>
        <v>1013.5419999999999</v>
      </c>
      <c r="E186" s="105">
        <f>[1]Treatment!F137</f>
        <v>16553.144</v>
      </c>
      <c r="F186" s="105">
        <f>[1]Treatment!G137</f>
        <v>50.6</v>
      </c>
      <c r="G186" s="105">
        <f>[1]Treatment!H137</f>
        <v>135.762</v>
      </c>
      <c r="H186" s="105">
        <f>[1]Treatment!I137</f>
        <v>3962.5690000000004</v>
      </c>
      <c r="I186" s="105">
        <f>[1]Treatment!J137</f>
        <v>16</v>
      </c>
      <c r="J186" s="105">
        <f>[1]Treatment!K137</f>
        <v>0</v>
      </c>
      <c r="K186" s="424">
        <f t="shared" si="61"/>
        <v>24662.798999999995</v>
      </c>
      <c r="L186" s="432">
        <f t="shared" si="62"/>
        <v>24646.798999999995</v>
      </c>
    </row>
    <row r="187" spans="1:13" s="200" customFormat="1">
      <c r="A187" s="237" t="s">
        <v>175</v>
      </c>
      <c r="B187" s="72" t="s">
        <v>373</v>
      </c>
      <c r="C187" s="105">
        <f>[1]Treatment!D138</f>
        <v>150.55200000000002</v>
      </c>
      <c r="D187" s="105">
        <f>[1]Treatment!E138</f>
        <v>4048.924</v>
      </c>
      <c r="E187" s="105">
        <f>[1]Treatment!F138</f>
        <v>6809.6530000000002</v>
      </c>
      <c r="F187" s="105">
        <f>[1]Treatment!G138</f>
        <v>20.208000000000002</v>
      </c>
      <c r="G187" s="105">
        <f>[1]Treatment!H138</f>
        <v>10886.994000000001</v>
      </c>
      <c r="H187" s="105">
        <f>[1]Treatment!I138</f>
        <v>3270.7049999999999</v>
      </c>
      <c r="I187" s="105">
        <f>[1]Treatment!J138</f>
        <v>0</v>
      </c>
      <c r="J187" s="105">
        <f>[1]Treatment!K138</f>
        <v>18.479999999999563</v>
      </c>
      <c r="K187" s="424">
        <f t="shared" si="61"/>
        <v>25205.516</v>
      </c>
      <c r="L187" s="432">
        <f t="shared" si="62"/>
        <v>25187.036</v>
      </c>
    </row>
    <row r="188" spans="1:13" s="200" customFormat="1">
      <c r="A188" s="237" t="s">
        <v>189</v>
      </c>
      <c r="B188" s="72" t="s">
        <v>190</v>
      </c>
      <c r="C188" s="105">
        <f>[1]Treatment!D139</f>
        <v>25978.18</v>
      </c>
      <c r="D188" s="105">
        <f>[1]Treatment!E139</f>
        <v>1.5</v>
      </c>
      <c r="E188" s="105">
        <f>[1]Treatment!F139</f>
        <v>3890.7539999999999</v>
      </c>
      <c r="F188" s="105">
        <f>[1]Treatment!G139</f>
        <v>1.92</v>
      </c>
      <c r="G188" s="105">
        <f>[1]Treatment!H139</f>
        <v>87.35</v>
      </c>
      <c r="H188" s="105">
        <f>[1]Treatment!I139</f>
        <v>8050.902</v>
      </c>
      <c r="I188" s="105">
        <f>[1]Treatment!J139</f>
        <v>0</v>
      </c>
      <c r="J188" s="105">
        <f>[1]Treatment!K139</f>
        <v>2012.6750000000029</v>
      </c>
      <c r="K188" s="424">
        <f t="shared" si="61"/>
        <v>40023.281000000003</v>
      </c>
      <c r="L188" s="432">
        <f t="shared" si="62"/>
        <v>38010.606</v>
      </c>
    </row>
    <row r="189" spans="1:13" s="200" customFormat="1">
      <c r="A189" s="237" t="s">
        <v>262</v>
      </c>
      <c r="B189" s="72" t="s">
        <v>265</v>
      </c>
      <c r="C189" s="105">
        <f>[1]Treatment!D140</f>
        <v>855.62299999999993</v>
      </c>
      <c r="D189" s="105">
        <f>[1]Treatment!E140</f>
        <v>594.83500000000004</v>
      </c>
      <c r="E189" s="105">
        <f>[1]Treatment!F140</f>
        <v>516.81899999999996</v>
      </c>
      <c r="F189" s="105">
        <f>[1]Treatment!G140</f>
        <v>229.48299999999998</v>
      </c>
      <c r="G189" s="105">
        <f>[1]Treatment!H140</f>
        <v>47.237000000000002</v>
      </c>
      <c r="H189" s="105">
        <f>[1]Treatment!I140</f>
        <v>477.07400000000001</v>
      </c>
      <c r="I189" s="105">
        <f>[1]Treatment!J140</f>
        <v>0</v>
      </c>
      <c r="J189" s="105">
        <f>[1]Treatment!K140</f>
        <v>0</v>
      </c>
      <c r="K189" s="424">
        <f t="shared" si="61"/>
        <v>2721.0710000000004</v>
      </c>
      <c r="L189" s="432">
        <f t="shared" si="62"/>
        <v>2721.0710000000004</v>
      </c>
    </row>
    <row r="190" spans="1:13" s="200" customFormat="1" ht="15">
      <c r="B190" s="205"/>
      <c r="C190" s="324">
        <f t="shared" ref="C190:J190" si="63">SUM(C167:C189)</f>
        <v>336944.38300000003</v>
      </c>
      <c r="D190" s="324">
        <f t="shared" si="63"/>
        <v>212547.459</v>
      </c>
      <c r="E190" s="324">
        <f t="shared" si="63"/>
        <v>244273.80299999996</v>
      </c>
      <c r="F190" s="324">
        <f t="shared" si="63"/>
        <v>41409.755999999994</v>
      </c>
      <c r="G190" s="324">
        <f t="shared" si="63"/>
        <v>19100.178</v>
      </c>
      <c r="H190" s="324">
        <f t="shared" si="63"/>
        <v>294463.94600000011</v>
      </c>
      <c r="I190" s="324">
        <f t="shared" si="63"/>
        <v>82.57</v>
      </c>
      <c r="J190" s="324">
        <f t="shared" si="63"/>
        <v>2741.1259999999988</v>
      </c>
      <c r="K190" s="767">
        <f>SUM(K167:K189)</f>
        <v>1151563.2209999999</v>
      </c>
    </row>
    <row r="191" spans="1:13" s="200" customFormat="1">
      <c r="B191" s="205"/>
      <c r="K191" s="13"/>
    </row>
    <row r="192" spans="1:13" s="242" customFormat="1" ht="15.75">
      <c r="A192" s="242" t="s">
        <v>489</v>
      </c>
    </row>
    <row r="193" spans="1:12" s="200" customFormat="1">
      <c r="A193" s="237" t="s">
        <v>21</v>
      </c>
      <c r="B193" s="72" t="s">
        <v>198</v>
      </c>
      <c r="C193" s="105">
        <f>[1]Treatment!D66</f>
        <v>0</v>
      </c>
      <c r="D193" s="105">
        <f>[1]Treatment!E66</f>
        <v>20.74</v>
      </c>
      <c r="E193" s="105">
        <f>[1]Treatment!F66</f>
        <v>42.88</v>
      </c>
      <c r="F193" s="105">
        <f>[1]Treatment!G66</f>
        <v>0</v>
      </c>
      <c r="G193" s="105">
        <f>[1]Treatment!H66</f>
        <v>0</v>
      </c>
      <c r="H193" s="105">
        <f>[1]Treatment!I66</f>
        <v>24.394999999999989</v>
      </c>
      <c r="I193" s="105">
        <f>[1]Treatment!J66</f>
        <v>1.2</v>
      </c>
      <c r="J193" s="105">
        <f>[1]Treatment!K66</f>
        <v>0</v>
      </c>
      <c r="K193" s="424">
        <f>SUM(C193:J193)</f>
        <v>89.214999999999989</v>
      </c>
      <c r="L193" s="432">
        <f>SUM(C193:H193)</f>
        <v>88.014999999999986</v>
      </c>
    </row>
    <row r="194" spans="1:12" s="200" customFormat="1">
      <c r="A194" s="237" t="s">
        <v>29</v>
      </c>
      <c r="B194" s="72" t="s">
        <v>30</v>
      </c>
      <c r="C194" s="105">
        <f>[1]Treatment!D67</f>
        <v>3118.5010000000002</v>
      </c>
      <c r="D194" s="105">
        <f>[1]Treatment!E67</f>
        <v>5020.9580000000033</v>
      </c>
      <c r="E194" s="105">
        <f>[1]Treatment!F67</f>
        <v>0</v>
      </c>
      <c r="F194" s="105">
        <f>[1]Treatment!G67</f>
        <v>0</v>
      </c>
      <c r="G194" s="105">
        <f>[1]Treatment!H67</f>
        <v>0</v>
      </c>
      <c r="H194" s="105">
        <f>[1]Treatment!I67</f>
        <v>332.12900000000008</v>
      </c>
      <c r="I194" s="105">
        <f>[1]Treatment!J67</f>
        <v>13872.828000000009</v>
      </c>
      <c r="J194" s="105">
        <f>[1]Treatment!K67</f>
        <v>0</v>
      </c>
      <c r="K194" s="424">
        <f t="shared" ref="K194:K215" si="64">SUM(C194:J194)</f>
        <v>22344.416000000012</v>
      </c>
      <c r="L194" s="432">
        <f t="shared" ref="L194:L215" si="65">SUM(C194:H194)</f>
        <v>8471.5880000000034</v>
      </c>
    </row>
    <row r="195" spans="1:12" s="200" customFormat="1">
      <c r="A195" s="237" t="s">
        <v>33</v>
      </c>
      <c r="B195" s="72" t="s">
        <v>34</v>
      </c>
      <c r="C195" s="105">
        <f>[1]Treatment!D68</f>
        <v>24.951999999999998</v>
      </c>
      <c r="D195" s="105">
        <f>[1]Treatment!E68</f>
        <v>6608.0399999999972</v>
      </c>
      <c r="E195" s="105">
        <f>[1]Treatment!F68</f>
        <v>90.5</v>
      </c>
      <c r="F195" s="105">
        <f>[1]Treatment!G68</f>
        <v>0</v>
      </c>
      <c r="G195" s="105">
        <f>[1]Treatment!H68</f>
        <v>4.2000000000000003E-2</v>
      </c>
      <c r="H195" s="105">
        <f>[1]Treatment!I68</f>
        <v>119.01100000000001</v>
      </c>
      <c r="I195" s="105">
        <f>[1]Treatment!J68</f>
        <v>245.315</v>
      </c>
      <c r="J195" s="105">
        <f>[1]Treatment!K68</f>
        <v>0</v>
      </c>
      <c r="K195" s="424">
        <f t="shared" si="64"/>
        <v>7087.8599999999979</v>
      </c>
      <c r="L195" s="432">
        <f t="shared" si="65"/>
        <v>6842.5449999999983</v>
      </c>
    </row>
    <row r="196" spans="1:12" s="200" customFormat="1">
      <c r="A196" s="237" t="s">
        <v>43</v>
      </c>
      <c r="B196" s="72" t="s">
        <v>44</v>
      </c>
      <c r="C196" s="105">
        <f>[1]Treatment!D69</f>
        <v>4.0000000000000001E-3</v>
      </c>
      <c r="D196" s="105">
        <f>[1]Treatment!E69</f>
        <v>0.17499999999999999</v>
      </c>
      <c r="E196" s="105">
        <f>[1]Treatment!F69</f>
        <v>0</v>
      </c>
      <c r="F196" s="105">
        <f>[1]Treatment!G69</f>
        <v>2E-3</v>
      </c>
      <c r="G196" s="105">
        <f>[1]Treatment!H69</f>
        <v>0</v>
      </c>
      <c r="H196" s="105">
        <f>[1]Treatment!I69</f>
        <v>12.429999999999996</v>
      </c>
      <c r="I196" s="105">
        <f>[1]Treatment!J69</f>
        <v>29.72</v>
      </c>
      <c r="J196" s="105">
        <f>[1]Treatment!K69</f>
        <v>0</v>
      </c>
      <c r="K196" s="424">
        <f t="shared" si="64"/>
        <v>42.330999999999996</v>
      </c>
      <c r="L196" s="432">
        <f t="shared" si="65"/>
        <v>12.610999999999995</v>
      </c>
    </row>
    <row r="197" spans="1:12" s="200" customFormat="1">
      <c r="A197" s="237" t="s">
        <v>63</v>
      </c>
      <c r="B197" s="72" t="s">
        <v>64</v>
      </c>
      <c r="C197" s="105">
        <f>[1]Treatment!D70</f>
        <v>0</v>
      </c>
      <c r="D197" s="105">
        <f>[1]Treatment!E70</f>
        <v>429.37700000000007</v>
      </c>
      <c r="E197" s="105">
        <f>[1]Treatment!F70</f>
        <v>807.82</v>
      </c>
      <c r="F197" s="105">
        <f>[1]Treatment!G70</f>
        <v>7</v>
      </c>
      <c r="G197" s="105">
        <f>[1]Treatment!H70</f>
        <v>0.23300000000000001</v>
      </c>
      <c r="H197" s="105">
        <f>[1]Treatment!I70</f>
        <v>1.9579999999999997</v>
      </c>
      <c r="I197" s="105">
        <f>[1]Treatment!J70</f>
        <v>7398.0960000000041</v>
      </c>
      <c r="J197" s="105">
        <f>[1]Treatment!K70</f>
        <v>0</v>
      </c>
      <c r="K197" s="424">
        <f t="shared" si="64"/>
        <v>8644.484000000004</v>
      </c>
      <c r="L197" s="432">
        <f t="shared" si="65"/>
        <v>1246.3880000000001</v>
      </c>
    </row>
    <row r="198" spans="1:12" s="200" customFormat="1">
      <c r="A198" s="237" t="s">
        <v>75</v>
      </c>
      <c r="B198" s="72" t="s">
        <v>76</v>
      </c>
      <c r="C198" s="105">
        <f>[1]Treatment!D71</f>
        <v>26</v>
      </c>
      <c r="D198" s="105">
        <f>[1]Treatment!E71</f>
        <v>261.06100000000004</v>
      </c>
      <c r="E198" s="105">
        <f>[1]Treatment!F71</f>
        <v>169.10000000000002</v>
      </c>
      <c r="F198" s="105">
        <f>[1]Treatment!G71</f>
        <v>18</v>
      </c>
      <c r="G198" s="105">
        <f>[1]Treatment!H71</f>
        <v>0</v>
      </c>
      <c r="H198" s="105">
        <f>[1]Treatment!I71</f>
        <v>260.73399999999998</v>
      </c>
      <c r="I198" s="105">
        <f>[1]Treatment!J71</f>
        <v>1604.1800000000003</v>
      </c>
      <c r="J198" s="105">
        <f>[1]Treatment!K71</f>
        <v>0</v>
      </c>
      <c r="K198" s="424">
        <f t="shared" si="64"/>
        <v>2339.0750000000003</v>
      </c>
      <c r="L198" s="432">
        <f t="shared" si="65"/>
        <v>734.89499999999998</v>
      </c>
    </row>
    <row r="199" spans="1:12" s="200" customFormat="1">
      <c r="A199" s="237" t="s">
        <v>253</v>
      </c>
      <c r="B199" s="72" t="s">
        <v>193</v>
      </c>
      <c r="C199" s="105">
        <f>[1]Treatment!D72</f>
        <v>81.364000000000004</v>
      </c>
      <c r="D199" s="105">
        <f>[1]Treatment!E72</f>
        <v>851.89300000000014</v>
      </c>
      <c r="E199" s="105">
        <f>[1]Treatment!F72</f>
        <v>177.13</v>
      </c>
      <c r="F199" s="105">
        <f>[1]Treatment!G72</f>
        <v>36</v>
      </c>
      <c r="G199" s="105">
        <f>[1]Treatment!H72</f>
        <v>0</v>
      </c>
      <c r="H199" s="105">
        <f>[1]Treatment!I72</f>
        <v>73.061999999999983</v>
      </c>
      <c r="I199" s="105">
        <f>[1]Treatment!J72</f>
        <v>13751.680999999993</v>
      </c>
      <c r="J199" s="105">
        <f>[1]Treatment!K72</f>
        <v>0</v>
      </c>
      <c r="K199" s="424">
        <f t="shared" si="64"/>
        <v>14971.129999999994</v>
      </c>
      <c r="L199" s="432">
        <f t="shared" si="65"/>
        <v>1219.4490000000001</v>
      </c>
    </row>
    <row r="200" spans="1:12" s="200" customFormat="1">
      <c r="A200" s="238" t="s">
        <v>87</v>
      </c>
      <c r="B200" s="72" t="s">
        <v>88</v>
      </c>
      <c r="C200" s="105">
        <f>[1]Treatment!D73</f>
        <v>0</v>
      </c>
      <c r="D200" s="105">
        <f>[1]Treatment!E73</f>
        <v>0.96</v>
      </c>
      <c r="E200" s="105">
        <f>[1]Treatment!F73</f>
        <v>0</v>
      </c>
      <c r="F200" s="105">
        <f>[1]Treatment!G73</f>
        <v>0</v>
      </c>
      <c r="G200" s="105">
        <f>[1]Treatment!H73</f>
        <v>0</v>
      </c>
      <c r="H200" s="105">
        <f>[1]Treatment!I73</f>
        <v>70.546999999999983</v>
      </c>
      <c r="I200" s="105">
        <f>[1]Treatment!J73</f>
        <v>11.066000000000001</v>
      </c>
      <c r="J200" s="105">
        <f>[1]Treatment!K73</f>
        <v>0</v>
      </c>
      <c r="K200" s="424">
        <f t="shared" si="64"/>
        <v>82.572999999999979</v>
      </c>
      <c r="L200" s="432">
        <f t="shared" si="65"/>
        <v>71.506999999999977</v>
      </c>
    </row>
    <row r="201" spans="1:12" s="200" customFormat="1">
      <c r="A201" s="237" t="s">
        <v>91</v>
      </c>
      <c r="B201" s="72" t="s">
        <v>92</v>
      </c>
      <c r="C201" s="105">
        <f>[1]Treatment!D74</f>
        <v>6074.0499999999984</v>
      </c>
      <c r="D201" s="105">
        <f>[1]Treatment!E74</f>
        <v>3787.5960000000005</v>
      </c>
      <c r="E201" s="105">
        <f>[1]Treatment!F74</f>
        <v>26.479999999999997</v>
      </c>
      <c r="F201" s="105">
        <f>[1]Treatment!G74</f>
        <v>16.7</v>
      </c>
      <c r="G201" s="105">
        <f>[1]Treatment!H74</f>
        <v>0.70099999999999996</v>
      </c>
      <c r="H201" s="105">
        <f>[1]Treatment!I74</f>
        <v>8206.7700000000023</v>
      </c>
      <c r="I201" s="105">
        <f>[1]Treatment!J74</f>
        <v>5319.407999999994</v>
      </c>
      <c r="J201" s="105">
        <f>[1]Treatment!K74</f>
        <v>0</v>
      </c>
      <c r="K201" s="424">
        <f t="shared" si="64"/>
        <v>23431.704999999994</v>
      </c>
      <c r="L201" s="432">
        <f t="shared" si="65"/>
        <v>18112.296999999999</v>
      </c>
    </row>
    <row r="202" spans="1:12" s="200" customFormat="1">
      <c r="A202" s="237" t="s">
        <v>97</v>
      </c>
      <c r="B202" s="72" t="s">
        <v>98</v>
      </c>
      <c r="C202" s="105">
        <f>[1]Treatment!D75</f>
        <v>3979.3570000000013</v>
      </c>
      <c r="D202" s="105">
        <f>[1]Treatment!E75</f>
        <v>145.06499999999997</v>
      </c>
      <c r="E202" s="105">
        <f>[1]Treatment!F75</f>
        <v>0.4</v>
      </c>
      <c r="F202" s="105">
        <f>[1]Treatment!G75</f>
        <v>0</v>
      </c>
      <c r="G202" s="105">
        <f>[1]Treatment!H75</f>
        <v>0.11</v>
      </c>
      <c r="H202" s="105">
        <f>[1]Treatment!I75</f>
        <v>3968.5459999999975</v>
      </c>
      <c r="I202" s="105">
        <f>[1]Treatment!J75</f>
        <v>1573.7820000000002</v>
      </c>
      <c r="J202" s="105">
        <f>[1]Treatment!K75</f>
        <v>0</v>
      </c>
      <c r="K202" s="424">
        <f t="shared" si="64"/>
        <v>9667.2599999999984</v>
      </c>
      <c r="L202" s="432">
        <f t="shared" si="65"/>
        <v>8093.4779999999982</v>
      </c>
    </row>
    <row r="203" spans="1:12" s="200" customFormat="1">
      <c r="A203" s="237" t="s">
        <v>107</v>
      </c>
      <c r="B203" s="72" t="s">
        <v>108</v>
      </c>
      <c r="C203" s="105">
        <f>[1]Treatment!D76</f>
        <v>1600.9550000000002</v>
      </c>
      <c r="D203" s="105">
        <f>[1]Treatment!E76</f>
        <v>18.632999999999999</v>
      </c>
      <c r="E203" s="105">
        <f>[1]Treatment!F76</f>
        <v>4.6399999999999997</v>
      </c>
      <c r="F203" s="105">
        <f>[1]Treatment!G76</f>
        <v>0</v>
      </c>
      <c r="G203" s="105">
        <f>[1]Treatment!H76</f>
        <v>0</v>
      </c>
      <c r="H203" s="105">
        <f>[1]Treatment!I76</f>
        <v>187.20199999999997</v>
      </c>
      <c r="I203" s="105">
        <f>[1]Treatment!J76</f>
        <v>103.637</v>
      </c>
      <c r="J203" s="105">
        <f>[1]Treatment!K76</f>
        <v>0</v>
      </c>
      <c r="K203" s="424">
        <f t="shared" si="64"/>
        <v>1915.0670000000002</v>
      </c>
      <c r="L203" s="432">
        <f t="shared" si="65"/>
        <v>1811.4300000000003</v>
      </c>
    </row>
    <row r="204" spans="1:12" s="200" customFormat="1">
      <c r="A204" s="237" t="s">
        <v>115</v>
      </c>
      <c r="B204" s="72" t="s">
        <v>116</v>
      </c>
      <c r="C204" s="105">
        <f>[1]Treatment!D77</f>
        <v>51759.386000000064</v>
      </c>
      <c r="D204" s="105">
        <f>[1]Treatment!E77</f>
        <v>23234.271000000001</v>
      </c>
      <c r="E204" s="105">
        <f>[1]Treatment!F77</f>
        <v>4.45</v>
      </c>
      <c r="F204" s="105">
        <f>[1]Treatment!G77</f>
        <v>530.90299999999991</v>
      </c>
      <c r="G204" s="105">
        <f>[1]Treatment!H77</f>
        <v>3.8579999999999997</v>
      </c>
      <c r="H204" s="105">
        <f>[1]Treatment!I77</f>
        <v>18959.29099999999</v>
      </c>
      <c r="I204" s="105">
        <f>[1]Treatment!J77</f>
        <v>9176.0210000000297</v>
      </c>
      <c r="J204" s="105">
        <f>[1]Treatment!K77</f>
        <v>0</v>
      </c>
      <c r="K204" s="424">
        <f t="shared" si="64"/>
        <v>103668.18000000008</v>
      </c>
      <c r="L204" s="432">
        <f t="shared" si="65"/>
        <v>94492.159000000043</v>
      </c>
    </row>
    <row r="205" spans="1:12" s="200" customFormat="1">
      <c r="A205" s="237" t="s">
        <v>125</v>
      </c>
      <c r="B205" s="72" t="s">
        <v>1208</v>
      </c>
      <c r="C205" s="105">
        <f>[1]Treatment!D78</f>
        <v>23893.758999999991</v>
      </c>
      <c r="D205" s="105">
        <f>[1]Treatment!E78</f>
        <v>6218.9669999999978</v>
      </c>
      <c r="E205" s="105">
        <f>[1]Treatment!F78</f>
        <v>19.799999999999997</v>
      </c>
      <c r="F205" s="105">
        <f>[1]Treatment!G78</f>
        <v>13085.388000000003</v>
      </c>
      <c r="G205" s="105">
        <f>[1]Treatment!H78</f>
        <v>0</v>
      </c>
      <c r="H205" s="105">
        <f>[1]Treatment!I78</f>
        <v>1706.3000000000002</v>
      </c>
      <c r="I205" s="105">
        <f>[1]Treatment!J78</f>
        <v>18866.925000000003</v>
      </c>
      <c r="J205" s="105">
        <f>[1]Treatment!K78</f>
        <v>0</v>
      </c>
      <c r="K205" s="424">
        <f t="shared" si="64"/>
        <v>63791.138999999996</v>
      </c>
      <c r="L205" s="432">
        <f t="shared" si="65"/>
        <v>44924.213999999993</v>
      </c>
    </row>
    <row r="206" spans="1:12" s="200" customFormat="1">
      <c r="A206" s="237" t="s">
        <v>127</v>
      </c>
      <c r="B206" s="72" t="s">
        <v>128</v>
      </c>
      <c r="C206" s="105">
        <f>[1]Treatment!D79</f>
        <v>59761.329000000049</v>
      </c>
      <c r="D206" s="105">
        <f>[1]Treatment!E79</f>
        <v>14961.040000000037</v>
      </c>
      <c r="E206" s="105">
        <f>[1]Treatment!F79</f>
        <v>0</v>
      </c>
      <c r="F206" s="105">
        <f>[1]Treatment!G79</f>
        <v>22055.211999999989</v>
      </c>
      <c r="G206" s="105">
        <f>[1]Treatment!H79</f>
        <v>0</v>
      </c>
      <c r="H206" s="105">
        <f>[1]Treatment!I79</f>
        <v>1289.8119999999988</v>
      </c>
      <c r="I206" s="105">
        <f>[1]Treatment!J79</f>
        <v>61701.394000000088</v>
      </c>
      <c r="J206" s="105">
        <f>[1]Treatment!K79</f>
        <v>0</v>
      </c>
      <c r="K206" s="424">
        <f t="shared" si="64"/>
        <v>159768.78700000019</v>
      </c>
      <c r="L206" s="432">
        <f t="shared" si="65"/>
        <v>98067.393000000084</v>
      </c>
    </row>
    <row r="207" spans="1:12" s="200" customFormat="1">
      <c r="A207" s="237" t="s">
        <v>254</v>
      </c>
      <c r="B207" s="72" t="s">
        <v>202</v>
      </c>
      <c r="C207" s="846" t="s">
        <v>1255</v>
      </c>
      <c r="D207" s="846"/>
      <c r="E207" s="846"/>
      <c r="F207" s="846"/>
      <c r="G207" s="846"/>
      <c r="H207" s="846"/>
      <c r="I207" s="846"/>
      <c r="J207" s="846"/>
      <c r="K207" s="424">
        <f t="shared" si="64"/>
        <v>0</v>
      </c>
      <c r="L207" s="432">
        <f t="shared" si="65"/>
        <v>0</v>
      </c>
    </row>
    <row r="208" spans="1:12" s="200" customFormat="1">
      <c r="A208" s="237" t="s">
        <v>257</v>
      </c>
      <c r="B208" s="72" t="s">
        <v>194</v>
      </c>
      <c r="C208" s="105">
        <f>[1]Treatment!D81</f>
        <v>252.40099999999998</v>
      </c>
      <c r="D208" s="105">
        <f>[1]Treatment!E81</f>
        <v>152.04199999999997</v>
      </c>
      <c r="E208" s="105">
        <f>[1]Treatment!F81</f>
        <v>12.01</v>
      </c>
      <c r="F208" s="105">
        <f>[1]Treatment!G81</f>
        <v>0</v>
      </c>
      <c r="G208" s="105">
        <f>[1]Treatment!H81</f>
        <v>0</v>
      </c>
      <c r="H208" s="105">
        <f>[1]Treatment!I81</f>
        <v>500.46500000000003</v>
      </c>
      <c r="I208" s="105">
        <f>[1]Treatment!J81</f>
        <v>192.48100000000002</v>
      </c>
      <c r="J208" s="105">
        <f>[1]Treatment!K81</f>
        <v>0</v>
      </c>
      <c r="K208" s="424">
        <f t="shared" si="64"/>
        <v>1109.3990000000001</v>
      </c>
      <c r="L208" s="432">
        <f t="shared" si="65"/>
        <v>916.91800000000001</v>
      </c>
    </row>
    <row r="209" spans="1:13" s="200" customFormat="1">
      <c r="A209" s="237" t="s">
        <v>159</v>
      </c>
      <c r="B209" s="72" t="s">
        <v>203</v>
      </c>
      <c r="C209" s="105">
        <f>[1]Treatment!D82</f>
        <v>1474.7100000000003</v>
      </c>
      <c r="D209" s="105">
        <f>[1]Treatment!E82</f>
        <v>8622.6609999999982</v>
      </c>
      <c r="E209" s="105">
        <f>[1]Treatment!F82</f>
        <v>311391.25399999722</v>
      </c>
      <c r="F209" s="105">
        <f>[1]Treatment!G82</f>
        <v>209.88000000000002</v>
      </c>
      <c r="G209" s="105">
        <f>[1]Treatment!H82</f>
        <v>0</v>
      </c>
      <c r="H209" s="105">
        <f>[1]Treatment!I82</f>
        <v>28130.846999999994</v>
      </c>
      <c r="I209" s="105">
        <f>[1]Treatment!J82</f>
        <v>4916.6169999999802</v>
      </c>
      <c r="J209" s="105">
        <f>[1]Treatment!K82</f>
        <v>0</v>
      </c>
      <c r="K209" s="424">
        <f t="shared" si="64"/>
        <v>354745.96899999719</v>
      </c>
      <c r="L209" s="432">
        <f t="shared" si="65"/>
        <v>349829.35199999722</v>
      </c>
    </row>
    <row r="210" spans="1:13" s="200" customFormat="1">
      <c r="A210" s="237" t="s">
        <v>259</v>
      </c>
      <c r="B210" s="72" t="s">
        <v>263</v>
      </c>
      <c r="C210" s="105">
        <f>[1]Treatment!D83</f>
        <v>45.800000000000004</v>
      </c>
      <c r="D210" s="105">
        <f>[1]Treatment!E83</f>
        <v>14446.897999999992</v>
      </c>
      <c r="E210" s="105">
        <f>[1]Treatment!F83</f>
        <v>779.84</v>
      </c>
      <c r="F210" s="105">
        <f>[1]Treatment!G83</f>
        <v>0</v>
      </c>
      <c r="G210" s="105">
        <f>[1]Treatment!H83</f>
        <v>0</v>
      </c>
      <c r="H210" s="105">
        <f>[1]Treatment!I83</f>
        <v>411.23099999999999</v>
      </c>
      <c r="I210" s="105">
        <f>[1]Treatment!J83</f>
        <v>182.911</v>
      </c>
      <c r="J210" s="105">
        <f>[1]Treatment!K83</f>
        <v>0</v>
      </c>
      <c r="K210" s="424">
        <f t="shared" si="64"/>
        <v>15866.679999999991</v>
      </c>
      <c r="L210" s="432">
        <f t="shared" si="65"/>
        <v>15683.768999999991</v>
      </c>
    </row>
    <row r="211" spans="1:13" s="200" customFormat="1">
      <c r="A211" s="237" t="s">
        <v>171</v>
      </c>
      <c r="B211" s="72" t="s">
        <v>172</v>
      </c>
      <c r="C211" s="105">
        <f>[1]Treatment!D84</f>
        <v>21.130000000000003</v>
      </c>
      <c r="D211" s="105">
        <f>[1]Treatment!E84</f>
        <v>0</v>
      </c>
      <c r="E211" s="105">
        <f>[1]Treatment!F84</f>
        <v>71739.593999999794</v>
      </c>
      <c r="F211" s="105">
        <f>[1]Treatment!G84</f>
        <v>0</v>
      </c>
      <c r="G211" s="105">
        <f>[1]Treatment!H84</f>
        <v>15.26</v>
      </c>
      <c r="H211" s="105">
        <f>[1]Treatment!I84</f>
        <v>145.024</v>
      </c>
      <c r="I211" s="105">
        <f>[1]Treatment!J84</f>
        <v>3978.5869999999995</v>
      </c>
      <c r="J211" s="105">
        <f>[1]Treatment!K84</f>
        <v>0</v>
      </c>
      <c r="K211" s="424">
        <f t="shared" si="64"/>
        <v>75899.594999999797</v>
      </c>
      <c r="L211" s="432">
        <f t="shared" si="65"/>
        <v>71921.007999999798</v>
      </c>
    </row>
    <row r="212" spans="1:13" s="200" customFormat="1">
      <c r="A212" s="237" t="s">
        <v>260</v>
      </c>
      <c r="B212" s="72" t="s">
        <v>264</v>
      </c>
      <c r="C212" s="105">
        <f>[1]Treatment!D85</f>
        <v>2667.6310000000017</v>
      </c>
      <c r="D212" s="105">
        <f>[1]Treatment!E85</f>
        <v>4785.0720000000001</v>
      </c>
      <c r="E212" s="105">
        <f>[1]Treatment!F85</f>
        <v>28802.588000000007</v>
      </c>
      <c r="F212" s="105">
        <f>[1]Treatment!G85</f>
        <v>546.09699999999998</v>
      </c>
      <c r="G212" s="105">
        <f>[1]Treatment!H85</f>
        <v>32.973999999999997</v>
      </c>
      <c r="H212" s="105">
        <f>[1]Treatment!I85</f>
        <v>13577.179000000004</v>
      </c>
      <c r="I212" s="105">
        <f>[1]Treatment!J85</f>
        <v>2068.5909999999994</v>
      </c>
      <c r="J212" s="105">
        <f>[1]Treatment!K85</f>
        <v>0</v>
      </c>
      <c r="K212" s="424">
        <f t="shared" si="64"/>
        <v>52480.13200000002</v>
      </c>
      <c r="L212" s="432">
        <f t="shared" si="65"/>
        <v>50411.541000000019</v>
      </c>
    </row>
    <row r="213" spans="1:13" s="200" customFormat="1">
      <c r="A213" s="237" t="s">
        <v>175</v>
      </c>
      <c r="B213" s="72" t="s">
        <v>373</v>
      </c>
      <c r="C213" s="105">
        <f>[1]Treatment!D86</f>
        <v>49.835999999999999</v>
      </c>
      <c r="D213" s="105">
        <f>[1]Treatment!E86</f>
        <v>6886.518999999983</v>
      </c>
      <c r="E213" s="105">
        <f>[1]Treatment!F86</f>
        <v>31.570999999999998</v>
      </c>
      <c r="F213" s="105">
        <f>[1]Treatment!G86</f>
        <v>62.5</v>
      </c>
      <c r="G213" s="105">
        <f>[1]Treatment!H86</f>
        <v>2517.7659999999942</v>
      </c>
      <c r="H213" s="105">
        <f>[1]Treatment!I86</f>
        <v>3736.6249999999932</v>
      </c>
      <c r="I213" s="105">
        <f>[1]Treatment!J86</f>
        <v>635.95299999999963</v>
      </c>
      <c r="J213" s="105">
        <f>[1]Treatment!K86</f>
        <v>0</v>
      </c>
      <c r="K213" s="424">
        <f t="shared" si="64"/>
        <v>13920.76999999997</v>
      </c>
      <c r="L213" s="432">
        <f t="shared" si="65"/>
        <v>13284.81699999997</v>
      </c>
    </row>
    <row r="214" spans="1:13" s="200" customFormat="1" ht="15.75">
      <c r="A214" s="237" t="s">
        <v>189</v>
      </c>
      <c r="B214" s="72" t="s">
        <v>190</v>
      </c>
      <c r="C214" s="105"/>
      <c r="D214" s="105"/>
      <c r="E214" s="105"/>
      <c r="F214" s="105"/>
      <c r="G214" s="105"/>
      <c r="H214" s="105"/>
      <c r="I214" s="105"/>
      <c r="J214" s="105"/>
      <c r="K214" s="424">
        <f t="shared" si="64"/>
        <v>0</v>
      </c>
      <c r="L214" s="432"/>
      <c r="M214" s="242" t="s">
        <v>1248</v>
      </c>
    </row>
    <row r="215" spans="1:13" s="200" customFormat="1">
      <c r="A215" s="237" t="s">
        <v>262</v>
      </c>
      <c r="B215" s="72" t="s">
        <v>265</v>
      </c>
      <c r="C215" s="105">
        <f>[1]Treatment!D88</f>
        <v>451.85399999999993</v>
      </c>
      <c r="D215" s="105">
        <f>[1]Treatment!E88</f>
        <v>115.07299999999996</v>
      </c>
      <c r="E215" s="105">
        <f>[1]Treatment!F88</f>
        <v>0</v>
      </c>
      <c r="F215" s="105">
        <f>[1]Treatment!G88</f>
        <v>0</v>
      </c>
      <c r="G215" s="105">
        <f>[1]Treatment!H88</f>
        <v>0.22899999999999998</v>
      </c>
      <c r="H215" s="105">
        <f>[1]Treatment!I88</f>
        <v>1247.2899999999995</v>
      </c>
      <c r="I215" s="105">
        <f>[1]Treatment!J88</f>
        <v>113.88700000000003</v>
      </c>
      <c r="J215" s="105">
        <f>[1]Treatment!K88</f>
        <v>0</v>
      </c>
      <c r="K215" s="424">
        <f t="shared" si="64"/>
        <v>1928.3329999999994</v>
      </c>
      <c r="L215" s="432">
        <f t="shared" si="65"/>
        <v>1814.4459999999995</v>
      </c>
    </row>
    <row r="216" spans="1:13" s="200" customFormat="1" ht="15">
      <c r="B216" s="205"/>
      <c r="C216" s="324">
        <f t="shared" ref="C216:J216" si="66">SUM(C193:C215)</f>
        <v>155283.01900000009</v>
      </c>
      <c r="D216" s="324">
        <f t="shared" si="66"/>
        <v>96567.041000000012</v>
      </c>
      <c r="E216" s="324">
        <f t="shared" si="66"/>
        <v>414100.05699999706</v>
      </c>
      <c r="F216" s="324">
        <f t="shared" si="66"/>
        <v>36567.681999999986</v>
      </c>
      <c r="G216" s="324">
        <f t="shared" si="66"/>
        <v>2571.1729999999939</v>
      </c>
      <c r="H216" s="324">
        <f t="shared" si="66"/>
        <v>82960.847999999984</v>
      </c>
      <c r="I216" s="324">
        <f t="shared" si="66"/>
        <v>145744.28000000006</v>
      </c>
      <c r="J216" s="324">
        <f t="shared" si="66"/>
        <v>0</v>
      </c>
      <c r="K216" s="767">
        <f>SUM(K193:K215)</f>
        <v>933794.09999999718</v>
      </c>
    </row>
    <row r="217" spans="1:13" s="200" customFormat="1">
      <c r="B217" s="205"/>
      <c r="K217" s="13"/>
    </row>
    <row r="218" spans="1:13" s="242" customFormat="1" ht="15.75">
      <c r="A218" s="242" t="s">
        <v>1216</v>
      </c>
    </row>
    <row r="219" spans="1:13">
      <c r="A219" s="237" t="s">
        <v>21</v>
      </c>
      <c r="B219" s="72" t="s">
        <v>198</v>
      </c>
      <c r="C219" s="105">
        <f>SUM(C141,C167,C193)</f>
        <v>53.798000000000002</v>
      </c>
      <c r="D219" s="105">
        <f t="shared" ref="D219:J219" si="67">SUM(D141,D167,D193)</f>
        <v>196.96450000000004</v>
      </c>
      <c r="E219" s="105">
        <f t="shared" si="67"/>
        <v>3981.9270000000006</v>
      </c>
      <c r="F219" s="105">
        <f t="shared" si="67"/>
        <v>24</v>
      </c>
      <c r="G219" s="105">
        <f t="shared" si="67"/>
        <v>42.230000000000004</v>
      </c>
      <c r="H219" s="105">
        <f t="shared" si="67"/>
        <v>701.43100000000004</v>
      </c>
      <c r="I219" s="105">
        <f t="shared" si="67"/>
        <v>1.2</v>
      </c>
      <c r="J219" s="105">
        <f t="shared" si="67"/>
        <v>0.8</v>
      </c>
      <c r="K219" s="424">
        <f>SUM(C219:J219)</f>
        <v>5002.3505000000005</v>
      </c>
      <c r="L219" s="432">
        <f>SUM(C219:H219)</f>
        <v>5000.3505000000005</v>
      </c>
    </row>
    <row r="220" spans="1:13">
      <c r="A220" s="237" t="s">
        <v>29</v>
      </c>
      <c r="B220" s="72" t="s">
        <v>30</v>
      </c>
      <c r="C220" s="105">
        <f t="shared" ref="C220:J241" si="68">SUM(C142,C168,C194)</f>
        <v>10241.386000000002</v>
      </c>
      <c r="D220" s="105">
        <f t="shared" si="68"/>
        <v>30323.940535999991</v>
      </c>
      <c r="E220" s="105">
        <f t="shared" si="68"/>
        <v>652.202</v>
      </c>
      <c r="F220" s="105">
        <f t="shared" si="68"/>
        <v>73.686000000000007</v>
      </c>
      <c r="G220" s="105">
        <f t="shared" si="68"/>
        <v>88.51</v>
      </c>
      <c r="H220" s="105">
        <f t="shared" si="68"/>
        <v>1814.0168800000006</v>
      </c>
      <c r="I220" s="105">
        <f t="shared" si="68"/>
        <v>13873.606000000009</v>
      </c>
      <c r="J220" s="105">
        <f t="shared" si="68"/>
        <v>119.24999999999891</v>
      </c>
      <c r="K220" s="424">
        <f t="shared" ref="K220:K241" si="69">SUM(C220:J220)</f>
        <v>57186.597416000004</v>
      </c>
      <c r="L220" s="432">
        <f t="shared" ref="L220:L241" si="70">SUM(C220:H220)</f>
        <v>43193.741415999997</v>
      </c>
    </row>
    <row r="221" spans="1:13">
      <c r="A221" s="237" t="s">
        <v>33</v>
      </c>
      <c r="B221" s="72" t="s">
        <v>34</v>
      </c>
      <c r="C221" s="105">
        <f t="shared" si="68"/>
        <v>72685.589000000022</v>
      </c>
      <c r="D221" s="105">
        <f t="shared" si="68"/>
        <v>15269.364049999996</v>
      </c>
      <c r="E221" s="105">
        <f t="shared" si="68"/>
        <v>2845.7250000000004</v>
      </c>
      <c r="F221" s="105">
        <f t="shared" si="68"/>
        <v>262.5</v>
      </c>
      <c r="G221" s="105">
        <f t="shared" si="68"/>
        <v>645.24199999999996</v>
      </c>
      <c r="H221" s="105">
        <f t="shared" si="68"/>
        <v>87364.171650000004</v>
      </c>
      <c r="I221" s="105">
        <f t="shared" si="68"/>
        <v>245.315</v>
      </c>
      <c r="J221" s="105">
        <f t="shared" si="68"/>
        <v>22.74</v>
      </c>
      <c r="K221" s="424">
        <f t="shared" si="69"/>
        <v>179340.64670000001</v>
      </c>
      <c r="L221" s="432">
        <f t="shared" si="70"/>
        <v>179072.59170000002</v>
      </c>
    </row>
    <row r="222" spans="1:13">
      <c r="A222" s="237" t="s">
        <v>43</v>
      </c>
      <c r="B222" s="72" t="s">
        <v>44</v>
      </c>
      <c r="C222" s="105">
        <f t="shared" si="68"/>
        <v>78.07105</v>
      </c>
      <c r="D222" s="105">
        <f t="shared" si="68"/>
        <v>107.53313399999999</v>
      </c>
      <c r="E222" s="105">
        <f t="shared" si="68"/>
        <v>93.38</v>
      </c>
      <c r="F222" s="105">
        <f t="shared" si="68"/>
        <v>5.0679999999999996</v>
      </c>
      <c r="G222" s="105">
        <f t="shared" si="68"/>
        <v>12.501000000000001</v>
      </c>
      <c r="H222" s="105">
        <f t="shared" si="68"/>
        <v>237.60739999999998</v>
      </c>
      <c r="I222" s="105">
        <f t="shared" si="68"/>
        <v>29.721999999999998</v>
      </c>
      <c r="J222" s="105">
        <f t="shared" si="68"/>
        <v>0.17949999999999999</v>
      </c>
      <c r="K222" s="424">
        <f t="shared" si="69"/>
        <v>564.06208399999991</v>
      </c>
      <c r="L222" s="432">
        <f t="shared" si="70"/>
        <v>534.16058399999997</v>
      </c>
    </row>
    <row r="223" spans="1:13">
      <c r="A223" s="237" t="s">
        <v>63</v>
      </c>
      <c r="B223" s="72" t="s">
        <v>64</v>
      </c>
      <c r="C223" s="105">
        <f t="shared" si="68"/>
        <v>52347.610319999912</v>
      </c>
      <c r="D223" s="105">
        <f t="shared" si="68"/>
        <v>2129.2928999999999</v>
      </c>
      <c r="E223" s="105">
        <f t="shared" si="68"/>
        <v>2121.1410000000001</v>
      </c>
      <c r="F223" s="105">
        <f t="shared" si="68"/>
        <v>68.140999999999991</v>
      </c>
      <c r="G223" s="105">
        <f t="shared" si="68"/>
        <v>42.971999999999994</v>
      </c>
      <c r="H223" s="105">
        <f t="shared" si="68"/>
        <v>2605.3975</v>
      </c>
      <c r="I223" s="105">
        <f t="shared" si="68"/>
        <v>7398.0960000000041</v>
      </c>
      <c r="J223" s="105">
        <f t="shared" si="68"/>
        <v>1032.9169999999999</v>
      </c>
      <c r="K223" s="424">
        <f t="shared" si="69"/>
        <v>67745.567719999919</v>
      </c>
      <c r="L223" s="432">
        <f t="shared" si="70"/>
        <v>59314.55471999992</v>
      </c>
    </row>
    <row r="224" spans="1:13">
      <c r="A224" s="237" t="s">
        <v>75</v>
      </c>
      <c r="B224" s="72" t="s">
        <v>76</v>
      </c>
      <c r="C224" s="105">
        <f t="shared" si="68"/>
        <v>27298.162399999979</v>
      </c>
      <c r="D224" s="105">
        <f t="shared" si="68"/>
        <v>2025.3435999999997</v>
      </c>
      <c r="E224" s="105">
        <f t="shared" si="68"/>
        <v>14897.330179999999</v>
      </c>
      <c r="F224" s="105">
        <f t="shared" si="68"/>
        <v>218</v>
      </c>
      <c r="G224" s="105">
        <f t="shared" si="68"/>
        <v>48</v>
      </c>
      <c r="H224" s="105">
        <f t="shared" si="68"/>
        <v>22847.015500000001</v>
      </c>
      <c r="I224" s="105">
        <f t="shared" si="68"/>
        <v>1604.9800000000002</v>
      </c>
      <c r="J224" s="105">
        <f t="shared" si="68"/>
        <v>0</v>
      </c>
      <c r="K224" s="424">
        <f t="shared" si="69"/>
        <v>68938.831679999974</v>
      </c>
      <c r="L224" s="432">
        <f t="shared" si="70"/>
        <v>67333.851679999978</v>
      </c>
    </row>
    <row r="225" spans="1:12">
      <c r="A225" s="237" t="s">
        <v>253</v>
      </c>
      <c r="B225" s="72" t="s">
        <v>193</v>
      </c>
      <c r="C225" s="105">
        <f t="shared" si="68"/>
        <v>634.54589999999996</v>
      </c>
      <c r="D225" s="105">
        <f t="shared" si="68"/>
        <v>5130.4230399999997</v>
      </c>
      <c r="E225" s="105">
        <f t="shared" si="68"/>
        <v>2707.7690000000007</v>
      </c>
      <c r="F225" s="105">
        <f t="shared" si="68"/>
        <v>172.74</v>
      </c>
      <c r="G225" s="105">
        <f t="shared" si="68"/>
        <v>23.5</v>
      </c>
      <c r="H225" s="105">
        <f t="shared" si="68"/>
        <v>610.19349999999997</v>
      </c>
      <c r="I225" s="105">
        <f t="shared" si="68"/>
        <v>13751.680999999993</v>
      </c>
      <c r="J225" s="105">
        <f t="shared" si="68"/>
        <v>2.0000000002255547E-2</v>
      </c>
      <c r="K225" s="424">
        <f t="shared" si="69"/>
        <v>23030.872439999999</v>
      </c>
      <c r="L225" s="432">
        <f t="shared" si="70"/>
        <v>9279.1714400000001</v>
      </c>
    </row>
    <row r="226" spans="1:12">
      <c r="A226" s="238" t="s">
        <v>87</v>
      </c>
      <c r="B226" s="72" t="s">
        <v>88</v>
      </c>
      <c r="C226" s="105">
        <f t="shared" si="68"/>
        <v>5.4889999999999999</v>
      </c>
      <c r="D226" s="105">
        <f t="shared" si="68"/>
        <v>81.163999999999987</v>
      </c>
      <c r="E226" s="105">
        <f t="shared" si="68"/>
        <v>3.4</v>
      </c>
      <c r="F226" s="105">
        <f t="shared" si="68"/>
        <v>0</v>
      </c>
      <c r="G226" s="105">
        <f t="shared" si="68"/>
        <v>0</v>
      </c>
      <c r="H226" s="105">
        <f t="shared" si="68"/>
        <v>130.10091999999997</v>
      </c>
      <c r="I226" s="105">
        <f t="shared" si="68"/>
        <v>11.066000000000001</v>
      </c>
      <c r="J226" s="105">
        <f t="shared" si="68"/>
        <v>0</v>
      </c>
      <c r="K226" s="424">
        <f t="shared" si="69"/>
        <v>231.21991999999997</v>
      </c>
      <c r="L226" s="432">
        <f t="shared" si="70"/>
        <v>220.15391999999997</v>
      </c>
    </row>
    <row r="227" spans="1:12">
      <c r="A227" s="237" t="s">
        <v>91</v>
      </c>
      <c r="B227" s="72" t="s">
        <v>92</v>
      </c>
      <c r="C227" s="105">
        <f t="shared" si="68"/>
        <v>12989.532999999999</v>
      </c>
      <c r="D227" s="105">
        <f t="shared" si="68"/>
        <v>20349.776869999983</v>
      </c>
      <c r="E227" s="105">
        <f t="shared" si="68"/>
        <v>936.35400000000004</v>
      </c>
      <c r="F227" s="105">
        <f t="shared" si="68"/>
        <v>268.91300000000001</v>
      </c>
      <c r="G227" s="105">
        <f t="shared" si="68"/>
        <v>401.25800000000004</v>
      </c>
      <c r="H227" s="105">
        <f t="shared" si="68"/>
        <v>16531.003559999997</v>
      </c>
      <c r="I227" s="105">
        <f t="shared" si="68"/>
        <v>5373.5269999999937</v>
      </c>
      <c r="J227" s="105">
        <f t="shared" si="68"/>
        <v>3.3450000000000002</v>
      </c>
      <c r="K227" s="424">
        <f t="shared" si="69"/>
        <v>56853.710429999977</v>
      </c>
      <c r="L227" s="432">
        <f t="shared" si="70"/>
        <v>51476.838429999982</v>
      </c>
    </row>
    <row r="228" spans="1:12">
      <c r="A228" s="237" t="s">
        <v>97</v>
      </c>
      <c r="B228" s="72" t="s">
        <v>98</v>
      </c>
      <c r="C228" s="105">
        <f t="shared" si="68"/>
        <v>15714.103000000001</v>
      </c>
      <c r="D228" s="105">
        <f t="shared" si="68"/>
        <v>3046.2598210000001</v>
      </c>
      <c r="E228" s="105">
        <f t="shared" si="68"/>
        <v>51.98</v>
      </c>
      <c r="F228" s="105">
        <f t="shared" si="68"/>
        <v>8.1</v>
      </c>
      <c r="G228" s="105">
        <f t="shared" si="68"/>
        <v>146.07400000000001</v>
      </c>
      <c r="H228" s="105">
        <f t="shared" si="68"/>
        <v>6638.3180099999854</v>
      </c>
      <c r="I228" s="105">
        <f t="shared" si="68"/>
        <v>1574.3920000000001</v>
      </c>
      <c r="J228" s="105">
        <f t="shared" si="68"/>
        <v>7.1079999999999997</v>
      </c>
      <c r="K228" s="424">
        <f t="shared" si="69"/>
        <v>27186.334830999986</v>
      </c>
      <c r="L228" s="432">
        <f t="shared" si="70"/>
        <v>25604.834830999986</v>
      </c>
    </row>
    <row r="229" spans="1:12">
      <c r="A229" s="237" t="s">
        <v>107</v>
      </c>
      <c r="B229" s="72" t="s">
        <v>108</v>
      </c>
      <c r="C229" s="105">
        <f t="shared" si="68"/>
        <v>2015.0350000000003</v>
      </c>
      <c r="D229" s="105">
        <f t="shared" si="68"/>
        <v>324.27960000000002</v>
      </c>
      <c r="E229" s="105">
        <f t="shared" si="68"/>
        <v>151.78</v>
      </c>
      <c r="F229" s="105">
        <f t="shared" si="68"/>
        <v>0</v>
      </c>
      <c r="G229" s="105">
        <f t="shared" si="68"/>
        <v>29.83</v>
      </c>
      <c r="H229" s="105">
        <f t="shared" si="68"/>
        <v>312.65710000000001</v>
      </c>
      <c r="I229" s="105">
        <f t="shared" si="68"/>
        <v>103.637</v>
      </c>
      <c r="J229" s="105">
        <f t="shared" si="68"/>
        <v>95.500999999985453</v>
      </c>
      <c r="K229" s="424">
        <f t="shared" si="69"/>
        <v>3032.719699999986</v>
      </c>
      <c r="L229" s="432">
        <f t="shared" si="70"/>
        <v>2833.5817000000002</v>
      </c>
    </row>
    <row r="230" spans="1:12">
      <c r="A230" s="237" t="s">
        <v>115</v>
      </c>
      <c r="B230" s="72" t="s">
        <v>116</v>
      </c>
      <c r="C230" s="105">
        <f t="shared" si="68"/>
        <v>140319.54050000006</v>
      </c>
      <c r="D230" s="105">
        <f t="shared" si="68"/>
        <v>199244.77175499994</v>
      </c>
      <c r="E230" s="105">
        <f t="shared" si="68"/>
        <v>18268.754999999997</v>
      </c>
      <c r="F230" s="105">
        <f t="shared" si="68"/>
        <v>8817.6549999999988</v>
      </c>
      <c r="G230" s="105">
        <f t="shared" si="68"/>
        <v>2037.4320000000002</v>
      </c>
      <c r="H230" s="105">
        <f t="shared" si="68"/>
        <v>144853.65624999991</v>
      </c>
      <c r="I230" s="105">
        <f t="shared" si="68"/>
        <v>9182.2690000000293</v>
      </c>
      <c r="J230" s="105">
        <f t="shared" si="68"/>
        <v>1159.2279999999762</v>
      </c>
      <c r="K230" s="424">
        <f t="shared" si="69"/>
        <v>523883.30750499998</v>
      </c>
      <c r="L230" s="432">
        <f t="shared" si="70"/>
        <v>513541.81050499994</v>
      </c>
    </row>
    <row r="231" spans="1:12">
      <c r="A231" s="237" t="s">
        <v>125</v>
      </c>
      <c r="B231" s="72" t="s">
        <v>1208</v>
      </c>
      <c r="C231" s="105">
        <f t="shared" si="68"/>
        <v>67471.661999999997</v>
      </c>
      <c r="D231" s="105">
        <f t="shared" si="68"/>
        <v>6699.1289999999981</v>
      </c>
      <c r="E231" s="105">
        <f t="shared" si="68"/>
        <v>3979.9679999999998</v>
      </c>
      <c r="F231" s="105">
        <f t="shared" si="68"/>
        <v>13510.438000000002</v>
      </c>
      <c r="G231" s="105">
        <f t="shared" si="68"/>
        <v>3492.9180000000001</v>
      </c>
      <c r="H231" s="105">
        <f t="shared" si="68"/>
        <v>14216.381000000001</v>
      </c>
      <c r="I231" s="105">
        <f t="shared" si="68"/>
        <v>18880.685000000001</v>
      </c>
      <c r="J231" s="105">
        <f t="shared" si="68"/>
        <v>0</v>
      </c>
      <c r="K231" s="424">
        <f t="shared" si="69"/>
        <v>128251.18099999998</v>
      </c>
      <c r="L231" s="432">
        <f t="shared" si="70"/>
        <v>109370.49599999998</v>
      </c>
    </row>
    <row r="232" spans="1:12">
      <c r="A232" s="237" t="s">
        <v>127</v>
      </c>
      <c r="B232" s="72" t="s">
        <v>128</v>
      </c>
      <c r="C232" s="105">
        <f t="shared" si="68"/>
        <v>103770.41600000006</v>
      </c>
      <c r="D232" s="105">
        <f t="shared" si="68"/>
        <v>69723.379000000044</v>
      </c>
      <c r="E232" s="105">
        <f t="shared" si="68"/>
        <v>3192.2020000000002</v>
      </c>
      <c r="F232" s="105">
        <f t="shared" si="68"/>
        <v>35327.230999999985</v>
      </c>
      <c r="G232" s="105">
        <f t="shared" si="68"/>
        <v>54.040999999999997</v>
      </c>
      <c r="H232" s="105">
        <f t="shared" si="68"/>
        <v>19568.741000000002</v>
      </c>
      <c r="I232" s="105">
        <f t="shared" si="68"/>
        <v>61707.744000000086</v>
      </c>
      <c r="J232" s="105">
        <f t="shared" si="68"/>
        <v>415.5</v>
      </c>
      <c r="K232" s="424">
        <f t="shared" si="69"/>
        <v>293759.25400000013</v>
      </c>
      <c r="L232" s="432">
        <f t="shared" si="70"/>
        <v>231636.01000000007</v>
      </c>
    </row>
    <row r="233" spans="1:12">
      <c r="A233" s="237" t="s">
        <v>254</v>
      </c>
      <c r="B233" s="72" t="s">
        <v>202</v>
      </c>
      <c r="C233" s="846" t="s">
        <v>1255</v>
      </c>
      <c r="D233" s="846"/>
      <c r="E233" s="846"/>
      <c r="F233" s="846"/>
      <c r="G233" s="846"/>
      <c r="H233" s="846"/>
      <c r="I233" s="846"/>
      <c r="J233" s="846"/>
      <c r="K233" s="424">
        <f t="shared" si="69"/>
        <v>0</v>
      </c>
      <c r="L233" s="432">
        <f t="shared" si="70"/>
        <v>0</v>
      </c>
    </row>
    <row r="234" spans="1:12">
      <c r="A234" s="237" t="s">
        <v>257</v>
      </c>
      <c r="B234" s="72" t="s">
        <v>194</v>
      </c>
      <c r="C234" s="105">
        <f t="shared" si="68"/>
        <v>1021.1535</v>
      </c>
      <c r="D234" s="105">
        <f t="shared" si="68"/>
        <v>12551.555320000003</v>
      </c>
      <c r="E234" s="105">
        <f t="shared" si="68"/>
        <v>1632.646</v>
      </c>
      <c r="F234" s="105">
        <f t="shared" si="68"/>
        <v>14.7</v>
      </c>
      <c r="G234" s="105">
        <f t="shared" si="68"/>
        <v>4.5</v>
      </c>
      <c r="H234" s="105">
        <f t="shared" si="68"/>
        <v>1424.6824999999999</v>
      </c>
      <c r="I234" s="105">
        <f t="shared" si="68"/>
        <v>199.98100000000002</v>
      </c>
      <c r="J234" s="105">
        <f t="shared" si="68"/>
        <v>20.609999999999882</v>
      </c>
      <c r="K234" s="424">
        <f t="shared" si="69"/>
        <v>16869.828320000004</v>
      </c>
      <c r="L234" s="432">
        <f t="shared" si="70"/>
        <v>16649.237320000004</v>
      </c>
    </row>
    <row r="235" spans="1:12">
      <c r="A235" s="237" t="s">
        <v>159</v>
      </c>
      <c r="B235" s="72" t="s">
        <v>203</v>
      </c>
      <c r="C235" s="105">
        <f t="shared" si="68"/>
        <v>1474.7100000000003</v>
      </c>
      <c r="D235" s="105">
        <f t="shared" si="68"/>
        <v>8622.6609999999982</v>
      </c>
      <c r="E235" s="105">
        <f t="shared" si="68"/>
        <v>311391.25399999722</v>
      </c>
      <c r="F235" s="105">
        <f t="shared" si="68"/>
        <v>209.88000000000002</v>
      </c>
      <c r="G235" s="105">
        <f t="shared" si="68"/>
        <v>0</v>
      </c>
      <c r="H235" s="105">
        <f t="shared" si="68"/>
        <v>28130.846999999994</v>
      </c>
      <c r="I235" s="105">
        <f t="shared" si="68"/>
        <v>4916.6169999999802</v>
      </c>
      <c r="J235" s="105">
        <f t="shared" si="68"/>
        <v>0</v>
      </c>
      <c r="K235" s="424">
        <f t="shared" si="69"/>
        <v>354745.96899999719</v>
      </c>
      <c r="L235" s="432">
        <f t="shared" si="70"/>
        <v>349829.35199999722</v>
      </c>
    </row>
    <row r="236" spans="1:12">
      <c r="A236" s="237" t="s">
        <v>259</v>
      </c>
      <c r="B236" s="72" t="s">
        <v>263</v>
      </c>
      <c r="C236" s="105">
        <f t="shared" si="68"/>
        <v>30078.285</v>
      </c>
      <c r="D236" s="105">
        <f t="shared" si="68"/>
        <v>94491.98149999998</v>
      </c>
      <c r="E236" s="105">
        <f t="shared" si="68"/>
        <v>79663.798999999999</v>
      </c>
      <c r="F236" s="105">
        <f t="shared" si="68"/>
        <v>18421.593000000001</v>
      </c>
      <c r="G236" s="105">
        <f t="shared" si="68"/>
        <v>334.471</v>
      </c>
      <c r="H236" s="105">
        <f t="shared" si="68"/>
        <v>16086.602999999999</v>
      </c>
      <c r="I236" s="105">
        <f t="shared" si="68"/>
        <v>189.511</v>
      </c>
      <c r="J236" s="105">
        <f t="shared" si="68"/>
        <v>46.08</v>
      </c>
      <c r="K236" s="424">
        <f t="shared" si="69"/>
        <v>239312.32349999994</v>
      </c>
      <c r="L236" s="432">
        <f t="shared" si="70"/>
        <v>239076.73249999995</v>
      </c>
    </row>
    <row r="237" spans="1:12">
      <c r="A237" s="237" t="s">
        <v>171</v>
      </c>
      <c r="B237" s="72" t="s">
        <v>172</v>
      </c>
      <c r="C237" s="105">
        <f>SUM(C159,C185,C211)</f>
        <v>151.35900000000001</v>
      </c>
      <c r="D237" s="105">
        <f t="shared" si="68"/>
        <v>323.52000000000004</v>
      </c>
      <c r="E237" s="105">
        <f t="shared" si="68"/>
        <v>176250.97699999978</v>
      </c>
      <c r="F237" s="105">
        <f t="shared" si="68"/>
        <v>102.655</v>
      </c>
      <c r="G237" s="105">
        <f t="shared" si="68"/>
        <v>563.41999999999996</v>
      </c>
      <c r="H237" s="105">
        <f t="shared" si="68"/>
        <v>7871.1539999999995</v>
      </c>
      <c r="I237" s="105">
        <f t="shared" si="68"/>
        <v>3980.5869999999995</v>
      </c>
      <c r="J237" s="105">
        <f t="shared" si="68"/>
        <v>1.1300000000337604</v>
      </c>
      <c r="K237" s="424">
        <f t="shared" si="69"/>
        <v>189244.80199999982</v>
      </c>
      <c r="L237" s="432">
        <f>SUM(C237:H237)</f>
        <v>185263.08499999979</v>
      </c>
    </row>
    <row r="238" spans="1:12">
      <c r="A238" s="237" t="s">
        <v>260</v>
      </c>
      <c r="B238" s="72" t="s">
        <v>264</v>
      </c>
      <c r="C238" s="105">
        <f t="shared" si="68"/>
        <v>12709.737000000025</v>
      </c>
      <c r="D238" s="105">
        <f t="shared" si="68"/>
        <v>8599.9255000000012</v>
      </c>
      <c r="E238" s="105">
        <f t="shared" si="68"/>
        <v>70785.346000000005</v>
      </c>
      <c r="F238" s="105">
        <f t="shared" si="68"/>
        <v>596.697</v>
      </c>
      <c r="G238" s="105">
        <f t="shared" si="68"/>
        <v>168.73599999999999</v>
      </c>
      <c r="H238" s="105">
        <f t="shared" si="68"/>
        <v>19444.955375000005</v>
      </c>
      <c r="I238" s="105">
        <f t="shared" si="68"/>
        <v>2097.7489999999993</v>
      </c>
      <c r="J238" s="105">
        <f t="shared" si="68"/>
        <v>11.05</v>
      </c>
      <c r="K238" s="424">
        <f t="shared" si="69"/>
        <v>114414.19587500003</v>
      </c>
      <c r="L238" s="432">
        <f t="shared" si="70"/>
        <v>112305.39687500003</v>
      </c>
    </row>
    <row r="239" spans="1:12">
      <c r="A239" s="237" t="s">
        <v>175</v>
      </c>
      <c r="B239" s="72" t="s">
        <v>373</v>
      </c>
      <c r="C239" s="105">
        <f t="shared" si="68"/>
        <v>200.38800000000003</v>
      </c>
      <c r="D239" s="105">
        <f t="shared" si="68"/>
        <v>10935.442999999983</v>
      </c>
      <c r="E239" s="105">
        <f t="shared" si="68"/>
        <v>6841.2240000000002</v>
      </c>
      <c r="F239" s="105">
        <f t="shared" si="68"/>
        <v>82.707999999999998</v>
      </c>
      <c r="G239" s="105">
        <f t="shared" si="68"/>
        <v>13404.759999999995</v>
      </c>
      <c r="H239" s="105">
        <f t="shared" si="68"/>
        <v>7007.3299999999927</v>
      </c>
      <c r="I239" s="105">
        <f t="shared" si="68"/>
        <v>635.95299999999963</v>
      </c>
      <c r="J239" s="105">
        <f t="shared" si="68"/>
        <v>18.479999999999563</v>
      </c>
      <c r="K239" s="424">
        <f t="shared" si="69"/>
        <v>39126.285999999978</v>
      </c>
      <c r="L239" s="432">
        <f t="shared" si="70"/>
        <v>38471.852999999974</v>
      </c>
    </row>
    <row r="240" spans="1:12">
      <c r="A240" s="237" t="s">
        <v>189</v>
      </c>
      <c r="B240" s="72" t="s">
        <v>190</v>
      </c>
      <c r="C240" s="105">
        <f t="shared" si="68"/>
        <v>25978.18</v>
      </c>
      <c r="D240" s="105">
        <f t="shared" si="68"/>
        <v>1.5</v>
      </c>
      <c r="E240" s="105">
        <f t="shared" si="68"/>
        <v>3890.7539999999999</v>
      </c>
      <c r="F240" s="105">
        <f t="shared" si="68"/>
        <v>1.92</v>
      </c>
      <c r="G240" s="105">
        <f t="shared" si="68"/>
        <v>87.35</v>
      </c>
      <c r="H240" s="105">
        <f t="shared" si="68"/>
        <v>8050.902</v>
      </c>
      <c r="I240" s="105">
        <f t="shared" si="68"/>
        <v>0</v>
      </c>
      <c r="J240" s="105">
        <f t="shared" si="68"/>
        <v>2012.6750000000029</v>
      </c>
      <c r="K240" s="424">
        <f t="shared" si="69"/>
        <v>40023.281000000003</v>
      </c>
      <c r="L240" s="432">
        <f t="shared" si="70"/>
        <v>38010.606</v>
      </c>
    </row>
    <row r="241" spans="1:12">
      <c r="A241" s="237" t="s">
        <v>262</v>
      </c>
      <c r="B241" s="72" t="s">
        <v>265</v>
      </c>
      <c r="C241" s="105">
        <f t="shared" si="68"/>
        <v>1389.409545</v>
      </c>
      <c r="D241" s="105">
        <f t="shared" si="68"/>
        <v>2359.1618030000013</v>
      </c>
      <c r="E241" s="105">
        <f t="shared" si="68"/>
        <v>516.81899999999996</v>
      </c>
      <c r="F241" s="105">
        <f t="shared" si="68"/>
        <v>229.48299999999998</v>
      </c>
      <c r="G241" s="105">
        <f t="shared" si="68"/>
        <v>69.400000000000006</v>
      </c>
      <c r="H241" s="105">
        <f t="shared" si="68"/>
        <v>2740.275548999999</v>
      </c>
      <c r="I241" s="105">
        <f t="shared" si="68"/>
        <v>117.00400000000003</v>
      </c>
      <c r="J241" s="105">
        <f t="shared" si="68"/>
        <v>1.0900000000000001</v>
      </c>
      <c r="K241" s="424">
        <f t="shared" si="69"/>
        <v>7422.6428969999997</v>
      </c>
      <c r="L241" s="432">
        <f t="shared" si="70"/>
        <v>7304.5488969999997</v>
      </c>
    </row>
    <row r="242" spans="1:12" ht="15">
      <c r="C242" s="324">
        <f t="shared" ref="C242:J242" si="71">SUM(C219:C241)</f>
        <v>578628.16321500018</v>
      </c>
      <c r="D242" s="324">
        <f t="shared" si="71"/>
        <v>492537.36992899992</v>
      </c>
      <c r="E242" s="324">
        <f t="shared" si="71"/>
        <v>704856.73217999702</v>
      </c>
      <c r="F242" s="324">
        <f t="shared" si="71"/>
        <v>78416.107999999978</v>
      </c>
      <c r="G242" s="324">
        <f t="shared" si="71"/>
        <v>21697.144999999997</v>
      </c>
      <c r="H242" s="324">
        <f t="shared" si="71"/>
        <v>409187.44069399987</v>
      </c>
      <c r="I242" s="324">
        <f t="shared" si="71"/>
        <v>145875.3220000001</v>
      </c>
      <c r="J242" s="324">
        <f t="shared" si="71"/>
        <v>4967.7034999999987</v>
      </c>
      <c r="K242" s="767">
        <f>SUM(K219:K241)</f>
        <v>2436165.9845179971</v>
      </c>
    </row>
    <row r="244" spans="1:12" s="200" customFormat="1">
      <c r="B244" s="205"/>
      <c r="K244" s="13"/>
    </row>
    <row r="245" spans="1:12">
      <c r="C245" s="40"/>
      <c r="D245" s="40"/>
      <c r="E245" s="40"/>
      <c r="F245" s="40"/>
      <c r="G245" s="40"/>
      <c r="H245" s="40"/>
      <c r="I245" s="40"/>
      <c r="J245" s="40"/>
    </row>
    <row r="246" spans="1:12">
      <c r="C246" s="40"/>
      <c r="D246" s="40"/>
      <c r="E246" s="40"/>
      <c r="F246" s="40"/>
      <c r="G246" s="40"/>
      <c r="H246" s="40"/>
      <c r="I246" s="40"/>
      <c r="J246" s="40"/>
    </row>
    <row r="247" spans="1:12">
      <c r="C247" s="40"/>
      <c r="D247" s="40"/>
      <c r="E247" s="40"/>
      <c r="F247" s="40"/>
      <c r="G247" s="40"/>
      <c r="H247" s="40"/>
      <c r="I247" s="40"/>
      <c r="J247" s="40"/>
    </row>
    <row r="248" spans="1:12">
      <c r="C248" s="40"/>
      <c r="D248" s="40"/>
      <c r="E248" s="40"/>
      <c r="F248" s="40"/>
      <c r="G248" s="40"/>
      <c r="H248" s="40"/>
      <c r="I248" s="40"/>
      <c r="J248" s="40"/>
    </row>
    <row r="249" spans="1:12">
      <c r="C249" s="40"/>
      <c r="D249" s="40"/>
      <c r="E249" s="40"/>
      <c r="F249" s="40"/>
      <c r="G249" s="40"/>
      <c r="H249" s="40"/>
      <c r="I249" s="40"/>
      <c r="J249" s="40"/>
    </row>
    <row r="250" spans="1:12">
      <c r="C250" s="40"/>
      <c r="D250" s="40"/>
      <c r="E250" s="40"/>
      <c r="F250" s="40"/>
      <c r="G250" s="40"/>
      <c r="H250" s="40"/>
      <c r="I250" s="40"/>
      <c r="J250" s="40"/>
    </row>
    <row r="251" spans="1:12">
      <c r="C251" s="40"/>
      <c r="D251" s="40"/>
      <c r="E251" s="40"/>
      <c r="F251" s="40"/>
      <c r="G251" s="40"/>
      <c r="H251" s="40"/>
      <c r="I251" s="40"/>
      <c r="J251" s="40"/>
    </row>
    <row r="252" spans="1:12">
      <c r="C252" s="40"/>
      <c r="D252" s="40"/>
      <c r="E252" s="40"/>
      <c r="F252" s="40"/>
      <c r="G252" s="40"/>
      <c r="H252" s="40"/>
      <c r="I252" s="40"/>
      <c r="J252" s="40"/>
    </row>
    <row r="253" spans="1:12">
      <c r="C253" s="40"/>
      <c r="D253" s="40"/>
      <c r="E253" s="40"/>
      <c r="F253" s="40"/>
      <c r="G253" s="40"/>
      <c r="H253" s="40"/>
      <c r="I253" s="40"/>
      <c r="J253" s="40"/>
    </row>
    <row r="254" spans="1:12">
      <c r="C254" s="40"/>
      <c r="D254" s="40"/>
      <c r="E254" s="40"/>
      <c r="F254" s="40"/>
      <c r="G254" s="40"/>
      <c r="H254" s="40"/>
      <c r="I254" s="40"/>
      <c r="J254" s="40"/>
    </row>
    <row r="255" spans="1:12">
      <c r="C255" s="40"/>
      <c r="D255" s="40"/>
      <c r="E255" s="40"/>
      <c r="F255" s="40"/>
      <c r="G255" s="40"/>
      <c r="H255" s="40"/>
      <c r="I255" s="40"/>
      <c r="J255" s="40"/>
    </row>
    <row r="256" spans="1:12">
      <c r="C256" s="40"/>
      <c r="D256" s="40"/>
      <c r="E256" s="40"/>
      <c r="F256" s="40"/>
      <c r="G256" s="40"/>
      <c r="H256" s="40"/>
      <c r="I256" s="40"/>
      <c r="J256" s="40"/>
    </row>
    <row r="257" spans="3:10">
      <c r="C257" s="40"/>
      <c r="D257" s="40"/>
      <c r="E257" s="40"/>
      <c r="F257" s="40"/>
      <c r="G257" s="40"/>
      <c r="H257" s="40"/>
      <c r="I257" s="40"/>
      <c r="J257" s="40"/>
    </row>
    <row r="258" spans="3:10">
      <c r="C258" s="40"/>
      <c r="D258" s="40"/>
      <c r="E258" s="40"/>
      <c r="F258" s="40"/>
      <c r="G258" s="40"/>
      <c r="H258" s="40"/>
      <c r="I258" s="40"/>
      <c r="J258" s="40"/>
    </row>
    <row r="259" spans="3:10">
      <c r="C259" s="40"/>
      <c r="D259" s="40"/>
      <c r="E259" s="40"/>
      <c r="F259" s="40"/>
      <c r="G259" s="40"/>
      <c r="H259" s="40"/>
      <c r="I259" s="40"/>
      <c r="J259" s="40"/>
    </row>
    <row r="260" spans="3:10">
      <c r="C260" s="40"/>
      <c r="D260" s="40"/>
      <c r="E260" s="40"/>
      <c r="F260" s="40"/>
      <c r="G260" s="40"/>
      <c r="H260" s="40"/>
      <c r="I260" s="40"/>
      <c r="J260" s="40"/>
    </row>
    <row r="261" spans="3:10">
      <c r="C261" s="40"/>
      <c r="D261" s="40"/>
      <c r="E261" s="40"/>
      <c r="F261" s="40"/>
      <c r="G261" s="40"/>
      <c r="H261" s="40"/>
      <c r="I261" s="40"/>
      <c r="J261" s="40"/>
    </row>
    <row r="262" spans="3:10">
      <c r="C262" s="40"/>
      <c r="D262" s="40"/>
      <c r="E262" s="40"/>
      <c r="F262" s="40"/>
      <c r="G262" s="40"/>
      <c r="H262" s="40"/>
      <c r="I262" s="40"/>
      <c r="J262" s="40"/>
    </row>
    <row r="263" spans="3:10">
      <c r="C263" s="40"/>
      <c r="D263" s="40"/>
      <c r="E263" s="40"/>
      <c r="F263" s="40"/>
      <c r="G263" s="40"/>
      <c r="H263" s="40"/>
      <c r="I263" s="40"/>
      <c r="J263" s="40"/>
    </row>
    <row r="264" spans="3:10">
      <c r="C264" s="40"/>
      <c r="D264" s="40"/>
      <c r="E264" s="40"/>
      <c r="F264" s="40"/>
      <c r="G264" s="40"/>
      <c r="H264" s="40"/>
      <c r="I264" s="40"/>
      <c r="J264" s="40"/>
    </row>
    <row r="265" spans="3:10">
      <c r="C265" s="40"/>
      <c r="D265" s="40"/>
      <c r="E265" s="40"/>
      <c r="F265" s="40"/>
      <c r="G265" s="40"/>
      <c r="H265" s="40"/>
      <c r="I265" s="40"/>
      <c r="J265" s="40"/>
    </row>
    <row r="266" spans="3:10">
      <c r="C266" s="40"/>
      <c r="D266" s="40"/>
      <c r="E266" s="40"/>
      <c r="F266" s="40"/>
      <c r="G266" s="40"/>
      <c r="H266" s="40"/>
      <c r="I266" s="40"/>
      <c r="J266" s="40"/>
    </row>
    <row r="267" spans="3:10">
      <c r="C267" s="40"/>
      <c r="D267" s="40"/>
      <c r="E267" s="40"/>
      <c r="F267" s="40"/>
      <c r="G267" s="40"/>
      <c r="H267" s="40"/>
      <c r="I267" s="40"/>
      <c r="J267" s="40"/>
    </row>
    <row r="268" spans="3:10">
      <c r="C268" s="40"/>
      <c r="D268" s="40"/>
      <c r="E268" s="40"/>
      <c r="F268" s="40"/>
      <c r="G268" s="40"/>
      <c r="H268" s="40"/>
      <c r="I268" s="40"/>
      <c r="J268" s="40"/>
    </row>
    <row r="269" spans="3:10">
      <c r="C269" s="40"/>
      <c r="D269" s="40"/>
      <c r="E269" s="40"/>
      <c r="F269" s="40"/>
      <c r="G269" s="40"/>
      <c r="H269" s="40"/>
      <c r="I269" s="40"/>
      <c r="J269" s="40"/>
    </row>
    <row r="270" spans="3:10">
      <c r="C270" s="40"/>
      <c r="D270" s="40"/>
      <c r="E270" s="40"/>
      <c r="F270" s="40"/>
      <c r="G270" s="40"/>
      <c r="H270" s="40"/>
      <c r="I270" s="40"/>
      <c r="J270" s="40"/>
    </row>
    <row r="271" spans="3:10">
      <c r="C271" s="40"/>
      <c r="D271" s="40"/>
      <c r="E271" s="40"/>
      <c r="F271" s="40"/>
      <c r="G271" s="40"/>
      <c r="H271" s="40"/>
      <c r="I271" s="40"/>
      <c r="J271" s="40"/>
    </row>
    <row r="272" spans="3:10">
      <c r="C272" s="40"/>
      <c r="D272" s="40"/>
      <c r="E272" s="40"/>
      <c r="F272" s="40"/>
      <c r="G272" s="40"/>
      <c r="H272" s="40"/>
      <c r="I272" s="40"/>
      <c r="J272" s="40"/>
    </row>
    <row r="273" spans="3:10">
      <c r="C273" s="40"/>
      <c r="D273" s="40"/>
      <c r="E273" s="40"/>
      <c r="F273" s="40"/>
      <c r="G273" s="40"/>
      <c r="H273" s="40"/>
      <c r="I273" s="40"/>
      <c r="J273" s="40"/>
    </row>
    <row r="274" spans="3:10">
      <c r="C274" s="40"/>
      <c r="D274" s="40"/>
      <c r="E274" s="40"/>
      <c r="F274" s="40"/>
      <c r="G274" s="40"/>
      <c r="H274" s="40"/>
      <c r="I274" s="40"/>
      <c r="J274" s="40"/>
    </row>
    <row r="275" spans="3:10">
      <c r="C275" s="40"/>
      <c r="D275" s="40"/>
      <c r="E275" s="40"/>
      <c r="F275" s="40"/>
      <c r="G275" s="40"/>
      <c r="H275" s="40"/>
      <c r="I275" s="40"/>
      <c r="J275" s="40"/>
    </row>
    <row r="276" spans="3:10">
      <c r="C276" s="40"/>
      <c r="D276" s="40"/>
      <c r="E276" s="40"/>
      <c r="F276" s="40"/>
      <c r="G276" s="40"/>
      <c r="H276" s="40"/>
      <c r="I276" s="40"/>
      <c r="J276" s="40"/>
    </row>
    <row r="277" spans="3:10">
      <c r="C277" s="40"/>
      <c r="D277" s="40"/>
      <c r="E277" s="40"/>
      <c r="F277" s="40"/>
      <c r="G277" s="40"/>
      <c r="H277" s="40"/>
      <c r="I277" s="40"/>
      <c r="J277" s="40"/>
    </row>
  </sheetData>
  <sheetProtection sheet="1" objects="1" scenarios="1"/>
  <mergeCells count="6">
    <mergeCell ref="C233:J233"/>
    <mergeCell ref="C54:H54"/>
    <mergeCell ref="C87:H87"/>
    <mergeCell ref="C120:H120"/>
    <mergeCell ref="C181:J181"/>
    <mergeCell ref="C207:J207"/>
  </mergeCells>
  <conditionalFormatting sqref="K219:K241">
    <cfRule type="cellIs" dxfId="17" priority="22" operator="equal">
      <formula>0</formula>
    </cfRule>
  </conditionalFormatting>
  <conditionalFormatting sqref="K141:K163">
    <cfRule type="cellIs" dxfId="16" priority="18" operator="equal">
      <formula>0</formula>
    </cfRule>
  </conditionalFormatting>
  <conditionalFormatting sqref="K167:K189">
    <cfRule type="cellIs" dxfId="15" priority="17" operator="equal">
      <formula>0</formula>
    </cfRule>
  </conditionalFormatting>
  <conditionalFormatting sqref="K193:K215">
    <cfRule type="cellIs" dxfId="14" priority="16" operator="equal">
      <formula>0</formula>
    </cfRule>
  </conditionalFormatting>
  <conditionalFormatting sqref="J7:J35">
    <cfRule type="cellIs" dxfId="13" priority="4" operator="equal">
      <formula>0</formula>
    </cfRule>
  </conditionalFormatting>
  <conditionalFormatting sqref="J40:J68">
    <cfRule type="cellIs" dxfId="12" priority="3" operator="equal">
      <formula>0</formula>
    </cfRule>
  </conditionalFormatting>
  <conditionalFormatting sqref="J73:J101">
    <cfRule type="cellIs" dxfId="11" priority="2" operator="equal">
      <formula>0</formula>
    </cfRule>
  </conditionalFormatting>
  <conditionalFormatting sqref="J106:J134">
    <cfRule type="cellIs" dxfId="10" priority="1" operator="equal">
      <formula>0</formula>
    </cfRule>
  </conditionalFormatting>
  <pageMargins left="0.7" right="0.7" top="0.75" bottom="0.75" header="0.3" footer="0.3"/>
  <pageSetup paperSize="9" orientation="portrait" verticalDpi="0"/>
  <headerFooter>
    <oddHeader>&amp;Casdlfjkasdfl;kj</oddHeader>
  </headerFooter>
  <drawing r:id="rId1"/>
</worksheet>
</file>

<file path=xl/worksheets/sheet8.xml><?xml version="1.0" encoding="utf-8"?>
<worksheet xmlns="http://schemas.openxmlformats.org/spreadsheetml/2006/main" xmlns:r="http://schemas.openxmlformats.org/officeDocument/2006/relationships">
  <sheetPr enableFormatConditionsCalculation="0">
    <tabColor theme="8" tint="0.39997558519241921"/>
  </sheetPr>
  <dimension ref="A1:N34"/>
  <sheetViews>
    <sheetView workbookViewId="0"/>
  </sheetViews>
  <sheetFormatPr defaultColWidth="8.85546875" defaultRowHeight="12.75"/>
  <cols>
    <col min="1" max="1" width="33.42578125" style="27" customWidth="1"/>
    <col min="2" max="2" width="11.28515625" style="27" customWidth="1"/>
    <col min="3" max="5" width="45.85546875" style="49" customWidth="1"/>
    <col min="6" max="6" width="10.42578125" style="33" customWidth="1"/>
    <col min="7" max="7" width="18.85546875" style="32" customWidth="1"/>
    <col min="8" max="8" width="10.7109375" style="23" customWidth="1"/>
    <col min="9" max="9" width="11.7109375" style="25" customWidth="1"/>
    <col min="10" max="10" width="12.140625" style="32" customWidth="1"/>
    <col min="11" max="11" width="9.28515625" style="28" customWidth="1"/>
    <col min="12" max="12" width="11.140625" style="28" customWidth="1"/>
    <col min="13" max="16" width="9.28515625" style="28" customWidth="1"/>
    <col min="17" max="17" width="10.42578125" style="28" customWidth="1"/>
    <col min="18" max="16384" width="8.85546875" style="28"/>
  </cols>
  <sheetData>
    <row r="1" spans="1:14" s="6" customFormat="1" ht="18.75">
      <c r="A1" s="5" t="s">
        <v>337</v>
      </c>
      <c r="B1" s="5"/>
      <c r="C1" s="5"/>
      <c r="D1" s="46"/>
      <c r="E1" s="5"/>
      <c r="F1" s="34"/>
      <c r="G1" s="34"/>
      <c r="H1" s="34"/>
      <c r="I1" s="35"/>
      <c r="J1" s="30"/>
    </row>
    <row r="2" spans="1:14" s="93" customFormat="1" ht="15.75">
      <c r="A2" s="91" t="s">
        <v>230</v>
      </c>
      <c r="B2" s="92" t="s">
        <v>229</v>
      </c>
      <c r="D2" s="94"/>
      <c r="E2" s="96"/>
      <c r="F2" s="97"/>
      <c r="G2" s="98"/>
      <c r="I2" s="94"/>
      <c r="J2" s="98"/>
      <c r="K2" s="94"/>
      <c r="M2" s="99"/>
      <c r="N2" s="99"/>
    </row>
    <row r="3" spans="1:14" s="113" customFormat="1" ht="15">
      <c r="A3" s="113" t="s">
        <v>338</v>
      </c>
    </row>
    <row r="4" spans="1:14" s="44" customFormat="1">
      <c r="A4" s="70" t="s">
        <v>225</v>
      </c>
      <c r="B4" s="70"/>
      <c r="C4" s="66"/>
      <c r="D4" s="42"/>
      <c r="E4" s="42"/>
      <c r="F4" s="42"/>
      <c r="G4" s="43"/>
      <c r="I4" s="41"/>
      <c r="J4" s="43"/>
      <c r="K4" s="41"/>
      <c r="M4" s="45"/>
      <c r="N4" s="45"/>
    </row>
    <row r="5" spans="1:14" s="23" customFormat="1" ht="38.25">
      <c r="A5" s="848" t="s">
        <v>339</v>
      </c>
      <c r="B5" s="849"/>
      <c r="C5" s="50" t="s">
        <v>340</v>
      </c>
      <c r="D5" s="33"/>
      <c r="E5" s="33"/>
      <c r="F5" s="33"/>
      <c r="G5" s="31"/>
      <c r="I5" s="25"/>
      <c r="J5" s="31"/>
      <c r="K5" s="25"/>
      <c r="M5" s="26"/>
      <c r="N5" s="26"/>
    </row>
    <row r="6" spans="1:14">
      <c r="A6" s="28"/>
      <c r="B6" s="28"/>
      <c r="F6" s="28"/>
      <c r="G6" s="28"/>
      <c r="H6" s="28"/>
      <c r="I6" s="28"/>
      <c r="J6" s="28"/>
    </row>
    <row r="7" spans="1:14" s="113" customFormat="1" ht="15">
      <c r="A7" s="113" t="s">
        <v>341</v>
      </c>
    </row>
    <row r="8" spans="1:14" s="44" customFormat="1">
      <c r="A8" s="70" t="s">
        <v>225</v>
      </c>
      <c r="B8" s="70" t="s">
        <v>266</v>
      </c>
      <c r="C8" s="66" t="s">
        <v>211</v>
      </c>
      <c r="D8" s="67" t="s">
        <v>212</v>
      </c>
      <c r="E8" s="66" t="s">
        <v>213</v>
      </c>
      <c r="F8" s="42"/>
      <c r="G8" s="43"/>
      <c r="I8" s="41"/>
      <c r="J8" s="43"/>
      <c r="K8" s="41"/>
      <c r="M8" s="45"/>
      <c r="N8" s="45"/>
    </row>
    <row r="9" spans="1:14" s="23" customFormat="1">
      <c r="A9" s="51" t="s">
        <v>198</v>
      </c>
      <c r="B9" s="51" t="s">
        <v>21</v>
      </c>
      <c r="C9" s="65"/>
      <c r="D9" s="89"/>
      <c r="E9" s="90"/>
      <c r="F9" s="33"/>
      <c r="G9" s="31"/>
      <c r="I9" s="25"/>
      <c r="J9" s="31"/>
      <c r="K9" s="25"/>
      <c r="M9" s="26"/>
      <c r="N9" s="26"/>
    </row>
    <row r="10" spans="1:14">
      <c r="A10" s="51" t="s">
        <v>199</v>
      </c>
      <c r="B10" s="51" t="s">
        <v>252</v>
      </c>
      <c r="C10" s="65"/>
      <c r="D10" s="89"/>
      <c r="E10" s="65"/>
    </row>
    <row r="11" spans="1:14">
      <c r="A11" s="51" t="s">
        <v>44</v>
      </c>
      <c r="B11" s="51" t="s">
        <v>43</v>
      </c>
      <c r="C11" s="65"/>
      <c r="D11" s="89"/>
      <c r="E11" s="65"/>
    </row>
    <row r="12" spans="1:14">
      <c r="A12" s="51" t="s">
        <v>193</v>
      </c>
      <c r="B12" s="51" t="s">
        <v>253</v>
      </c>
      <c r="C12" s="65"/>
      <c r="D12" s="89"/>
      <c r="E12" s="65"/>
    </row>
    <row r="13" spans="1:14">
      <c r="A13" s="51" t="s">
        <v>88</v>
      </c>
      <c r="B13" s="51" t="s">
        <v>87</v>
      </c>
      <c r="C13" s="65"/>
      <c r="D13" s="89"/>
      <c r="E13" s="65"/>
    </row>
    <row r="14" spans="1:14">
      <c r="A14" s="51" t="s">
        <v>92</v>
      </c>
      <c r="B14" s="51" t="s">
        <v>91</v>
      </c>
      <c r="C14" s="65"/>
      <c r="D14" s="89"/>
      <c r="E14" s="65"/>
    </row>
    <row r="15" spans="1:14">
      <c r="A15" s="51" t="s">
        <v>98</v>
      </c>
      <c r="B15" s="51" t="s">
        <v>97</v>
      </c>
      <c r="C15" s="65"/>
      <c r="D15" s="89"/>
      <c r="E15" s="65"/>
    </row>
    <row r="16" spans="1:14">
      <c r="A16" s="51" t="s">
        <v>108</v>
      </c>
      <c r="B16" s="51" t="s">
        <v>107</v>
      </c>
      <c r="C16" s="65"/>
      <c r="D16" s="89"/>
      <c r="E16" s="65"/>
    </row>
    <row r="17" spans="1:10">
      <c r="A17" s="51" t="s">
        <v>116</v>
      </c>
      <c r="B17" s="51" t="s">
        <v>115</v>
      </c>
      <c r="C17" s="65"/>
      <c r="D17" s="89"/>
      <c r="E17" s="65"/>
    </row>
    <row r="18" spans="1:10">
      <c r="A18" s="51" t="s">
        <v>201</v>
      </c>
      <c r="B18" s="51" t="s">
        <v>125</v>
      </c>
      <c r="C18" s="65"/>
      <c r="D18" s="89"/>
      <c r="E18" s="65"/>
    </row>
    <row r="19" spans="1:10">
      <c r="A19" s="51" t="s">
        <v>128</v>
      </c>
      <c r="B19" s="51" t="s">
        <v>127</v>
      </c>
      <c r="C19" s="65"/>
      <c r="D19" s="89"/>
      <c r="E19" s="65"/>
    </row>
    <row r="20" spans="1:10">
      <c r="A20" s="51" t="s">
        <v>202</v>
      </c>
      <c r="B20" s="51" t="s">
        <v>254</v>
      </c>
      <c r="C20" s="65"/>
      <c r="D20" s="89"/>
      <c r="E20" s="65"/>
    </row>
    <row r="21" spans="1:10">
      <c r="A21" s="51" t="s">
        <v>227</v>
      </c>
      <c r="B21" s="51" t="s">
        <v>255</v>
      </c>
      <c r="C21" s="65"/>
      <c r="D21" s="89"/>
      <c r="E21" s="65"/>
    </row>
    <row r="22" spans="1:10">
      <c r="A22" s="51" t="s">
        <v>228</v>
      </c>
      <c r="B22" s="51" t="s">
        <v>256</v>
      </c>
      <c r="C22" s="65"/>
      <c r="D22" s="89"/>
      <c r="E22" s="65"/>
      <c r="F22" s="28"/>
      <c r="G22" s="28"/>
      <c r="H22" s="28"/>
      <c r="I22" s="28"/>
      <c r="J22" s="28"/>
    </row>
    <row r="23" spans="1:10">
      <c r="A23" s="51" t="s">
        <v>194</v>
      </c>
      <c r="B23" s="51" t="s">
        <v>257</v>
      </c>
      <c r="C23" s="65"/>
      <c r="D23" s="89"/>
      <c r="E23" s="65"/>
      <c r="F23" s="28"/>
      <c r="G23" s="28"/>
      <c r="H23" s="28"/>
      <c r="I23" s="28"/>
      <c r="J23" s="28"/>
    </row>
    <row r="24" spans="1:10">
      <c r="A24" s="51" t="s">
        <v>203</v>
      </c>
      <c r="B24" s="51" t="s">
        <v>159</v>
      </c>
      <c r="C24" s="65"/>
      <c r="D24" s="89"/>
      <c r="E24" s="65"/>
      <c r="F24" s="28"/>
      <c r="G24" s="28"/>
      <c r="H24" s="28"/>
      <c r="I24" s="28"/>
      <c r="J24" s="28"/>
    </row>
    <row r="25" spans="1:10">
      <c r="A25" s="51" t="s">
        <v>195</v>
      </c>
      <c r="B25" s="51" t="s">
        <v>258</v>
      </c>
      <c r="C25" s="65"/>
      <c r="D25" s="89"/>
      <c r="E25" s="65"/>
      <c r="F25" s="28"/>
      <c r="G25" s="28"/>
      <c r="H25" s="28"/>
      <c r="I25" s="28"/>
      <c r="J25" s="28"/>
    </row>
    <row r="26" spans="1:10">
      <c r="A26" s="51" t="s">
        <v>263</v>
      </c>
      <c r="B26" s="51" t="s">
        <v>259</v>
      </c>
      <c r="C26" s="65"/>
      <c r="D26" s="89"/>
      <c r="E26" s="65"/>
      <c r="F26" s="28"/>
      <c r="G26" s="28"/>
      <c r="H26" s="28"/>
      <c r="I26" s="28"/>
      <c r="J26" s="28"/>
    </row>
    <row r="27" spans="1:10">
      <c r="A27" s="51" t="s">
        <v>172</v>
      </c>
      <c r="B27" s="51" t="s">
        <v>171</v>
      </c>
      <c r="C27" s="65" t="s">
        <v>345</v>
      </c>
      <c r="D27" s="89" t="s">
        <v>345</v>
      </c>
      <c r="E27" s="65" t="s">
        <v>345</v>
      </c>
      <c r="F27" s="28"/>
      <c r="G27" s="28"/>
      <c r="H27" s="28"/>
      <c r="I27" s="28"/>
      <c r="J27" s="28"/>
    </row>
    <row r="28" spans="1:10">
      <c r="A28" s="51" t="s">
        <v>264</v>
      </c>
      <c r="B28" s="51" t="s">
        <v>260</v>
      </c>
      <c r="C28" s="65"/>
      <c r="D28" s="89"/>
      <c r="E28" s="65"/>
      <c r="F28" s="28"/>
      <c r="G28" s="28"/>
      <c r="H28" s="28"/>
      <c r="I28" s="28"/>
      <c r="J28" s="28"/>
    </row>
    <row r="29" spans="1:10">
      <c r="A29" s="51" t="s">
        <v>204</v>
      </c>
      <c r="B29" s="51" t="s">
        <v>177</v>
      </c>
      <c r="C29" s="65"/>
      <c r="D29" s="89"/>
      <c r="E29" s="65"/>
      <c r="F29" s="28"/>
      <c r="G29" s="28"/>
      <c r="H29" s="28"/>
      <c r="I29" s="28"/>
      <c r="J29" s="28"/>
    </row>
    <row r="30" spans="1:10">
      <c r="A30" s="51" t="s">
        <v>205</v>
      </c>
      <c r="B30" s="51" t="s">
        <v>261</v>
      </c>
      <c r="C30" s="65"/>
      <c r="D30" s="89"/>
      <c r="E30" s="65"/>
      <c r="F30" s="28"/>
      <c r="G30" s="28"/>
      <c r="H30" s="28"/>
      <c r="I30" s="28"/>
      <c r="J30" s="28"/>
    </row>
    <row r="31" spans="1:10">
      <c r="A31" s="51" t="s">
        <v>190</v>
      </c>
      <c r="B31" s="51" t="s">
        <v>189</v>
      </c>
      <c r="C31" s="65"/>
      <c r="D31" s="89"/>
      <c r="E31" s="65"/>
      <c r="F31" s="28"/>
      <c r="G31" s="28"/>
      <c r="H31" s="28"/>
      <c r="I31" s="28"/>
      <c r="J31" s="28"/>
    </row>
    <row r="32" spans="1:10">
      <c r="A32" s="51" t="s">
        <v>265</v>
      </c>
      <c r="B32" s="51" t="s">
        <v>262</v>
      </c>
      <c r="C32" s="65"/>
      <c r="D32" s="89"/>
      <c r="E32" s="65"/>
      <c r="F32" s="28"/>
      <c r="G32" s="28"/>
      <c r="H32" s="28"/>
      <c r="I32" s="28"/>
      <c r="J32" s="28"/>
    </row>
    <row r="33" spans="1:10">
      <c r="A33" s="28"/>
      <c r="B33" s="28"/>
      <c r="F33" s="28"/>
      <c r="G33" s="28"/>
      <c r="H33" s="28"/>
      <c r="I33" s="28"/>
      <c r="J33" s="28"/>
    </row>
    <row r="34" spans="1:10">
      <c r="A34" s="28"/>
      <c r="B34" s="28"/>
      <c r="F34" s="28"/>
      <c r="G34" s="28"/>
      <c r="H34" s="28"/>
      <c r="I34" s="28"/>
      <c r="J34" s="28"/>
    </row>
  </sheetData>
  <mergeCells count="1">
    <mergeCell ref="A5:B5"/>
  </mergeCells>
  <pageMargins left="0.7" right="0.7" top="0.75" bottom="0.75" header="0.3" footer="0.3"/>
  <pageSetup paperSize="9" orientation="portrait" verticalDpi="0"/>
</worksheet>
</file>

<file path=xl/worksheets/sheet9.xml><?xml version="1.0" encoding="utf-8"?>
<worksheet xmlns="http://schemas.openxmlformats.org/spreadsheetml/2006/main" xmlns:r="http://schemas.openxmlformats.org/officeDocument/2006/relationships">
  <sheetPr enableFormatConditionsCalculation="0">
    <tabColor theme="8" tint="0.39997558519241921"/>
  </sheetPr>
  <dimension ref="A1:Z195"/>
  <sheetViews>
    <sheetView zoomScale="80" zoomScaleNormal="80" workbookViewId="0">
      <pane xSplit="3" ySplit="4" topLeftCell="D5" activePane="bottomRight" state="frozen"/>
      <selection pane="topRight" activeCell="D1" sqref="D1"/>
      <selection pane="bottomLeft" activeCell="A5" sqref="A5"/>
      <selection pane="bottomRight" activeCell="D5" sqref="D5"/>
    </sheetView>
  </sheetViews>
  <sheetFormatPr defaultColWidth="8.85546875" defaultRowHeight="12.75"/>
  <cols>
    <col min="1" max="1" width="13.5703125" style="27" customWidth="1"/>
    <col min="2" max="2" width="31.85546875" style="49" customWidth="1"/>
    <col min="3" max="3" width="11.42578125" style="49" customWidth="1"/>
    <col min="4" max="7" width="9.5703125" style="49" customWidth="1"/>
    <col min="8" max="8" width="9.5703125" style="33" customWidth="1"/>
    <col min="9" max="9" width="9.5703125" style="32" customWidth="1"/>
    <col min="10" max="10" width="9.5703125" style="23" customWidth="1"/>
    <col min="11" max="11" width="9.5703125" style="25" customWidth="1"/>
    <col min="12" max="12" width="9.5703125" style="32" customWidth="1"/>
    <col min="13" max="24" width="9.5703125" style="28" customWidth="1"/>
    <col min="25" max="25" width="4.140625" style="28" customWidth="1"/>
    <col min="26" max="16384" width="8.85546875" style="28"/>
  </cols>
  <sheetData>
    <row r="1" spans="1:26" s="6" customFormat="1" ht="18.75">
      <c r="A1" s="5" t="s">
        <v>1221</v>
      </c>
      <c r="B1" s="5"/>
      <c r="C1" s="5"/>
      <c r="D1" s="46"/>
      <c r="E1" s="46"/>
      <c r="F1" s="5"/>
      <c r="G1" s="5"/>
      <c r="H1" s="34"/>
      <c r="I1" s="34"/>
      <c r="J1" s="34"/>
      <c r="K1" s="35"/>
      <c r="L1" s="30"/>
    </row>
    <row r="2" spans="1:26" s="23" customFormat="1" ht="13.5" thickBot="1">
      <c r="A2" s="431" t="s">
        <v>747</v>
      </c>
      <c r="B2" s="68"/>
      <c r="C2" s="68"/>
      <c r="D2" s="48"/>
      <c r="E2" s="48"/>
      <c r="F2" s="47"/>
      <c r="G2" s="47"/>
      <c r="H2" s="33"/>
      <c r="I2" s="31"/>
      <c r="K2" s="25"/>
      <c r="L2" s="31"/>
      <c r="M2" s="25"/>
      <c r="O2" s="26"/>
      <c r="P2" s="26"/>
    </row>
    <row r="3" spans="1:26" s="23" customFormat="1" ht="13.5" thickBot="1">
      <c r="C3" s="33" t="s">
        <v>343</v>
      </c>
      <c r="D3" s="850" t="str">
        <f>Projection</f>
        <v>Best estimate for all groups</v>
      </c>
      <c r="E3" s="851"/>
      <c r="F3" s="852"/>
      <c r="H3" s="33"/>
      <c r="I3" s="31"/>
      <c r="J3" s="623" t="s">
        <v>1156</v>
      </c>
      <c r="K3" s="25"/>
      <c r="L3" s="31"/>
    </row>
    <row r="4" spans="1:26" s="113" customFormat="1" ht="15.75">
      <c r="A4" s="617" t="s">
        <v>737</v>
      </c>
      <c r="B4" s="428" t="s">
        <v>217</v>
      </c>
      <c r="C4" s="428" t="s">
        <v>342</v>
      </c>
      <c r="D4" s="113">
        <v>2014</v>
      </c>
      <c r="E4" s="113">
        <f>D4+1</f>
        <v>2015</v>
      </c>
      <c r="F4" s="113">
        <f t="shared" ref="F4:X4" si="0">E4+1</f>
        <v>2016</v>
      </c>
      <c r="G4" s="113">
        <f t="shared" si="0"/>
        <v>2017</v>
      </c>
      <c r="H4" s="113">
        <f t="shared" si="0"/>
        <v>2018</v>
      </c>
      <c r="I4" s="113">
        <f t="shared" si="0"/>
        <v>2019</v>
      </c>
      <c r="J4" s="113">
        <f t="shared" si="0"/>
        <v>2020</v>
      </c>
      <c r="K4" s="113">
        <f t="shared" si="0"/>
        <v>2021</v>
      </c>
      <c r="L4" s="113">
        <f t="shared" si="0"/>
        <v>2022</v>
      </c>
      <c r="M4" s="113">
        <f t="shared" si="0"/>
        <v>2023</v>
      </c>
      <c r="N4" s="113">
        <f t="shared" si="0"/>
        <v>2024</v>
      </c>
      <c r="O4" s="113">
        <f t="shared" si="0"/>
        <v>2025</v>
      </c>
      <c r="P4" s="113">
        <f t="shared" si="0"/>
        <v>2026</v>
      </c>
      <c r="Q4" s="113">
        <f t="shared" si="0"/>
        <v>2027</v>
      </c>
      <c r="R4" s="113">
        <f t="shared" si="0"/>
        <v>2028</v>
      </c>
      <c r="S4" s="113">
        <f t="shared" si="0"/>
        <v>2029</v>
      </c>
      <c r="T4" s="113">
        <f t="shared" si="0"/>
        <v>2030</v>
      </c>
      <c r="U4" s="113">
        <f t="shared" si="0"/>
        <v>2031</v>
      </c>
      <c r="V4" s="113">
        <f t="shared" si="0"/>
        <v>2032</v>
      </c>
      <c r="W4" s="113">
        <f t="shared" si="0"/>
        <v>2033</v>
      </c>
      <c r="X4" s="113">
        <f t="shared" si="0"/>
        <v>2034</v>
      </c>
      <c r="Z4" s="114"/>
    </row>
    <row r="5" spans="1:26" s="241" customFormat="1" ht="15.75">
      <c r="A5" s="430" t="s">
        <v>738</v>
      </c>
      <c r="Z5" s="37" t="s">
        <v>215</v>
      </c>
    </row>
    <row r="6" spans="1:26">
      <c r="A6" s="237" t="s">
        <v>21</v>
      </c>
      <c r="B6" s="72" t="s">
        <v>198</v>
      </c>
      <c r="C6" s="88" t="str">
        <f>'A-projections'!C7</f>
        <v>Best</v>
      </c>
      <c r="D6" s="80">
        <f>'F-proportions'!$C106*'A-projections'!D7</f>
        <v>67.45669322262107</v>
      </c>
      <c r="E6" s="80">
        <f>'F-proportions'!$C106*'A-projections'!E7</f>
        <v>69.745848176268368</v>
      </c>
      <c r="F6" s="80">
        <f>'F-proportions'!$C106*'A-projections'!F7</f>
        <v>72.11512355329333</v>
      </c>
      <c r="G6" s="80">
        <f>'F-proportions'!$C106*'A-projections'!G7</f>
        <v>74.567323568514169</v>
      </c>
      <c r="H6" s="80">
        <f>'F-proportions'!$C106*'A-projections'!H7</f>
        <v>77.105350584267725</v>
      </c>
      <c r="I6" s="80">
        <f>'F-proportions'!$C106*'A-projections'!I7</f>
        <v>79.732208545572661</v>
      </c>
      <c r="J6" s="80">
        <f>'F-proportions'!$C106*'A-projections'!J7</f>
        <v>82.451006535523277</v>
      </c>
      <c r="K6" s="80">
        <f>'F-proportions'!$C106*'A-projections'!K7</f>
        <v>85.264962455122145</v>
      </c>
      <c r="L6" s="80">
        <f>'F-proportions'!$C106*'A-projections'!L7</f>
        <v>88.177406831906993</v>
      </c>
      <c r="M6" s="80">
        <f>'F-proportions'!$C106*'A-projections'!M7</f>
        <v>91.1917867618793</v>
      </c>
      <c r="N6" s="80">
        <f>'F-proportions'!$C106*'A-projections'!N7</f>
        <v>94.311669989400642</v>
      </c>
      <c r="O6" s="80">
        <f>'F-proportions'!$C106*'A-projections'!O7</f>
        <v>97.540749129885242</v>
      </c>
      <c r="P6" s="80">
        <f>'F-proportions'!$C106*'A-projections'!P7</f>
        <v>100.88284604028678</v>
      </c>
      <c r="Q6" s="80">
        <f>'F-proportions'!$C106*'A-projections'!Q7</f>
        <v>104.34191634255237</v>
      </c>
      <c r="R6" s="80">
        <f>'F-proportions'!$C106*'A-projections'!R7</f>
        <v>107.92205410539728</v>
      </c>
      <c r="S6" s="80">
        <f>'F-proportions'!$C106*'A-projections'!S7</f>
        <v>111.62749668994175</v>
      </c>
      <c r="T6" s="80">
        <f>'F-proportions'!$C106*'A-projections'!T7</f>
        <v>115.46262976494529</v>
      </c>
      <c r="U6" s="80">
        <f>'F-proportions'!$C106*'A-projections'!U7</f>
        <v>119.43199249757393</v>
      </c>
      <c r="V6" s="80">
        <f>'F-proportions'!$C106*'A-projections'!V7</f>
        <v>123.54028292584458</v>
      </c>
      <c r="W6" s="80">
        <f>'F-proportions'!$C106*'A-projections'!W7</f>
        <v>127.7923635191047</v>
      </c>
      <c r="X6" s="80">
        <f>'F-proportions'!$C106*'A-projections'!X7</f>
        <v>132.19326693312894</v>
      </c>
      <c r="Z6" s="38" t="s">
        <v>214</v>
      </c>
    </row>
    <row r="7" spans="1:26">
      <c r="A7" s="237" t="s">
        <v>29</v>
      </c>
      <c r="B7" s="72" t="s">
        <v>30</v>
      </c>
      <c r="C7" s="88" t="str">
        <f>'A-projections'!C8</f>
        <v>Best</v>
      </c>
      <c r="D7" s="80">
        <f>'F-proportions'!$C107*'A-projections'!D8</f>
        <v>10267.421713390346</v>
      </c>
      <c r="E7" s="80">
        <f>'F-proportions'!$C107*'A-projections'!E8</f>
        <v>9959.3990619886354</v>
      </c>
      <c r="F7" s="80">
        <f>'F-proportions'!$C107*'A-projections'!F8</f>
        <v>9660.6170901289752</v>
      </c>
      <c r="G7" s="80">
        <f>'F-proportions'!$C107*'A-projections'!G8</f>
        <v>9370.7985774251065</v>
      </c>
      <c r="H7" s="80">
        <f>'F-proportions'!$C107*'A-projections'!H8</f>
        <v>9089.6746201023525</v>
      </c>
      <c r="I7" s="80">
        <f>'F-proportions'!$C107*'A-projections'!I8</f>
        <v>8816.9843814992801</v>
      </c>
      <c r="J7" s="80">
        <f>'F-proportions'!$C107*'A-projections'!J8</f>
        <v>8552.4748500543028</v>
      </c>
      <c r="K7" s="80">
        <f>'F-proportions'!$C107*'A-projections'!K8</f>
        <v>8552.4748500543028</v>
      </c>
      <c r="L7" s="80">
        <f>'F-proportions'!$C107*'A-projections'!L8</f>
        <v>8552.4748500543028</v>
      </c>
      <c r="M7" s="80">
        <f>'F-proportions'!$C107*'A-projections'!M8</f>
        <v>8552.4748500543028</v>
      </c>
      <c r="N7" s="80">
        <f>'F-proportions'!$C107*'A-projections'!N8</f>
        <v>8552.4748500543028</v>
      </c>
      <c r="O7" s="80">
        <f>'F-proportions'!$C107*'A-projections'!O8</f>
        <v>8552.4748500543028</v>
      </c>
      <c r="P7" s="80">
        <f>'F-proportions'!$C107*'A-projections'!P8</f>
        <v>8552.4748500543028</v>
      </c>
      <c r="Q7" s="80">
        <f>'F-proportions'!$C107*'A-projections'!Q8</f>
        <v>8552.4748500543028</v>
      </c>
      <c r="R7" s="80">
        <f>'F-proportions'!$C107*'A-projections'!R8</f>
        <v>8552.4748500543028</v>
      </c>
      <c r="S7" s="80">
        <f>'F-proportions'!$C107*'A-projections'!S8</f>
        <v>8552.4748500543028</v>
      </c>
      <c r="T7" s="80">
        <f>'F-proportions'!$C107*'A-projections'!T8</f>
        <v>8552.4748500543028</v>
      </c>
      <c r="U7" s="80">
        <f>'F-proportions'!$C107*'A-projections'!U8</f>
        <v>8552.4748500543028</v>
      </c>
      <c r="V7" s="80">
        <f>'F-proportions'!$C107*'A-projections'!V8</f>
        <v>8552.4748500543028</v>
      </c>
      <c r="W7" s="80">
        <f>'F-proportions'!$C107*'A-projections'!W8</f>
        <v>8552.4748500543028</v>
      </c>
      <c r="X7" s="80">
        <f>'F-proportions'!$C107*'A-projections'!X8</f>
        <v>8552.4748500543028</v>
      </c>
      <c r="Z7" s="38" t="s">
        <v>216</v>
      </c>
    </row>
    <row r="8" spans="1:26">
      <c r="A8" s="237" t="s">
        <v>33</v>
      </c>
      <c r="B8" s="72" t="s">
        <v>34</v>
      </c>
      <c r="C8" s="88" t="str">
        <f>'A-projections'!C9</f>
        <v>Best</v>
      </c>
      <c r="D8" s="80">
        <f>'F-proportions'!$C108*'A-projections'!D9</f>
        <v>121789.13955421957</v>
      </c>
      <c r="E8" s="80">
        <f>'F-proportions'!$C108*'A-projections'!E9</f>
        <v>127084.71235647035</v>
      </c>
      <c r="F8" s="80">
        <f>'F-proportions'!$C108*'A-projections'!F9</f>
        <v>132825.71469046827</v>
      </c>
      <c r="G8" s="80">
        <f>'F-proportions'!$C108*'A-projections'!G9</f>
        <v>139045.52763924957</v>
      </c>
      <c r="H8" s="80">
        <f>'F-proportions'!$C108*'A-projections'!H9</f>
        <v>145780.10767501805</v>
      </c>
      <c r="I8" s="80">
        <f>'F-proportions'!$C108*'A-projections'!I9</f>
        <v>153068.18473762824</v>
      </c>
      <c r="J8" s="80">
        <f>'F-proportions'!$C108*'A-projections'!J9</f>
        <v>160951.47556516563</v>
      </c>
      <c r="K8" s="80">
        <f>'F-proportions'!$C108*'A-projections'!K9</f>
        <v>169474.91345097224</v>
      </c>
      <c r="L8" s="80">
        <f>'F-proportions'!$C108*'A-projections'!L9</f>
        <v>178686.89569189091</v>
      </c>
      <c r="M8" s="80">
        <f>'F-proportions'!$C108*'A-projections'!M9</f>
        <v>188639.55008988758</v>
      </c>
      <c r="N8" s="80">
        <f>'F-proportions'!$C108*'A-projections'!N9</f>
        <v>199389.02197409773</v>
      </c>
      <c r="O8" s="80">
        <f>'F-proportions'!$C108*'A-projections'!O9</f>
        <v>210995.78332330569</v>
      </c>
      <c r="P8" s="80">
        <f>'F-proportions'!$C108*'A-projections'!P9</f>
        <v>223524.96569052333</v>
      </c>
      <c r="Q8" s="80">
        <f>'F-proportions'!$C108*'A-projections'!Q9</f>
        <v>237046.71876236613</v>
      </c>
      <c r="R8" s="80">
        <f>'F-proportions'!$C108*'A-projections'!R9</f>
        <v>251636.59652703867</v>
      </c>
      <c r="S8" s="80">
        <f>'F-proportions'!$C108*'A-projections'!S9</f>
        <v>267375.97317672655</v>
      </c>
      <c r="T8" s="80">
        <f>'F-proportions'!$C108*'A-projections'!T9</f>
        <v>284352.49103387631</v>
      </c>
      <c r="U8" s="80">
        <f>'F-proportions'!$C108*'A-projections'!U9</f>
        <v>302660.54296713596</v>
      </c>
      <c r="V8" s="80">
        <f>'F-proportions'!$C108*'A-projections'!V9</f>
        <v>322401.79195259081</v>
      </c>
      <c r="W8" s="80">
        <f>'F-proportions'!$C108*'A-projections'!W9</f>
        <v>343685.73064041458</v>
      </c>
      <c r="X8" s="80">
        <f>'F-proportions'!$C108*'A-projections'!X9</f>
        <v>366630.28400728217</v>
      </c>
      <c r="Z8" s="38" t="s">
        <v>209</v>
      </c>
    </row>
    <row r="9" spans="1:26">
      <c r="A9" s="237" t="s">
        <v>43</v>
      </c>
      <c r="B9" s="72" t="s">
        <v>44</v>
      </c>
      <c r="C9" s="88" t="str">
        <f>'A-projections'!C10</f>
        <v>Best</v>
      </c>
      <c r="D9" s="80">
        <f>'F-proportions'!$C109*'A-projections'!D10</f>
        <v>220.67126554183423</v>
      </c>
      <c r="E9" s="80">
        <f>'F-proportions'!$C109*'A-projections'!E10</f>
        <v>222.87797819725256</v>
      </c>
      <c r="F9" s="80">
        <f>'F-proportions'!$C109*'A-projections'!F10</f>
        <v>225.10675797922508</v>
      </c>
      <c r="G9" s="80">
        <f>'F-proportions'!$C109*'A-projections'!G10</f>
        <v>227.35782555901733</v>
      </c>
      <c r="H9" s="80">
        <f>'F-proportions'!$C109*'A-projections'!H10</f>
        <v>229.63140381460752</v>
      </c>
      <c r="I9" s="80">
        <f>'F-proportions'!$C109*'A-projections'!I10</f>
        <v>231.92771785275357</v>
      </c>
      <c r="J9" s="80">
        <f>'F-proportions'!$C109*'A-projections'!J10</f>
        <v>234.24699503128113</v>
      </c>
      <c r="K9" s="80">
        <f>'F-proportions'!$C109*'A-projections'!K10</f>
        <v>236.58946498159389</v>
      </c>
      <c r="L9" s="80">
        <f>'F-proportions'!$C109*'A-projections'!L10</f>
        <v>238.95535963140986</v>
      </c>
      <c r="M9" s="80">
        <f>'F-proportions'!$C109*'A-projections'!M10</f>
        <v>241.34491322772396</v>
      </c>
      <c r="N9" s="80">
        <f>'F-proportions'!$C109*'A-projections'!N10</f>
        <v>238.93146409544676</v>
      </c>
      <c r="O9" s="80">
        <f>'F-proportions'!$C109*'A-projections'!O10</f>
        <v>236.54214945449235</v>
      </c>
      <c r="P9" s="80">
        <f>'F-proportions'!$C109*'A-projections'!P10</f>
        <v>234.17672795994741</v>
      </c>
      <c r="Q9" s="80">
        <f>'F-proportions'!$C109*'A-projections'!Q10</f>
        <v>231.8349606803479</v>
      </c>
      <c r="R9" s="80">
        <f>'F-proportions'!$C109*'A-projections'!R10</f>
        <v>229.51661107354442</v>
      </c>
      <c r="S9" s="80">
        <f>'F-proportions'!$C109*'A-projections'!S10</f>
        <v>227.22144496280896</v>
      </c>
      <c r="T9" s="80">
        <f>'F-proportions'!$C109*'A-projections'!T10</f>
        <v>224.94923051318088</v>
      </c>
      <c r="U9" s="80">
        <f>'F-proportions'!$C109*'A-projections'!U10</f>
        <v>222.69973820804904</v>
      </c>
      <c r="V9" s="80">
        <f>'F-proportions'!$C109*'A-projections'!V10</f>
        <v>220.47274082596854</v>
      </c>
      <c r="W9" s="80">
        <f>'F-proportions'!$C109*'A-projections'!W10</f>
        <v>218.26801341770883</v>
      </c>
      <c r="X9" s="80">
        <f>'F-proportions'!$C109*'A-projections'!X10</f>
        <v>216.08533328353178</v>
      </c>
      <c r="Z9" s="1"/>
    </row>
    <row r="10" spans="1:26">
      <c r="A10" s="237" t="s">
        <v>63</v>
      </c>
      <c r="B10" s="72" t="s">
        <v>64</v>
      </c>
      <c r="C10" s="88" t="str">
        <f>'A-projections'!C11</f>
        <v>Best</v>
      </c>
      <c r="D10" s="80">
        <f>'F-proportions'!$C110*'A-projections'!D11</f>
        <v>98200.565345129609</v>
      </c>
      <c r="E10" s="80">
        <f>'F-proportions'!$C110*'A-projections'!E11</f>
        <v>99673.573825306536</v>
      </c>
      <c r="F10" s="80">
        <f>'F-proportions'!$C110*'A-projections'!F11</f>
        <v>101168.67743268613</v>
      </c>
      <c r="G10" s="80">
        <f>'F-proportions'!$C110*'A-projections'!G11</f>
        <v>102686.20759417639</v>
      </c>
      <c r="H10" s="80">
        <f>'F-proportions'!$C110*'A-projections'!H11</f>
        <v>104226.50070808904</v>
      </c>
      <c r="I10" s="80">
        <f>'F-proportions'!$C110*'A-projections'!I11</f>
        <v>105789.89821871037</v>
      </c>
      <c r="J10" s="80">
        <f>'F-proportions'!$C110*'A-projections'!J11</f>
        <v>107376.74669199101</v>
      </c>
      <c r="K10" s="80">
        <f>'F-proportions'!$C110*'A-projections'!K11</f>
        <v>108987.39789237086</v>
      </c>
      <c r="L10" s="80">
        <f>'F-proportions'!$C110*'A-projections'!L11</f>
        <v>110622.20886075642</v>
      </c>
      <c r="M10" s="80">
        <f>'F-proportions'!$C110*'A-projections'!M11</f>
        <v>112281.54199366778</v>
      </c>
      <c r="N10" s="80">
        <f>'F-proportions'!$C110*'A-projections'!N11</f>
        <v>113965.76512357275</v>
      </c>
      <c r="O10" s="80">
        <f>'F-proportions'!$C110*'A-projections'!O11</f>
        <v>115675.25160042636</v>
      </c>
      <c r="P10" s="80">
        <f>'F-proportions'!$C110*'A-projections'!P11</f>
        <v>117410.38037443272</v>
      </c>
      <c r="Q10" s="80">
        <f>'F-proportions'!$C110*'A-projections'!Q11</f>
        <v>119171.53608004919</v>
      </c>
      <c r="R10" s="80">
        <f>'F-proportions'!$C110*'A-projections'!R11</f>
        <v>120959.10912124992</v>
      </c>
      <c r="S10" s="80">
        <f>'F-proportions'!$C110*'A-projections'!S11</f>
        <v>122773.49575806869</v>
      </c>
      <c r="T10" s="80">
        <f>'F-proportions'!$C110*'A-projections'!T11</f>
        <v>124615.09819443971</v>
      </c>
      <c r="U10" s="80">
        <f>'F-proportions'!$C110*'A-projections'!U11</f>
        <v>126484.32466735627</v>
      </c>
      <c r="V10" s="80">
        <f>'F-proportions'!$C110*'A-projections'!V11</f>
        <v>128381.58953736658</v>
      </c>
      <c r="W10" s="80">
        <f>'F-proportions'!$C110*'A-projections'!W11</f>
        <v>130307.31338042709</v>
      </c>
      <c r="X10" s="80">
        <f>'F-proportions'!$C110*'A-projections'!X11</f>
        <v>132261.92308113346</v>
      </c>
      <c r="Z10" s="38" t="s">
        <v>221</v>
      </c>
    </row>
    <row r="11" spans="1:26">
      <c r="A11" s="237" t="s">
        <v>75</v>
      </c>
      <c r="B11" s="72" t="s">
        <v>76</v>
      </c>
      <c r="C11" s="88" t="str">
        <f>'A-projections'!C12</f>
        <v>Best</v>
      </c>
      <c r="D11" s="80">
        <f>'F-proportions'!$C111*'A-projections'!D12</f>
        <v>34505.000587837043</v>
      </c>
      <c r="E11" s="80">
        <f>'F-proportions'!$C111*'A-projections'!E12</f>
        <v>37201.063907211843</v>
      </c>
      <c r="F11" s="80">
        <f>'F-proportions'!$C111*'A-projections'!F12</f>
        <v>40181.822293312296</v>
      </c>
      <c r="G11" s="80">
        <f>'F-proportions'!$C111*'A-projections'!G12</f>
        <v>43475.443478115223</v>
      </c>
      <c r="H11" s="80">
        <f>'F-proportions'!$C111*'A-projections'!H12</f>
        <v>47112.918002289007</v>
      </c>
      <c r="I11" s="80">
        <f>'F-proportions'!$C111*'A-projections'!I12</f>
        <v>51128.341375352924</v>
      </c>
      <c r="J11" s="80">
        <f>'F-proportions'!$C111*'A-projections'!J12</f>
        <v>55559.224454266528</v>
      </c>
      <c r="K11" s="80">
        <f>'F-proportions'!$C111*'A-projections'!K12</f>
        <v>60446.83486224393</v>
      </c>
      <c r="L11" s="80">
        <f>'F-proportions'!$C111*'A-projections'!L12</f>
        <v>65836.572551768055</v>
      </c>
      <c r="M11" s="80">
        <f>'F-proportions'!$C111*'A-projections'!M12</f>
        <v>71778.382926178616</v>
      </c>
      <c r="N11" s="80">
        <f>'F-proportions'!$C111*'A-projections'!N12</f>
        <v>78327.211275645517</v>
      </c>
      <c r="O11" s="80">
        <f>'F-proportions'!$C111*'A-projections'!O12</f>
        <v>85543.502658922167</v>
      </c>
      <c r="P11" s="80">
        <f>'F-proportions'!$C111*'A-projections'!P12</f>
        <v>93493.751775412224</v>
      </c>
      <c r="Q11" s="80">
        <f>'F-proportions'!$C111*'A-projections'!Q12</f>
        <v>102251.10782653934</v>
      </c>
      <c r="R11" s="80">
        <f>'F-proportions'!$C111*'A-projections'!R12</f>
        <v>111896.03986530747</v>
      </c>
      <c r="S11" s="80">
        <f>'F-proportions'!$C111*'A-projections'!S12</f>
        <v>122517.06868283008</v>
      </c>
      <c r="T11" s="80">
        <f>'F-proportions'!$C111*'A-projections'!T12</f>
        <v>134211.57188548511</v>
      </c>
      <c r="U11" s="80">
        <f>'F-proportions'!$C111*'A-projections'!U12</f>
        <v>147086.66948171824</v>
      </c>
      <c r="V11" s="80">
        <f>'F-proportions'!$C111*'A-projections'!V12</f>
        <v>161260.19802942101</v>
      </c>
      <c r="W11" s="80">
        <f>'F-proportions'!$C111*'A-projections'!W12</f>
        <v>176861.78219990339</v>
      </c>
      <c r="X11" s="80">
        <f>'F-proportions'!$C111*'A-projections'!X12</f>
        <v>194034.01350008321</v>
      </c>
      <c r="Z11" s="38" t="s">
        <v>222</v>
      </c>
    </row>
    <row r="12" spans="1:26">
      <c r="A12" s="237" t="s">
        <v>253</v>
      </c>
      <c r="B12" s="72" t="s">
        <v>193</v>
      </c>
      <c r="C12" s="88" t="str">
        <f>'A-projections'!C13</f>
        <v>Best</v>
      </c>
      <c r="D12" s="80">
        <f>'F-proportions'!$C112*'A-projections'!D13</f>
        <v>13693.682808617543</v>
      </c>
      <c r="E12" s="80">
        <f>'F-proportions'!$C112*'A-projections'!E13</f>
        <v>13419.80915244519</v>
      </c>
      <c r="F12" s="80">
        <f>'F-proportions'!$C112*'A-projections'!F13</f>
        <v>13151.412969396286</v>
      </c>
      <c r="G12" s="80">
        <f>'F-proportions'!$C112*'A-projections'!G13</f>
        <v>12888.384710008362</v>
      </c>
      <c r="H12" s="80">
        <f>'F-proportions'!$C112*'A-projections'!H13</f>
        <v>12630.617015808193</v>
      </c>
      <c r="I12" s="80">
        <f>'F-proportions'!$C112*'A-projections'!I13</f>
        <v>12378.004675492031</v>
      </c>
      <c r="J12" s="80">
        <f>'F-proportions'!$C112*'A-projections'!J13</f>
        <v>12130.444581982189</v>
      </c>
      <c r="K12" s="80">
        <f>'F-proportions'!$C112*'A-projections'!K13</f>
        <v>11887.835690342545</v>
      </c>
      <c r="L12" s="80">
        <f>'F-proportions'!$C112*'A-projections'!L13</f>
        <v>11650.078976535693</v>
      </c>
      <c r="M12" s="80">
        <f>'F-proportions'!$C112*'A-projections'!M13</f>
        <v>11417.077397004981</v>
      </c>
      <c r="N12" s="80">
        <f>'F-proportions'!$C112*'A-projections'!N13</f>
        <v>11188.73584906488</v>
      </c>
      <c r="O12" s="80">
        <f>'F-proportions'!$C112*'A-projections'!O13</f>
        <v>10964.961132083581</v>
      </c>
      <c r="P12" s="80">
        <f>'F-proportions'!$C112*'A-projections'!P13</f>
        <v>10745.661909441911</v>
      </c>
      <c r="Q12" s="80">
        <f>'F-proportions'!$C112*'A-projections'!Q13</f>
        <v>10530.748671253072</v>
      </c>
      <c r="R12" s="80">
        <f>'F-proportions'!$C112*'A-projections'!R13</f>
        <v>10320.133697828009</v>
      </c>
      <c r="S12" s="80">
        <f>'F-proportions'!$C112*'A-projections'!S13</f>
        <v>10113.731023871449</v>
      </c>
      <c r="T12" s="80">
        <f>'F-proportions'!$C112*'A-projections'!T13</f>
        <v>9911.4564033940242</v>
      </c>
      <c r="U12" s="80">
        <f>'F-proportions'!$C112*'A-projections'!U13</f>
        <v>9713.2272753261386</v>
      </c>
      <c r="V12" s="80">
        <f>'F-proportions'!$C112*'A-projections'!V13</f>
        <v>9518.9627298196174</v>
      </c>
      <c r="W12" s="80">
        <f>'F-proportions'!$C112*'A-projections'!W13</f>
        <v>9328.5834752232222</v>
      </c>
      <c r="X12" s="80">
        <f>'F-proportions'!$C112*'A-projections'!X13</f>
        <v>9142.011805718761</v>
      </c>
      <c r="Z12" s="38" t="s">
        <v>223</v>
      </c>
    </row>
    <row r="13" spans="1:26">
      <c r="A13" s="238" t="s">
        <v>87</v>
      </c>
      <c r="B13" s="72" t="s">
        <v>88</v>
      </c>
      <c r="C13" s="88" t="str">
        <f>'A-projections'!C14</f>
        <v>Best</v>
      </c>
      <c r="D13" s="80">
        <f>'F-proportions'!$C113*'A-projections'!D14</f>
        <v>2.8180084063458879</v>
      </c>
      <c r="E13" s="80">
        <f>'F-proportions'!$C113*'A-projections'!E14</f>
        <v>2.8180084063458879</v>
      </c>
      <c r="F13" s="80">
        <f>'F-proportions'!$C113*'A-projections'!F14</f>
        <v>2.8180084063458879</v>
      </c>
      <c r="G13" s="80">
        <f>'F-proportions'!$C113*'A-projections'!G14</f>
        <v>2.8180084063458879</v>
      </c>
      <c r="H13" s="80">
        <f>'F-proportions'!$C113*'A-projections'!H14</f>
        <v>2.8180084063458879</v>
      </c>
      <c r="I13" s="80">
        <f>'F-proportions'!$C113*'A-projections'!I14</f>
        <v>2.8180084063458879</v>
      </c>
      <c r="J13" s="80">
        <f>'F-proportions'!$C113*'A-projections'!J14</f>
        <v>2.8180084063458879</v>
      </c>
      <c r="K13" s="80">
        <f>'F-proportions'!$C113*'A-projections'!K14</f>
        <v>2.8180084063458879</v>
      </c>
      <c r="L13" s="80">
        <f>'F-proportions'!$C113*'A-projections'!L14</f>
        <v>2.8180084063458879</v>
      </c>
      <c r="M13" s="80">
        <f>'F-proportions'!$C113*'A-projections'!M14</f>
        <v>2.8180084063458879</v>
      </c>
      <c r="N13" s="80">
        <f>'F-proportions'!$C113*'A-projections'!N14</f>
        <v>2.8180084063458879</v>
      </c>
      <c r="O13" s="80">
        <f>'F-proportions'!$C113*'A-projections'!O14</f>
        <v>2.8180084063458879</v>
      </c>
      <c r="P13" s="80">
        <f>'F-proportions'!$C113*'A-projections'!P14</f>
        <v>2.8180084063458879</v>
      </c>
      <c r="Q13" s="80">
        <f>'F-proportions'!$C113*'A-projections'!Q14</f>
        <v>2.8180084063458879</v>
      </c>
      <c r="R13" s="80">
        <f>'F-proportions'!$C113*'A-projections'!R14</f>
        <v>2.8180084063458879</v>
      </c>
      <c r="S13" s="80">
        <f>'F-proportions'!$C113*'A-projections'!S14</f>
        <v>2.8180084063458879</v>
      </c>
      <c r="T13" s="80">
        <f>'F-proportions'!$C113*'A-projections'!T14</f>
        <v>2.8180084063458879</v>
      </c>
      <c r="U13" s="80">
        <f>'F-proportions'!$C113*'A-projections'!U14</f>
        <v>2.8180084063458879</v>
      </c>
      <c r="V13" s="80">
        <f>'F-proportions'!$C113*'A-projections'!V14</f>
        <v>2.8180084063458879</v>
      </c>
      <c r="W13" s="80">
        <f>'F-proportions'!$C113*'A-projections'!W14</f>
        <v>2.8180084063458879</v>
      </c>
      <c r="X13" s="80">
        <f>'F-proportions'!$C113*'A-projections'!X14</f>
        <v>2.8180084063458879</v>
      </c>
      <c r="Z13" s="38" t="s">
        <v>220</v>
      </c>
    </row>
    <row r="14" spans="1:26">
      <c r="A14" s="237" t="s">
        <v>91</v>
      </c>
      <c r="B14" s="72" t="s">
        <v>92</v>
      </c>
      <c r="C14" s="88" t="str">
        <f>'A-projections'!C15</f>
        <v>Best</v>
      </c>
      <c r="D14" s="80">
        <f>'F-proportions'!$C114*'A-projections'!D15</f>
        <v>11671.033899697941</v>
      </c>
      <c r="E14" s="80">
        <f>'F-proportions'!$C114*'A-projections'!E15</f>
        <v>11846.099408193411</v>
      </c>
      <c r="F14" s="80">
        <f>'F-proportions'!$C114*'A-projections'!F15</f>
        <v>12023.790899316311</v>
      </c>
      <c r="G14" s="80">
        <f>'F-proportions'!$C114*'A-projections'!G15</f>
        <v>12204.147762806055</v>
      </c>
      <c r="H14" s="80">
        <f>'F-proportions'!$C114*'A-projections'!H15</f>
        <v>12387.209979248144</v>
      </c>
      <c r="I14" s="80">
        <f>'F-proportions'!$C114*'A-projections'!I15</f>
        <v>12573.018128936865</v>
      </c>
      <c r="J14" s="80">
        <f>'F-proportions'!$C114*'A-projections'!J15</f>
        <v>12761.613400870916</v>
      </c>
      <c r="K14" s="80">
        <f>'F-proportions'!$C114*'A-projections'!K15</f>
        <v>12953.037601883976</v>
      </c>
      <c r="L14" s="80">
        <f>'F-proportions'!$C114*'A-projections'!L15</f>
        <v>13147.333165912238</v>
      </c>
      <c r="M14" s="80">
        <f>'F-proportions'!$C114*'A-projections'!M15</f>
        <v>13344.543163400922</v>
      </c>
      <c r="N14" s="80">
        <f>'F-proportions'!$C114*'A-projections'!N15</f>
        <v>13544.711310851933</v>
      </c>
      <c r="O14" s="80">
        <f>'F-proportions'!$C114*'A-projections'!O15</f>
        <v>13747.88198051471</v>
      </c>
      <c r="P14" s="80">
        <f>'F-proportions'!$C114*'A-projections'!P15</f>
        <v>13954.10021022243</v>
      </c>
      <c r="Q14" s="80">
        <f>'F-proportions'!$C114*'A-projections'!Q15</f>
        <v>14163.411713375761</v>
      </c>
      <c r="R14" s="80">
        <f>'F-proportions'!$C114*'A-projections'!R15</f>
        <v>14375.862889076398</v>
      </c>
      <c r="S14" s="80">
        <f>'F-proportions'!$C114*'A-projections'!S15</f>
        <v>14591.500832412543</v>
      </c>
      <c r="T14" s="80">
        <f>'F-proportions'!$C114*'A-projections'!T15</f>
        <v>14810.373344898728</v>
      </c>
      <c r="U14" s="80">
        <f>'F-proportions'!$C114*'A-projections'!U15</f>
        <v>15032.528945072208</v>
      </c>
      <c r="V14" s="80">
        <f>'F-proportions'!$C114*'A-projections'!V15</f>
        <v>15258.016879248289</v>
      </c>
      <c r="W14" s="80">
        <f>'F-proportions'!$C114*'A-projections'!W15</f>
        <v>15486.887132437012</v>
      </c>
      <c r="X14" s="80">
        <f>'F-proportions'!$C114*'A-projections'!X15</f>
        <v>15719.19043942357</v>
      </c>
    </row>
    <row r="15" spans="1:26">
      <c r="A15" s="237" t="s">
        <v>97</v>
      </c>
      <c r="B15" s="72" t="s">
        <v>98</v>
      </c>
      <c r="C15" s="88" t="str">
        <f>'A-projections'!C16</f>
        <v>Best</v>
      </c>
      <c r="D15" s="80">
        <f>'F-proportions'!$C115*'A-projections'!D16</f>
        <v>19148.92033862332</v>
      </c>
      <c r="E15" s="80">
        <f>'F-proportions'!$C115*'A-projections'!E16</f>
        <v>19685.090108104778</v>
      </c>
      <c r="F15" s="80">
        <f>'F-proportions'!$C115*'A-projections'!F16</f>
        <v>20236.272631131716</v>
      </c>
      <c r="G15" s="80">
        <f>'F-proportions'!$C115*'A-projections'!G16</f>
        <v>20802.888264803401</v>
      </c>
      <c r="H15" s="80">
        <f>'F-proportions'!$C115*'A-projections'!H16</f>
        <v>21385.369136217902</v>
      </c>
      <c r="I15" s="80">
        <f>'F-proportions'!$C115*'A-projections'!I16</f>
        <v>21984.159472031995</v>
      </c>
      <c r="J15" s="80">
        <f>'F-proportions'!$C115*'A-projections'!J16</f>
        <v>22599.715937248897</v>
      </c>
      <c r="K15" s="80">
        <f>'F-proportions'!$C115*'A-projections'!K16</f>
        <v>23232.507983491869</v>
      </c>
      <c r="L15" s="80">
        <f>'F-proportions'!$C115*'A-projections'!L16</f>
        <v>23883.018207029632</v>
      </c>
      <c r="M15" s="80">
        <f>'F-proportions'!$C115*'A-projections'!M16</f>
        <v>24551.742716826469</v>
      </c>
      <c r="N15" s="80">
        <f>'F-proportions'!$C115*'A-projections'!N16</f>
        <v>25239.191512897611</v>
      </c>
      <c r="O15" s="80">
        <f>'F-proportions'!$C115*'A-projections'!O16</f>
        <v>25945.888875258745</v>
      </c>
      <c r="P15" s="80">
        <f>'F-proportions'!$C115*'A-projections'!P16</f>
        <v>26672.373763765991</v>
      </c>
      <c r="Q15" s="80">
        <f>'F-proportions'!$C115*'A-projections'!Q16</f>
        <v>27419.200229151429</v>
      </c>
      <c r="R15" s="80">
        <f>'F-proportions'!$C115*'A-projections'!R16</f>
        <v>28186.937835567678</v>
      </c>
      <c r="S15" s="80">
        <f>'F-proportions'!$C115*'A-projections'!S16</f>
        <v>28976.172094963571</v>
      </c>
      <c r="T15" s="80">
        <f>'F-proportions'!$C115*'A-projections'!T16</f>
        <v>29787.504913622561</v>
      </c>
      <c r="U15" s="80">
        <f>'F-proportions'!$C115*'A-projections'!U16</f>
        <v>30621.555051203988</v>
      </c>
      <c r="V15" s="80">
        <f>'F-proportions'!$C115*'A-projections'!V16</f>
        <v>31478.958592637704</v>
      </c>
      <c r="W15" s="80">
        <f>'F-proportions'!$C115*'A-projections'!W16</f>
        <v>32360.369433231554</v>
      </c>
      <c r="X15" s="80">
        <f>'F-proportions'!$C115*'A-projections'!X16</f>
        <v>33266.459777362041</v>
      </c>
    </row>
    <row r="16" spans="1:26">
      <c r="A16" s="237" t="s">
        <v>107</v>
      </c>
      <c r="B16" s="72" t="s">
        <v>108</v>
      </c>
      <c r="C16" s="88" t="str">
        <f>'A-projections'!C17</f>
        <v>Best</v>
      </c>
      <c r="D16" s="80">
        <f>'F-proportions'!$C116*'A-projections'!D17</f>
        <v>2654.9037747709231</v>
      </c>
      <c r="E16" s="80">
        <f>'F-proportions'!$C116*'A-projections'!E17</f>
        <v>2729.2410804645087</v>
      </c>
      <c r="F16" s="80">
        <f>'F-proportions'!$C116*'A-projections'!F17</f>
        <v>2805.659830717515</v>
      </c>
      <c r="G16" s="80">
        <f>'F-proportions'!$C116*'A-projections'!G17</f>
        <v>2884.2183059776057</v>
      </c>
      <c r="H16" s="80">
        <f>'F-proportions'!$C116*'A-projections'!H17</f>
        <v>2964.976418544979</v>
      </c>
      <c r="I16" s="80">
        <f>'F-proportions'!$C116*'A-projections'!I17</f>
        <v>3047.9957582642382</v>
      </c>
      <c r="J16" s="80">
        <f>'F-proportions'!$C116*'A-projections'!J17</f>
        <v>3133.3396394956367</v>
      </c>
      <c r="K16" s="80">
        <f>'F-proportions'!$C116*'A-projections'!K17</f>
        <v>3221.0731494015149</v>
      </c>
      <c r="L16" s="80">
        <f>'F-proportions'!$C116*'A-projections'!L17</f>
        <v>3311.2631975847571</v>
      </c>
      <c r="M16" s="80">
        <f>'F-proportions'!$C116*'A-projections'!M17</f>
        <v>3403.9785671171298</v>
      </c>
      <c r="N16" s="80">
        <f>'F-proportions'!$C116*'A-projections'!N17</f>
        <v>3499.2899669964099</v>
      </c>
      <c r="O16" s="80">
        <f>'F-proportions'!$C116*'A-projections'!O17</f>
        <v>3597.2700860723098</v>
      </c>
      <c r="P16" s="80">
        <f>'F-proportions'!$C116*'A-projections'!P17</f>
        <v>3697.9936484823347</v>
      </c>
      <c r="Q16" s="80">
        <f>'F-proportions'!$C116*'A-projections'!Q17</f>
        <v>3801.5374706398402</v>
      </c>
      <c r="R16" s="80">
        <f>'F-proportions'!$C116*'A-projections'!R17</f>
        <v>3907.980519817756</v>
      </c>
      <c r="S16" s="80">
        <f>'F-proportions'!$C116*'A-projections'!S17</f>
        <v>4017.403974372653</v>
      </c>
      <c r="T16" s="80">
        <f>'F-proportions'!$C116*'A-projections'!T17</f>
        <v>4129.8912856550869</v>
      </c>
      <c r="U16" s="80">
        <f>'F-proportions'!$C116*'A-projections'!U17</f>
        <v>4245.5282416534292</v>
      </c>
      <c r="V16" s="80">
        <f>'F-proportions'!$C116*'A-projections'!V17</f>
        <v>4364.4030324197265</v>
      </c>
      <c r="W16" s="80">
        <f>'F-proportions'!$C116*'A-projections'!W17</f>
        <v>4486.6063173274788</v>
      </c>
      <c r="X16" s="80">
        <f>'F-proportions'!$C116*'A-projections'!X17</f>
        <v>4612.2312942126473</v>
      </c>
    </row>
    <row r="17" spans="1:24">
      <c r="A17" s="237" t="s">
        <v>115</v>
      </c>
      <c r="B17" s="72" t="s">
        <v>116</v>
      </c>
      <c r="C17" s="88" t="str">
        <f>'A-projections'!C18</f>
        <v>Best</v>
      </c>
      <c r="D17" s="80">
        <f>'F-proportions'!$C117*'A-projections'!D18</f>
        <v>182806.88306461275</v>
      </c>
      <c r="E17" s="80">
        <f>'F-proportions'!$C117*'A-projections'!E18</f>
        <v>192268.67938449641</v>
      </c>
      <c r="F17" s="80">
        <f>'F-proportions'!$C117*'A-projections'!F18</f>
        <v>202459.03402101112</v>
      </c>
      <c r="G17" s="80">
        <f>'F-proportions'!$C117*'A-projections'!G18</f>
        <v>213434.04596453745</v>
      </c>
      <c r="H17" s="80">
        <f>'F-proportions'!$C117*'A-projections'!H18</f>
        <v>225254.13382771536</v>
      </c>
      <c r="I17" s="80">
        <f>'F-proportions'!$C117*'A-projections'!I18</f>
        <v>237984.36845635792</v>
      </c>
      <c r="J17" s="80">
        <f>'F-proportions'!$C117*'A-projections'!J18</f>
        <v>251694.83115140599</v>
      </c>
      <c r="K17" s="80">
        <f>'F-proportions'!$C117*'A-projections'!K18</f>
        <v>266460.99947397271</v>
      </c>
      <c r="L17" s="80">
        <f>'F-proportions'!$C117*'A-projections'!L18</f>
        <v>282364.16275737708</v>
      </c>
      <c r="M17" s="80">
        <f>'F-proportions'!$C117*'A-projections'!M18</f>
        <v>299491.86961360363</v>
      </c>
      <c r="N17" s="80">
        <f>'F-proportions'!$C117*'A-projections'!N18</f>
        <v>317938.40989775956</v>
      </c>
      <c r="O17" s="80">
        <f>'F-proportions'!$C117*'A-projections'!O18</f>
        <v>337805.33378379559</v>
      </c>
      <c r="P17" s="80">
        <f>'F-proportions'!$C117*'A-projections'!P18</f>
        <v>359202.01080905623</v>
      </c>
      <c r="Q17" s="80">
        <f>'F-proportions'!$C117*'A-projections'!Q18</f>
        <v>382246.23196526209</v>
      </c>
      <c r="R17" s="80">
        <f>'F-proportions'!$C117*'A-projections'!R18</f>
        <v>407064.8581504958</v>
      </c>
      <c r="S17" s="80">
        <f>'F-proportions'!$C117*'A-projections'!S18</f>
        <v>433794.51855199243</v>
      </c>
      <c r="T17" s="80">
        <f>'F-proportions'!$C117*'A-projections'!T18</f>
        <v>462582.36280440423</v>
      </c>
      <c r="U17" s="80">
        <f>'F-proportions'!$C117*'A-projections'!U18</f>
        <v>493586.87106425181</v>
      </c>
      <c r="V17" s="80">
        <f>'F-proportions'!$C117*'A-projections'!V18</f>
        <v>526978.72646010772</v>
      </c>
      <c r="W17" s="80">
        <f>'F-proportions'!$C117*'A-projections'!W18</f>
        <v>562941.75472144445</v>
      </c>
      <c r="X17" s="80">
        <f>'F-proportions'!$C117*'A-projections'!X18</f>
        <v>601673.93615890411</v>
      </c>
    </row>
    <row r="18" spans="1:24">
      <c r="A18" s="237" t="s">
        <v>125</v>
      </c>
      <c r="B18" s="72" t="s">
        <v>1208</v>
      </c>
      <c r="C18" s="88" t="str">
        <f>'A-projections'!C19</f>
        <v>Best</v>
      </c>
      <c r="D18" s="80">
        <f>'F-proportions'!$C118*'A-projections'!D19</f>
        <v>180973.04932844202</v>
      </c>
      <c r="E18" s="80">
        <f>'F-proportions'!$C118*'A-projections'!E19</f>
        <v>184954.45641366774</v>
      </c>
      <c r="F18" s="80">
        <f>'F-proportions'!$C118*'A-projections'!F19</f>
        <v>189023.45445476845</v>
      </c>
      <c r="G18" s="80">
        <f>'F-proportions'!$C118*'A-projections'!G19</f>
        <v>193181.97045277333</v>
      </c>
      <c r="H18" s="80">
        <f>'F-proportions'!$C118*'A-projections'!H19</f>
        <v>197431.97380273434</v>
      </c>
      <c r="I18" s="80">
        <f>'F-proportions'!$C118*'A-projections'!I19</f>
        <v>201775.47722639452</v>
      </c>
      <c r="J18" s="80">
        <f>'F-proportions'!$C118*'A-projections'!J19</f>
        <v>206214.53772537515</v>
      </c>
      <c r="K18" s="80">
        <f>'F-proportions'!$C118*'A-projections'!K19</f>
        <v>210751.25755533343</v>
      </c>
      <c r="L18" s="80">
        <f>'F-proportions'!$C118*'A-projections'!L19</f>
        <v>215387.78522155076</v>
      </c>
      <c r="M18" s="80">
        <f>'F-proportions'!$C118*'A-projections'!M19</f>
        <v>220126.31649642493</v>
      </c>
      <c r="N18" s="80">
        <f>'F-proportions'!$C118*'A-projections'!N19</f>
        <v>224969.09545934625</v>
      </c>
      <c r="O18" s="80">
        <f>'F-proportions'!$C118*'A-projections'!O19</f>
        <v>229918.41555945185</v>
      </c>
      <c r="P18" s="80">
        <f>'F-proportions'!$C118*'A-projections'!P19</f>
        <v>234976.62070175982</v>
      </c>
      <c r="Q18" s="80">
        <f>'F-proportions'!$C118*'A-projections'!Q19</f>
        <v>240146.1063571985</v>
      </c>
      <c r="R18" s="80">
        <f>'F-proportions'!$C118*'A-projections'!R19</f>
        <v>245429.32069705694</v>
      </c>
      <c r="S18" s="80">
        <f>'F-proportions'!$C118*'A-projections'!S19</f>
        <v>250828.76575239218</v>
      </c>
      <c r="T18" s="80">
        <f>'F-proportions'!$C118*'A-projections'!T19</f>
        <v>256346.99859894486</v>
      </c>
      <c r="U18" s="80">
        <f>'F-proportions'!$C118*'A-projections'!U19</f>
        <v>261986.63256812163</v>
      </c>
      <c r="V18" s="80">
        <f>'F-proportions'!$C118*'A-projections'!V19</f>
        <v>267750.33848462027</v>
      </c>
      <c r="W18" s="80">
        <f>'F-proportions'!$C118*'A-projections'!W19</f>
        <v>273640.84593128192</v>
      </c>
      <c r="X18" s="80">
        <f>'F-proportions'!$C118*'A-projections'!X19</f>
        <v>279660.94454177009</v>
      </c>
    </row>
    <row r="19" spans="1:24">
      <c r="A19" s="237" t="s">
        <v>127</v>
      </c>
      <c r="B19" s="72" t="s">
        <v>128</v>
      </c>
      <c r="C19" s="88" t="str">
        <f>'A-projections'!C20</f>
        <v>Best</v>
      </c>
      <c r="D19" s="80">
        <f>'F-proportions'!$C119*'A-projections'!D20</f>
        <v>240587.81054040365</v>
      </c>
      <c r="E19" s="80">
        <f>'F-proportions'!$C119*'A-projections'!E20</f>
        <v>247324.26923553491</v>
      </c>
      <c r="F19" s="80">
        <f>'F-proportions'!$C119*'A-projections'!F20</f>
        <v>254249.34877412993</v>
      </c>
      <c r="G19" s="80">
        <f>'F-proportions'!$C119*'A-projections'!G20</f>
        <v>261368.33053980552</v>
      </c>
      <c r="H19" s="80">
        <f>'F-proportions'!$C119*'A-projections'!H20</f>
        <v>268686.64379492024</v>
      </c>
      <c r="I19" s="80">
        <f>'F-proportions'!$C119*'A-projections'!I20</f>
        <v>276209.86982117791</v>
      </c>
      <c r="J19" s="80">
        <f>'F-proportions'!$C119*'A-projections'!J20</f>
        <v>283943.74617617088</v>
      </c>
      <c r="K19" s="80">
        <f>'F-proportions'!$C119*'A-projections'!K20</f>
        <v>291894.17106910364</v>
      </c>
      <c r="L19" s="80">
        <f>'F-proportions'!$C119*'A-projections'!L20</f>
        <v>300067.20785903861</v>
      </c>
      <c r="M19" s="80">
        <f>'F-proportions'!$C119*'A-projections'!M20</f>
        <v>308469.08967909164</v>
      </c>
      <c r="N19" s="80">
        <f>'F-proportions'!$C119*'A-projections'!N20</f>
        <v>317106.22419010627</v>
      </c>
      <c r="O19" s="80">
        <f>'F-proportions'!$C119*'A-projections'!O20</f>
        <v>325985.19846742926</v>
      </c>
      <c r="P19" s="80">
        <f>'F-proportions'!$C119*'A-projections'!P20</f>
        <v>335112.78402451723</v>
      </c>
      <c r="Q19" s="80">
        <f>'F-proportions'!$C119*'A-projections'!Q20</f>
        <v>344495.94197720377</v>
      </c>
      <c r="R19" s="80">
        <f>'F-proportions'!$C119*'A-projections'!R20</f>
        <v>354141.82835256541</v>
      </c>
      <c r="S19" s="80">
        <f>'F-proportions'!$C119*'A-projections'!S20</f>
        <v>364057.79954643728</v>
      </c>
      <c r="T19" s="80">
        <f>'F-proportions'!$C119*'A-projections'!T20</f>
        <v>374251.41793373757</v>
      </c>
      <c r="U19" s="80">
        <f>'F-proportions'!$C119*'A-projections'!U20</f>
        <v>384730.45763588219</v>
      </c>
      <c r="V19" s="80">
        <f>'F-proportions'!$C119*'A-projections'!V20</f>
        <v>395502.91044968693</v>
      </c>
      <c r="W19" s="80">
        <f>'F-proportions'!$C119*'A-projections'!W20</f>
        <v>406576.99194227823</v>
      </c>
      <c r="X19" s="80">
        <f>'F-proportions'!$C119*'A-projections'!X20</f>
        <v>417961.14771666197</v>
      </c>
    </row>
    <row r="20" spans="1:24">
      <c r="A20" s="237" t="s">
        <v>254</v>
      </c>
      <c r="B20" s="72" t="s">
        <v>202</v>
      </c>
      <c r="C20" s="88" t="str">
        <f>'A-projections'!C21</f>
        <v>Best</v>
      </c>
      <c r="D20" s="844" t="s">
        <v>1255</v>
      </c>
      <c r="E20" s="845"/>
      <c r="F20" s="845"/>
      <c r="G20" s="845"/>
      <c r="H20" s="845"/>
      <c r="I20" s="845"/>
      <c r="J20" s="845"/>
      <c r="K20" s="845"/>
      <c r="L20" s="845"/>
      <c r="M20" s="845"/>
      <c r="N20" s="845"/>
      <c r="O20" s="845"/>
      <c r="P20" s="845"/>
      <c r="Q20" s="845"/>
      <c r="R20" s="845"/>
      <c r="S20" s="845"/>
      <c r="T20" s="845"/>
      <c r="U20" s="845"/>
      <c r="V20" s="845"/>
      <c r="W20" s="845"/>
      <c r="X20" s="845"/>
    </row>
    <row r="21" spans="1:24">
      <c r="A21" s="237" t="s">
        <v>255</v>
      </c>
      <c r="B21" s="72" t="s">
        <v>227</v>
      </c>
      <c r="C21" s="88" t="str">
        <f>'A-projections'!C22</f>
        <v>Best</v>
      </c>
      <c r="D21" s="80">
        <f>'F-proportions'!$C121*'A-projections'!D22</f>
        <v>0</v>
      </c>
      <c r="E21" s="80">
        <f>'F-proportions'!$C121*'A-projections'!E22</f>
        <v>0</v>
      </c>
      <c r="F21" s="80">
        <f>'F-proportions'!$C121*'A-projections'!F22</f>
        <v>0</v>
      </c>
      <c r="G21" s="80">
        <f>'F-proportions'!$C121*'A-projections'!G22</f>
        <v>0</v>
      </c>
      <c r="H21" s="80">
        <f>'F-proportions'!$C121*'A-projections'!H22</f>
        <v>0</v>
      </c>
      <c r="I21" s="80">
        <f>'F-proportions'!$C121*'A-projections'!I22</f>
        <v>0</v>
      </c>
      <c r="J21" s="80">
        <f>'F-proportions'!$C121*'A-projections'!J22</f>
        <v>0</v>
      </c>
      <c r="K21" s="80">
        <f>'F-proportions'!$C121*'A-projections'!K22</f>
        <v>0</v>
      </c>
      <c r="L21" s="80">
        <f>'F-proportions'!$C121*'A-projections'!L22</f>
        <v>0</v>
      </c>
      <c r="M21" s="80">
        <f>'F-proportions'!$C121*'A-projections'!M22</f>
        <v>0</v>
      </c>
      <c r="N21" s="80">
        <f>'F-proportions'!$C121*'A-projections'!N22</f>
        <v>0</v>
      </c>
      <c r="O21" s="80">
        <f>'F-proportions'!$C121*'A-projections'!O22</f>
        <v>0</v>
      </c>
      <c r="P21" s="80">
        <f>'F-proportions'!$C121*'A-projections'!P22</f>
        <v>0</v>
      </c>
      <c r="Q21" s="80">
        <f>'F-proportions'!$C121*'A-projections'!Q22</f>
        <v>0</v>
      </c>
      <c r="R21" s="80">
        <f>'F-proportions'!$C121*'A-projections'!R22</f>
        <v>0</v>
      </c>
      <c r="S21" s="80">
        <f>'F-proportions'!$C121*'A-projections'!S22</f>
        <v>0</v>
      </c>
      <c r="T21" s="80">
        <f>'F-proportions'!$C121*'A-projections'!T22</f>
        <v>0</v>
      </c>
      <c r="U21" s="80">
        <f>'F-proportions'!$C121*'A-projections'!U22</f>
        <v>0</v>
      </c>
      <c r="V21" s="80">
        <f>'F-proportions'!$C121*'A-projections'!V22</f>
        <v>0</v>
      </c>
      <c r="W21" s="80">
        <f>'F-proportions'!$C121*'A-projections'!W22</f>
        <v>0</v>
      </c>
      <c r="X21" s="80">
        <f>'F-proportions'!$C121*'A-projections'!X22</f>
        <v>0</v>
      </c>
    </row>
    <row r="22" spans="1:24">
      <c r="A22" s="237" t="s">
        <v>256</v>
      </c>
      <c r="B22" s="72" t="s">
        <v>372</v>
      </c>
      <c r="C22" s="88" t="str">
        <f>'A-projections'!C23</f>
        <v>Best</v>
      </c>
      <c r="D22" s="80">
        <f>'F-proportions'!$C122*'A-projections'!D23</f>
        <v>0</v>
      </c>
      <c r="E22" s="80">
        <f>'F-proportions'!$C122*'A-projections'!E23</f>
        <v>0</v>
      </c>
      <c r="F22" s="80">
        <f>'F-proportions'!$C122*'A-projections'!F23</f>
        <v>0</v>
      </c>
      <c r="G22" s="80">
        <f>'F-proportions'!$C122*'A-projections'!G23</f>
        <v>0</v>
      </c>
      <c r="H22" s="80">
        <f>'F-proportions'!$C122*'A-projections'!H23</f>
        <v>0</v>
      </c>
      <c r="I22" s="80">
        <f>'F-proportions'!$C122*'A-projections'!I23</f>
        <v>0</v>
      </c>
      <c r="J22" s="80">
        <f>'F-proportions'!$C122*'A-projections'!J23</f>
        <v>0</v>
      </c>
      <c r="K22" s="80">
        <f>'F-proportions'!$C122*'A-projections'!K23</f>
        <v>0</v>
      </c>
      <c r="L22" s="80">
        <f>'F-proportions'!$C122*'A-projections'!L23</f>
        <v>0</v>
      </c>
      <c r="M22" s="80">
        <f>'F-proportions'!$C122*'A-projections'!M23</f>
        <v>0</v>
      </c>
      <c r="N22" s="80">
        <f>'F-proportions'!$C122*'A-projections'!N23</f>
        <v>0</v>
      </c>
      <c r="O22" s="80">
        <f>'F-proportions'!$C122*'A-projections'!O23</f>
        <v>0</v>
      </c>
      <c r="P22" s="80">
        <f>'F-proportions'!$C122*'A-projections'!P23</f>
        <v>0</v>
      </c>
      <c r="Q22" s="80">
        <f>'F-proportions'!$C122*'A-projections'!Q23</f>
        <v>0</v>
      </c>
      <c r="R22" s="80">
        <f>'F-proportions'!$C122*'A-projections'!R23</f>
        <v>0</v>
      </c>
      <c r="S22" s="80">
        <f>'F-proportions'!$C122*'A-projections'!S23</f>
        <v>0</v>
      </c>
      <c r="T22" s="80">
        <f>'F-proportions'!$C122*'A-projections'!T23</f>
        <v>0</v>
      </c>
      <c r="U22" s="80">
        <f>'F-proportions'!$C122*'A-projections'!U23</f>
        <v>0</v>
      </c>
      <c r="V22" s="80">
        <f>'F-proportions'!$C122*'A-projections'!V23</f>
        <v>0</v>
      </c>
      <c r="W22" s="80">
        <f>'F-proportions'!$C122*'A-projections'!W23</f>
        <v>0</v>
      </c>
      <c r="X22" s="80">
        <f>'F-proportions'!$C122*'A-projections'!X23</f>
        <v>0</v>
      </c>
    </row>
    <row r="23" spans="1:24">
      <c r="A23" s="237" t="s">
        <v>370</v>
      </c>
      <c r="B23" s="72" t="s">
        <v>371</v>
      </c>
      <c r="C23" s="88" t="str">
        <f>'A-projections'!C24</f>
        <v>Best</v>
      </c>
      <c r="D23" s="80">
        <f>'F-proportions'!$C123*'A-projections'!D24</f>
        <v>0</v>
      </c>
      <c r="E23" s="80">
        <f>'F-proportions'!$C123*'A-projections'!E24</f>
        <v>0</v>
      </c>
      <c r="F23" s="80">
        <f>'F-proportions'!$C123*'A-projections'!F24</f>
        <v>0</v>
      </c>
      <c r="G23" s="80">
        <f>'F-proportions'!$C123*'A-projections'!G24</f>
        <v>0</v>
      </c>
      <c r="H23" s="80">
        <f>'F-proportions'!$C123*'A-projections'!H24</f>
        <v>0</v>
      </c>
      <c r="I23" s="80">
        <f>'F-proportions'!$C123*'A-projections'!I24</f>
        <v>0</v>
      </c>
      <c r="J23" s="80">
        <f>'F-proportions'!$C123*'A-projections'!J24</f>
        <v>0</v>
      </c>
      <c r="K23" s="80">
        <f>'F-proportions'!$C123*'A-projections'!K24</f>
        <v>0</v>
      </c>
      <c r="L23" s="80">
        <f>'F-proportions'!$C123*'A-projections'!L24</f>
        <v>0</v>
      </c>
      <c r="M23" s="80">
        <f>'F-proportions'!$C123*'A-projections'!M24</f>
        <v>0</v>
      </c>
      <c r="N23" s="80">
        <f>'F-proportions'!$C123*'A-projections'!N24</f>
        <v>0</v>
      </c>
      <c r="O23" s="80">
        <f>'F-proportions'!$C123*'A-projections'!O24</f>
        <v>0</v>
      </c>
      <c r="P23" s="80">
        <f>'F-proportions'!$C123*'A-projections'!P24</f>
        <v>0</v>
      </c>
      <c r="Q23" s="80">
        <f>'F-proportions'!$C123*'A-projections'!Q24</f>
        <v>0</v>
      </c>
      <c r="R23" s="80">
        <f>'F-proportions'!$C123*'A-projections'!R24</f>
        <v>0</v>
      </c>
      <c r="S23" s="80">
        <f>'F-proportions'!$C123*'A-projections'!S24</f>
        <v>0</v>
      </c>
      <c r="T23" s="80">
        <f>'F-proportions'!$C123*'A-projections'!T24</f>
        <v>0</v>
      </c>
      <c r="U23" s="80">
        <f>'F-proportions'!$C123*'A-projections'!U24</f>
        <v>0</v>
      </c>
      <c r="V23" s="80">
        <f>'F-proportions'!$C123*'A-projections'!V24</f>
        <v>0</v>
      </c>
      <c r="W23" s="80">
        <f>'F-proportions'!$C123*'A-projections'!W24</f>
        <v>0</v>
      </c>
      <c r="X23" s="80">
        <f>'F-proportions'!$C123*'A-projections'!X24</f>
        <v>0</v>
      </c>
    </row>
    <row r="24" spans="1:24">
      <c r="A24" s="237" t="s">
        <v>381</v>
      </c>
      <c r="B24" s="72" t="s">
        <v>382</v>
      </c>
      <c r="C24" s="88" t="str">
        <f>'A-projections'!C25</f>
        <v>Best</v>
      </c>
      <c r="D24" s="80">
        <f>'F-proportions'!$C124*'A-projections'!D25</f>
        <v>0</v>
      </c>
      <c r="E24" s="80">
        <f>'F-proportions'!$C124*'A-projections'!E25</f>
        <v>0</v>
      </c>
      <c r="F24" s="80">
        <f>'F-proportions'!$C124*'A-projections'!F25</f>
        <v>0</v>
      </c>
      <c r="G24" s="80">
        <f>'F-proportions'!$C124*'A-projections'!G25</f>
        <v>0</v>
      </c>
      <c r="H24" s="80">
        <f>'F-proportions'!$C124*'A-projections'!H25</f>
        <v>0</v>
      </c>
      <c r="I24" s="80">
        <f>'F-proportions'!$C124*'A-projections'!I25</f>
        <v>0</v>
      </c>
      <c r="J24" s="80">
        <f>'F-proportions'!$C124*'A-projections'!J25</f>
        <v>0</v>
      </c>
      <c r="K24" s="80">
        <f>'F-proportions'!$C124*'A-projections'!K25</f>
        <v>0</v>
      </c>
      <c r="L24" s="80">
        <f>'F-proportions'!$C124*'A-projections'!L25</f>
        <v>0</v>
      </c>
      <c r="M24" s="80">
        <f>'F-proportions'!$C124*'A-projections'!M25</f>
        <v>0</v>
      </c>
      <c r="N24" s="80">
        <f>'F-proportions'!$C124*'A-projections'!N25</f>
        <v>0</v>
      </c>
      <c r="O24" s="80">
        <f>'F-proportions'!$C124*'A-projections'!O25</f>
        <v>0</v>
      </c>
      <c r="P24" s="80">
        <f>'F-proportions'!$C124*'A-projections'!P25</f>
        <v>0</v>
      </c>
      <c r="Q24" s="80">
        <f>'F-proportions'!$C124*'A-projections'!Q25</f>
        <v>0</v>
      </c>
      <c r="R24" s="80">
        <f>'F-proportions'!$C124*'A-projections'!R25</f>
        <v>0</v>
      </c>
      <c r="S24" s="80">
        <f>'F-proportions'!$C124*'A-projections'!S25</f>
        <v>0</v>
      </c>
      <c r="T24" s="80">
        <f>'F-proportions'!$C124*'A-projections'!T25</f>
        <v>0</v>
      </c>
      <c r="U24" s="80">
        <f>'F-proportions'!$C124*'A-projections'!U25</f>
        <v>0</v>
      </c>
      <c r="V24" s="80">
        <f>'F-proportions'!$C124*'A-projections'!V25</f>
        <v>0</v>
      </c>
      <c r="W24" s="80">
        <f>'F-proportions'!$C124*'A-projections'!W25</f>
        <v>0</v>
      </c>
      <c r="X24" s="80">
        <f>'F-proportions'!$C124*'A-projections'!X25</f>
        <v>0</v>
      </c>
    </row>
    <row r="25" spans="1:24">
      <c r="A25" s="237" t="s">
        <v>257</v>
      </c>
      <c r="B25" s="72" t="s">
        <v>194</v>
      </c>
      <c r="C25" s="88" t="str">
        <f>'A-projections'!C26</f>
        <v>Best</v>
      </c>
      <c r="D25" s="80">
        <f>'F-proportions'!$C125*'A-projections'!D26</f>
        <v>1326.8747851925805</v>
      </c>
      <c r="E25" s="80">
        <f>'F-proportions'!$C125*'A-projections'!E26</f>
        <v>1295.0871737409395</v>
      </c>
      <c r="F25" s="80">
        <f>'F-proportions'!$C125*'A-projections'!F26</f>
        <v>1264.6178295655441</v>
      </c>
      <c r="G25" s="80">
        <f>'F-proportions'!$C125*'A-projections'!G26</f>
        <v>1235.3516603647313</v>
      </c>
      <c r="H25" s="80">
        <f>'F-proportions'!$C125*'A-projections'!H26</f>
        <v>1207.1874101871701</v>
      </c>
      <c r="I25" s="80">
        <f>'F-proportions'!$C125*'A-projections'!I26</f>
        <v>1183.5905308496324</v>
      </c>
      <c r="J25" s="80">
        <f>'F-proportions'!$C125*'A-projections'!J26</f>
        <v>1160.4655890988454</v>
      </c>
      <c r="K25" s="80">
        <f>'F-proportions'!$C125*'A-projections'!K26</f>
        <v>1137.8031461830744</v>
      </c>
      <c r="L25" s="80">
        <f>'F-proportions'!$C125*'A-projections'!L26</f>
        <v>1115.5939521256189</v>
      </c>
      <c r="M25" s="80">
        <f>'F-proportions'!$C125*'A-projections'!M26</f>
        <v>1093.8289419493121</v>
      </c>
      <c r="N25" s="80">
        <f>'F-proportions'!$C125*'A-projections'!N26</f>
        <v>1072.499231976532</v>
      </c>
      <c r="O25" s="80">
        <f>'F-proportions'!$C125*'A-projections'!O26</f>
        <v>1051.5961162032067</v>
      </c>
      <c r="P25" s="80">
        <f>'F-proportions'!$C125*'A-projections'!P26</f>
        <v>1031.1110627453486</v>
      </c>
      <c r="Q25" s="80">
        <f>'F-proportions'!$C125*'A-projections'!Q26</f>
        <v>1011.0357103566473</v>
      </c>
      <c r="R25" s="80">
        <f>'F-proportions'!$C125*'A-projections'!R26</f>
        <v>991.36186501572013</v>
      </c>
      <c r="S25" s="80">
        <f>'F-proportions'!$C125*'A-projections'!S26</f>
        <v>972.08149658161142</v>
      </c>
      <c r="T25" s="80">
        <f>'F-proportions'!$C125*'A-projections'!T26</f>
        <v>953.18673551618497</v>
      </c>
      <c r="U25" s="80">
        <f>'F-proportions'!$C125*'A-projections'!U26</f>
        <v>934.66986967206708</v>
      </c>
      <c r="V25" s="80">
        <f>'F-proportions'!$C125*'A-projections'!V26</f>
        <v>916.52334114483176</v>
      </c>
      <c r="W25" s="80">
        <f>'F-proportions'!$C125*'A-projections'!W26</f>
        <v>898.73974318814078</v>
      </c>
      <c r="X25" s="80">
        <f>'F-proportions'!$C125*'A-projections'!X26</f>
        <v>881.31181719058372</v>
      </c>
    </row>
    <row r="26" spans="1:24">
      <c r="A26" s="237" t="s">
        <v>159</v>
      </c>
      <c r="B26" s="72" t="s">
        <v>203</v>
      </c>
      <c r="C26" s="88" t="str">
        <f>'A-projections'!C27</f>
        <v>Best</v>
      </c>
      <c r="D26" s="80">
        <f>'F-proportions'!$C126*'A-projections'!D27</f>
        <v>5734.5578657244569</v>
      </c>
      <c r="E26" s="80">
        <f>'F-proportions'!$C126*'A-projections'!E27</f>
        <v>5734.5578657244569</v>
      </c>
      <c r="F26" s="80">
        <f>'F-proportions'!$C126*'A-projections'!F27</f>
        <v>5734.5578657244569</v>
      </c>
      <c r="G26" s="80">
        <f>'F-proportions'!$C126*'A-projections'!G27</f>
        <v>5734.5578657244569</v>
      </c>
      <c r="H26" s="80">
        <f>'F-proportions'!$C126*'A-projections'!H27</f>
        <v>5734.5578657244569</v>
      </c>
      <c r="I26" s="80">
        <f>'F-proportions'!$C126*'A-projections'!I27</f>
        <v>5734.5578657244569</v>
      </c>
      <c r="J26" s="80">
        <f>'F-proportions'!$C126*'A-projections'!J27</f>
        <v>5734.5578657244569</v>
      </c>
      <c r="K26" s="80">
        <f>'F-proportions'!$C126*'A-projections'!K27</f>
        <v>5734.5578657244569</v>
      </c>
      <c r="L26" s="80">
        <f>'F-proportions'!$C126*'A-projections'!L27</f>
        <v>5734.5578657244569</v>
      </c>
      <c r="M26" s="80">
        <f>'F-proportions'!$C126*'A-projections'!M27</f>
        <v>5734.5578657244569</v>
      </c>
      <c r="N26" s="80">
        <f>'F-proportions'!$C126*'A-projections'!N27</f>
        <v>5734.5578657244569</v>
      </c>
      <c r="O26" s="80">
        <f>'F-proportions'!$C126*'A-projections'!O27</f>
        <v>5734.5578657244569</v>
      </c>
      <c r="P26" s="80">
        <f>'F-proportions'!$C126*'A-projections'!P27</f>
        <v>5734.5578657244569</v>
      </c>
      <c r="Q26" s="80">
        <f>'F-proportions'!$C126*'A-projections'!Q27</f>
        <v>5734.5578657244569</v>
      </c>
      <c r="R26" s="80">
        <f>'F-proportions'!$C126*'A-projections'!R27</f>
        <v>5734.5578657244569</v>
      </c>
      <c r="S26" s="80">
        <f>'F-proportions'!$C126*'A-projections'!S27</f>
        <v>5734.5578657244569</v>
      </c>
      <c r="T26" s="80">
        <f>'F-proportions'!$C126*'A-projections'!T27</f>
        <v>5734.5578657244569</v>
      </c>
      <c r="U26" s="80">
        <f>'F-proportions'!$C126*'A-projections'!U27</f>
        <v>5734.5578657244569</v>
      </c>
      <c r="V26" s="80">
        <f>'F-proportions'!$C126*'A-projections'!V27</f>
        <v>5734.5578657244569</v>
      </c>
      <c r="W26" s="80">
        <f>'F-proportions'!$C126*'A-projections'!W27</f>
        <v>5734.5578657244569</v>
      </c>
      <c r="X26" s="80">
        <f>'F-proportions'!$C126*'A-projections'!X27</f>
        <v>5734.5578657244569</v>
      </c>
    </row>
    <row r="27" spans="1:24">
      <c r="A27" s="237" t="s">
        <v>258</v>
      </c>
      <c r="B27" s="72" t="s">
        <v>766</v>
      </c>
      <c r="C27" s="88" t="str">
        <f>'A-projections'!C28</f>
        <v>Best</v>
      </c>
      <c r="D27" s="80">
        <f>'F-proportions'!$C127*'A-projections'!D28</f>
        <v>0</v>
      </c>
      <c r="E27" s="80">
        <f>'F-proportions'!$C127*'A-projections'!E28</f>
        <v>0</v>
      </c>
      <c r="F27" s="80">
        <f>'F-proportions'!$C127*'A-projections'!F28</f>
        <v>0</v>
      </c>
      <c r="G27" s="80">
        <f>'F-proportions'!$C127*'A-projections'!G28</f>
        <v>0</v>
      </c>
      <c r="H27" s="80">
        <f>'F-proportions'!$C127*'A-projections'!H28</f>
        <v>0</v>
      </c>
      <c r="I27" s="80">
        <f>'F-proportions'!$C127*'A-projections'!I28</f>
        <v>0</v>
      </c>
      <c r="J27" s="80">
        <f>'F-proportions'!$C127*'A-projections'!J28</f>
        <v>0</v>
      </c>
      <c r="K27" s="80">
        <f>'F-proportions'!$C127*'A-projections'!K28</f>
        <v>0</v>
      </c>
      <c r="L27" s="80">
        <f>'F-proportions'!$C127*'A-projections'!L28</f>
        <v>0</v>
      </c>
      <c r="M27" s="80">
        <f>'F-proportions'!$C127*'A-projections'!M28</f>
        <v>0</v>
      </c>
      <c r="N27" s="80">
        <f>'F-proportions'!$C127*'A-projections'!N28</f>
        <v>0</v>
      </c>
      <c r="O27" s="80">
        <f>'F-proportions'!$C127*'A-projections'!O28</f>
        <v>0</v>
      </c>
      <c r="P27" s="80">
        <f>'F-proportions'!$C127*'A-projections'!P28</f>
        <v>0</v>
      </c>
      <c r="Q27" s="80">
        <f>'F-proportions'!$C127*'A-projections'!Q28</f>
        <v>0</v>
      </c>
      <c r="R27" s="80">
        <f>'F-proportions'!$C127*'A-projections'!R28</f>
        <v>0</v>
      </c>
      <c r="S27" s="80">
        <f>'F-proportions'!$C127*'A-projections'!S28</f>
        <v>0</v>
      </c>
      <c r="T27" s="80">
        <f>'F-proportions'!$C127*'A-projections'!T28</f>
        <v>0</v>
      </c>
      <c r="U27" s="80">
        <f>'F-proportions'!$C127*'A-projections'!U28</f>
        <v>0</v>
      </c>
      <c r="V27" s="80">
        <f>'F-proportions'!$C127*'A-projections'!V28</f>
        <v>0</v>
      </c>
      <c r="W27" s="80">
        <f>'F-proportions'!$C127*'A-projections'!W28</f>
        <v>0</v>
      </c>
      <c r="X27" s="80">
        <f>'F-proportions'!$C127*'A-projections'!X28</f>
        <v>0</v>
      </c>
    </row>
    <row r="28" spans="1:24">
      <c r="A28" s="237" t="s">
        <v>259</v>
      </c>
      <c r="B28" s="72" t="s">
        <v>263</v>
      </c>
      <c r="C28" s="88" t="str">
        <f>'A-projections'!C29</f>
        <v>Best</v>
      </c>
      <c r="D28" s="80">
        <f>'F-proportions'!$C128*'A-projections'!D29</f>
        <v>28387.965393247494</v>
      </c>
      <c r="E28" s="80">
        <f>'F-proportions'!$C128*'A-projections'!E29</f>
        <v>29182.828424258423</v>
      </c>
      <c r="F28" s="80">
        <f>'F-proportions'!$C128*'A-projections'!F29</f>
        <v>29999.94762013766</v>
      </c>
      <c r="G28" s="80">
        <f>'F-proportions'!$C128*'A-projections'!G29</f>
        <v>30839.946153501514</v>
      </c>
      <c r="H28" s="80">
        <f>'F-proportions'!$C128*'A-projections'!H29</f>
        <v>31703.464645799551</v>
      </c>
      <c r="I28" s="80">
        <f>'F-proportions'!$C128*'A-projections'!I29</f>
        <v>32591.161655881948</v>
      </c>
      <c r="J28" s="80">
        <f>'F-proportions'!$C128*'A-projections'!J29</f>
        <v>33503.714182246636</v>
      </c>
      <c r="K28" s="80">
        <f>'F-proportions'!$C128*'A-projections'!K29</f>
        <v>34441.818179349546</v>
      </c>
      <c r="L28" s="80">
        <f>'F-proportions'!$C128*'A-projections'!L29</f>
        <v>35406.189088371342</v>
      </c>
      <c r="M28" s="80">
        <f>'F-proportions'!$C128*'A-projections'!M29</f>
        <v>36397.562382845732</v>
      </c>
      <c r="N28" s="80">
        <f>'F-proportions'!$C128*'A-projections'!N29</f>
        <v>37416.694129565411</v>
      </c>
      <c r="O28" s="80">
        <f>'F-proportions'!$C128*'A-projections'!O29</f>
        <v>38464.361565193249</v>
      </c>
      <c r="P28" s="80">
        <f>'F-proportions'!$C128*'A-projections'!P29</f>
        <v>39541.363689018654</v>
      </c>
      <c r="Q28" s="80">
        <f>'F-proportions'!$C128*'A-projections'!Q29</f>
        <v>40648.521872311183</v>
      </c>
      <c r="R28" s="80">
        <f>'F-proportions'!$C128*'A-projections'!R29</f>
        <v>41786.680484735909</v>
      </c>
      <c r="S28" s="80">
        <f>'F-proportions'!$C128*'A-projections'!S29</f>
        <v>42956.707538308503</v>
      </c>
      <c r="T28" s="80">
        <f>'F-proportions'!$C128*'A-projections'!T29</f>
        <v>44159.495349381141</v>
      </c>
      <c r="U28" s="80">
        <f>'F-proportions'!$C128*'A-projections'!U29</f>
        <v>45395.961219163823</v>
      </c>
      <c r="V28" s="80">
        <f>'F-proportions'!$C128*'A-projections'!V29</f>
        <v>46667.048133300406</v>
      </c>
      <c r="W28" s="80">
        <f>'F-proportions'!$C128*'A-projections'!W29</f>
        <v>47973.725481032823</v>
      </c>
      <c r="X28" s="80">
        <f>'F-proportions'!$C128*'A-projections'!X29</f>
        <v>49316.989794501736</v>
      </c>
    </row>
    <row r="29" spans="1:24">
      <c r="A29" s="237" t="s">
        <v>171</v>
      </c>
      <c r="B29" s="72" t="s">
        <v>172</v>
      </c>
      <c r="C29" s="88" t="str">
        <f>'A-projections'!C30</f>
        <v>Best</v>
      </c>
      <c r="D29" s="80">
        <f>'F-proportions'!$C129*'A-projections'!D30</f>
        <v>698.34221190424807</v>
      </c>
      <c r="E29" s="80">
        <f>'F-proportions'!$C129*'A-projections'!E30</f>
        <v>734.23569231221472</v>
      </c>
      <c r="F29" s="80">
        <f>'F-proportions'!$C129*'A-projections'!F30</f>
        <v>754.33677453966664</v>
      </c>
      <c r="G29" s="80">
        <f>'F-proportions'!$C129*'A-projections'!G30</f>
        <v>775.0006870694873</v>
      </c>
      <c r="H29" s="80">
        <f>'F-proportions'!$C129*'A-projections'!H30</f>
        <v>796.24318915014271</v>
      </c>
      <c r="I29" s="80">
        <f>'F-proportions'!$C129*'A-projections'!I30</f>
        <v>818.08048128905648</v>
      </c>
      <c r="J29" s="80">
        <f>'F-proportions'!$C129*'A-projections'!J30</f>
        <v>824.18931913321251</v>
      </c>
      <c r="K29" s="80">
        <f>'F-proportions'!$C129*'A-projections'!K30</f>
        <v>847.26662006894253</v>
      </c>
      <c r="L29" s="80">
        <f>'F-proportions'!$C129*'A-projections'!L30</f>
        <v>870.99008543087302</v>
      </c>
      <c r="M29" s="80">
        <f>'F-proportions'!$C129*'A-projections'!M30</f>
        <v>895.37780782293726</v>
      </c>
      <c r="N29" s="80">
        <f>'F-proportions'!$C129*'A-projections'!N30</f>
        <v>920.44838644197955</v>
      </c>
      <c r="O29" s="80">
        <f>'F-proportions'!$C129*'A-projections'!O30</f>
        <v>946.22094126235515</v>
      </c>
      <c r="P29" s="80">
        <f>'F-proportions'!$C129*'A-projections'!P30</f>
        <v>972.71512761770111</v>
      </c>
      <c r="Q29" s="80">
        <f>'F-proportions'!$C129*'A-projections'!Q30</f>
        <v>999.95115119099671</v>
      </c>
      <c r="R29" s="80">
        <f>'F-proportions'!$C129*'A-projections'!R30</f>
        <v>1027.9497834243448</v>
      </c>
      <c r="S29" s="80">
        <f>'F-proportions'!$C129*'A-projections'!S30</f>
        <v>1056.7323773602263</v>
      </c>
      <c r="T29" s="80">
        <f>'F-proportions'!$C129*'A-projections'!T30</f>
        <v>1086.3208839263127</v>
      </c>
      <c r="U29" s="80">
        <f>'F-proportions'!$C129*'A-projections'!U30</f>
        <v>1116.7378686762495</v>
      </c>
      <c r="V29" s="80">
        <f>'F-proportions'!$C129*'A-projections'!V30</f>
        <v>1148.0065289991844</v>
      </c>
      <c r="W29" s="80">
        <f>'F-proportions'!$C129*'A-projections'!W30</f>
        <v>1180.1507118111617</v>
      </c>
      <c r="X29" s="80">
        <f>'F-proportions'!$C129*'A-projections'!X30</f>
        <v>1213.1949317418744</v>
      </c>
    </row>
    <row r="30" spans="1:24">
      <c r="A30" s="237" t="s">
        <v>260</v>
      </c>
      <c r="B30" s="72" t="s">
        <v>264</v>
      </c>
      <c r="C30" s="88" t="str">
        <f>'A-projections'!C31</f>
        <v>Best</v>
      </c>
      <c r="D30" s="80">
        <f>'F-proportions'!$C130*'A-projections'!D31</f>
        <v>11754.442206395144</v>
      </c>
      <c r="E30" s="80">
        <f>'F-proportions'!$C130*'A-projections'!E31</f>
        <v>11636.897784331191</v>
      </c>
      <c r="F30" s="80">
        <f>'F-proportions'!$C130*'A-projections'!F31</f>
        <v>11520.528806487879</v>
      </c>
      <c r="G30" s="80">
        <f>'F-proportions'!$C130*'A-projections'!G31</f>
        <v>13102.891581088737</v>
      </c>
      <c r="H30" s="80">
        <f>'F-proportions'!$C130*'A-projections'!H31</f>
        <v>12988.838345904507</v>
      </c>
      <c r="I30" s="80">
        <f>'F-proportions'!$C130*'A-projections'!I31</f>
        <v>12875.92564307212</v>
      </c>
      <c r="J30" s="80">
        <f>'F-proportions'!$C130*'A-projections'!J31</f>
        <v>12764.142067268054</v>
      </c>
      <c r="K30" s="80">
        <f>'F-proportions'!$C130*'A-projections'!K31</f>
        <v>12653.476327222032</v>
      </c>
      <c r="L30" s="80">
        <f>'F-proportions'!$C130*'A-projections'!L31</f>
        <v>12543.917244576469</v>
      </c>
      <c r="M30" s="80">
        <f>'F-proportions'!$C130*'A-projections'!M31</f>
        <v>12435.453752757359</v>
      </c>
      <c r="N30" s="80">
        <f>'F-proportions'!$C130*'A-projections'!N31</f>
        <v>12328.074895856444</v>
      </c>
      <c r="O30" s="80">
        <f>'F-proportions'!$C130*'A-projections'!O31</f>
        <v>12221.769827524537</v>
      </c>
      <c r="P30" s="80">
        <f>'F-proportions'!$C130*'A-projections'!P31</f>
        <v>12116.52780987595</v>
      </c>
      <c r="Q30" s="80">
        <f>'F-proportions'!$C130*'A-projections'!Q31</f>
        <v>12012.338212403847</v>
      </c>
      <c r="R30" s="80">
        <f>'F-proportions'!$C130*'A-projections'!R31</f>
        <v>11909.190510906465</v>
      </c>
      <c r="S30" s="80">
        <f>'F-proportions'!$C130*'A-projections'!S31</f>
        <v>11807.074286424056</v>
      </c>
      <c r="T30" s="80">
        <f>'F-proportions'!$C130*'A-projections'!T31</f>
        <v>11705.979224186474</v>
      </c>
      <c r="U30" s="80">
        <f>'F-proportions'!$C130*'A-projections'!U31</f>
        <v>11605.895112571268</v>
      </c>
      <c r="V30" s="80">
        <f>'F-proportions'!$C130*'A-projections'!V31</f>
        <v>11506.811842072213</v>
      </c>
      <c r="W30" s="80">
        <f>'F-proportions'!$C130*'A-projections'!W31</f>
        <v>11408.719404278147</v>
      </c>
      <c r="X30" s="80">
        <f>'F-proportions'!$C130*'A-projections'!X31</f>
        <v>11311.607890862024</v>
      </c>
    </row>
    <row r="31" spans="1:24" s="212" customFormat="1">
      <c r="A31" s="237" t="s">
        <v>175</v>
      </c>
      <c r="B31" s="72" t="s">
        <v>373</v>
      </c>
      <c r="C31" s="88" t="str">
        <f>'A-projections'!C32</f>
        <v>Best</v>
      </c>
      <c r="D31" s="80">
        <f>'F-proportions'!$C131*'A-projections'!D32</f>
        <v>371.65558458151349</v>
      </c>
      <c r="E31" s="80">
        <f>'F-proportions'!$C131*'A-projections'!E32</f>
        <v>378.80805040414486</v>
      </c>
      <c r="F31" s="80">
        <f>'F-proportions'!$C131*'A-projections'!F32</f>
        <v>386.09816454814194</v>
      </c>
      <c r="G31" s="80">
        <f>'F-proportions'!$C131*'A-projections'!G32</f>
        <v>393.82012783910488</v>
      </c>
      <c r="H31" s="80">
        <f>'F-proportions'!$C131*'A-projections'!H32</f>
        <v>401.69653039588701</v>
      </c>
      <c r="I31" s="80">
        <f>'F-proportions'!$C131*'A-projections'!I32</f>
        <v>409.73046100380469</v>
      </c>
      <c r="J31" s="80">
        <f>'F-proportions'!$C131*'A-projections'!J32</f>
        <v>417.92507022388082</v>
      </c>
      <c r="K31" s="80">
        <f>'F-proportions'!$C131*'A-projections'!K32</f>
        <v>426.28357162835846</v>
      </c>
      <c r="L31" s="80">
        <f>'F-proportions'!$C131*'A-projections'!L32</f>
        <v>434.80924306092572</v>
      </c>
      <c r="M31" s="80">
        <f>'F-proportions'!$C131*'A-projections'!M32</f>
        <v>443.94023716520502</v>
      </c>
      <c r="N31" s="80">
        <f>'F-proportions'!$C131*'A-projections'!N32</f>
        <v>453.26298214567436</v>
      </c>
      <c r="O31" s="80">
        <f>'F-proportions'!$C131*'A-projections'!O32</f>
        <v>462.78150477073353</v>
      </c>
      <c r="P31" s="80">
        <f>'F-proportions'!$C131*'A-projections'!P32</f>
        <v>472.49991637091875</v>
      </c>
      <c r="Q31" s="80">
        <f>'F-proportions'!$C131*'A-projections'!Q32</f>
        <v>482.42241461470803</v>
      </c>
      <c r="R31" s="80">
        <f>'F-proportions'!$C131*'A-projections'!R32</f>
        <v>492.55328532161673</v>
      </c>
      <c r="S31" s="80">
        <f>'F-proportions'!$C131*'A-projections'!S32</f>
        <v>502.89690431337073</v>
      </c>
      <c r="T31" s="80">
        <f>'F-proportions'!$C131*'A-projections'!T32</f>
        <v>513.45773930395148</v>
      </c>
      <c r="U31" s="80">
        <f>'F-proportions'!$C131*'A-projections'!U32</f>
        <v>524.24035182933449</v>
      </c>
      <c r="V31" s="80">
        <f>'F-proportions'!$C131*'A-projections'!V32</f>
        <v>535.24939921775047</v>
      </c>
      <c r="W31" s="80">
        <f>'F-proportions'!$C131*'A-projections'!W32</f>
        <v>546.48963660132313</v>
      </c>
      <c r="X31" s="80">
        <f>'F-proportions'!$C131*'A-projections'!X32</f>
        <v>557.96591896995096</v>
      </c>
    </row>
    <row r="32" spans="1:24" s="212" customFormat="1">
      <c r="A32" s="237" t="s">
        <v>189</v>
      </c>
      <c r="B32" s="72" t="s">
        <v>190</v>
      </c>
      <c r="C32" s="88" t="str">
        <f>'A-projections'!C33</f>
        <v>Best</v>
      </c>
      <c r="D32" s="80">
        <f>'F-proportions'!$C132*'A-projections'!D33</f>
        <v>280990.67002690589</v>
      </c>
      <c r="E32" s="80">
        <f>'F-proportions'!$C132*'A-projections'!E33</f>
        <v>285205.53007730946</v>
      </c>
      <c r="F32" s="80">
        <f>'F-proportions'!$C132*'A-projections'!F33</f>
        <v>289483.61302846909</v>
      </c>
      <c r="G32" s="80">
        <f>'F-proportions'!$C132*'A-projections'!G33</f>
        <v>293825.86722389603</v>
      </c>
      <c r="H32" s="80">
        <f>'F-proportions'!$C132*'A-projections'!H33</f>
        <v>298233.25523225445</v>
      </c>
      <c r="I32" s="80">
        <f>'F-proportions'!$C132*'A-projections'!I33</f>
        <v>302706.75406073825</v>
      </c>
      <c r="J32" s="80">
        <f>'F-proportions'!$C132*'A-projections'!J33</f>
        <v>307247.35537164926</v>
      </c>
      <c r="K32" s="80">
        <f>'F-proportions'!$C132*'A-projections'!K33</f>
        <v>311856.06570222398</v>
      </c>
      <c r="L32" s="80">
        <f>'F-proportions'!$C132*'A-projections'!L33</f>
        <v>316533.90668775729</v>
      </c>
      <c r="M32" s="80">
        <f>'F-proportions'!$C132*'A-projections'!M33</f>
        <v>321281.91528807365</v>
      </c>
      <c r="N32" s="80">
        <f>'F-proportions'!$C132*'A-projections'!N33</f>
        <v>326101.14401739469</v>
      </c>
      <c r="O32" s="80">
        <f>'F-proportions'!$C132*'A-projections'!O33</f>
        <v>330992.66117765562</v>
      </c>
      <c r="P32" s="80">
        <f>'F-proportions'!$C132*'A-projections'!P33</f>
        <v>335957.55109532038</v>
      </c>
      <c r="Q32" s="80">
        <f>'F-proportions'!$C132*'A-projections'!Q33</f>
        <v>340996.91436175012</v>
      </c>
      <c r="R32" s="80">
        <f>'F-proportions'!$C132*'A-projections'!R33</f>
        <v>346111.86807717645</v>
      </c>
      <c r="S32" s="80">
        <f>'F-proportions'!$C132*'A-projections'!S33</f>
        <v>351303.54609833402</v>
      </c>
      <c r="T32" s="80">
        <f>'F-proportions'!$C132*'A-projections'!T33</f>
        <v>356573.099289809</v>
      </c>
      <c r="U32" s="80">
        <f>'F-proportions'!$C132*'A-projections'!U33</f>
        <v>361921.69577915611</v>
      </c>
      <c r="V32" s="80">
        <f>'F-proportions'!$C132*'A-projections'!V33</f>
        <v>367350.52121584333</v>
      </c>
      <c r="W32" s="80">
        <f>'F-proportions'!$C132*'A-projections'!W33</f>
        <v>372860.77903408097</v>
      </c>
      <c r="X32" s="80">
        <f>'F-proportions'!$C132*'A-projections'!X33</f>
        <v>378453.69071959215</v>
      </c>
    </row>
    <row r="33" spans="1:26" s="212" customFormat="1">
      <c r="A33" s="237" t="s">
        <v>262</v>
      </c>
      <c r="B33" s="72" t="s">
        <v>265</v>
      </c>
      <c r="C33" s="88" t="str">
        <f>'A-projections'!C34</f>
        <v>Best</v>
      </c>
      <c r="D33" s="80">
        <f>'F-proportions'!$C133*'A-projections'!D34</f>
        <v>1331.9050481199499</v>
      </c>
      <c r="E33" s="80">
        <f>'F-proportions'!$C133*'A-projections'!E34</f>
        <v>1323.9994223205649</v>
      </c>
      <c r="F33" s="80">
        <f>'F-proportions'!$C133*'A-projections'!F34</f>
        <v>1320.1578423623666</v>
      </c>
      <c r="G33" s="80">
        <f>'F-proportions'!$C133*'A-projections'!G34</f>
        <v>1319.8138743987465</v>
      </c>
      <c r="H33" s="80">
        <f>'F-proportions'!$C133*'A-projections'!H34</f>
        <v>1322.4866972555305</v>
      </c>
      <c r="I33" s="80">
        <f>'F-proportions'!$C133*'A-projections'!I34</f>
        <v>1327.7682702440459</v>
      </c>
      <c r="J33" s="80">
        <f>'F-proportions'!$C133*'A-projections'!J34</f>
        <v>1335.3124259479364</v>
      </c>
      <c r="K33" s="80">
        <f>'F-proportions'!$C133*'A-projections'!K34</f>
        <v>1344.825599239851</v>
      </c>
      <c r="L33" s="80">
        <f>'F-proportions'!$C133*'A-projections'!L34</f>
        <v>1356.0589470957395</v>
      </c>
      <c r="M33" s="80">
        <f>'F-proportions'!$C133*'A-projections'!M34</f>
        <v>1368.8016505893734</v>
      </c>
      <c r="N33" s="80">
        <f>'F-proportions'!$C133*'A-projections'!N34</f>
        <v>1382.8752217423316</v>
      </c>
      <c r="O33" s="80">
        <f>'F-proportions'!$C133*'A-projections'!O34</f>
        <v>1398.128664503467</v>
      </c>
      <c r="P33" s="80">
        <f>'F-proportions'!$C133*'A-projections'!P34</f>
        <v>1414.434361740769</v>
      </c>
      <c r="Q33" s="80">
        <f>'F-proportions'!$C133*'A-projections'!Q34</f>
        <v>1431.684579346168</v>
      </c>
      <c r="R33" s="80">
        <f>'F-proportions'!$C133*'A-projections'!R34</f>
        <v>1449.7884948887547</v>
      </c>
      <c r="S33" s="80">
        <f>'F-proportions'!$C133*'A-projections'!S34</f>
        <v>1468.6696721366216</v>
      </c>
      <c r="T33" s="80">
        <f>'F-proportions'!$C133*'A-projections'!T34</f>
        <v>1488.2639145695255</v>
      </c>
      <c r="U33" s="80">
        <f>'F-proportions'!$C133*'A-projections'!U34</f>
        <v>1508.5174410362952</v>
      </c>
      <c r="V33" s="80">
        <f>'F-proportions'!$C133*'A-projections'!V34</f>
        <v>1529.3853352378321</v>
      </c>
      <c r="W33" s="80">
        <f>'F-proportions'!$C133*'A-projections'!W34</f>
        <v>1550.8302279644931</v>
      </c>
      <c r="X33" s="80">
        <f>'F-proportions'!$C133*'A-projections'!X34</f>
        <v>1572.8211771773404</v>
      </c>
    </row>
    <row r="34" spans="1:26" s="212" customFormat="1">
      <c r="A34" s="237"/>
      <c r="B34" s="72" t="s">
        <v>1015</v>
      </c>
      <c r="C34" s="88" t="str">
        <f>'A-projections'!C35</f>
        <v>Best</v>
      </c>
      <c r="D34" s="80">
        <f>'F-proportions'!$C134*'A-projections'!D35</f>
        <v>8189.6065581941502</v>
      </c>
      <c r="E34" s="80">
        <f>'F-proportions'!$C134*'A-projections'!E35</f>
        <v>9704.8589041143532</v>
      </c>
      <c r="F34" s="80">
        <f>'F-proportions'!$C134*'A-projections'!F35</f>
        <v>11504.393118243837</v>
      </c>
      <c r="G34" s="80">
        <f>'F-proportions'!$C134*'A-projections'!G35</f>
        <v>13642.153414291972</v>
      </c>
      <c r="H34" s="80">
        <f>'F-proportions'!$C134*'A-projections'!H35</f>
        <v>16182.416017990272</v>
      </c>
      <c r="I34" s="80">
        <f>'F-proportions'!$C134*'A-projections'!I35</f>
        <v>19201.78334280707</v>
      </c>
      <c r="J34" s="80">
        <f>'F-proportions'!$C134*'A-projections'!J35</f>
        <v>22791.565527013579</v>
      </c>
      <c r="K34" s="80">
        <f>'F-proportions'!$C134*'A-projections'!K35</f>
        <v>24988.695155045094</v>
      </c>
      <c r="L34" s="80">
        <f>'F-proportions'!$C134*'A-projections'!L35</f>
        <v>27399.750769994633</v>
      </c>
      <c r="M34" s="80">
        <f>'F-proportions'!$C134*'A-projections'!M35</f>
        <v>30045.772528520276</v>
      </c>
      <c r="N34" s="80">
        <f>'F-proportions'!$C134*'A-projections'!N35</f>
        <v>32949.891268162217</v>
      </c>
      <c r="O34" s="80">
        <f>'F-proportions'!$C134*'A-projections'!O35</f>
        <v>36137.538443382648</v>
      </c>
      <c r="P34" s="80">
        <f>'F-proportions'!$C134*'A-projections'!P35</f>
        <v>39636.677371783655</v>
      </c>
      <c r="Q34" s="80">
        <f>'F-proportions'!$C134*'A-projections'!Q35</f>
        <v>43478.057978050922</v>
      </c>
      <c r="R34" s="80">
        <f>'F-proportions'!$C134*'A-projections'!R35</f>
        <v>47695.497450360264</v>
      </c>
      <c r="S34" s="80">
        <f>'F-proportions'!$C134*'A-projections'!S35</f>
        <v>52326.189475054329</v>
      </c>
      <c r="T34" s="80">
        <f>'F-proportions'!$C134*'A-projections'!T35</f>
        <v>57411.044992891468</v>
      </c>
      <c r="U34" s="80">
        <f>'F-proportions'!$C134*'A-projections'!U35</f>
        <v>62995.067726902838</v>
      </c>
      <c r="V34" s="80">
        <f>'F-proportions'!$C134*'A-projections'!V35</f>
        <v>69127.768070987688</v>
      </c>
      <c r="W34" s="80">
        <f>'F-proportions'!$C134*'A-projections'!W35</f>
        <v>75863.619303287749</v>
      </c>
      <c r="X34" s="80">
        <f>'F-proportions'!$C134*'A-projections'!X35</f>
        <v>83262.560502940803</v>
      </c>
    </row>
    <row r="35" spans="1:26" s="433" customFormat="1" ht="15">
      <c r="A35" s="434"/>
      <c r="B35" s="435" t="s">
        <v>748</v>
      </c>
      <c r="C35" s="436"/>
      <c r="D35" s="437">
        <f>ROUND(SUM(D6:D34)/1000,-1)</f>
        <v>1260</v>
      </c>
      <c r="E35" s="437">
        <f t="shared" ref="E35:X35" si="1">ROUND(SUM(E6:E34)/1000,-1)</f>
        <v>1290</v>
      </c>
      <c r="F35" s="437">
        <f t="shared" si="1"/>
        <v>1330</v>
      </c>
      <c r="G35" s="437">
        <f t="shared" si="1"/>
        <v>1370</v>
      </c>
      <c r="H35" s="437">
        <f t="shared" si="1"/>
        <v>1420</v>
      </c>
      <c r="I35" s="437">
        <f t="shared" si="1"/>
        <v>1460</v>
      </c>
      <c r="J35" s="437">
        <f t="shared" si="1"/>
        <v>1510</v>
      </c>
      <c r="K35" s="437">
        <f t="shared" si="1"/>
        <v>1560</v>
      </c>
      <c r="L35" s="437">
        <f t="shared" si="1"/>
        <v>1620</v>
      </c>
      <c r="M35" s="437">
        <f t="shared" si="1"/>
        <v>1670</v>
      </c>
      <c r="N35" s="437">
        <f t="shared" si="1"/>
        <v>1730</v>
      </c>
      <c r="O35" s="437">
        <f t="shared" si="1"/>
        <v>1800</v>
      </c>
      <c r="P35" s="437">
        <f t="shared" si="1"/>
        <v>1860</v>
      </c>
      <c r="Q35" s="437">
        <f t="shared" si="1"/>
        <v>1940</v>
      </c>
      <c r="R35" s="437">
        <f t="shared" si="1"/>
        <v>2010</v>
      </c>
      <c r="S35" s="437">
        <f t="shared" si="1"/>
        <v>2100</v>
      </c>
      <c r="T35" s="437">
        <f t="shared" si="1"/>
        <v>2180</v>
      </c>
      <c r="U35" s="437">
        <f t="shared" si="1"/>
        <v>2280</v>
      </c>
      <c r="V35" s="437">
        <f t="shared" si="1"/>
        <v>2380</v>
      </c>
      <c r="W35" s="437">
        <f t="shared" si="1"/>
        <v>2480</v>
      </c>
      <c r="X35" s="437">
        <f t="shared" si="1"/>
        <v>2600</v>
      </c>
    </row>
    <row r="36" spans="1:26" s="212" customFormat="1">
      <c r="B36" s="216"/>
      <c r="C36" s="216"/>
      <c r="D36" s="81"/>
      <c r="E36" s="81"/>
      <c r="F36" s="81"/>
      <c r="G36" s="81"/>
      <c r="H36" s="82"/>
      <c r="I36" s="83"/>
      <c r="J36" s="84"/>
      <c r="K36" s="85"/>
      <c r="L36" s="83"/>
      <c r="M36" s="86"/>
      <c r="N36" s="86"/>
      <c r="O36" s="86"/>
      <c r="P36" s="86"/>
      <c r="Q36" s="86"/>
      <c r="R36" s="86"/>
      <c r="S36" s="86"/>
      <c r="T36" s="86"/>
      <c r="U36" s="86"/>
      <c r="V36" s="86"/>
      <c r="W36" s="86"/>
      <c r="X36" s="86"/>
    </row>
    <row r="37" spans="1:26" s="241" customFormat="1" ht="15.75">
      <c r="A37" s="430" t="s">
        <v>739</v>
      </c>
      <c r="Z37" s="37"/>
    </row>
    <row r="38" spans="1:26">
      <c r="A38" s="237" t="s">
        <v>21</v>
      </c>
      <c r="B38" s="72" t="s">
        <v>198</v>
      </c>
      <c r="C38" s="88" t="str">
        <f t="shared" ref="C38:C65" si="2">C6</f>
        <v>Best</v>
      </c>
      <c r="D38" s="80">
        <f>'F-proportions'!$D106*'A-projections'!D7</f>
        <v>246.97152035850681</v>
      </c>
      <c r="E38" s="80">
        <f>'F-proportions'!$D106*'A-projections'!E7</f>
        <v>255.35254308923408</v>
      </c>
      <c r="F38" s="80">
        <f>'F-proportions'!$D106*'A-projections'!F7</f>
        <v>264.02690161553681</v>
      </c>
      <c r="G38" s="80">
        <f>'F-proportions'!$D106*'A-projections'!G7</f>
        <v>273.0048626902601</v>
      </c>
      <c r="H38" s="80">
        <f>'F-proportions'!$D106*'A-projections'!H7</f>
        <v>282.29705240259869</v>
      </c>
      <c r="I38" s="80">
        <f>'F-proportions'!$D106*'A-projections'!I7</f>
        <v>291.91446875486912</v>
      </c>
      <c r="J38" s="80">
        <f>'F-proportions'!$D106*'A-projections'!J7</f>
        <v>301.86849467946911</v>
      </c>
      <c r="K38" s="80">
        <f>'F-proportions'!$D106*'A-projections'!K7</f>
        <v>312.17091151143001</v>
      </c>
      <c r="L38" s="80">
        <f>'F-proportions'!$D106*'A-projections'!L7</f>
        <v>322.83391293250958</v>
      </c>
      <c r="M38" s="80">
        <f>'F-proportions'!$D106*'A-projections'!M7</f>
        <v>333.8701194033269</v>
      </c>
      <c r="N38" s="80">
        <f>'F-proportions'!$D106*'A-projections'!N7</f>
        <v>345.29259310062287</v>
      </c>
      <c r="O38" s="80">
        <f>'F-proportions'!$D106*'A-projections'!O7</f>
        <v>357.11485337732415</v>
      </c>
      <c r="P38" s="80">
        <f>'F-proportions'!$D106*'A-projections'!P7</f>
        <v>369.35089276371002</v>
      </c>
      <c r="Q38" s="80">
        <f>'F-proportions'!$D106*'A-projections'!Q7</f>
        <v>382.01519352861931</v>
      </c>
      <c r="R38" s="80">
        <f>'F-proportions'!$D106*'A-projections'!R7</f>
        <v>395.12274482030057</v>
      </c>
      <c r="S38" s="80">
        <f>'F-proportions'!$D106*'A-projections'!S7</f>
        <v>408.68906040719054</v>
      </c>
      <c r="T38" s="80">
        <f>'F-proportions'!$D106*'A-projections'!T7</f>
        <v>422.73019703962177</v>
      </c>
      <c r="U38" s="80">
        <f>'F-proportions'!$D106*'A-projections'!U7</f>
        <v>437.26277345418805</v>
      </c>
      <c r="V38" s="80">
        <f>'F-proportions'!$D106*'A-projections'!V7</f>
        <v>452.30399004326409</v>
      </c>
      <c r="W38" s="80">
        <f>'F-proportions'!$D106*'A-projections'!W7</f>
        <v>467.87164921295783</v>
      </c>
      <c r="X38" s="80">
        <f>'F-proportions'!$D106*'A-projections'!X7</f>
        <v>483.98417645359086</v>
      </c>
    </row>
    <row r="39" spans="1:26">
      <c r="A39" s="237" t="s">
        <v>29</v>
      </c>
      <c r="B39" s="72" t="s">
        <v>30</v>
      </c>
      <c r="C39" s="88" t="str">
        <f t="shared" si="2"/>
        <v>Best</v>
      </c>
      <c r="D39" s="80">
        <f>'F-proportions'!$D107*'A-projections'!D8</f>
        <v>30401.030240915039</v>
      </c>
      <c r="E39" s="80">
        <f>'F-proportions'!$D107*'A-projections'!E8</f>
        <v>29488.999333687589</v>
      </c>
      <c r="F39" s="80">
        <f>'F-proportions'!$D107*'A-projections'!F8</f>
        <v>28604.329353676956</v>
      </c>
      <c r="G39" s="80">
        <f>'F-proportions'!$D107*'A-projections'!G8</f>
        <v>27746.199473066652</v>
      </c>
      <c r="H39" s="80">
        <f>'F-proportions'!$D107*'A-projections'!H8</f>
        <v>26913.81348887465</v>
      </c>
      <c r="I39" s="80">
        <f>'F-proportions'!$D107*'A-projections'!I8</f>
        <v>26106.399084208402</v>
      </c>
      <c r="J39" s="80">
        <f>'F-proportions'!$D107*'A-projections'!J8</f>
        <v>25323.207111682153</v>
      </c>
      <c r="K39" s="80">
        <f>'F-proportions'!$D107*'A-projections'!K8</f>
        <v>25323.207111682153</v>
      </c>
      <c r="L39" s="80">
        <f>'F-proportions'!$D107*'A-projections'!L8</f>
        <v>25323.207111682153</v>
      </c>
      <c r="M39" s="80">
        <f>'F-proportions'!$D107*'A-projections'!M8</f>
        <v>25323.207111682153</v>
      </c>
      <c r="N39" s="80">
        <f>'F-proportions'!$D107*'A-projections'!N8</f>
        <v>25323.207111682153</v>
      </c>
      <c r="O39" s="80">
        <f>'F-proportions'!$D107*'A-projections'!O8</f>
        <v>25323.207111682153</v>
      </c>
      <c r="P39" s="80">
        <f>'F-proportions'!$D107*'A-projections'!P8</f>
        <v>25323.207111682153</v>
      </c>
      <c r="Q39" s="80">
        <f>'F-proportions'!$D107*'A-projections'!Q8</f>
        <v>25323.207111682153</v>
      </c>
      <c r="R39" s="80">
        <f>'F-proportions'!$D107*'A-projections'!R8</f>
        <v>25323.207111682153</v>
      </c>
      <c r="S39" s="80">
        <f>'F-proportions'!$D107*'A-projections'!S8</f>
        <v>25323.207111682153</v>
      </c>
      <c r="T39" s="80">
        <f>'F-proportions'!$D107*'A-projections'!T8</f>
        <v>25323.207111682153</v>
      </c>
      <c r="U39" s="80">
        <f>'F-proportions'!$D107*'A-projections'!U8</f>
        <v>25323.207111682153</v>
      </c>
      <c r="V39" s="80">
        <f>'F-proportions'!$D107*'A-projections'!V8</f>
        <v>25323.207111682153</v>
      </c>
      <c r="W39" s="80">
        <f>'F-proportions'!$D107*'A-projections'!W8</f>
        <v>25323.207111682153</v>
      </c>
      <c r="X39" s="80">
        <f>'F-proportions'!$D107*'A-projections'!X8</f>
        <v>25323.207111682153</v>
      </c>
    </row>
    <row r="40" spans="1:26">
      <c r="A40" s="237" t="s">
        <v>33</v>
      </c>
      <c r="B40" s="72" t="s">
        <v>34</v>
      </c>
      <c r="C40" s="88" t="str">
        <f t="shared" si="2"/>
        <v>Best</v>
      </c>
      <c r="D40" s="80">
        <f>'F-proportions'!$D108*'A-projections'!D9</f>
        <v>25584.751183479195</v>
      </c>
      <c r="E40" s="80">
        <f>'F-proportions'!$D108*'A-projections'!E9</f>
        <v>26697.214191391893</v>
      </c>
      <c r="F40" s="80">
        <f>'F-proportions'!$D108*'A-projections'!F9</f>
        <v>27903.250434005458</v>
      </c>
      <c r="G40" s="80">
        <f>'F-proportions'!$D108*'A-projections'!G9</f>
        <v>29209.872414297119</v>
      </c>
      <c r="H40" s="80">
        <f>'F-proportions'!$D108*'A-projections'!H9</f>
        <v>30624.633657960025</v>
      </c>
      <c r="I40" s="80">
        <f>'F-proportions'!$D108*'A-projections'!I9</f>
        <v>32155.670324574221</v>
      </c>
      <c r="J40" s="80">
        <f>'F-proportions'!$D108*'A-projections'!J9</f>
        <v>33811.746022849075</v>
      </c>
      <c r="K40" s="80">
        <f>'F-proportions'!$D108*'A-projections'!K9</f>
        <v>35602.300076637417</v>
      </c>
      <c r="L40" s="80">
        <f>'F-proportions'!$D108*'A-projections'!L9</f>
        <v>37537.499507417597</v>
      </c>
      <c r="M40" s="80">
        <f>'F-proportions'!$D108*'A-projections'!M9</f>
        <v>39628.29501939789</v>
      </c>
      <c r="N40" s="80">
        <f>'F-proportions'!$D108*'A-projections'!N9</f>
        <v>41886.481295431848</v>
      </c>
      <c r="O40" s="80">
        <f>'F-proportions'!$D108*'A-projections'!O9</f>
        <v>44324.761935663373</v>
      </c>
      <c r="P40" s="80">
        <f>'F-proportions'!$D108*'A-projections'!P9</f>
        <v>46956.819396377992</v>
      </c>
      <c r="Q40" s="80">
        <f>'F-proportions'!$D108*'A-projections'!Q9</f>
        <v>49797.390314062563</v>
      </c>
      <c r="R40" s="80">
        <f>'F-proportions'!$D108*'A-projections'!R9</f>
        <v>52862.346629320389</v>
      </c>
      <c r="S40" s="80">
        <f>'F-proportions'!$D108*'A-projections'!S9</f>
        <v>56168.782957216878</v>
      </c>
      <c r="T40" s="80">
        <f>'F-proportions'!$D108*'A-projections'!T9</f>
        <v>59735.11068501648</v>
      </c>
      <c r="U40" s="80">
        <f>'F-proportions'!$D108*'A-projections'!U9</f>
        <v>63581.159315306148</v>
      </c>
      <c r="V40" s="80">
        <f>'F-proportions'!$D108*'A-projections'!V9</f>
        <v>67728.285612385516</v>
      </c>
      <c r="W40" s="80">
        <f>'F-proportions'!$D108*'A-projections'!W9</f>
        <v>72199.491152761067</v>
      </c>
      <c r="X40" s="80">
        <f>'F-proportions'!$D108*'A-projections'!X9</f>
        <v>77019.548926845484</v>
      </c>
    </row>
    <row r="41" spans="1:26">
      <c r="A41" s="237" t="s">
        <v>43</v>
      </c>
      <c r="B41" s="72" t="s">
        <v>44</v>
      </c>
      <c r="C41" s="88" t="str">
        <f t="shared" si="2"/>
        <v>Best</v>
      </c>
      <c r="D41" s="80">
        <f>'F-proportions'!$D109*'A-projections'!D10</f>
        <v>303.94714516404787</v>
      </c>
      <c r="E41" s="80">
        <f>'F-proportions'!$D109*'A-projections'!E10</f>
        <v>306.98661661568838</v>
      </c>
      <c r="F41" s="80">
        <f>'F-proportions'!$D109*'A-projections'!F10</f>
        <v>310.05648278184526</v>
      </c>
      <c r="G41" s="80">
        <f>'F-proportions'!$D109*'A-projections'!G10</f>
        <v>313.15704760966372</v>
      </c>
      <c r="H41" s="80">
        <f>'F-proportions'!$D109*'A-projections'!H10</f>
        <v>316.28861808576039</v>
      </c>
      <c r="I41" s="80">
        <f>'F-proportions'!$D109*'A-projections'!I10</f>
        <v>319.45150426661792</v>
      </c>
      <c r="J41" s="80">
        <f>'F-proportions'!$D109*'A-projections'!J10</f>
        <v>322.6460193092841</v>
      </c>
      <c r="K41" s="80">
        <f>'F-proportions'!$D109*'A-projections'!K10</f>
        <v>325.8724795023769</v>
      </c>
      <c r="L41" s="80">
        <f>'F-proportions'!$D109*'A-projections'!L10</f>
        <v>329.13120429740076</v>
      </c>
      <c r="M41" s="80">
        <f>'F-proportions'!$D109*'A-projections'!M10</f>
        <v>332.42251634037473</v>
      </c>
      <c r="N41" s="80">
        <f>'F-proportions'!$D109*'A-projections'!N10</f>
        <v>329.09829117697103</v>
      </c>
      <c r="O41" s="80">
        <f>'F-proportions'!$D109*'A-projections'!O10</f>
        <v>325.80730826520141</v>
      </c>
      <c r="P41" s="80">
        <f>'F-proportions'!$D109*'A-projections'!P10</f>
        <v>322.54923518254941</v>
      </c>
      <c r="Q41" s="80">
        <f>'F-proportions'!$D109*'A-projections'!Q10</f>
        <v>319.3237428307238</v>
      </c>
      <c r="R41" s="80">
        <f>'F-proportions'!$D109*'A-projections'!R10</f>
        <v>316.13050540241659</v>
      </c>
      <c r="S41" s="80">
        <f>'F-proportions'!$D109*'A-projections'!S10</f>
        <v>312.96920034839241</v>
      </c>
      <c r="T41" s="80">
        <f>'F-proportions'!$D109*'A-projections'!T10</f>
        <v>309.8395083449085</v>
      </c>
      <c r="U41" s="80">
        <f>'F-proportions'!$D109*'A-projections'!U10</f>
        <v>306.74111326145936</v>
      </c>
      <c r="V41" s="80">
        <f>'F-proportions'!$D109*'A-projections'!V10</f>
        <v>303.67370212884475</v>
      </c>
      <c r="W41" s="80">
        <f>'F-proportions'!$D109*'A-projections'!W10</f>
        <v>300.63696510755625</v>
      </c>
      <c r="X41" s="80">
        <f>'F-proportions'!$D109*'A-projections'!X10</f>
        <v>297.63059545648076</v>
      </c>
    </row>
    <row r="42" spans="1:26">
      <c r="A42" s="237" t="s">
        <v>63</v>
      </c>
      <c r="B42" s="72" t="s">
        <v>64</v>
      </c>
      <c r="C42" s="88" t="str">
        <f t="shared" si="2"/>
        <v>Best</v>
      </c>
      <c r="D42" s="80">
        <f>'F-proportions'!$D110*'A-projections'!D11</f>
        <v>3994.4090147985744</v>
      </c>
      <c r="E42" s="80">
        <f>'F-proportions'!$D110*'A-projections'!E11</f>
        <v>4054.3251500205524</v>
      </c>
      <c r="F42" s="80">
        <f>'F-proportions'!$D110*'A-projections'!F11</f>
        <v>4115.1400272708606</v>
      </c>
      <c r="G42" s="80">
        <f>'F-proportions'!$D110*'A-projections'!G11</f>
        <v>4176.8671276799223</v>
      </c>
      <c r="H42" s="80">
        <f>'F-proportions'!$D110*'A-projections'!H11</f>
        <v>4239.5201345951209</v>
      </c>
      <c r="I42" s="80">
        <f>'F-proportions'!$D110*'A-projections'!I11</f>
        <v>4303.1129366140476</v>
      </c>
      <c r="J42" s="80">
        <f>'F-proportions'!$D110*'A-projections'!J11</f>
        <v>4367.6596306632573</v>
      </c>
      <c r="K42" s="80">
        <f>'F-proportions'!$D110*'A-projections'!K11</f>
        <v>4433.174525123206</v>
      </c>
      <c r="L42" s="80">
        <f>'F-proportions'!$D110*'A-projections'!L11</f>
        <v>4499.6721430000534</v>
      </c>
      <c r="M42" s="80">
        <f>'F-proportions'!$D110*'A-projections'!M11</f>
        <v>4567.1672251450545</v>
      </c>
      <c r="N42" s="80">
        <f>'F-proportions'!$D110*'A-projections'!N11</f>
        <v>4635.674733522229</v>
      </c>
      <c r="O42" s="80">
        <f>'F-proportions'!$D110*'A-projections'!O11</f>
        <v>4705.2098545250637</v>
      </c>
      <c r="P42" s="80">
        <f>'F-proportions'!$D110*'A-projections'!P11</f>
        <v>4775.7880023429379</v>
      </c>
      <c r="Q42" s="80">
        <f>'F-proportions'!$D110*'A-projections'!Q11</f>
        <v>4847.4248223780814</v>
      </c>
      <c r="R42" s="80">
        <f>'F-proportions'!$D110*'A-projections'!R11</f>
        <v>4920.136194713752</v>
      </c>
      <c r="S42" s="80">
        <f>'F-proportions'!$D110*'A-projections'!S11</f>
        <v>4993.9382376344593</v>
      </c>
      <c r="T42" s="80">
        <f>'F-proportions'!$D110*'A-projections'!T11</f>
        <v>5068.8473111989751</v>
      </c>
      <c r="U42" s="80">
        <f>'F-proportions'!$D110*'A-projections'!U11</f>
        <v>5144.8800208669591</v>
      </c>
      <c r="V42" s="80">
        <f>'F-proportions'!$D110*'A-projections'!V11</f>
        <v>5222.0532211799618</v>
      </c>
      <c r="W42" s="80">
        <f>'F-proportions'!$D110*'A-projections'!W11</f>
        <v>5300.3840194976619</v>
      </c>
      <c r="X42" s="80">
        <f>'F-proportions'!$D110*'A-projections'!X11</f>
        <v>5379.8897797901254</v>
      </c>
    </row>
    <row r="43" spans="1:26">
      <c r="A43" s="237" t="s">
        <v>75</v>
      </c>
      <c r="B43" s="72" t="s">
        <v>76</v>
      </c>
      <c r="C43" s="88" t="str">
        <f t="shared" si="2"/>
        <v>Best</v>
      </c>
      <c r="D43" s="80">
        <f>'F-proportions'!$D111*'A-projections'!D12</f>
        <v>2560.0434595030483</v>
      </c>
      <c r="E43" s="80">
        <f>'F-proportions'!$D111*'A-projections'!E12</f>
        <v>2760.0735754162906</v>
      </c>
      <c r="F43" s="80">
        <f>'F-proportions'!$D111*'A-projections'!F12</f>
        <v>2981.2261875215981</v>
      </c>
      <c r="G43" s="80">
        <f>'F-proportions'!$D111*'A-projections'!G12</f>
        <v>3225.5911557461632</v>
      </c>
      <c r="H43" s="80">
        <f>'F-proportions'!$D111*'A-projections'!H12</f>
        <v>3495.4677738037371</v>
      </c>
      <c r="I43" s="80">
        <f>'F-proportions'!$D111*'A-projections'!I12</f>
        <v>3793.3857036174095</v>
      </c>
      <c r="J43" s="80">
        <f>'F-proportions'!$D111*'A-projections'!J12</f>
        <v>4122.1280033637822</v>
      </c>
      <c r="K43" s="80">
        <f>'F-proportions'!$D111*'A-projections'!K12</f>
        <v>4484.7564584971005</v>
      </c>
      <c r="L43" s="80">
        <f>'F-proportions'!$D111*'A-projections'!L12</f>
        <v>4884.6394460478105</v>
      </c>
      <c r="M43" s="80">
        <f>'F-proportions'!$D111*'A-projections'!M12</f>
        <v>5325.4825855195741</v>
      </c>
      <c r="N43" s="80">
        <f>'F-proportions'!$D111*'A-projections'!N12</f>
        <v>5811.3624550411714</v>
      </c>
      <c r="O43" s="80">
        <f>'F-proportions'!$D111*'A-projections'!O12</f>
        <v>6346.7636792955373</v>
      </c>
      <c r="P43" s="80">
        <f>'F-proportions'!$D111*'A-projections'!P12</f>
        <v>6936.6197264003349</v>
      </c>
      <c r="Q43" s="80">
        <f>'F-proportions'!$D111*'A-projections'!Q12</f>
        <v>7586.3577846321077</v>
      </c>
      <c r="R43" s="80">
        <f>'F-proportions'!$D111*'A-projections'!R12</f>
        <v>8301.9481269752232</v>
      </c>
      <c r="S43" s="80">
        <f>'F-proportions'!$D111*'A-projections'!S12</f>
        <v>9089.9584122750512</v>
      </c>
      <c r="T43" s="80">
        <f>'F-proportions'!$D111*'A-projections'!T12</f>
        <v>9957.6134166528154</v>
      </c>
      <c r="U43" s="80">
        <f>'F-proportions'!$D111*'A-projections'!U12</f>
        <v>10912.860738205351</v>
      </c>
      <c r="V43" s="80">
        <f>'F-proportions'!$D111*'A-projections'!V12</f>
        <v>11964.443072315396</v>
      </c>
      <c r="W43" s="80">
        <f>'F-proportions'!$D111*'A-projections'!W12</f>
        <v>13121.977714630655</v>
      </c>
      <c r="X43" s="80">
        <f>'F-proportions'!$D111*'A-projections'!X12</f>
        <v>14396.044014475765</v>
      </c>
    </row>
    <row r="44" spans="1:26">
      <c r="A44" s="237" t="s">
        <v>253</v>
      </c>
      <c r="B44" s="72" t="s">
        <v>193</v>
      </c>
      <c r="C44" s="88" t="str">
        <f t="shared" si="2"/>
        <v>Best</v>
      </c>
      <c r="D44" s="80">
        <f>'F-proportions'!$D112*'A-projections'!D13</f>
        <v>110716.00302481405</v>
      </c>
      <c r="E44" s="80">
        <f>'F-proportions'!$D112*'A-projections'!E13</f>
        <v>108501.68296431776</v>
      </c>
      <c r="F44" s="80">
        <f>'F-proportions'!$D112*'A-projections'!F13</f>
        <v>106331.6493050314</v>
      </c>
      <c r="G44" s="80">
        <f>'F-proportions'!$D112*'A-projections'!G13</f>
        <v>104205.01631893078</v>
      </c>
      <c r="H44" s="80">
        <f>'F-proportions'!$D112*'A-projections'!H13</f>
        <v>102120.91599255215</v>
      </c>
      <c r="I44" s="80">
        <f>'F-proportions'!$D112*'A-projections'!I13</f>
        <v>100078.49767270112</v>
      </c>
      <c r="J44" s="80">
        <f>'F-proportions'!$D112*'A-projections'!J13</f>
        <v>98076.927719247091</v>
      </c>
      <c r="K44" s="80">
        <f>'F-proportions'!$D112*'A-projections'!K13</f>
        <v>96115.389164862136</v>
      </c>
      <c r="L44" s="80">
        <f>'F-proportions'!$D112*'A-projections'!L13</f>
        <v>94193.081381564902</v>
      </c>
      <c r="M44" s="80">
        <f>'F-proportions'!$D112*'A-projections'!M13</f>
        <v>92309.219753933619</v>
      </c>
      <c r="N44" s="80">
        <f>'F-proportions'!$D112*'A-projections'!N13</f>
        <v>90463.035358854933</v>
      </c>
      <c r="O44" s="80">
        <f>'F-proportions'!$D112*'A-projections'!O13</f>
        <v>88653.774651677813</v>
      </c>
      <c r="P44" s="80">
        <f>'F-proportions'!$D112*'A-projections'!P13</f>
        <v>86880.699158644275</v>
      </c>
      <c r="Q44" s="80">
        <f>'F-proportions'!$D112*'A-projections'!Q13</f>
        <v>85143.08517547138</v>
      </c>
      <c r="R44" s="80">
        <f>'F-proportions'!$D112*'A-projections'!R13</f>
        <v>83440.223471961945</v>
      </c>
      <c r="S44" s="80">
        <f>'F-proportions'!$D112*'A-projections'!S13</f>
        <v>81771.419002522714</v>
      </c>
      <c r="T44" s="80">
        <f>'F-proportions'!$D112*'A-projections'!T13</f>
        <v>80135.99062247228</v>
      </c>
      <c r="U44" s="80">
        <f>'F-proportions'!$D112*'A-projections'!U13</f>
        <v>78533.270810022805</v>
      </c>
      <c r="V44" s="80">
        <f>'F-proportions'!$D112*'A-projections'!V13</f>
        <v>76962.605393822349</v>
      </c>
      <c r="W44" s="80">
        <f>'F-proportions'!$D112*'A-projections'!W13</f>
        <v>75423.353285945894</v>
      </c>
      <c r="X44" s="80">
        <f>'F-proportions'!$D112*'A-projections'!X13</f>
        <v>73914.886220226996</v>
      </c>
    </row>
    <row r="45" spans="1:26">
      <c r="A45" s="238" t="s">
        <v>87</v>
      </c>
      <c r="B45" s="72" t="s">
        <v>88</v>
      </c>
      <c r="C45" s="88" t="str">
        <f t="shared" si="2"/>
        <v>Best</v>
      </c>
      <c r="D45" s="80">
        <f>'F-proportions'!$D113*'A-projections'!D14</f>
        <v>41.668944123275203</v>
      </c>
      <c r="E45" s="80">
        <f>'F-proportions'!$D113*'A-projections'!E14</f>
        <v>41.668944123275203</v>
      </c>
      <c r="F45" s="80">
        <f>'F-proportions'!$D113*'A-projections'!F14</f>
        <v>41.668944123275203</v>
      </c>
      <c r="G45" s="80">
        <f>'F-proportions'!$D113*'A-projections'!G14</f>
        <v>41.668944123275203</v>
      </c>
      <c r="H45" s="80">
        <f>'F-proportions'!$D113*'A-projections'!H14</f>
        <v>41.668944123275203</v>
      </c>
      <c r="I45" s="80">
        <f>'F-proportions'!$D113*'A-projections'!I14</f>
        <v>41.668944123275203</v>
      </c>
      <c r="J45" s="80">
        <f>'F-proportions'!$D113*'A-projections'!J14</f>
        <v>41.668944123275203</v>
      </c>
      <c r="K45" s="80">
        <f>'F-proportions'!$D113*'A-projections'!K14</f>
        <v>41.668944123275203</v>
      </c>
      <c r="L45" s="80">
        <f>'F-proportions'!$D113*'A-projections'!L14</f>
        <v>41.668944123275203</v>
      </c>
      <c r="M45" s="80">
        <f>'F-proportions'!$D113*'A-projections'!M14</f>
        <v>41.668944123275203</v>
      </c>
      <c r="N45" s="80">
        <f>'F-proportions'!$D113*'A-projections'!N14</f>
        <v>41.668944123275203</v>
      </c>
      <c r="O45" s="80">
        <f>'F-proportions'!$D113*'A-projections'!O14</f>
        <v>41.668944123275203</v>
      </c>
      <c r="P45" s="80">
        <f>'F-proportions'!$D113*'A-projections'!P14</f>
        <v>41.668944123275203</v>
      </c>
      <c r="Q45" s="80">
        <f>'F-proportions'!$D113*'A-projections'!Q14</f>
        <v>41.668944123275203</v>
      </c>
      <c r="R45" s="80">
        <f>'F-proportions'!$D113*'A-projections'!R14</f>
        <v>41.668944123275203</v>
      </c>
      <c r="S45" s="80">
        <f>'F-proportions'!$D113*'A-projections'!S14</f>
        <v>41.668944123275203</v>
      </c>
      <c r="T45" s="80">
        <f>'F-proportions'!$D113*'A-projections'!T14</f>
        <v>41.668944123275203</v>
      </c>
      <c r="U45" s="80">
        <f>'F-proportions'!$D113*'A-projections'!U14</f>
        <v>41.668944123275203</v>
      </c>
      <c r="V45" s="80">
        <f>'F-proportions'!$D113*'A-projections'!V14</f>
        <v>41.668944123275203</v>
      </c>
      <c r="W45" s="80">
        <f>'F-proportions'!$D113*'A-projections'!W14</f>
        <v>41.668944123275203</v>
      </c>
      <c r="X45" s="80">
        <f>'F-proportions'!$D113*'A-projections'!X14</f>
        <v>41.668944123275203</v>
      </c>
    </row>
    <row r="46" spans="1:26">
      <c r="A46" s="237" t="s">
        <v>91</v>
      </c>
      <c r="B46" s="72" t="s">
        <v>92</v>
      </c>
      <c r="C46" s="88" t="str">
        <f t="shared" si="2"/>
        <v>Best</v>
      </c>
      <c r="D46" s="80">
        <f>'F-proportions'!$D114*'A-projections'!D15</f>
        <v>18284.178168765487</v>
      </c>
      <c r="E46" s="80">
        <f>'F-proportions'!$D114*'A-projections'!E15</f>
        <v>18558.440841296971</v>
      </c>
      <c r="F46" s="80">
        <f>'F-proportions'!$D114*'A-projections'!F15</f>
        <v>18836.817453916421</v>
      </c>
      <c r="G46" s="80">
        <f>'F-proportions'!$D114*'A-projections'!G15</f>
        <v>19119.369715725166</v>
      </c>
      <c r="H46" s="80">
        <f>'F-proportions'!$D114*'A-projections'!H15</f>
        <v>19406.160261461042</v>
      </c>
      <c r="I46" s="80">
        <f>'F-proportions'!$D114*'A-projections'!I15</f>
        <v>19697.252665382955</v>
      </c>
      <c r="J46" s="80">
        <f>'F-proportions'!$D114*'A-projections'!J15</f>
        <v>19992.711455363697</v>
      </c>
      <c r="K46" s="80">
        <f>'F-proportions'!$D114*'A-projections'!K15</f>
        <v>20292.60212719415</v>
      </c>
      <c r="L46" s="80">
        <f>'F-proportions'!$D114*'A-projections'!L15</f>
        <v>20596.991159102065</v>
      </c>
      <c r="M46" s="80">
        <f>'F-proportions'!$D114*'A-projections'!M15</f>
        <v>20905.946026488593</v>
      </c>
      <c r="N46" s="80">
        <f>'F-proportions'!$D114*'A-projections'!N15</f>
        <v>21219.535216885921</v>
      </c>
      <c r="O46" s="80">
        <f>'F-proportions'!$D114*'A-projections'!O15</f>
        <v>21537.828245139204</v>
      </c>
      <c r="P46" s="80">
        <f>'F-proportions'!$D114*'A-projections'!P15</f>
        <v>21860.895668816291</v>
      </c>
      <c r="Q46" s="80">
        <f>'F-proportions'!$D114*'A-projections'!Q15</f>
        <v>22188.809103848529</v>
      </c>
      <c r="R46" s="80">
        <f>'F-proportions'!$D114*'A-projections'!R15</f>
        <v>22521.641240406258</v>
      </c>
      <c r="S46" s="80">
        <f>'F-proportions'!$D114*'A-projections'!S15</f>
        <v>22859.465859012347</v>
      </c>
      <c r="T46" s="80">
        <f>'F-proportions'!$D114*'A-projections'!T15</f>
        <v>23202.357846897528</v>
      </c>
      <c r="U46" s="80">
        <f>'F-proportions'!$D114*'A-projections'!U15</f>
        <v>23550.39321460099</v>
      </c>
      <c r="V46" s="80">
        <f>'F-proportions'!$D114*'A-projections'!V15</f>
        <v>23903.649112820003</v>
      </c>
      <c r="W46" s="80">
        <f>'F-proportions'!$D114*'A-projections'!W15</f>
        <v>24262.203849512302</v>
      </c>
      <c r="X46" s="80">
        <f>'F-proportions'!$D114*'A-projections'!X15</f>
        <v>24626.13690725499</v>
      </c>
    </row>
    <row r="47" spans="1:26">
      <c r="A47" s="237" t="s">
        <v>97</v>
      </c>
      <c r="B47" s="72" t="s">
        <v>98</v>
      </c>
      <c r="C47" s="88" t="str">
        <f t="shared" si="2"/>
        <v>Best</v>
      </c>
      <c r="D47" s="80">
        <f>'F-proportions'!$D115*'A-projections'!D16</f>
        <v>3712.1168572636911</v>
      </c>
      <c r="E47" s="80">
        <f>'F-proportions'!$D115*'A-projections'!E16</f>
        <v>3816.056129267075</v>
      </c>
      <c r="F47" s="80">
        <f>'F-proportions'!$D115*'A-projections'!F16</f>
        <v>3922.9057008865539</v>
      </c>
      <c r="G47" s="80">
        <f>'F-proportions'!$D115*'A-projections'!G16</f>
        <v>4032.7470605113772</v>
      </c>
      <c r="H47" s="80">
        <f>'F-proportions'!$D115*'A-projections'!H16</f>
        <v>4145.6639782056964</v>
      </c>
      <c r="I47" s="80">
        <f>'F-proportions'!$D115*'A-projections'!I16</f>
        <v>4261.7425695954553</v>
      </c>
      <c r="J47" s="80">
        <f>'F-proportions'!$D115*'A-projections'!J16</f>
        <v>4381.0713615441291</v>
      </c>
      <c r="K47" s="80">
        <f>'F-proportions'!$D115*'A-projections'!K16</f>
        <v>4503.741359667365</v>
      </c>
      <c r="L47" s="80">
        <f>'F-proportions'!$D115*'A-projections'!L16</f>
        <v>4629.8461177380495</v>
      </c>
      <c r="M47" s="80">
        <f>'F-proportions'!$D115*'A-projections'!M16</f>
        <v>4759.4818090347162</v>
      </c>
      <c r="N47" s="80">
        <f>'F-proportions'!$D115*'A-projections'!N16</f>
        <v>4892.7472996876877</v>
      </c>
      <c r="O47" s="80">
        <f>'F-proportions'!$D115*'A-projections'!O16</f>
        <v>5029.7442240789442</v>
      </c>
      <c r="P47" s="80">
        <f>'F-proportions'!$D115*'A-projections'!P16</f>
        <v>5170.5770623531544</v>
      </c>
      <c r="Q47" s="80">
        <f>'F-proportions'!$D115*'A-projections'!Q16</f>
        <v>5315.3532200990412</v>
      </c>
      <c r="R47" s="80">
        <f>'F-proportions'!$D115*'A-projections'!R16</f>
        <v>5464.1831102618153</v>
      </c>
      <c r="S47" s="80">
        <f>'F-proportions'!$D115*'A-projections'!S16</f>
        <v>5617.1802373491464</v>
      </c>
      <c r="T47" s="80">
        <f>'F-proportions'!$D115*'A-projections'!T16</f>
        <v>5774.4612839949241</v>
      </c>
      <c r="U47" s="80">
        <f>'F-proportions'!$D115*'A-projections'!U16</f>
        <v>5936.1461999467811</v>
      </c>
      <c r="V47" s="80">
        <f>'F-proportions'!$D115*'A-projections'!V16</f>
        <v>6102.3582935452914</v>
      </c>
      <c r="W47" s="80">
        <f>'F-proportions'!$D115*'A-projections'!W16</f>
        <v>6273.2243257645587</v>
      </c>
      <c r="X47" s="80">
        <f>'F-proportions'!$D115*'A-projections'!X16</f>
        <v>6448.8746068859673</v>
      </c>
    </row>
    <row r="48" spans="1:26">
      <c r="A48" s="237" t="s">
        <v>107</v>
      </c>
      <c r="B48" s="72" t="s">
        <v>108</v>
      </c>
      <c r="C48" s="88" t="str">
        <f t="shared" si="2"/>
        <v>Best</v>
      </c>
      <c r="D48" s="80">
        <f>'F-proportions'!$D116*'A-projections'!D17</f>
        <v>427.25368746508366</v>
      </c>
      <c r="E48" s="80">
        <f>'F-proportions'!$D116*'A-projections'!E17</f>
        <v>439.21679071410597</v>
      </c>
      <c r="F48" s="80">
        <f>'F-proportions'!$D116*'A-projections'!F17</f>
        <v>451.51486085410096</v>
      </c>
      <c r="G48" s="80">
        <f>'F-proportions'!$D116*'A-projections'!G17</f>
        <v>464.15727695801581</v>
      </c>
      <c r="H48" s="80">
        <f>'F-proportions'!$D116*'A-projections'!H17</f>
        <v>477.1536807128403</v>
      </c>
      <c r="I48" s="80">
        <f>'F-proportions'!$D116*'A-projections'!I17</f>
        <v>490.51398377279986</v>
      </c>
      <c r="J48" s="80">
        <f>'F-proportions'!$D116*'A-projections'!J17</f>
        <v>504.24837531843821</v>
      </c>
      <c r="K48" s="80">
        <f>'F-proportions'!$D116*'A-projections'!K17</f>
        <v>518.36732982735452</v>
      </c>
      <c r="L48" s="80">
        <f>'F-proportions'!$D116*'A-projections'!L17</f>
        <v>532.88161506252038</v>
      </c>
      <c r="M48" s="80">
        <f>'F-proportions'!$D116*'A-projections'!M17</f>
        <v>547.80230028427093</v>
      </c>
      <c r="N48" s="80">
        <f>'F-proportions'!$D116*'A-projections'!N17</f>
        <v>563.14076469223062</v>
      </c>
      <c r="O48" s="80">
        <f>'F-proportions'!$D116*'A-projections'!O17</f>
        <v>578.9087061036131</v>
      </c>
      <c r="P48" s="80">
        <f>'F-proportions'!$D116*'A-projections'!P17</f>
        <v>595.1181498745143</v>
      </c>
      <c r="Q48" s="80">
        <f>'F-proportions'!$D116*'A-projections'!Q17</f>
        <v>611.78145807100066</v>
      </c>
      <c r="R48" s="80">
        <f>'F-proportions'!$D116*'A-projections'!R17</f>
        <v>628.9113388969887</v>
      </c>
      <c r="S48" s="80">
        <f>'F-proportions'!$D116*'A-projections'!S17</f>
        <v>646.52085638610447</v>
      </c>
      <c r="T48" s="80">
        <f>'F-proportions'!$D116*'A-projections'!T17</f>
        <v>664.62344036491527</v>
      </c>
      <c r="U48" s="80">
        <f>'F-proportions'!$D116*'A-projections'!U17</f>
        <v>683.23289669513292</v>
      </c>
      <c r="V48" s="80">
        <f>'F-proportions'!$D116*'A-projections'!V17</f>
        <v>702.36341780259681</v>
      </c>
      <c r="W48" s="80">
        <f>'F-proportions'!$D116*'A-projections'!W17</f>
        <v>722.02959350106948</v>
      </c>
      <c r="X48" s="80">
        <f>'F-proportions'!$D116*'A-projections'!X17</f>
        <v>742.24642211909941</v>
      </c>
    </row>
    <row r="49" spans="1:24">
      <c r="A49" s="237" t="s">
        <v>115</v>
      </c>
      <c r="B49" s="72" t="s">
        <v>116</v>
      </c>
      <c r="C49" s="88" t="str">
        <f t="shared" si="2"/>
        <v>Best</v>
      </c>
      <c r="D49" s="80">
        <f>'F-proportions'!$D117*'A-projections'!D18</f>
        <v>259574.08042860369</v>
      </c>
      <c r="E49" s="80">
        <f>'F-proportions'!$D117*'A-projections'!E18</f>
        <v>273009.22596449946</v>
      </c>
      <c r="F49" s="80">
        <f>'F-proportions'!$D117*'A-projections'!F18</f>
        <v>287478.8777066592</v>
      </c>
      <c r="G49" s="80">
        <f>'F-proportions'!$D117*'A-projections'!G18</f>
        <v>303062.69263296522</v>
      </c>
      <c r="H49" s="80">
        <f>'F-proportions'!$D117*'A-projections'!H18</f>
        <v>319846.46130859683</v>
      </c>
      <c r="I49" s="80">
        <f>'F-proportions'!$D117*'A-projections'!I18</f>
        <v>337922.58017225203</v>
      </c>
      <c r="J49" s="80">
        <f>'F-proportions'!$D117*'A-projections'!J18</f>
        <v>357390.56018840877</v>
      </c>
      <c r="K49" s="80">
        <f>'F-proportions'!$D117*'A-projections'!K18</f>
        <v>378357.57466580952</v>
      </c>
      <c r="L49" s="80">
        <f>'F-proportions'!$D117*'A-projections'!L18</f>
        <v>400939.04925797007</v>
      </c>
      <c r="M49" s="80">
        <f>'F-proportions'!$D117*'A-projections'!M18</f>
        <v>425259.29739372706</v>
      </c>
      <c r="N49" s="80">
        <f>'F-proportions'!$D117*'A-projections'!N18</f>
        <v>451452.20463593729</v>
      </c>
      <c r="O49" s="80">
        <f>'F-proportions'!$D117*'A-projections'!O18</f>
        <v>479661.96573579783</v>
      </c>
      <c r="P49" s="80">
        <f>'F-proportions'!$D117*'A-projections'!P18</f>
        <v>510043.87844034738</v>
      </c>
      <c r="Q49" s="80">
        <f>'F-proportions'!$D117*'A-projections'!Q18</f>
        <v>542765.19842314743</v>
      </c>
      <c r="R49" s="80">
        <f>'F-proportions'!$D117*'A-projections'!R18</f>
        <v>578006.0600446231</v>
      </c>
      <c r="S49" s="80">
        <f>'F-proportions'!$D117*'A-projections'!S18</f>
        <v>615960.46801095223</v>
      </c>
      <c r="T49" s="80">
        <f>'F-proportions'!$D117*'A-projections'!T18</f>
        <v>656837.36539068876</v>
      </c>
      <c r="U49" s="80">
        <f>'F-proportions'!$D117*'A-projections'!U18</f>
        <v>700861.78386866511</v>
      </c>
      <c r="V49" s="80">
        <f>'F-proportions'!$D117*'A-projections'!V18</f>
        <v>748276.08256944548</v>
      </c>
      <c r="W49" s="80">
        <f>'F-proportions'!$D117*'A-projections'!W18</f>
        <v>799341.28227018612</v>
      </c>
      <c r="X49" s="80">
        <f>'F-proportions'!$D117*'A-projections'!X18</f>
        <v>854338.50234788365</v>
      </c>
    </row>
    <row r="50" spans="1:24">
      <c r="A50" s="237" t="s">
        <v>125</v>
      </c>
      <c r="B50" s="72" t="s">
        <v>1208</v>
      </c>
      <c r="C50" s="88" t="str">
        <f t="shared" si="2"/>
        <v>Best</v>
      </c>
      <c r="D50" s="80">
        <f>'F-proportions'!$D118*'A-projections'!D19</f>
        <v>17968.459158077298</v>
      </c>
      <c r="E50" s="80">
        <f>'F-proportions'!$D118*'A-projections'!E19</f>
        <v>18363.765259554999</v>
      </c>
      <c r="F50" s="80">
        <f>'F-proportions'!$D118*'A-projections'!F19</f>
        <v>18767.768095265212</v>
      </c>
      <c r="G50" s="80">
        <f>'F-proportions'!$D118*'A-projections'!G19</f>
        <v>19180.658993361041</v>
      </c>
      <c r="H50" s="80">
        <f>'F-proportions'!$D118*'A-projections'!H19</f>
        <v>19602.633491214983</v>
      </c>
      <c r="I50" s="80">
        <f>'F-proportions'!$D118*'A-projections'!I19</f>
        <v>20033.891428021718</v>
      </c>
      <c r="J50" s="80">
        <f>'F-proportions'!$D118*'A-projections'!J19</f>
        <v>20474.637039438192</v>
      </c>
      <c r="K50" s="80">
        <f>'F-proportions'!$D118*'A-projections'!K19</f>
        <v>20925.079054305836</v>
      </c>
      <c r="L50" s="80">
        <f>'F-proportions'!$D118*'A-projections'!L19</f>
        <v>21385.43079350056</v>
      </c>
      <c r="M50" s="80">
        <f>'F-proportions'!$D118*'A-projections'!M19</f>
        <v>21855.910270957578</v>
      </c>
      <c r="N50" s="80">
        <f>'F-proportions'!$D118*'A-projections'!N19</f>
        <v>22336.740296918641</v>
      </c>
      <c r="O50" s="80">
        <f>'F-proportions'!$D118*'A-projections'!O19</f>
        <v>22828.148583450849</v>
      </c>
      <c r="P50" s="80">
        <f>'F-proportions'!$D118*'A-projections'!P19</f>
        <v>23330.367852286774</v>
      </c>
      <c r="Q50" s="80">
        <f>'F-proportions'!$D118*'A-projections'!Q19</f>
        <v>23843.635945037076</v>
      </c>
      <c r="R50" s="80">
        <f>'F-proportions'!$D118*'A-projections'!R19</f>
        <v>24368.195935827902</v>
      </c>
      <c r="S50" s="80">
        <f>'F-proportions'!$D118*'A-projections'!S19</f>
        <v>24904.296246416114</v>
      </c>
      <c r="T50" s="80">
        <f>'F-proportions'!$D118*'A-projections'!T19</f>
        <v>25452.190763837272</v>
      </c>
      <c r="U50" s="80">
        <f>'F-proportions'!$D118*'A-projections'!U19</f>
        <v>26012.138960641689</v>
      </c>
      <c r="V50" s="80">
        <f>'F-proportions'!$D118*'A-projections'!V19</f>
        <v>26584.406017775804</v>
      </c>
      <c r="W50" s="80">
        <f>'F-proportions'!$D118*'A-projections'!W19</f>
        <v>27169.262950166871</v>
      </c>
      <c r="X50" s="80">
        <f>'F-proportions'!$D118*'A-projections'!X19</f>
        <v>27766.986735070543</v>
      </c>
    </row>
    <row r="51" spans="1:24">
      <c r="A51" s="237" t="s">
        <v>127</v>
      </c>
      <c r="B51" s="72" t="s">
        <v>128</v>
      </c>
      <c r="C51" s="88" t="str">
        <f t="shared" si="2"/>
        <v>Best</v>
      </c>
      <c r="D51" s="80">
        <f>'F-proportions'!$D119*'A-projections'!D20</f>
        <v>161651.03450186379</v>
      </c>
      <c r="E51" s="80">
        <f>'F-proportions'!$D119*'A-projections'!E20</f>
        <v>166177.26346791597</v>
      </c>
      <c r="F51" s="80">
        <f>'F-proportions'!$D119*'A-projections'!F20</f>
        <v>170830.22684501763</v>
      </c>
      <c r="G51" s="80">
        <f>'F-proportions'!$D119*'A-projections'!G20</f>
        <v>175613.4731966781</v>
      </c>
      <c r="H51" s="80">
        <f>'F-proportions'!$D119*'A-projections'!H20</f>
        <v>180530.65044618517</v>
      </c>
      <c r="I51" s="80">
        <f>'F-proportions'!$D119*'A-projections'!I20</f>
        <v>185585.5086586783</v>
      </c>
      <c r="J51" s="80">
        <f>'F-proportions'!$D119*'A-projections'!J20</f>
        <v>190781.9029011213</v>
      </c>
      <c r="K51" s="80">
        <f>'F-proportions'!$D119*'A-projections'!K20</f>
        <v>196123.7961823527</v>
      </c>
      <c r="L51" s="80">
        <f>'F-proportions'!$D119*'A-projections'!L20</f>
        <v>201615.26247545858</v>
      </c>
      <c r="M51" s="80">
        <f>'F-proportions'!$D119*'A-projections'!M20</f>
        <v>207260.48982477139</v>
      </c>
      <c r="N51" s="80">
        <f>'F-proportions'!$D119*'A-projections'!N20</f>
        <v>213063.78353986505</v>
      </c>
      <c r="O51" s="80">
        <f>'F-proportions'!$D119*'A-projections'!O20</f>
        <v>219029.56947898128</v>
      </c>
      <c r="P51" s="80">
        <f>'F-proportions'!$D119*'A-projections'!P20</f>
        <v>225162.39742439272</v>
      </c>
      <c r="Q51" s="80">
        <f>'F-proportions'!$D119*'A-projections'!Q20</f>
        <v>231466.94455227576</v>
      </c>
      <c r="R51" s="80">
        <f>'F-proportions'!$D119*'A-projections'!R20</f>
        <v>237948.01899973946</v>
      </c>
      <c r="S51" s="80">
        <f>'F-proportions'!$D119*'A-projections'!S20</f>
        <v>244610.56353173216</v>
      </c>
      <c r="T51" s="80">
        <f>'F-proportions'!$D119*'A-projections'!T20</f>
        <v>251459.65931062069</v>
      </c>
      <c r="U51" s="80">
        <f>'F-proportions'!$D119*'A-projections'!U20</f>
        <v>258500.52977131805</v>
      </c>
      <c r="V51" s="80">
        <f>'F-proportions'!$D119*'A-projections'!V20</f>
        <v>265738.54460491496</v>
      </c>
      <c r="W51" s="80">
        <f>'F-proportions'!$D119*'A-projections'!W20</f>
        <v>273179.22385385266</v>
      </c>
      <c r="X51" s="80">
        <f>'F-proportions'!$D119*'A-projections'!X20</f>
        <v>280828.2421217605</v>
      </c>
    </row>
    <row r="52" spans="1:24">
      <c r="A52" s="237" t="s">
        <v>254</v>
      </c>
      <c r="B52" s="72" t="s">
        <v>202</v>
      </c>
      <c r="C52" s="88" t="str">
        <f t="shared" si="2"/>
        <v>Best</v>
      </c>
      <c r="D52" s="844" t="s">
        <v>1255</v>
      </c>
      <c r="E52" s="845"/>
      <c r="F52" s="845"/>
      <c r="G52" s="845"/>
      <c r="H52" s="845"/>
      <c r="I52" s="845"/>
      <c r="J52" s="845"/>
      <c r="K52" s="845"/>
      <c r="L52" s="845"/>
      <c r="M52" s="845"/>
      <c r="N52" s="845"/>
      <c r="O52" s="845"/>
      <c r="P52" s="845"/>
      <c r="Q52" s="845"/>
      <c r="R52" s="845"/>
      <c r="S52" s="845"/>
      <c r="T52" s="845"/>
      <c r="U52" s="845"/>
      <c r="V52" s="845"/>
      <c r="W52" s="845"/>
      <c r="X52" s="845"/>
    </row>
    <row r="53" spans="1:24">
      <c r="A53" s="237" t="s">
        <v>255</v>
      </c>
      <c r="B53" s="72" t="s">
        <v>227</v>
      </c>
      <c r="C53" s="88" t="str">
        <f t="shared" si="2"/>
        <v>Best</v>
      </c>
      <c r="D53" s="80">
        <f>'F-proportions'!$D121*'A-projections'!D22</f>
        <v>0</v>
      </c>
      <c r="E53" s="80">
        <f>'F-proportions'!$D121*'A-projections'!E22</f>
        <v>0</v>
      </c>
      <c r="F53" s="80">
        <f>'F-proportions'!$D121*'A-projections'!F22</f>
        <v>0</v>
      </c>
      <c r="G53" s="80">
        <f>'F-proportions'!$D121*'A-projections'!G22</f>
        <v>0</v>
      </c>
      <c r="H53" s="80">
        <f>'F-proportions'!$D121*'A-projections'!H22</f>
        <v>0</v>
      </c>
      <c r="I53" s="80">
        <f>'F-proportions'!$D121*'A-projections'!I22</f>
        <v>0</v>
      </c>
      <c r="J53" s="80">
        <f>'F-proportions'!$D121*'A-projections'!J22</f>
        <v>0</v>
      </c>
      <c r="K53" s="80">
        <f>'F-proportions'!$D121*'A-projections'!K22</f>
        <v>0</v>
      </c>
      <c r="L53" s="80">
        <f>'F-proportions'!$D121*'A-projections'!L22</f>
        <v>0</v>
      </c>
      <c r="M53" s="80">
        <f>'F-proportions'!$D121*'A-projections'!M22</f>
        <v>0</v>
      </c>
      <c r="N53" s="80">
        <f>'F-proportions'!$D121*'A-projections'!N22</f>
        <v>0</v>
      </c>
      <c r="O53" s="80">
        <f>'F-proportions'!$D121*'A-projections'!O22</f>
        <v>0</v>
      </c>
      <c r="P53" s="80">
        <f>'F-proportions'!$D121*'A-projections'!P22</f>
        <v>0</v>
      </c>
      <c r="Q53" s="80">
        <f>'F-proportions'!$D121*'A-projections'!Q22</f>
        <v>0</v>
      </c>
      <c r="R53" s="80">
        <f>'F-proportions'!$D121*'A-projections'!R22</f>
        <v>0</v>
      </c>
      <c r="S53" s="80">
        <f>'F-proportions'!$D121*'A-projections'!S22</f>
        <v>0</v>
      </c>
      <c r="T53" s="80">
        <f>'F-proportions'!$D121*'A-projections'!T22</f>
        <v>0</v>
      </c>
      <c r="U53" s="80">
        <f>'F-proportions'!$D121*'A-projections'!U22</f>
        <v>0</v>
      </c>
      <c r="V53" s="80">
        <f>'F-proportions'!$D121*'A-projections'!V22</f>
        <v>0</v>
      </c>
      <c r="W53" s="80">
        <f>'F-proportions'!$D121*'A-projections'!W22</f>
        <v>0</v>
      </c>
      <c r="X53" s="80">
        <f>'F-proportions'!$D121*'A-projections'!X22</f>
        <v>0</v>
      </c>
    </row>
    <row r="54" spans="1:24">
      <c r="A54" s="237" t="s">
        <v>256</v>
      </c>
      <c r="B54" s="72" t="s">
        <v>372</v>
      </c>
      <c r="C54" s="88" t="str">
        <f t="shared" si="2"/>
        <v>Best</v>
      </c>
      <c r="D54" s="80">
        <f>'F-proportions'!$D122*'A-projections'!D23</f>
        <v>0</v>
      </c>
      <c r="E54" s="80">
        <f>'F-proportions'!$D122*'A-projections'!E23</f>
        <v>0</v>
      </c>
      <c r="F54" s="80">
        <f>'F-proportions'!$D122*'A-projections'!F23</f>
        <v>0</v>
      </c>
      <c r="G54" s="80">
        <f>'F-proportions'!$D122*'A-projections'!G23</f>
        <v>0</v>
      </c>
      <c r="H54" s="80">
        <f>'F-proportions'!$D122*'A-projections'!H23</f>
        <v>0</v>
      </c>
      <c r="I54" s="80">
        <f>'F-proportions'!$D122*'A-projections'!I23</f>
        <v>0</v>
      </c>
      <c r="J54" s="80">
        <f>'F-proportions'!$D122*'A-projections'!J23</f>
        <v>0</v>
      </c>
      <c r="K54" s="80">
        <f>'F-proportions'!$D122*'A-projections'!K23</f>
        <v>0</v>
      </c>
      <c r="L54" s="80">
        <f>'F-proportions'!$D122*'A-projections'!L23</f>
        <v>0</v>
      </c>
      <c r="M54" s="80">
        <f>'F-proportions'!$D122*'A-projections'!M23</f>
        <v>0</v>
      </c>
      <c r="N54" s="80">
        <f>'F-proportions'!$D122*'A-projections'!N23</f>
        <v>0</v>
      </c>
      <c r="O54" s="80">
        <f>'F-proportions'!$D122*'A-projections'!O23</f>
        <v>0</v>
      </c>
      <c r="P54" s="80">
        <f>'F-proportions'!$D122*'A-projections'!P23</f>
        <v>0</v>
      </c>
      <c r="Q54" s="80">
        <f>'F-proportions'!$D122*'A-projections'!Q23</f>
        <v>0</v>
      </c>
      <c r="R54" s="80">
        <f>'F-proportions'!$D122*'A-projections'!R23</f>
        <v>0</v>
      </c>
      <c r="S54" s="80">
        <f>'F-proportions'!$D122*'A-projections'!S23</f>
        <v>0</v>
      </c>
      <c r="T54" s="80">
        <f>'F-proportions'!$D122*'A-projections'!T23</f>
        <v>0</v>
      </c>
      <c r="U54" s="80">
        <f>'F-proportions'!$D122*'A-projections'!U23</f>
        <v>0</v>
      </c>
      <c r="V54" s="80">
        <f>'F-proportions'!$D122*'A-projections'!V23</f>
        <v>0</v>
      </c>
      <c r="W54" s="80">
        <f>'F-proportions'!$D122*'A-projections'!W23</f>
        <v>0</v>
      </c>
      <c r="X54" s="80">
        <f>'F-proportions'!$D122*'A-projections'!X23</f>
        <v>0</v>
      </c>
    </row>
    <row r="55" spans="1:24">
      <c r="A55" s="237" t="s">
        <v>370</v>
      </c>
      <c r="B55" s="72" t="s">
        <v>371</v>
      </c>
      <c r="C55" s="88" t="str">
        <f t="shared" si="2"/>
        <v>Best</v>
      </c>
      <c r="D55" s="80">
        <f>'F-proportions'!$D123*'A-projections'!D24</f>
        <v>0</v>
      </c>
      <c r="E55" s="80">
        <f>'F-proportions'!$D123*'A-projections'!E24</f>
        <v>0</v>
      </c>
      <c r="F55" s="80">
        <f>'F-proportions'!$D123*'A-projections'!F24</f>
        <v>0</v>
      </c>
      <c r="G55" s="80">
        <f>'F-proportions'!$D123*'A-projections'!G24</f>
        <v>0</v>
      </c>
      <c r="H55" s="80">
        <f>'F-proportions'!$D123*'A-projections'!H24</f>
        <v>0</v>
      </c>
      <c r="I55" s="80">
        <f>'F-proportions'!$D123*'A-projections'!I24</f>
        <v>0</v>
      </c>
      <c r="J55" s="80">
        <f>'F-proportions'!$D123*'A-projections'!J24</f>
        <v>0</v>
      </c>
      <c r="K55" s="80">
        <f>'F-proportions'!$D123*'A-projections'!K24</f>
        <v>0</v>
      </c>
      <c r="L55" s="80">
        <f>'F-proportions'!$D123*'A-projections'!L24</f>
        <v>0</v>
      </c>
      <c r="M55" s="80">
        <f>'F-proportions'!$D123*'A-projections'!M24</f>
        <v>0</v>
      </c>
      <c r="N55" s="80">
        <f>'F-proportions'!$D123*'A-projections'!N24</f>
        <v>0</v>
      </c>
      <c r="O55" s="80">
        <f>'F-proportions'!$D123*'A-projections'!O24</f>
        <v>0</v>
      </c>
      <c r="P55" s="80">
        <f>'F-proportions'!$D123*'A-projections'!P24</f>
        <v>0</v>
      </c>
      <c r="Q55" s="80">
        <f>'F-proportions'!$D123*'A-projections'!Q24</f>
        <v>0</v>
      </c>
      <c r="R55" s="80">
        <f>'F-proportions'!$D123*'A-projections'!R24</f>
        <v>0</v>
      </c>
      <c r="S55" s="80">
        <f>'F-proportions'!$D123*'A-projections'!S24</f>
        <v>0</v>
      </c>
      <c r="T55" s="80">
        <f>'F-proportions'!$D123*'A-projections'!T24</f>
        <v>0</v>
      </c>
      <c r="U55" s="80">
        <f>'F-proportions'!$D123*'A-projections'!U24</f>
        <v>0</v>
      </c>
      <c r="V55" s="80">
        <f>'F-proportions'!$D123*'A-projections'!V24</f>
        <v>0</v>
      </c>
      <c r="W55" s="80">
        <f>'F-proportions'!$D123*'A-projections'!W24</f>
        <v>0</v>
      </c>
      <c r="X55" s="80">
        <f>'F-proportions'!$D123*'A-projections'!X24</f>
        <v>0</v>
      </c>
    </row>
    <row r="56" spans="1:24">
      <c r="A56" s="237" t="s">
        <v>381</v>
      </c>
      <c r="B56" s="72" t="s">
        <v>382</v>
      </c>
      <c r="C56" s="88" t="str">
        <f t="shared" si="2"/>
        <v>Best</v>
      </c>
      <c r="D56" s="80">
        <f>'F-proportions'!$D124*'A-projections'!D25</f>
        <v>0</v>
      </c>
      <c r="E56" s="80">
        <f>'F-proportions'!$D124*'A-projections'!E25</f>
        <v>0</v>
      </c>
      <c r="F56" s="80">
        <f>'F-proportions'!$D124*'A-projections'!F25</f>
        <v>0</v>
      </c>
      <c r="G56" s="80">
        <f>'F-proportions'!$D124*'A-projections'!G25</f>
        <v>0</v>
      </c>
      <c r="H56" s="80">
        <f>'F-proportions'!$D124*'A-projections'!H25</f>
        <v>0</v>
      </c>
      <c r="I56" s="80">
        <f>'F-proportions'!$D124*'A-projections'!I25</f>
        <v>0</v>
      </c>
      <c r="J56" s="80">
        <f>'F-proportions'!$D124*'A-projections'!J25</f>
        <v>0</v>
      </c>
      <c r="K56" s="80">
        <f>'F-proportions'!$D124*'A-projections'!K25</f>
        <v>0</v>
      </c>
      <c r="L56" s="80">
        <f>'F-proportions'!$D124*'A-projections'!L25</f>
        <v>0</v>
      </c>
      <c r="M56" s="80">
        <f>'F-proportions'!$D124*'A-projections'!M25</f>
        <v>0</v>
      </c>
      <c r="N56" s="80">
        <f>'F-proportions'!$D124*'A-projections'!N25</f>
        <v>0</v>
      </c>
      <c r="O56" s="80">
        <f>'F-proportions'!$D124*'A-projections'!O25</f>
        <v>0</v>
      </c>
      <c r="P56" s="80">
        <f>'F-proportions'!$D124*'A-projections'!P25</f>
        <v>0</v>
      </c>
      <c r="Q56" s="80">
        <f>'F-proportions'!$D124*'A-projections'!Q25</f>
        <v>0</v>
      </c>
      <c r="R56" s="80">
        <f>'F-proportions'!$D124*'A-projections'!R25</f>
        <v>0</v>
      </c>
      <c r="S56" s="80">
        <f>'F-proportions'!$D124*'A-projections'!S25</f>
        <v>0</v>
      </c>
      <c r="T56" s="80">
        <f>'F-proportions'!$D124*'A-projections'!T25</f>
        <v>0</v>
      </c>
      <c r="U56" s="80">
        <f>'F-proportions'!$D124*'A-projections'!U25</f>
        <v>0</v>
      </c>
      <c r="V56" s="80">
        <f>'F-proportions'!$D124*'A-projections'!V25</f>
        <v>0</v>
      </c>
      <c r="W56" s="80">
        <f>'F-proportions'!$D124*'A-projections'!W25</f>
        <v>0</v>
      </c>
      <c r="X56" s="80">
        <f>'F-proportions'!$D124*'A-projections'!X25</f>
        <v>0</v>
      </c>
    </row>
    <row r="57" spans="1:24">
      <c r="A57" s="237" t="s">
        <v>257</v>
      </c>
      <c r="B57" s="72" t="s">
        <v>194</v>
      </c>
      <c r="C57" s="88" t="str">
        <f t="shared" si="2"/>
        <v>Best</v>
      </c>
      <c r="D57" s="80">
        <f>'F-proportions'!$D125*'A-projections'!D26</f>
        <v>16309.342590568212</v>
      </c>
      <c r="E57" s="80">
        <f>'F-proportions'!$D125*'A-projections'!E26</f>
        <v>15918.623699014748</v>
      </c>
      <c r="F57" s="80">
        <f>'F-proportions'!$D125*'A-projections'!F26</f>
        <v>15544.10835045883</v>
      </c>
      <c r="G57" s="80">
        <f>'F-proportions'!$D125*'A-projections'!G26</f>
        <v>15184.381882568858</v>
      </c>
      <c r="H57" s="80">
        <f>'F-proportions'!$D125*'A-projections'!H26</f>
        <v>14838.199703151191</v>
      </c>
      <c r="I57" s="80">
        <f>'F-proportions'!$D125*'A-projections'!I26</f>
        <v>14548.157572967562</v>
      </c>
      <c r="J57" s="80">
        <f>'F-proportions'!$D125*'A-projections'!J26</f>
        <v>14263.916285387604</v>
      </c>
      <c r="K57" s="80">
        <f>'F-proportions'!$D125*'A-projections'!K26</f>
        <v>13985.359823559249</v>
      </c>
      <c r="L57" s="80">
        <f>'F-proportions'!$D125*'A-projections'!L26</f>
        <v>13712.374490967461</v>
      </c>
      <c r="M57" s="80">
        <f>'F-proportions'!$D125*'A-projections'!M26</f>
        <v>13444.848865027503</v>
      </c>
      <c r="N57" s="80">
        <f>'F-proportions'!$D125*'A-projections'!N26</f>
        <v>13182.673751606351</v>
      </c>
      <c r="O57" s="80">
        <f>'F-proportions'!$D125*'A-projections'!O26</f>
        <v>12925.742140453616</v>
      </c>
      <c r="P57" s="80">
        <f>'F-proportions'!$D125*'A-projections'!P26</f>
        <v>12673.94916152394</v>
      </c>
      <c r="Q57" s="80">
        <f>'F-proportions'!$D125*'A-projections'!Q26</f>
        <v>12427.192042172856</v>
      </c>
      <c r="R57" s="80">
        <f>'F-proportions'!$D125*'A-projections'!R26</f>
        <v>12185.370065208792</v>
      </c>
      <c r="S57" s="80">
        <f>'F-proportions'!$D125*'A-projections'!S26</f>
        <v>11948.38452778401</v>
      </c>
      <c r="T57" s="80">
        <f>'F-proportions'!$D125*'A-projections'!T26</f>
        <v>11716.138701107726</v>
      </c>
      <c r="U57" s="80">
        <f>'F-proportions'!$D125*'A-projections'!U26</f>
        <v>11488.537790964965</v>
      </c>
      <c r="V57" s="80">
        <f>'F-proportions'!$D125*'A-projections'!V26</f>
        <v>11265.488899025064</v>
      </c>
      <c r="W57" s="80">
        <f>'F-proportions'!$D125*'A-projections'!W26</f>
        <v>11046.900984923956</v>
      </c>
      <c r="X57" s="80">
        <f>'F-proportions'!$D125*'A-projections'!X26</f>
        <v>10832.684829104872</v>
      </c>
    </row>
    <row r="58" spans="1:24">
      <c r="A58" s="237" t="s">
        <v>159</v>
      </c>
      <c r="B58" s="72" t="s">
        <v>203</v>
      </c>
      <c r="C58" s="88" t="str">
        <f t="shared" si="2"/>
        <v>Best</v>
      </c>
      <c r="D58" s="80">
        <f>'F-proportions'!$D126*'A-projections'!D27</f>
        <v>33530.082837320893</v>
      </c>
      <c r="E58" s="80">
        <f>'F-proportions'!$D126*'A-projections'!E27</f>
        <v>33530.082837320893</v>
      </c>
      <c r="F58" s="80">
        <f>'F-proportions'!$D126*'A-projections'!F27</f>
        <v>33530.082837320893</v>
      </c>
      <c r="G58" s="80">
        <f>'F-proportions'!$D126*'A-projections'!G27</f>
        <v>33530.082837320893</v>
      </c>
      <c r="H58" s="80">
        <f>'F-proportions'!$D126*'A-projections'!H27</f>
        <v>33530.082837320893</v>
      </c>
      <c r="I58" s="80">
        <f>'F-proportions'!$D126*'A-projections'!I27</f>
        <v>33530.082837320893</v>
      </c>
      <c r="J58" s="80">
        <f>'F-proportions'!$D126*'A-projections'!J27</f>
        <v>33530.082837320893</v>
      </c>
      <c r="K58" s="80">
        <f>'F-proportions'!$D126*'A-projections'!K27</f>
        <v>33530.082837320893</v>
      </c>
      <c r="L58" s="80">
        <f>'F-proportions'!$D126*'A-projections'!L27</f>
        <v>33530.082837320893</v>
      </c>
      <c r="M58" s="80">
        <f>'F-proportions'!$D126*'A-projections'!M27</f>
        <v>33530.082837320893</v>
      </c>
      <c r="N58" s="80">
        <f>'F-proportions'!$D126*'A-projections'!N27</f>
        <v>33530.082837320893</v>
      </c>
      <c r="O58" s="80">
        <f>'F-proportions'!$D126*'A-projections'!O27</f>
        <v>33530.082837320893</v>
      </c>
      <c r="P58" s="80">
        <f>'F-proportions'!$D126*'A-projections'!P27</f>
        <v>33530.082837320893</v>
      </c>
      <c r="Q58" s="80">
        <f>'F-proportions'!$D126*'A-projections'!Q27</f>
        <v>33530.082837320893</v>
      </c>
      <c r="R58" s="80">
        <f>'F-proportions'!$D126*'A-projections'!R27</f>
        <v>33530.082837320893</v>
      </c>
      <c r="S58" s="80">
        <f>'F-proportions'!$D126*'A-projections'!S27</f>
        <v>33530.082837320893</v>
      </c>
      <c r="T58" s="80">
        <f>'F-proportions'!$D126*'A-projections'!T27</f>
        <v>33530.082837320893</v>
      </c>
      <c r="U58" s="80">
        <f>'F-proportions'!$D126*'A-projections'!U27</f>
        <v>33530.082837320893</v>
      </c>
      <c r="V58" s="80">
        <f>'F-proportions'!$D126*'A-projections'!V27</f>
        <v>33530.082837320893</v>
      </c>
      <c r="W58" s="80">
        <f>'F-proportions'!$D126*'A-projections'!W27</f>
        <v>33530.082837320893</v>
      </c>
      <c r="X58" s="80">
        <f>'F-proportions'!$D126*'A-projections'!X27</f>
        <v>33530.082837320893</v>
      </c>
    </row>
    <row r="59" spans="1:24">
      <c r="A59" s="237" t="s">
        <v>258</v>
      </c>
      <c r="B59" s="72" t="s">
        <v>766</v>
      </c>
      <c r="C59" s="88" t="str">
        <f t="shared" si="2"/>
        <v>Best</v>
      </c>
      <c r="D59" s="80">
        <f>'F-proportions'!$D127*'A-projections'!D28</f>
        <v>0</v>
      </c>
      <c r="E59" s="80">
        <f>'F-proportions'!$D127*'A-projections'!E28</f>
        <v>0</v>
      </c>
      <c r="F59" s="80">
        <f>'F-proportions'!$D127*'A-projections'!F28</f>
        <v>0</v>
      </c>
      <c r="G59" s="80">
        <f>'F-proportions'!$D127*'A-projections'!G28</f>
        <v>0</v>
      </c>
      <c r="H59" s="80">
        <f>'F-proportions'!$D127*'A-projections'!H28</f>
        <v>0</v>
      </c>
      <c r="I59" s="80">
        <f>'F-proportions'!$D127*'A-projections'!I28</f>
        <v>0</v>
      </c>
      <c r="J59" s="80">
        <f>'F-proportions'!$D127*'A-projections'!J28</f>
        <v>0</v>
      </c>
      <c r="K59" s="80">
        <f>'F-proportions'!$D127*'A-projections'!K28</f>
        <v>0</v>
      </c>
      <c r="L59" s="80">
        <f>'F-proportions'!$D127*'A-projections'!L28</f>
        <v>0</v>
      </c>
      <c r="M59" s="80">
        <f>'F-proportions'!$D127*'A-projections'!M28</f>
        <v>0</v>
      </c>
      <c r="N59" s="80">
        <f>'F-proportions'!$D127*'A-projections'!N28</f>
        <v>0</v>
      </c>
      <c r="O59" s="80">
        <f>'F-proportions'!$D127*'A-projections'!O28</f>
        <v>0</v>
      </c>
      <c r="P59" s="80">
        <f>'F-proportions'!$D127*'A-projections'!P28</f>
        <v>0</v>
      </c>
      <c r="Q59" s="80">
        <f>'F-proportions'!$D127*'A-projections'!Q28</f>
        <v>0</v>
      </c>
      <c r="R59" s="80">
        <f>'F-proportions'!$D127*'A-projections'!R28</f>
        <v>0</v>
      </c>
      <c r="S59" s="80">
        <f>'F-proportions'!$D127*'A-projections'!S28</f>
        <v>0</v>
      </c>
      <c r="T59" s="80">
        <f>'F-proportions'!$D127*'A-projections'!T28</f>
        <v>0</v>
      </c>
      <c r="U59" s="80">
        <f>'F-proportions'!$D127*'A-projections'!U28</f>
        <v>0</v>
      </c>
      <c r="V59" s="80">
        <f>'F-proportions'!$D127*'A-projections'!V28</f>
        <v>0</v>
      </c>
      <c r="W59" s="80">
        <f>'F-proportions'!$D127*'A-projections'!W28</f>
        <v>0</v>
      </c>
      <c r="X59" s="80">
        <f>'F-proportions'!$D127*'A-projections'!X28</f>
        <v>0</v>
      </c>
    </row>
    <row r="60" spans="1:24">
      <c r="A60" s="237" t="s">
        <v>259</v>
      </c>
      <c r="B60" s="72" t="s">
        <v>263</v>
      </c>
      <c r="C60" s="88" t="str">
        <f t="shared" si="2"/>
        <v>Best</v>
      </c>
      <c r="D60" s="80">
        <f>'F-proportions'!$D128*'A-projections'!D29</f>
        <v>89181.783494683346</v>
      </c>
      <c r="E60" s="80">
        <f>'F-proportions'!$D128*'A-projections'!E29</f>
        <v>91678.873432534485</v>
      </c>
      <c r="F60" s="80">
        <f>'F-proportions'!$D128*'A-projections'!F29</f>
        <v>94245.881888645454</v>
      </c>
      <c r="G60" s="80">
        <f>'F-proportions'!$D128*'A-projections'!G29</f>
        <v>96884.766581527525</v>
      </c>
      <c r="H60" s="80">
        <f>'F-proportions'!$D128*'A-projections'!H29</f>
        <v>99597.540045810281</v>
      </c>
      <c r="I60" s="80">
        <f>'F-proportions'!$D128*'A-projections'!I29</f>
        <v>102386.27116709299</v>
      </c>
      <c r="J60" s="80">
        <f>'F-proportions'!$D128*'A-projections'!J29</f>
        <v>105253.08675977158</v>
      </c>
      <c r="K60" s="80">
        <f>'F-proportions'!$D128*'A-projections'!K29</f>
        <v>108200.17318904519</v>
      </c>
      <c r="L60" s="80">
        <f>'F-proportions'!$D128*'A-projections'!L29</f>
        <v>111229.77803833848</v>
      </c>
      <c r="M60" s="80">
        <f>'F-proportions'!$D128*'A-projections'!M29</f>
        <v>114344.21182341193</v>
      </c>
      <c r="N60" s="80">
        <f>'F-proportions'!$D128*'A-projections'!N29</f>
        <v>117545.84975446746</v>
      </c>
      <c r="O60" s="80">
        <f>'F-proportions'!$D128*'A-projections'!O29</f>
        <v>120837.13354759257</v>
      </c>
      <c r="P60" s="80">
        <f>'F-proportions'!$D128*'A-projections'!P29</f>
        <v>124220.57328692515</v>
      </c>
      <c r="Q60" s="80">
        <f>'F-proportions'!$D128*'A-projections'!Q29</f>
        <v>127698.74933895908</v>
      </c>
      <c r="R60" s="80">
        <f>'F-proportions'!$D128*'A-projections'!R29</f>
        <v>131274.31432044995</v>
      </c>
      <c r="S60" s="80">
        <f>'F-proportions'!$D128*'A-projections'!S29</f>
        <v>134949.99512142254</v>
      </c>
      <c r="T60" s="80">
        <f>'F-proportions'!$D128*'A-projections'!T29</f>
        <v>138728.59498482238</v>
      </c>
      <c r="U60" s="80">
        <f>'F-proportions'!$D128*'A-projections'!U29</f>
        <v>142612.99564439742</v>
      </c>
      <c r="V60" s="80">
        <f>'F-proportions'!$D128*'A-projections'!V29</f>
        <v>146606.15952244055</v>
      </c>
      <c r="W60" s="80">
        <f>'F-proportions'!$D128*'A-projections'!W29</f>
        <v>150711.1319890689</v>
      </c>
      <c r="X60" s="80">
        <f>'F-proportions'!$D128*'A-projections'!X29</f>
        <v>154931.04368476282</v>
      </c>
    </row>
    <row r="61" spans="1:24">
      <c r="A61" s="237" t="s">
        <v>171</v>
      </c>
      <c r="B61" s="72" t="s">
        <v>172</v>
      </c>
      <c r="C61" s="88" t="str">
        <f t="shared" si="2"/>
        <v>Best</v>
      </c>
      <c r="D61" s="80">
        <f>'F-proportions'!$D129*'A-projections'!D30</f>
        <v>1492.6609742087512</v>
      </c>
      <c r="E61" s="80">
        <f>'F-proportions'!$D129*'A-projections'!E30</f>
        <v>1569.3809497740322</v>
      </c>
      <c r="F61" s="80">
        <f>'F-proportions'!$D129*'A-projections'!F30</f>
        <v>1612.3457032556571</v>
      </c>
      <c r="G61" s="80">
        <f>'F-proportions'!$D129*'A-projections'!G30</f>
        <v>1656.5134698347674</v>
      </c>
      <c r="H61" s="80">
        <f>'F-proportions'!$D129*'A-projections'!H30</f>
        <v>1701.9179338780925</v>
      </c>
      <c r="I61" s="80">
        <f>'F-proportions'!$D129*'A-projections'!I30</f>
        <v>1748.5937229146307</v>
      </c>
      <c r="J61" s="80">
        <f>'F-proportions'!$D129*'A-projections'!J30</f>
        <v>1761.6509657567567</v>
      </c>
      <c r="K61" s="80">
        <f>'F-proportions'!$D129*'A-projections'!K30</f>
        <v>1810.9771927979459</v>
      </c>
      <c r="L61" s="80">
        <f>'F-proportions'!$D129*'A-projections'!L30</f>
        <v>1861.6845541962889</v>
      </c>
      <c r="M61" s="80">
        <f>'F-proportions'!$D129*'A-projections'!M30</f>
        <v>1913.8117217137844</v>
      </c>
      <c r="N61" s="80">
        <f>'F-proportions'!$D129*'A-projections'!N30</f>
        <v>1967.3984499217706</v>
      </c>
      <c r="O61" s="80">
        <f>'F-proportions'!$D129*'A-projections'!O30</f>
        <v>2022.4856065195804</v>
      </c>
      <c r="P61" s="80">
        <f>'F-proportions'!$D129*'A-projections'!P30</f>
        <v>2079.1152035021287</v>
      </c>
      <c r="Q61" s="80">
        <f>'F-proportions'!$D129*'A-projections'!Q30</f>
        <v>2137.3304292001885</v>
      </c>
      <c r="R61" s="80">
        <f>'F-proportions'!$D129*'A-projections'!R30</f>
        <v>2197.1756812177937</v>
      </c>
      <c r="S61" s="80">
        <f>'F-proportions'!$D129*'A-projections'!S30</f>
        <v>2258.6966002918916</v>
      </c>
      <c r="T61" s="80">
        <f>'F-proportions'!$D129*'A-projections'!T30</f>
        <v>2321.940105100065</v>
      </c>
      <c r="U61" s="80">
        <f>'F-proportions'!$D129*'A-projections'!U30</f>
        <v>2386.9544280428668</v>
      </c>
      <c r="V61" s="80">
        <f>'F-proportions'!$D129*'A-projections'!V30</f>
        <v>2453.7891520280668</v>
      </c>
      <c r="W61" s="80">
        <f>'F-proportions'!$D129*'A-projections'!W30</f>
        <v>2522.495248284853</v>
      </c>
      <c r="X61" s="80">
        <f>'F-proportions'!$D129*'A-projections'!X30</f>
        <v>2593.1251152368291</v>
      </c>
    </row>
    <row r="62" spans="1:24">
      <c r="A62" s="237" t="s">
        <v>260</v>
      </c>
      <c r="B62" s="72" t="s">
        <v>264</v>
      </c>
      <c r="C62" s="88" t="str">
        <f t="shared" si="2"/>
        <v>Best</v>
      </c>
      <c r="D62" s="80">
        <f>'F-proportions'!$D130*'A-projections'!D31</f>
        <v>7953.5341501601233</v>
      </c>
      <c r="E62" s="80">
        <f>'F-proportions'!$D130*'A-projections'!E31</f>
        <v>7873.9988086585217</v>
      </c>
      <c r="F62" s="80">
        <f>'F-proportions'!$D130*'A-projections'!F31</f>
        <v>7795.2588205719358</v>
      </c>
      <c r="G62" s="80">
        <f>'F-proportions'!$D130*'A-projections'!G31</f>
        <v>8865.9498958900676</v>
      </c>
      <c r="H62" s="80">
        <f>'F-proportions'!$D130*'A-projections'!H31</f>
        <v>8788.7768335664059</v>
      </c>
      <c r="I62" s="80">
        <f>'F-proportions'!$D130*'A-projections'!I31</f>
        <v>8712.3755018659795</v>
      </c>
      <c r="J62" s="80">
        <f>'F-proportions'!$D130*'A-projections'!J31</f>
        <v>8636.7381834825574</v>
      </c>
      <c r="K62" s="80">
        <f>'F-proportions'!$D130*'A-projections'!K31</f>
        <v>8561.8572382829716</v>
      </c>
      <c r="L62" s="80">
        <f>'F-proportions'!$D130*'A-projections'!L31</f>
        <v>8487.7251025353798</v>
      </c>
      <c r="M62" s="80">
        <f>'F-proportions'!$D130*'A-projections'!M31</f>
        <v>8414.3342881452645</v>
      </c>
      <c r="N62" s="80">
        <f>'F-proportions'!$D130*'A-projections'!N31</f>
        <v>8341.6773818990496</v>
      </c>
      <c r="O62" s="80">
        <f>'F-proportions'!$D130*'A-projections'!O31</f>
        <v>8269.7470447152973</v>
      </c>
      <c r="P62" s="80">
        <f>'F-proportions'!$D130*'A-projections'!P31</f>
        <v>8198.5360109033845</v>
      </c>
      <c r="Q62" s="80">
        <f>'F-proportions'!$D130*'A-projections'!Q31</f>
        <v>8128.0370874295877</v>
      </c>
      <c r="R62" s="80">
        <f>'F-proportions'!$D130*'A-projections'!R31</f>
        <v>8058.2431531905304</v>
      </c>
      <c r="S62" s="80">
        <f>'F-proportions'!$D130*'A-projections'!S31</f>
        <v>7989.147158293863</v>
      </c>
      <c r="T62" s="80">
        <f>'F-proportions'!$D130*'A-projections'!T31</f>
        <v>7920.7421233461637</v>
      </c>
      <c r="U62" s="80">
        <f>'F-proportions'!$D130*'A-projections'!U31</f>
        <v>7853.0211387479403</v>
      </c>
      <c r="V62" s="80">
        <f>'F-proportions'!$D130*'A-projections'!V31</f>
        <v>7785.9773639956993</v>
      </c>
      <c r="W62" s="80">
        <f>'F-proportions'!$D130*'A-projections'!W31</f>
        <v>7719.6040269909799</v>
      </c>
      <c r="X62" s="80">
        <f>'F-proportions'!$D130*'A-projections'!X31</f>
        <v>7653.8944233563097</v>
      </c>
    </row>
    <row r="63" spans="1:24" s="212" customFormat="1">
      <c r="A63" s="237" t="s">
        <v>175</v>
      </c>
      <c r="B63" s="72" t="s">
        <v>373</v>
      </c>
      <c r="C63" s="88" t="str">
        <f t="shared" si="2"/>
        <v>Best</v>
      </c>
      <c r="D63" s="80">
        <f>'F-proportions'!$D131*'A-projections'!D32</f>
        <v>20281.745717422265</v>
      </c>
      <c r="E63" s="80">
        <f>'F-proportions'!$D131*'A-projections'!E32</f>
        <v>20672.065408785187</v>
      </c>
      <c r="F63" s="80">
        <f>'F-proportions'!$D131*'A-projections'!F32</f>
        <v>21069.896754400565</v>
      </c>
      <c r="G63" s="80">
        <f>'F-proportions'!$D131*'A-projections'!G32</f>
        <v>21491.294689488579</v>
      </c>
      <c r="H63" s="80">
        <f>'F-proportions'!$D131*'A-projections'!H32</f>
        <v>21921.120583278353</v>
      </c>
      <c r="I63" s="80">
        <f>'F-proportions'!$D131*'A-projections'!I32</f>
        <v>22359.542994943917</v>
      </c>
      <c r="J63" s="80">
        <f>'F-proportions'!$D131*'A-projections'!J32</f>
        <v>22806.733854842798</v>
      </c>
      <c r="K63" s="80">
        <f>'F-proportions'!$D131*'A-projections'!K32</f>
        <v>23262.868531939654</v>
      </c>
      <c r="L63" s="80">
        <f>'F-proportions'!$D131*'A-projections'!L32</f>
        <v>23728.125902578453</v>
      </c>
      <c r="M63" s="80">
        <f>'F-proportions'!$D131*'A-projections'!M32</f>
        <v>24226.416546532593</v>
      </c>
      <c r="N63" s="80">
        <f>'F-proportions'!$D131*'A-projections'!N32</f>
        <v>24735.171294009779</v>
      </c>
      <c r="O63" s="80">
        <f>'F-proportions'!$D131*'A-projections'!O32</f>
        <v>25254.609891183984</v>
      </c>
      <c r="P63" s="80">
        <f>'F-proportions'!$D131*'A-projections'!P32</f>
        <v>25784.956698898841</v>
      </c>
      <c r="Q63" s="80">
        <f>'F-proportions'!$D131*'A-projections'!Q32</f>
        <v>26326.440789575714</v>
      </c>
      <c r="R63" s="80">
        <f>'F-proportions'!$D131*'A-projections'!R32</f>
        <v>26879.296046156793</v>
      </c>
      <c r="S63" s="80">
        <f>'F-proportions'!$D131*'A-projections'!S32</f>
        <v>27443.761263126089</v>
      </c>
      <c r="T63" s="80">
        <f>'F-proportions'!$D131*'A-projections'!T32</f>
        <v>28020.080249651735</v>
      </c>
      <c r="U63" s="80">
        <f>'F-proportions'!$D131*'A-projections'!U32</f>
        <v>28608.501934894422</v>
      </c>
      <c r="V63" s="80">
        <f>'F-proportions'!$D131*'A-projections'!V32</f>
        <v>29209.280475527205</v>
      </c>
      <c r="W63" s="80">
        <f>'F-proportions'!$D131*'A-projections'!W32</f>
        <v>29822.675365513267</v>
      </c>
      <c r="X63" s="80">
        <f>'F-proportions'!$D131*'A-projections'!X32</f>
        <v>30448.951548189048</v>
      </c>
    </row>
    <row r="64" spans="1:24" s="212" customFormat="1">
      <c r="A64" s="237" t="s">
        <v>189</v>
      </c>
      <c r="B64" s="72" t="s">
        <v>190</v>
      </c>
      <c r="C64" s="88" t="str">
        <f t="shared" si="2"/>
        <v>Best</v>
      </c>
      <c r="D64" s="80">
        <f>'F-proportions'!$D132*'A-projections'!D33</f>
        <v>16.224616391154377</v>
      </c>
      <c r="E64" s="80">
        <f>'F-proportions'!$D132*'A-projections'!E33</f>
        <v>16.467985637021691</v>
      </c>
      <c r="F64" s="80">
        <f>'F-proportions'!$D132*'A-projections'!F33</f>
        <v>16.715005421577015</v>
      </c>
      <c r="G64" s="80">
        <f>'F-proportions'!$D132*'A-projections'!G33</f>
        <v>16.965730502900666</v>
      </c>
      <c r="H64" s="80">
        <f>'F-proportions'!$D132*'A-projections'!H33</f>
        <v>17.220216460444174</v>
      </c>
      <c r="I64" s="80">
        <f>'F-proportions'!$D132*'A-projections'!I33</f>
        <v>17.478519707350834</v>
      </c>
      <c r="J64" s="80">
        <f>'F-proportions'!$D132*'A-projections'!J33</f>
        <v>17.740697502961094</v>
      </c>
      <c r="K64" s="80">
        <f>'F-proportions'!$D132*'A-projections'!K33</f>
        <v>18.006807965505509</v>
      </c>
      <c r="L64" s="80">
        <f>'F-proportions'!$D132*'A-projections'!L33</f>
        <v>18.276910084988089</v>
      </c>
      <c r="M64" s="80">
        <f>'F-proportions'!$D132*'A-projections'!M33</f>
        <v>18.551063736262911</v>
      </c>
      <c r="N64" s="80">
        <f>'F-proportions'!$D132*'A-projections'!N33</f>
        <v>18.829329692306853</v>
      </c>
      <c r="O64" s="80">
        <f>'F-proportions'!$D132*'A-projections'!O33</f>
        <v>19.111769637691456</v>
      </c>
      <c r="P64" s="80">
        <f>'F-proportions'!$D132*'A-projections'!P33</f>
        <v>19.398446182256823</v>
      </c>
      <c r="Q64" s="80">
        <f>'F-proportions'!$D132*'A-projections'!Q33</f>
        <v>19.689422874990672</v>
      </c>
      <c r="R64" s="80">
        <f>'F-proportions'!$D132*'A-projections'!R33</f>
        <v>19.984764218115533</v>
      </c>
      <c r="S64" s="80">
        <f>'F-proportions'!$D132*'A-projections'!S33</f>
        <v>20.284535681387261</v>
      </c>
      <c r="T64" s="80">
        <f>'F-proportions'!$D132*'A-projections'!T33</f>
        <v>20.588803716608069</v>
      </c>
      <c r="U64" s="80">
        <f>'F-proportions'!$D132*'A-projections'!U33</f>
        <v>20.897635772357191</v>
      </c>
      <c r="V64" s="80">
        <f>'F-proportions'!$D132*'A-projections'!V33</f>
        <v>21.211100308942541</v>
      </c>
      <c r="W64" s="80">
        <f>'F-proportions'!$D132*'A-projections'!W33</f>
        <v>21.52926681357668</v>
      </c>
      <c r="X64" s="80">
        <f>'F-proportions'!$D132*'A-projections'!X33</f>
        <v>21.852205815780327</v>
      </c>
    </row>
    <row r="65" spans="1:26" s="212" customFormat="1">
      <c r="A65" s="237" t="s">
        <v>262</v>
      </c>
      <c r="B65" s="72" t="s">
        <v>265</v>
      </c>
      <c r="C65" s="88" t="str">
        <f t="shared" si="2"/>
        <v>Best</v>
      </c>
      <c r="D65" s="80">
        <f>'F-proportions'!$D133*'A-projections'!D34</f>
        <v>2261.5214686375748</v>
      </c>
      <c r="E65" s="80">
        <f>'F-proportions'!$D133*'A-projections'!E34</f>
        <v>2248.0980324147295</v>
      </c>
      <c r="F65" s="80">
        <f>'F-proportions'!$D133*'A-projections'!F34</f>
        <v>2241.5751833864019</v>
      </c>
      <c r="G65" s="80">
        <f>'F-proportions'!$D133*'A-projections'!G34</f>
        <v>2240.9911395498325</v>
      </c>
      <c r="H65" s="80">
        <f>'F-proportions'!$D133*'A-projections'!H34</f>
        <v>2245.5294857938193</v>
      </c>
      <c r="I65" s="80">
        <f>'F-proportions'!$D133*'A-projections'!I34</f>
        <v>2254.4973853588549</v>
      </c>
      <c r="J65" s="80">
        <f>'F-proportions'!$D133*'A-projections'!J34</f>
        <v>2267.3070598256468</v>
      </c>
      <c r="K65" s="80">
        <f>'F-proportions'!$D133*'A-projections'!K34</f>
        <v>2283.4600473564792</v>
      </c>
      <c r="L65" s="80">
        <f>'F-proportions'!$D133*'A-projections'!L34</f>
        <v>2302.5338224552561</v>
      </c>
      <c r="M65" s="80">
        <f>'F-proportions'!$D133*'A-projections'!M34</f>
        <v>2324.1704230222513</v>
      </c>
      <c r="N65" s="80">
        <f>'F-proportions'!$D133*'A-projections'!N34</f>
        <v>2348.0667836132261</v>
      </c>
      <c r="O65" s="80">
        <f>'F-proportions'!$D133*'A-projections'!O34</f>
        <v>2373.9665189762195</v>
      </c>
      <c r="P65" s="80">
        <f>'F-proportions'!$D133*'A-projections'!P34</f>
        <v>2401.652940328338</v>
      </c>
      <c r="Q65" s="80">
        <f>'F-proportions'!$D133*'A-projections'!Q34</f>
        <v>2430.9431194656177</v>
      </c>
      <c r="R65" s="80">
        <f>'F-proportions'!$D133*'A-projections'!R34</f>
        <v>2461.6828435351026</v>
      </c>
      <c r="S65" s="80">
        <f>'F-proportions'!$D133*'A-projections'!S34</f>
        <v>2493.7423268740054</v>
      </c>
      <c r="T65" s="80">
        <f>'F-proportions'!$D133*'A-projections'!T34</f>
        <v>2527.0125663601093</v>
      </c>
      <c r="U65" s="80">
        <f>'F-proportions'!$D133*'A-projections'!U34</f>
        <v>2561.4022437510562</v>
      </c>
      <c r="V65" s="80">
        <f>'F-proportions'!$D133*'A-projections'!V34</f>
        <v>2596.8350929685353</v>
      </c>
      <c r="W65" s="80">
        <f>'F-proportions'!$D133*'A-projections'!W34</f>
        <v>2633.2476625900949</v>
      </c>
      <c r="X65" s="80">
        <f>'F-proportions'!$D133*'A-projections'!X34</f>
        <v>2670.5874142719231</v>
      </c>
    </row>
    <row r="66" spans="1:26" s="212" customFormat="1">
      <c r="A66" s="237"/>
      <c r="B66" s="72" t="s">
        <v>1015</v>
      </c>
      <c r="C66" s="88" t="str">
        <f>C34</f>
        <v>Best</v>
      </c>
      <c r="D66" s="80">
        <f>'F-proportions'!$D134*'A-projections'!D35</f>
        <v>0</v>
      </c>
      <c r="E66" s="80">
        <f>'F-proportions'!$D134*'A-projections'!E35</f>
        <v>0</v>
      </c>
      <c r="F66" s="80">
        <f>'F-proportions'!$D134*'A-projections'!F35</f>
        <v>0</v>
      </c>
      <c r="G66" s="80">
        <f>'F-proportions'!$D134*'A-projections'!G35</f>
        <v>0</v>
      </c>
      <c r="H66" s="80">
        <f>'F-proportions'!$D134*'A-projections'!H35</f>
        <v>0</v>
      </c>
      <c r="I66" s="80">
        <f>'F-proportions'!$D134*'A-projections'!I35</f>
        <v>0</v>
      </c>
      <c r="J66" s="80">
        <f>'F-proportions'!$D134*'A-projections'!J35</f>
        <v>0</v>
      </c>
      <c r="K66" s="80">
        <f>'F-proportions'!$D134*'A-projections'!K35</f>
        <v>0</v>
      </c>
      <c r="L66" s="80">
        <f>'F-proportions'!$D134*'A-projections'!L35</f>
        <v>0</v>
      </c>
      <c r="M66" s="80">
        <f>'F-proportions'!$D134*'A-projections'!M35</f>
        <v>0</v>
      </c>
      <c r="N66" s="80">
        <f>'F-proportions'!$D134*'A-projections'!N35</f>
        <v>0</v>
      </c>
      <c r="O66" s="80">
        <f>'F-proportions'!$D134*'A-projections'!O35</f>
        <v>0</v>
      </c>
      <c r="P66" s="80">
        <f>'F-proportions'!$D134*'A-projections'!P35</f>
        <v>0</v>
      </c>
      <c r="Q66" s="80">
        <f>'F-proportions'!$D134*'A-projections'!Q35</f>
        <v>0</v>
      </c>
      <c r="R66" s="80">
        <f>'F-proportions'!$D134*'A-projections'!R35</f>
        <v>0</v>
      </c>
      <c r="S66" s="80">
        <f>'F-proportions'!$D134*'A-projections'!S35</f>
        <v>0</v>
      </c>
      <c r="T66" s="80">
        <f>'F-proportions'!$D134*'A-projections'!T35</f>
        <v>0</v>
      </c>
      <c r="U66" s="80">
        <f>'F-proportions'!$D134*'A-projections'!U35</f>
        <v>0</v>
      </c>
      <c r="V66" s="80">
        <f>'F-proportions'!$D134*'A-projections'!V35</f>
        <v>0</v>
      </c>
      <c r="W66" s="80">
        <f>'F-proportions'!$D134*'A-projections'!W35</f>
        <v>0</v>
      </c>
      <c r="X66" s="80">
        <f>'F-proportions'!$D134*'A-projections'!X35</f>
        <v>0</v>
      </c>
    </row>
    <row r="67" spans="1:26" s="433" customFormat="1" ht="15">
      <c r="A67" s="434"/>
      <c r="B67" s="435" t="s">
        <v>748</v>
      </c>
      <c r="C67" s="436"/>
      <c r="D67" s="437">
        <f>ROUND(SUM(D38:D66)/1000,-1)</f>
        <v>810</v>
      </c>
      <c r="E67" s="437">
        <f t="shared" ref="E67" si="3">ROUND(SUM(E38:E66)/1000,-1)</f>
        <v>830</v>
      </c>
      <c r="F67" s="437">
        <f t="shared" ref="F67" si="4">ROUND(SUM(F38:F66)/1000,-1)</f>
        <v>850</v>
      </c>
      <c r="G67" s="437">
        <f t="shared" ref="G67" si="5">ROUND(SUM(G38:G66)/1000,-1)</f>
        <v>870</v>
      </c>
      <c r="H67" s="437">
        <f t="shared" ref="H67" si="6">ROUND(SUM(H38:H66)/1000,-1)</f>
        <v>890</v>
      </c>
      <c r="I67" s="437">
        <f t="shared" ref="I67" si="7">ROUND(SUM(I38:I66)/1000,-1)</f>
        <v>920</v>
      </c>
      <c r="J67" s="437">
        <f t="shared" ref="J67" si="8">ROUND(SUM(J38:J66)/1000,-1)</f>
        <v>950</v>
      </c>
      <c r="K67" s="437">
        <f t="shared" ref="K67" si="9">ROUND(SUM(K38:K66)/1000,-1)</f>
        <v>980</v>
      </c>
      <c r="L67" s="437">
        <f t="shared" ref="L67" si="10">ROUND(SUM(L38:L66)/1000,-1)</f>
        <v>1010</v>
      </c>
      <c r="M67" s="437">
        <f t="shared" ref="M67" si="11">ROUND(SUM(M38:M66)/1000,-1)</f>
        <v>1050</v>
      </c>
      <c r="N67" s="437">
        <f t="shared" ref="N67" si="12">ROUND(SUM(N38:N66)/1000,-1)</f>
        <v>1080</v>
      </c>
      <c r="O67" s="437">
        <f t="shared" ref="O67" si="13">ROUND(SUM(O38:O66)/1000,-1)</f>
        <v>1120</v>
      </c>
      <c r="P67" s="437">
        <f t="shared" ref="P67" si="14">ROUND(SUM(P38:P66)/1000,-1)</f>
        <v>1170</v>
      </c>
      <c r="Q67" s="437">
        <f t="shared" ref="Q67" si="15">ROUND(SUM(Q38:Q66)/1000,-1)</f>
        <v>1210</v>
      </c>
      <c r="R67" s="437">
        <f t="shared" ref="R67" si="16">ROUND(SUM(R38:R66)/1000,-1)</f>
        <v>1260</v>
      </c>
      <c r="S67" s="437">
        <f t="shared" ref="S67" si="17">ROUND(SUM(S38:S66)/1000,-1)</f>
        <v>1310</v>
      </c>
      <c r="T67" s="437">
        <f t="shared" ref="T67" si="18">ROUND(SUM(T38:T66)/1000,-1)</f>
        <v>1370</v>
      </c>
      <c r="U67" s="437">
        <f t="shared" ref="U67" si="19">ROUND(SUM(U38:U66)/1000,-1)</f>
        <v>1430</v>
      </c>
      <c r="V67" s="437">
        <f t="shared" ref="V67" si="20">ROUND(SUM(V38:V66)/1000,-1)</f>
        <v>1490</v>
      </c>
      <c r="W67" s="437">
        <f t="shared" ref="W67" si="21">ROUND(SUM(W38:W66)/1000,-1)</f>
        <v>1560</v>
      </c>
      <c r="X67" s="437">
        <f t="shared" ref="X67" si="22">ROUND(SUM(X38:X66)/1000,-1)</f>
        <v>1630</v>
      </c>
    </row>
    <row r="68" spans="1:26" s="212" customFormat="1">
      <c r="B68" s="216"/>
      <c r="C68" s="216"/>
      <c r="D68" s="81"/>
      <c r="E68" s="81"/>
      <c r="F68" s="81"/>
      <c r="G68" s="81"/>
      <c r="H68" s="82"/>
      <c r="I68" s="83"/>
      <c r="J68" s="84"/>
      <c r="K68" s="85"/>
      <c r="L68" s="83"/>
      <c r="M68" s="86"/>
      <c r="N68" s="86"/>
      <c r="O68" s="86"/>
      <c r="P68" s="86"/>
      <c r="Q68" s="86"/>
      <c r="R68" s="86"/>
      <c r="S68" s="86"/>
      <c r="T68" s="86"/>
      <c r="U68" s="86"/>
      <c r="V68" s="86"/>
      <c r="W68" s="86"/>
      <c r="X68" s="86"/>
    </row>
    <row r="69" spans="1:26" s="241" customFormat="1" ht="15.75">
      <c r="A69" s="430" t="s">
        <v>740</v>
      </c>
      <c r="Z69" s="37"/>
    </row>
    <row r="70" spans="1:26">
      <c r="A70" s="237" t="s">
        <v>21</v>
      </c>
      <c r="B70" s="72" t="s">
        <v>198</v>
      </c>
      <c r="C70" s="88" t="str">
        <f t="shared" ref="C70:C97" si="23">C38</f>
        <v>Best</v>
      </c>
      <c r="D70" s="80">
        <f>'F-proportions'!$E106*'A-projections'!D7</f>
        <v>4992.8924509065737</v>
      </c>
      <c r="E70" s="80">
        <f>'F-proportions'!$E106*'A-projections'!E7</f>
        <v>5162.3271495405743</v>
      </c>
      <c r="F70" s="80">
        <f>'F-proportions'!$E106*'A-projections'!F7</f>
        <v>5337.6920626267647</v>
      </c>
      <c r="G70" s="80">
        <f>'F-proportions'!$E106*'A-projections'!G7</f>
        <v>5519.194747670972</v>
      </c>
      <c r="H70" s="80">
        <f>'F-proportions'!$E106*'A-projections'!H7</f>
        <v>5707.0500266917261</v>
      </c>
      <c r="I70" s="80">
        <f>'F-proportions'!$E106*'A-projections'!I7</f>
        <v>5901.4802404782067</v>
      </c>
      <c r="J70" s="80">
        <f>'F-proportions'!$E106*'A-projections'!J7</f>
        <v>6102.7155117472148</v>
      </c>
      <c r="K70" s="80">
        <f>'F-proportions'!$E106*'A-projections'!K7</f>
        <v>6310.9940175106367</v>
      </c>
      <c r="L70" s="80">
        <f>'F-proportions'!$E106*'A-projections'!L7</f>
        <v>6526.562270975779</v>
      </c>
      <c r="M70" s="80">
        <f>'F-proportions'!$E106*'A-projections'!M7</f>
        <v>6749.6754133122022</v>
      </c>
      <c r="N70" s="80">
        <f>'F-proportions'!$E106*'A-projections'!N7</f>
        <v>6980.5975156303994</v>
      </c>
      <c r="O70" s="80">
        <f>'F-proportions'!$E106*'A-projections'!O7</f>
        <v>7219.6018915297336</v>
      </c>
      <c r="P70" s="80">
        <f>'F-proportions'!$E106*'A-projections'!P7</f>
        <v>7466.9714205855435</v>
      </c>
      <c r="Q70" s="80">
        <f>'F-proportions'!$E106*'A-projections'!Q7</f>
        <v>7722.9988831583069</v>
      </c>
      <c r="R70" s="80">
        <f>'F-proportions'!$E106*'A-projections'!R7</f>
        <v>7987.9873069211189</v>
      </c>
      <c r="S70" s="80">
        <f>'F-proportions'!$E106*'A-projections'!S7</f>
        <v>8262.250325515628</v>
      </c>
      <c r="T70" s="80">
        <f>'F-proportions'!$E106*'A-projections'!T7</f>
        <v>8546.1125497609464</v>
      </c>
      <c r="U70" s="80">
        <f>'F-proportions'!$E106*'A-projections'!U7</f>
        <v>8839.9099518548501</v>
      </c>
      <c r="V70" s="80">
        <f>'F-proportions'!$E106*'A-projections'!V7</f>
        <v>9143.9902630220386</v>
      </c>
      <c r="W70" s="80">
        <f>'F-proportions'!$E106*'A-projections'!W7</f>
        <v>9458.7133850800801</v>
      </c>
      <c r="X70" s="80">
        <f>'F-proportions'!$E106*'A-projections'!X7</f>
        <v>9784.4518164101537</v>
      </c>
    </row>
    <row r="71" spans="1:26">
      <c r="A71" s="237" t="s">
        <v>29</v>
      </c>
      <c r="B71" s="72" t="s">
        <v>30</v>
      </c>
      <c r="C71" s="88" t="str">
        <f t="shared" si="23"/>
        <v>Best</v>
      </c>
      <c r="D71" s="80">
        <f>'F-proportions'!$E107*'A-projections'!D8</f>
        <v>653.86003186644939</v>
      </c>
      <c r="E71" s="80">
        <f>'F-proportions'!$E107*'A-projections'!E8</f>
        <v>634.24423091045594</v>
      </c>
      <c r="F71" s="80">
        <f>'F-proportions'!$E107*'A-projections'!F8</f>
        <v>615.21690398314217</v>
      </c>
      <c r="G71" s="80">
        <f>'F-proportions'!$E107*'A-projections'!G8</f>
        <v>596.760396863648</v>
      </c>
      <c r="H71" s="80">
        <f>'F-proportions'!$E107*'A-projections'!H8</f>
        <v>578.85758495773848</v>
      </c>
      <c r="I71" s="80">
        <f>'F-proportions'!$E107*'A-projections'!I8</f>
        <v>561.49185740900623</v>
      </c>
      <c r="J71" s="80">
        <f>'F-proportions'!$E107*'A-projections'!J8</f>
        <v>544.64710168673616</v>
      </c>
      <c r="K71" s="80">
        <f>'F-proportions'!$E107*'A-projections'!K8</f>
        <v>544.64710168673616</v>
      </c>
      <c r="L71" s="80">
        <f>'F-proportions'!$E107*'A-projections'!L8</f>
        <v>544.64710168673616</v>
      </c>
      <c r="M71" s="80">
        <f>'F-proportions'!$E107*'A-projections'!M8</f>
        <v>544.64710168673616</v>
      </c>
      <c r="N71" s="80">
        <f>'F-proportions'!$E107*'A-projections'!N8</f>
        <v>544.64710168673616</v>
      </c>
      <c r="O71" s="80">
        <f>'F-proportions'!$E107*'A-projections'!O8</f>
        <v>544.64710168673616</v>
      </c>
      <c r="P71" s="80">
        <f>'F-proportions'!$E107*'A-projections'!P8</f>
        <v>544.64710168673616</v>
      </c>
      <c r="Q71" s="80">
        <f>'F-proportions'!$E107*'A-projections'!Q8</f>
        <v>544.64710168673616</v>
      </c>
      <c r="R71" s="80">
        <f>'F-proportions'!$E107*'A-projections'!R8</f>
        <v>544.64710168673616</v>
      </c>
      <c r="S71" s="80">
        <f>'F-proportions'!$E107*'A-projections'!S8</f>
        <v>544.64710168673616</v>
      </c>
      <c r="T71" s="80">
        <f>'F-proportions'!$E107*'A-projections'!T8</f>
        <v>544.64710168673616</v>
      </c>
      <c r="U71" s="80">
        <f>'F-proportions'!$E107*'A-projections'!U8</f>
        <v>544.64710168673616</v>
      </c>
      <c r="V71" s="80">
        <f>'F-proportions'!$E107*'A-projections'!V8</f>
        <v>544.64710168673616</v>
      </c>
      <c r="W71" s="80">
        <f>'F-proportions'!$E107*'A-projections'!W8</f>
        <v>544.64710168673616</v>
      </c>
      <c r="X71" s="80">
        <f>'F-proportions'!$E107*'A-projections'!X8</f>
        <v>544.64710168673616</v>
      </c>
    </row>
    <row r="72" spans="1:26">
      <c r="A72" s="237" t="s">
        <v>33</v>
      </c>
      <c r="B72" s="72" t="s">
        <v>34</v>
      </c>
      <c r="C72" s="88" t="str">
        <f t="shared" si="23"/>
        <v>Best</v>
      </c>
      <c r="D72" s="80">
        <f>'F-proportions'!$E108*'A-projections'!D9</f>
        <v>4768.1858801189801</v>
      </c>
      <c r="E72" s="80">
        <f>'F-proportions'!$E108*'A-projections'!E9</f>
        <v>4975.5136891112843</v>
      </c>
      <c r="F72" s="80">
        <f>'F-proportions'!$E108*'A-projections'!F9</f>
        <v>5200.280580205972</v>
      </c>
      <c r="G72" s="80">
        <f>'F-proportions'!$E108*'A-projections'!G9</f>
        <v>5443.793461468731</v>
      </c>
      <c r="H72" s="80">
        <f>'F-proportions'!$E108*'A-projections'!H9</f>
        <v>5707.4600704341929</v>
      </c>
      <c r="I72" s="80">
        <f>'F-proportions'!$E108*'A-projections'!I9</f>
        <v>5992.7967291079822</v>
      </c>
      <c r="J72" s="80">
        <f>'F-proportions'!$E108*'A-projections'!J9</f>
        <v>6301.4366961060323</v>
      </c>
      <c r="K72" s="80">
        <f>'F-proportions'!$E108*'A-projections'!K9</f>
        <v>6635.1391619082569</v>
      </c>
      <c r="L72" s="80">
        <f>'F-proportions'!$E108*'A-projections'!L9</f>
        <v>6995.7989367439295</v>
      </c>
      <c r="M72" s="80">
        <f>'F-proportions'!$E108*'A-projections'!M9</f>
        <v>7385.456884438885</v>
      </c>
      <c r="N72" s="80">
        <f>'F-proportions'!$E108*'A-projections'!N9</f>
        <v>7806.3111596610888</v>
      </c>
      <c r="O72" s="80">
        <f>'F-proportions'!$E108*'A-projections'!O9</f>
        <v>8260.7293104237506</v>
      </c>
      <c r="P72" s="80">
        <f>'F-proportions'!$E108*'A-projections'!P9</f>
        <v>8751.2613124682048</v>
      </c>
      <c r="Q72" s="80">
        <f>'F-proportions'!$E108*'A-projections'!Q9</f>
        <v>9280.6536072788003</v>
      </c>
      <c r="R72" s="80">
        <f>'F-proportions'!$E108*'A-projections'!R9</f>
        <v>9851.8642210068228</v>
      </c>
      <c r="S72" s="80">
        <f>'F-proportions'!$E108*'A-projections'!S9</f>
        <v>10468.079047530868</v>
      </c>
      <c r="T72" s="80">
        <f>'F-proportions'!$E108*'A-projections'!T9</f>
        <v>11132.729385289533</v>
      </c>
      <c r="U72" s="80">
        <f>'F-proportions'!$E108*'A-projections'!U9</f>
        <v>11849.51082442426</v>
      </c>
      <c r="V72" s="80">
        <f>'F-proportions'!$E108*'A-projections'!V9</f>
        <v>12622.40358820352</v>
      </c>
      <c r="W72" s="80">
        <f>'F-proportions'!$E108*'A-projections'!W9</f>
        <v>13455.694440705347</v>
      </c>
      <c r="X72" s="80">
        <f>'F-proportions'!$E108*'A-projections'!X9</f>
        <v>14354.000281357326</v>
      </c>
    </row>
    <row r="73" spans="1:26">
      <c r="A73" s="237" t="s">
        <v>43</v>
      </c>
      <c r="B73" s="72" t="s">
        <v>44</v>
      </c>
      <c r="C73" s="88" t="str">
        <f t="shared" si="23"/>
        <v>Best</v>
      </c>
      <c r="D73" s="80">
        <f>'F-proportions'!$E109*'A-projections'!D10</f>
        <v>263.94268779908145</v>
      </c>
      <c r="E73" s="80">
        <f>'F-proportions'!$E109*'A-projections'!E10</f>
        <v>266.58211467707224</v>
      </c>
      <c r="F73" s="80">
        <f>'F-proportions'!$E109*'A-projections'!F10</f>
        <v>269.24793582384297</v>
      </c>
      <c r="G73" s="80">
        <f>'F-proportions'!$E109*'A-projections'!G10</f>
        <v>271.94041518208144</v>
      </c>
      <c r="H73" s="80">
        <f>'F-proportions'!$E109*'A-projections'!H10</f>
        <v>274.65981933390225</v>
      </c>
      <c r="I73" s="80">
        <f>'F-proportions'!$E109*'A-projections'!I10</f>
        <v>277.40641752724127</v>
      </c>
      <c r="J73" s="80">
        <f>'F-proportions'!$E109*'A-projections'!J10</f>
        <v>280.18048170251365</v>
      </c>
      <c r="K73" s="80">
        <f>'F-proportions'!$E109*'A-projections'!K10</f>
        <v>282.98228651953877</v>
      </c>
      <c r="L73" s="80">
        <f>'F-proportions'!$E109*'A-projections'!L10</f>
        <v>285.81210938473419</v>
      </c>
      <c r="M73" s="80">
        <f>'F-proportions'!$E109*'A-projections'!M10</f>
        <v>288.67023047858152</v>
      </c>
      <c r="N73" s="80">
        <f>'F-proportions'!$E109*'A-projections'!N10</f>
        <v>285.78352817379579</v>
      </c>
      <c r="O73" s="80">
        <f>'F-proportions'!$E109*'A-projections'!O10</f>
        <v>282.92569289205784</v>
      </c>
      <c r="P73" s="80">
        <f>'F-proportions'!$E109*'A-projections'!P10</f>
        <v>280.09643596313725</v>
      </c>
      <c r="Q73" s="80">
        <f>'F-proportions'!$E109*'A-projections'!Q10</f>
        <v>277.29547160350586</v>
      </c>
      <c r="R73" s="80">
        <f>'F-proportions'!$E109*'A-projections'!R10</f>
        <v>274.52251688747077</v>
      </c>
      <c r="S73" s="80">
        <f>'F-proportions'!$E109*'A-projections'!S10</f>
        <v>271.77729171859608</v>
      </c>
      <c r="T73" s="80">
        <f>'F-proportions'!$E109*'A-projections'!T10</f>
        <v>269.05951880141009</v>
      </c>
      <c r="U73" s="80">
        <f>'F-proportions'!$E109*'A-projections'!U10</f>
        <v>266.36892361339596</v>
      </c>
      <c r="V73" s="80">
        <f>'F-proportions'!$E109*'A-projections'!V10</f>
        <v>263.705234377262</v>
      </c>
      <c r="W73" s="80">
        <f>'F-proportions'!$E109*'A-projections'!W10</f>
        <v>261.06818203348934</v>
      </c>
      <c r="X73" s="80">
        <f>'F-proportions'!$E109*'A-projections'!X10</f>
        <v>258.4575002131545</v>
      </c>
    </row>
    <row r="74" spans="1:26">
      <c r="A74" s="237" t="s">
        <v>63</v>
      </c>
      <c r="B74" s="72" t="s">
        <v>64</v>
      </c>
      <c r="C74" s="88" t="str">
        <f t="shared" si="23"/>
        <v>Best</v>
      </c>
      <c r="D74" s="80">
        <f>'F-proportions'!$E110*'A-projections'!D11</f>
        <v>3979.1166034784897</v>
      </c>
      <c r="E74" s="80">
        <f>'F-proportions'!$E110*'A-projections'!E11</f>
        <v>4038.8033525306664</v>
      </c>
      <c r="F74" s="80">
        <f>'F-proportions'!$E110*'A-projections'!F11</f>
        <v>4099.3854028186261</v>
      </c>
      <c r="G74" s="80">
        <f>'F-proportions'!$E110*'A-projections'!G11</f>
        <v>4160.8761838609043</v>
      </c>
      <c r="H74" s="80">
        <f>'F-proportions'!$E110*'A-projections'!H11</f>
        <v>4223.2893266188175</v>
      </c>
      <c r="I74" s="80">
        <f>'F-proportions'!$E110*'A-projections'!I11</f>
        <v>4286.6386665180999</v>
      </c>
      <c r="J74" s="80">
        <f>'F-proportions'!$E110*'A-projections'!J11</f>
        <v>4350.9382465158706</v>
      </c>
      <c r="K74" s="80">
        <f>'F-proportions'!$E110*'A-projections'!K11</f>
        <v>4416.2023202136088</v>
      </c>
      <c r="L74" s="80">
        <f>'F-proportions'!$E110*'A-projections'!L11</f>
        <v>4482.4453550168118</v>
      </c>
      <c r="M74" s="80">
        <f>'F-proportions'!$E110*'A-projections'!M11</f>
        <v>4549.6820353420644</v>
      </c>
      <c r="N74" s="80">
        <f>'F-proportions'!$E110*'A-projections'!N11</f>
        <v>4617.9272658721939</v>
      </c>
      <c r="O74" s="80">
        <f>'F-proportions'!$E110*'A-projections'!O11</f>
        <v>4687.196174860278</v>
      </c>
      <c r="P74" s="80">
        <f>'F-proportions'!$E110*'A-projections'!P11</f>
        <v>4757.5041174831804</v>
      </c>
      <c r="Q74" s="80">
        <f>'F-proportions'!$E110*'A-projections'!Q11</f>
        <v>4828.8666792454269</v>
      </c>
      <c r="R74" s="80">
        <f>'F-proportions'!$E110*'A-projections'!R11</f>
        <v>4901.2996794341079</v>
      </c>
      <c r="S74" s="80">
        <f>'F-proportions'!$E110*'A-projections'!S11</f>
        <v>4974.8191746256207</v>
      </c>
      <c r="T74" s="80">
        <f>'F-proportions'!$E110*'A-projections'!T11</f>
        <v>5049.4414622450049</v>
      </c>
      <c r="U74" s="80">
        <f>'F-proportions'!$E110*'A-projections'!U11</f>
        <v>5125.1830841786787</v>
      </c>
      <c r="V74" s="80">
        <f>'F-proportions'!$E110*'A-projections'!V11</f>
        <v>5202.0608304413572</v>
      </c>
      <c r="W74" s="80">
        <f>'F-proportions'!$E110*'A-projections'!W11</f>
        <v>5280.0917428979783</v>
      </c>
      <c r="X74" s="80">
        <f>'F-proportions'!$E110*'A-projections'!X11</f>
        <v>5359.2931190414465</v>
      </c>
    </row>
    <row r="75" spans="1:26">
      <c r="A75" s="237" t="s">
        <v>75</v>
      </c>
      <c r="B75" s="72" t="s">
        <v>76</v>
      </c>
      <c r="C75" s="88" t="str">
        <f t="shared" si="23"/>
        <v>Best</v>
      </c>
      <c r="D75" s="80">
        <f>'F-proportions'!$E111*'A-projections'!D12</f>
        <v>18830.292643364995</v>
      </c>
      <c r="E75" s="80">
        <f>'F-proportions'!$E111*'A-projections'!E12</f>
        <v>20301.605798675155</v>
      </c>
      <c r="F75" s="80">
        <f>'F-proportions'!$E111*'A-projections'!F12</f>
        <v>21928.284591696858</v>
      </c>
      <c r="G75" s="80">
        <f>'F-proportions'!$E111*'A-projections'!G12</f>
        <v>23725.700899757652</v>
      </c>
      <c r="H75" s="80">
        <f>'F-proportions'!$E111*'A-projections'!H12</f>
        <v>25710.767081646707</v>
      </c>
      <c r="I75" s="80">
        <f>'F-proportions'!$E111*'A-projections'!I12</f>
        <v>27902.089959886398</v>
      </c>
      <c r="J75" s="80">
        <f>'F-proportions'!$E111*'A-projections'!J12</f>
        <v>30320.140202548559</v>
      </c>
      <c r="K75" s="80">
        <f>'F-proportions'!$E111*'A-projections'!K12</f>
        <v>32987.438644543465</v>
      </c>
      <c r="L75" s="80">
        <f>'F-proportions'!$E111*'A-projections'!L12</f>
        <v>35928.761242303051</v>
      </c>
      <c r="M75" s="80">
        <f>'F-proportions'!$E111*'A-projections'!M12</f>
        <v>39171.36452517251</v>
      </c>
      <c r="N75" s="80">
        <f>'F-proportions'!$E111*'A-projections'!N12</f>
        <v>42745.233593156117</v>
      </c>
      <c r="O75" s="80">
        <f>'F-proportions'!$E111*'A-projections'!O12</f>
        <v>46683.35491562877</v>
      </c>
      <c r="P75" s="80">
        <f>'F-proportions'!$E111*'A-projections'!P12</f>
        <v>51022.01641108554</v>
      </c>
      <c r="Q75" s="80">
        <f>'F-proportions'!$E111*'A-projections'!Q12</f>
        <v>55801.137536010116</v>
      </c>
      <c r="R75" s="80">
        <f>'F-proportions'!$E111*'A-projections'!R12</f>
        <v>61064.632383750832</v>
      </c>
      <c r="S75" s="80">
        <f>'F-proportions'!$E111*'A-projections'!S12</f>
        <v>66860.809094382799</v>
      </c>
      <c r="T75" s="80">
        <f>'F-proportions'!$E111*'A-projections'!T12</f>
        <v>73242.809206632839</v>
      </c>
      <c r="U75" s="80">
        <f>'F-proportions'!$E111*'A-projections'!U12</f>
        <v>80269.090946051656</v>
      </c>
      <c r="V75" s="80">
        <f>'F-proportions'!$E111*'A-projections'!V12</f>
        <v>88003.960843037261</v>
      </c>
      <c r="W75" s="80">
        <f>'F-proportions'!$E111*'A-projections'!W12</f>
        <v>96518.158513673785</v>
      </c>
      <c r="X75" s="80">
        <f>'F-proportions'!$E111*'A-projections'!X12</f>
        <v>105889.49991964731</v>
      </c>
    </row>
    <row r="76" spans="1:26">
      <c r="A76" s="237" t="s">
        <v>253</v>
      </c>
      <c r="B76" s="72" t="s">
        <v>193</v>
      </c>
      <c r="C76" s="88" t="str">
        <f t="shared" si="23"/>
        <v>Best</v>
      </c>
      <c r="D76" s="80">
        <f>'F-proportions'!$E112*'A-projections'!D13</f>
        <v>58434.432883432906</v>
      </c>
      <c r="E76" s="80">
        <f>'F-proportions'!$E112*'A-projections'!E13</f>
        <v>57265.744225764247</v>
      </c>
      <c r="F76" s="80">
        <f>'F-proportions'!$E112*'A-projections'!F13</f>
        <v>56120.429341248957</v>
      </c>
      <c r="G76" s="80">
        <f>'F-proportions'!$E112*'A-projections'!G13</f>
        <v>54998.020754423982</v>
      </c>
      <c r="H76" s="80">
        <f>'F-proportions'!$E112*'A-projections'!H13</f>
        <v>53898.060339335498</v>
      </c>
      <c r="I76" s="80">
        <f>'F-proportions'!$E112*'A-projections'!I13</f>
        <v>52820.099132548792</v>
      </c>
      <c r="J76" s="80">
        <f>'F-proportions'!$E112*'A-projections'!J13</f>
        <v>51763.697149897809</v>
      </c>
      <c r="K76" s="80">
        <f>'F-proportions'!$E112*'A-projections'!K13</f>
        <v>50728.423206899846</v>
      </c>
      <c r="L76" s="80">
        <f>'F-proportions'!$E112*'A-projections'!L13</f>
        <v>49713.854742761854</v>
      </c>
      <c r="M76" s="80">
        <f>'F-proportions'!$E112*'A-projections'!M13</f>
        <v>48719.577647906626</v>
      </c>
      <c r="N76" s="80">
        <f>'F-proportions'!$E112*'A-projections'!N13</f>
        <v>47745.186094948484</v>
      </c>
      <c r="O76" s="80">
        <f>'F-proportions'!$E112*'A-projections'!O13</f>
        <v>46790.282373049507</v>
      </c>
      <c r="P76" s="80">
        <f>'F-proportions'!$E112*'A-projections'!P13</f>
        <v>45854.476725588524</v>
      </c>
      <c r="Q76" s="80">
        <f>'F-proportions'!$E112*'A-projections'!Q13</f>
        <v>44937.387191076748</v>
      </c>
      <c r="R76" s="80">
        <f>'F-proportions'!$E112*'A-projections'!R13</f>
        <v>44038.639447255206</v>
      </c>
      <c r="S76" s="80">
        <f>'F-proportions'!$E112*'A-projections'!S13</f>
        <v>43157.866658310108</v>
      </c>
      <c r="T76" s="80">
        <f>'F-proportions'!$E112*'A-projections'!T13</f>
        <v>42294.709325143922</v>
      </c>
      <c r="U76" s="80">
        <f>'F-proportions'!$E112*'A-projections'!U13</f>
        <v>41448.815138641025</v>
      </c>
      <c r="V76" s="80">
        <f>'F-proportions'!$E112*'A-projections'!V13</f>
        <v>40619.838835868206</v>
      </c>
      <c r="W76" s="80">
        <f>'F-proportions'!$E112*'A-projections'!W13</f>
        <v>39807.442059150831</v>
      </c>
      <c r="X76" s="80">
        <f>'F-proportions'!$E112*'A-projections'!X13</f>
        <v>39011.293217967825</v>
      </c>
    </row>
    <row r="77" spans="1:26">
      <c r="A77" s="238" t="s">
        <v>87</v>
      </c>
      <c r="B77" s="72" t="s">
        <v>88</v>
      </c>
      <c r="C77" s="88" t="str">
        <f t="shared" si="23"/>
        <v>Best</v>
      </c>
      <c r="D77" s="80">
        <f>'F-proportions'!$E113*'A-projections'!D14</f>
        <v>1.745532625537624</v>
      </c>
      <c r="E77" s="80">
        <f>'F-proportions'!$E113*'A-projections'!E14</f>
        <v>1.745532625537624</v>
      </c>
      <c r="F77" s="80">
        <f>'F-proportions'!$E113*'A-projections'!F14</f>
        <v>1.745532625537624</v>
      </c>
      <c r="G77" s="80">
        <f>'F-proportions'!$E113*'A-projections'!G14</f>
        <v>1.745532625537624</v>
      </c>
      <c r="H77" s="80">
        <f>'F-proportions'!$E113*'A-projections'!H14</f>
        <v>1.745532625537624</v>
      </c>
      <c r="I77" s="80">
        <f>'F-proportions'!$E113*'A-projections'!I14</f>
        <v>1.745532625537624</v>
      </c>
      <c r="J77" s="80">
        <f>'F-proportions'!$E113*'A-projections'!J14</f>
        <v>1.745532625537624</v>
      </c>
      <c r="K77" s="80">
        <f>'F-proportions'!$E113*'A-projections'!K14</f>
        <v>1.745532625537624</v>
      </c>
      <c r="L77" s="80">
        <f>'F-proportions'!$E113*'A-projections'!L14</f>
        <v>1.745532625537624</v>
      </c>
      <c r="M77" s="80">
        <f>'F-proportions'!$E113*'A-projections'!M14</f>
        <v>1.745532625537624</v>
      </c>
      <c r="N77" s="80">
        <f>'F-proportions'!$E113*'A-projections'!N14</f>
        <v>1.745532625537624</v>
      </c>
      <c r="O77" s="80">
        <f>'F-proportions'!$E113*'A-projections'!O14</f>
        <v>1.745532625537624</v>
      </c>
      <c r="P77" s="80">
        <f>'F-proportions'!$E113*'A-projections'!P14</f>
        <v>1.745532625537624</v>
      </c>
      <c r="Q77" s="80">
        <f>'F-proportions'!$E113*'A-projections'!Q14</f>
        <v>1.745532625537624</v>
      </c>
      <c r="R77" s="80">
        <f>'F-proportions'!$E113*'A-projections'!R14</f>
        <v>1.745532625537624</v>
      </c>
      <c r="S77" s="80">
        <f>'F-proportions'!$E113*'A-projections'!S14</f>
        <v>1.745532625537624</v>
      </c>
      <c r="T77" s="80">
        <f>'F-proportions'!$E113*'A-projections'!T14</f>
        <v>1.745532625537624</v>
      </c>
      <c r="U77" s="80">
        <f>'F-proportions'!$E113*'A-projections'!U14</f>
        <v>1.745532625537624</v>
      </c>
      <c r="V77" s="80">
        <f>'F-proportions'!$E113*'A-projections'!V14</f>
        <v>1.745532625537624</v>
      </c>
      <c r="W77" s="80">
        <f>'F-proportions'!$E113*'A-projections'!W14</f>
        <v>1.745532625537624</v>
      </c>
      <c r="X77" s="80">
        <f>'F-proportions'!$E113*'A-projections'!X14</f>
        <v>1.745532625537624</v>
      </c>
    </row>
    <row r="78" spans="1:26">
      <c r="A78" s="237" t="s">
        <v>91</v>
      </c>
      <c r="B78" s="72" t="s">
        <v>92</v>
      </c>
      <c r="C78" s="88" t="str">
        <f t="shared" si="23"/>
        <v>Best</v>
      </c>
      <c r="D78" s="80">
        <f>'F-proportions'!$E114*'A-projections'!D15</f>
        <v>841.3096356980476</v>
      </c>
      <c r="E78" s="80">
        <f>'F-proportions'!$E114*'A-projections'!E15</f>
        <v>853.9292802335184</v>
      </c>
      <c r="F78" s="80">
        <f>'F-proportions'!$E114*'A-projections'!F15</f>
        <v>866.73821943702103</v>
      </c>
      <c r="G78" s="80">
        <f>'F-proportions'!$E114*'A-projections'!G15</f>
        <v>879.73929272857629</v>
      </c>
      <c r="H78" s="80">
        <f>'F-proportions'!$E114*'A-projections'!H15</f>
        <v>892.93538211950477</v>
      </c>
      <c r="I78" s="80">
        <f>'F-proportions'!$E114*'A-projections'!I15</f>
        <v>906.32941285129732</v>
      </c>
      <c r="J78" s="80">
        <f>'F-proportions'!$E114*'A-projections'!J15</f>
        <v>919.9243540440666</v>
      </c>
      <c r="K78" s="80">
        <f>'F-proportions'!$E114*'A-projections'!K15</f>
        <v>933.72321935472735</v>
      </c>
      <c r="L78" s="80">
        <f>'F-proportions'!$E114*'A-projections'!L15</f>
        <v>947.72906764504842</v>
      </c>
      <c r="M78" s="80">
        <f>'F-proportions'!$E114*'A-projections'!M15</f>
        <v>961.94500365972408</v>
      </c>
      <c r="N78" s="80">
        <f>'F-proportions'!$E114*'A-projections'!N15</f>
        <v>976.37417871461992</v>
      </c>
      <c r="O78" s="80">
        <f>'F-proportions'!$E114*'A-projections'!O15</f>
        <v>991.01979139533898</v>
      </c>
      <c r="P78" s="80">
        <f>'F-proportions'!$E114*'A-projections'!P15</f>
        <v>1005.885088266269</v>
      </c>
      <c r="Q78" s="80">
        <f>'F-proportions'!$E114*'A-projections'!Q15</f>
        <v>1020.9733645902627</v>
      </c>
      <c r="R78" s="80">
        <f>'F-proportions'!$E114*'A-projections'!R15</f>
        <v>1036.2879650591167</v>
      </c>
      <c r="S78" s="80">
        <f>'F-proportions'!$E114*'A-projections'!S15</f>
        <v>1051.8322845350033</v>
      </c>
      <c r="T78" s="80">
        <f>'F-proportions'!$E114*'A-projections'!T15</f>
        <v>1067.6097688030281</v>
      </c>
      <c r="U78" s="80">
        <f>'F-proportions'!$E114*'A-projections'!U15</f>
        <v>1083.6239153350734</v>
      </c>
      <c r="V78" s="80">
        <f>'F-proportions'!$E114*'A-projections'!V15</f>
        <v>1099.8782740650995</v>
      </c>
      <c r="W78" s="80">
        <f>'F-proportions'!$E114*'A-projections'!W15</f>
        <v>1116.3764481760759</v>
      </c>
      <c r="X78" s="80">
        <f>'F-proportions'!$E114*'A-projections'!X15</f>
        <v>1133.1220948987173</v>
      </c>
    </row>
    <row r="79" spans="1:26">
      <c r="A79" s="237" t="s">
        <v>97</v>
      </c>
      <c r="B79" s="72" t="s">
        <v>98</v>
      </c>
      <c r="C79" s="88" t="str">
        <f t="shared" si="23"/>
        <v>Best</v>
      </c>
      <c r="D79" s="80">
        <f>'F-proportions'!$E115*'A-projections'!D16</f>
        <v>63.341883351638984</v>
      </c>
      <c r="E79" s="80">
        <f>'F-proportions'!$E115*'A-projections'!E16</f>
        <v>65.11545608548488</v>
      </c>
      <c r="F79" s="80">
        <f>'F-proportions'!$E115*'A-projections'!F16</f>
        <v>66.938688855878468</v>
      </c>
      <c r="G79" s="80">
        <f>'F-proportions'!$E115*'A-projections'!G16</f>
        <v>68.812972143843055</v>
      </c>
      <c r="H79" s="80">
        <f>'F-proportions'!$E115*'A-projections'!H16</f>
        <v>70.739735363870679</v>
      </c>
      <c r="I79" s="80">
        <f>'F-proportions'!$E115*'A-projections'!I16</f>
        <v>72.72044795405904</v>
      </c>
      <c r="J79" s="80">
        <f>'F-proportions'!$E115*'A-projections'!J16</f>
        <v>74.756620496772712</v>
      </c>
      <c r="K79" s="80">
        <f>'F-proportions'!$E115*'A-projections'!K16</f>
        <v>76.84980587068236</v>
      </c>
      <c r="L79" s="80">
        <f>'F-proportions'!$E115*'A-projections'!L16</f>
        <v>79.001600435061434</v>
      </c>
      <c r="M79" s="80">
        <f>'F-proportions'!$E115*'A-projections'!M16</f>
        <v>81.213645247243178</v>
      </c>
      <c r="N79" s="80">
        <f>'F-proportions'!$E115*'A-projections'!N16</f>
        <v>83.487627314165977</v>
      </c>
      <c r="O79" s="80">
        <f>'F-proportions'!$E115*'A-projections'!O16</f>
        <v>85.825280878962644</v>
      </c>
      <c r="P79" s="80">
        <f>'F-proportions'!$E115*'A-projections'!P16</f>
        <v>88.228388743573589</v>
      </c>
      <c r="Q79" s="80">
        <f>'F-proportions'!$E115*'A-projections'!Q16</f>
        <v>90.698783628393628</v>
      </c>
      <c r="R79" s="80">
        <f>'F-proportions'!$E115*'A-projections'!R16</f>
        <v>93.238349569988671</v>
      </c>
      <c r="S79" s="80">
        <f>'F-proportions'!$E115*'A-projections'!S16</f>
        <v>95.849023357948354</v>
      </c>
      <c r="T79" s="80">
        <f>'F-proportions'!$E115*'A-projections'!T16</f>
        <v>98.53279601197093</v>
      </c>
      <c r="U79" s="80">
        <f>'F-proportions'!$E115*'A-projections'!U16</f>
        <v>101.29171430030611</v>
      </c>
      <c r="V79" s="80">
        <f>'F-proportions'!$E115*'A-projections'!V16</f>
        <v>104.12788230071469</v>
      </c>
      <c r="W79" s="80">
        <f>'F-proportions'!$E115*'A-projections'!W16</f>
        <v>107.0434630051347</v>
      </c>
      <c r="X79" s="80">
        <f>'F-proportions'!$E115*'A-projections'!X16</f>
        <v>110.04067996927847</v>
      </c>
    </row>
    <row r="80" spans="1:26">
      <c r="A80" s="237" t="s">
        <v>107</v>
      </c>
      <c r="B80" s="72" t="s">
        <v>108</v>
      </c>
      <c r="C80" s="88" t="str">
        <f t="shared" si="23"/>
        <v>Best</v>
      </c>
      <c r="D80" s="80">
        <f>'F-proportions'!$E116*'A-projections'!D17</f>
        <v>199.97731797945474</v>
      </c>
      <c r="E80" s="80">
        <f>'F-proportions'!$E116*'A-projections'!E17</f>
        <v>205.57668288287945</v>
      </c>
      <c r="F80" s="80">
        <f>'F-proportions'!$E116*'A-projections'!F17</f>
        <v>211.33283000360009</v>
      </c>
      <c r="G80" s="80">
        <f>'F-proportions'!$E116*'A-projections'!G17</f>
        <v>217.25014924370092</v>
      </c>
      <c r="H80" s="80">
        <f>'F-proportions'!$E116*'A-projections'!H17</f>
        <v>223.33315342252456</v>
      </c>
      <c r="I80" s="80">
        <f>'F-proportions'!$E116*'A-projections'!I17</f>
        <v>229.58648171835526</v>
      </c>
      <c r="J80" s="80">
        <f>'F-proportions'!$E116*'A-projections'!J17</f>
        <v>236.01490320646917</v>
      </c>
      <c r="K80" s="80">
        <f>'F-proportions'!$E116*'A-projections'!K17</f>
        <v>242.62332049625036</v>
      </c>
      <c r="L80" s="80">
        <f>'F-proportions'!$E116*'A-projections'!L17</f>
        <v>249.41677347014533</v>
      </c>
      <c r="M80" s="80">
        <f>'F-proportions'!$E116*'A-projections'!M17</f>
        <v>256.40044312730936</v>
      </c>
      <c r="N80" s="80">
        <f>'F-proportions'!$E116*'A-projections'!N17</f>
        <v>263.57965553487406</v>
      </c>
      <c r="O80" s="80">
        <f>'F-proportions'!$E116*'A-projections'!O17</f>
        <v>270.95988588985057</v>
      </c>
      <c r="P80" s="80">
        <f>'F-proportions'!$E116*'A-projections'!P17</f>
        <v>278.54676269476641</v>
      </c>
      <c r="Q80" s="80">
        <f>'F-proportions'!$E116*'A-projections'!Q17</f>
        <v>286.34607205021985</v>
      </c>
      <c r="R80" s="80">
        <f>'F-proportions'!$E116*'A-projections'!R17</f>
        <v>294.36376206762606</v>
      </c>
      <c r="S80" s="80">
        <f>'F-proportions'!$E116*'A-projections'!S17</f>
        <v>302.60594740551954</v>
      </c>
      <c r="T80" s="80">
        <f>'F-proportions'!$E116*'A-projections'!T17</f>
        <v>311.07891393287406</v>
      </c>
      <c r="U80" s="80">
        <f>'F-proportions'!$E116*'A-projections'!U17</f>
        <v>319.78912352299454</v>
      </c>
      <c r="V80" s="80">
        <f>'F-proportions'!$E116*'A-projections'!V17</f>
        <v>328.74321898163845</v>
      </c>
      <c r="W80" s="80">
        <f>'F-proportions'!$E116*'A-projections'!W17</f>
        <v>337.94802911312433</v>
      </c>
      <c r="X80" s="80">
        <f>'F-proportions'!$E116*'A-projections'!X17</f>
        <v>347.4105739282918</v>
      </c>
    </row>
    <row r="81" spans="1:24">
      <c r="A81" s="237" t="s">
        <v>115</v>
      </c>
      <c r="B81" s="72" t="s">
        <v>116</v>
      </c>
      <c r="C81" s="88" t="str">
        <f t="shared" si="23"/>
        <v>Best</v>
      </c>
      <c r="D81" s="80">
        <f>'F-proportions'!$E117*'A-projections'!D18</f>
        <v>23800.349880856811</v>
      </c>
      <c r="E81" s="80">
        <f>'F-proportions'!$E117*'A-projections'!E18</f>
        <v>25032.218501662737</v>
      </c>
      <c r="F81" s="80">
        <f>'F-proportions'!$E117*'A-projections'!F18</f>
        <v>26358.941006270721</v>
      </c>
      <c r="G81" s="80">
        <f>'F-proportions'!$E117*'A-projections'!G18</f>
        <v>27787.821143733516</v>
      </c>
      <c r="H81" s="80">
        <f>'F-proportions'!$E117*'A-projections'!H18</f>
        <v>29326.725051780948</v>
      </c>
      <c r="I81" s="80">
        <f>'F-proportions'!$E117*'A-projections'!I18</f>
        <v>30984.124560748034</v>
      </c>
      <c r="J81" s="80">
        <f>'F-proportions'!$E117*'A-projections'!J18</f>
        <v>32769.143831905589</v>
      </c>
      <c r="K81" s="80">
        <f>'F-proportions'!$E117*'A-projections'!K18</f>
        <v>34691.609586942272</v>
      </c>
      <c r="L81" s="80">
        <f>'F-proportions'!$E117*'A-projections'!L18</f>
        <v>36762.105205116772</v>
      </c>
      <c r="M81" s="80">
        <f>'F-proportions'!$E117*'A-projections'!M18</f>
        <v>38992.028985890713</v>
      </c>
      <c r="N81" s="80">
        <f>'F-proportions'!$E117*'A-projections'!N18</f>
        <v>41393.656897784247</v>
      </c>
      <c r="O81" s="80">
        <f>'F-proportions'!$E117*'A-projections'!O18</f>
        <v>43980.210158893591</v>
      </c>
      <c r="P81" s="80">
        <f>'F-proportions'!$E117*'A-projections'!P18</f>
        <v>46765.928021108339</v>
      </c>
      <c r="Q81" s="80">
        <f>'F-proportions'!$E117*'A-projections'!Q18</f>
        <v>49766.146158713636</v>
      </c>
      <c r="R81" s="80">
        <f>'F-proportions'!$E117*'A-projections'!R18</f>
        <v>52997.38109291454</v>
      </c>
      <c r="S81" s="80">
        <f>'F-proportions'!$E117*'A-projections'!S18</f>
        <v>56477.421117048907</v>
      </c>
      <c r="T81" s="80">
        <f>'F-proportions'!$E117*'A-projections'!T18</f>
        <v>60225.42422304162</v>
      </c>
      <c r="U81" s="80">
        <f>'F-proportions'!$E117*'A-projections'!U18</f>
        <v>64262.023568195771</v>
      </c>
      <c r="V81" s="80">
        <f>'F-proportions'!$E117*'A-projections'!V18</f>
        <v>68609.441062926795</v>
      </c>
      <c r="W81" s="80">
        <f>'F-proportions'!$E117*'A-projections'!W18</f>
        <v>73291.609704752103</v>
      </c>
      <c r="X81" s="80">
        <f>'F-proportions'!$E117*'A-projections'!X18</f>
        <v>78334.305331997966</v>
      </c>
    </row>
    <row r="82" spans="1:24">
      <c r="A82" s="237" t="s">
        <v>125</v>
      </c>
      <c r="B82" s="72" t="s">
        <v>1208</v>
      </c>
      <c r="C82" s="88" t="str">
        <f t="shared" si="23"/>
        <v>Best</v>
      </c>
      <c r="D82" s="80">
        <f>'F-proportions'!$E118*'A-projections'!D19</f>
        <v>10675.103055703899</v>
      </c>
      <c r="E82" s="80">
        <f>'F-proportions'!$E118*'A-projections'!E19</f>
        <v>10909.955322929385</v>
      </c>
      <c r="F82" s="80">
        <f>'F-proportions'!$E118*'A-projections'!F19</f>
        <v>11149.974340033834</v>
      </c>
      <c r="G82" s="80">
        <f>'F-proportions'!$E118*'A-projections'!G19</f>
        <v>11395.273775514575</v>
      </c>
      <c r="H82" s="80">
        <f>'F-proportions'!$E118*'A-projections'!H19</f>
        <v>11645.969798575896</v>
      </c>
      <c r="I82" s="80">
        <f>'F-proportions'!$E118*'A-projections'!I19</f>
        <v>11902.181134144568</v>
      </c>
      <c r="J82" s="80">
        <f>'F-proportions'!$E118*'A-projections'!J19</f>
        <v>12164.029119095745</v>
      </c>
      <c r="K82" s="80">
        <f>'F-proportions'!$E118*'A-projections'!K19</f>
        <v>12431.637759715853</v>
      </c>
      <c r="L82" s="80">
        <f>'F-proportions'!$E118*'A-projections'!L19</f>
        <v>12705.133790429602</v>
      </c>
      <c r="M82" s="80">
        <f>'F-proportions'!$E118*'A-projections'!M19</f>
        <v>12984.646733819056</v>
      </c>
      <c r="N82" s="80">
        <f>'F-proportions'!$E118*'A-projections'!N19</f>
        <v>13270.308961963074</v>
      </c>
      <c r="O82" s="80">
        <f>'F-proportions'!$E118*'A-projections'!O19</f>
        <v>13562.255759126259</v>
      </c>
      <c r="P82" s="80">
        <f>'F-proportions'!$E118*'A-projections'!P19</f>
        <v>13860.625385827039</v>
      </c>
      <c r="Q82" s="80">
        <f>'F-proportions'!$E118*'A-projections'!Q19</f>
        <v>14165.559144315232</v>
      </c>
      <c r="R82" s="80">
        <f>'F-proportions'!$E118*'A-projections'!R19</f>
        <v>14477.201445490171</v>
      </c>
      <c r="S82" s="80">
        <f>'F-proportions'!$E118*'A-projections'!S19</f>
        <v>14795.699877290954</v>
      </c>
      <c r="T82" s="80">
        <f>'F-proportions'!$E118*'A-projections'!T19</f>
        <v>15121.205274591359</v>
      </c>
      <c r="U82" s="80">
        <f>'F-proportions'!$E118*'A-projections'!U19</f>
        <v>15453.871790632367</v>
      </c>
      <c r="V82" s="80">
        <f>'F-proportions'!$E118*'A-projections'!V19</f>
        <v>15793.856970026278</v>
      </c>
      <c r="W82" s="80">
        <f>'F-proportions'!$E118*'A-projections'!W19</f>
        <v>16141.321823366856</v>
      </c>
      <c r="X82" s="80">
        <f>'F-proportions'!$E118*'A-projections'!X19</f>
        <v>16496.430903480927</v>
      </c>
    </row>
    <row r="83" spans="1:24">
      <c r="A83" s="237" t="s">
        <v>127</v>
      </c>
      <c r="B83" s="72" t="s">
        <v>128</v>
      </c>
      <c r="C83" s="88" t="str">
        <f t="shared" si="23"/>
        <v>Best</v>
      </c>
      <c r="D83" s="80">
        <f>'F-proportions'!$E119*'A-projections'!D20</f>
        <v>7401.000396709378</v>
      </c>
      <c r="E83" s="80">
        <f>'F-proportions'!$E119*'A-projections'!E20</f>
        <v>7608.2284078172397</v>
      </c>
      <c r="F83" s="80">
        <f>'F-proportions'!$E119*'A-projections'!F20</f>
        <v>7821.2588032361236</v>
      </c>
      <c r="G83" s="80">
        <f>'F-proportions'!$E119*'A-projections'!G20</f>
        <v>8040.2540497267337</v>
      </c>
      <c r="H83" s="80">
        <f>'F-proportions'!$E119*'A-projections'!H20</f>
        <v>8265.3811631190856</v>
      </c>
      <c r="I83" s="80">
        <f>'F-proportions'!$E119*'A-projections'!I20</f>
        <v>8496.8118356864179</v>
      </c>
      <c r="J83" s="80">
        <f>'F-proportions'!$E119*'A-projections'!J20</f>
        <v>8734.7225670856387</v>
      </c>
      <c r="K83" s="80">
        <f>'F-proportions'!$E119*'A-projections'!K20</f>
        <v>8979.2947989640361</v>
      </c>
      <c r="L83" s="80">
        <f>'F-proportions'!$E119*'A-projections'!L20</f>
        <v>9230.7150533350305</v>
      </c>
      <c r="M83" s="80">
        <f>'F-proportions'!$E119*'A-projections'!M20</f>
        <v>9489.1750748284085</v>
      </c>
      <c r="N83" s="80">
        <f>'F-proportions'!$E119*'A-projections'!N20</f>
        <v>9754.8719769236068</v>
      </c>
      <c r="O83" s="80">
        <f>'F-proportions'!$E119*'A-projections'!O20</f>
        <v>10028.008392277468</v>
      </c>
      <c r="P83" s="80">
        <f>'F-proportions'!$E119*'A-projections'!P20</f>
        <v>10308.792627261237</v>
      </c>
      <c r="Q83" s="80">
        <f>'F-proportions'!$E119*'A-projections'!Q20</f>
        <v>10597.438820824553</v>
      </c>
      <c r="R83" s="80">
        <f>'F-proportions'!$E119*'A-projections'!R20</f>
        <v>10894.167107807638</v>
      </c>
      <c r="S83" s="80">
        <f>'F-proportions'!$E119*'A-projections'!S20</f>
        <v>11199.203786826252</v>
      </c>
      <c r="T83" s="80">
        <f>'F-proportions'!$E119*'A-projections'!T20</f>
        <v>11512.78149285739</v>
      </c>
      <c r="U83" s="80">
        <f>'F-proportions'!$E119*'A-projections'!U20</f>
        <v>11835.139374657396</v>
      </c>
      <c r="V83" s="80">
        <f>'F-proportions'!$E119*'A-projections'!V20</f>
        <v>12166.523277147802</v>
      </c>
      <c r="W83" s="80">
        <f>'F-proportions'!$E119*'A-projections'!W20</f>
        <v>12507.185928907944</v>
      </c>
      <c r="X83" s="80">
        <f>'F-proportions'!$E119*'A-projections'!X20</f>
        <v>12857.387134917364</v>
      </c>
    </row>
    <row r="84" spans="1:24">
      <c r="A84" s="237" t="s">
        <v>254</v>
      </c>
      <c r="B84" s="72" t="s">
        <v>202</v>
      </c>
      <c r="C84" s="88" t="str">
        <f t="shared" si="23"/>
        <v>Best</v>
      </c>
      <c r="D84" s="844" t="s">
        <v>1255</v>
      </c>
      <c r="E84" s="845"/>
      <c r="F84" s="845"/>
      <c r="G84" s="845"/>
      <c r="H84" s="845"/>
      <c r="I84" s="845"/>
      <c r="J84" s="845"/>
      <c r="K84" s="845"/>
      <c r="L84" s="845"/>
      <c r="M84" s="845"/>
      <c r="N84" s="845"/>
      <c r="O84" s="845"/>
      <c r="P84" s="845"/>
      <c r="Q84" s="845"/>
      <c r="R84" s="845"/>
      <c r="S84" s="845"/>
      <c r="T84" s="845"/>
      <c r="U84" s="845"/>
      <c r="V84" s="845"/>
      <c r="W84" s="845"/>
      <c r="X84" s="845"/>
    </row>
    <row r="85" spans="1:24">
      <c r="A85" s="237" t="s">
        <v>255</v>
      </c>
      <c r="B85" s="72" t="s">
        <v>227</v>
      </c>
      <c r="C85" s="88" t="str">
        <f t="shared" si="23"/>
        <v>Best</v>
      </c>
      <c r="D85" s="80">
        <f>'F-proportions'!$E121*'A-projections'!D22</f>
        <v>0</v>
      </c>
      <c r="E85" s="80">
        <f>'F-proportions'!$E121*'A-projections'!E22</f>
        <v>0</v>
      </c>
      <c r="F85" s="80">
        <f>'F-proportions'!$E121*'A-projections'!F22</f>
        <v>0</v>
      </c>
      <c r="G85" s="80">
        <f>'F-proportions'!$E121*'A-projections'!G22</f>
        <v>0</v>
      </c>
      <c r="H85" s="80">
        <f>'F-proportions'!$E121*'A-projections'!H22</f>
        <v>0</v>
      </c>
      <c r="I85" s="80">
        <f>'F-proportions'!$E121*'A-projections'!I22</f>
        <v>0</v>
      </c>
      <c r="J85" s="80">
        <f>'F-proportions'!$E121*'A-projections'!J22</f>
        <v>0</v>
      </c>
      <c r="K85" s="80">
        <f>'F-proportions'!$E121*'A-projections'!K22</f>
        <v>0</v>
      </c>
      <c r="L85" s="80">
        <f>'F-proportions'!$E121*'A-projections'!L22</f>
        <v>0</v>
      </c>
      <c r="M85" s="80">
        <f>'F-proportions'!$E121*'A-projections'!M22</f>
        <v>0</v>
      </c>
      <c r="N85" s="80">
        <f>'F-proportions'!$E121*'A-projections'!N22</f>
        <v>0</v>
      </c>
      <c r="O85" s="80">
        <f>'F-proportions'!$E121*'A-projections'!O22</f>
        <v>0</v>
      </c>
      <c r="P85" s="80">
        <f>'F-proportions'!$E121*'A-projections'!P22</f>
        <v>0</v>
      </c>
      <c r="Q85" s="80">
        <f>'F-proportions'!$E121*'A-projections'!Q22</f>
        <v>0</v>
      </c>
      <c r="R85" s="80">
        <f>'F-proportions'!$E121*'A-projections'!R22</f>
        <v>0</v>
      </c>
      <c r="S85" s="80">
        <f>'F-proportions'!$E121*'A-projections'!S22</f>
        <v>0</v>
      </c>
      <c r="T85" s="80">
        <f>'F-proportions'!$E121*'A-projections'!T22</f>
        <v>0</v>
      </c>
      <c r="U85" s="80">
        <f>'F-proportions'!$E121*'A-projections'!U22</f>
        <v>0</v>
      </c>
      <c r="V85" s="80">
        <f>'F-proportions'!$E121*'A-projections'!V22</f>
        <v>0</v>
      </c>
      <c r="W85" s="80">
        <f>'F-proportions'!$E121*'A-projections'!W22</f>
        <v>0</v>
      </c>
      <c r="X85" s="80">
        <f>'F-proportions'!$E121*'A-projections'!X22</f>
        <v>0</v>
      </c>
    </row>
    <row r="86" spans="1:24">
      <c r="A86" s="237" t="s">
        <v>256</v>
      </c>
      <c r="B86" s="72" t="s">
        <v>372</v>
      </c>
      <c r="C86" s="88" t="str">
        <f t="shared" si="23"/>
        <v>Best</v>
      </c>
      <c r="D86" s="80">
        <f>'F-proportions'!$E122*'A-projections'!D23</f>
        <v>0</v>
      </c>
      <c r="E86" s="80">
        <f>'F-proportions'!$E122*'A-projections'!E23</f>
        <v>0</v>
      </c>
      <c r="F86" s="80">
        <f>'F-proportions'!$E122*'A-projections'!F23</f>
        <v>0</v>
      </c>
      <c r="G86" s="80">
        <f>'F-proportions'!$E122*'A-projections'!G23</f>
        <v>0</v>
      </c>
      <c r="H86" s="80">
        <f>'F-proportions'!$E122*'A-projections'!H23</f>
        <v>0</v>
      </c>
      <c r="I86" s="80">
        <f>'F-proportions'!$E122*'A-projections'!I23</f>
        <v>0</v>
      </c>
      <c r="J86" s="80">
        <f>'F-proportions'!$E122*'A-projections'!J23</f>
        <v>0</v>
      </c>
      <c r="K86" s="80">
        <f>'F-proportions'!$E122*'A-projections'!K23</f>
        <v>0</v>
      </c>
      <c r="L86" s="80">
        <f>'F-proportions'!$E122*'A-projections'!L23</f>
        <v>0</v>
      </c>
      <c r="M86" s="80">
        <f>'F-proportions'!$E122*'A-projections'!M23</f>
        <v>0</v>
      </c>
      <c r="N86" s="80">
        <f>'F-proportions'!$E122*'A-projections'!N23</f>
        <v>0</v>
      </c>
      <c r="O86" s="80">
        <f>'F-proportions'!$E122*'A-projections'!O23</f>
        <v>0</v>
      </c>
      <c r="P86" s="80">
        <f>'F-proportions'!$E122*'A-projections'!P23</f>
        <v>0</v>
      </c>
      <c r="Q86" s="80">
        <f>'F-proportions'!$E122*'A-projections'!Q23</f>
        <v>0</v>
      </c>
      <c r="R86" s="80">
        <f>'F-proportions'!$E122*'A-projections'!R23</f>
        <v>0</v>
      </c>
      <c r="S86" s="80">
        <f>'F-proportions'!$E122*'A-projections'!S23</f>
        <v>0</v>
      </c>
      <c r="T86" s="80">
        <f>'F-proportions'!$E122*'A-projections'!T23</f>
        <v>0</v>
      </c>
      <c r="U86" s="80">
        <f>'F-proportions'!$E122*'A-projections'!U23</f>
        <v>0</v>
      </c>
      <c r="V86" s="80">
        <f>'F-proportions'!$E122*'A-projections'!V23</f>
        <v>0</v>
      </c>
      <c r="W86" s="80">
        <f>'F-proportions'!$E122*'A-projections'!W23</f>
        <v>0</v>
      </c>
      <c r="X86" s="80">
        <f>'F-proportions'!$E122*'A-projections'!X23</f>
        <v>0</v>
      </c>
    </row>
    <row r="87" spans="1:24">
      <c r="A87" s="237" t="s">
        <v>370</v>
      </c>
      <c r="B87" s="72" t="s">
        <v>371</v>
      </c>
      <c r="C87" s="88" t="str">
        <f t="shared" si="23"/>
        <v>Best</v>
      </c>
      <c r="D87" s="80">
        <f>'F-proportions'!$E123*'A-projections'!D24</f>
        <v>0</v>
      </c>
      <c r="E87" s="80">
        <f>'F-proportions'!$E123*'A-projections'!E24</f>
        <v>0</v>
      </c>
      <c r="F87" s="80">
        <f>'F-proportions'!$E123*'A-projections'!F24</f>
        <v>0</v>
      </c>
      <c r="G87" s="80">
        <f>'F-proportions'!$E123*'A-projections'!G24</f>
        <v>0</v>
      </c>
      <c r="H87" s="80">
        <f>'F-proportions'!$E123*'A-projections'!H24</f>
        <v>0</v>
      </c>
      <c r="I87" s="80">
        <f>'F-proportions'!$E123*'A-projections'!I24</f>
        <v>0</v>
      </c>
      <c r="J87" s="80">
        <f>'F-proportions'!$E123*'A-projections'!J24</f>
        <v>0</v>
      </c>
      <c r="K87" s="80">
        <f>'F-proportions'!$E123*'A-projections'!K24</f>
        <v>0</v>
      </c>
      <c r="L87" s="80">
        <f>'F-proportions'!$E123*'A-projections'!L24</f>
        <v>0</v>
      </c>
      <c r="M87" s="80">
        <f>'F-proportions'!$E123*'A-projections'!M24</f>
        <v>0</v>
      </c>
      <c r="N87" s="80">
        <f>'F-proportions'!$E123*'A-projections'!N24</f>
        <v>0</v>
      </c>
      <c r="O87" s="80">
        <f>'F-proportions'!$E123*'A-projections'!O24</f>
        <v>0</v>
      </c>
      <c r="P87" s="80">
        <f>'F-proportions'!$E123*'A-projections'!P24</f>
        <v>0</v>
      </c>
      <c r="Q87" s="80">
        <f>'F-proportions'!$E123*'A-projections'!Q24</f>
        <v>0</v>
      </c>
      <c r="R87" s="80">
        <f>'F-proportions'!$E123*'A-projections'!R24</f>
        <v>0</v>
      </c>
      <c r="S87" s="80">
        <f>'F-proportions'!$E123*'A-projections'!S24</f>
        <v>0</v>
      </c>
      <c r="T87" s="80">
        <f>'F-proportions'!$E123*'A-projections'!T24</f>
        <v>0</v>
      </c>
      <c r="U87" s="80">
        <f>'F-proportions'!$E123*'A-projections'!U24</f>
        <v>0</v>
      </c>
      <c r="V87" s="80">
        <f>'F-proportions'!$E123*'A-projections'!V24</f>
        <v>0</v>
      </c>
      <c r="W87" s="80">
        <f>'F-proportions'!$E123*'A-projections'!W24</f>
        <v>0</v>
      </c>
      <c r="X87" s="80">
        <f>'F-proportions'!$E123*'A-projections'!X24</f>
        <v>0</v>
      </c>
    </row>
    <row r="88" spans="1:24">
      <c r="A88" s="237" t="s">
        <v>381</v>
      </c>
      <c r="B88" s="72" t="s">
        <v>382</v>
      </c>
      <c r="C88" s="88" t="str">
        <f t="shared" si="23"/>
        <v>Best</v>
      </c>
      <c r="D88" s="80">
        <f>'F-proportions'!$E124*'A-projections'!D25</f>
        <v>0</v>
      </c>
      <c r="E88" s="80">
        <f>'F-proportions'!$E124*'A-projections'!E25</f>
        <v>0</v>
      </c>
      <c r="F88" s="80">
        <f>'F-proportions'!$E124*'A-projections'!F25</f>
        <v>0</v>
      </c>
      <c r="G88" s="80">
        <f>'F-proportions'!$E124*'A-projections'!G25</f>
        <v>0</v>
      </c>
      <c r="H88" s="80">
        <f>'F-proportions'!$E124*'A-projections'!H25</f>
        <v>0</v>
      </c>
      <c r="I88" s="80">
        <f>'F-proportions'!$E124*'A-projections'!I25</f>
        <v>0</v>
      </c>
      <c r="J88" s="80">
        <f>'F-proportions'!$E124*'A-projections'!J25</f>
        <v>0</v>
      </c>
      <c r="K88" s="80">
        <f>'F-proportions'!$E124*'A-projections'!K25</f>
        <v>0</v>
      </c>
      <c r="L88" s="80">
        <f>'F-proportions'!$E124*'A-projections'!L25</f>
        <v>0</v>
      </c>
      <c r="M88" s="80">
        <f>'F-proportions'!$E124*'A-projections'!M25</f>
        <v>0</v>
      </c>
      <c r="N88" s="80">
        <f>'F-proportions'!$E124*'A-projections'!N25</f>
        <v>0</v>
      </c>
      <c r="O88" s="80">
        <f>'F-proportions'!$E124*'A-projections'!O25</f>
        <v>0</v>
      </c>
      <c r="P88" s="80">
        <f>'F-proportions'!$E124*'A-projections'!P25</f>
        <v>0</v>
      </c>
      <c r="Q88" s="80">
        <f>'F-proportions'!$E124*'A-projections'!Q25</f>
        <v>0</v>
      </c>
      <c r="R88" s="80">
        <f>'F-proportions'!$E124*'A-projections'!R25</f>
        <v>0</v>
      </c>
      <c r="S88" s="80">
        <f>'F-proportions'!$E124*'A-projections'!S25</f>
        <v>0</v>
      </c>
      <c r="T88" s="80">
        <f>'F-proportions'!$E124*'A-projections'!T25</f>
        <v>0</v>
      </c>
      <c r="U88" s="80">
        <f>'F-proportions'!$E124*'A-projections'!U25</f>
        <v>0</v>
      </c>
      <c r="V88" s="80">
        <f>'F-proportions'!$E124*'A-projections'!V25</f>
        <v>0</v>
      </c>
      <c r="W88" s="80">
        <f>'F-proportions'!$E124*'A-projections'!W25</f>
        <v>0</v>
      </c>
      <c r="X88" s="80">
        <f>'F-proportions'!$E124*'A-projections'!X25</f>
        <v>0</v>
      </c>
    </row>
    <row r="89" spans="1:24">
      <c r="A89" s="237" t="s">
        <v>257</v>
      </c>
      <c r="B89" s="72" t="s">
        <v>194</v>
      </c>
      <c r="C89" s="88" t="str">
        <f t="shared" si="23"/>
        <v>Best</v>
      </c>
      <c r="D89" s="80">
        <f>'F-proportions'!$E125*'A-projections'!D26</f>
        <v>2121.440910250541</v>
      </c>
      <c r="E89" s="80">
        <f>'F-proportions'!$E125*'A-projections'!E26</f>
        <v>2070.6180744221606</v>
      </c>
      <c r="F89" s="80">
        <f>'F-proportions'!$E125*'A-projections'!F26</f>
        <v>2021.902917601386</v>
      </c>
      <c r="G89" s="80">
        <f>'F-proportions'!$E125*'A-projections'!G26</f>
        <v>1975.1114273102298</v>
      </c>
      <c r="H89" s="80">
        <f>'F-proportions'!$E125*'A-projections'!H26</f>
        <v>1930.0817129769837</v>
      </c>
      <c r="I89" s="80">
        <f>'F-proportions'!$E125*'A-projections'!I26</f>
        <v>1892.3544264692123</v>
      </c>
      <c r="J89" s="80">
        <f>'F-proportions'!$E125*'A-projections'!J26</f>
        <v>1855.3816856915962</v>
      </c>
      <c r="K89" s="80">
        <f>'F-proportions'!$E125*'A-projections'!K26</f>
        <v>1819.1483997295329</v>
      </c>
      <c r="L89" s="80">
        <f>'F-proportions'!$E125*'A-projections'!L26</f>
        <v>1783.6397794867109</v>
      </c>
      <c r="M89" s="80">
        <f>'F-proportions'!$E125*'A-projections'!M26</f>
        <v>1748.8413316487447</v>
      </c>
      <c r="N89" s="80">
        <f>'F-proportions'!$E125*'A-projections'!N26</f>
        <v>1714.7388527675387</v>
      </c>
      <c r="O89" s="80">
        <f>'F-proportions'!$E125*'A-projections'!O26</f>
        <v>1681.3184234639559</v>
      </c>
      <c r="P89" s="80">
        <f>'F-proportions'!$E125*'A-projections'!P26</f>
        <v>1648.5664027464454</v>
      </c>
      <c r="Q89" s="80">
        <f>'F-proportions'!$E125*'A-projections'!Q26</f>
        <v>1616.4694224432847</v>
      </c>
      <c r="R89" s="80">
        <f>'F-proportions'!$E125*'A-projections'!R26</f>
        <v>1585.0143817461872</v>
      </c>
      <c r="S89" s="80">
        <f>'F-proportions'!$E125*'A-projections'!S26</f>
        <v>1554.1884418630318</v>
      </c>
      <c r="T89" s="80">
        <f>'F-proportions'!$E125*'A-projections'!T26</f>
        <v>1523.9790207775395</v>
      </c>
      <c r="U89" s="80">
        <f>'F-proportions'!$E125*'A-projections'!U26</f>
        <v>1494.3737881137572</v>
      </c>
      <c r="V89" s="80">
        <f>'F-proportions'!$E125*'A-projections'!V26</f>
        <v>1465.3606601032507</v>
      </c>
      <c r="W89" s="80">
        <f>'F-proportions'!$E125*'A-projections'!W26</f>
        <v>1436.9277946529539</v>
      </c>
      <c r="X89" s="80">
        <f>'F-proportions'!$E125*'A-projections'!X26</f>
        <v>1409.0635865116633</v>
      </c>
    </row>
    <row r="90" spans="1:24">
      <c r="A90" s="237" t="s">
        <v>159</v>
      </c>
      <c r="B90" s="72" t="s">
        <v>203</v>
      </c>
      <c r="C90" s="88" t="str">
        <f t="shared" si="23"/>
        <v>Best</v>
      </c>
      <c r="D90" s="80">
        <f>'F-proportions'!$E126*'A-projections'!D27</f>
        <v>1210876.1484925756</v>
      </c>
      <c r="E90" s="80">
        <f>'F-proportions'!$E126*'A-projections'!E27</f>
        <v>1210876.1484925756</v>
      </c>
      <c r="F90" s="80">
        <f>'F-proportions'!$E126*'A-projections'!F27</f>
        <v>1210876.1484925756</v>
      </c>
      <c r="G90" s="80">
        <f>'F-proportions'!$E126*'A-projections'!G27</f>
        <v>1210876.1484925756</v>
      </c>
      <c r="H90" s="80">
        <f>'F-proportions'!$E126*'A-projections'!H27</f>
        <v>1210876.1484925756</v>
      </c>
      <c r="I90" s="80">
        <f>'F-proportions'!$E126*'A-projections'!I27</f>
        <v>1210876.1484925756</v>
      </c>
      <c r="J90" s="80">
        <f>'F-proportions'!$E126*'A-projections'!J27</f>
        <v>1210876.1484925756</v>
      </c>
      <c r="K90" s="80">
        <f>'F-proportions'!$E126*'A-projections'!K27</f>
        <v>1210876.1484925756</v>
      </c>
      <c r="L90" s="80">
        <f>'F-proportions'!$E126*'A-projections'!L27</f>
        <v>1210876.1484925756</v>
      </c>
      <c r="M90" s="80">
        <f>'F-proportions'!$E126*'A-projections'!M27</f>
        <v>1210876.1484925756</v>
      </c>
      <c r="N90" s="80">
        <f>'F-proportions'!$E126*'A-projections'!N27</f>
        <v>1210876.1484925756</v>
      </c>
      <c r="O90" s="80">
        <f>'F-proportions'!$E126*'A-projections'!O27</f>
        <v>1210876.1484925756</v>
      </c>
      <c r="P90" s="80">
        <f>'F-proportions'!$E126*'A-projections'!P27</f>
        <v>1210876.1484925756</v>
      </c>
      <c r="Q90" s="80">
        <f>'F-proportions'!$E126*'A-projections'!Q27</f>
        <v>1210876.1484925756</v>
      </c>
      <c r="R90" s="80">
        <f>'F-proportions'!$E126*'A-projections'!R27</f>
        <v>1210876.1484925756</v>
      </c>
      <c r="S90" s="80">
        <f>'F-proportions'!$E126*'A-projections'!S27</f>
        <v>1210876.1484925756</v>
      </c>
      <c r="T90" s="80">
        <f>'F-proportions'!$E126*'A-projections'!T27</f>
        <v>1210876.1484925756</v>
      </c>
      <c r="U90" s="80">
        <f>'F-proportions'!$E126*'A-projections'!U27</f>
        <v>1210876.1484925756</v>
      </c>
      <c r="V90" s="80">
        <f>'F-proportions'!$E126*'A-projections'!V27</f>
        <v>1210876.1484925756</v>
      </c>
      <c r="W90" s="80">
        <f>'F-proportions'!$E126*'A-projections'!W27</f>
        <v>1210876.1484925756</v>
      </c>
      <c r="X90" s="80">
        <f>'F-proportions'!$E126*'A-projections'!X27</f>
        <v>1210876.1484925756</v>
      </c>
    </row>
    <row r="91" spans="1:24">
      <c r="A91" s="237" t="s">
        <v>258</v>
      </c>
      <c r="B91" s="72" t="s">
        <v>766</v>
      </c>
      <c r="C91" s="88" t="str">
        <f t="shared" si="23"/>
        <v>Best</v>
      </c>
      <c r="D91" s="80">
        <f>'F-proportions'!$E127*'A-projections'!D28</f>
        <v>269319.24399019429</v>
      </c>
      <c r="E91" s="80">
        <f>'F-proportions'!$E127*'A-projections'!E28</f>
        <v>272012.43643009622</v>
      </c>
      <c r="F91" s="80">
        <f>'F-proportions'!$E127*'A-projections'!F28</f>
        <v>267211.91829439718</v>
      </c>
      <c r="G91" s="80">
        <f>'F-proportions'!$E127*'A-projections'!G28</f>
        <v>269846.4342648412</v>
      </c>
      <c r="H91" s="80">
        <f>'F-proportions'!$E127*'A-projections'!H28</f>
        <v>272506.73134680209</v>
      </c>
      <c r="I91" s="80">
        <f>'F-proportions'!$E127*'A-projections'!I28</f>
        <v>275193.05889067228</v>
      </c>
      <c r="J91" s="80">
        <f>'F-proportions'!$E127*'A-projections'!J28</f>
        <v>277905.66861343721</v>
      </c>
      <c r="K91" s="80">
        <f>'F-proportions'!$E127*'A-projections'!K28</f>
        <v>280644.81462043774</v>
      </c>
      <c r="L91" s="80">
        <f>'F-proportions'!$E127*'A-projections'!L28</f>
        <v>283410.75342732115</v>
      </c>
      <c r="M91" s="80">
        <f>'F-proportions'!$E127*'A-projections'!M28</f>
        <v>286203.74398218369</v>
      </c>
      <c r="N91" s="80">
        <f>'F-proportions'!$E127*'A-projections'!N28</f>
        <v>283133.0378718524</v>
      </c>
      <c r="O91" s="80">
        <f>'F-proportions'!$E127*'A-projections'!O28</f>
        <v>280089.90879256674</v>
      </c>
      <c r="P91" s="80">
        <f>'F-proportions'!$E127*'A-projections'!P28</f>
        <v>277074.03402356547</v>
      </c>
      <c r="Q91" s="80">
        <f>'F-proportions'!$E127*'A-projections'!Q28</f>
        <v>274085.09336703812</v>
      </c>
      <c r="R91" s="80">
        <f>'F-proportions'!$E127*'A-projections'!R28</f>
        <v>271122.76911233162</v>
      </c>
      <c r="S91" s="80">
        <f>'F-proportions'!$E127*'A-projections'!S28</f>
        <v>268186.74600035668</v>
      </c>
      <c r="T91" s="80">
        <f>'F-proportions'!$E127*'A-projections'!T28</f>
        <v>265276.71118818864</v>
      </c>
      <c r="U91" s="80">
        <f>'F-proportions'!$E127*'A-projections'!U28</f>
        <v>262392.35421385989</v>
      </c>
      <c r="V91" s="80">
        <f>'F-proportions'!$E127*'A-projections'!V28</f>
        <v>259533.36696133774</v>
      </c>
      <c r="W91" s="80">
        <f>'F-proportions'!$E127*'A-projections'!W28</f>
        <v>256699.443625685</v>
      </c>
      <c r="X91" s="80">
        <f>'F-proportions'!$E127*'A-projections'!X28</f>
        <v>253890.28067839827</v>
      </c>
    </row>
    <row r="92" spans="1:24">
      <c r="A92" s="237" t="s">
        <v>259</v>
      </c>
      <c r="B92" s="72" t="s">
        <v>263</v>
      </c>
      <c r="C92" s="88" t="str">
        <f t="shared" si="23"/>
        <v>Best</v>
      </c>
      <c r="D92" s="80">
        <f>'F-proportions'!$E128*'A-projections'!D29</f>
        <v>75186.905407227328</v>
      </c>
      <c r="E92" s="80">
        <f>'F-proportions'!$E128*'A-projections'!E29</f>
        <v>77292.138758629677</v>
      </c>
      <c r="F92" s="80">
        <f>'F-proportions'!$E128*'A-projections'!F29</f>
        <v>79456.318643871316</v>
      </c>
      <c r="G92" s="80">
        <f>'F-proportions'!$E128*'A-projections'!G29</f>
        <v>81681.095565899712</v>
      </c>
      <c r="H92" s="80">
        <f>'F-proportions'!$E128*'A-projections'!H29</f>
        <v>83968.166241744897</v>
      </c>
      <c r="I92" s="80">
        <f>'F-proportions'!$E128*'A-projections'!I29</f>
        <v>86319.274896513773</v>
      </c>
      <c r="J92" s="80">
        <f>'F-proportions'!$E128*'A-projections'!J29</f>
        <v>88736.21459361614</v>
      </c>
      <c r="K92" s="80">
        <f>'F-proportions'!$E128*'A-projections'!K29</f>
        <v>91220.828602237409</v>
      </c>
      <c r="L92" s="80">
        <f>'F-proportions'!$E128*'A-projections'!L29</f>
        <v>93775.01180310006</v>
      </c>
      <c r="M92" s="80">
        <f>'F-proportions'!$E128*'A-projections'!M29</f>
        <v>96400.712133586843</v>
      </c>
      <c r="N92" s="80">
        <f>'F-proportions'!$E128*'A-projections'!N29</f>
        <v>99099.932073327276</v>
      </c>
      <c r="O92" s="80">
        <f>'F-proportions'!$E128*'A-projections'!O29</f>
        <v>101874.73017138046</v>
      </c>
      <c r="P92" s="80">
        <f>'F-proportions'!$E128*'A-projections'!P29</f>
        <v>104727.2226161791</v>
      </c>
      <c r="Q92" s="80">
        <f>'F-proportions'!$E128*'A-projections'!Q29</f>
        <v>107659.58484943214</v>
      </c>
      <c r="R92" s="80">
        <f>'F-proportions'!$E128*'A-projections'!R29</f>
        <v>110674.05322521627</v>
      </c>
      <c r="S92" s="80">
        <f>'F-proportions'!$E128*'A-projections'!S29</f>
        <v>113772.92671552231</v>
      </c>
      <c r="T92" s="80">
        <f>'F-proportions'!$E128*'A-projections'!T29</f>
        <v>116958.56866355693</v>
      </c>
      <c r="U92" s="80">
        <f>'F-proportions'!$E128*'A-projections'!U29</f>
        <v>120233.40858613653</v>
      </c>
      <c r="V92" s="80">
        <f>'F-proportions'!$E128*'A-projections'!V29</f>
        <v>123599.94402654834</v>
      </c>
      <c r="W92" s="80">
        <f>'F-proportions'!$E128*'A-projections'!W29</f>
        <v>127060.74245929172</v>
      </c>
      <c r="X92" s="80">
        <f>'F-proportions'!$E128*'A-projections'!X29</f>
        <v>130618.44324815187</v>
      </c>
    </row>
    <row r="93" spans="1:24">
      <c r="A93" s="237" t="s">
        <v>171</v>
      </c>
      <c r="B93" s="72" t="s">
        <v>172</v>
      </c>
      <c r="C93" s="88" t="str">
        <f t="shared" si="23"/>
        <v>Best</v>
      </c>
      <c r="D93" s="80">
        <f>'F-proportions'!$E129*'A-projections'!D30</f>
        <v>813189.15378976217</v>
      </c>
      <c r="E93" s="80">
        <f>'F-proportions'!$E129*'A-projections'!E30</f>
        <v>854985.55169034598</v>
      </c>
      <c r="F93" s="80">
        <f>'F-proportions'!$E129*'A-projections'!F30</f>
        <v>878392.38829303056</v>
      </c>
      <c r="G93" s="80">
        <f>'F-proportions'!$E129*'A-projections'!G30</f>
        <v>902454.61632059037</v>
      </c>
      <c r="H93" s="80">
        <f>'F-proportions'!$E129*'A-projections'!H30</f>
        <v>927190.58673292166</v>
      </c>
      <c r="I93" s="80">
        <f>'F-proportions'!$E129*'A-projections'!I30</f>
        <v>952619.16431679821</v>
      </c>
      <c r="J93" s="80">
        <f>'F-proportions'!$E129*'A-projections'!J30</f>
        <v>959732.64047855313</v>
      </c>
      <c r="K93" s="80">
        <f>'F-proportions'!$E129*'A-projections'!K30</f>
        <v>986605.15441195259</v>
      </c>
      <c r="L93" s="80">
        <f>'F-proportions'!$E129*'A-projections'!L30</f>
        <v>1014230.0987354876</v>
      </c>
      <c r="M93" s="80">
        <f>'F-proportions'!$E129*'A-projections'!M30</f>
        <v>1042628.541500081</v>
      </c>
      <c r="N93" s="80">
        <f>'F-proportions'!$E129*'A-projections'!N30</f>
        <v>1071822.1406620832</v>
      </c>
      <c r="O93" s="80">
        <f>'F-proportions'!$E129*'A-projections'!O30</f>
        <v>1101833.1606006217</v>
      </c>
      <c r="P93" s="80">
        <f>'F-proportions'!$E129*'A-projections'!P30</f>
        <v>1132684.4890974392</v>
      </c>
      <c r="Q93" s="80">
        <f>'F-proportions'!$E129*'A-projections'!Q30</f>
        <v>1164399.6547921675</v>
      </c>
      <c r="R93" s="80">
        <f>'F-proportions'!$E129*'A-projections'!R30</f>
        <v>1197002.8451263483</v>
      </c>
      <c r="S93" s="80">
        <f>'F-proportions'!$E129*'A-projections'!S30</f>
        <v>1230518.9247898858</v>
      </c>
      <c r="T93" s="80">
        <f>'F-proportions'!$E129*'A-projections'!T30</f>
        <v>1264973.4546840028</v>
      </c>
      <c r="U93" s="80">
        <f>'F-proportions'!$E129*'A-projections'!U30</f>
        <v>1300392.7114151549</v>
      </c>
      <c r="V93" s="80">
        <f>'F-proportions'!$E129*'A-projections'!V30</f>
        <v>1336803.7073347792</v>
      </c>
      <c r="W93" s="80">
        <f>'F-proportions'!$E129*'A-projections'!W30</f>
        <v>1374234.211140153</v>
      </c>
      <c r="X93" s="80">
        <f>'F-proportions'!$E129*'A-projections'!X30</f>
        <v>1412712.7690520776</v>
      </c>
    </row>
    <row r="94" spans="1:24">
      <c r="A94" s="237" t="s">
        <v>260</v>
      </c>
      <c r="B94" s="72" t="s">
        <v>264</v>
      </c>
      <c r="C94" s="88" t="str">
        <f t="shared" si="23"/>
        <v>Best</v>
      </c>
      <c r="D94" s="80">
        <f>'F-proportions'!$E130*'A-projections'!D31</f>
        <v>65464.9469628429</v>
      </c>
      <c r="E94" s="80">
        <f>'F-proportions'!$E130*'A-projections'!E31</f>
        <v>64810.297493214472</v>
      </c>
      <c r="F94" s="80">
        <f>'F-proportions'!$E130*'A-projections'!F31</f>
        <v>64162.194518282318</v>
      </c>
      <c r="G94" s="80">
        <f>'F-proportions'!$E130*'A-projections'!G31</f>
        <v>72974.972980782492</v>
      </c>
      <c r="H94" s="80">
        <f>'F-proportions'!$E130*'A-projections'!H31</f>
        <v>72339.767255051498</v>
      </c>
      <c r="I94" s="80">
        <f>'F-proportions'!$E130*'A-projections'!I31</f>
        <v>71710.913586577808</v>
      </c>
      <c r="J94" s="80">
        <f>'F-proportions'!$E130*'A-projections'!J31</f>
        <v>71088.348454788851</v>
      </c>
      <c r="K94" s="80">
        <f>'F-proportions'!$E130*'A-projections'!K31</f>
        <v>70472.00897431781</v>
      </c>
      <c r="L94" s="80">
        <f>'F-proportions'!$E130*'A-projections'!L31</f>
        <v>69861.83288865145</v>
      </c>
      <c r="M94" s="80">
        <f>'F-proportions'!$E130*'A-projections'!M31</f>
        <v>69257.758563841766</v>
      </c>
      <c r="N94" s="80">
        <f>'F-proportions'!$E130*'A-projections'!N31</f>
        <v>68659.724982280182</v>
      </c>
      <c r="O94" s="80">
        <f>'F-proportions'!$E130*'A-projections'!O31</f>
        <v>68067.671736534205</v>
      </c>
      <c r="P94" s="80">
        <f>'F-proportions'!$E130*'A-projections'!P31</f>
        <v>67481.539023245699</v>
      </c>
      <c r="Q94" s="80">
        <f>'F-proportions'!$E130*'A-projections'!Q31</f>
        <v>66901.267637090059</v>
      </c>
      <c r="R94" s="80">
        <f>'F-proportions'!$E130*'A-projections'!R31</f>
        <v>66326.798964795991</v>
      </c>
      <c r="S94" s="80">
        <f>'F-proportions'!$E130*'A-projections'!S31</f>
        <v>65758.074979224853</v>
      </c>
      <c r="T94" s="80">
        <f>'F-proportions'!$E130*'A-projections'!T31</f>
        <v>65195.038233509447</v>
      </c>
      <c r="U94" s="80">
        <f>'F-proportions'!$E130*'A-projections'!U31</f>
        <v>64637.63185525118</v>
      </c>
      <c r="V94" s="80">
        <f>'F-proportions'!$E130*'A-projections'!V31</f>
        <v>64085.799540775501</v>
      </c>
      <c r="W94" s="80">
        <f>'F-proportions'!$E130*'A-projections'!W31</f>
        <v>63539.485549444566</v>
      </c>
      <c r="X94" s="80">
        <f>'F-proportions'!$E130*'A-projections'!X31</f>
        <v>62998.634698026959</v>
      </c>
    </row>
    <row r="95" spans="1:24" s="212" customFormat="1">
      <c r="A95" s="237" t="s">
        <v>175</v>
      </c>
      <c r="B95" s="72" t="s">
        <v>373</v>
      </c>
      <c r="C95" s="88" t="str">
        <f t="shared" si="23"/>
        <v>Best</v>
      </c>
      <c r="D95" s="80">
        <f>'F-proportions'!$E131*'A-projections'!D32</f>
        <v>12688.280261158752</v>
      </c>
      <c r="E95" s="80">
        <f>'F-proportions'!$E131*'A-projections'!E32</f>
        <v>12932.464647673738</v>
      </c>
      <c r="F95" s="80">
        <f>'F-proportions'!$E131*'A-projections'!F32</f>
        <v>13181.348332548345</v>
      </c>
      <c r="G95" s="80">
        <f>'F-proportions'!$E131*'A-projections'!G32</f>
        <v>13444.975299199314</v>
      </c>
      <c r="H95" s="80">
        <f>'F-proportions'!$E131*'A-projections'!H32</f>
        <v>13713.874805183303</v>
      </c>
      <c r="I95" s="80">
        <f>'F-proportions'!$E131*'A-projections'!I32</f>
        <v>13988.152301286966</v>
      </c>
      <c r="J95" s="80">
        <f>'F-proportions'!$E131*'A-projections'!J32</f>
        <v>14267.915347312706</v>
      </c>
      <c r="K95" s="80">
        <f>'F-proportions'!$E131*'A-projections'!K32</f>
        <v>14553.273654258961</v>
      </c>
      <c r="L95" s="80">
        <f>'F-proportions'!$E131*'A-projections'!L32</f>
        <v>14844.339127344145</v>
      </c>
      <c r="M95" s="80">
        <f>'F-proportions'!$E131*'A-projections'!M32</f>
        <v>15156.070249018367</v>
      </c>
      <c r="N95" s="80">
        <f>'F-proportions'!$E131*'A-projections'!N32</f>
        <v>15474.347724247753</v>
      </c>
      <c r="O95" s="80">
        <f>'F-proportions'!$E131*'A-projections'!O32</f>
        <v>15799.309026456956</v>
      </c>
      <c r="P95" s="80">
        <f>'F-proportions'!$E131*'A-projections'!P32</f>
        <v>16131.094516012547</v>
      </c>
      <c r="Q95" s="80">
        <f>'F-proportions'!$E131*'A-projections'!Q32</f>
        <v>16469.847500848809</v>
      </c>
      <c r="R95" s="80">
        <f>'F-proportions'!$E131*'A-projections'!R32</f>
        <v>16815.714298366627</v>
      </c>
      <c r="S95" s="80">
        <f>'F-proportions'!$E131*'A-projections'!S32</f>
        <v>17168.844298632328</v>
      </c>
      <c r="T95" s="80">
        <f>'F-proportions'!$E131*'A-projections'!T32</f>
        <v>17529.390028903606</v>
      </c>
      <c r="U95" s="80">
        <f>'F-proportions'!$E131*'A-projections'!U32</f>
        <v>17897.507219510582</v>
      </c>
      <c r="V95" s="80">
        <f>'F-proportions'!$E131*'A-projections'!V32</f>
        <v>18273.354871120304</v>
      </c>
      <c r="W95" s="80">
        <f>'F-proportions'!$E131*'A-projections'!W32</f>
        <v>18657.095323413825</v>
      </c>
      <c r="X95" s="80">
        <f>'F-proportions'!$E131*'A-projections'!X32</f>
        <v>19048.894325205518</v>
      </c>
    </row>
    <row r="96" spans="1:24" s="212" customFormat="1">
      <c r="A96" s="237" t="s">
        <v>189</v>
      </c>
      <c r="B96" s="72" t="s">
        <v>190</v>
      </c>
      <c r="C96" s="88" t="str">
        <f t="shared" si="23"/>
        <v>Best</v>
      </c>
      <c r="D96" s="80">
        <f>'F-proportions'!$E132*'A-projections'!D33</f>
        <v>42083.994081566299</v>
      </c>
      <c r="E96" s="80">
        <f>'F-proportions'!$E132*'A-projections'!E33</f>
        <v>42715.253992789796</v>
      </c>
      <c r="F96" s="80">
        <f>'F-proportions'!$E132*'A-projections'!F33</f>
        <v>43355.982802681632</v>
      </c>
      <c r="G96" s="80">
        <f>'F-proportions'!$E132*'A-projections'!G33</f>
        <v>44006.32254472185</v>
      </c>
      <c r="H96" s="80">
        <f>'F-proportions'!$E132*'A-projections'!H33</f>
        <v>44666.41738289268</v>
      </c>
      <c r="I96" s="80">
        <f>'F-proportions'!$E132*'A-projections'!I33</f>
        <v>45336.413643636057</v>
      </c>
      <c r="J96" s="80">
        <f>'F-proportions'!$E132*'A-projections'!J33</f>
        <v>46016.459848290593</v>
      </c>
      <c r="K96" s="80">
        <f>'F-proportions'!$E132*'A-projections'!K33</f>
        <v>46706.706746014941</v>
      </c>
      <c r="L96" s="80">
        <f>'F-proportions'!$E132*'A-projections'!L33</f>
        <v>47407.307347205162</v>
      </c>
      <c r="M96" s="80">
        <f>'F-proportions'!$E132*'A-projections'!M33</f>
        <v>48118.416957413239</v>
      </c>
      <c r="N96" s="80">
        <f>'F-proportions'!$E132*'A-projections'!N33</f>
        <v>48840.193211774436</v>
      </c>
      <c r="O96" s="80">
        <f>'F-proportions'!$E132*'A-projections'!O33</f>
        <v>49572.79610995105</v>
      </c>
      <c r="P96" s="80">
        <f>'F-proportions'!$E132*'A-projections'!P33</f>
        <v>50316.388051600305</v>
      </c>
      <c r="Q96" s="80">
        <f>'F-proportions'!$E132*'A-projections'!Q33</f>
        <v>51071.133872374303</v>
      </c>
      <c r="R96" s="80">
        <f>'F-proportions'!$E132*'A-projections'!R33</f>
        <v>51837.200880459925</v>
      </c>
      <c r="S96" s="80">
        <f>'F-proportions'!$E132*'A-projections'!S33</f>
        <v>52614.758893666811</v>
      </c>
      <c r="T96" s="80">
        <f>'F-proportions'!$E132*'A-projections'!T33</f>
        <v>53403.980277071809</v>
      </c>
      <c r="U96" s="80">
        <f>'F-proportions'!$E132*'A-projections'!U33</f>
        <v>54205.039981227885</v>
      </c>
      <c r="V96" s="80">
        <f>'F-proportions'!$E132*'A-projections'!V33</f>
        <v>55018.115580946287</v>
      </c>
      <c r="W96" s="80">
        <f>'F-proportions'!$E132*'A-projections'!W33</f>
        <v>55843.387314660482</v>
      </c>
      <c r="X96" s="80">
        <f>'F-proportions'!$E132*'A-projections'!X33</f>
        <v>56681.038124380379</v>
      </c>
    </row>
    <row r="97" spans="1:26" s="212" customFormat="1">
      <c r="A97" s="237" t="s">
        <v>262</v>
      </c>
      <c r="B97" s="72" t="s">
        <v>265</v>
      </c>
      <c r="C97" s="88" t="str">
        <f t="shared" si="23"/>
        <v>Best</v>
      </c>
      <c r="D97" s="80">
        <f>'F-proportions'!$E133*'A-projections'!D34</f>
        <v>495.42903857357925</v>
      </c>
      <c r="E97" s="80">
        <f>'F-proportions'!$E133*'A-projections'!E34</f>
        <v>492.48838105851064</v>
      </c>
      <c r="F97" s="80">
        <f>'F-proportions'!$E133*'A-projections'!F34</f>
        <v>491.0594276447668</v>
      </c>
      <c r="G97" s="80">
        <f>'F-proportions'!$E133*'A-projections'!G34</f>
        <v>490.93148179925998</v>
      </c>
      <c r="H97" s="80">
        <f>'F-proportions'!$E133*'A-projections'!H34</f>
        <v>491.92569235509745</v>
      </c>
      <c r="I97" s="80">
        <f>'F-proportions'!$E133*'A-projections'!I34</f>
        <v>493.89028031994508</v>
      </c>
      <c r="J97" s="80">
        <f>'F-proportions'!$E133*'A-projections'!J34</f>
        <v>496.69648171733729</v>
      </c>
      <c r="K97" s="80">
        <f>'F-proportions'!$E133*'A-projections'!K34</f>
        <v>500.23509905680146</v>
      </c>
      <c r="L97" s="80">
        <f>'F-proportions'!$E133*'A-projections'!L34</f>
        <v>504.41357013930178</v>
      </c>
      <c r="M97" s="80">
        <f>'F-proportions'!$E133*'A-projections'!M34</f>
        <v>509.15347659854257</v>
      </c>
      <c r="N97" s="80">
        <f>'F-proportions'!$E133*'A-projections'!N34</f>
        <v>514.38842621859919</v>
      </c>
      <c r="O97" s="80">
        <f>'F-proportions'!$E133*'A-projections'!O34</f>
        <v>520.06225296229502</v>
      </c>
      <c r="P97" s="80">
        <f>'F-proportions'!$E133*'A-projections'!P34</f>
        <v>526.12748705458353</v>
      </c>
      <c r="Q97" s="80">
        <f>'F-proportions'!$E133*'A-projections'!Q34</f>
        <v>532.5440546135784</v>
      </c>
      <c r="R97" s="80">
        <f>'F-proportions'!$E133*'A-projections'!R34</f>
        <v>539.27817239798162</v>
      </c>
      <c r="S97" s="80">
        <f>'F-proportions'!$E133*'A-projections'!S34</f>
        <v>546.30140840437116</v>
      </c>
      <c r="T97" s="80">
        <f>'F-proportions'!$E133*'A-projections'!T34</f>
        <v>553.58988343779333</v>
      </c>
      <c r="U97" s="80">
        <f>'F-proportions'!$E133*'A-projections'!U34</f>
        <v>561.12359251061343</v>
      </c>
      <c r="V97" s="80">
        <f>'F-proportions'!$E133*'A-projections'!V34</f>
        <v>568.88582809633783</v>
      </c>
      <c r="W97" s="80">
        <f>'F-proportions'!$E133*'A-projections'!W34</f>
        <v>576.86268996113836</v>
      </c>
      <c r="X97" s="80">
        <f>'F-proportions'!$E133*'A-projections'!X34</f>
        <v>585.04266858740755</v>
      </c>
    </row>
    <row r="98" spans="1:26" s="212" customFormat="1">
      <c r="A98" s="237"/>
      <c r="B98" s="72" t="s">
        <v>1015</v>
      </c>
      <c r="C98" s="88" t="str">
        <f>C66</f>
        <v>Best</v>
      </c>
      <c r="D98" s="80">
        <f>'F-proportions'!$E134*'A-projections'!D35</f>
        <v>0</v>
      </c>
      <c r="E98" s="80">
        <f>'F-proportions'!$E134*'A-projections'!E35</f>
        <v>0</v>
      </c>
      <c r="F98" s="80">
        <f>'F-proportions'!$E134*'A-projections'!F35</f>
        <v>0</v>
      </c>
      <c r="G98" s="80">
        <f>'F-proportions'!$E134*'A-projections'!G35</f>
        <v>0</v>
      </c>
      <c r="H98" s="80">
        <f>'F-proportions'!$E134*'A-projections'!H35</f>
        <v>0</v>
      </c>
      <c r="I98" s="80">
        <f>'F-proportions'!$E134*'A-projections'!I35</f>
        <v>0</v>
      </c>
      <c r="J98" s="80">
        <f>'F-proportions'!$E134*'A-projections'!J35</f>
        <v>0</v>
      </c>
      <c r="K98" s="80">
        <f>'F-proportions'!$E134*'A-projections'!K35</f>
        <v>0</v>
      </c>
      <c r="L98" s="80">
        <f>'F-proportions'!$E134*'A-projections'!L35</f>
        <v>0</v>
      </c>
      <c r="M98" s="80">
        <f>'F-proportions'!$E134*'A-projections'!M35</f>
        <v>0</v>
      </c>
      <c r="N98" s="80">
        <f>'F-proportions'!$E134*'A-projections'!N35</f>
        <v>0</v>
      </c>
      <c r="O98" s="80">
        <f>'F-proportions'!$E134*'A-projections'!O35</f>
        <v>0</v>
      </c>
      <c r="P98" s="80">
        <f>'F-proportions'!$E134*'A-projections'!P35</f>
        <v>0</v>
      </c>
      <c r="Q98" s="80">
        <f>'F-proportions'!$E134*'A-projections'!Q35</f>
        <v>0</v>
      </c>
      <c r="R98" s="80">
        <f>'F-proportions'!$E134*'A-projections'!R35</f>
        <v>0</v>
      </c>
      <c r="S98" s="80">
        <f>'F-proportions'!$E134*'A-projections'!S35</f>
        <v>0</v>
      </c>
      <c r="T98" s="80">
        <f>'F-proportions'!$E134*'A-projections'!T35</f>
        <v>0</v>
      </c>
      <c r="U98" s="80">
        <f>'F-proportions'!$E134*'A-projections'!U35</f>
        <v>0</v>
      </c>
      <c r="V98" s="80">
        <f>'F-proportions'!$E134*'A-projections'!V35</f>
        <v>0</v>
      </c>
      <c r="W98" s="80">
        <f>'F-proportions'!$E134*'A-projections'!W35</f>
        <v>0</v>
      </c>
      <c r="X98" s="80">
        <f>'F-proportions'!$E134*'A-projections'!X35</f>
        <v>0</v>
      </c>
    </row>
    <row r="99" spans="1:26" s="433" customFormat="1" ht="15">
      <c r="A99" s="434"/>
      <c r="B99" s="435" t="s">
        <v>748</v>
      </c>
      <c r="C99" s="436"/>
      <c r="D99" s="437">
        <f>ROUND(SUM(D70:D98)/1000,-1)</f>
        <v>2630</v>
      </c>
      <c r="E99" s="437">
        <f t="shared" ref="E99" si="24">ROUND(SUM(E70:E98)/1000,-1)</f>
        <v>2680</v>
      </c>
      <c r="F99" s="437">
        <f t="shared" ref="F99" si="25">ROUND(SUM(F70:F98)/1000,-1)</f>
        <v>2700</v>
      </c>
      <c r="G99" s="437">
        <f t="shared" ref="G99" si="26">ROUND(SUM(G70:G98)/1000,-1)</f>
        <v>2740</v>
      </c>
      <c r="H99" s="437">
        <f t="shared" ref="H99" si="27">ROUND(SUM(H70:H98)/1000,-1)</f>
        <v>2770</v>
      </c>
      <c r="I99" s="437">
        <f t="shared" ref="I99" si="28">ROUND(SUM(I70:I98)/1000,-1)</f>
        <v>2810</v>
      </c>
      <c r="J99" s="437">
        <f t="shared" ref="J99" si="29">ROUND(SUM(J70:J98)/1000,-1)</f>
        <v>2830</v>
      </c>
      <c r="K99" s="437">
        <f t="shared" ref="K99" si="30">ROUND(SUM(K70:K98)/1000,-1)</f>
        <v>2860</v>
      </c>
      <c r="L99" s="437">
        <f t="shared" ref="L99" si="31">ROUND(SUM(L70:L98)/1000,-1)</f>
        <v>2900</v>
      </c>
      <c r="M99" s="437">
        <f t="shared" ref="M99" si="32">ROUND(SUM(M70:M98)/1000,-1)</f>
        <v>2940</v>
      </c>
      <c r="N99" s="437">
        <f t="shared" ref="N99" si="33">ROUND(SUM(N70:N98)/1000,-1)</f>
        <v>2980</v>
      </c>
      <c r="O99" s="437">
        <f t="shared" ref="O99" si="34">ROUND(SUM(O70:O98)/1000,-1)</f>
        <v>3010</v>
      </c>
      <c r="P99" s="437">
        <f t="shared" ref="P99" si="35">ROUND(SUM(P70:P98)/1000,-1)</f>
        <v>3050</v>
      </c>
      <c r="Q99" s="437">
        <f t="shared" ref="Q99" si="36">ROUND(SUM(Q70:Q98)/1000,-1)</f>
        <v>3090</v>
      </c>
      <c r="R99" s="437">
        <f t="shared" ref="R99" si="37">ROUND(SUM(R70:R98)/1000,-1)</f>
        <v>3140</v>
      </c>
      <c r="S99" s="437">
        <f t="shared" ref="S99" si="38">ROUND(SUM(S70:S98)/1000,-1)</f>
        <v>3180</v>
      </c>
      <c r="T99" s="437">
        <f t="shared" ref="T99" si="39">ROUND(SUM(T70:T98)/1000,-1)</f>
        <v>3230</v>
      </c>
      <c r="U99" s="437">
        <f t="shared" ref="U99" si="40">ROUND(SUM(U70:U98)/1000,-1)</f>
        <v>3270</v>
      </c>
      <c r="V99" s="437">
        <f t="shared" ref="V99" si="41">ROUND(SUM(V70:V98)/1000,-1)</f>
        <v>3320</v>
      </c>
      <c r="W99" s="437">
        <f t="shared" ref="W99" si="42">ROUND(SUM(W70:W98)/1000,-1)</f>
        <v>3380</v>
      </c>
      <c r="X99" s="437">
        <f t="shared" ref="X99" si="43">ROUND(SUM(X70:X98)/1000,-1)</f>
        <v>3430</v>
      </c>
    </row>
    <row r="100" spans="1:26" s="212" customFormat="1">
      <c r="B100" s="216"/>
      <c r="C100" s="216"/>
      <c r="D100" s="81"/>
      <c r="E100" s="81"/>
      <c r="F100" s="81"/>
      <c r="G100" s="81"/>
      <c r="H100" s="82"/>
      <c r="I100" s="83"/>
      <c r="J100" s="84"/>
      <c r="K100" s="85"/>
      <c r="L100" s="83"/>
      <c r="M100" s="86"/>
      <c r="N100" s="86"/>
      <c r="O100" s="86"/>
      <c r="P100" s="86"/>
      <c r="Q100" s="86"/>
      <c r="R100" s="86"/>
      <c r="S100" s="86"/>
      <c r="T100" s="86"/>
      <c r="U100" s="86"/>
      <c r="V100" s="86"/>
      <c r="W100" s="86"/>
      <c r="X100" s="86"/>
    </row>
    <row r="101" spans="1:26" s="241" customFormat="1" ht="15.75">
      <c r="A101" s="430" t="s">
        <v>741</v>
      </c>
      <c r="Z101" s="37"/>
    </row>
    <row r="102" spans="1:26">
      <c r="A102" s="237" t="s">
        <v>21</v>
      </c>
      <c r="B102" s="72" t="s">
        <v>198</v>
      </c>
      <c r="C102" s="88" t="str">
        <f t="shared" ref="C102:C129" si="44">C70</f>
        <v>Best</v>
      </c>
      <c r="D102" s="80">
        <f>'F-proportions'!$F106*'A-projections'!D7</f>
        <v>30.093323865996979</v>
      </c>
      <c r="E102" s="80">
        <f>'F-proportions'!$F106*'A-projections'!E7</f>
        <v>31.114546195591675</v>
      </c>
      <c r="F102" s="80">
        <f>'F-proportions'!$F106*'A-projections'!F7</f>
        <v>32.171511306722181</v>
      </c>
      <c r="G102" s="80">
        <f>'F-proportions'!$F106*'A-projections'!G7</f>
        <v>33.265470196742257</v>
      </c>
      <c r="H102" s="80">
        <f>'F-proportions'!$F106*'A-projections'!H7</f>
        <v>34.397717647913034</v>
      </c>
      <c r="I102" s="80">
        <f>'F-proportions'!$F106*'A-projections'!I7</f>
        <v>35.569593759874785</v>
      </c>
      <c r="J102" s="80">
        <f>'F-proportions'!$F106*'A-projections'!J7</f>
        <v>36.782485535755207</v>
      </c>
      <c r="K102" s="80">
        <f>'F-proportions'!$F106*'A-projections'!K7</f>
        <v>38.037828523791433</v>
      </c>
      <c r="L102" s="80">
        <f>'F-proportions'!$F106*'A-projections'!L7</f>
        <v>39.337108516408932</v>
      </c>
      <c r="M102" s="80">
        <f>'F-proportions'!$F106*'A-projections'!M7</f>
        <v>40.681863308768044</v>
      </c>
      <c r="N102" s="80">
        <f>'F-proportions'!$F106*'A-projections'!N7</f>
        <v>42.073684518859721</v>
      </c>
      <c r="O102" s="80">
        <f>'F-proportions'!$F106*'A-projections'!O7</f>
        <v>43.514219471304614</v>
      </c>
      <c r="P102" s="80">
        <f>'F-proportions'!$F106*'A-projections'!P7</f>
        <v>45.005173147085074</v>
      </c>
      <c r="Q102" s="80">
        <f>'F-proportions'!$F106*'A-projections'!Q7</f>
        <v>46.548310201517843</v>
      </c>
      <c r="R102" s="80">
        <f>'F-proportions'!$F106*'A-projections'!R7</f>
        <v>48.145457052855768</v>
      </c>
      <c r="S102" s="80">
        <f>'F-proportions'!$F106*'A-projections'!S7</f>
        <v>49.798504043990519</v>
      </c>
      <c r="T102" s="80">
        <f>'F-proportions'!$F106*'A-projections'!T7</f>
        <v>51.509407679814991</v>
      </c>
      <c r="U102" s="80">
        <f>'F-proportions'!$F106*'A-projections'!U7</f>
        <v>53.280192942893315</v>
      </c>
      <c r="V102" s="80">
        <f>'F-proportions'!$F106*'A-projections'!V7</f>
        <v>55.112955690179376</v>
      </c>
      <c r="W102" s="80">
        <f>'F-proportions'!$F106*'A-projections'!W7</f>
        <v>57.009865133620444</v>
      </c>
      <c r="X102" s="80">
        <f>'F-proportions'!$F106*'A-projections'!X7</f>
        <v>58.973166407581964</v>
      </c>
    </row>
    <row r="103" spans="1:26">
      <c r="A103" s="237" t="s">
        <v>29</v>
      </c>
      <c r="B103" s="72" t="s">
        <v>30</v>
      </c>
      <c r="C103" s="88" t="str">
        <f t="shared" si="44"/>
        <v>Best</v>
      </c>
      <c r="D103" s="80">
        <f>'F-proportions'!$F107*'A-projections'!D8</f>
        <v>73.873324994574077</v>
      </c>
      <c r="E103" s="80">
        <f>'F-proportions'!$F107*'A-projections'!E8</f>
        <v>71.657125244736847</v>
      </c>
      <c r="F103" s="80">
        <f>'F-proportions'!$F107*'A-projections'!F8</f>
        <v>69.507411487394734</v>
      </c>
      <c r="G103" s="80">
        <f>'F-proportions'!$F107*'A-projections'!G8</f>
        <v>67.422189142772908</v>
      </c>
      <c r="H103" s="80">
        <f>'F-proportions'!$F107*'A-projections'!H8</f>
        <v>65.399523468489704</v>
      </c>
      <c r="I103" s="80">
        <f>'F-proportions'!$F107*'A-projections'!I8</f>
        <v>63.437537764435</v>
      </c>
      <c r="J103" s="80">
        <f>'F-proportions'!$F107*'A-projections'!J8</f>
        <v>61.53441163150196</v>
      </c>
      <c r="K103" s="80">
        <f>'F-proportions'!$F107*'A-projections'!K8</f>
        <v>61.53441163150196</v>
      </c>
      <c r="L103" s="80">
        <f>'F-proportions'!$F107*'A-projections'!L8</f>
        <v>61.53441163150196</v>
      </c>
      <c r="M103" s="80">
        <f>'F-proportions'!$F107*'A-projections'!M8</f>
        <v>61.53441163150196</v>
      </c>
      <c r="N103" s="80">
        <f>'F-proportions'!$F107*'A-projections'!N8</f>
        <v>61.53441163150196</v>
      </c>
      <c r="O103" s="80">
        <f>'F-proportions'!$F107*'A-projections'!O8</f>
        <v>61.53441163150196</v>
      </c>
      <c r="P103" s="80">
        <f>'F-proportions'!$F107*'A-projections'!P8</f>
        <v>61.53441163150196</v>
      </c>
      <c r="Q103" s="80">
        <f>'F-proportions'!$F107*'A-projections'!Q8</f>
        <v>61.53441163150196</v>
      </c>
      <c r="R103" s="80">
        <f>'F-proportions'!$F107*'A-projections'!R8</f>
        <v>61.53441163150196</v>
      </c>
      <c r="S103" s="80">
        <f>'F-proportions'!$F107*'A-projections'!S8</f>
        <v>61.53441163150196</v>
      </c>
      <c r="T103" s="80">
        <f>'F-proportions'!$F107*'A-projections'!T8</f>
        <v>61.53441163150196</v>
      </c>
      <c r="U103" s="80">
        <f>'F-proportions'!$F107*'A-projections'!U8</f>
        <v>61.53441163150196</v>
      </c>
      <c r="V103" s="80">
        <f>'F-proportions'!$F107*'A-projections'!V8</f>
        <v>61.53441163150196</v>
      </c>
      <c r="W103" s="80">
        <f>'F-proportions'!$F107*'A-projections'!W8</f>
        <v>61.53441163150196</v>
      </c>
      <c r="X103" s="80">
        <f>'F-proportions'!$F107*'A-projections'!X8</f>
        <v>61.53441163150196</v>
      </c>
    </row>
    <row r="104" spans="1:26">
      <c r="A104" s="237" t="s">
        <v>33</v>
      </c>
      <c r="B104" s="72" t="s">
        <v>34</v>
      </c>
      <c r="C104" s="88" t="str">
        <f t="shared" si="44"/>
        <v>Best</v>
      </c>
      <c r="D104" s="80">
        <f>'F-proportions'!$F108*'A-projections'!D9</f>
        <v>439.83476742525437</v>
      </c>
      <c r="E104" s="80">
        <f>'F-proportions'!$F108*'A-projections'!E9</f>
        <v>458.95943683655724</v>
      </c>
      <c r="F104" s="80">
        <f>'F-proportions'!$F108*'A-projections'!F9</f>
        <v>479.69275046045118</v>
      </c>
      <c r="G104" s="80">
        <f>'F-proportions'!$F108*'A-projections'!G9</f>
        <v>502.15526223916277</v>
      </c>
      <c r="H104" s="80">
        <f>'F-proportions'!$F108*'A-projections'!H9</f>
        <v>526.47682699100415</v>
      </c>
      <c r="I104" s="80">
        <f>'F-proportions'!$F108*'A-projections'!I9</f>
        <v>552.79731575990127</v>
      </c>
      <c r="J104" s="80">
        <f>'F-proportions'!$F108*'A-projections'!J9</f>
        <v>581.26738624703125</v>
      </c>
      <c r="K104" s="80">
        <f>'F-proportions'!$F108*'A-projections'!K9</f>
        <v>612.04931256566147</v>
      </c>
      <c r="L104" s="80">
        <f>'F-proportions'!$F108*'A-projections'!L9</f>
        <v>645.31787888684994</v>
      </c>
      <c r="M104" s="80">
        <f>'F-proportions'!$F108*'A-projections'!M9</f>
        <v>681.26134189537174</v>
      </c>
      <c r="N104" s="80">
        <f>'F-proportions'!$F108*'A-projections'!N9</f>
        <v>720.08246735402588</v>
      </c>
      <c r="O104" s="80">
        <f>'F-proportions'!$F108*'A-projections'!O9</f>
        <v>761.99964648243724</v>
      </c>
      <c r="P104" s="80">
        <f>'F-proportions'!$F108*'A-projections'!P9</f>
        <v>807.2480982958308</v>
      </c>
      <c r="Q104" s="80">
        <f>'F-proportions'!$F108*'A-projections'!Q9</f>
        <v>856.08116452246247</v>
      </c>
      <c r="R104" s="80">
        <f>'F-proportions'!$F108*'A-projections'!R9</f>
        <v>908.77170422802283</v>
      </c>
      <c r="S104" s="80">
        <f>'F-proportions'!$F108*'A-projections'!S9</f>
        <v>965.61359582421073</v>
      </c>
      <c r="T104" s="80">
        <f>'F-proportions'!$F108*'A-projections'!T9</f>
        <v>1026.9233547298147</v>
      </c>
      <c r="U104" s="80">
        <f>'F-proportions'!$F108*'A-projections'!U9</f>
        <v>1093.0418755893024</v>
      </c>
      <c r="V104" s="80">
        <f>'F-proportions'!$F108*'A-projections'!V9</f>
        <v>1164.3363086395993</v>
      </c>
      <c r="W104" s="80">
        <f>'F-proportions'!$F108*'A-projections'!W9</f>
        <v>1241.2020805542181</v>
      </c>
      <c r="X104" s="80">
        <f>'F-proportions'!$F108*'A-projections'!X9</f>
        <v>1324.0650708892451</v>
      </c>
    </row>
    <row r="105" spans="1:26">
      <c r="A105" s="237" t="s">
        <v>43</v>
      </c>
      <c r="B105" s="72" t="s">
        <v>44</v>
      </c>
      <c r="C105" s="88" t="str">
        <f t="shared" si="44"/>
        <v>Best</v>
      </c>
      <c r="D105" s="80">
        <f>'F-proportions'!$F109*'A-projections'!D10</f>
        <v>14.324925484747748</v>
      </c>
      <c r="E105" s="80">
        <f>'F-proportions'!$F109*'A-projections'!E10</f>
        <v>14.468174739595225</v>
      </c>
      <c r="F105" s="80">
        <f>'F-proportions'!$F109*'A-projections'!F10</f>
        <v>14.612856486991177</v>
      </c>
      <c r="G105" s="80">
        <f>'F-proportions'!$F109*'A-projections'!G10</f>
        <v>14.758985051861089</v>
      </c>
      <c r="H105" s="80">
        <f>'F-proportions'!$F109*'A-projections'!H10</f>
        <v>14.906574902379701</v>
      </c>
      <c r="I105" s="80">
        <f>'F-proportions'!$F109*'A-projections'!I10</f>
        <v>15.055640651403497</v>
      </c>
      <c r="J105" s="80">
        <f>'F-proportions'!$F109*'A-projections'!J10</f>
        <v>15.206197057917532</v>
      </c>
      <c r="K105" s="80">
        <f>'F-proportions'!$F109*'A-projections'!K10</f>
        <v>15.358259028496704</v>
      </c>
      <c r="L105" s="80">
        <f>'F-proportions'!$F109*'A-projections'!L10</f>
        <v>15.511841618781673</v>
      </c>
      <c r="M105" s="80">
        <f>'F-proportions'!$F109*'A-projections'!M10</f>
        <v>15.666960034969492</v>
      </c>
      <c r="N105" s="80">
        <f>'F-proportions'!$F109*'A-projections'!N10</f>
        <v>15.510290434619799</v>
      </c>
      <c r="O105" s="80">
        <f>'F-proportions'!$F109*'A-projections'!O10</f>
        <v>15.355187530273604</v>
      </c>
      <c r="P105" s="80">
        <f>'F-proportions'!$F109*'A-projections'!P10</f>
        <v>15.201635654970868</v>
      </c>
      <c r="Q105" s="80">
        <f>'F-proportions'!$F109*'A-projections'!Q10</f>
        <v>15.049619298421156</v>
      </c>
      <c r="R105" s="80">
        <f>'F-proportions'!$F109*'A-projections'!R10</f>
        <v>14.899123105436944</v>
      </c>
      <c r="S105" s="80">
        <f>'F-proportions'!$F109*'A-projections'!S10</f>
        <v>14.750131874382573</v>
      </c>
      <c r="T105" s="80">
        <f>'F-proportions'!$F109*'A-projections'!T10</f>
        <v>14.602630555638749</v>
      </c>
      <c r="U105" s="80">
        <f>'F-proportions'!$F109*'A-projections'!U10</f>
        <v>14.456604250082361</v>
      </c>
      <c r="V105" s="80">
        <f>'F-proportions'!$F109*'A-projections'!V10</f>
        <v>14.312038207581535</v>
      </c>
      <c r="W105" s="80">
        <f>'F-proportions'!$F109*'A-projections'!W10</f>
        <v>14.168917825505718</v>
      </c>
      <c r="X105" s="80">
        <f>'F-proportions'!$F109*'A-projections'!X10</f>
        <v>14.027228647250663</v>
      </c>
    </row>
    <row r="106" spans="1:26">
      <c r="A106" s="237" t="s">
        <v>63</v>
      </c>
      <c r="B106" s="72" t="s">
        <v>64</v>
      </c>
      <c r="C106" s="88" t="str">
        <f t="shared" si="44"/>
        <v>Best</v>
      </c>
      <c r="D106" s="80">
        <f>'F-proportions'!$F110*'A-projections'!D11</f>
        <v>127.82789285466063</v>
      </c>
      <c r="E106" s="80">
        <f>'F-proportions'!$F110*'A-projections'!E11</f>
        <v>129.74531124748052</v>
      </c>
      <c r="F106" s="80">
        <f>'F-proportions'!$F110*'A-projections'!F11</f>
        <v>131.69149091619272</v>
      </c>
      <c r="G106" s="80">
        <f>'F-proportions'!$F110*'A-projections'!G11</f>
        <v>133.66686327993557</v>
      </c>
      <c r="H106" s="80">
        <f>'F-proportions'!$F110*'A-projections'!H11</f>
        <v>135.67186622913462</v>
      </c>
      <c r="I106" s="80">
        <f>'F-proportions'!$F110*'A-projections'!I11</f>
        <v>137.70694422257162</v>
      </c>
      <c r="J106" s="80">
        <f>'F-proportions'!$F110*'A-projections'!J11</f>
        <v>139.77254838591017</v>
      </c>
      <c r="K106" s="80">
        <f>'F-proportions'!$F110*'A-projections'!K11</f>
        <v>141.86913661169882</v>
      </c>
      <c r="L106" s="80">
        <f>'F-proportions'!$F110*'A-projections'!L11</f>
        <v>143.99717366087427</v>
      </c>
      <c r="M106" s="80">
        <f>'F-proportions'!$F110*'A-projections'!M11</f>
        <v>146.1571312657874</v>
      </c>
      <c r="N106" s="80">
        <f>'F-proportions'!$F110*'A-projections'!N11</f>
        <v>148.34948823477419</v>
      </c>
      <c r="O106" s="80">
        <f>'F-proportions'!$F110*'A-projections'!O11</f>
        <v>150.57473055829581</v>
      </c>
      <c r="P106" s="80">
        <f>'F-proportions'!$F110*'A-projections'!P11</f>
        <v>152.83335151667018</v>
      </c>
      <c r="Q106" s="80">
        <f>'F-proportions'!$F110*'A-projections'!Q11</f>
        <v>155.12585178942021</v>
      </c>
      <c r="R106" s="80">
        <f>'F-proportions'!$F110*'A-projections'!R11</f>
        <v>157.4527395662615</v>
      </c>
      <c r="S106" s="80">
        <f>'F-proportions'!$F110*'A-projections'!S11</f>
        <v>159.81453065975546</v>
      </c>
      <c r="T106" s="80">
        <f>'F-proportions'!$F110*'A-projections'!T11</f>
        <v>162.21174861965179</v>
      </c>
      <c r="U106" s="80">
        <f>'F-proportions'!$F110*'A-projections'!U11</f>
        <v>164.64492484894652</v>
      </c>
      <c r="V106" s="80">
        <f>'F-proportions'!$F110*'A-projections'!V11</f>
        <v>167.11459872168066</v>
      </c>
      <c r="W106" s="80">
        <f>'F-proportions'!$F110*'A-projections'!W11</f>
        <v>169.62131770250591</v>
      </c>
      <c r="X106" s="80">
        <f>'F-proportions'!$F110*'A-projections'!X11</f>
        <v>172.16563746804343</v>
      </c>
    </row>
    <row r="107" spans="1:26">
      <c r="A107" s="237" t="s">
        <v>75</v>
      </c>
      <c r="B107" s="72" t="s">
        <v>76</v>
      </c>
      <c r="C107" s="88" t="str">
        <f t="shared" si="44"/>
        <v>Best</v>
      </c>
      <c r="D107" s="80">
        <f>'F-proportions'!$F111*'A-projections'!D12</f>
        <v>275.55298477338101</v>
      </c>
      <c r="E107" s="80">
        <f>'F-proportions'!$F111*'A-projections'!E12</f>
        <v>297.08343781309571</v>
      </c>
      <c r="F107" s="80">
        <f>'F-proportions'!$F111*'A-projections'!F12</f>
        <v>320.88743306553437</v>
      </c>
      <c r="G107" s="80">
        <f>'F-proportions'!$F111*'A-projections'!G12</f>
        <v>347.18991481379442</v>
      </c>
      <c r="H107" s="80">
        <f>'F-proportions'!$F111*'A-projections'!H12</f>
        <v>376.23836996804636</v>
      </c>
      <c r="I107" s="80">
        <f>'F-proportions'!$F111*'A-projections'!I12</f>
        <v>408.30508136426596</v>
      </c>
      <c r="J107" s="80">
        <f>'F-proportions'!$F111*'A-projections'!J12</f>
        <v>443.68960641211925</v>
      </c>
      <c r="K107" s="80">
        <f>'F-proportions'!$F111*'A-projections'!K12</f>
        <v>482.72150362652934</v>
      </c>
      <c r="L107" s="80">
        <f>'F-proportions'!$F111*'A-projections'!L12</f>
        <v>525.7633318309164</v>
      </c>
      <c r="M107" s="80">
        <f>'F-proportions'!$F111*'A-projections'!M12</f>
        <v>573.21394929890778</v>
      </c>
      <c r="N107" s="80">
        <f>'F-proportions'!$F111*'A-projections'!N12</f>
        <v>625.51214282799992</v>
      </c>
      <c r="O107" s="80">
        <f>'F-proportions'!$F111*'A-projections'!O12</f>
        <v>683.14061973801756</v>
      </c>
      <c r="P107" s="80">
        <f>'F-proportions'!$F111*'A-projections'!P12</f>
        <v>746.63039908649239</v>
      </c>
      <c r="Q107" s="80">
        <f>'F-proportions'!$F111*'A-projections'!Q12</f>
        <v>816.56564202232153</v>
      </c>
      <c r="R107" s="80">
        <f>'F-proportions'!$F111*'A-projections'!R12</f>
        <v>893.58896519118991</v>
      </c>
      <c r="S107" s="80">
        <f>'F-proportions'!$F111*'A-projections'!S12</f>
        <v>978.40728549761207</v>
      </c>
      <c r="T107" s="80">
        <f>'F-proportions'!$F111*'A-projections'!T12</f>
        <v>1071.7982493589304</v>
      </c>
      <c r="U107" s="80">
        <f>'F-proportions'!$F111*'A-projections'!U12</f>
        <v>1174.6173049001497</v>
      </c>
      <c r="V107" s="80">
        <f>'F-proportions'!$F111*'A-projections'!V12</f>
        <v>1287.8054813833846</v>
      </c>
      <c r="W107" s="80">
        <f>'F-proportions'!$F111*'A-projections'!W12</f>
        <v>1412.3979465950781</v>
      </c>
      <c r="X107" s="80">
        <f>'F-proportions'!$F111*'A-projections'!X12</f>
        <v>1549.533419986474</v>
      </c>
    </row>
    <row r="108" spans="1:26">
      <c r="A108" s="237" t="s">
        <v>253</v>
      </c>
      <c r="B108" s="72" t="s">
        <v>193</v>
      </c>
      <c r="C108" s="88" t="str">
        <f t="shared" si="44"/>
        <v>Best</v>
      </c>
      <c r="D108" s="80">
        <f>'F-proportions'!$F112*'A-projections'!D13</f>
        <v>3727.778823187723</v>
      </c>
      <c r="E108" s="80">
        <f>'F-proportions'!$F112*'A-projections'!E13</f>
        <v>3653.2232467239678</v>
      </c>
      <c r="F108" s="80">
        <f>'F-proportions'!$F112*'A-projections'!F13</f>
        <v>3580.1587817894883</v>
      </c>
      <c r="G108" s="80">
        <f>'F-proportions'!$F112*'A-projections'!G13</f>
        <v>3508.555606153699</v>
      </c>
      <c r="H108" s="80">
        <f>'F-proportions'!$F112*'A-projections'!H13</f>
        <v>3438.3844940306244</v>
      </c>
      <c r="I108" s="80">
        <f>'F-proportions'!$F112*'A-projections'!I13</f>
        <v>3369.6168041500127</v>
      </c>
      <c r="J108" s="80">
        <f>'F-proportions'!$F112*'A-projections'!J13</f>
        <v>3302.2244680670119</v>
      </c>
      <c r="K108" s="80">
        <f>'F-proportions'!$F112*'A-projections'!K13</f>
        <v>3236.1799787056711</v>
      </c>
      <c r="L108" s="80">
        <f>'F-proportions'!$F112*'A-projections'!L13</f>
        <v>3171.4563791315577</v>
      </c>
      <c r="M108" s="80">
        <f>'F-proportions'!$F112*'A-projections'!M13</f>
        <v>3108.0272515489273</v>
      </c>
      <c r="N108" s="80">
        <f>'F-proportions'!$F112*'A-projections'!N13</f>
        <v>3045.8667065179484</v>
      </c>
      <c r="O108" s="80">
        <f>'F-proportions'!$F112*'A-projections'!O13</f>
        <v>2984.9493723875889</v>
      </c>
      <c r="P108" s="80">
        <f>'F-proportions'!$F112*'A-projections'!P13</f>
        <v>2925.2503849398377</v>
      </c>
      <c r="Q108" s="80">
        <f>'F-proportions'!$F112*'A-projections'!Q13</f>
        <v>2866.7453772410408</v>
      </c>
      <c r="R108" s="80">
        <f>'F-proportions'!$F112*'A-projections'!R13</f>
        <v>2809.410469696219</v>
      </c>
      <c r="S108" s="80">
        <f>'F-proportions'!$F112*'A-projections'!S13</f>
        <v>2753.2222603022951</v>
      </c>
      <c r="T108" s="80">
        <f>'F-proportions'!$F112*'A-projections'!T13</f>
        <v>2698.15781509625</v>
      </c>
      <c r="U108" s="80">
        <f>'F-proportions'!$F112*'A-projections'!U13</f>
        <v>2644.1946587943239</v>
      </c>
      <c r="V108" s="80">
        <f>'F-proportions'!$F112*'A-projections'!V13</f>
        <v>2591.3107656184379</v>
      </c>
      <c r="W108" s="80">
        <f>'F-proportions'!$F112*'A-projections'!W13</f>
        <v>2539.4845503060683</v>
      </c>
      <c r="X108" s="80">
        <f>'F-proportions'!$F112*'A-projections'!X13</f>
        <v>2488.6948592999479</v>
      </c>
    </row>
    <row r="109" spans="1:26">
      <c r="A109" s="238" t="s">
        <v>87</v>
      </c>
      <c r="B109" s="72" t="s">
        <v>88</v>
      </c>
      <c r="C109" s="88" t="str">
        <f t="shared" si="44"/>
        <v>Best</v>
      </c>
      <c r="D109" s="80">
        <f>'F-proportions'!$F113*'A-projections'!D14</f>
        <v>0</v>
      </c>
      <c r="E109" s="80">
        <f>'F-proportions'!$F113*'A-projections'!E14</f>
        <v>0</v>
      </c>
      <c r="F109" s="80">
        <f>'F-proportions'!$F113*'A-projections'!F14</f>
        <v>0</v>
      </c>
      <c r="G109" s="80">
        <f>'F-proportions'!$F113*'A-projections'!G14</f>
        <v>0</v>
      </c>
      <c r="H109" s="80">
        <f>'F-proportions'!$F113*'A-projections'!H14</f>
        <v>0</v>
      </c>
      <c r="I109" s="80">
        <f>'F-proportions'!$F113*'A-projections'!I14</f>
        <v>0</v>
      </c>
      <c r="J109" s="80">
        <f>'F-proportions'!$F113*'A-projections'!J14</f>
        <v>0</v>
      </c>
      <c r="K109" s="80">
        <f>'F-proportions'!$F113*'A-projections'!K14</f>
        <v>0</v>
      </c>
      <c r="L109" s="80">
        <f>'F-proportions'!$F113*'A-projections'!L14</f>
        <v>0</v>
      </c>
      <c r="M109" s="80">
        <f>'F-proportions'!$F113*'A-projections'!M14</f>
        <v>0</v>
      </c>
      <c r="N109" s="80">
        <f>'F-proportions'!$F113*'A-projections'!N14</f>
        <v>0</v>
      </c>
      <c r="O109" s="80">
        <f>'F-proportions'!$F113*'A-projections'!O14</f>
        <v>0</v>
      </c>
      <c r="P109" s="80">
        <f>'F-proportions'!$F113*'A-projections'!P14</f>
        <v>0</v>
      </c>
      <c r="Q109" s="80">
        <f>'F-proportions'!$F113*'A-projections'!Q14</f>
        <v>0</v>
      </c>
      <c r="R109" s="80">
        <f>'F-proportions'!$F113*'A-projections'!R14</f>
        <v>0</v>
      </c>
      <c r="S109" s="80">
        <f>'F-proportions'!$F113*'A-projections'!S14</f>
        <v>0</v>
      </c>
      <c r="T109" s="80">
        <f>'F-proportions'!$F113*'A-projections'!T14</f>
        <v>0</v>
      </c>
      <c r="U109" s="80">
        <f>'F-proportions'!$F113*'A-projections'!U14</f>
        <v>0</v>
      </c>
      <c r="V109" s="80">
        <f>'F-proportions'!$F113*'A-projections'!V14</f>
        <v>0</v>
      </c>
      <c r="W109" s="80">
        <f>'F-proportions'!$F113*'A-projections'!W14</f>
        <v>0</v>
      </c>
      <c r="X109" s="80">
        <f>'F-proportions'!$F113*'A-projections'!X14</f>
        <v>0</v>
      </c>
    </row>
    <row r="110" spans="1:26">
      <c r="A110" s="237" t="s">
        <v>91</v>
      </c>
      <c r="B110" s="72" t="s">
        <v>92</v>
      </c>
      <c r="C110" s="88" t="str">
        <f t="shared" si="44"/>
        <v>Best</v>
      </c>
      <c r="D110" s="80">
        <f>'F-proportions'!$F114*'A-projections'!D15</f>
        <v>241.61705729293521</v>
      </c>
      <c r="E110" s="80">
        <f>'F-proportions'!$F114*'A-projections'!E15</f>
        <v>245.24131315232927</v>
      </c>
      <c r="F110" s="80">
        <f>'F-proportions'!$F114*'A-projections'!F15</f>
        <v>248.91993284961416</v>
      </c>
      <c r="G110" s="80">
        <f>'F-proportions'!$F114*'A-projections'!G15</f>
        <v>252.65373184235835</v>
      </c>
      <c r="H110" s="80">
        <f>'F-proportions'!$F114*'A-projections'!H15</f>
        <v>256.44353781999371</v>
      </c>
      <c r="I110" s="80">
        <f>'F-proportions'!$F114*'A-projections'!I15</f>
        <v>260.29019088729359</v>
      </c>
      <c r="J110" s="80">
        <f>'F-proportions'!$F114*'A-projections'!J15</f>
        <v>264.19454375060292</v>
      </c>
      <c r="K110" s="80">
        <f>'F-proportions'!$F114*'A-projections'!K15</f>
        <v>268.15746190686195</v>
      </c>
      <c r="L110" s="80">
        <f>'F-proportions'!$F114*'A-projections'!L15</f>
        <v>272.1798238354649</v>
      </c>
      <c r="M110" s="80">
        <f>'F-proportions'!$F114*'A-projections'!M15</f>
        <v>276.26252119299687</v>
      </c>
      <c r="N110" s="80">
        <f>'F-proportions'!$F114*'A-projections'!N15</f>
        <v>280.40645901089175</v>
      </c>
      <c r="O110" s="80">
        <f>'F-proportions'!$F114*'A-projections'!O15</f>
        <v>284.61255589605508</v>
      </c>
      <c r="P110" s="80">
        <f>'F-proportions'!$F114*'A-projections'!P15</f>
        <v>288.8817442344959</v>
      </c>
      <c r="Q110" s="80">
        <f>'F-proportions'!$F114*'A-projections'!Q15</f>
        <v>293.21497039801324</v>
      </c>
      <c r="R110" s="80">
        <f>'F-proportions'!$F114*'A-projections'!R15</f>
        <v>297.61319495398345</v>
      </c>
      <c r="S110" s="80">
        <f>'F-proportions'!$F114*'A-projections'!S15</f>
        <v>302.07739287829315</v>
      </c>
      <c r="T110" s="80">
        <f>'F-proportions'!$F114*'A-projections'!T15</f>
        <v>306.60855377146748</v>
      </c>
      <c r="U110" s="80">
        <f>'F-proportions'!$F114*'A-projections'!U15</f>
        <v>311.20768207803951</v>
      </c>
      <c r="V110" s="80">
        <f>'F-proportions'!$F114*'A-projections'!V15</f>
        <v>315.87579730921004</v>
      </c>
      <c r="W110" s="80">
        <f>'F-proportions'!$F114*'A-projections'!W15</f>
        <v>320.6139342688482</v>
      </c>
      <c r="X110" s="80">
        <f>'F-proportions'!$F114*'A-projections'!X15</f>
        <v>325.42314328288097</v>
      </c>
    </row>
    <row r="111" spans="1:26">
      <c r="A111" s="237" t="s">
        <v>97</v>
      </c>
      <c r="B111" s="72" t="s">
        <v>98</v>
      </c>
      <c r="C111" s="88" t="str">
        <f t="shared" si="44"/>
        <v>Best</v>
      </c>
      <c r="D111" s="80">
        <f>'F-proportions'!$F115*'A-projections'!D16</f>
        <v>9.8705127962346246</v>
      </c>
      <c r="E111" s="80">
        <f>'F-proportions'!$F115*'A-projections'!E16</f>
        <v>10.146887154529196</v>
      </c>
      <c r="F111" s="80">
        <f>'F-proportions'!$F115*'A-projections'!F16</f>
        <v>10.430999994856014</v>
      </c>
      <c r="G111" s="80">
        <f>'F-proportions'!$F115*'A-projections'!G16</f>
        <v>10.723067994711982</v>
      </c>
      <c r="H111" s="80">
        <f>'F-proportions'!$F115*'A-projections'!H16</f>
        <v>11.02331389856392</v>
      </c>
      <c r="I111" s="80">
        <f>'F-proportions'!$F115*'A-projections'!I16</f>
        <v>11.331966687723707</v>
      </c>
      <c r="J111" s="80">
        <f>'F-proportions'!$F115*'A-projections'!J16</f>
        <v>11.649261754979975</v>
      </c>
      <c r="K111" s="80">
        <f>'F-proportions'!$F115*'A-projections'!K16</f>
        <v>11.975441084119414</v>
      </c>
      <c r="L111" s="80">
        <f>'F-proportions'!$F115*'A-projections'!L16</f>
        <v>12.310753434474753</v>
      </c>
      <c r="M111" s="80">
        <f>'F-proportions'!$F115*'A-projections'!M16</f>
        <v>12.65545453064005</v>
      </c>
      <c r="N111" s="80">
        <f>'F-proportions'!$F115*'A-projections'!N16</f>
        <v>13.00980725749797</v>
      </c>
      <c r="O111" s="80">
        <f>'F-proportions'!$F115*'A-projections'!O16</f>
        <v>13.374081860707916</v>
      </c>
      <c r="P111" s="80">
        <f>'F-proportions'!$F115*'A-projections'!P16</f>
        <v>13.748556152807737</v>
      </c>
      <c r="Q111" s="80">
        <f>'F-proportions'!$F115*'A-projections'!Q16</f>
        <v>14.133515725086349</v>
      </c>
      <c r="R111" s="80">
        <f>'F-proportions'!$F115*'A-projections'!R16</f>
        <v>14.529254165388771</v>
      </c>
      <c r="S111" s="80">
        <f>'F-proportions'!$F115*'A-projections'!S16</f>
        <v>14.936073282019656</v>
      </c>
      <c r="T111" s="80">
        <f>'F-proportions'!$F115*'A-projections'!T16</f>
        <v>15.354283333916211</v>
      </c>
      <c r="U111" s="80">
        <f>'F-proportions'!$F115*'A-projections'!U16</f>
        <v>15.784203267265863</v>
      </c>
      <c r="V111" s="80">
        <f>'F-proportions'!$F115*'A-projections'!V16</f>
        <v>16.226160958749308</v>
      </c>
      <c r="W111" s="80">
        <f>'F-proportions'!$F115*'A-projections'!W16</f>
        <v>16.680493465594289</v>
      </c>
      <c r="X111" s="80">
        <f>'F-proportions'!$F115*'A-projections'!X16</f>
        <v>17.147547282630928</v>
      </c>
    </row>
    <row r="112" spans="1:26">
      <c r="A112" s="237" t="s">
        <v>107</v>
      </c>
      <c r="B112" s="72" t="s">
        <v>108</v>
      </c>
      <c r="C112" s="88" t="str">
        <f t="shared" si="44"/>
        <v>Best</v>
      </c>
      <c r="D112" s="80">
        <f>'F-proportions'!$F116*'A-projections'!D17</f>
        <v>0</v>
      </c>
      <c r="E112" s="80">
        <f>'F-proportions'!$F116*'A-projections'!E17</f>
        <v>0</v>
      </c>
      <c r="F112" s="80">
        <f>'F-proportions'!$F116*'A-projections'!F17</f>
        <v>0</v>
      </c>
      <c r="G112" s="80">
        <f>'F-proportions'!$F116*'A-projections'!G17</f>
        <v>0</v>
      </c>
      <c r="H112" s="80">
        <f>'F-proportions'!$F116*'A-projections'!H17</f>
        <v>0</v>
      </c>
      <c r="I112" s="80">
        <f>'F-proportions'!$F116*'A-projections'!I17</f>
        <v>0</v>
      </c>
      <c r="J112" s="80">
        <f>'F-proportions'!$F116*'A-projections'!J17</f>
        <v>0</v>
      </c>
      <c r="K112" s="80">
        <f>'F-proportions'!$F116*'A-projections'!K17</f>
        <v>0</v>
      </c>
      <c r="L112" s="80">
        <f>'F-proportions'!$F116*'A-projections'!L17</f>
        <v>0</v>
      </c>
      <c r="M112" s="80">
        <f>'F-proportions'!$F116*'A-projections'!M17</f>
        <v>0</v>
      </c>
      <c r="N112" s="80">
        <f>'F-proportions'!$F116*'A-projections'!N17</f>
        <v>0</v>
      </c>
      <c r="O112" s="80">
        <f>'F-proportions'!$F116*'A-projections'!O17</f>
        <v>0</v>
      </c>
      <c r="P112" s="80">
        <f>'F-proportions'!$F116*'A-projections'!P17</f>
        <v>0</v>
      </c>
      <c r="Q112" s="80">
        <f>'F-proportions'!$F116*'A-projections'!Q17</f>
        <v>0</v>
      </c>
      <c r="R112" s="80">
        <f>'F-proportions'!$F116*'A-projections'!R17</f>
        <v>0</v>
      </c>
      <c r="S112" s="80">
        <f>'F-proportions'!$F116*'A-projections'!S17</f>
        <v>0</v>
      </c>
      <c r="T112" s="80">
        <f>'F-proportions'!$F116*'A-projections'!T17</f>
        <v>0</v>
      </c>
      <c r="U112" s="80">
        <f>'F-proportions'!$F116*'A-projections'!U17</f>
        <v>0</v>
      </c>
      <c r="V112" s="80">
        <f>'F-proportions'!$F116*'A-projections'!V17</f>
        <v>0</v>
      </c>
      <c r="W112" s="80">
        <f>'F-proportions'!$F116*'A-projections'!W17</f>
        <v>0</v>
      </c>
      <c r="X112" s="80">
        <f>'F-proportions'!$F116*'A-projections'!X17</f>
        <v>0</v>
      </c>
    </row>
    <row r="113" spans="1:24">
      <c r="A113" s="237" t="s">
        <v>115</v>
      </c>
      <c r="B113" s="72" t="s">
        <v>116</v>
      </c>
      <c r="C113" s="88" t="str">
        <f t="shared" si="44"/>
        <v>Best</v>
      </c>
      <c r="D113" s="80">
        <f>'F-proportions'!$F117*'A-projections'!D18</f>
        <v>11487.552059715425</v>
      </c>
      <c r="E113" s="80">
        <f>'F-proportions'!$F117*'A-projections'!E18</f>
        <v>12082.129659753988</v>
      </c>
      <c r="F113" s="80">
        <f>'F-proportions'!$F117*'A-projections'!F18</f>
        <v>12722.489734995519</v>
      </c>
      <c r="G113" s="80">
        <f>'F-proportions'!$F117*'A-projections'!G18</f>
        <v>13412.157536030647</v>
      </c>
      <c r="H113" s="80">
        <f>'F-proportions'!$F117*'A-projections'!H18</f>
        <v>14154.929757745482</v>
      </c>
      <c r="I113" s="80">
        <f>'F-proportions'!$F117*'A-projections'!I18</f>
        <v>14954.895440532358</v>
      </c>
      <c r="J113" s="80">
        <f>'F-proportions'!$F117*'A-projections'!J18</f>
        <v>15816.458480893825</v>
      </c>
      <c r="K113" s="80">
        <f>'F-proportions'!$F117*'A-projections'!K18</f>
        <v>16744.361875363124</v>
      </c>
      <c r="L113" s="80">
        <f>'F-proportions'!$F117*'A-projections'!L18</f>
        <v>17743.713831206558</v>
      </c>
      <c r="M113" s="80">
        <f>'F-proportions'!$F117*'A-projections'!M18</f>
        <v>18820.015887649937</v>
      </c>
      <c r="N113" s="80">
        <f>'F-proportions'!$F117*'A-projections'!N18</f>
        <v>19979.193202439455</v>
      </c>
      <c r="O113" s="80">
        <f>'F-proportions'!$F117*'A-projections'!O18</f>
        <v>21227.627170467771</v>
      </c>
      <c r="P113" s="80">
        <f>'F-proportions'!$F117*'A-projections'!P18</f>
        <v>22572.190554034256</v>
      </c>
      <c r="Q113" s="80">
        <f>'F-proportions'!$F117*'A-projections'!Q18</f>
        <v>24020.285318135371</v>
      </c>
      <c r="R113" s="80">
        <f>'F-proportions'!$F117*'A-projections'!R18</f>
        <v>25579.883379072267</v>
      </c>
      <c r="S113" s="80">
        <f>'F-proportions'!$F117*'A-projections'!S18</f>
        <v>27259.570490701306</v>
      </c>
      <c r="T113" s="80">
        <f>'F-proportions'!$F117*'A-projections'!T18</f>
        <v>29068.593509925777</v>
      </c>
      <c r="U113" s="80">
        <f>'F-proportions'!$F117*'A-projections'!U18</f>
        <v>31016.911301630535</v>
      </c>
      <c r="V113" s="80">
        <f>'F-proportions'!$F117*'A-projections'!V18</f>
        <v>33115.249563296558</v>
      </c>
      <c r="W113" s="80">
        <f>'F-proportions'!$F117*'A-projections'!W18</f>
        <v>35375.159871110867</v>
      </c>
      <c r="X113" s="80">
        <f>'F-proportions'!$F117*'A-projections'!X18</f>
        <v>37809.083272626871</v>
      </c>
    </row>
    <row r="114" spans="1:24">
      <c r="A114" s="237" t="s">
        <v>125</v>
      </c>
      <c r="B114" s="72" t="s">
        <v>1208</v>
      </c>
      <c r="C114" s="88" t="str">
        <f t="shared" si="44"/>
        <v>Best</v>
      </c>
      <c r="D114" s="80">
        <f>'F-proportions'!$F118*'A-projections'!D19</f>
        <v>36237.808439087479</v>
      </c>
      <c r="E114" s="80">
        <f>'F-proportions'!$F118*'A-projections'!E19</f>
        <v>37035.040224747398</v>
      </c>
      <c r="F114" s="80">
        <f>'F-proportions'!$F118*'A-projections'!F19</f>
        <v>37849.811109691844</v>
      </c>
      <c r="G114" s="80">
        <f>'F-proportions'!$F118*'A-projections'!G19</f>
        <v>38682.506954105062</v>
      </c>
      <c r="H114" s="80">
        <f>'F-proportions'!$F118*'A-projections'!H19</f>
        <v>39533.52210709537</v>
      </c>
      <c r="I114" s="80">
        <f>'F-proportions'!$F118*'A-projections'!I19</f>
        <v>40403.259593451476</v>
      </c>
      <c r="J114" s="80">
        <f>'F-proportions'!$F118*'A-projections'!J19</f>
        <v>41292.131304507398</v>
      </c>
      <c r="K114" s="80">
        <f>'F-proportions'!$F118*'A-projections'!K19</f>
        <v>42200.558193206569</v>
      </c>
      <c r="L114" s="80">
        <f>'F-proportions'!$F118*'A-projections'!L19</f>
        <v>43128.970473457106</v>
      </c>
      <c r="M114" s="80">
        <f>'F-proportions'!$F118*'A-projections'!M19</f>
        <v>44077.807823873176</v>
      </c>
      <c r="N114" s="80">
        <f>'F-proportions'!$F118*'A-projections'!N19</f>
        <v>45047.519595998383</v>
      </c>
      <c r="O114" s="80">
        <f>'F-proportions'!$F118*'A-projections'!O19</f>
        <v>46038.565027110344</v>
      </c>
      <c r="P114" s="80">
        <f>'F-proportions'!$F118*'A-projections'!P19</f>
        <v>47051.413457706774</v>
      </c>
      <c r="Q114" s="80">
        <f>'F-proportions'!$F118*'A-projections'!Q19</f>
        <v>48086.544553776315</v>
      </c>
      <c r="R114" s="80">
        <f>'F-proportions'!$F118*'A-projections'!R19</f>
        <v>49144.44853395941</v>
      </c>
      <c r="S114" s="80">
        <f>'F-proportions'!$F118*'A-projections'!S19</f>
        <v>50225.626401706511</v>
      </c>
      <c r="T114" s="80">
        <f>'F-proportions'!$F118*'A-projections'!T19</f>
        <v>51330.590182544067</v>
      </c>
      <c r="U114" s="80">
        <f>'F-proportions'!$F118*'A-projections'!U19</f>
        <v>52459.863166560033</v>
      </c>
      <c r="V114" s="80">
        <f>'F-proportions'!$F118*'A-projections'!V19</f>
        <v>53613.980156224352</v>
      </c>
      <c r="W114" s="80">
        <f>'F-proportions'!$F118*'A-projections'!W19</f>
        <v>54793.48771966128</v>
      </c>
      <c r="X114" s="80">
        <f>'F-proportions'!$F118*'A-projections'!X19</f>
        <v>55998.944449493829</v>
      </c>
    </row>
    <row r="115" spans="1:24">
      <c r="A115" s="237" t="s">
        <v>127</v>
      </c>
      <c r="B115" s="72" t="s">
        <v>128</v>
      </c>
      <c r="C115" s="88" t="str">
        <f t="shared" si="44"/>
        <v>Best</v>
      </c>
      <c r="D115" s="80">
        <f>'F-proportions'!$F119*'A-projections'!D20</f>
        <v>81904.857726936985</v>
      </c>
      <c r="E115" s="80">
        <f>'F-proportions'!$F119*'A-projections'!E20</f>
        <v>84198.193743291209</v>
      </c>
      <c r="F115" s="80">
        <f>'F-proportions'!$F119*'A-projections'!F20</f>
        <v>86555.743168103378</v>
      </c>
      <c r="G115" s="80">
        <f>'F-proportions'!$F119*'A-projections'!G20</f>
        <v>88979.303976810261</v>
      </c>
      <c r="H115" s="80">
        <f>'F-proportions'!$F119*'A-projections'!H20</f>
        <v>91470.724488160995</v>
      </c>
      <c r="I115" s="80">
        <f>'F-proportions'!$F119*'A-projections'!I20</f>
        <v>94031.904773829476</v>
      </c>
      <c r="J115" s="80">
        <f>'F-proportions'!$F119*'A-projections'!J20</f>
        <v>96664.79810749671</v>
      </c>
      <c r="K115" s="80">
        <f>'F-proportions'!$F119*'A-projections'!K20</f>
        <v>99371.412454506615</v>
      </c>
      <c r="L115" s="80">
        <f>'F-proportions'!$F119*'A-projections'!L20</f>
        <v>102153.8120032328</v>
      </c>
      <c r="M115" s="80">
        <f>'F-proportions'!$F119*'A-projections'!M20</f>
        <v>105014.11873932331</v>
      </c>
      <c r="N115" s="80">
        <f>'F-proportions'!$F119*'A-projections'!N20</f>
        <v>107954.51406402439</v>
      </c>
      <c r="O115" s="80">
        <f>'F-proportions'!$F119*'A-projections'!O20</f>
        <v>110977.24045781707</v>
      </c>
      <c r="P115" s="80">
        <f>'F-proportions'!$F119*'A-projections'!P20</f>
        <v>114084.60319063594</v>
      </c>
      <c r="Q115" s="80">
        <f>'F-proportions'!$F119*'A-projections'!Q20</f>
        <v>117278.97207997376</v>
      </c>
      <c r="R115" s="80">
        <f>'F-proportions'!$F119*'A-projections'!R20</f>
        <v>120562.78329821301</v>
      </c>
      <c r="S115" s="80">
        <f>'F-proportions'!$F119*'A-projections'!S20</f>
        <v>123938.54123056297</v>
      </c>
      <c r="T115" s="80">
        <f>'F-proportions'!$F119*'A-projections'!T20</f>
        <v>127408.82038501876</v>
      </c>
      <c r="U115" s="80">
        <f>'F-proportions'!$F119*'A-projections'!U20</f>
        <v>130976.26735579927</v>
      </c>
      <c r="V115" s="80">
        <f>'F-proportions'!$F119*'A-projections'!V20</f>
        <v>134643.60284176166</v>
      </c>
      <c r="W115" s="80">
        <f>'F-proportions'!$F119*'A-projections'!W20</f>
        <v>138413.62372133101</v>
      </c>
      <c r="X115" s="80">
        <f>'F-proportions'!$F119*'A-projections'!X20</f>
        <v>142289.20518552826</v>
      </c>
    </row>
    <row r="116" spans="1:24">
      <c r="A116" s="237" t="s">
        <v>254</v>
      </c>
      <c r="B116" s="72" t="s">
        <v>202</v>
      </c>
      <c r="C116" s="88" t="str">
        <f t="shared" si="44"/>
        <v>Best</v>
      </c>
      <c r="D116" s="844" t="s">
        <v>1255</v>
      </c>
      <c r="E116" s="845"/>
      <c r="F116" s="845"/>
      <c r="G116" s="845"/>
      <c r="H116" s="845"/>
      <c r="I116" s="845"/>
      <c r="J116" s="845"/>
      <c r="K116" s="845"/>
      <c r="L116" s="845"/>
      <c r="M116" s="845"/>
      <c r="N116" s="845"/>
      <c r="O116" s="845"/>
      <c r="P116" s="845"/>
      <c r="Q116" s="845"/>
      <c r="R116" s="845"/>
      <c r="S116" s="845"/>
      <c r="T116" s="845"/>
      <c r="U116" s="845"/>
      <c r="V116" s="845"/>
      <c r="W116" s="845"/>
      <c r="X116" s="845"/>
    </row>
    <row r="117" spans="1:24">
      <c r="A117" s="237" t="s">
        <v>255</v>
      </c>
      <c r="B117" s="72" t="s">
        <v>227</v>
      </c>
      <c r="C117" s="88" t="str">
        <f t="shared" si="44"/>
        <v>Best</v>
      </c>
      <c r="D117" s="80">
        <f>'F-proportions'!$F121*'A-projections'!D22</f>
        <v>0</v>
      </c>
      <c r="E117" s="80">
        <f>'F-proportions'!$F121*'A-projections'!E22</f>
        <v>0</v>
      </c>
      <c r="F117" s="80">
        <f>'F-proportions'!$F121*'A-projections'!F22</f>
        <v>0</v>
      </c>
      <c r="G117" s="80">
        <f>'F-proportions'!$F121*'A-projections'!G22</f>
        <v>0</v>
      </c>
      <c r="H117" s="80">
        <f>'F-proportions'!$F121*'A-projections'!H22</f>
        <v>0</v>
      </c>
      <c r="I117" s="80">
        <f>'F-proportions'!$F121*'A-projections'!I22</f>
        <v>0</v>
      </c>
      <c r="J117" s="80">
        <f>'F-proportions'!$F121*'A-projections'!J22</f>
        <v>0</v>
      </c>
      <c r="K117" s="80">
        <f>'F-proportions'!$F121*'A-projections'!K22</f>
        <v>0</v>
      </c>
      <c r="L117" s="80">
        <f>'F-proportions'!$F121*'A-projections'!L22</f>
        <v>0</v>
      </c>
      <c r="M117" s="80">
        <f>'F-proportions'!$F121*'A-projections'!M22</f>
        <v>0</v>
      </c>
      <c r="N117" s="80">
        <f>'F-proportions'!$F121*'A-projections'!N22</f>
        <v>0</v>
      </c>
      <c r="O117" s="80">
        <f>'F-proportions'!$F121*'A-projections'!O22</f>
        <v>0</v>
      </c>
      <c r="P117" s="80">
        <f>'F-proportions'!$F121*'A-projections'!P22</f>
        <v>0</v>
      </c>
      <c r="Q117" s="80">
        <f>'F-proportions'!$F121*'A-projections'!Q22</f>
        <v>0</v>
      </c>
      <c r="R117" s="80">
        <f>'F-proportions'!$F121*'A-projections'!R22</f>
        <v>0</v>
      </c>
      <c r="S117" s="80">
        <f>'F-proportions'!$F121*'A-projections'!S22</f>
        <v>0</v>
      </c>
      <c r="T117" s="80">
        <f>'F-proportions'!$F121*'A-projections'!T22</f>
        <v>0</v>
      </c>
      <c r="U117" s="80">
        <f>'F-proportions'!$F121*'A-projections'!U22</f>
        <v>0</v>
      </c>
      <c r="V117" s="80">
        <f>'F-proportions'!$F121*'A-projections'!V22</f>
        <v>0</v>
      </c>
      <c r="W117" s="80">
        <f>'F-proportions'!$F121*'A-projections'!W22</f>
        <v>0</v>
      </c>
      <c r="X117" s="80">
        <f>'F-proportions'!$F121*'A-projections'!X22</f>
        <v>0</v>
      </c>
    </row>
    <row r="118" spans="1:24">
      <c r="A118" s="237" t="s">
        <v>256</v>
      </c>
      <c r="B118" s="72" t="s">
        <v>372</v>
      </c>
      <c r="C118" s="88" t="str">
        <f t="shared" si="44"/>
        <v>Best</v>
      </c>
      <c r="D118" s="80">
        <f>'F-proportions'!$F122*'A-projections'!D23</f>
        <v>0</v>
      </c>
      <c r="E118" s="80">
        <f>'F-proportions'!$F122*'A-projections'!E23</f>
        <v>0</v>
      </c>
      <c r="F118" s="80">
        <f>'F-proportions'!$F122*'A-projections'!F23</f>
        <v>0</v>
      </c>
      <c r="G118" s="80">
        <f>'F-proportions'!$F122*'A-projections'!G23</f>
        <v>0</v>
      </c>
      <c r="H118" s="80">
        <f>'F-proportions'!$F122*'A-projections'!H23</f>
        <v>0</v>
      </c>
      <c r="I118" s="80">
        <f>'F-proportions'!$F122*'A-projections'!I23</f>
        <v>0</v>
      </c>
      <c r="J118" s="80">
        <f>'F-proportions'!$F122*'A-projections'!J23</f>
        <v>0</v>
      </c>
      <c r="K118" s="80">
        <f>'F-proportions'!$F122*'A-projections'!K23</f>
        <v>0</v>
      </c>
      <c r="L118" s="80">
        <f>'F-proportions'!$F122*'A-projections'!L23</f>
        <v>0</v>
      </c>
      <c r="M118" s="80">
        <f>'F-proportions'!$F122*'A-projections'!M23</f>
        <v>0</v>
      </c>
      <c r="N118" s="80">
        <f>'F-proportions'!$F122*'A-projections'!N23</f>
        <v>0</v>
      </c>
      <c r="O118" s="80">
        <f>'F-proportions'!$F122*'A-projections'!O23</f>
        <v>0</v>
      </c>
      <c r="P118" s="80">
        <f>'F-proportions'!$F122*'A-projections'!P23</f>
        <v>0</v>
      </c>
      <c r="Q118" s="80">
        <f>'F-proportions'!$F122*'A-projections'!Q23</f>
        <v>0</v>
      </c>
      <c r="R118" s="80">
        <f>'F-proportions'!$F122*'A-projections'!R23</f>
        <v>0</v>
      </c>
      <c r="S118" s="80">
        <f>'F-proportions'!$F122*'A-projections'!S23</f>
        <v>0</v>
      </c>
      <c r="T118" s="80">
        <f>'F-proportions'!$F122*'A-projections'!T23</f>
        <v>0</v>
      </c>
      <c r="U118" s="80">
        <f>'F-proportions'!$F122*'A-projections'!U23</f>
        <v>0</v>
      </c>
      <c r="V118" s="80">
        <f>'F-proportions'!$F122*'A-projections'!V23</f>
        <v>0</v>
      </c>
      <c r="W118" s="80">
        <f>'F-proportions'!$F122*'A-projections'!W23</f>
        <v>0</v>
      </c>
      <c r="X118" s="80">
        <f>'F-proportions'!$F122*'A-projections'!X23</f>
        <v>0</v>
      </c>
    </row>
    <row r="119" spans="1:24">
      <c r="A119" s="237" t="s">
        <v>370</v>
      </c>
      <c r="B119" s="72" t="s">
        <v>371</v>
      </c>
      <c r="C119" s="88" t="str">
        <f t="shared" si="44"/>
        <v>Best</v>
      </c>
      <c r="D119" s="80">
        <f>'F-proportions'!$F123*'A-projections'!D24</f>
        <v>0</v>
      </c>
      <c r="E119" s="80">
        <f>'F-proportions'!$F123*'A-projections'!E24</f>
        <v>0</v>
      </c>
      <c r="F119" s="80">
        <f>'F-proportions'!$F123*'A-projections'!F24</f>
        <v>0</v>
      </c>
      <c r="G119" s="80">
        <f>'F-proportions'!$F123*'A-projections'!G24</f>
        <v>0</v>
      </c>
      <c r="H119" s="80">
        <f>'F-proportions'!$F123*'A-projections'!H24</f>
        <v>0</v>
      </c>
      <c r="I119" s="80">
        <f>'F-proportions'!$F123*'A-projections'!I24</f>
        <v>0</v>
      </c>
      <c r="J119" s="80">
        <f>'F-proportions'!$F123*'A-projections'!J24</f>
        <v>0</v>
      </c>
      <c r="K119" s="80">
        <f>'F-proportions'!$F123*'A-projections'!K24</f>
        <v>0</v>
      </c>
      <c r="L119" s="80">
        <f>'F-proportions'!$F123*'A-projections'!L24</f>
        <v>0</v>
      </c>
      <c r="M119" s="80">
        <f>'F-proportions'!$F123*'A-projections'!M24</f>
        <v>0</v>
      </c>
      <c r="N119" s="80">
        <f>'F-proportions'!$F123*'A-projections'!N24</f>
        <v>0</v>
      </c>
      <c r="O119" s="80">
        <f>'F-proportions'!$F123*'A-projections'!O24</f>
        <v>0</v>
      </c>
      <c r="P119" s="80">
        <f>'F-proportions'!$F123*'A-projections'!P24</f>
        <v>0</v>
      </c>
      <c r="Q119" s="80">
        <f>'F-proportions'!$F123*'A-projections'!Q24</f>
        <v>0</v>
      </c>
      <c r="R119" s="80">
        <f>'F-proportions'!$F123*'A-projections'!R24</f>
        <v>0</v>
      </c>
      <c r="S119" s="80">
        <f>'F-proportions'!$F123*'A-projections'!S24</f>
        <v>0</v>
      </c>
      <c r="T119" s="80">
        <f>'F-proportions'!$F123*'A-projections'!T24</f>
        <v>0</v>
      </c>
      <c r="U119" s="80">
        <f>'F-proportions'!$F123*'A-projections'!U24</f>
        <v>0</v>
      </c>
      <c r="V119" s="80">
        <f>'F-proportions'!$F123*'A-projections'!V24</f>
        <v>0</v>
      </c>
      <c r="W119" s="80">
        <f>'F-proportions'!$F123*'A-projections'!W24</f>
        <v>0</v>
      </c>
      <c r="X119" s="80">
        <f>'F-proportions'!$F123*'A-projections'!X24</f>
        <v>0</v>
      </c>
    </row>
    <row r="120" spans="1:24">
      <c r="A120" s="237" t="s">
        <v>381</v>
      </c>
      <c r="B120" s="72" t="s">
        <v>382</v>
      </c>
      <c r="C120" s="88" t="str">
        <f t="shared" si="44"/>
        <v>Best</v>
      </c>
      <c r="D120" s="80">
        <f>'F-proportions'!$F124*'A-projections'!D25</f>
        <v>0</v>
      </c>
      <c r="E120" s="80">
        <f>'F-proportions'!$F124*'A-projections'!E25</f>
        <v>0</v>
      </c>
      <c r="F120" s="80">
        <f>'F-proportions'!$F124*'A-projections'!F25</f>
        <v>0</v>
      </c>
      <c r="G120" s="80">
        <f>'F-proportions'!$F124*'A-projections'!G25</f>
        <v>0</v>
      </c>
      <c r="H120" s="80">
        <f>'F-proportions'!$F124*'A-projections'!H25</f>
        <v>0</v>
      </c>
      <c r="I120" s="80">
        <f>'F-proportions'!$F124*'A-projections'!I25</f>
        <v>0</v>
      </c>
      <c r="J120" s="80">
        <f>'F-proportions'!$F124*'A-projections'!J25</f>
        <v>0</v>
      </c>
      <c r="K120" s="80">
        <f>'F-proportions'!$F124*'A-projections'!K25</f>
        <v>0</v>
      </c>
      <c r="L120" s="80">
        <f>'F-proportions'!$F124*'A-projections'!L25</f>
        <v>0</v>
      </c>
      <c r="M120" s="80">
        <f>'F-proportions'!$F124*'A-projections'!M25</f>
        <v>0</v>
      </c>
      <c r="N120" s="80">
        <f>'F-proportions'!$F124*'A-projections'!N25</f>
        <v>0</v>
      </c>
      <c r="O120" s="80">
        <f>'F-proportions'!$F124*'A-projections'!O25</f>
        <v>0</v>
      </c>
      <c r="P120" s="80">
        <f>'F-proportions'!$F124*'A-projections'!P25</f>
        <v>0</v>
      </c>
      <c r="Q120" s="80">
        <f>'F-proportions'!$F124*'A-projections'!Q25</f>
        <v>0</v>
      </c>
      <c r="R120" s="80">
        <f>'F-proportions'!$F124*'A-projections'!R25</f>
        <v>0</v>
      </c>
      <c r="S120" s="80">
        <f>'F-proportions'!$F124*'A-projections'!S25</f>
        <v>0</v>
      </c>
      <c r="T120" s="80">
        <f>'F-proportions'!$F124*'A-projections'!T25</f>
        <v>0</v>
      </c>
      <c r="U120" s="80">
        <f>'F-proportions'!$F124*'A-projections'!U25</f>
        <v>0</v>
      </c>
      <c r="V120" s="80">
        <f>'F-proportions'!$F124*'A-projections'!V25</f>
        <v>0</v>
      </c>
      <c r="W120" s="80">
        <f>'F-proportions'!$F124*'A-projections'!W25</f>
        <v>0</v>
      </c>
      <c r="X120" s="80">
        <f>'F-proportions'!$F124*'A-projections'!X25</f>
        <v>0</v>
      </c>
    </row>
    <row r="121" spans="1:24">
      <c r="A121" s="237" t="s">
        <v>257</v>
      </c>
      <c r="B121" s="72" t="s">
        <v>194</v>
      </c>
      <c r="C121" s="88" t="str">
        <f t="shared" si="44"/>
        <v>Best</v>
      </c>
      <c r="D121" s="80">
        <f>'F-proportions'!$F125*'A-projections'!D26</f>
        <v>19.101006207520154</v>
      </c>
      <c r="E121" s="80">
        <f>'F-proportions'!$F125*'A-projections'!E26</f>
        <v>18.643408120318647</v>
      </c>
      <c r="F121" s="80">
        <f>'F-proportions'!$F125*'A-projections'!F26</f>
        <v>18.204787130057817</v>
      </c>
      <c r="G121" s="80">
        <f>'F-proportions'!$F125*'A-projections'!G26</f>
        <v>17.783486427223281</v>
      </c>
      <c r="H121" s="80">
        <f>'F-proportions'!$F125*'A-projections'!H26</f>
        <v>17.378048383275775</v>
      </c>
      <c r="I121" s="80">
        <f>'F-proportions'!$F125*'A-projections'!I26</f>
        <v>17.038359858228556</v>
      </c>
      <c r="J121" s="80">
        <f>'F-proportions'!$F125*'A-projections'!J26</f>
        <v>16.705465103682283</v>
      </c>
      <c r="K121" s="80">
        <f>'F-proportions'!$F125*'A-projections'!K26</f>
        <v>16.379228244226937</v>
      </c>
      <c r="L121" s="80">
        <f>'F-proportions'!$F125*'A-projections'!L26</f>
        <v>16.059516121960701</v>
      </c>
      <c r="M121" s="80">
        <f>'F-proportions'!$F125*'A-projections'!M26</f>
        <v>15.746198242139783</v>
      </c>
      <c r="N121" s="80">
        <f>'F-proportions'!$F125*'A-projections'!N26</f>
        <v>15.439146719915289</v>
      </c>
      <c r="O121" s="80">
        <f>'F-proportions'!$F125*'A-projections'!O26</f>
        <v>15.138236228135279</v>
      </c>
      <c r="P121" s="80">
        <f>'F-proportions'!$F125*'A-projections'!P26</f>
        <v>14.843343946190874</v>
      </c>
      <c r="Q121" s="80">
        <f>'F-proportions'!$F125*'A-projections'!Q26</f>
        <v>14.554349509885354</v>
      </c>
      <c r="R121" s="80">
        <f>'F-proportions'!$F125*'A-projections'!R26</f>
        <v>14.271134962305945</v>
      </c>
      <c r="S121" s="80">
        <f>'F-proportions'!$F125*'A-projections'!S26</f>
        <v>13.993584705678124</v>
      </c>
      <c r="T121" s="80">
        <f>'F-proportions'!$F125*'A-projections'!T26</f>
        <v>13.721585454182861</v>
      </c>
      <c r="U121" s="80">
        <f>'F-proportions'!$F125*'A-projections'!U26</f>
        <v>13.455026187717502</v>
      </c>
      <c r="V121" s="80">
        <f>'F-proportions'!$F125*'A-projections'!V26</f>
        <v>13.193798106581454</v>
      </c>
      <c r="W121" s="80">
        <f>'F-proportions'!$F125*'A-projections'!W26</f>
        <v>12.937794587068122</v>
      </c>
      <c r="X121" s="80">
        <f>'F-proportions'!$F125*'A-projections'!X26</f>
        <v>12.68691113794506</v>
      </c>
    </row>
    <row r="122" spans="1:24">
      <c r="A122" s="237" t="s">
        <v>159</v>
      </c>
      <c r="B122" s="72" t="s">
        <v>203</v>
      </c>
      <c r="C122" s="88" t="str">
        <f t="shared" si="44"/>
        <v>Best</v>
      </c>
      <c r="D122" s="80">
        <f>'F-proportions'!$F126*'A-projections'!D27</f>
        <v>816.13944765970871</v>
      </c>
      <c r="E122" s="80">
        <f>'F-proportions'!$F126*'A-projections'!E27</f>
        <v>816.13944765970871</v>
      </c>
      <c r="F122" s="80">
        <f>'F-proportions'!$F126*'A-projections'!F27</f>
        <v>816.13944765970871</v>
      </c>
      <c r="G122" s="80">
        <f>'F-proportions'!$F126*'A-projections'!G27</f>
        <v>816.13944765970871</v>
      </c>
      <c r="H122" s="80">
        <f>'F-proportions'!$F126*'A-projections'!H27</f>
        <v>816.13944765970871</v>
      </c>
      <c r="I122" s="80">
        <f>'F-proportions'!$F126*'A-projections'!I27</f>
        <v>816.13944765970871</v>
      </c>
      <c r="J122" s="80">
        <f>'F-proportions'!$F126*'A-projections'!J27</f>
        <v>816.13944765970871</v>
      </c>
      <c r="K122" s="80">
        <f>'F-proportions'!$F126*'A-projections'!K27</f>
        <v>816.13944765970871</v>
      </c>
      <c r="L122" s="80">
        <f>'F-proportions'!$F126*'A-projections'!L27</f>
        <v>816.13944765970871</v>
      </c>
      <c r="M122" s="80">
        <f>'F-proportions'!$F126*'A-projections'!M27</f>
        <v>816.13944765970871</v>
      </c>
      <c r="N122" s="80">
        <f>'F-proportions'!$F126*'A-projections'!N27</f>
        <v>816.13944765970871</v>
      </c>
      <c r="O122" s="80">
        <f>'F-proportions'!$F126*'A-projections'!O27</f>
        <v>816.13944765970871</v>
      </c>
      <c r="P122" s="80">
        <f>'F-proportions'!$F126*'A-projections'!P27</f>
        <v>816.13944765970871</v>
      </c>
      <c r="Q122" s="80">
        <f>'F-proportions'!$F126*'A-projections'!Q27</f>
        <v>816.13944765970871</v>
      </c>
      <c r="R122" s="80">
        <f>'F-proportions'!$F126*'A-projections'!R27</f>
        <v>816.13944765970871</v>
      </c>
      <c r="S122" s="80">
        <f>'F-proportions'!$F126*'A-projections'!S27</f>
        <v>816.13944765970871</v>
      </c>
      <c r="T122" s="80">
        <f>'F-proportions'!$F126*'A-projections'!T27</f>
        <v>816.13944765970871</v>
      </c>
      <c r="U122" s="80">
        <f>'F-proportions'!$F126*'A-projections'!U27</f>
        <v>816.13944765970871</v>
      </c>
      <c r="V122" s="80">
        <f>'F-proportions'!$F126*'A-projections'!V27</f>
        <v>816.13944765970871</v>
      </c>
      <c r="W122" s="80">
        <f>'F-proportions'!$F126*'A-projections'!W27</f>
        <v>816.13944765970871</v>
      </c>
      <c r="X122" s="80">
        <f>'F-proportions'!$F126*'A-projections'!X27</f>
        <v>816.13944765970871</v>
      </c>
    </row>
    <row r="123" spans="1:24">
      <c r="A123" s="237" t="s">
        <v>258</v>
      </c>
      <c r="B123" s="72" t="s">
        <v>766</v>
      </c>
      <c r="C123" s="88" t="str">
        <f t="shared" si="44"/>
        <v>Best</v>
      </c>
      <c r="D123" s="80">
        <f>'F-proportions'!$F127*'A-projections'!D28</f>
        <v>0</v>
      </c>
      <c r="E123" s="80">
        <f>'F-proportions'!$F127*'A-projections'!E28</f>
        <v>0</v>
      </c>
      <c r="F123" s="80">
        <f>'F-proportions'!$F127*'A-projections'!F28</f>
        <v>0</v>
      </c>
      <c r="G123" s="80">
        <f>'F-proportions'!$F127*'A-projections'!G28</f>
        <v>0</v>
      </c>
      <c r="H123" s="80">
        <f>'F-proportions'!$F127*'A-projections'!H28</f>
        <v>0</v>
      </c>
      <c r="I123" s="80">
        <f>'F-proportions'!$F127*'A-projections'!I28</f>
        <v>0</v>
      </c>
      <c r="J123" s="80">
        <f>'F-proportions'!$F127*'A-projections'!J28</f>
        <v>0</v>
      </c>
      <c r="K123" s="80">
        <f>'F-proportions'!$F127*'A-projections'!K28</f>
        <v>0</v>
      </c>
      <c r="L123" s="80">
        <f>'F-proportions'!$F127*'A-projections'!L28</f>
        <v>0</v>
      </c>
      <c r="M123" s="80">
        <f>'F-proportions'!$F127*'A-projections'!M28</f>
        <v>0</v>
      </c>
      <c r="N123" s="80">
        <f>'F-proportions'!$F127*'A-projections'!N28</f>
        <v>0</v>
      </c>
      <c r="O123" s="80">
        <f>'F-proportions'!$F127*'A-projections'!O28</f>
        <v>0</v>
      </c>
      <c r="P123" s="80">
        <f>'F-proportions'!$F127*'A-projections'!P28</f>
        <v>0</v>
      </c>
      <c r="Q123" s="80">
        <f>'F-proportions'!$F127*'A-projections'!Q28</f>
        <v>0</v>
      </c>
      <c r="R123" s="80">
        <f>'F-proportions'!$F127*'A-projections'!R28</f>
        <v>0</v>
      </c>
      <c r="S123" s="80">
        <f>'F-proportions'!$F127*'A-projections'!S28</f>
        <v>0</v>
      </c>
      <c r="T123" s="80">
        <f>'F-proportions'!$F127*'A-projections'!T28</f>
        <v>0</v>
      </c>
      <c r="U123" s="80">
        <f>'F-proportions'!$F127*'A-projections'!U28</f>
        <v>0</v>
      </c>
      <c r="V123" s="80">
        <f>'F-proportions'!$F127*'A-projections'!V28</f>
        <v>0</v>
      </c>
      <c r="W123" s="80">
        <f>'F-proportions'!$F127*'A-projections'!W28</f>
        <v>0</v>
      </c>
      <c r="X123" s="80">
        <f>'F-proportions'!$F127*'A-projections'!X28</f>
        <v>0</v>
      </c>
    </row>
    <row r="124" spans="1:24">
      <c r="A124" s="237" t="s">
        <v>259</v>
      </c>
      <c r="B124" s="72" t="s">
        <v>263</v>
      </c>
      <c r="C124" s="88" t="str">
        <f t="shared" si="44"/>
        <v>Best</v>
      </c>
      <c r="D124" s="80">
        <f>'F-proportions'!$F128*'A-projections'!D29</f>
        <v>17386.348476068044</v>
      </c>
      <c r="E124" s="80">
        <f>'F-proportions'!$F128*'A-projections'!E29</f>
        <v>17873.166233397948</v>
      </c>
      <c r="F124" s="80">
        <f>'F-proportions'!$F128*'A-projections'!F29</f>
        <v>18373.61488793309</v>
      </c>
      <c r="G124" s="80">
        <f>'F-proportions'!$F128*'A-projections'!G29</f>
        <v>18888.076104795218</v>
      </c>
      <c r="H124" s="80">
        <f>'F-proportions'!$F128*'A-projections'!H29</f>
        <v>19416.942235729482</v>
      </c>
      <c r="I124" s="80">
        <f>'F-proportions'!$F128*'A-projections'!I29</f>
        <v>19960.61661832991</v>
      </c>
      <c r="J124" s="80">
        <f>'F-proportions'!$F128*'A-projections'!J29</f>
        <v>20519.513883643147</v>
      </c>
      <c r="K124" s="80">
        <f>'F-proportions'!$F128*'A-projections'!K29</f>
        <v>21094.060272385155</v>
      </c>
      <c r="L124" s="80">
        <f>'F-proportions'!$F128*'A-projections'!L29</f>
        <v>21684.693960011944</v>
      </c>
      <c r="M124" s="80">
        <f>'F-proportions'!$F128*'A-projections'!M29</f>
        <v>22291.865390892275</v>
      </c>
      <c r="N124" s="80">
        <f>'F-proportions'!$F128*'A-projections'!N29</f>
        <v>22916.037621837258</v>
      </c>
      <c r="O124" s="80">
        <f>'F-proportions'!$F128*'A-projections'!O29</f>
        <v>23557.686675248704</v>
      </c>
      <c r="P124" s="80">
        <f>'F-proportions'!$F128*'A-projections'!P29</f>
        <v>24217.301902155668</v>
      </c>
      <c r="Q124" s="80">
        <f>'F-proportions'!$F128*'A-projections'!Q29</f>
        <v>24895.386355416031</v>
      </c>
      <c r="R124" s="80">
        <f>'F-proportions'!$F128*'A-projections'!R29</f>
        <v>25592.457173367682</v>
      </c>
      <c r="S124" s="80">
        <f>'F-proportions'!$F128*'A-projections'!S29</f>
        <v>26309.045974221975</v>
      </c>
      <c r="T124" s="80">
        <f>'F-proportions'!$F128*'A-projections'!T29</f>
        <v>27045.699261500191</v>
      </c>
      <c r="U124" s="80">
        <f>'F-proportions'!$F128*'A-projections'!U29</f>
        <v>27802.978840822198</v>
      </c>
      <c r="V124" s="80">
        <f>'F-proportions'!$F128*'A-projections'!V29</f>
        <v>28581.462248365217</v>
      </c>
      <c r="W124" s="80">
        <f>'F-proportions'!$F128*'A-projections'!W29</f>
        <v>29381.743191319449</v>
      </c>
      <c r="X124" s="80">
        <f>'F-proportions'!$F128*'A-projections'!X29</f>
        <v>30204.432000676392</v>
      </c>
    </row>
    <row r="125" spans="1:24">
      <c r="A125" s="237" t="s">
        <v>171</v>
      </c>
      <c r="B125" s="72" t="s">
        <v>172</v>
      </c>
      <c r="C125" s="88" t="str">
        <f t="shared" si="44"/>
        <v>Best</v>
      </c>
      <c r="D125" s="80">
        <f>'F-proportions'!$F129*'A-projections'!D30</f>
        <v>473.63103458024028</v>
      </c>
      <c r="E125" s="80">
        <f>'F-proportions'!$F129*'A-projections'!E30</f>
        <v>497.97478177254345</v>
      </c>
      <c r="F125" s="80">
        <f>'F-proportions'!$F129*'A-projections'!F30</f>
        <v>511.6077774719011</v>
      </c>
      <c r="G125" s="80">
        <f>'F-proportions'!$F129*'A-projections'!G30</f>
        <v>525.62249705084082</v>
      </c>
      <c r="H125" s="80">
        <f>'F-proportions'!$F129*'A-projections'!H30</f>
        <v>540.02962877799075</v>
      </c>
      <c r="I125" s="80">
        <f>'F-proportions'!$F129*'A-projections'!I30</f>
        <v>554.84016019350088</v>
      </c>
      <c r="J125" s="80">
        <f>'F-proportions'!$F129*'A-projections'!J30</f>
        <v>558.98330826458903</v>
      </c>
      <c r="K125" s="80">
        <f>'F-proportions'!$F129*'A-projections'!K30</f>
        <v>574.63484089599751</v>
      </c>
      <c r="L125" s="80">
        <f>'F-proportions'!$F129*'A-projections'!L30</f>
        <v>590.72461644108557</v>
      </c>
      <c r="M125" s="80">
        <f>'F-proportions'!$F129*'A-projections'!M30</f>
        <v>607.26490570143585</v>
      </c>
      <c r="N125" s="80">
        <f>'F-proportions'!$F129*'A-projections'!N30</f>
        <v>624.2683230610761</v>
      </c>
      <c r="O125" s="80">
        <f>'F-proportions'!$F129*'A-projections'!O30</f>
        <v>641.74783610678628</v>
      </c>
      <c r="P125" s="80">
        <f>'F-proportions'!$F129*'A-projections'!P30</f>
        <v>659.71677551777634</v>
      </c>
      <c r="Q125" s="80">
        <f>'F-proportions'!$F129*'A-projections'!Q30</f>
        <v>678.18884523227405</v>
      </c>
      <c r="R125" s="80">
        <f>'F-proportions'!$F129*'A-projections'!R30</f>
        <v>697.17813289877779</v>
      </c>
      <c r="S125" s="80">
        <f>'F-proportions'!$F129*'A-projections'!S30</f>
        <v>716.69912061994353</v>
      </c>
      <c r="T125" s="80">
        <f>'F-proportions'!$F129*'A-projections'!T30</f>
        <v>736.76669599730201</v>
      </c>
      <c r="U125" s="80">
        <f>'F-proportions'!$F129*'A-projections'!U30</f>
        <v>757.39616348522634</v>
      </c>
      <c r="V125" s="80">
        <f>'F-proportions'!$F129*'A-projections'!V30</f>
        <v>778.60325606281276</v>
      </c>
      <c r="W125" s="80">
        <f>'F-proportions'!$F129*'A-projections'!W30</f>
        <v>800.40414723257152</v>
      </c>
      <c r="X125" s="80">
        <f>'F-proportions'!$F129*'A-projections'!X30</f>
        <v>822.81546335508369</v>
      </c>
    </row>
    <row r="126" spans="1:24">
      <c r="A126" s="237" t="s">
        <v>260</v>
      </c>
      <c r="B126" s="72" t="s">
        <v>264</v>
      </c>
      <c r="C126" s="88" t="str">
        <f t="shared" si="44"/>
        <v>Best</v>
      </c>
      <c r="D126" s="80">
        <f>'F-proportions'!$F130*'A-projections'!D31</f>
        <v>551.84779993711504</v>
      </c>
      <c r="E126" s="80">
        <f>'F-proportions'!$F130*'A-projections'!E31</f>
        <v>546.32932193774388</v>
      </c>
      <c r="F126" s="80">
        <f>'F-proportions'!$F130*'A-projections'!F31</f>
        <v>540.86602871836635</v>
      </c>
      <c r="G126" s="80">
        <f>'F-proportions'!$F130*'A-projections'!G31</f>
        <v>615.15482954217623</v>
      </c>
      <c r="H126" s="80">
        <f>'F-proportions'!$F130*'A-projections'!H31</f>
        <v>609.80025585786439</v>
      </c>
      <c r="I126" s="80">
        <f>'F-proportions'!$F130*'A-projections'!I31</f>
        <v>604.49922791039569</v>
      </c>
      <c r="J126" s="80">
        <f>'F-proportions'!$F130*'A-projections'!J31</f>
        <v>599.25121024240161</v>
      </c>
      <c r="K126" s="80">
        <f>'F-proportions'!$F130*'A-projections'!K31</f>
        <v>594.05567275108763</v>
      </c>
      <c r="L126" s="80">
        <f>'F-proportions'!$F130*'A-projections'!L31</f>
        <v>588.91209063468659</v>
      </c>
      <c r="M126" s="80">
        <f>'F-proportions'!$F130*'A-projections'!M31</f>
        <v>583.81994433944965</v>
      </c>
      <c r="N126" s="80">
        <f>'F-proportions'!$F130*'A-projections'!N31</f>
        <v>578.77871950716508</v>
      </c>
      <c r="O126" s="80">
        <f>'F-proportions'!$F130*'A-projections'!O31</f>
        <v>573.78790692320331</v>
      </c>
      <c r="P126" s="80">
        <f>'F-proportions'!$F130*'A-projections'!P31</f>
        <v>568.84700246508123</v>
      </c>
      <c r="Q126" s="80">
        <f>'F-proportions'!$F130*'A-projections'!Q31</f>
        <v>563.95550705154028</v>
      </c>
      <c r="R126" s="80">
        <f>'F-proportions'!$F130*'A-projections'!R31</f>
        <v>559.11292659213484</v>
      </c>
      <c r="S126" s="80">
        <f>'F-proportions'!$F130*'A-projections'!S31</f>
        <v>554.31877193732339</v>
      </c>
      <c r="T126" s="80">
        <f>'F-proportions'!$F130*'A-projections'!T31</f>
        <v>549.5725588290602</v>
      </c>
      <c r="U126" s="80">
        <f>'F-proportions'!$F130*'A-projections'!U31</f>
        <v>544.87380785187952</v>
      </c>
      <c r="V126" s="80">
        <f>'F-proportions'!$F130*'A-projections'!V31</f>
        <v>540.22204438447068</v>
      </c>
      <c r="W126" s="80">
        <f>'F-proportions'!$F130*'A-projections'!W31</f>
        <v>535.61679855173577</v>
      </c>
      <c r="X126" s="80">
        <f>'F-proportions'!$F130*'A-projections'!X31</f>
        <v>531.05760517732847</v>
      </c>
    </row>
    <row r="127" spans="1:24" s="212" customFormat="1">
      <c r="A127" s="237" t="s">
        <v>175</v>
      </c>
      <c r="B127" s="72" t="s">
        <v>373</v>
      </c>
      <c r="C127" s="88" t="str">
        <f t="shared" si="44"/>
        <v>Best</v>
      </c>
      <c r="D127" s="80">
        <f>'F-proportions'!$F131*'A-projections'!D32</f>
        <v>153.39686053839458</v>
      </c>
      <c r="E127" s="80">
        <f>'F-proportions'!$F131*'A-projections'!E32</f>
        <v>156.34896417363319</v>
      </c>
      <c r="F127" s="80">
        <f>'F-proportions'!$F131*'A-projections'!F32</f>
        <v>159.35788067872187</v>
      </c>
      <c r="G127" s="80">
        <f>'F-proportions'!$F131*'A-projections'!G32</f>
        <v>162.54503829229634</v>
      </c>
      <c r="H127" s="80">
        <f>'F-proportions'!$F131*'A-projections'!H32</f>
        <v>165.7959390581423</v>
      </c>
      <c r="I127" s="80">
        <f>'F-proportions'!$F131*'A-projections'!I32</f>
        <v>169.11185783930512</v>
      </c>
      <c r="J127" s="80">
        <f>'F-proportions'!$F131*'A-projections'!J32</f>
        <v>172.49409499609123</v>
      </c>
      <c r="K127" s="80">
        <f>'F-proportions'!$F131*'A-projections'!K32</f>
        <v>175.94397689601306</v>
      </c>
      <c r="L127" s="80">
        <f>'F-proportions'!$F131*'A-projections'!L32</f>
        <v>179.46285643393338</v>
      </c>
      <c r="M127" s="80">
        <f>'F-proportions'!$F131*'A-projections'!M32</f>
        <v>183.23157641904592</v>
      </c>
      <c r="N127" s="80">
        <f>'F-proportions'!$F131*'A-projections'!N32</f>
        <v>187.07943952384588</v>
      </c>
      <c r="O127" s="80">
        <f>'F-proportions'!$F131*'A-projections'!O32</f>
        <v>191.00810775384664</v>
      </c>
      <c r="P127" s="80">
        <f>'F-proportions'!$F131*'A-projections'!P32</f>
        <v>195.01927801667736</v>
      </c>
      <c r="Q127" s="80">
        <f>'F-proportions'!$F131*'A-projections'!Q32</f>
        <v>199.11468285502758</v>
      </c>
      <c r="R127" s="80">
        <f>'F-proportions'!$F131*'A-projections'!R32</f>
        <v>203.29609119498309</v>
      </c>
      <c r="S127" s="80">
        <f>'F-proportions'!$F131*'A-projections'!S32</f>
        <v>207.56530911007775</v>
      </c>
      <c r="T127" s="80">
        <f>'F-proportions'!$F131*'A-projections'!T32</f>
        <v>211.92418060138937</v>
      </c>
      <c r="U127" s="80">
        <f>'F-proportions'!$F131*'A-projections'!U32</f>
        <v>216.37458839401856</v>
      </c>
      <c r="V127" s="80">
        <f>'F-proportions'!$F131*'A-projections'!V32</f>
        <v>220.91845475029291</v>
      </c>
      <c r="W127" s="80">
        <f>'F-proportions'!$F131*'A-projections'!W32</f>
        <v>225.55774230004903</v>
      </c>
      <c r="X127" s="80">
        <f>'F-proportions'!$F131*'A-projections'!X32</f>
        <v>230.29445488835006</v>
      </c>
    </row>
    <row r="128" spans="1:24" s="212" customFormat="1">
      <c r="A128" s="237" t="s">
        <v>189</v>
      </c>
      <c r="B128" s="72" t="s">
        <v>190</v>
      </c>
      <c r="C128" s="88" t="str">
        <f t="shared" si="44"/>
        <v>Best</v>
      </c>
      <c r="D128" s="80">
        <f>'F-proportions'!$F132*'A-projections'!D33</f>
        <v>20.767508980677601</v>
      </c>
      <c r="E128" s="80">
        <f>'F-proportions'!$F132*'A-projections'!E33</f>
        <v>21.079021615387763</v>
      </c>
      <c r="F128" s="80">
        <f>'F-proportions'!$F132*'A-projections'!F33</f>
        <v>21.395206939618578</v>
      </c>
      <c r="G128" s="80">
        <f>'F-proportions'!$F132*'A-projections'!G33</f>
        <v>21.716135043712853</v>
      </c>
      <c r="H128" s="80">
        <f>'F-proportions'!$F132*'A-projections'!H33</f>
        <v>22.041877069368546</v>
      </c>
      <c r="I128" s="80">
        <f>'F-proportions'!$F132*'A-projections'!I33</f>
        <v>22.372505225409068</v>
      </c>
      <c r="J128" s="80">
        <f>'F-proportions'!$F132*'A-projections'!J33</f>
        <v>22.708092803790201</v>
      </c>
      <c r="K128" s="80">
        <f>'F-proportions'!$F132*'A-projections'!K33</f>
        <v>23.048714195847051</v>
      </c>
      <c r="L128" s="80">
        <f>'F-proportions'!$F132*'A-projections'!L33</f>
        <v>23.394444908784756</v>
      </c>
      <c r="M128" s="80">
        <f>'F-proportions'!$F132*'A-projections'!M33</f>
        <v>23.745361582416525</v>
      </c>
      <c r="N128" s="80">
        <f>'F-proportions'!$F132*'A-projections'!N33</f>
        <v>24.101542006152773</v>
      </c>
      <c r="O128" s="80">
        <f>'F-proportions'!$F132*'A-projections'!O33</f>
        <v>24.463065136245064</v>
      </c>
      <c r="P128" s="80">
        <f>'F-proportions'!$F132*'A-projections'!P33</f>
        <v>24.830011113288734</v>
      </c>
      <c r="Q128" s="80">
        <f>'F-proportions'!$F132*'A-projections'!Q33</f>
        <v>25.202461279988061</v>
      </c>
      <c r="R128" s="80">
        <f>'F-proportions'!$F132*'A-projections'!R33</f>
        <v>25.580498199187883</v>
      </c>
      <c r="S128" s="80">
        <f>'F-proportions'!$F132*'A-projections'!S33</f>
        <v>25.964205672175694</v>
      </c>
      <c r="T128" s="80">
        <f>'F-proportions'!$F132*'A-projections'!T33</f>
        <v>26.35366875725833</v>
      </c>
      <c r="U128" s="80">
        <f>'F-proportions'!$F132*'A-projections'!U33</f>
        <v>26.748973788617203</v>
      </c>
      <c r="V128" s="80">
        <f>'F-proportions'!$F132*'A-projections'!V33</f>
        <v>27.150208395446452</v>
      </c>
      <c r="W128" s="80">
        <f>'F-proportions'!$F132*'A-projections'!W33</f>
        <v>27.557461521378151</v>
      </c>
      <c r="X128" s="80">
        <f>'F-proportions'!$F132*'A-projections'!X33</f>
        <v>27.970823444198821</v>
      </c>
    </row>
    <row r="129" spans="1:26" s="212" customFormat="1">
      <c r="A129" s="237" t="s">
        <v>262</v>
      </c>
      <c r="B129" s="72" t="s">
        <v>265</v>
      </c>
      <c r="C129" s="88" t="str">
        <f t="shared" si="44"/>
        <v>Best</v>
      </c>
      <c r="D129" s="80">
        <f>'F-proportions'!$F133*'A-projections'!D34</f>
        <v>219.98522124569857</v>
      </c>
      <c r="E129" s="80">
        <f>'F-proportions'!$F133*'A-projections'!E34</f>
        <v>218.67948188911438</v>
      </c>
      <c r="F129" s="80">
        <f>'F-proportions'!$F133*'A-projections'!F34</f>
        <v>218.04498409347181</v>
      </c>
      <c r="G129" s="80">
        <f>'F-proportions'!$F133*'A-projections'!G34</f>
        <v>217.98817233449154</v>
      </c>
      <c r="H129" s="80">
        <f>'F-proportions'!$F133*'A-projections'!H34</f>
        <v>218.42963137718394</v>
      </c>
      <c r="I129" s="80">
        <f>'F-proportions'!$F133*'A-projections'!I34</f>
        <v>219.30196683686543</v>
      </c>
      <c r="J129" s="80">
        <f>'F-proportions'!$F133*'A-projections'!J34</f>
        <v>220.54800368008861</v>
      </c>
      <c r="K129" s="80">
        <f>'F-proportions'!$F133*'A-projections'!K34</f>
        <v>222.11925497485962</v>
      </c>
      <c r="L129" s="80">
        <f>'F-proportions'!$F133*'A-projections'!L34</f>
        <v>223.97462035311665</v>
      </c>
      <c r="M129" s="80">
        <f>'F-proportions'!$F133*'A-projections'!M34</f>
        <v>226.07927972900251</v>
      </c>
      <c r="N129" s="80">
        <f>'F-proportions'!$F133*'A-projections'!N34</f>
        <v>228.40375298493825</v>
      </c>
      <c r="O129" s="80">
        <f>'F-proportions'!$F133*'A-projections'!O34</f>
        <v>230.92310073071295</v>
      </c>
      <c r="P129" s="80">
        <f>'F-proportions'!$F133*'A-projections'!P34</f>
        <v>233.61624497502413</v>
      </c>
      <c r="Q129" s="80">
        <f>'F-proportions'!$F133*'A-projections'!Q34</f>
        <v>236.46539172299742</v>
      </c>
      <c r="R129" s="80">
        <f>'F-proportions'!$F133*'A-projections'!R34</f>
        <v>239.45554021118809</v>
      </c>
      <c r="S129" s="80">
        <f>'F-proportions'!$F133*'A-projections'!S34</f>
        <v>242.57406578484981</v>
      </c>
      <c r="T129" s="80">
        <f>'F-proportions'!$F133*'A-projections'!T34</f>
        <v>245.8103653715423</v>
      </c>
      <c r="U129" s="80">
        <f>'F-proportions'!$F133*'A-projections'!U34</f>
        <v>249.15555616204728</v>
      </c>
      <c r="V129" s="80">
        <f>'F-proportions'!$F133*'A-projections'!V34</f>
        <v>252.60221951792002</v>
      </c>
      <c r="W129" s="80">
        <f>'F-proportions'!$F133*'A-projections'!W34</f>
        <v>256.14418332211454</v>
      </c>
      <c r="X129" s="80">
        <f>'F-proportions'!$F133*'A-projections'!X34</f>
        <v>259.77633700665814</v>
      </c>
    </row>
    <row r="130" spans="1:26" s="212" customFormat="1">
      <c r="A130" s="237"/>
      <c r="B130" s="72" t="s">
        <v>1015</v>
      </c>
      <c r="C130" s="88" t="str">
        <f>C98</f>
        <v>Best</v>
      </c>
      <c r="D130" s="80">
        <f>'F-proportions'!$F134*'A-projections'!D35</f>
        <v>0</v>
      </c>
      <c r="E130" s="80">
        <f>'F-proportions'!$F134*'A-projections'!E35</f>
        <v>0</v>
      </c>
      <c r="F130" s="80">
        <f>'F-proportions'!$F134*'A-projections'!F35</f>
        <v>0</v>
      </c>
      <c r="G130" s="80">
        <f>'F-proportions'!$F134*'A-projections'!G35</f>
        <v>0</v>
      </c>
      <c r="H130" s="80">
        <f>'F-proportions'!$F134*'A-projections'!H35</f>
        <v>0</v>
      </c>
      <c r="I130" s="80">
        <f>'F-proportions'!$F134*'A-projections'!I35</f>
        <v>0</v>
      </c>
      <c r="J130" s="80">
        <f>'F-proportions'!$F134*'A-projections'!J35</f>
        <v>0</v>
      </c>
      <c r="K130" s="80">
        <f>'F-proportions'!$F134*'A-projections'!K35</f>
        <v>0</v>
      </c>
      <c r="L130" s="80">
        <f>'F-proportions'!$F134*'A-projections'!L35</f>
        <v>0</v>
      </c>
      <c r="M130" s="80">
        <f>'F-proportions'!$F134*'A-projections'!M35</f>
        <v>0</v>
      </c>
      <c r="N130" s="80">
        <f>'F-proportions'!$F134*'A-projections'!N35</f>
        <v>0</v>
      </c>
      <c r="O130" s="80">
        <f>'F-proportions'!$F134*'A-projections'!O35</f>
        <v>0</v>
      </c>
      <c r="P130" s="80">
        <f>'F-proportions'!$F134*'A-projections'!P35</f>
        <v>0</v>
      </c>
      <c r="Q130" s="80">
        <f>'F-proportions'!$F134*'A-projections'!Q35</f>
        <v>0</v>
      </c>
      <c r="R130" s="80">
        <f>'F-proportions'!$F134*'A-projections'!R35</f>
        <v>0</v>
      </c>
      <c r="S130" s="80">
        <f>'F-proportions'!$F134*'A-projections'!S35</f>
        <v>0</v>
      </c>
      <c r="T130" s="80">
        <f>'F-proportions'!$F134*'A-projections'!T35</f>
        <v>0</v>
      </c>
      <c r="U130" s="80">
        <f>'F-proportions'!$F134*'A-projections'!U35</f>
        <v>0</v>
      </c>
      <c r="V130" s="80">
        <f>'F-proportions'!$F134*'A-projections'!V35</f>
        <v>0</v>
      </c>
      <c r="W130" s="80">
        <f>'F-proportions'!$F134*'A-projections'!W35</f>
        <v>0</v>
      </c>
      <c r="X130" s="80">
        <f>'F-proportions'!$F134*'A-projections'!X35</f>
        <v>0</v>
      </c>
    </row>
    <row r="131" spans="1:26" s="433" customFormat="1" ht="15">
      <c r="A131" s="434"/>
      <c r="B131" s="435" t="s">
        <v>748</v>
      </c>
      <c r="C131" s="436"/>
      <c r="D131" s="437">
        <f>SUM(D102:D130)/1000</f>
        <v>154.21220919363282</v>
      </c>
      <c r="E131" s="437">
        <f t="shared" ref="E131:X131" si="45">SUM(E102:E130)/1000</f>
        <v>158.37536376746692</v>
      </c>
      <c r="F131" s="437">
        <f t="shared" si="45"/>
        <v>162.67534818177293</v>
      </c>
      <c r="G131" s="437">
        <f t="shared" si="45"/>
        <v>167.20938526880667</v>
      </c>
      <c r="H131" s="437">
        <f t="shared" si="45"/>
        <v>171.82467564187107</v>
      </c>
      <c r="I131" s="437">
        <f t="shared" si="45"/>
        <v>176.60809102691417</v>
      </c>
      <c r="J131" s="437">
        <f t="shared" si="45"/>
        <v>181.55605230813427</v>
      </c>
      <c r="K131" s="437">
        <f t="shared" si="45"/>
        <v>186.70059726476353</v>
      </c>
      <c r="L131" s="437">
        <f t="shared" si="45"/>
        <v>192.0372665630085</v>
      </c>
      <c r="M131" s="437">
        <f t="shared" si="45"/>
        <v>197.57529544011982</v>
      </c>
      <c r="N131" s="437">
        <f t="shared" si="45"/>
        <v>203.32382031355039</v>
      </c>
      <c r="O131" s="437">
        <f t="shared" si="45"/>
        <v>209.29338185673873</v>
      </c>
      <c r="P131" s="437">
        <f t="shared" si="45"/>
        <v>215.49485496288602</v>
      </c>
      <c r="Q131" s="437">
        <f t="shared" si="45"/>
        <v>221.93980785544269</v>
      </c>
      <c r="R131" s="437">
        <f t="shared" si="45"/>
        <v>228.64055147592154</v>
      </c>
      <c r="S131" s="437">
        <f t="shared" si="45"/>
        <v>235.61019278867658</v>
      </c>
      <c r="T131" s="437">
        <f t="shared" si="45"/>
        <v>242.86269229643625</v>
      </c>
      <c r="U131" s="437">
        <f t="shared" si="45"/>
        <v>250.41292608664375</v>
      </c>
      <c r="V131" s="437">
        <f t="shared" si="45"/>
        <v>258.27675275668531</v>
      </c>
      <c r="W131" s="437">
        <f t="shared" si="45"/>
        <v>266.47108559608017</v>
      </c>
      <c r="X131" s="437">
        <f t="shared" si="45"/>
        <v>275.0139704358902</v>
      </c>
    </row>
    <row r="132" spans="1:26" s="212" customFormat="1">
      <c r="B132" s="216"/>
      <c r="C132" s="216"/>
      <c r="D132" s="81"/>
      <c r="E132" s="81"/>
      <c r="F132" s="81"/>
      <c r="G132" s="81"/>
      <c r="H132" s="82"/>
      <c r="I132" s="83"/>
      <c r="J132" s="84"/>
      <c r="K132" s="85"/>
      <c r="L132" s="83"/>
      <c r="M132" s="86"/>
      <c r="N132" s="86"/>
      <c r="O132" s="86"/>
      <c r="P132" s="86"/>
      <c r="Q132" s="86"/>
      <c r="R132" s="86"/>
      <c r="S132" s="86"/>
      <c r="T132" s="86"/>
      <c r="U132" s="86"/>
      <c r="V132" s="86"/>
      <c r="W132" s="86"/>
      <c r="X132" s="86"/>
    </row>
    <row r="133" spans="1:26" s="241" customFormat="1" ht="15.75">
      <c r="A133" s="430" t="s">
        <v>742</v>
      </c>
      <c r="Z133" s="37"/>
    </row>
    <row r="134" spans="1:26">
      <c r="A134" s="237" t="s">
        <v>21</v>
      </c>
      <c r="B134" s="72" t="s">
        <v>198</v>
      </c>
      <c r="C134" s="88" t="str">
        <f t="shared" ref="C134:C161" si="46">C102</f>
        <v>Best</v>
      </c>
      <c r="D134" s="80">
        <f>'F-proportions'!$G106*'A-projections'!D7</f>
        <v>52.951711119210522</v>
      </c>
      <c r="E134" s="80">
        <f>'F-proportions'!$G106*'A-projections'!E7</f>
        <v>54.748636909993188</v>
      </c>
      <c r="F134" s="80">
        <f>'F-proportions'!$G106*'A-projections'!F7</f>
        <v>56.608455103453245</v>
      </c>
      <c r="G134" s="80">
        <f>'F-proportions'!$G106*'A-projections'!G7</f>
        <v>58.533366933684405</v>
      </c>
      <c r="H134" s="80">
        <f>'F-proportions'!$G106*'A-projections'!H7</f>
        <v>60.525650677973644</v>
      </c>
      <c r="I134" s="80">
        <f>'F-proportions'!$G106*'A-projections'!I7</f>
        <v>62.587664353313016</v>
      </c>
      <c r="J134" s="80">
        <f>'F-proportions'!$G106*'A-projections'!J7</f>
        <v>64.721848507289266</v>
      </c>
      <c r="K134" s="80">
        <f>'F-proportions'!$G106*'A-projections'!K7</f>
        <v>66.930729106654681</v>
      </c>
      <c r="L134" s="80">
        <f>'F-proportions'!$G106*'A-projections'!L7</f>
        <v>69.216920526997896</v>
      </c>
      <c r="M134" s="80">
        <f>'F-proportions'!$G106*'A-projections'!M7</f>
        <v>71.583128647053115</v>
      </c>
      <c r="N134" s="80">
        <f>'F-proportions'!$G106*'A-projections'!N7</f>
        <v>74.032154051310272</v>
      </c>
      <c r="O134" s="80">
        <f>'F-proportions'!$G106*'A-projections'!O7</f>
        <v>76.566895344716414</v>
      </c>
      <c r="P134" s="80">
        <f>'F-proportions'!$G106*'A-projections'!P7</f>
        <v>79.190352583391785</v>
      </c>
      <c r="Q134" s="80">
        <f>'F-proportions'!$G106*'A-projections'!Q7</f>
        <v>81.905630825420772</v>
      </c>
      <c r="R134" s="80">
        <f>'F-proportions'!$G106*'A-projections'!R7</f>
        <v>84.715943805920816</v>
      </c>
      <c r="S134" s="80">
        <f>'F-proportions'!$G106*'A-projections'!S7</f>
        <v>87.62461774073833</v>
      </c>
      <c r="T134" s="80">
        <f>'F-proportions'!$G106*'A-projections'!T7</f>
        <v>90.635095263274465</v>
      </c>
      <c r="U134" s="80">
        <f>'F-proportions'!$G106*'A-projections'!U7</f>
        <v>93.750939499099374</v>
      </c>
      <c r="V134" s="80">
        <f>'F-proportions'!$G106*'A-projections'!V7</f>
        <v>96.975838283178135</v>
      </c>
      <c r="W134" s="80">
        <f>'F-proportions'!$G106*'A-projections'!W7</f>
        <v>100.31360852469966</v>
      </c>
      <c r="X134" s="80">
        <f>'F-proportions'!$G106*'A-projections'!X7</f>
        <v>103.76820072467444</v>
      </c>
    </row>
    <row r="135" spans="1:26">
      <c r="A135" s="237" t="s">
        <v>29</v>
      </c>
      <c r="B135" s="72" t="s">
        <v>30</v>
      </c>
      <c r="C135" s="88" t="str">
        <f t="shared" si="46"/>
        <v>Best</v>
      </c>
      <c r="D135" s="80">
        <f>'F-proportions'!$G107*'A-projections'!D8</f>
        <v>88.735010656973529</v>
      </c>
      <c r="E135" s="80">
        <f>'F-proportions'!$G107*'A-projections'!E8</f>
        <v>86.07296033726432</v>
      </c>
      <c r="F135" s="80">
        <f>'F-proportions'!$G107*'A-projections'!F8</f>
        <v>83.490771527146379</v>
      </c>
      <c r="G135" s="80">
        <f>'F-proportions'!$G107*'A-projections'!G8</f>
        <v>80.986048381331997</v>
      </c>
      <c r="H135" s="80">
        <f>'F-proportions'!$G107*'A-projections'!H8</f>
        <v>78.556466929892025</v>
      </c>
      <c r="I135" s="80">
        <f>'F-proportions'!$G107*'A-projections'!I8</f>
        <v>76.199772921995248</v>
      </c>
      <c r="J135" s="80">
        <f>'F-proportions'!$G107*'A-projections'!J8</f>
        <v>73.913779734335407</v>
      </c>
      <c r="K135" s="80">
        <f>'F-proportions'!$G107*'A-projections'!K8</f>
        <v>73.913779734335407</v>
      </c>
      <c r="L135" s="80">
        <f>'F-proportions'!$G107*'A-projections'!L8</f>
        <v>73.913779734335407</v>
      </c>
      <c r="M135" s="80">
        <f>'F-proportions'!$G107*'A-projections'!M8</f>
        <v>73.913779734335407</v>
      </c>
      <c r="N135" s="80">
        <f>'F-proportions'!$G107*'A-projections'!N8</f>
        <v>73.913779734335407</v>
      </c>
      <c r="O135" s="80">
        <f>'F-proportions'!$G107*'A-projections'!O8</f>
        <v>73.913779734335407</v>
      </c>
      <c r="P135" s="80">
        <f>'F-proportions'!$G107*'A-projections'!P8</f>
        <v>73.913779734335407</v>
      </c>
      <c r="Q135" s="80">
        <f>'F-proportions'!$G107*'A-projections'!Q8</f>
        <v>73.913779734335407</v>
      </c>
      <c r="R135" s="80">
        <f>'F-proportions'!$G107*'A-projections'!R8</f>
        <v>73.913779734335407</v>
      </c>
      <c r="S135" s="80">
        <f>'F-proportions'!$G107*'A-projections'!S8</f>
        <v>73.913779734335407</v>
      </c>
      <c r="T135" s="80">
        <f>'F-proportions'!$G107*'A-projections'!T8</f>
        <v>73.913779734335407</v>
      </c>
      <c r="U135" s="80">
        <f>'F-proportions'!$G107*'A-projections'!U8</f>
        <v>73.913779734335407</v>
      </c>
      <c r="V135" s="80">
        <f>'F-proportions'!$G107*'A-projections'!V8</f>
        <v>73.913779734335407</v>
      </c>
      <c r="W135" s="80">
        <f>'F-proportions'!$G107*'A-projections'!W8</f>
        <v>73.913779734335407</v>
      </c>
      <c r="X135" s="80">
        <f>'F-proportions'!$G107*'A-projections'!X8</f>
        <v>73.913779734335407</v>
      </c>
    </row>
    <row r="136" spans="1:26">
      <c r="A136" s="237" t="s">
        <v>33</v>
      </c>
      <c r="B136" s="72" t="s">
        <v>34</v>
      </c>
      <c r="C136" s="88" t="str">
        <f t="shared" si="46"/>
        <v>Best</v>
      </c>
      <c r="D136" s="80">
        <f>'F-proportions'!$G108*'A-projections'!D9</f>
        <v>1081.1423428685941</v>
      </c>
      <c r="E136" s="80">
        <f>'F-proportions'!$G108*'A-projections'!E9</f>
        <v>1128.1520188315956</v>
      </c>
      <c r="F136" s="80">
        <f>'F-proportions'!$G108*'A-projections'!F9</f>
        <v>1179.1158464480091</v>
      </c>
      <c r="G136" s="80">
        <f>'F-proportions'!$G108*'A-projections'!G9</f>
        <v>1234.3301551151308</v>
      </c>
      <c r="H136" s="80">
        <f>'F-proportions'!$G108*'A-projections'!H9</f>
        <v>1294.114136386017</v>
      </c>
      <c r="I136" s="80">
        <f>'F-proportions'!$G108*'A-projections'!I9</f>
        <v>1358.8116023449531</v>
      </c>
      <c r="J136" s="80">
        <f>'F-proportions'!$G108*'A-projections'!J9</f>
        <v>1428.7928793783121</v>
      </c>
      <c r="K136" s="80">
        <f>'F-proportions'!$G108*'A-projections'!K9</f>
        <v>1504.4568477656856</v>
      </c>
      <c r="L136" s="80">
        <f>'F-proportions'!$G108*'A-projections'!L9</f>
        <v>1586.2331383188907</v>
      </c>
      <c r="M136" s="80">
        <f>'F-proportions'!$G108*'A-projections'!M9</f>
        <v>1674.5844981609655</v>
      </c>
      <c r="N136" s="80">
        <f>'F-proportions'!$G108*'A-projections'!N9</f>
        <v>1770.009338668367</v>
      </c>
      <c r="O136" s="80">
        <f>'F-proportions'!$G108*'A-projections'!O9</f>
        <v>1873.0444796023646</v>
      </c>
      <c r="P136" s="80">
        <f>'F-proportions'!$G108*'A-projections'!P9</f>
        <v>1984.268104535613</v>
      </c>
      <c r="Q136" s="80">
        <f>'F-proportions'!$G108*'A-projections'!Q9</f>
        <v>2104.3029438430581</v>
      </c>
      <c r="R136" s="80">
        <f>'F-proportions'!$G108*'A-projections'!R9</f>
        <v>2233.8197027790393</v>
      </c>
      <c r="S136" s="80">
        <f>'F-proportions'!$G108*'A-projections'!S9</f>
        <v>2373.5407535116392</v>
      </c>
      <c r="T136" s="80">
        <f>'F-proportions'!$G108*'A-projections'!T9</f>
        <v>2524.244111438381</v>
      </c>
      <c r="U136" s="80">
        <f>'F-proportions'!$G108*'A-projections'!U9</f>
        <v>2686.7677176723528</v>
      </c>
      <c r="V136" s="80">
        <f>'F-proportions'!$G108*'A-projections'!V9</f>
        <v>2862.0140512732655</v>
      </c>
      <c r="W136" s="80">
        <f>'F-proportions'!$G108*'A-projections'!W9</f>
        <v>3050.9550966131992</v>
      </c>
      <c r="X136" s="80">
        <f>'F-proportions'!$G108*'A-projections'!X9</f>
        <v>3254.637693221784</v>
      </c>
    </row>
    <row r="137" spans="1:26">
      <c r="A137" s="237" t="s">
        <v>43</v>
      </c>
      <c r="B137" s="72" t="s">
        <v>44</v>
      </c>
      <c r="C137" s="88" t="str">
        <f t="shared" si="46"/>
        <v>Best</v>
      </c>
      <c r="D137" s="80">
        <f>'F-proportions'!$G109*'A-projections'!D10</f>
        <v>35.334627759437971</v>
      </c>
      <c r="E137" s="80">
        <f>'F-proportions'!$G109*'A-projections'!E10</f>
        <v>35.687974037032347</v>
      </c>
      <c r="F137" s="80">
        <f>'F-proportions'!$G109*'A-projections'!F10</f>
        <v>36.044853777402672</v>
      </c>
      <c r="G137" s="80">
        <f>'F-proportions'!$G109*'A-projections'!G10</f>
        <v>36.405302315176698</v>
      </c>
      <c r="H137" s="80">
        <f>'F-proportions'!$G109*'A-projections'!H10</f>
        <v>36.769355338328474</v>
      </c>
      <c r="I137" s="80">
        <f>'F-proportions'!$G109*'A-projections'!I10</f>
        <v>37.13704889171175</v>
      </c>
      <c r="J137" s="80">
        <f>'F-proportions'!$G109*'A-projections'!J10</f>
        <v>37.508419380628865</v>
      </c>
      <c r="K137" s="80">
        <f>'F-proportions'!$G109*'A-projections'!K10</f>
        <v>37.883503574435153</v>
      </c>
      <c r="L137" s="80">
        <f>'F-proportions'!$G109*'A-projections'!L10</f>
        <v>38.262338610179512</v>
      </c>
      <c r="M137" s="80">
        <f>'F-proportions'!$G109*'A-projections'!M10</f>
        <v>38.644961996281303</v>
      </c>
      <c r="N137" s="80">
        <f>'F-proportions'!$G109*'A-projections'!N10</f>
        <v>38.2585123763185</v>
      </c>
      <c r="O137" s="80">
        <f>'F-proportions'!$G109*'A-projections'!O10</f>
        <v>37.875927252555321</v>
      </c>
      <c r="P137" s="80">
        <f>'F-proportions'!$G109*'A-projections'!P10</f>
        <v>37.497167980029765</v>
      </c>
      <c r="Q137" s="80">
        <f>'F-proportions'!$G109*'A-projections'!Q10</f>
        <v>37.122196300229461</v>
      </c>
      <c r="R137" s="80">
        <f>'F-proportions'!$G109*'A-projections'!R10</f>
        <v>36.750974337227163</v>
      </c>
      <c r="S137" s="80">
        <f>'F-proportions'!$G109*'A-projections'!S10</f>
        <v>36.383464593854889</v>
      </c>
      <c r="T137" s="80">
        <f>'F-proportions'!$G109*'A-projections'!T10</f>
        <v>36.019629947916343</v>
      </c>
      <c r="U137" s="80">
        <f>'F-proportions'!$G109*'A-projections'!U10</f>
        <v>35.659433648437179</v>
      </c>
      <c r="V137" s="80">
        <f>'F-proportions'!$G109*'A-projections'!V10</f>
        <v>35.302839311952802</v>
      </c>
      <c r="W137" s="80">
        <f>'F-proportions'!$G109*'A-projections'!W10</f>
        <v>34.949810918833272</v>
      </c>
      <c r="X137" s="80">
        <f>'F-proportions'!$G109*'A-projections'!X10</f>
        <v>34.600312809644947</v>
      </c>
    </row>
    <row r="138" spans="1:26">
      <c r="A138" s="237" t="s">
        <v>63</v>
      </c>
      <c r="B138" s="72" t="s">
        <v>64</v>
      </c>
      <c r="C138" s="88" t="str">
        <f t="shared" si="46"/>
        <v>Best</v>
      </c>
      <c r="D138" s="80">
        <f>'F-proportions'!$G110*'A-projections'!D11</f>
        <v>80.612556489492022</v>
      </c>
      <c r="E138" s="80">
        <f>'F-proportions'!$G110*'A-projections'!E11</f>
        <v>81.821744836834398</v>
      </c>
      <c r="F138" s="80">
        <f>'F-proportions'!$G110*'A-projections'!F11</f>
        <v>83.049071009386907</v>
      </c>
      <c r="G138" s="80">
        <f>'F-proportions'!$G110*'A-projections'!G11</f>
        <v>84.294807074527682</v>
      </c>
      <c r="H138" s="80">
        <f>'F-proportions'!$G110*'A-projections'!H11</f>
        <v>85.559229180645602</v>
      </c>
      <c r="I138" s="80">
        <f>'F-proportions'!$G110*'A-projections'!I11</f>
        <v>86.842617618355277</v>
      </c>
      <c r="J138" s="80">
        <f>'F-proportions'!$G110*'A-projections'!J11</f>
        <v>88.145256882630591</v>
      </c>
      <c r="K138" s="80">
        <f>'F-proportions'!$G110*'A-projections'!K11</f>
        <v>89.467435735870055</v>
      </c>
      <c r="L138" s="80">
        <f>'F-proportions'!$G110*'A-projections'!L11</f>
        <v>90.809447271908084</v>
      </c>
      <c r="M138" s="80">
        <f>'F-proportions'!$G110*'A-projections'!M11</f>
        <v>92.171588980986712</v>
      </c>
      <c r="N138" s="80">
        <f>'F-proportions'!$G110*'A-projections'!N11</f>
        <v>93.554162815701488</v>
      </c>
      <c r="O138" s="80">
        <f>'F-proportions'!$G110*'A-projections'!O11</f>
        <v>94.95747525793702</v>
      </c>
      <c r="P138" s="80">
        <f>'F-proportions'!$G110*'A-projections'!P11</f>
        <v>96.381837386806041</v>
      </c>
      <c r="Q138" s="80">
        <f>'F-proportions'!$G110*'A-projections'!Q11</f>
        <v>97.827564947608124</v>
      </c>
      <c r="R138" s="80">
        <f>'F-proportions'!$G110*'A-projections'!R11</f>
        <v>99.294978421822236</v>
      </c>
      <c r="S138" s="80">
        <f>'F-proportions'!$G110*'A-projections'!S11</f>
        <v>100.78440309814958</v>
      </c>
      <c r="T138" s="80">
        <f>'F-proportions'!$G110*'A-projections'!T11</f>
        <v>102.29616914462183</v>
      </c>
      <c r="U138" s="80">
        <f>'F-proportions'!$G110*'A-projections'!U11</f>
        <v>103.83061168179113</v>
      </c>
      <c r="V138" s="80">
        <f>'F-proportions'!$G110*'A-projections'!V11</f>
        <v>105.38807085701796</v>
      </c>
      <c r="W138" s="80">
        <f>'F-proportions'!$G110*'A-projections'!W11</f>
        <v>106.96889191987324</v>
      </c>
      <c r="X138" s="80">
        <f>'F-proportions'!$G110*'A-projections'!X11</f>
        <v>108.57342529867131</v>
      </c>
    </row>
    <row r="139" spans="1:26">
      <c r="A139" s="237" t="s">
        <v>75</v>
      </c>
      <c r="B139" s="72" t="s">
        <v>76</v>
      </c>
      <c r="C139" s="88" t="str">
        <f t="shared" si="46"/>
        <v>Best</v>
      </c>
      <c r="D139" s="80">
        <f>'F-proportions'!$G111*'A-projections'!D12</f>
        <v>60.67221683083617</v>
      </c>
      <c r="E139" s="80">
        <f>'F-proportions'!$G111*'A-projections'!E12</f>
        <v>65.412867041415566</v>
      </c>
      <c r="F139" s="80">
        <f>'F-proportions'!$G111*'A-projections'!F12</f>
        <v>70.654113702502983</v>
      </c>
      <c r="G139" s="80">
        <f>'F-proportions'!$G111*'A-projections'!G12</f>
        <v>76.44548583056023</v>
      </c>
      <c r="H139" s="80">
        <f>'F-proportions'!$G111*'A-projections'!H12</f>
        <v>82.841475956267075</v>
      </c>
      <c r="I139" s="80">
        <f>'F-proportions'!$G111*'A-projections'!I12</f>
        <v>89.902036263691585</v>
      </c>
      <c r="J139" s="80">
        <f>'F-proportions'!$G111*'A-projections'!J12</f>
        <v>97.693124347622586</v>
      </c>
      <c r="K139" s="80">
        <f>'F-proportions'!$G111*'A-projections'!K12</f>
        <v>106.28730355079544</v>
      </c>
      <c r="L139" s="80">
        <f>'F-proportions'!$G111*'A-projections'!L12</f>
        <v>115.76440333891736</v>
      </c>
      <c r="M139" s="80">
        <f>'F-proportions'!$G111*'A-projections'!M12</f>
        <v>126.21224571719068</v>
      </c>
      <c r="N139" s="80">
        <f>'F-proportions'!$G111*'A-projections'!N12</f>
        <v>137.72744429240365</v>
      </c>
      <c r="O139" s="80">
        <f>'F-proportions'!$G111*'A-projections'!O12</f>
        <v>150.41628324506806</v>
      </c>
      <c r="P139" s="80">
        <f>'F-proportions'!$G111*'A-projections'!P12</f>
        <v>164.39568420253042</v>
      </c>
      <c r="Q139" s="80">
        <f>'F-proportions'!$G111*'A-projections'!Q12</f>
        <v>179.79426980307994</v>
      </c>
      <c r="R139" s="80">
        <f>'F-proportions'!$G111*'A-projections'!R12</f>
        <v>196.75353362007849</v>
      </c>
      <c r="S139" s="80">
        <f>'F-proportions'!$G111*'A-projections'!S12</f>
        <v>215.42912708204298</v>
      </c>
      <c r="T139" s="80">
        <f>'F-proportions'!$G111*'A-projections'!T12</f>
        <v>235.99227508820485</v>
      </c>
      <c r="U139" s="80">
        <f>'F-proportions'!$G111*'A-projections'!U12</f>
        <v>258.63133318902379</v>
      </c>
      <c r="V139" s="80">
        <f>'F-proportions'!$G111*'A-projections'!V12</f>
        <v>283.55350048808464</v>
      </c>
      <c r="W139" s="80">
        <f>'F-proportions'!$G111*'A-projections'!W12</f>
        <v>310.98670383744837</v>
      </c>
      <c r="X139" s="80">
        <f>'F-proportions'!$G111*'A-projections'!X12</f>
        <v>341.18167045573739</v>
      </c>
    </row>
    <row r="140" spans="1:26">
      <c r="A140" s="237" t="s">
        <v>253</v>
      </c>
      <c r="B140" s="72" t="s">
        <v>193</v>
      </c>
      <c r="C140" s="88" t="str">
        <f t="shared" si="46"/>
        <v>Best</v>
      </c>
      <c r="D140" s="80">
        <f>'F-proportions'!$G112*'A-projections'!D13</f>
        <v>507.13675086784468</v>
      </c>
      <c r="E140" s="80">
        <f>'F-proportions'!$G112*'A-projections'!E13</f>
        <v>496.9940158504877</v>
      </c>
      <c r="F140" s="80">
        <f>'F-proportions'!$G112*'A-projections'!F13</f>
        <v>487.0541355334779</v>
      </c>
      <c r="G140" s="80">
        <f>'F-proportions'!$G112*'A-projections'!G13</f>
        <v>477.3130528228084</v>
      </c>
      <c r="H140" s="80">
        <f>'F-proportions'!$G112*'A-projections'!H13</f>
        <v>467.76679176635218</v>
      </c>
      <c r="I140" s="80">
        <f>'F-proportions'!$G112*'A-projections'!I13</f>
        <v>458.41145593102522</v>
      </c>
      <c r="J140" s="80">
        <f>'F-proportions'!$G112*'A-projections'!J13</f>
        <v>449.24322681240466</v>
      </c>
      <c r="K140" s="80">
        <f>'F-proportions'!$G112*'A-projections'!K13</f>
        <v>440.2583622761565</v>
      </c>
      <c r="L140" s="80">
        <f>'F-proportions'!$G112*'A-projections'!L13</f>
        <v>431.45319503063337</v>
      </c>
      <c r="M140" s="80">
        <f>'F-proportions'!$G112*'A-projections'!M13</f>
        <v>422.82413113002082</v>
      </c>
      <c r="N140" s="80">
        <f>'F-proportions'!$G112*'A-projections'!N13</f>
        <v>414.36764850742031</v>
      </c>
      <c r="O140" s="80">
        <f>'F-proportions'!$G112*'A-projections'!O13</f>
        <v>406.08029553727187</v>
      </c>
      <c r="P140" s="80">
        <f>'F-proportions'!$G112*'A-projections'!P13</f>
        <v>397.95868962652645</v>
      </c>
      <c r="Q140" s="80">
        <f>'F-proportions'!$G112*'A-projections'!Q13</f>
        <v>389.99951583399593</v>
      </c>
      <c r="R140" s="80">
        <f>'F-proportions'!$G112*'A-projections'!R13</f>
        <v>382.19952551731592</v>
      </c>
      <c r="S140" s="80">
        <f>'F-proportions'!$G112*'A-projections'!S13</f>
        <v>374.55553500696965</v>
      </c>
      <c r="T140" s="80">
        <f>'F-proportions'!$G112*'A-projections'!T13</f>
        <v>367.06442430683035</v>
      </c>
      <c r="U140" s="80">
        <f>'F-proportions'!$G112*'A-projections'!U13</f>
        <v>359.72313582069364</v>
      </c>
      <c r="V140" s="80">
        <f>'F-proportions'!$G112*'A-projections'!V13</f>
        <v>352.52867310427979</v>
      </c>
      <c r="W140" s="80">
        <f>'F-proportions'!$G112*'A-projections'!W13</f>
        <v>345.47809964219408</v>
      </c>
      <c r="X140" s="80">
        <f>'F-proportions'!$G112*'A-projections'!X13</f>
        <v>338.56853764935033</v>
      </c>
    </row>
    <row r="141" spans="1:26">
      <c r="A141" s="238" t="s">
        <v>87</v>
      </c>
      <c r="B141" s="72" t="s">
        <v>88</v>
      </c>
      <c r="C141" s="88" t="str">
        <f t="shared" si="46"/>
        <v>Best</v>
      </c>
      <c r="D141" s="80">
        <f>'F-proportions'!$G113*'A-projections'!D14</f>
        <v>0</v>
      </c>
      <c r="E141" s="80">
        <f>'F-proportions'!$G113*'A-projections'!E14</f>
        <v>0</v>
      </c>
      <c r="F141" s="80">
        <f>'F-proportions'!$G113*'A-projections'!F14</f>
        <v>0</v>
      </c>
      <c r="G141" s="80">
        <f>'F-proportions'!$G113*'A-projections'!G14</f>
        <v>0</v>
      </c>
      <c r="H141" s="80">
        <f>'F-proportions'!$G113*'A-projections'!H14</f>
        <v>0</v>
      </c>
      <c r="I141" s="80">
        <f>'F-proportions'!$G113*'A-projections'!I14</f>
        <v>0</v>
      </c>
      <c r="J141" s="80">
        <f>'F-proportions'!$G113*'A-projections'!J14</f>
        <v>0</v>
      </c>
      <c r="K141" s="80">
        <f>'F-proportions'!$G113*'A-projections'!K14</f>
        <v>0</v>
      </c>
      <c r="L141" s="80">
        <f>'F-proportions'!$G113*'A-projections'!L14</f>
        <v>0</v>
      </c>
      <c r="M141" s="80">
        <f>'F-proportions'!$G113*'A-projections'!M14</f>
        <v>0</v>
      </c>
      <c r="N141" s="80">
        <f>'F-proportions'!$G113*'A-projections'!N14</f>
        <v>0</v>
      </c>
      <c r="O141" s="80">
        <f>'F-proportions'!$G113*'A-projections'!O14</f>
        <v>0</v>
      </c>
      <c r="P141" s="80">
        <f>'F-proportions'!$G113*'A-projections'!P14</f>
        <v>0</v>
      </c>
      <c r="Q141" s="80">
        <f>'F-proportions'!$G113*'A-projections'!Q14</f>
        <v>0</v>
      </c>
      <c r="R141" s="80">
        <f>'F-proportions'!$G113*'A-projections'!R14</f>
        <v>0</v>
      </c>
      <c r="S141" s="80">
        <f>'F-proportions'!$G113*'A-projections'!S14</f>
        <v>0</v>
      </c>
      <c r="T141" s="80">
        <f>'F-proportions'!$G113*'A-projections'!T14</f>
        <v>0</v>
      </c>
      <c r="U141" s="80">
        <f>'F-proportions'!$G113*'A-projections'!U14</f>
        <v>0</v>
      </c>
      <c r="V141" s="80">
        <f>'F-proportions'!$G113*'A-projections'!V14</f>
        <v>0</v>
      </c>
      <c r="W141" s="80">
        <f>'F-proportions'!$G113*'A-projections'!W14</f>
        <v>0</v>
      </c>
      <c r="X141" s="80">
        <f>'F-proportions'!$G113*'A-projections'!X14</f>
        <v>0</v>
      </c>
    </row>
    <row r="142" spans="1:26">
      <c r="A142" s="237" t="s">
        <v>91</v>
      </c>
      <c r="B142" s="72" t="s">
        <v>92</v>
      </c>
      <c r="C142" s="88" t="str">
        <f t="shared" si="46"/>
        <v>Best</v>
      </c>
      <c r="D142" s="80">
        <f>'F-proportions'!$G114*'A-projections'!D15</f>
        <v>360.5284131866016</v>
      </c>
      <c r="E142" s="80">
        <f>'F-proportions'!$G114*'A-projections'!E15</f>
        <v>365.93633938440064</v>
      </c>
      <c r="F142" s="80">
        <f>'F-proportions'!$G114*'A-projections'!F15</f>
        <v>371.4253844751666</v>
      </c>
      <c r="G142" s="80">
        <f>'F-proportions'!$G114*'A-projections'!G15</f>
        <v>376.99676524229409</v>
      </c>
      <c r="H142" s="80">
        <f>'F-proportions'!$G114*'A-projections'!H15</f>
        <v>382.65171672092839</v>
      </c>
      <c r="I142" s="80">
        <f>'F-proportions'!$G114*'A-projections'!I15</f>
        <v>388.39149247174237</v>
      </c>
      <c r="J142" s="80">
        <f>'F-proportions'!$G114*'A-projections'!J15</f>
        <v>394.21736485881843</v>
      </c>
      <c r="K142" s="80">
        <f>'F-proportions'!$G114*'A-projections'!K15</f>
        <v>400.13062533170057</v>
      </c>
      <c r="L142" s="80">
        <f>'F-proportions'!$G114*'A-projections'!L15</f>
        <v>406.13258471167615</v>
      </c>
      <c r="M142" s="80">
        <f>'F-proportions'!$G114*'A-projections'!M15</f>
        <v>412.22457348235127</v>
      </c>
      <c r="N142" s="80">
        <f>'F-proportions'!$G114*'A-projections'!N15</f>
        <v>418.40794208458652</v>
      </c>
      <c r="O142" s="80">
        <f>'F-proportions'!$G114*'A-projections'!O15</f>
        <v>424.68406121585525</v>
      </c>
      <c r="P142" s="80">
        <f>'F-proportions'!$G114*'A-projections'!P15</f>
        <v>431.05432213409301</v>
      </c>
      <c r="Q142" s="80">
        <f>'F-proportions'!$G114*'A-projections'!Q15</f>
        <v>437.52013696610425</v>
      </c>
      <c r="R142" s="80">
        <f>'F-proportions'!$G114*'A-projections'!R15</f>
        <v>444.08293902059586</v>
      </c>
      <c r="S142" s="80">
        <f>'F-proportions'!$G114*'A-projections'!S15</f>
        <v>450.74418310590471</v>
      </c>
      <c r="T142" s="80">
        <f>'F-proportions'!$G114*'A-projections'!T15</f>
        <v>457.50534585249324</v>
      </c>
      <c r="U142" s="80">
        <f>'F-proportions'!$G114*'A-projections'!U15</f>
        <v>464.36792604028062</v>
      </c>
      <c r="V142" s="80">
        <f>'F-proportions'!$G114*'A-projections'!V15</f>
        <v>471.33344493088475</v>
      </c>
      <c r="W142" s="80">
        <f>'F-proportions'!$G114*'A-projections'!W15</f>
        <v>478.40344660484794</v>
      </c>
      <c r="X142" s="80">
        <f>'F-proportions'!$G114*'A-projections'!X15</f>
        <v>485.57949830392079</v>
      </c>
    </row>
    <row r="143" spans="1:26">
      <c r="A143" s="237" t="s">
        <v>97</v>
      </c>
      <c r="B143" s="72" t="s">
        <v>98</v>
      </c>
      <c r="C143" s="88" t="str">
        <f t="shared" si="46"/>
        <v>Best</v>
      </c>
      <c r="D143" s="80">
        <f>'F-proportions'!$G115*'A-projections'!D16</f>
        <v>178.00312175273785</v>
      </c>
      <c r="E143" s="80">
        <f>'F-proportions'!$G115*'A-projections'!E16</f>
        <v>182.98720916181455</v>
      </c>
      <c r="F143" s="80">
        <f>'F-proportions'!$G115*'A-projections'!F16</f>
        <v>188.11085101834539</v>
      </c>
      <c r="G143" s="80">
        <f>'F-proportions'!$G115*'A-projections'!G16</f>
        <v>193.37795484685904</v>
      </c>
      <c r="H143" s="80">
        <f>'F-proportions'!$G115*'A-projections'!H16</f>
        <v>198.79253758257113</v>
      </c>
      <c r="I143" s="80">
        <f>'F-proportions'!$G115*'A-projections'!I16</f>
        <v>204.35872863488308</v>
      </c>
      <c r="J143" s="80">
        <f>'F-proportions'!$G115*'A-projections'!J16</f>
        <v>210.08077303665985</v>
      </c>
      <c r="K143" s="80">
        <f>'F-proportions'!$G115*'A-projections'!K16</f>
        <v>215.96303468168634</v>
      </c>
      <c r="L143" s="80">
        <f>'F-proportions'!$G115*'A-projections'!L16</f>
        <v>222.00999965277347</v>
      </c>
      <c r="M143" s="80">
        <f>'F-proportions'!$G115*'A-projections'!M16</f>
        <v>228.22627964305119</v>
      </c>
      <c r="N143" s="80">
        <f>'F-proportions'!$G115*'A-projections'!N16</f>
        <v>234.61661547305661</v>
      </c>
      <c r="O143" s="80">
        <f>'F-proportions'!$G115*'A-projections'!O16</f>
        <v>241.18588070630224</v>
      </c>
      <c r="P143" s="80">
        <f>'F-proportions'!$G115*'A-projections'!P16</f>
        <v>247.9390853660787</v>
      </c>
      <c r="Q143" s="80">
        <f>'F-proportions'!$G115*'A-projections'!Q16</f>
        <v>254.88137975632884</v>
      </c>
      <c r="R143" s="80">
        <f>'F-proportions'!$G115*'A-projections'!R16</f>
        <v>262.01805838950611</v>
      </c>
      <c r="S143" s="80">
        <f>'F-proportions'!$G115*'A-projections'!S16</f>
        <v>269.35456402441224</v>
      </c>
      <c r="T143" s="80">
        <f>'F-proportions'!$G115*'A-projections'!T16</f>
        <v>276.89649181709586</v>
      </c>
      <c r="U143" s="80">
        <f>'F-proportions'!$G115*'A-projections'!U16</f>
        <v>284.64959358797455</v>
      </c>
      <c r="V143" s="80">
        <f>'F-proportions'!$G115*'A-projections'!V16</f>
        <v>292.61978220843787</v>
      </c>
      <c r="W143" s="80">
        <f>'F-proportions'!$G115*'A-projections'!W16</f>
        <v>300.81313611027412</v>
      </c>
      <c r="X143" s="80">
        <f>'F-proportions'!$G115*'A-projections'!X16</f>
        <v>309.2359039213618</v>
      </c>
    </row>
    <row r="144" spans="1:26">
      <c r="A144" s="237" t="s">
        <v>107</v>
      </c>
      <c r="B144" s="72" t="s">
        <v>108</v>
      </c>
      <c r="C144" s="88" t="str">
        <f t="shared" si="46"/>
        <v>Best</v>
      </c>
      <c r="D144" s="80">
        <f>'F-proportions'!$G116*'A-projections'!D17</f>
        <v>39.30243375495543</v>
      </c>
      <c r="E144" s="80">
        <f>'F-proportions'!$G116*'A-projections'!E17</f>
        <v>40.402901900094179</v>
      </c>
      <c r="F144" s="80">
        <f>'F-proportions'!$G116*'A-projections'!F17</f>
        <v>41.534183153296816</v>
      </c>
      <c r="G144" s="80">
        <f>'F-proportions'!$G116*'A-projections'!G17</f>
        <v>42.697140281589128</v>
      </c>
      <c r="H144" s="80">
        <f>'F-proportions'!$G116*'A-projections'!H17</f>
        <v>43.892660209473632</v>
      </c>
      <c r="I144" s="80">
        <f>'F-proportions'!$G116*'A-projections'!I17</f>
        <v>45.12165469533889</v>
      </c>
      <c r="J144" s="80">
        <f>'F-proportions'!$G116*'A-projections'!J17</f>
        <v>46.38506102680838</v>
      </c>
      <c r="K144" s="80">
        <f>'F-proportions'!$G116*'A-projections'!K17</f>
        <v>47.683842735559018</v>
      </c>
      <c r="L144" s="80">
        <f>'F-proportions'!$G116*'A-projections'!L17</f>
        <v>49.018990332154672</v>
      </c>
      <c r="M144" s="80">
        <f>'F-proportions'!$G116*'A-projections'!M17</f>
        <v>50.391522061454992</v>
      </c>
      <c r="N144" s="80">
        <f>'F-proportions'!$G116*'A-projections'!N17</f>
        <v>51.802484679175741</v>
      </c>
      <c r="O144" s="80">
        <f>'F-proportions'!$G116*'A-projections'!O17</f>
        <v>53.252954250192666</v>
      </c>
      <c r="P144" s="80">
        <f>'F-proportions'!$G116*'A-projections'!P17</f>
        <v>54.744036969198064</v>
      </c>
      <c r="Q144" s="80">
        <f>'F-proportions'!$G116*'A-projections'!Q17</f>
        <v>56.276870004335606</v>
      </c>
      <c r="R144" s="80">
        <f>'F-proportions'!$G116*'A-projections'!R17</f>
        <v>57.852622364457005</v>
      </c>
      <c r="S144" s="80">
        <f>'F-proportions'!$G116*'A-projections'!S17</f>
        <v>59.472495790661803</v>
      </c>
      <c r="T144" s="80">
        <f>'F-proportions'!$G116*'A-projections'!T17</f>
        <v>61.137725672800329</v>
      </c>
      <c r="U144" s="80">
        <f>'F-proportions'!$G116*'A-projections'!U17</f>
        <v>62.849581991638743</v>
      </c>
      <c r="V144" s="80">
        <f>'F-proportions'!$G116*'A-projections'!V17</f>
        <v>64.60937028740463</v>
      </c>
      <c r="W144" s="80">
        <f>'F-proportions'!$G116*'A-projections'!W17</f>
        <v>66.418432655451966</v>
      </c>
      <c r="X144" s="80">
        <f>'F-proportions'!$G116*'A-projections'!X17</f>
        <v>68.278148769804616</v>
      </c>
    </row>
    <row r="145" spans="1:24">
      <c r="A145" s="237" t="s">
        <v>115</v>
      </c>
      <c r="B145" s="72" t="s">
        <v>116</v>
      </c>
      <c r="C145" s="88" t="str">
        <f t="shared" si="46"/>
        <v>Best</v>
      </c>
      <c r="D145" s="80">
        <f>'F-proportions'!$G117*'A-projections'!D18</f>
        <v>2654.3458740595006</v>
      </c>
      <c r="E145" s="80">
        <f>'F-proportions'!$G117*'A-projections'!E18</f>
        <v>2791.7306355183882</v>
      </c>
      <c r="F145" s="80">
        <f>'F-proportions'!$G117*'A-projections'!F18</f>
        <v>2939.6940236096102</v>
      </c>
      <c r="G145" s="80">
        <f>'F-proportions'!$G117*'A-projections'!G18</f>
        <v>3099.0505925838561</v>
      </c>
      <c r="H145" s="80">
        <f>'F-proportions'!$G117*'A-projections'!H18</f>
        <v>3270.6776173691192</v>
      </c>
      <c r="I145" s="80">
        <f>'F-proportions'!$G117*'A-projections'!I18</f>
        <v>3455.5199230628473</v>
      </c>
      <c r="J145" s="80">
        <f>'F-proportions'!$G117*'A-projections'!J18</f>
        <v>3654.5950862949931</v>
      </c>
      <c r="K145" s="80">
        <f>'F-proportions'!$G117*'A-projections'!K18</f>
        <v>3868.9990370960136</v>
      </c>
      <c r="L145" s="80">
        <f>'F-proportions'!$G117*'A-projections'!L18</f>
        <v>4099.9120921087124</v>
      </c>
      <c r="M145" s="80">
        <f>'F-proportions'!$G117*'A-projections'!M18</f>
        <v>4348.6054523573894</v>
      </c>
      <c r="N145" s="80">
        <f>'F-proportions'!$G117*'A-projections'!N18</f>
        <v>4616.4482013452143</v>
      </c>
      <c r="O145" s="80">
        <f>'F-proportions'!$G117*'A-projections'!O18</f>
        <v>4904.9148420051024</v>
      </c>
      <c r="P145" s="80">
        <f>'F-proportions'!$G117*'A-projections'!P18</f>
        <v>5215.5934139957999</v>
      </c>
      <c r="Q145" s="80">
        <f>'F-proportions'!$G117*'A-projections'!Q18</f>
        <v>5550.1942360297835</v>
      </c>
      <c r="R145" s="80">
        <f>'F-proportions'!$G117*'A-projections'!R18</f>
        <v>5910.5593213603825</v>
      </c>
      <c r="S145" s="80">
        <f>'F-proportions'!$G117*'A-projections'!S18</f>
        <v>6298.6725182614373</v>
      </c>
      <c r="T145" s="80">
        <f>'F-proportions'!$G117*'A-projections'!T18</f>
        <v>6716.6704313238743</v>
      </c>
      <c r="U145" s="80">
        <f>'F-proportions'!$G117*'A-projections'!U18</f>
        <v>7166.8541836921177</v>
      </c>
      <c r="V145" s="80">
        <f>'F-proportions'!$G117*'A-projections'!V18</f>
        <v>7651.7020849927167</v>
      </c>
      <c r="W145" s="80">
        <f>'F-proportions'!$G117*'A-projections'!W18</f>
        <v>8173.8832746934622</v>
      </c>
      <c r="X145" s="80">
        <f>'F-proportions'!$G117*'A-projections'!X18</f>
        <v>8736.2724160011639</v>
      </c>
    </row>
    <row r="146" spans="1:24">
      <c r="A146" s="237" t="s">
        <v>125</v>
      </c>
      <c r="B146" s="72" t="s">
        <v>1208</v>
      </c>
      <c r="C146" s="88" t="str">
        <f t="shared" si="46"/>
        <v>Best</v>
      </c>
      <c r="D146" s="80">
        <f>'F-proportions'!$G118*'A-projections'!D19</f>
        <v>9368.7335212552334</v>
      </c>
      <c r="E146" s="80">
        <f>'F-proportions'!$G118*'A-projections'!E19</f>
        <v>9574.8456587228502</v>
      </c>
      <c r="F146" s="80">
        <f>'F-proportions'!$G118*'A-projections'!F19</f>
        <v>9785.4922632147536</v>
      </c>
      <c r="G146" s="80">
        <f>'F-proportions'!$G118*'A-projections'!G19</f>
        <v>10000.773093005475</v>
      </c>
      <c r="H146" s="80">
        <f>'F-proportions'!$G118*'A-projections'!H19</f>
        <v>10220.790101051596</v>
      </c>
      <c r="I146" s="80">
        <f>'F-proportions'!$G118*'A-projections'!I19</f>
        <v>10445.647483274734</v>
      </c>
      <c r="J146" s="80">
        <f>'F-proportions'!$G118*'A-projections'!J19</f>
        <v>10675.451727906775</v>
      </c>
      <c r="K146" s="80">
        <f>'F-proportions'!$G118*'A-projections'!K19</f>
        <v>10910.311665920726</v>
      </c>
      <c r="L146" s="80">
        <f>'F-proportions'!$G118*'A-projections'!L19</f>
        <v>11150.338522570981</v>
      </c>
      <c r="M146" s="80">
        <f>'F-proportions'!$G118*'A-projections'!M19</f>
        <v>11395.645970067544</v>
      </c>
      <c r="N146" s="80">
        <f>'F-proportions'!$G118*'A-projections'!N19</f>
        <v>11646.350181409029</v>
      </c>
      <c r="O146" s="80">
        <f>'F-proportions'!$G118*'A-projections'!O19</f>
        <v>11902.569885400027</v>
      </c>
      <c r="P146" s="80">
        <f>'F-proportions'!$G118*'A-projections'!P19</f>
        <v>12164.426422878829</v>
      </c>
      <c r="Q146" s="80">
        <f>'F-proportions'!$G118*'A-projections'!Q19</f>
        <v>12432.043804182162</v>
      </c>
      <c r="R146" s="80">
        <f>'F-proportions'!$G118*'A-projections'!R19</f>
        <v>12705.548767874174</v>
      </c>
      <c r="S146" s="80">
        <f>'F-proportions'!$G118*'A-projections'!S19</f>
        <v>12985.070840767405</v>
      </c>
      <c r="T146" s="80">
        <f>'F-proportions'!$G118*'A-projections'!T19</f>
        <v>13270.742399264289</v>
      </c>
      <c r="U146" s="80">
        <f>'F-proportions'!$G118*'A-projections'!U19</f>
        <v>13562.698732048102</v>
      </c>
      <c r="V146" s="80">
        <f>'F-proportions'!$G118*'A-projections'!V19</f>
        <v>13861.078104153161</v>
      </c>
      <c r="W146" s="80">
        <f>'F-proportions'!$G118*'A-projections'!W19</f>
        <v>14166.021822444529</v>
      </c>
      <c r="X146" s="80">
        <f>'F-proportions'!$G118*'A-projections'!X19</f>
        <v>14477.674302538308</v>
      </c>
    </row>
    <row r="147" spans="1:24">
      <c r="A147" s="237" t="s">
        <v>127</v>
      </c>
      <c r="B147" s="72" t="s">
        <v>128</v>
      </c>
      <c r="C147" s="88" t="str">
        <f t="shared" si="46"/>
        <v>Best</v>
      </c>
      <c r="D147" s="80">
        <f>'F-proportions'!$G119*'A-projections'!D20</f>
        <v>125.29202802284175</v>
      </c>
      <c r="E147" s="80">
        <f>'F-proportions'!$G119*'A-projections'!E20</f>
        <v>128.80020480748129</v>
      </c>
      <c r="F147" s="80">
        <f>'F-proportions'!$G119*'A-projections'!F20</f>
        <v>132.40661054209079</v>
      </c>
      <c r="G147" s="80">
        <f>'F-proportions'!$G119*'A-projections'!G20</f>
        <v>136.11399563726931</v>
      </c>
      <c r="H147" s="80">
        <f>'F-proportions'!$G119*'A-projections'!H20</f>
        <v>139.92518751511292</v>
      </c>
      <c r="I147" s="80">
        <f>'F-proportions'!$G119*'A-projections'!I20</f>
        <v>143.84309276553603</v>
      </c>
      <c r="J147" s="80">
        <f>'F-proportions'!$G119*'A-projections'!J20</f>
        <v>147.87069936297107</v>
      </c>
      <c r="K147" s="80">
        <f>'F-proportions'!$G119*'A-projections'!K20</f>
        <v>152.01107894513424</v>
      </c>
      <c r="L147" s="80">
        <f>'F-proportions'!$G119*'A-projections'!L20</f>
        <v>156.26738915559801</v>
      </c>
      <c r="M147" s="80">
        <f>'F-proportions'!$G119*'A-projections'!M20</f>
        <v>160.64287605195474</v>
      </c>
      <c r="N147" s="80">
        <f>'F-proportions'!$G119*'A-projections'!N20</f>
        <v>165.14087658140951</v>
      </c>
      <c r="O147" s="80">
        <f>'F-proportions'!$G119*'A-projections'!O20</f>
        <v>169.76482112568897</v>
      </c>
      <c r="P147" s="80">
        <f>'F-proportions'!$G119*'A-projections'!P20</f>
        <v>174.51823611720826</v>
      </c>
      <c r="Q147" s="80">
        <f>'F-proportions'!$G119*'A-projections'!Q20</f>
        <v>179.4047467284901</v>
      </c>
      <c r="R147" s="80">
        <f>'F-proportions'!$G119*'A-projections'!R20</f>
        <v>184.42807963688782</v>
      </c>
      <c r="S147" s="80">
        <f>'F-proportions'!$G119*'A-projections'!S20</f>
        <v>189.59206586672067</v>
      </c>
      <c r="T147" s="80">
        <f>'F-proportions'!$G119*'A-projections'!T20</f>
        <v>194.90064371098887</v>
      </c>
      <c r="U147" s="80">
        <f>'F-proportions'!$G119*'A-projections'!U20</f>
        <v>200.35786173489655</v>
      </c>
      <c r="V147" s="80">
        <f>'F-proportions'!$G119*'A-projections'!V20</f>
        <v>205.96788186347365</v>
      </c>
      <c r="W147" s="80">
        <f>'F-proportions'!$G119*'A-projections'!W20</f>
        <v>211.73498255565096</v>
      </c>
      <c r="X147" s="80">
        <f>'F-proportions'!$G119*'A-projections'!X20</f>
        <v>217.66356206720917</v>
      </c>
    </row>
    <row r="148" spans="1:24">
      <c r="A148" s="237" t="s">
        <v>254</v>
      </c>
      <c r="B148" s="72" t="s">
        <v>202</v>
      </c>
      <c r="C148" s="88" t="str">
        <f t="shared" si="46"/>
        <v>Best</v>
      </c>
      <c r="D148" s="844" t="s">
        <v>1255</v>
      </c>
      <c r="E148" s="845"/>
      <c r="F148" s="845"/>
      <c r="G148" s="845"/>
      <c r="H148" s="845"/>
      <c r="I148" s="845"/>
      <c r="J148" s="845"/>
      <c r="K148" s="845"/>
      <c r="L148" s="845"/>
      <c r="M148" s="845"/>
      <c r="N148" s="845"/>
      <c r="O148" s="845"/>
      <c r="P148" s="845"/>
      <c r="Q148" s="845"/>
      <c r="R148" s="845"/>
      <c r="S148" s="845"/>
      <c r="T148" s="845"/>
      <c r="U148" s="845"/>
      <c r="V148" s="845"/>
      <c r="W148" s="845"/>
      <c r="X148" s="845"/>
    </row>
    <row r="149" spans="1:24">
      <c r="A149" s="237" t="s">
        <v>255</v>
      </c>
      <c r="B149" s="72" t="s">
        <v>227</v>
      </c>
      <c r="C149" s="88" t="str">
        <f t="shared" si="46"/>
        <v>Best</v>
      </c>
      <c r="D149" s="557">
        <f>'F-proportions'!$G121*'A-projections'!D22</f>
        <v>3805.1750000000002</v>
      </c>
      <c r="E149" s="80">
        <f>'F-proportions'!$G121*'A-projections'!E22</f>
        <v>3424.6574999999998</v>
      </c>
      <c r="F149" s="80">
        <f>'F-proportions'!$G121*'A-projections'!F22</f>
        <v>10602.834249999998</v>
      </c>
      <c r="G149" s="80">
        <f>'F-proportions'!$G121*'A-projections'!G22</f>
        <v>10407.424712499998</v>
      </c>
      <c r="H149" s="80">
        <f>'F-proportions'!$G121*'A-projections'!H22</f>
        <v>10244.529237062497</v>
      </c>
      <c r="I149" s="80">
        <f>'F-proportions'!$G121*'A-projections'!I22</f>
        <v>10111.091014105934</v>
      </c>
      <c r="J149" s="80">
        <f>'F-proportions'!$G121*'A-projections'!J22</f>
        <v>10004.361833956271</v>
      </c>
      <c r="K149" s="80">
        <f>'F-proportions'!$G121*'A-projections'!K22</f>
        <v>9921.8712706404895</v>
      </c>
      <c r="L149" s="80">
        <f>'F-proportions'!$G121*'A-projections'!L22</f>
        <v>9861.398947957483</v>
      </c>
      <c r="M149" s="80">
        <f>'F-proportions'!$G121*'A-projections'!M22</f>
        <v>9820.9495796084921</v>
      </c>
      <c r="N149" s="80">
        <f>'F-proportions'!$G121*'A-projections'!N22</f>
        <v>9798.7305059911032</v>
      </c>
      <c r="O149" s="80">
        <f>'F-proportions'!$G121*'A-projections'!O22</f>
        <v>9793.1314780006051</v>
      </c>
      <c r="P149" s="80">
        <f>'F-proportions'!$G121*'A-projections'!P22</f>
        <v>9802.7064631482845</v>
      </c>
      <c r="Q149" s="80">
        <f>'F-proportions'!$G121*'A-projections'!Q22</f>
        <v>9826.1572717754116</v>
      </c>
      <c r="R149" s="80">
        <f>'F-proportions'!$G121*'A-projections'!R22</f>
        <v>9862.3188213639569</v>
      </c>
      <c r="S149" s="80">
        <f>'F-proportions'!$G121*'A-projections'!S22</f>
        <v>9910.1458751451373</v>
      </c>
      <c r="T149" s="80">
        <f>'F-proportions'!$G121*'A-projections'!T22</f>
        <v>9968.701107586965</v>
      </c>
      <c r="U149" s="80">
        <f>'F-proportions'!$G121*'A-projections'!U22</f>
        <v>10037.144364083953</v>
      </c>
      <c r="V149" s="80">
        <f>'F-proportions'!$G121*'A-projections'!V22</f>
        <v>10114.722995440079</v>
      </c>
      <c r="W149" s="80">
        <f>'F-proportions'!$G121*'A-projections'!W22</f>
        <v>10200.763159677059</v>
      </c>
      <c r="X149" s="80">
        <f>'F-proportions'!$G121*'A-projections'!X22</f>
        <v>10294.661994447057</v>
      </c>
    </row>
    <row r="150" spans="1:24">
      <c r="A150" s="237" t="s">
        <v>256</v>
      </c>
      <c r="B150" s="72" t="s">
        <v>372</v>
      </c>
      <c r="C150" s="88" t="str">
        <f t="shared" si="46"/>
        <v>Best</v>
      </c>
      <c r="D150" s="557">
        <f>'F-proportions'!$G122*'A-projections'!D23</f>
        <v>0</v>
      </c>
      <c r="E150" s="80">
        <f>'F-proportions'!$G122*'A-projections'!E23</f>
        <v>0</v>
      </c>
      <c r="F150" s="80">
        <f>'F-proportions'!$G122*'A-projections'!F23</f>
        <v>378.59</v>
      </c>
      <c r="G150" s="80">
        <f>'F-proportions'!$G122*'A-projections'!G23</f>
        <v>321.80149999999998</v>
      </c>
      <c r="H150" s="80">
        <f>'F-proportions'!$G122*'A-projections'!H23</f>
        <v>273.53127499999999</v>
      </c>
      <c r="I150" s="80">
        <f>'F-proportions'!$G122*'A-projections'!I23</f>
        <v>232.50158375000001</v>
      </c>
      <c r="J150" s="80">
        <f>'F-proportions'!$G122*'A-projections'!J23</f>
        <v>197.62634618750002</v>
      </c>
      <c r="K150" s="80">
        <f>'F-proportions'!$G122*'A-projections'!K23</f>
        <v>167.98239425937501</v>
      </c>
      <c r="L150" s="80">
        <f>'F-proportions'!$G122*'A-projections'!L23</f>
        <v>142.78503512046876</v>
      </c>
      <c r="M150" s="80">
        <f>'F-proportions'!$G122*'A-projections'!M23</f>
        <v>121.36727985239845</v>
      </c>
      <c r="N150" s="80">
        <f>'F-proportions'!$G122*'A-projections'!N23</f>
        <v>103.16218787453869</v>
      </c>
      <c r="O150" s="80">
        <f>'F-proportions'!$G122*'A-projections'!O23</f>
        <v>87.687859693357893</v>
      </c>
      <c r="P150" s="80">
        <f>'F-proportions'!$G122*'A-projections'!P23</f>
        <v>74.534680739354215</v>
      </c>
      <c r="Q150" s="80">
        <f>'F-proportions'!$G122*'A-projections'!Q23</f>
        <v>63.354478628451083</v>
      </c>
      <c r="R150" s="80">
        <f>'F-proportions'!$G122*'A-projections'!R23</f>
        <v>53.851306834183418</v>
      </c>
      <c r="S150" s="80">
        <f>'F-proportions'!$G122*'A-projections'!S23</f>
        <v>45.77361080905591</v>
      </c>
      <c r="T150" s="80">
        <f>'F-proportions'!$G122*'A-projections'!T23</f>
        <v>38.907569187697526</v>
      </c>
      <c r="U150" s="80">
        <f>'F-proportions'!$G122*'A-projections'!U23</f>
        <v>33.071433809542896</v>
      </c>
      <c r="V150" s="80">
        <f>'F-proportions'!$G122*'A-projections'!V23</f>
        <v>28.110718738111462</v>
      </c>
      <c r="W150" s="80">
        <f>'F-proportions'!$G122*'A-projections'!W23</f>
        <v>23.894110927394742</v>
      </c>
      <c r="X150" s="80">
        <f>'F-proportions'!$G122*'A-projections'!X23</f>
        <v>20.30999428828553</v>
      </c>
    </row>
    <row r="151" spans="1:24">
      <c r="A151" s="237" t="s">
        <v>370</v>
      </c>
      <c r="B151" s="72" t="s">
        <v>371</v>
      </c>
      <c r="C151" s="88" t="str">
        <f t="shared" si="46"/>
        <v>Best</v>
      </c>
      <c r="D151" s="557">
        <f>'F-proportions'!$G123*'A-projections'!D24</f>
        <v>0</v>
      </c>
      <c r="E151" s="80">
        <f>'F-proportions'!$G123*'A-projections'!E24</f>
        <v>0</v>
      </c>
      <c r="F151" s="80">
        <f>'F-proportions'!$G123*'A-projections'!F24</f>
        <v>7608.8447999999999</v>
      </c>
      <c r="G151" s="80">
        <f>'F-proportions'!$G123*'A-projections'!G24</f>
        <v>7974.0693504000001</v>
      </c>
      <c r="H151" s="80">
        <f>'F-proportions'!$G123*'A-projections'!H24</f>
        <v>8356.8246792192003</v>
      </c>
      <c r="I151" s="80">
        <f>'F-proportions'!$G123*'A-projections'!I24</f>
        <v>8757.9522638217222</v>
      </c>
      <c r="J151" s="80">
        <f>'F-proportions'!$G123*'A-projections'!J24</f>
        <v>9178.3339724851648</v>
      </c>
      <c r="K151" s="80">
        <f>'F-proportions'!$G123*'A-projections'!K24</f>
        <v>9618.8940031644524</v>
      </c>
      <c r="L151" s="80">
        <f>'F-proportions'!$G123*'A-projections'!L24</f>
        <v>10080.600915316347</v>
      </c>
      <c r="M151" s="80">
        <f>'F-proportions'!$G123*'A-projections'!M24</f>
        <v>10564.469759251531</v>
      </c>
      <c r="N151" s="80">
        <f>'F-proportions'!$G123*'A-projections'!N24</f>
        <v>11071.564307695606</v>
      </c>
      <c r="O151" s="80">
        <f>'F-proportions'!$G123*'A-projections'!O24</f>
        <v>11602.999394464996</v>
      </c>
      <c r="P151" s="80">
        <f>'F-proportions'!$G123*'A-projections'!P24</f>
        <v>12159.943365399316</v>
      </c>
      <c r="Q151" s="80">
        <f>'F-proportions'!$G123*'A-projections'!Q24</f>
        <v>12743.620646938483</v>
      </c>
      <c r="R151" s="80">
        <f>'F-proportions'!$G123*'A-projections'!R24</f>
        <v>13355.31443799153</v>
      </c>
      <c r="S151" s="80">
        <f>'F-proportions'!$G123*'A-projections'!S24</f>
        <v>13996.369531015123</v>
      </c>
      <c r="T151" s="80">
        <f>'F-proportions'!$G123*'A-projections'!T24</f>
        <v>14668.19526850385</v>
      </c>
      <c r="U151" s="80">
        <f>'F-proportions'!$G123*'A-projections'!U24</f>
        <v>15372.268641392036</v>
      </c>
      <c r="V151" s="80">
        <f>'F-proportions'!$G123*'A-projections'!V24</f>
        <v>16110.137536178854</v>
      </c>
      <c r="W151" s="80">
        <f>'F-proportions'!$G123*'A-projections'!W24</f>
        <v>16883.424137915441</v>
      </c>
      <c r="X151" s="80">
        <f>'F-proportions'!$G123*'A-projections'!X24</f>
        <v>17693.828496535381</v>
      </c>
    </row>
    <row r="152" spans="1:24">
      <c r="A152" s="237" t="s">
        <v>381</v>
      </c>
      <c r="B152" s="72" t="s">
        <v>382</v>
      </c>
      <c r="C152" s="88" t="str">
        <f t="shared" si="46"/>
        <v>Best</v>
      </c>
      <c r="D152" s="557">
        <f>'F-proportions'!$G124*'A-projections'!D25</f>
        <v>0</v>
      </c>
      <c r="E152" s="80">
        <f>'F-proportions'!$G124*'A-projections'!E25</f>
        <v>0</v>
      </c>
      <c r="F152" s="80">
        <f>'F-proportions'!$G124*'A-projections'!F25</f>
        <v>0</v>
      </c>
      <c r="G152" s="80">
        <f>'F-proportions'!$G124*'A-projections'!G25</f>
        <v>0</v>
      </c>
      <c r="H152" s="80">
        <f>'F-proportions'!$G124*'A-projections'!H25</f>
        <v>0</v>
      </c>
      <c r="I152" s="80">
        <f>'F-proportions'!$G124*'A-projections'!I25</f>
        <v>0</v>
      </c>
      <c r="J152" s="80">
        <f>'F-proportions'!$G124*'A-projections'!J25</f>
        <v>0</v>
      </c>
      <c r="K152" s="80">
        <f>'F-proportions'!$G124*'A-projections'!K25</f>
        <v>0</v>
      </c>
      <c r="L152" s="80">
        <f>'F-proportions'!$G124*'A-projections'!L25</f>
        <v>0</v>
      </c>
      <c r="M152" s="80">
        <f>'F-proportions'!$G124*'A-projections'!M25</f>
        <v>0</v>
      </c>
      <c r="N152" s="80">
        <f>'F-proportions'!$G124*'A-projections'!N25</f>
        <v>0</v>
      </c>
      <c r="O152" s="80">
        <f>'F-proportions'!$G124*'A-projections'!O25</f>
        <v>0</v>
      </c>
      <c r="P152" s="80">
        <f>'F-proportions'!$G124*'A-projections'!P25</f>
        <v>0</v>
      </c>
      <c r="Q152" s="80">
        <f>'F-proportions'!$G124*'A-projections'!Q25</f>
        <v>0</v>
      </c>
      <c r="R152" s="80">
        <f>'F-proportions'!$G124*'A-projections'!R25</f>
        <v>0</v>
      </c>
      <c r="S152" s="80">
        <f>'F-proportions'!$G124*'A-projections'!S25</f>
        <v>0</v>
      </c>
      <c r="T152" s="80">
        <f>'F-proportions'!$G124*'A-projections'!T25</f>
        <v>0</v>
      </c>
      <c r="U152" s="80">
        <f>'F-proportions'!$G124*'A-projections'!U25</f>
        <v>0</v>
      </c>
      <c r="V152" s="80">
        <f>'F-proportions'!$G124*'A-projections'!V25</f>
        <v>0</v>
      </c>
      <c r="W152" s="80">
        <f>'F-proportions'!$G124*'A-projections'!W25</f>
        <v>0</v>
      </c>
      <c r="X152" s="80">
        <f>'F-proportions'!$G124*'A-projections'!X25</f>
        <v>0</v>
      </c>
    </row>
    <row r="153" spans="1:24">
      <c r="A153" s="237" t="s">
        <v>257</v>
      </c>
      <c r="B153" s="72" t="s">
        <v>194</v>
      </c>
      <c r="C153" s="88" t="str">
        <f t="shared" si="46"/>
        <v>Best</v>
      </c>
      <c r="D153" s="557">
        <f>'F-proportions'!$G125*'A-projections'!D26</f>
        <v>5.8472467982204552</v>
      </c>
      <c r="E153" s="80">
        <f>'F-proportions'!$G125*'A-projections'!E26</f>
        <v>5.7071657511179534</v>
      </c>
      <c r="F153" s="80">
        <f>'F-proportions'!$G125*'A-projections'!F26</f>
        <v>5.5728940194054539</v>
      </c>
      <c r="G153" s="80">
        <f>'F-proportions'!$G125*'A-projections'!G26</f>
        <v>5.4439244164969223</v>
      </c>
      <c r="H153" s="80">
        <f>'F-proportions'!$G125*'A-projections'!H26</f>
        <v>5.3198107295742165</v>
      </c>
      <c r="I153" s="80">
        <f>'F-proportions'!$G125*'A-projections'!I26</f>
        <v>5.2158244463964971</v>
      </c>
      <c r="J153" s="80">
        <f>'F-proportions'!$G125*'A-projections'!J26</f>
        <v>5.1139178888823311</v>
      </c>
      <c r="K153" s="80">
        <f>'F-proportions'!$G125*'A-projections'!K26</f>
        <v>5.0140494625184502</v>
      </c>
      <c r="L153" s="80">
        <f>'F-proportions'!$G125*'A-projections'!L26</f>
        <v>4.9161784046818475</v>
      </c>
      <c r="M153" s="80">
        <f>'F-proportions'!$G125*'A-projections'!M26</f>
        <v>4.8202647680019739</v>
      </c>
      <c r="N153" s="80">
        <f>'F-proportions'!$G125*'A-projections'!N26</f>
        <v>4.7262694040557003</v>
      </c>
      <c r="O153" s="80">
        <f>'F-proportions'!$G125*'A-projections'!O26</f>
        <v>4.6341539473883504</v>
      </c>
      <c r="P153" s="80">
        <f>'F-proportions'!$G125*'A-projections'!P26</f>
        <v>4.5438807998543496</v>
      </c>
      <c r="Q153" s="80">
        <f>'F-proportions'!$G125*'A-projections'!Q26</f>
        <v>4.4554131152710266</v>
      </c>
      <c r="R153" s="80">
        <f>'F-proportions'!$G125*'A-projections'!R26</f>
        <v>4.368714784379371</v>
      </c>
      <c r="S153" s="80">
        <f>'F-proportions'!$G125*'A-projections'!S26</f>
        <v>4.2837504201055481</v>
      </c>
      <c r="T153" s="80">
        <f>'F-proportions'!$G125*'A-projections'!T26</f>
        <v>4.2004853431172018</v>
      </c>
      <c r="U153" s="80">
        <f>'F-proportions'!$G125*'A-projections'!U26</f>
        <v>4.1188855676686229</v>
      </c>
      <c r="V153" s="80">
        <f>'F-proportions'!$G125*'A-projections'!V26</f>
        <v>4.0389177877290168</v>
      </c>
      <c r="W153" s="80">
        <f>'F-proportions'!$G125*'A-projections'!W26</f>
        <v>3.9605493633882007</v>
      </c>
      <c r="X153" s="80">
        <f>'F-proportions'!$G125*'A-projections'!X26</f>
        <v>3.8837483075342019</v>
      </c>
    </row>
    <row r="154" spans="1:24">
      <c r="A154" s="237" t="s">
        <v>159</v>
      </c>
      <c r="B154" s="72" t="s">
        <v>203</v>
      </c>
      <c r="C154" s="88" t="str">
        <f t="shared" si="46"/>
        <v>Best</v>
      </c>
      <c r="D154" s="557">
        <f>'F-proportions'!$G126*'A-projections'!D27</f>
        <v>0</v>
      </c>
      <c r="E154" s="80">
        <f>'F-proportions'!$G126*'A-projections'!E27</f>
        <v>0</v>
      </c>
      <c r="F154" s="80">
        <f>'F-proportions'!$G126*'A-projections'!F27</f>
        <v>0</v>
      </c>
      <c r="G154" s="80">
        <f>'F-proportions'!$G126*'A-projections'!G27</f>
        <v>0</v>
      </c>
      <c r="H154" s="80">
        <f>'F-proportions'!$G126*'A-projections'!H27</f>
        <v>0</v>
      </c>
      <c r="I154" s="80">
        <f>'F-proportions'!$G126*'A-projections'!I27</f>
        <v>0</v>
      </c>
      <c r="J154" s="80">
        <f>'F-proportions'!$G126*'A-projections'!J27</f>
        <v>0</v>
      </c>
      <c r="K154" s="80">
        <f>'F-proportions'!$G126*'A-projections'!K27</f>
        <v>0</v>
      </c>
      <c r="L154" s="80">
        <f>'F-proportions'!$G126*'A-projections'!L27</f>
        <v>0</v>
      </c>
      <c r="M154" s="80">
        <f>'F-proportions'!$G126*'A-projections'!M27</f>
        <v>0</v>
      </c>
      <c r="N154" s="80">
        <f>'F-proportions'!$G126*'A-projections'!N27</f>
        <v>0</v>
      </c>
      <c r="O154" s="80">
        <f>'F-proportions'!$G126*'A-projections'!O27</f>
        <v>0</v>
      </c>
      <c r="P154" s="80">
        <f>'F-proportions'!$G126*'A-projections'!P27</f>
        <v>0</v>
      </c>
      <c r="Q154" s="80">
        <f>'F-proportions'!$G126*'A-projections'!Q27</f>
        <v>0</v>
      </c>
      <c r="R154" s="80">
        <f>'F-proportions'!$G126*'A-projections'!R27</f>
        <v>0</v>
      </c>
      <c r="S154" s="80">
        <f>'F-proportions'!$G126*'A-projections'!S27</f>
        <v>0</v>
      </c>
      <c r="T154" s="80">
        <f>'F-proportions'!$G126*'A-projections'!T27</f>
        <v>0</v>
      </c>
      <c r="U154" s="80">
        <f>'F-proportions'!$G126*'A-projections'!U27</f>
        <v>0</v>
      </c>
      <c r="V154" s="80">
        <f>'F-proportions'!$G126*'A-projections'!V27</f>
        <v>0</v>
      </c>
      <c r="W154" s="80">
        <f>'F-proportions'!$G126*'A-projections'!W27</f>
        <v>0</v>
      </c>
      <c r="X154" s="80">
        <f>'F-proportions'!$G126*'A-projections'!X27</f>
        <v>0</v>
      </c>
    </row>
    <row r="155" spans="1:24">
      <c r="A155" s="237" t="s">
        <v>258</v>
      </c>
      <c r="B155" s="72" t="s">
        <v>766</v>
      </c>
      <c r="C155" s="88" t="str">
        <f t="shared" si="46"/>
        <v>Best</v>
      </c>
      <c r="D155" s="557">
        <f>'F-proportions'!$G127*'A-projections'!D28</f>
        <v>0</v>
      </c>
      <c r="E155" s="80">
        <f>'F-proportions'!$G127*'A-projections'!E28</f>
        <v>0</v>
      </c>
      <c r="F155" s="80">
        <f>'F-proportions'!$G127*'A-projections'!F28</f>
        <v>0</v>
      </c>
      <c r="G155" s="80">
        <f>'F-proportions'!$G127*'A-projections'!G28</f>
        <v>0</v>
      </c>
      <c r="H155" s="80">
        <f>'F-proportions'!$G127*'A-projections'!H28</f>
        <v>0</v>
      </c>
      <c r="I155" s="80">
        <f>'F-proportions'!$G127*'A-projections'!I28</f>
        <v>0</v>
      </c>
      <c r="J155" s="80">
        <f>'F-proportions'!$G127*'A-projections'!J28</f>
        <v>0</v>
      </c>
      <c r="K155" s="80">
        <f>'F-proportions'!$G127*'A-projections'!K28</f>
        <v>0</v>
      </c>
      <c r="L155" s="80">
        <f>'F-proportions'!$G127*'A-projections'!L28</f>
        <v>0</v>
      </c>
      <c r="M155" s="80">
        <f>'F-proportions'!$G127*'A-projections'!M28</f>
        <v>0</v>
      </c>
      <c r="N155" s="80">
        <f>'F-proportions'!$G127*'A-projections'!N28</f>
        <v>0</v>
      </c>
      <c r="O155" s="80">
        <f>'F-proportions'!$G127*'A-projections'!O28</f>
        <v>0</v>
      </c>
      <c r="P155" s="80">
        <f>'F-proportions'!$G127*'A-projections'!P28</f>
        <v>0</v>
      </c>
      <c r="Q155" s="80">
        <f>'F-proportions'!$G127*'A-projections'!Q28</f>
        <v>0</v>
      </c>
      <c r="R155" s="80">
        <f>'F-proportions'!$G127*'A-projections'!R28</f>
        <v>0</v>
      </c>
      <c r="S155" s="80">
        <f>'F-proportions'!$G127*'A-projections'!S28</f>
        <v>0</v>
      </c>
      <c r="T155" s="80">
        <f>'F-proportions'!$G127*'A-projections'!T28</f>
        <v>0</v>
      </c>
      <c r="U155" s="80">
        <f>'F-proportions'!$G127*'A-projections'!U28</f>
        <v>0</v>
      </c>
      <c r="V155" s="80">
        <f>'F-proportions'!$G127*'A-projections'!V28</f>
        <v>0</v>
      </c>
      <c r="W155" s="80">
        <f>'F-proportions'!$G127*'A-projections'!W28</f>
        <v>0</v>
      </c>
      <c r="X155" s="80">
        <f>'F-proportions'!$G127*'A-projections'!X28</f>
        <v>0</v>
      </c>
    </row>
    <row r="156" spans="1:24">
      <c r="A156" s="237" t="s">
        <v>259</v>
      </c>
      <c r="B156" s="72" t="s">
        <v>263</v>
      </c>
      <c r="C156" s="88" t="str">
        <f t="shared" si="46"/>
        <v>Best</v>
      </c>
      <c r="D156" s="557">
        <f>'F-proportions'!$G128*'A-projections'!D29</f>
        <v>315.67461951520448</v>
      </c>
      <c r="E156" s="80">
        <f>'F-proportions'!$G128*'A-projections'!E29</f>
        <v>324.51350886163021</v>
      </c>
      <c r="F156" s="80">
        <f>'F-proportions'!$G128*'A-projections'!F29</f>
        <v>333.59988710975585</v>
      </c>
      <c r="G156" s="80">
        <f>'F-proportions'!$G128*'A-projections'!G29</f>
        <v>342.94068394882908</v>
      </c>
      <c r="H156" s="80">
        <f>'F-proportions'!$G128*'A-projections'!H29</f>
        <v>352.54302309939618</v>
      </c>
      <c r="I156" s="80">
        <f>'F-proportions'!$G128*'A-projections'!I29</f>
        <v>362.41422774617939</v>
      </c>
      <c r="J156" s="80">
        <f>'F-proportions'!$G128*'A-projections'!J29</f>
        <v>372.56182612307236</v>
      </c>
      <c r="K156" s="80">
        <f>'F-proportions'!$G128*'A-projections'!K29</f>
        <v>382.99355725451841</v>
      </c>
      <c r="L156" s="80">
        <f>'F-proportions'!$G128*'A-projections'!L29</f>
        <v>393.71737685764498</v>
      </c>
      <c r="M156" s="80">
        <f>'F-proportions'!$G128*'A-projections'!M29</f>
        <v>404.74146340965899</v>
      </c>
      <c r="N156" s="80">
        <f>'F-proportions'!$G128*'A-projections'!N29</f>
        <v>416.07422438512941</v>
      </c>
      <c r="O156" s="80">
        <f>'F-proportions'!$G128*'A-projections'!O29</f>
        <v>427.72430266791315</v>
      </c>
      <c r="P156" s="80">
        <f>'F-proportions'!$G128*'A-projections'!P29</f>
        <v>439.70058314261468</v>
      </c>
      <c r="Q156" s="80">
        <f>'F-proportions'!$G128*'A-projections'!Q29</f>
        <v>452.01219947060798</v>
      </c>
      <c r="R156" s="80">
        <f>'F-proportions'!$G128*'A-projections'!R29</f>
        <v>464.66854105578506</v>
      </c>
      <c r="S156" s="80">
        <f>'F-proportions'!$G128*'A-projections'!S29</f>
        <v>477.67926020534696</v>
      </c>
      <c r="T156" s="80">
        <f>'F-proportions'!$G128*'A-projections'!T29</f>
        <v>491.05427949109668</v>
      </c>
      <c r="U156" s="80">
        <f>'F-proportions'!$G128*'A-projections'!U29</f>
        <v>504.8037993168474</v>
      </c>
      <c r="V156" s="80">
        <f>'F-proportions'!$G128*'A-projections'!V29</f>
        <v>518.9383056977191</v>
      </c>
      <c r="W156" s="80">
        <f>'F-proportions'!$G128*'A-projections'!W29</f>
        <v>533.46857825725533</v>
      </c>
      <c r="X156" s="80">
        <f>'F-proportions'!$G128*'A-projections'!X29</f>
        <v>548.40569844845845</v>
      </c>
    </row>
    <row r="157" spans="1:24">
      <c r="A157" s="237" t="s">
        <v>171</v>
      </c>
      <c r="B157" s="72" t="s">
        <v>172</v>
      </c>
      <c r="C157" s="88" t="str">
        <f t="shared" si="46"/>
        <v>Best</v>
      </c>
      <c r="D157" s="80">
        <f>'F-proportions'!$G129*'A-projections'!D30</f>
        <v>2599.5148556154008</v>
      </c>
      <c r="E157" s="80">
        <f>'F-proportions'!$G129*'A-projections'!E30</f>
        <v>2733.1250455047139</v>
      </c>
      <c r="F157" s="80">
        <f>'F-proportions'!$G129*'A-projections'!F30</f>
        <v>2807.9494811087479</v>
      </c>
      <c r="G157" s="80">
        <f>'F-proportions'!$G129*'A-projections'!G30</f>
        <v>2884.8690009096949</v>
      </c>
      <c r="H157" s="80">
        <f>'F-proportions'!$G129*'A-projections'!H30</f>
        <v>2963.9422672650676</v>
      </c>
      <c r="I157" s="80">
        <f>'F-proportions'!$G129*'A-projections'!I30</f>
        <v>3045.2295850783912</v>
      </c>
      <c r="J157" s="80">
        <f>'F-proportions'!$G129*'A-projections'!J30</f>
        <v>3067.9691738584065</v>
      </c>
      <c r="K157" s="80">
        <f>'F-proportions'!$G129*'A-projections'!K30</f>
        <v>3153.8723107264418</v>
      </c>
      <c r="L157" s="80">
        <f>'F-proportions'!$G129*'A-projections'!L30</f>
        <v>3242.180735426783</v>
      </c>
      <c r="M157" s="80">
        <f>'F-proportions'!$G129*'A-projections'!M30</f>
        <v>3332.961796018732</v>
      </c>
      <c r="N157" s="80">
        <f>'F-proportions'!$G129*'A-projections'!N30</f>
        <v>3426.2847263072567</v>
      </c>
      <c r="O157" s="80">
        <f>'F-proportions'!$G129*'A-projections'!O30</f>
        <v>3522.2206986438605</v>
      </c>
      <c r="P157" s="80">
        <f>'F-proportions'!$G129*'A-projections'!P30</f>
        <v>3620.8428782058886</v>
      </c>
      <c r="Q157" s="80">
        <f>'F-proportions'!$G129*'A-projections'!Q30</f>
        <v>3722.2264787956537</v>
      </c>
      <c r="R157" s="80">
        <f>'F-proportions'!$G129*'A-projections'!R30</f>
        <v>3826.4488202019324</v>
      </c>
      <c r="S157" s="80">
        <f>'F-proportions'!$G129*'A-projections'!S30</f>
        <v>3933.5893871675858</v>
      </c>
      <c r="T157" s="80">
        <f>'F-proportions'!$G129*'A-projections'!T30</f>
        <v>4043.7298900082792</v>
      </c>
      <c r="U157" s="80">
        <f>'F-proportions'!$G129*'A-projections'!U30</f>
        <v>4156.9543269285105</v>
      </c>
      <c r="V157" s="80">
        <f>'F-proportions'!$G129*'A-projections'!V30</f>
        <v>4273.3490480825085</v>
      </c>
      <c r="W157" s="80">
        <f>'F-proportions'!$G129*'A-projections'!W30</f>
        <v>4393.0028214288195</v>
      </c>
      <c r="X157" s="80">
        <f>'F-proportions'!$G129*'A-projections'!X30</f>
        <v>4516.0069004288262</v>
      </c>
    </row>
    <row r="158" spans="1:24">
      <c r="A158" s="237" t="s">
        <v>260</v>
      </c>
      <c r="B158" s="72" t="s">
        <v>264</v>
      </c>
      <c r="C158" s="88" t="str">
        <f t="shared" si="46"/>
        <v>Best</v>
      </c>
      <c r="D158" s="80">
        <f>'F-proportions'!$G130*'A-projections'!D31</f>
        <v>156.0533912022166</v>
      </c>
      <c r="E158" s="80">
        <f>'F-proportions'!$G130*'A-projections'!E31</f>
        <v>154.49285729019442</v>
      </c>
      <c r="F158" s="80">
        <f>'F-proportions'!$G130*'A-projections'!F31</f>
        <v>152.94792871729246</v>
      </c>
      <c r="G158" s="80">
        <f>'F-proportions'!$G130*'A-projections'!G31</f>
        <v>173.95556759566185</v>
      </c>
      <c r="H158" s="80">
        <f>'F-proportions'!$G130*'A-projections'!H31</f>
        <v>172.44138310136066</v>
      </c>
      <c r="I158" s="80">
        <f>'F-proportions'!$G130*'A-projections'!I31</f>
        <v>170.94234045200247</v>
      </c>
      <c r="J158" s="80">
        <f>'F-proportions'!$G130*'A-projections'!J31</f>
        <v>169.45828822913785</v>
      </c>
      <c r="K158" s="80">
        <f>'F-proportions'!$G130*'A-projections'!K31</f>
        <v>167.98907652850193</v>
      </c>
      <c r="L158" s="80">
        <f>'F-proportions'!$G130*'A-projections'!L31</f>
        <v>166.53455694487229</v>
      </c>
      <c r="M158" s="80">
        <f>'F-proportions'!$G130*'A-projections'!M31</f>
        <v>165.09458255707901</v>
      </c>
      <c r="N158" s="80">
        <f>'F-proportions'!$G130*'A-projections'!N31</f>
        <v>163.66900791316363</v>
      </c>
      <c r="O158" s="80">
        <f>'F-proportions'!$G130*'A-projections'!O31</f>
        <v>162.25768901568742</v>
      </c>
      <c r="P158" s="80">
        <f>'F-proportions'!$G130*'A-projections'!P31</f>
        <v>160.86048330718597</v>
      </c>
      <c r="Q158" s="80">
        <f>'F-proportions'!$G130*'A-projections'!Q31</f>
        <v>159.47724965576953</v>
      </c>
      <c r="R158" s="80">
        <f>'F-proportions'!$G130*'A-projections'!R31</f>
        <v>158.10784834086724</v>
      </c>
      <c r="S158" s="80">
        <f>'F-proportions'!$G130*'A-projections'!S31</f>
        <v>156.75214103911398</v>
      </c>
      <c r="T158" s="80">
        <f>'F-proportions'!$G130*'A-projections'!T31</f>
        <v>155.40999081037828</v>
      </c>
      <c r="U158" s="80">
        <f>'F-proportions'!$G130*'A-projections'!U31</f>
        <v>154.08126208392994</v>
      </c>
      <c r="V158" s="80">
        <f>'F-proportions'!$G130*'A-projections'!V31</f>
        <v>152.76582064474604</v>
      </c>
      <c r="W158" s="80">
        <f>'F-proportions'!$G130*'A-projections'!W31</f>
        <v>151.46353361995401</v>
      </c>
      <c r="X158" s="80">
        <f>'F-proportions'!$G130*'A-projections'!X31</f>
        <v>150.17426946540991</v>
      </c>
    </row>
    <row r="159" spans="1:24" s="212" customFormat="1">
      <c r="A159" s="237" t="s">
        <v>175</v>
      </c>
      <c r="B159" s="72" t="s">
        <v>373</v>
      </c>
      <c r="C159" s="88" t="str">
        <f t="shared" si="46"/>
        <v>Best</v>
      </c>
      <c r="D159" s="80">
        <f>'F-proportions'!$G131*'A-projections'!D32</f>
        <v>24861.53818579399</v>
      </c>
      <c r="E159" s="80">
        <f>'F-proportions'!$G131*'A-projections'!E32</f>
        <v>25339.995417567228</v>
      </c>
      <c r="F159" s="80">
        <f>'F-proportions'!$G131*'A-projections'!F32</f>
        <v>25827.660499672376</v>
      </c>
      <c r="G159" s="80">
        <f>'F-proportions'!$G131*'A-projections'!G32</f>
        <v>26344.21370966583</v>
      </c>
      <c r="H159" s="80">
        <f>'F-proportions'!$G131*'A-projections'!H32</f>
        <v>26871.097983859152</v>
      </c>
      <c r="I159" s="80">
        <f>'F-proportions'!$G131*'A-projections'!I32</f>
        <v>27408.519943536328</v>
      </c>
      <c r="J159" s="80">
        <f>'F-proportions'!$G131*'A-projections'!J32</f>
        <v>27956.690342407055</v>
      </c>
      <c r="K159" s="80">
        <f>'F-proportions'!$G131*'A-projections'!K32</f>
        <v>28515.824149255201</v>
      </c>
      <c r="L159" s="80">
        <f>'F-proportions'!$G131*'A-projections'!L32</f>
        <v>29086.140632240313</v>
      </c>
      <c r="M159" s="80">
        <f>'F-proportions'!$G131*'A-projections'!M32</f>
        <v>29696.949585517348</v>
      </c>
      <c r="N159" s="80">
        <f>'F-proportions'!$G131*'A-projections'!N32</f>
        <v>30320.585526813215</v>
      </c>
      <c r="O159" s="80">
        <f>'F-proportions'!$G131*'A-projections'!O32</f>
        <v>30957.317822876292</v>
      </c>
      <c r="P159" s="80">
        <f>'F-proportions'!$G131*'A-projections'!P32</f>
        <v>31607.421497156683</v>
      </c>
      <c r="Q159" s="80">
        <f>'F-proportions'!$G131*'A-projections'!Q32</f>
        <v>32271.177348596972</v>
      </c>
      <c r="R159" s="80">
        <f>'F-proportions'!$G131*'A-projections'!R32</f>
        <v>32948.872072917497</v>
      </c>
      <c r="S159" s="80">
        <f>'F-proportions'!$G131*'A-projections'!S32</f>
        <v>33640.798386448769</v>
      </c>
      <c r="T159" s="80">
        <f>'F-proportions'!$G131*'A-projections'!T32</f>
        <v>34347.25515256419</v>
      </c>
      <c r="U159" s="80">
        <f>'F-proportions'!$G131*'A-projections'!U32</f>
        <v>35068.54751076804</v>
      </c>
      <c r="V159" s="80">
        <f>'F-proportions'!$G131*'A-projections'!V32</f>
        <v>35804.987008494165</v>
      </c>
      <c r="W159" s="80">
        <f>'F-proportions'!$G131*'A-projections'!W32</f>
        <v>36556.891735672529</v>
      </c>
      <c r="X159" s="80">
        <f>'F-proportions'!$G131*'A-projections'!X32</f>
        <v>37324.586462121661</v>
      </c>
    </row>
    <row r="160" spans="1:24" s="212" customFormat="1">
      <c r="A160" s="237" t="s">
        <v>189</v>
      </c>
      <c r="B160" s="72" t="s">
        <v>190</v>
      </c>
      <c r="C160" s="88" t="str">
        <f t="shared" si="46"/>
        <v>Best</v>
      </c>
      <c r="D160" s="80">
        <f>'F-proportions'!$G132*'A-projections'!D33</f>
        <v>944.81349451155643</v>
      </c>
      <c r="E160" s="80">
        <f>'F-proportions'!$G132*'A-projections'!E33</f>
        <v>958.98569692922968</v>
      </c>
      <c r="F160" s="80">
        <f>'F-proportions'!$G132*'A-projections'!F33</f>
        <v>973.370482383168</v>
      </c>
      <c r="G160" s="80">
        <f>'F-proportions'!$G132*'A-projections'!G33</f>
        <v>987.97103961891537</v>
      </c>
      <c r="H160" s="80">
        <f>'F-proportions'!$G132*'A-projections'!H33</f>
        <v>1002.7906052131991</v>
      </c>
      <c r="I160" s="80">
        <f>'F-proportions'!$G132*'A-projections'!I33</f>
        <v>1017.8324642913968</v>
      </c>
      <c r="J160" s="80">
        <f>'F-proportions'!$G132*'A-projections'!J33</f>
        <v>1033.0999512557676</v>
      </c>
      <c r="K160" s="80">
        <f>'F-proportions'!$G132*'A-projections'!K33</f>
        <v>1048.5964505246041</v>
      </c>
      <c r="L160" s="80">
        <f>'F-proportions'!$G132*'A-projections'!L33</f>
        <v>1064.325397282473</v>
      </c>
      <c r="M160" s="80">
        <f>'F-proportions'!$G132*'A-projections'!M33</f>
        <v>1080.2902782417102</v>
      </c>
      <c r="N160" s="80">
        <f>'F-proportions'!$G132*'A-projections'!N33</f>
        <v>1096.4946324153357</v>
      </c>
      <c r="O160" s="80">
        <f>'F-proportions'!$G132*'A-projections'!O33</f>
        <v>1112.9420519015657</v>
      </c>
      <c r="P160" s="80">
        <f>'F-proportions'!$G132*'A-projections'!P33</f>
        <v>1129.636182680089</v>
      </c>
      <c r="Q160" s="80">
        <f>'F-proportions'!$G132*'A-projections'!Q33</f>
        <v>1146.58072542029</v>
      </c>
      <c r="R160" s="80">
        <f>'F-proportions'!$G132*'A-projections'!R33</f>
        <v>1163.7794363015946</v>
      </c>
      <c r="S160" s="80">
        <f>'F-proportions'!$G132*'A-projections'!S33</f>
        <v>1181.2361278461181</v>
      </c>
      <c r="T160" s="80">
        <f>'F-proportions'!$G132*'A-projections'!T33</f>
        <v>1198.9546697638098</v>
      </c>
      <c r="U160" s="80">
        <f>'F-proportions'!$G132*'A-projections'!U33</f>
        <v>1216.938989810267</v>
      </c>
      <c r="V160" s="80">
        <f>'F-proportions'!$G132*'A-projections'!V33</f>
        <v>1235.1930746574205</v>
      </c>
      <c r="W160" s="80">
        <f>'F-proportions'!$G132*'A-projections'!W33</f>
        <v>1253.720970777282</v>
      </c>
      <c r="X160" s="80">
        <f>'F-proportions'!$G132*'A-projections'!X33</f>
        <v>1272.526785338941</v>
      </c>
    </row>
    <row r="161" spans="1:26" s="212" customFormat="1">
      <c r="A161" s="237" t="s">
        <v>262</v>
      </c>
      <c r="B161" s="72" t="s">
        <v>265</v>
      </c>
      <c r="C161" s="88" t="str">
        <f t="shared" si="46"/>
        <v>Best</v>
      </c>
      <c r="D161" s="80">
        <f>'F-proportions'!$G133*'A-projections'!D34</f>
        <v>66.527692048872836</v>
      </c>
      <c r="E161" s="80">
        <f>'F-proportions'!$G133*'A-projections'!E34</f>
        <v>66.132811768647528</v>
      </c>
      <c r="F161" s="80">
        <f>'F-proportions'!$G133*'A-projections'!F34</f>
        <v>65.940927633362591</v>
      </c>
      <c r="G161" s="80">
        <f>'F-proportions'!$G133*'A-projections'!G34</f>
        <v>65.923746682820592</v>
      </c>
      <c r="H161" s="80">
        <f>'F-proportions'!$G133*'A-projections'!H34</f>
        <v>66.05725224777683</v>
      </c>
      <c r="I161" s="80">
        <f>'F-proportions'!$G133*'A-projections'!I34</f>
        <v>66.321062991500312</v>
      </c>
      <c r="J161" s="80">
        <f>'F-proportions'!$G133*'A-projections'!J34</f>
        <v>66.697888102378627</v>
      </c>
      <c r="K161" s="80">
        <f>'F-proportions'!$G133*'A-projections'!K34</f>
        <v>67.173064215019252</v>
      </c>
      <c r="L161" s="80">
        <f>'F-proportions'!$G133*'A-projections'!L34</f>
        <v>67.734161800683708</v>
      </c>
      <c r="M161" s="80">
        <f>'F-proportions'!$G133*'A-projections'!M34</f>
        <v>68.370650606767299</v>
      </c>
      <c r="N161" s="80">
        <f>'F-proportions'!$G133*'A-projections'!N34</f>
        <v>69.073615288081115</v>
      </c>
      <c r="O161" s="80">
        <f>'F-proportions'!$G133*'A-projections'!O34</f>
        <v>69.835513701282807</v>
      </c>
      <c r="P161" s="80">
        <f>'F-proportions'!$G133*'A-projections'!P34</f>
        <v>70.649971463100442</v>
      </c>
      <c r="Q161" s="80">
        <f>'F-proportions'!$G133*'A-projections'!Q34</f>
        <v>71.511607332900596</v>
      </c>
      <c r="R161" s="80">
        <f>'F-proportions'!$G133*'A-projections'!R34</f>
        <v>72.415884796069676</v>
      </c>
      <c r="S161" s="80">
        <f>'F-proportions'!$G133*'A-projections'!S34</f>
        <v>73.358985918209981</v>
      </c>
      <c r="T161" s="80">
        <f>'F-proportions'!$G133*'A-projections'!T34</f>
        <v>74.337704129652479</v>
      </c>
      <c r="U161" s="80">
        <f>'F-proportions'!$G133*'A-projections'!U34</f>
        <v>75.349353100866225</v>
      </c>
      <c r="V161" s="80">
        <f>'F-proportions'!$G133*'A-projections'!V34</f>
        <v>76.391689295257834</v>
      </c>
      <c r="W161" s="80">
        <f>'F-proportions'!$G133*'A-projections'!W34</f>
        <v>77.462846147883525</v>
      </c>
      <c r="X161" s="80">
        <f>'F-proportions'!$G133*'A-projections'!X34</f>
        <v>78.561278126319067</v>
      </c>
    </row>
    <row r="162" spans="1:26" s="212" customFormat="1">
      <c r="A162" s="237"/>
      <c r="B162" s="72" t="s">
        <v>1015</v>
      </c>
      <c r="C162" s="88" t="str">
        <f>C130</f>
        <v>Best</v>
      </c>
      <c r="D162" s="80">
        <f>'F-proportions'!$G134*'A-projections'!D35</f>
        <v>0</v>
      </c>
      <c r="E162" s="80">
        <f>'F-proportions'!$G134*'A-projections'!E35</f>
        <v>0</v>
      </c>
      <c r="F162" s="80">
        <f>'F-proportions'!$G134*'A-projections'!F35</f>
        <v>0</v>
      </c>
      <c r="G162" s="80">
        <f>'F-proportions'!$G134*'A-projections'!G35</f>
        <v>0</v>
      </c>
      <c r="H162" s="80">
        <f>'F-proportions'!$G134*'A-projections'!H35</f>
        <v>0</v>
      </c>
      <c r="I162" s="80">
        <f>'F-proportions'!$G134*'A-projections'!I35</f>
        <v>0</v>
      </c>
      <c r="J162" s="80">
        <f>'F-proportions'!$G134*'A-projections'!J35</f>
        <v>0</v>
      </c>
      <c r="K162" s="80">
        <f>'F-proportions'!$G134*'A-projections'!K35</f>
        <v>0</v>
      </c>
      <c r="L162" s="80">
        <f>'F-proportions'!$G134*'A-projections'!L35</f>
        <v>0</v>
      </c>
      <c r="M162" s="80">
        <f>'F-proportions'!$G134*'A-projections'!M35</f>
        <v>0</v>
      </c>
      <c r="N162" s="80">
        <f>'F-proportions'!$G134*'A-projections'!N35</f>
        <v>0</v>
      </c>
      <c r="O162" s="80">
        <f>'F-proportions'!$G134*'A-projections'!O35</f>
        <v>0</v>
      </c>
      <c r="P162" s="80">
        <f>'F-proportions'!$G134*'A-projections'!P35</f>
        <v>0</v>
      </c>
      <c r="Q162" s="80">
        <f>'F-proportions'!$G134*'A-projections'!Q35</f>
        <v>0</v>
      </c>
      <c r="R162" s="80">
        <f>'F-proportions'!$G134*'A-projections'!R35</f>
        <v>0</v>
      </c>
      <c r="S162" s="80">
        <f>'F-proportions'!$G134*'A-projections'!S35</f>
        <v>0</v>
      </c>
      <c r="T162" s="80">
        <f>'F-proportions'!$G134*'A-projections'!T35</f>
        <v>0</v>
      </c>
      <c r="U162" s="80">
        <f>'F-proportions'!$G134*'A-projections'!U35</f>
        <v>0</v>
      </c>
      <c r="V162" s="80">
        <f>'F-proportions'!$G134*'A-projections'!V35</f>
        <v>0</v>
      </c>
      <c r="W162" s="80">
        <f>'F-proportions'!$G134*'A-projections'!W35</f>
        <v>0</v>
      </c>
      <c r="X162" s="80">
        <f>'F-proportions'!$G134*'A-projections'!X35</f>
        <v>0</v>
      </c>
    </row>
    <row r="163" spans="1:26" s="433" customFormat="1" ht="15">
      <c r="A163" s="434"/>
      <c r="B163" s="435" t="s">
        <v>748</v>
      </c>
      <c r="C163" s="436"/>
      <c r="D163" s="437">
        <f>SUM(D134:D162)/1000</f>
        <v>47.387935094109729</v>
      </c>
      <c r="E163" s="437">
        <f t="shared" ref="E163" si="47">SUM(E134:E162)/1000</f>
        <v>48.04120317101242</v>
      </c>
      <c r="F163" s="437">
        <f t="shared" ref="F163" si="48">SUM(F134:F162)/1000</f>
        <v>64.211991713758749</v>
      </c>
      <c r="G163" s="437">
        <f t="shared" ref="G163" si="49">SUM(G134:G162)/1000</f>
        <v>65.405930995808831</v>
      </c>
      <c r="H163" s="437">
        <f t="shared" ref="H163" si="50">SUM(H134:H162)/1000</f>
        <v>66.671940443481503</v>
      </c>
      <c r="I163" s="437">
        <f t="shared" ref="I163" si="51">SUM(I134:I162)/1000</f>
        <v>68.030794883449971</v>
      </c>
      <c r="J163" s="437">
        <f t="shared" ref="J163" si="52">SUM(J134:J162)/1000</f>
        <v>69.420532788023877</v>
      </c>
      <c r="K163" s="437">
        <f t="shared" ref="K163" si="53">SUM(K134:K162)/1000</f>
        <v>70.964507572485886</v>
      </c>
      <c r="L163" s="437">
        <f t="shared" ref="L163" si="54">SUM(L134:L162)/1000</f>
        <v>72.599666738715513</v>
      </c>
      <c r="M163" s="437">
        <f t="shared" ref="M163" si="55">SUM(M134:M162)/1000</f>
        <v>74.355686247862295</v>
      </c>
      <c r="N163" s="437">
        <f t="shared" ref="N163" si="56">SUM(N134:N162)/1000</f>
        <v>76.204994346105821</v>
      </c>
      <c r="O163" s="437">
        <f t="shared" ref="O163" si="57">SUM(O134:O162)/1000</f>
        <v>78.149978545590358</v>
      </c>
      <c r="P163" s="437">
        <f t="shared" ref="P163" si="58">SUM(P134:P162)/1000</f>
        <v>80.192721119552829</v>
      </c>
      <c r="Q163" s="437">
        <f t="shared" ref="Q163" si="59">SUM(Q134:Q162)/1000</f>
        <v>82.335760494684749</v>
      </c>
      <c r="R163" s="437">
        <f t="shared" ref="R163" si="60">SUM(R134:R162)/1000</f>
        <v>84.582084111449532</v>
      </c>
      <c r="S163" s="437">
        <f t="shared" ref="S163" si="61">SUM(S134:S162)/1000</f>
        <v>86.93512540459885</v>
      </c>
      <c r="T163" s="437">
        <f t="shared" ref="T163" si="62">SUM(T134:T162)/1000</f>
        <v>89.398764639954138</v>
      </c>
      <c r="U163" s="437">
        <f t="shared" ref="U163" si="63">SUM(U134:U162)/1000</f>
        <v>91.977333397202415</v>
      </c>
      <c r="V163" s="437">
        <f t="shared" ref="V163" si="64">SUM(V134:V162)/1000</f>
        <v>94.67562253650479</v>
      </c>
      <c r="W163" s="437">
        <f t="shared" ref="W163" si="65">SUM(W134:W162)/1000</f>
        <v>97.498893530041812</v>
      </c>
      <c r="X163" s="437">
        <f t="shared" ref="X163" si="66">SUM(X134:X162)/1000</f>
        <v>100.45289307900383</v>
      </c>
    </row>
    <row r="164" spans="1:26" s="212" customFormat="1">
      <c r="B164" s="216"/>
      <c r="C164" s="216"/>
      <c r="D164" s="81"/>
      <c r="E164" s="81"/>
      <c r="F164" s="81"/>
      <c r="G164" s="81"/>
      <c r="H164" s="82"/>
      <c r="I164" s="83"/>
      <c r="J164" s="84"/>
      <c r="K164" s="85"/>
      <c r="L164" s="83"/>
      <c r="M164" s="86"/>
      <c r="N164" s="86"/>
      <c r="O164" s="86"/>
      <c r="P164" s="86"/>
      <c r="Q164" s="86"/>
      <c r="R164" s="86"/>
      <c r="S164" s="86"/>
      <c r="T164" s="86"/>
      <c r="U164" s="86"/>
      <c r="V164" s="86"/>
      <c r="W164" s="86"/>
      <c r="X164" s="86"/>
    </row>
    <row r="165" spans="1:26" s="241" customFormat="1" ht="15.75">
      <c r="A165" s="430" t="s">
        <v>744</v>
      </c>
      <c r="Z165" s="37"/>
    </row>
    <row r="166" spans="1:26">
      <c r="A166" s="237" t="s">
        <v>21</v>
      </c>
      <c r="B166" s="72" t="s">
        <v>198</v>
      </c>
      <c r="C166" s="88" t="str">
        <f t="shared" ref="C166:C193" si="67">C134</f>
        <v>Best</v>
      </c>
      <c r="D166" s="80">
        <f>'F-proportions'!$H106*'A-projections'!D7</f>
        <v>879.51626052708866</v>
      </c>
      <c r="E166" s="80">
        <f>'F-proportions'!$H106*'A-projections'!E7</f>
        <v>909.36280218833599</v>
      </c>
      <c r="F166" s="80">
        <f>'F-proportions'!$H106*'A-projections'!F7</f>
        <v>940.253972807727</v>
      </c>
      <c r="G166" s="80">
        <f>'F-proportions'!$H106*'A-projections'!G7</f>
        <v>972.22633439879667</v>
      </c>
      <c r="H166" s="80">
        <f>'F-proportions'!$H106*'A-projections'!H7</f>
        <v>1005.3177286455536</v>
      </c>
      <c r="I166" s="80">
        <f>'F-proportions'!$H106*'A-projections'!I7</f>
        <v>1039.5673216909472</v>
      </c>
      <c r="J166" s="80">
        <f>'F-proportions'!$H106*'A-projections'!J7</f>
        <v>1075.0156504929296</v>
      </c>
      <c r="K166" s="80">
        <f>'F-proportions'!$H106*'A-projections'!K7</f>
        <v>1111.7046708029811</v>
      </c>
      <c r="L166" s="80">
        <f>'F-proportions'!$H106*'A-projections'!L7</f>
        <v>1149.6778068238848</v>
      </c>
      <c r="M166" s="80">
        <f>'F-proportions'!$H106*'A-projections'!M7</f>
        <v>1188.98000260552</v>
      </c>
      <c r="N166" s="80">
        <f>'F-proportions'!$H106*'A-projections'!N7</f>
        <v>1229.6577752395124</v>
      </c>
      <c r="O166" s="80">
        <f>'F-proportions'!$H106*'A-projections'!O7</f>
        <v>1271.7592699156946</v>
      </c>
      <c r="P166" s="80">
        <f>'F-proportions'!$H106*'A-projections'!P7</f>
        <v>1315.3343169055429</v>
      </c>
      <c r="Q166" s="80">
        <f>'F-proportions'!$H106*'A-projections'!Q7</f>
        <v>1360.4344905400358</v>
      </c>
      <c r="R166" s="80">
        <f>'F-proportions'!$H106*'A-projections'!R7</f>
        <v>1407.1131702517366</v>
      </c>
      <c r="S166" s="80">
        <f>'F-proportions'!$H106*'A-projections'!S7</f>
        <v>1455.4256037533464</v>
      </c>
      <c r="T166" s="80">
        <f>'F-proportions'!$H106*'A-projections'!T7</f>
        <v>1505.4289724275129</v>
      </c>
      <c r="U166" s="80">
        <f>'F-proportions'!$H106*'A-projections'!U7</f>
        <v>1557.1824590052749</v>
      </c>
      <c r="V166" s="80">
        <f>'F-proportions'!$H106*'A-projections'!V7</f>
        <v>1610.7473176132587</v>
      </c>
      <c r="W166" s="80">
        <f>'F-proportions'!$H106*'A-projections'!W7</f>
        <v>1666.1869462725219</v>
      </c>
      <c r="X166" s="80">
        <f>'F-proportions'!$H106*'A-projections'!X7</f>
        <v>1723.5669619348594</v>
      </c>
    </row>
    <row r="167" spans="1:26">
      <c r="A167" s="237" t="s">
        <v>29</v>
      </c>
      <c r="B167" s="72" t="s">
        <v>30</v>
      </c>
      <c r="C167" s="88" t="str">
        <f t="shared" si="67"/>
        <v>Best</v>
      </c>
      <c r="D167" s="80">
        <f>'F-proportions'!$H107*'A-projections'!D8</f>
        <v>1818.6284846766453</v>
      </c>
      <c r="E167" s="80">
        <f>'F-proportions'!$H107*'A-projections'!E8</f>
        <v>1764.0696301363459</v>
      </c>
      <c r="F167" s="80">
        <f>'F-proportions'!$H107*'A-projections'!F8</f>
        <v>1711.1475412322554</v>
      </c>
      <c r="G167" s="80">
        <f>'F-proportions'!$H107*'A-projections'!G8</f>
        <v>1659.8131149952878</v>
      </c>
      <c r="H167" s="80">
        <f>'F-proportions'!$H107*'A-projections'!H8</f>
        <v>1610.0187215454291</v>
      </c>
      <c r="I167" s="80">
        <f>'F-proportions'!$H107*'A-projections'!I8</f>
        <v>1561.718159899066</v>
      </c>
      <c r="J167" s="80">
        <f>'F-proportions'!$H107*'A-projections'!J8</f>
        <v>1514.8666151020941</v>
      </c>
      <c r="K167" s="80">
        <f>'F-proportions'!$H107*'A-projections'!K8</f>
        <v>1514.8666151020941</v>
      </c>
      <c r="L167" s="80">
        <f>'F-proportions'!$H107*'A-projections'!L8</f>
        <v>1514.8666151020941</v>
      </c>
      <c r="M167" s="80">
        <f>'F-proportions'!$H107*'A-projections'!M8</f>
        <v>1514.8666151020941</v>
      </c>
      <c r="N167" s="80">
        <f>'F-proportions'!$H107*'A-projections'!N8</f>
        <v>1514.8666151020941</v>
      </c>
      <c r="O167" s="80">
        <f>'F-proportions'!$H107*'A-projections'!O8</f>
        <v>1514.8666151020941</v>
      </c>
      <c r="P167" s="80">
        <f>'F-proportions'!$H107*'A-projections'!P8</f>
        <v>1514.8666151020941</v>
      </c>
      <c r="Q167" s="80">
        <f>'F-proportions'!$H107*'A-projections'!Q8</f>
        <v>1514.8666151020941</v>
      </c>
      <c r="R167" s="80">
        <f>'F-proportions'!$H107*'A-projections'!R8</f>
        <v>1514.8666151020941</v>
      </c>
      <c r="S167" s="80">
        <f>'F-proportions'!$H107*'A-projections'!S8</f>
        <v>1514.8666151020941</v>
      </c>
      <c r="T167" s="80">
        <f>'F-proportions'!$H107*'A-projections'!T8</f>
        <v>1514.8666151020941</v>
      </c>
      <c r="U167" s="80">
        <f>'F-proportions'!$H107*'A-projections'!U8</f>
        <v>1514.8666151020941</v>
      </c>
      <c r="V167" s="80">
        <f>'F-proportions'!$H107*'A-projections'!V8</f>
        <v>1514.8666151020941</v>
      </c>
      <c r="W167" s="80">
        <f>'F-proportions'!$H107*'A-projections'!W8</f>
        <v>1514.8666151020941</v>
      </c>
      <c r="X167" s="80">
        <f>'F-proportions'!$H107*'A-projections'!X8</f>
        <v>1514.8666151020941</v>
      </c>
    </row>
    <row r="168" spans="1:26">
      <c r="A168" s="237" t="s">
        <v>33</v>
      </c>
      <c r="B168" s="72" t="s">
        <v>34</v>
      </c>
      <c r="C168" s="88" t="str">
        <f t="shared" si="67"/>
        <v>Best</v>
      </c>
      <c r="D168" s="80">
        <f>'F-proportions'!$H108*'A-projections'!D9</f>
        <v>146384.00045324859</v>
      </c>
      <c r="E168" s="80">
        <f>'F-proportions'!$H108*'A-projections'!E9</f>
        <v>152748.99436257646</v>
      </c>
      <c r="F168" s="80">
        <f>'F-proportions'!$H108*'A-projections'!F9</f>
        <v>159649.37063042849</v>
      </c>
      <c r="G168" s="80">
        <f>'F-proportions'!$H108*'A-projections'!G9</f>
        <v>167125.25152462089</v>
      </c>
      <c r="H168" s="80">
        <f>'F-proportions'!$H108*'A-projections'!H9</f>
        <v>175219.85479234072</v>
      </c>
      <c r="I168" s="80">
        <f>'F-proportions'!$H108*'A-projections'!I9</f>
        <v>183979.73173983721</v>
      </c>
      <c r="J168" s="80">
        <f>'F-proportions'!$H108*'A-projections'!J9</f>
        <v>193455.02364431426</v>
      </c>
      <c r="K168" s="80">
        <f>'F-proportions'!$H108*'A-projections'!K9</f>
        <v>203699.73790952744</v>
      </c>
      <c r="L168" s="80">
        <f>'F-proportions'!$H108*'A-projections'!L9</f>
        <v>214772.04548527495</v>
      </c>
      <c r="M168" s="80">
        <f>'F-proportions'!$H108*'A-projections'!M9</f>
        <v>226734.60118802515</v>
      </c>
      <c r="N168" s="80">
        <f>'F-proportions'!$H108*'A-projections'!N9</f>
        <v>239654.88868599103</v>
      </c>
      <c r="O168" s="80">
        <f>'F-proportions'!$H108*'A-projections'!O9</f>
        <v>253605.59204773704</v>
      </c>
      <c r="P168" s="80">
        <f>'F-proportions'!$H108*'A-projections'!P9</f>
        <v>268664.99589963065</v>
      </c>
      <c r="Q168" s="80">
        <f>'F-proportions'!$H108*'A-projections'!Q9</f>
        <v>284917.41639494215</v>
      </c>
      <c r="R168" s="80">
        <f>'F-proportions'!$H108*'A-projections'!R9</f>
        <v>302453.66536700964</v>
      </c>
      <c r="S168" s="80">
        <f>'F-proportions'!$H108*'A-projections'!S9</f>
        <v>321371.55022156221</v>
      </c>
      <c r="T168" s="80">
        <f>'F-proportions'!$H108*'A-projections'!T9</f>
        <v>341776.41232003568</v>
      </c>
      <c r="U168" s="80">
        <f>'F-proportions'!$H108*'A-projections'!U9</f>
        <v>363781.70681760676</v>
      </c>
      <c r="V168" s="80">
        <f>'F-proportions'!$H108*'A-projections'!V9</f>
        <v>387509.62714787555</v>
      </c>
      <c r="W168" s="80">
        <f>'F-proportions'!$H108*'A-projections'!W9</f>
        <v>413091.777591908</v>
      </c>
      <c r="X168" s="80">
        <f>'F-proportions'!$H108*'A-projections'!X9</f>
        <v>440669.89763404743</v>
      </c>
    </row>
    <row r="169" spans="1:26">
      <c r="A169" s="237" t="s">
        <v>43</v>
      </c>
      <c r="B169" s="72" t="s">
        <v>44</v>
      </c>
      <c r="C169" s="88" t="str">
        <f t="shared" si="67"/>
        <v>Best</v>
      </c>
      <c r="D169" s="80">
        <f>'F-proportions'!$H109*'A-projections'!D10</f>
        <v>671.60779392751624</v>
      </c>
      <c r="E169" s="80">
        <f>'F-proportions'!$H109*'A-projections'!E10</f>
        <v>678.32387186679136</v>
      </c>
      <c r="F169" s="80">
        <f>'F-proportions'!$H109*'A-projections'!F10</f>
        <v>685.10711058545928</v>
      </c>
      <c r="G169" s="80">
        <f>'F-proportions'!$H109*'A-projections'!G10</f>
        <v>691.95818169131394</v>
      </c>
      <c r="H169" s="80">
        <f>'F-proportions'!$H109*'A-projections'!H10</f>
        <v>698.87776350822708</v>
      </c>
      <c r="I169" s="80">
        <f>'F-proportions'!$H109*'A-projections'!I10</f>
        <v>705.86654114330929</v>
      </c>
      <c r="J169" s="80">
        <f>'F-proportions'!$H109*'A-projections'!J10</f>
        <v>712.92520655474243</v>
      </c>
      <c r="K169" s="80">
        <f>'F-proportions'!$H109*'A-projections'!K10</f>
        <v>720.05445862028967</v>
      </c>
      <c r="L169" s="80">
        <f>'F-proportions'!$H109*'A-projections'!L10</f>
        <v>727.25500320649269</v>
      </c>
      <c r="M169" s="80">
        <f>'F-proportions'!$H109*'A-projections'!M10</f>
        <v>734.52755323855763</v>
      </c>
      <c r="N169" s="80">
        <f>'F-proportions'!$H109*'A-projections'!N10</f>
        <v>727.18227770617216</v>
      </c>
      <c r="O169" s="80">
        <f>'F-proportions'!$H109*'A-projections'!O10</f>
        <v>719.91045492911064</v>
      </c>
      <c r="P169" s="80">
        <f>'F-proportions'!$H109*'A-projections'!P10</f>
        <v>712.71135037981946</v>
      </c>
      <c r="Q169" s="80">
        <f>'F-proportions'!$H109*'A-projections'!Q10</f>
        <v>705.58423687602112</v>
      </c>
      <c r="R169" s="80">
        <f>'F-proportions'!$H109*'A-projections'!R10</f>
        <v>698.52839450726094</v>
      </c>
      <c r="S169" s="80">
        <f>'F-proportions'!$H109*'A-projections'!S10</f>
        <v>691.5431105621883</v>
      </c>
      <c r="T169" s="80">
        <f>'F-proportions'!$H109*'A-projections'!T10</f>
        <v>684.6276794565664</v>
      </c>
      <c r="U169" s="80">
        <f>'F-proportions'!$H109*'A-projections'!U10</f>
        <v>677.78140266200069</v>
      </c>
      <c r="V169" s="80">
        <f>'F-proportions'!$H109*'A-projections'!V10</f>
        <v>671.00358863538065</v>
      </c>
      <c r="W169" s="80">
        <f>'F-proportions'!$H109*'A-projections'!W10</f>
        <v>664.29355274902673</v>
      </c>
      <c r="X169" s="80">
        <f>'F-proportions'!$H109*'A-projections'!X10</f>
        <v>657.65061722153666</v>
      </c>
    </row>
    <row r="170" spans="1:26">
      <c r="A170" s="237" t="s">
        <v>63</v>
      </c>
      <c r="B170" s="72" t="s">
        <v>64</v>
      </c>
      <c r="C170" s="88" t="str">
        <f t="shared" si="67"/>
        <v>Best</v>
      </c>
      <c r="D170" s="80">
        <f>'F-proportions'!$H110*'A-projections'!D11</f>
        <v>4887.5489422491701</v>
      </c>
      <c r="E170" s="80">
        <f>'F-proportions'!$H110*'A-projections'!E11</f>
        <v>4960.8621763829069</v>
      </c>
      <c r="F170" s="80">
        <f>'F-proportions'!$H110*'A-projections'!F11</f>
        <v>5035.2751090286501</v>
      </c>
      <c r="G170" s="80">
        <f>'F-proportions'!$H110*'A-projections'!G11</f>
        <v>5110.804235664079</v>
      </c>
      <c r="H170" s="80">
        <f>'F-proportions'!$H110*'A-projections'!H11</f>
        <v>5187.4662991990399</v>
      </c>
      <c r="I170" s="80">
        <f>'F-proportions'!$H110*'A-projections'!I11</f>
        <v>5265.2782936870253</v>
      </c>
      <c r="J170" s="80">
        <f>'F-proportions'!$H110*'A-projections'!J11</f>
        <v>5344.2574680923299</v>
      </c>
      <c r="K170" s="80">
        <f>'F-proportions'!$H110*'A-projections'!K11</f>
        <v>5424.4213301137142</v>
      </c>
      <c r="L170" s="80">
        <f>'F-proportions'!$H110*'A-projections'!L11</f>
        <v>5505.7876500654193</v>
      </c>
      <c r="M170" s="80">
        <f>'F-proportions'!$H110*'A-projections'!M11</f>
        <v>5588.3744648164011</v>
      </c>
      <c r="N170" s="80">
        <f>'F-proportions'!$H110*'A-projections'!N11</f>
        <v>5672.2000817886455</v>
      </c>
      <c r="O170" s="80">
        <f>'F-proportions'!$H110*'A-projections'!O11</f>
        <v>5757.2830830154762</v>
      </c>
      <c r="P170" s="80">
        <f>'F-proportions'!$H110*'A-projections'!P11</f>
        <v>5843.642329260706</v>
      </c>
      <c r="Q170" s="80">
        <f>'F-proportions'!$H110*'A-projections'!Q11</f>
        <v>5931.296964199616</v>
      </c>
      <c r="R170" s="80">
        <f>'F-proportions'!$H110*'A-projections'!R11</f>
        <v>6020.2664186626098</v>
      </c>
      <c r="S170" s="80">
        <f>'F-proportions'!$H110*'A-projections'!S11</f>
        <v>6110.5704149425501</v>
      </c>
      <c r="T170" s="80">
        <f>'F-proportions'!$H110*'A-projections'!T11</f>
        <v>6202.2289711666872</v>
      </c>
      <c r="U170" s="80">
        <f>'F-proportions'!$H110*'A-projections'!U11</f>
        <v>6295.2624057341864</v>
      </c>
      <c r="V170" s="80">
        <f>'F-proportions'!$H110*'A-projections'!V11</f>
        <v>6389.6913418201975</v>
      </c>
      <c r="W170" s="80">
        <f>'F-proportions'!$H110*'A-projections'!W11</f>
        <v>6485.5367119475013</v>
      </c>
      <c r="X170" s="80">
        <f>'F-proportions'!$H110*'A-projections'!X11</f>
        <v>6582.819762626712</v>
      </c>
    </row>
    <row r="171" spans="1:26">
      <c r="A171" s="237" t="s">
        <v>75</v>
      </c>
      <c r="B171" s="72" t="s">
        <v>76</v>
      </c>
      <c r="C171" s="88" t="str">
        <f t="shared" si="67"/>
        <v>Best</v>
      </c>
      <c r="D171" s="80">
        <f>'F-proportions'!$H111*'A-projections'!D12</f>
        <v>28878.730799030734</v>
      </c>
      <c r="E171" s="80">
        <f>'F-proportions'!$H111*'A-projections'!E12</f>
        <v>31135.183066555433</v>
      </c>
      <c r="F171" s="80">
        <f>'F-proportions'!$H111*'A-projections'!F12</f>
        <v>33629.908977080173</v>
      </c>
      <c r="G171" s="80">
        <f>'F-proportions'!$H111*'A-projections'!G12</f>
        <v>36386.483326580004</v>
      </c>
      <c r="H171" s="80">
        <f>'F-proportions'!$H111*'A-projections'!H12</f>
        <v>39430.843441993988</v>
      </c>
      <c r="I171" s="80">
        <f>'F-proportions'!$H111*'A-projections'!I12</f>
        <v>42791.525333294252</v>
      </c>
      <c r="J171" s="80">
        <f>'F-proportions'!$H111*'A-projections'!J12</f>
        <v>46499.923462782521</v>
      </c>
      <c r="K171" s="80">
        <f>'F-proportions'!$H111*'A-projections'!K12</f>
        <v>50590.576493296438</v>
      </c>
      <c r="L171" s="80">
        <f>'F-proportions'!$H111*'A-projections'!L12</f>
        <v>55101.481613177028</v>
      </c>
      <c r="M171" s="80">
        <f>'F-proportions'!$H111*'A-projections'!M12</f>
        <v>60074.440295634682</v>
      </c>
      <c r="N171" s="80">
        <f>'F-proportions'!$H111*'A-projections'!N12</f>
        <v>65555.43863591527</v>
      </c>
      <c r="O171" s="80">
        <f>'F-proportions'!$H111*'A-projections'!O12</f>
        <v>71595.065724009604</v>
      </c>
      <c r="P171" s="80">
        <f>'F-proportions'!$H111*'A-projections'!P12</f>
        <v>78248.973856423298</v>
      </c>
      <c r="Q171" s="80">
        <f>'F-proportions'!$H111*'A-projections'!Q12</f>
        <v>85578.384770878125</v>
      </c>
      <c r="R171" s="80">
        <f>'F-proportions'!$H111*'A-projections'!R12</f>
        <v>93650.646506202189</v>
      </c>
      <c r="S171" s="80">
        <f>'F-proportions'!$H111*'A-projections'!S12</f>
        <v>102539.84594989389</v>
      </c>
      <c r="T171" s="80">
        <f>'F-proportions'!$H111*'A-projections'!T12</f>
        <v>112327.48264209335</v>
      </c>
      <c r="U171" s="80">
        <f>'F-proportions'!$H111*'A-projections'!U12</f>
        <v>123103.20996156857</v>
      </c>
      <c r="V171" s="80">
        <f>'F-proportions'!$H111*'A-projections'!V12</f>
        <v>134965.650431886</v>
      </c>
      <c r="W171" s="80">
        <f>'F-proportions'!$H111*'A-projections'!W12</f>
        <v>148023.29255975195</v>
      </c>
      <c r="X171" s="80">
        <f>'F-proportions'!$H111*'A-projections'!X12</f>
        <v>162395.47735871095</v>
      </c>
    </row>
    <row r="172" spans="1:26">
      <c r="A172" s="237" t="s">
        <v>253</v>
      </c>
      <c r="B172" s="72" t="s">
        <v>193</v>
      </c>
      <c r="C172" s="88" t="str">
        <f t="shared" si="67"/>
        <v>Best</v>
      </c>
      <c r="D172" s="80">
        <f>'F-proportions'!$H112*'A-projections'!D13</f>
        <v>13168.151020879923</v>
      </c>
      <c r="E172" s="80">
        <f>'F-proportions'!$H112*'A-projections'!E13</f>
        <v>12904.788000462324</v>
      </c>
      <c r="F172" s="80">
        <f>'F-proportions'!$H112*'A-projections'!F13</f>
        <v>12646.692240453076</v>
      </c>
      <c r="G172" s="80">
        <f>'F-proportions'!$H112*'A-projections'!G13</f>
        <v>12393.758395644016</v>
      </c>
      <c r="H172" s="80">
        <f>'F-proportions'!$H112*'A-projections'!H13</f>
        <v>12145.883227731134</v>
      </c>
      <c r="I172" s="80">
        <f>'F-proportions'!$H112*'A-projections'!I13</f>
        <v>11902.965563176513</v>
      </c>
      <c r="J172" s="80">
        <f>'F-proportions'!$H112*'A-projections'!J13</f>
        <v>11664.90625191298</v>
      </c>
      <c r="K172" s="80">
        <f>'F-proportions'!$H112*'A-projections'!K13</f>
        <v>11431.60812687472</v>
      </c>
      <c r="L172" s="80">
        <f>'F-proportions'!$H112*'A-projections'!L13</f>
        <v>11202.975964337225</v>
      </c>
      <c r="M172" s="80">
        <f>'F-proportions'!$H112*'A-projections'!M13</f>
        <v>10978.916445050483</v>
      </c>
      <c r="N172" s="80">
        <f>'F-proportions'!$H112*'A-projections'!N13</f>
        <v>10759.338116149473</v>
      </c>
      <c r="O172" s="80">
        <f>'F-proportions'!$H112*'A-projections'!O13</f>
        <v>10544.151353826481</v>
      </c>
      <c r="P172" s="80">
        <f>'F-proportions'!$H112*'A-projections'!P13</f>
        <v>10333.268326749952</v>
      </c>
      <c r="Q172" s="80">
        <f>'F-proportions'!$H112*'A-projections'!Q13</f>
        <v>10126.602960214954</v>
      </c>
      <c r="R172" s="80">
        <f>'F-proportions'!$H112*'A-projections'!R13</f>
        <v>9924.070901010653</v>
      </c>
      <c r="S172" s="80">
        <f>'F-proportions'!$H112*'A-projections'!S13</f>
        <v>9725.589482990441</v>
      </c>
      <c r="T172" s="80">
        <f>'F-proportions'!$H112*'A-projections'!T13</f>
        <v>9531.0776933306352</v>
      </c>
      <c r="U172" s="80">
        <f>'F-proportions'!$H112*'A-projections'!U13</f>
        <v>9340.4561394640186</v>
      </c>
      <c r="V172" s="80">
        <f>'F-proportions'!$H112*'A-projections'!V13</f>
        <v>9153.6470166747386</v>
      </c>
      <c r="W172" s="80">
        <f>'F-proportions'!$H112*'A-projections'!W13</f>
        <v>8970.5740763412414</v>
      </c>
      <c r="X172" s="80">
        <f>'F-proportions'!$H112*'A-projections'!X13</f>
        <v>8791.1625948144192</v>
      </c>
    </row>
    <row r="173" spans="1:26">
      <c r="A173" s="238" t="s">
        <v>87</v>
      </c>
      <c r="B173" s="72" t="s">
        <v>88</v>
      </c>
      <c r="C173" s="88" t="str">
        <f t="shared" si="67"/>
        <v>Best</v>
      </c>
      <c r="D173" s="80">
        <f>'F-proportions'!$H113*'A-projections'!D14</f>
        <v>66.792764844841287</v>
      </c>
      <c r="E173" s="80">
        <f>'F-proportions'!$H113*'A-projections'!E14</f>
        <v>66.792764844841287</v>
      </c>
      <c r="F173" s="80">
        <f>'F-proportions'!$H113*'A-projections'!F14</f>
        <v>66.792764844841287</v>
      </c>
      <c r="G173" s="80">
        <f>'F-proportions'!$H113*'A-projections'!G14</f>
        <v>66.792764844841287</v>
      </c>
      <c r="H173" s="80">
        <f>'F-proportions'!$H113*'A-projections'!H14</f>
        <v>66.792764844841287</v>
      </c>
      <c r="I173" s="80">
        <f>'F-proportions'!$H113*'A-projections'!I14</f>
        <v>66.792764844841287</v>
      </c>
      <c r="J173" s="80">
        <f>'F-proportions'!$H113*'A-projections'!J14</f>
        <v>66.792764844841287</v>
      </c>
      <c r="K173" s="80">
        <f>'F-proportions'!$H113*'A-projections'!K14</f>
        <v>66.792764844841287</v>
      </c>
      <c r="L173" s="80">
        <f>'F-proportions'!$H113*'A-projections'!L14</f>
        <v>66.792764844841287</v>
      </c>
      <c r="M173" s="80">
        <f>'F-proportions'!$H113*'A-projections'!M14</f>
        <v>66.792764844841287</v>
      </c>
      <c r="N173" s="80">
        <f>'F-proportions'!$H113*'A-projections'!N14</f>
        <v>66.792764844841287</v>
      </c>
      <c r="O173" s="80">
        <f>'F-proportions'!$H113*'A-projections'!O14</f>
        <v>66.792764844841287</v>
      </c>
      <c r="P173" s="80">
        <f>'F-proportions'!$H113*'A-projections'!P14</f>
        <v>66.792764844841287</v>
      </c>
      <c r="Q173" s="80">
        <f>'F-proportions'!$H113*'A-projections'!Q14</f>
        <v>66.792764844841287</v>
      </c>
      <c r="R173" s="80">
        <f>'F-proportions'!$H113*'A-projections'!R14</f>
        <v>66.792764844841287</v>
      </c>
      <c r="S173" s="80">
        <f>'F-proportions'!$H113*'A-projections'!S14</f>
        <v>66.792764844841287</v>
      </c>
      <c r="T173" s="80">
        <f>'F-proportions'!$H113*'A-projections'!T14</f>
        <v>66.792764844841287</v>
      </c>
      <c r="U173" s="80">
        <f>'F-proportions'!$H113*'A-projections'!U14</f>
        <v>66.792764844841287</v>
      </c>
      <c r="V173" s="80">
        <f>'F-proportions'!$H113*'A-projections'!V14</f>
        <v>66.792764844841287</v>
      </c>
      <c r="W173" s="80">
        <f>'F-proportions'!$H113*'A-projections'!W14</f>
        <v>66.792764844841287</v>
      </c>
      <c r="X173" s="80">
        <f>'F-proportions'!$H113*'A-projections'!X14</f>
        <v>66.792764844841287</v>
      </c>
    </row>
    <row r="174" spans="1:26">
      <c r="A174" s="237" t="s">
        <v>91</v>
      </c>
      <c r="B174" s="72" t="s">
        <v>92</v>
      </c>
      <c r="C174" s="88" t="str">
        <f t="shared" si="67"/>
        <v>Best</v>
      </c>
      <c r="D174" s="80">
        <f>'F-proportions'!$H114*'A-projections'!D15</f>
        <v>14853.028430258986</v>
      </c>
      <c r="E174" s="80">
        <f>'F-proportions'!$H114*'A-projections'!E15</f>
        <v>15075.823856712874</v>
      </c>
      <c r="F174" s="80">
        <f>'F-proportions'!$H114*'A-projections'!F15</f>
        <v>15301.961214563564</v>
      </c>
      <c r="G174" s="80">
        <f>'F-proportions'!$H114*'A-projections'!G15</f>
        <v>15531.490632782015</v>
      </c>
      <c r="H174" s="80">
        <f>'F-proportions'!$H114*'A-projections'!H15</f>
        <v>15764.462992273744</v>
      </c>
      <c r="I174" s="80">
        <f>'F-proportions'!$H114*'A-projections'!I15</f>
        <v>16000.929937157849</v>
      </c>
      <c r="J174" s="80">
        <f>'F-proportions'!$H114*'A-projections'!J15</f>
        <v>16240.943886215215</v>
      </c>
      <c r="K174" s="80">
        <f>'F-proportions'!$H114*'A-projections'!K15</f>
        <v>16484.558044508438</v>
      </c>
      <c r="L174" s="80">
        <f>'F-proportions'!$H114*'A-projections'!L15</f>
        <v>16731.826415176067</v>
      </c>
      <c r="M174" s="80">
        <f>'F-proportions'!$H114*'A-projections'!M15</f>
        <v>16982.803811403708</v>
      </c>
      <c r="N174" s="80">
        <f>'F-proportions'!$H114*'A-projections'!N15</f>
        <v>17237.545868574762</v>
      </c>
      <c r="O174" s="80">
        <f>'F-proportions'!$H114*'A-projections'!O15</f>
        <v>17496.109056603382</v>
      </c>
      <c r="P174" s="80">
        <f>'F-proportions'!$H114*'A-projections'!P15</f>
        <v>17758.550692452431</v>
      </c>
      <c r="Q174" s="80">
        <f>'F-proportions'!$H114*'A-projections'!Q15</f>
        <v>18024.928952839211</v>
      </c>
      <c r="R174" s="80">
        <f>'F-proportions'!$H114*'A-projections'!R15</f>
        <v>18295.302887131798</v>
      </c>
      <c r="S174" s="80">
        <f>'F-proportions'!$H114*'A-projections'!S15</f>
        <v>18569.732430438773</v>
      </c>
      <c r="T174" s="80">
        <f>'F-proportions'!$H114*'A-projections'!T15</f>
        <v>18848.278416895351</v>
      </c>
      <c r="U174" s="80">
        <f>'F-proportions'!$H114*'A-projections'!U15</f>
        <v>19131.00259314878</v>
      </c>
      <c r="V174" s="80">
        <f>'F-proportions'!$H114*'A-projections'!V15</f>
        <v>19417.967632046009</v>
      </c>
      <c r="W174" s="80">
        <f>'F-proportions'!$H114*'A-projections'!W15</f>
        <v>19709.237146526699</v>
      </c>
      <c r="X174" s="80">
        <f>'F-proportions'!$H114*'A-projections'!X15</f>
        <v>20004.875703724603</v>
      </c>
    </row>
    <row r="175" spans="1:26">
      <c r="A175" s="237" t="s">
        <v>97</v>
      </c>
      <c r="B175" s="72" t="s">
        <v>98</v>
      </c>
      <c r="C175" s="88" t="str">
        <f t="shared" si="67"/>
        <v>Best</v>
      </c>
      <c r="D175" s="80">
        <f>'F-proportions'!$H115*'A-projections'!D16</f>
        <v>8089.3336868122997</v>
      </c>
      <c r="E175" s="80">
        <f>'F-proportions'!$H115*'A-projections'!E16</f>
        <v>8315.8350300430448</v>
      </c>
      <c r="F175" s="80">
        <f>'F-proportions'!$H115*'A-projections'!F16</f>
        <v>8548.678410884253</v>
      </c>
      <c r="G175" s="80">
        <f>'F-proportions'!$H115*'A-projections'!G16</f>
        <v>8788.0414063890112</v>
      </c>
      <c r="H175" s="80">
        <f>'F-proportions'!$H115*'A-projections'!H16</f>
        <v>9034.1065657679046</v>
      </c>
      <c r="I175" s="80">
        <f>'F-proportions'!$H115*'A-projections'!I16</f>
        <v>9287.0615496094033</v>
      </c>
      <c r="J175" s="80">
        <f>'F-proportions'!$H115*'A-projections'!J16</f>
        <v>9547.09927299847</v>
      </c>
      <c r="K175" s="80">
        <f>'F-proportions'!$H115*'A-projections'!K16</f>
        <v>9814.4180526424279</v>
      </c>
      <c r="L175" s="80">
        <f>'F-proportions'!$H115*'A-projections'!L16</f>
        <v>10089.221758116411</v>
      </c>
      <c r="M175" s="80">
        <f>'F-proportions'!$H115*'A-projections'!M16</f>
        <v>10371.719967343673</v>
      </c>
      <c r="N175" s="80">
        <f>'F-proportions'!$H115*'A-projections'!N16</f>
        <v>10662.128126429296</v>
      </c>
      <c r="O175" s="80">
        <f>'F-proportions'!$H115*'A-projections'!O16</f>
        <v>10960.667713969318</v>
      </c>
      <c r="P175" s="80">
        <f>'F-proportions'!$H115*'A-projections'!P16</f>
        <v>11267.56640996046</v>
      </c>
      <c r="Q175" s="80">
        <f>'F-proportions'!$H115*'A-projections'!Q16</f>
        <v>11583.058269439349</v>
      </c>
      <c r="R175" s="80">
        <f>'F-proportions'!$H115*'A-projections'!R16</f>
        <v>11907.383900983654</v>
      </c>
      <c r="S175" s="80">
        <f>'F-proportions'!$H115*'A-projections'!S16</f>
        <v>12240.790650211195</v>
      </c>
      <c r="T175" s="80">
        <f>'F-proportions'!$H115*'A-projections'!T16</f>
        <v>12583.532788417111</v>
      </c>
      <c r="U175" s="80">
        <f>'F-proportions'!$H115*'A-projections'!U16</f>
        <v>12935.87170649279</v>
      </c>
      <c r="V175" s="80">
        <f>'F-proportions'!$H115*'A-projections'!V16</f>
        <v>13298.076114274589</v>
      </c>
      <c r="W175" s="80">
        <f>'F-proportions'!$H115*'A-projections'!W16</f>
        <v>13670.422245474276</v>
      </c>
      <c r="X175" s="80">
        <f>'F-proportions'!$H115*'A-projections'!X16</f>
        <v>14053.194068347557</v>
      </c>
    </row>
    <row r="176" spans="1:26">
      <c r="A176" s="237" t="s">
        <v>107</v>
      </c>
      <c r="B176" s="72" t="s">
        <v>108</v>
      </c>
      <c r="C176" s="88" t="str">
        <f t="shared" si="67"/>
        <v>Best</v>
      </c>
      <c r="D176" s="80">
        <f>'F-proportions'!$H116*'A-projections'!D17</f>
        <v>411.94049482958349</v>
      </c>
      <c r="E176" s="80">
        <f>'F-proportions'!$H116*'A-projections'!E17</f>
        <v>423.47482868481183</v>
      </c>
      <c r="F176" s="80">
        <f>'F-proportions'!$H116*'A-projections'!F17</f>
        <v>435.33212388798654</v>
      </c>
      <c r="G176" s="80">
        <f>'F-proportions'!$H116*'A-projections'!G17</f>
        <v>447.52142335685022</v>
      </c>
      <c r="H176" s="80">
        <f>'F-proportions'!$H116*'A-projections'!H17</f>
        <v>460.05202321084204</v>
      </c>
      <c r="I176" s="80">
        <f>'F-proportions'!$H116*'A-projections'!I17</f>
        <v>472.93347986074565</v>
      </c>
      <c r="J176" s="80">
        <f>'F-proportions'!$H116*'A-projections'!J17</f>
        <v>486.1756172968465</v>
      </c>
      <c r="K176" s="80">
        <f>'F-proportions'!$H116*'A-projections'!K17</f>
        <v>499.78853458115827</v>
      </c>
      <c r="L176" s="80">
        <f>'F-proportions'!$H116*'A-projections'!L17</f>
        <v>513.78261354943061</v>
      </c>
      <c r="M176" s="80">
        <f>'F-proportions'!$H116*'A-projections'!M17</f>
        <v>528.16852672881464</v>
      </c>
      <c r="N176" s="80">
        <f>'F-proportions'!$H116*'A-projections'!N17</f>
        <v>542.95724547722148</v>
      </c>
      <c r="O176" s="80">
        <f>'F-proportions'!$H116*'A-projections'!O17</f>
        <v>558.16004835058379</v>
      </c>
      <c r="P176" s="80">
        <f>'F-proportions'!$H116*'A-projections'!P17</f>
        <v>573.78852970440016</v>
      </c>
      <c r="Q176" s="80">
        <f>'F-proportions'!$H116*'A-projections'!Q17</f>
        <v>589.85460853612335</v>
      </c>
      <c r="R176" s="80">
        <f>'F-proportions'!$H116*'A-projections'!R17</f>
        <v>606.37053757513479</v>
      </c>
      <c r="S176" s="80">
        <f>'F-proportions'!$H116*'A-projections'!S17</f>
        <v>623.34891262723863</v>
      </c>
      <c r="T176" s="80">
        <f>'F-proportions'!$H116*'A-projections'!T17</f>
        <v>640.80268218080118</v>
      </c>
      <c r="U176" s="80">
        <f>'F-proportions'!$H116*'A-projections'!U17</f>
        <v>658.74515728186373</v>
      </c>
      <c r="V176" s="80">
        <f>'F-proportions'!$H116*'A-projections'!V17</f>
        <v>677.19002168575594</v>
      </c>
      <c r="W176" s="80">
        <f>'F-proportions'!$H116*'A-projections'!W17</f>
        <v>696.15134229295711</v>
      </c>
      <c r="X176" s="80">
        <f>'F-proportions'!$H116*'A-projections'!X17</f>
        <v>715.64357987715994</v>
      </c>
    </row>
    <row r="177" spans="1:24">
      <c r="A177" s="237" t="s">
        <v>115</v>
      </c>
      <c r="B177" s="72" t="s">
        <v>116</v>
      </c>
      <c r="C177" s="88" t="str">
        <f t="shared" si="67"/>
        <v>Best</v>
      </c>
      <c r="D177" s="80">
        <f>'F-proportions'!$H117*'A-projections'!D18</f>
        <v>188713.88336377378</v>
      </c>
      <c r="E177" s="80">
        <f>'F-proportions'!$H117*'A-projections'!E18</f>
        <v>198481.41671475384</v>
      </c>
      <c r="F177" s="80">
        <f>'F-proportions'!$H117*'A-projections'!F18</f>
        <v>209001.05013375933</v>
      </c>
      <c r="G177" s="80">
        <f>'F-proportions'!$H117*'A-projections'!G18</f>
        <v>220330.69532602822</v>
      </c>
      <c r="H177" s="80">
        <f>'F-proportions'!$H117*'A-projections'!H18</f>
        <v>232532.72319810186</v>
      </c>
      <c r="I177" s="80">
        <f>'F-proportions'!$H117*'A-projections'!I18</f>
        <v>245674.30721632513</v>
      </c>
      <c r="J177" s="80">
        <f>'F-proportions'!$H117*'A-projections'!J18</f>
        <v>259827.79320395162</v>
      </c>
      <c r="K177" s="80">
        <f>'F-proportions'!$H117*'A-projections'!K18</f>
        <v>275071.09761262534</v>
      </c>
      <c r="L177" s="80">
        <f>'F-proportions'!$H117*'A-projections'!L18</f>
        <v>291488.13646076695</v>
      </c>
      <c r="M177" s="80">
        <f>'F-proportions'!$H117*'A-projections'!M18</f>
        <v>309169.28730021539</v>
      </c>
      <c r="N177" s="80">
        <f>'F-proportions'!$H117*'A-projections'!N18</f>
        <v>328211.88675430143</v>
      </c>
      <c r="O177" s="80">
        <f>'F-proportions'!$H117*'A-projections'!O18</f>
        <v>348720.76636635215</v>
      </c>
      <c r="P177" s="80">
        <f>'F-proportions'!$H117*'A-projections'!P18</f>
        <v>370808.82970853063</v>
      </c>
      <c r="Q177" s="80">
        <f>'F-proportions'!$H117*'A-projections'!Q18</f>
        <v>394597.67392805696</v>
      </c>
      <c r="R177" s="80">
        <f>'F-proportions'!$H117*'A-projections'!R18</f>
        <v>420218.2591524868</v>
      </c>
      <c r="S177" s="80">
        <f>'F-proportions'!$H117*'A-projections'!S18</f>
        <v>447811.62943919766</v>
      </c>
      <c r="T177" s="80">
        <f>'F-proportions'!$H117*'A-projections'!T18</f>
        <v>477529.68923798529</v>
      </c>
      <c r="U177" s="80">
        <f>'F-proportions'!$H117*'A-projections'!U18</f>
        <v>509536.03964127955</v>
      </c>
      <c r="V177" s="80">
        <f>'F-proportions'!$H117*'A-projections'!V18</f>
        <v>544006.87902562751</v>
      </c>
      <c r="W177" s="80">
        <f>'F-proportions'!$H117*'A-projections'!W18</f>
        <v>581131.97304257029</v>
      </c>
      <c r="X177" s="80">
        <f>'F-proportions'!$H117*'A-projections'!X18</f>
        <v>621115.69929881755</v>
      </c>
    </row>
    <row r="178" spans="1:24">
      <c r="A178" s="237" t="s">
        <v>125</v>
      </c>
      <c r="B178" s="72" t="s">
        <v>1208</v>
      </c>
      <c r="C178" s="88" t="str">
        <f t="shared" si="67"/>
        <v>Best</v>
      </c>
      <c r="D178" s="80">
        <f>'F-proportions'!$H118*'A-projections'!D19</f>
        <v>38131.294586828553</v>
      </c>
      <c r="E178" s="80">
        <f>'F-proportions'!$H118*'A-projections'!E19</f>
        <v>38970.183067738784</v>
      </c>
      <c r="F178" s="80">
        <f>'F-proportions'!$H118*'A-projections'!F19</f>
        <v>39827.527095229045</v>
      </c>
      <c r="G178" s="80">
        <f>'F-proportions'!$H118*'A-projections'!G19</f>
        <v>40703.732691324076</v>
      </c>
      <c r="H178" s="80">
        <f>'F-proportions'!$H118*'A-projections'!H19</f>
        <v>41599.214810533202</v>
      </c>
      <c r="I178" s="80">
        <f>'F-proportions'!$H118*'A-projections'!I19</f>
        <v>42514.397536364937</v>
      </c>
      <c r="J178" s="80">
        <f>'F-proportions'!$H118*'A-projections'!J19</f>
        <v>43449.714282164961</v>
      </c>
      <c r="K178" s="80">
        <f>'F-proportions'!$H118*'A-projections'!K19</f>
        <v>44405.607996372593</v>
      </c>
      <c r="L178" s="80">
        <f>'F-proportions'!$H118*'A-projections'!L19</f>
        <v>45382.531372292789</v>
      </c>
      <c r="M178" s="80">
        <f>'F-proportions'!$H118*'A-projections'!M19</f>
        <v>46380.947062483239</v>
      </c>
      <c r="N178" s="80">
        <f>'F-proportions'!$H118*'A-projections'!N19</f>
        <v>47401.327897857867</v>
      </c>
      <c r="O178" s="80">
        <f>'F-proportions'!$H118*'A-projections'!O19</f>
        <v>48444.157111610737</v>
      </c>
      <c r="P178" s="80">
        <f>'F-proportions'!$H118*'A-projections'!P19</f>
        <v>49509.928568066178</v>
      </c>
      <c r="Q178" s="80">
        <f>'F-proportions'!$H118*'A-projections'!Q19</f>
        <v>50599.146996563628</v>
      </c>
      <c r="R178" s="80">
        <f>'F-proportions'!$H118*'A-projections'!R19</f>
        <v>51712.328230488041</v>
      </c>
      <c r="S178" s="80">
        <f>'F-proportions'!$H118*'A-projections'!S19</f>
        <v>52849.999451558775</v>
      </c>
      <c r="T178" s="80">
        <f>'F-proportions'!$H118*'A-projections'!T19</f>
        <v>54012.699439493081</v>
      </c>
      <c r="U178" s="80">
        <f>'F-proportions'!$H118*'A-projections'!U19</f>
        <v>55200.978827161925</v>
      </c>
      <c r="V178" s="80">
        <f>'F-proportions'!$H118*'A-projections'!V19</f>
        <v>56415.400361359483</v>
      </c>
      <c r="W178" s="80">
        <f>'F-proportions'!$H118*'A-projections'!W19</f>
        <v>57656.539169309384</v>
      </c>
      <c r="X178" s="80">
        <f>'F-proportions'!$H118*'A-projections'!X19</f>
        <v>58924.983031034193</v>
      </c>
    </row>
    <row r="179" spans="1:24">
      <c r="A179" s="237" t="s">
        <v>127</v>
      </c>
      <c r="B179" s="72" t="s">
        <v>128</v>
      </c>
      <c r="C179" s="88" t="str">
        <f t="shared" si="67"/>
        <v>Best</v>
      </c>
      <c r="D179" s="80">
        <f>'F-proportions'!$H119*'A-projections'!D20</f>
        <v>45369.390754126165</v>
      </c>
      <c r="E179" s="80">
        <f>'F-proportions'!$H119*'A-projections'!E20</f>
        <v>46639.733695241695</v>
      </c>
      <c r="F179" s="80">
        <f>'F-proportions'!$H119*'A-projections'!F20</f>
        <v>47945.646238708468</v>
      </c>
      <c r="G179" s="80">
        <f>'F-proportions'!$H119*'A-projections'!G20</f>
        <v>49288.124333392305</v>
      </c>
      <c r="H179" s="80">
        <f>'F-proportions'!$H119*'A-projections'!H20</f>
        <v>50668.19181472731</v>
      </c>
      <c r="I179" s="80">
        <f>'F-proportions'!$H119*'A-projections'!I20</f>
        <v>52086.90118553966</v>
      </c>
      <c r="J179" s="80">
        <f>'F-proportions'!$H119*'A-projections'!J20</f>
        <v>53545.334418734776</v>
      </c>
      <c r="K179" s="80">
        <f>'F-proportions'!$H119*'A-projections'!K20</f>
        <v>55044.603782459344</v>
      </c>
      <c r="L179" s="80">
        <f>'F-proportions'!$H119*'A-projections'!L20</f>
        <v>56585.852688368206</v>
      </c>
      <c r="M179" s="80">
        <f>'F-proportions'!$H119*'A-projections'!M20</f>
        <v>58170.256563642513</v>
      </c>
      <c r="N179" s="80">
        <f>'F-proportions'!$H119*'A-projections'!N20</f>
        <v>59799.023747424522</v>
      </c>
      <c r="O179" s="80">
        <f>'F-proportions'!$H119*'A-projections'!O20</f>
        <v>61473.396412352406</v>
      </c>
      <c r="P179" s="80">
        <f>'F-proportions'!$H119*'A-projections'!P20</f>
        <v>63194.651511898264</v>
      </c>
      <c r="Q179" s="80">
        <f>'F-proportions'!$H119*'A-projections'!Q20</f>
        <v>64964.101754231422</v>
      </c>
      <c r="R179" s="80">
        <f>'F-proportions'!$H119*'A-projections'!R20</f>
        <v>66783.096603349899</v>
      </c>
      <c r="S179" s="80">
        <f>'F-proportions'!$H119*'A-projections'!S20</f>
        <v>68653.02330824369</v>
      </c>
      <c r="T179" s="80">
        <f>'F-proportions'!$H119*'A-projections'!T20</f>
        <v>70575.307960874532</v>
      </c>
      <c r="U179" s="80">
        <f>'F-proportions'!$H119*'A-projections'!U20</f>
        <v>72551.416583779006</v>
      </c>
      <c r="V179" s="80">
        <f>'F-proportions'!$H119*'A-projections'!V20</f>
        <v>74582.856248124823</v>
      </c>
      <c r="W179" s="80">
        <f>'F-proportions'!$H119*'A-projections'!W20</f>
        <v>76671.17622307234</v>
      </c>
      <c r="X179" s="80">
        <f>'F-proportions'!$H119*'A-projections'!X20</f>
        <v>78817.969157318352</v>
      </c>
    </row>
    <row r="180" spans="1:24">
      <c r="A180" s="237" t="s">
        <v>254</v>
      </c>
      <c r="B180" s="72" t="s">
        <v>202</v>
      </c>
      <c r="C180" s="88" t="str">
        <f t="shared" si="67"/>
        <v>Best</v>
      </c>
      <c r="D180" s="844" t="s">
        <v>1255</v>
      </c>
      <c r="E180" s="845"/>
      <c r="F180" s="845"/>
      <c r="G180" s="845"/>
      <c r="H180" s="845"/>
      <c r="I180" s="845"/>
      <c r="J180" s="845"/>
      <c r="K180" s="845"/>
      <c r="L180" s="845"/>
      <c r="M180" s="845"/>
      <c r="N180" s="845"/>
      <c r="O180" s="845"/>
      <c r="P180" s="845"/>
      <c r="Q180" s="845"/>
      <c r="R180" s="845"/>
      <c r="S180" s="845"/>
      <c r="T180" s="845"/>
      <c r="U180" s="845"/>
      <c r="V180" s="845"/>
      <c r="W180" s="845"/>
      <c r="X180" s="845"/>
    </row>
    <row r="181" spans="1:24">
      <c r="A181" s="237" t="s">
        <v>255</v>
      </c>
      <c r="B181" s="72" t="s">
        <v>227</v>
      </c>
      <c r="C181" s="88" t="str">
        <f t="shared" si="67"/>
        <v>Best</v>
      </c>
      <c r="D181" s="80">
        <f>'F-proportions'!$H121*'A-projections'!D22</f>
        <v>0</v>
      </c>
      <c r="E181" s="80">
        <f>'F-proportions'!$H121*'A-projections'!E22</f>
        <v>0</v>
      </c>
      <c r="F181" s="80">
        <f>'F-proportions'!$H121*'A-projections'!F22</f>
        <v>0</v>
      </c>
      <c r="G181" s="80">
        <f>'F-proportions'!$H121*'A-projections'!G22</f>
        <v>0</v>
      </c>
      <c r="H181" s="80">
        <f>'F-proportions'!$H121*'A-projections'!H22</f>
        <v>0</v>
      </c>
      <c r="I181" s="80">
        <f>'F-proportions'!$H121*'A-projections'!I22</f>
        <v>0</v>
      </c>
      <c r="J181" s="80">
        <f>'F-proportions'!$H121*'A-projections'!J22</f>
        <v>0</v>
      </c>
      <c r="K181" s="80">
        <f>'F-proportions'!$H121*'A-projections'!K22</f>
        <v>0</v>
      </c>
      <c r="L181" s="80">
        <f>'F-proportions'!$H121*'A-projections'!L22</f>
        <v>0</v>
      </c>
      <c r="M181" s="80">
        <f>'F-proportions'!$H121*'A-projections'!M22</f>
        <v>0</v>
      </c>
      <c r="N181" s="80">
        <f>'F-proportions'!$H121*'A-projections'!N22</f>
        <v>0</v>
      </c>
      <c r="O181" s="80">
        <f>'F-proportions'!$H121*'A-projections'!O22</f>
        <v>0</v>
      </c>
      <c r="P181" s="80">
        <f>'F-proportions'!$H121*'A-projections'!P22</f>
        <v>0</v>
      </c>
      <c r="Q181" s="80">
        <f>'F-proportions'!$H121*'A-projections'!Q22</f>
        <v>0</v>
      </c>
      <c r="R181" s="80">
        <f>'F-proportions'!$H121*'A-projections'!R22</f>
        <v>0</v>
      </c>
      <c r="S181" s="80">
        <f>'F-proportions'!$H121*'A-projections'!S22</f>
        <v>0</v>
      </c>
      <c r="T181" s="80">
        <f>'F-proportions'!$H121*'A-projections'!T22</f>
        <v>0</v>
      </c>
      <c r="U181" s="80">
        <f>'F-proportions'!$H121*'A-projections'!U22</f>
        <v>0</v>
      </c>
      <c r="V181" s="80">
        <f>'F-proportions'!$H121*'A-projections'!V22</f>
        <v>0</v>
      </c>
      <c r="W181" s="80">
        <f>'F-proportions'!$H121*'A-projections'!W22</f>
        <v>0</v>
      </c>
      <c r="X181" s="80">
        <f>'F-proportions'!$H121*'A-projections'!X22</f>
        <v>0</v>
      </c>
    </row>
    <row r="182" spans="1:24">
      <c r="A182" s="237" t="s">
        <v>256</v>
      </c>
      <c r="B182" s="72" t="s">
        <v>372</v>
      </c>
      <c r="C182" s="88" t="str">
        <f t="shared" si="67"/>
        <v>Best</v>
      </c>
      <c r="D182" s="80">
        <f>'F-proportions'!$H122*'A-projections'!D23</f>
        <v>0</v>
      </c>
      <c r="E182" s="80">
        <f>'F-proportions'!$H122*'A-projections'!E23</f>
        <v>0</v>
      </c>
      <c r="F182" s="80">
        <f>'F-proportions'!$H122*'A-projections'!F23</f>
        <v>0</v>
      </c>
      <c r="G182" s="80">
        <f>'F-proportions'!$H122*'A-projections'!G23</f>
        <v>0</v>
      </c>
      <c r="H182" s="80">
        <f>'F-proportions'!$H122*'A-projections'!H23</f>
        <v>0</v>
      </c>
      <c r="I182" s="80">
        <f>'F-proportions'!$H122*'A-projections'!I23</f>
        <v>0</v>
      </c>
      <c r="J182" s="80">
        <f>'F-proportions'!$H122*'A-projections'!J23</f>
        <v>0</v>
      </c>
      <c r="K182" s="80">
        <f>'F-proportions'!$H122*'A-projections'!K23</f>
        <v>0</v>
      </c>
      <c r="L182" s="80">
        <f>'F-proportions'!$H122*'A-projections'!L23</f>
        <v>0</v>
      </c>
      <c r="M182" s="80">
        <f>'F-proportions'!$H122*'A-projections'!M23</f>
        <v>0</v>
      </c>
      <c r="N182" s="80">
        <f>'F-proportions'!$H122*'A-projections'!N23</f>
        <v>0</v>
      </c>
      <c r="O182" s="80">
        <f>'F-proportions'!$H122*'A-projections'!O23</f>
        <v>0</v>
      </c>
      <c r="P182" s="80">
        <f>'F-proportions'!$H122*'A-projections'!P23</f>
        <v>0</v>
      </c>
      <c r="Q182" s="80">
        <f>'F-proportions'!$H122*'A-projections'!Q23</f>
        <v>0</v>
      </c>
      <c r="R182" s="80">
        <f>'F-proportions'!$H122*'A-projections'!R23</f>
        <v>0</v>
      </c>
      <c r="S182" s="80">
        <f>'F-proportions'!$H122*'A-projections'!S23</f>
        <v>0</v>
      </c>
      <c r="T182" s="80">
        <f>'F-proportions'!$H122*'A-projections'!T23</f>
        <v>0</v>
      </c>
      <c r="U182" s="80">
        <f>'F-proportions'!$H122*'A-projections'!U23</f>
        <v>0</v>
      </c>
      <c r="V182" s="80">
        <f>'F-proportions'!$H122*'A-projections'!V23</f>
        <v>0</v>
      </c>
      <c r="W182" s="80">
        <f>'F-proportions'!$H122*'A-projections'!W23</f>
        <v>0</v>
      </c>
      <c r="X182" s="80">
        <f>'F-proportions'!$H122*'A-projections'!X23</f>
        <v>0</v>
      </c>
    </row>
    <row r="183" spans="1:24">
      <c r="A183" s="237" t="s">
        <v>370</v>
      </c>
      <c r="B183" s="72" t="s">
        <v>371</v>
      </c>
      <c r="C183" s="88" t="str">
        <f t="shared" si="67"/>
        <v>Best</v>
      </c>
      <c r="D183" s="80">
        <f>'F-proportions'!$H123*'A-projections'!D24</f>
        <v>0</v>
      </c>
      <c r="E183" s="80">
        <f>'F-proportions'!$H123*'A-projections'!E24</f>
        <v>0</v>
      </c>
      <c r="F183" s="80">
        <f>'F-proportions'!$H123*'A-projections'!F24</f>
        <v>0</v>
      </c>
      <c r="G183" s="80">
        <f>'F-proportions'!$H123*'A-projections'!G24</f>
        <v>0</v>
      </c>
      <c r="H183" s="80">
        <f>'F-proportions'!$H123*'A-projections'!H24</f>
        <v>0</v>
      </c>
      <c r="I183" s="80">
        <f>'F-proportions'!$H123*'A-projections'!I24</f>
        <v>0</v>
      </c>
      <c r="J183" s="80">
        <f>'F-proportions'!$H123*'A-projections'!J24</f>
        <v>0</v>
      </c>
      <c r="K183" s="80">
        <f>'F-proportions'!$H123*'A-projections'!K24</f>
        <v>0</v>
      </c>
      <c r="L183" s="80">
        <f>'F-proportions'!$H123*'A-projections'!L24</f>
        <v>0</v>
      </c>
      <c r="M183" s="80">
        <f>'F-proportions'!$H123*'A-projections'!M24</f>
        <v>0</v>
      </c>
      <c r="N183" s="80">
        <f>'F-proportions'!$H123*'A-projections'!N24</f>
        <v>0</v>
      </c>
      <c r="O183" s="80">
        <f>'F-proportions'!$H123*'A-projections'!O24</f>
        <v>0</v>
      </c>
      <c r="P183" s="80">
        <f>'F-proportions'!$H123*'A-projections'!P24</f>
        <v>0</v>
      </c>
      <c r="Q183" s="80">
        <f>'F-proportions'!$H123*'A-projections'!Q24</f>
        <v>0</v>
      </c>
      <c r="R183" s="80">
        <f>'F-proportions'!$H123*'A-projections'!R24</f>
        <v>0</v>
      </c>
      <c r="S183" s="80">
        <f>'F-proportions'!$H123*'A-projections'!S24</f>
        <v>0</v>
      </c>
      <c r="T183" s="80">
        <f>'F-proportions'!$H123*'A-projections'!T24</f>
        <v>0</v>
      </c>
      <c r="U183" s="80">
        <f>'F-proportions'!$H123*'A-projections'!U24</f>
        <v>0</v>
      </c>
      <c r="V183" s="80">
        <f>'F-proportions'!$H123*'A-projections'!V24</f>
        <v>0</v>
      </c>
      <c r="W183" s="80">
        <f>'F-proportions'!$H123*'A-projections'!W24</f>
        <v>0</v>
      </c>
      <c r="X183" s="80">
        <f>'F-proportions'!$H123*'A-projections'!X24</f>
        <v>0</v>
      </c>
    </row>
    <row r="184" spans="1:24">
      <c r="A184" s="237" t="s">
        <v>381</v>
      </c>
      <c r="B184" s="72" t="s">
        <v>382</v>
      </c>
      <c r="C184" s="88" t="str">
        <f t="shared" si="67"/>
        <v>Best</v>
      </c>
      <c r="D184" s="80">
        <f>'F-proportions'!$H124*'A-projections'!D25</f>
        <v>0</v>
      </c>
      <c r="E184" s="80">
        <f>'F-proportions'!$H124*'A-projections'!E25</f>
        <v>0</v>
      </c>
      <c r="F184" s="80">
        <f>'F-proportions'!$H124*'A-projections'!F25</f>
        <v>0</v>
      </c>
      <c r="G184" s="80">
        <f>'F-proportions'!$H124*'A-projections'!G25</f>
        <v>0</v>
      </c>
      <c r="H184" s="80">
        <f>'F-proportions'!$H124*'A-projections'!H25</f>
        <v>0</v>
      </c>
      <c r="I184" s="80">
        <f>'F-proportions'!$H124*'A-projections'!I25</f>
        <v>0</v>
      </c>
      <c r="J184" s="80">
        <f>'F-proportions'!$H124*'A-projections'!J25</f>
        <v>0</v>
      </c>
      <c r="K184" s="80">
        <f>'F-proportions'!$H124*'A-projections'!K25</f>
        <v>0</v>
      </c>
      <c r="L184" s="80">
        <f>'F-proportions'!$H124*'A-projections'!L25</f>
        <v>0</v>
      </c>
      <c r="M184" s="80">
        <f>'F-proportions'!$H124*'A-projections'!M25</f>
        <v>0</v>
      </c>
      <c r="N184" s="80">
        <f>'F-proportions'!$H124*'A-projections'!N25</f>
        <v>0</v>
      </c>
      <c r="O184" s="80">
        <f>'F-proportions'!$H124*'A-projections'!O25</f>
        <v>0</v>
      </c>
      <c r="P184" s="80">
        <f>'F-proportions'!$H124*'A-projections'!P25</f>
        <v>0</v>
      </c>
      <c r="Q184" s="80">
        <f>'F-proportions'!$H124*'A-projections'!Q25</f>
        <v>0</v>
      </c>
      <c r="R184" s="80">
        <f>'F-proportions'!$H124*'A-projections'!R25</f>
        <v>0</v>
      </c>
      <c r="S184" s="80">
        <f>'F-proportions'!$H124*'A-projections'!S25</f>
        <v>0</v>
      </c>
      <c r="T184" s="80">
        <f>'F-proportions'!$H124*'A-projections'!T25</f>
        <v>0</v>
      </c>
      <c r="U184" s="80">
        <f>'F-proportions'!$H124*'A-projections'!U25</f>
        <v>0</v>
      </c>
      <c r="V184" s="80">
        <f>'F-proportions'!$H124*'A-projections'!V25</f>
        <v>0</v>
      </c>
      <c r="W184" s="80">
        <f>'F-proportions'!$H124*'A-projections'!W25</f>
        <v>0</v>
      </c>
      <c r="X184" s="80">
        <f>'F-proportions'!$H124*'A-projections'!X25</f>
        <v>0</v>
      </c>
    </row>
    <row r="185" spans="1:24">
      <c r="A185" s="237" t="s">
        <v>257</v>
      </c>
      <c r="B185" s="72" t="s">
        <v>194</v>
      </c>
      <c r="C185" s="88" t="str">
        <f t="shared" si="67"/>
        <v>Best</v>
      </c>
      <c r="D185" s="80">
        <f>'F-proportions'!$H125*'A-projections'!D26</f>
        <v>1851.2155970234921</v>
      </c>
      <c r="E185" s="80">
        <f>'F-proportions'!$H125*'A-projections'!E26</f>
        <v>1806.8664822704675</v>
      </c>
      <c r="F185" s="80">
        <f>'F-proportions'!$H125*'A-projections'!F26</f>
        <v>1764.3565741781358</v>
      </c>
      <c r="G185" s="80">
        <f>'F-proportions'!$H125*'A-projections'!G26</f>
        <v>1723.5252994457503</v>
      </c>
      <c r="H185" s="80">
        <f>'F-proportions'!$H125*'A-projections'!H26</f>
        <v>1684.2313888303597</v>
      </c>
      <c r="I185" s="80">
        <f>'F-proportions'!$H125*'A-projections'!I26</f>
        <v>1651.309735967395</v>
      </c>
      <c r="J185" s="80">
        <f>'F-proportions'!$H125*'A-projections'!J26</f>
        <v>1619.0465161616894</v>
      </c>
      <c r="K185" s="80">
        <f>'F-proportions'!$H125*'A-projections'!K26</f>
        <v>1587.4285607520983</v>
      </c>
      <c r="L185" s="80">
        <f>'F-proportions'!$H125*'A-projections'!L26</f>
        <v>1556.442964450699</v>
      </c>
      <c r="M185" s="80">
        <f>'F-proportions'!$H125*'A-projections'!M26</f>
        <v>1526.0770800753273</v>
      </c>
      <c r="N185" s="80">
        <f>'F-proportions'!$H125*'A-projections'!N26</f>
        <v>1496.3185133874636</v>
      </c>
      <c r="O185" s="80">
        <f>'F-proportions'!$H125*'A-projections'!O26</f>
        <v>1467.1551180333565</v>
      </c>
      <c r="P185" s="80">
        <f>'F-proportions'!$H125*'A-projections'!P26</f>
        <v>1438.574990586332</v>
      </c>
      <c r="Q185" s="80">
        <f>'F-proportions'!$H125*'A-projections'!Q26</f>
        <v>1410.5664656882477</v>
      </c>
      <c r="R185" s="80">
        <f>'F-proportions'!$H125*'A-projections'!R26</f>
        <v>1383.1181112881252</v>
      </c>
      <c r="S185" s="80">
        <f>'F-proportions'!$H125*'A-projections'!S26</f>
        <v>1356.2187239760051</v>
      </c>
      <c r="T185" s="80">
        <f>'F-proportions'!$H125*'A-projections'!T26</f>
        <v>1329.8573244101274</v>
      </c>
      <c r="U185" s="80">
        <f>'F-proportions'!$H125*'A-projections'!U26</f>
        <v>1304.0231528355673</v>
      </c>
      <c r="V185" s="80">
        <f>'F-proportions'!$H125*'A-projections'!V26</f>
        <v>1278.7056646924989</v>
      </c>
      <c r="W185" s="80">
        <f>'F-proportions'!$H125*'A-projections'!W26</f>
        <v>1253.8945263122912</v>
      </c>
      <c r="X185" s="80">
        <f>'F-proportions'!$H125*'A-projections'!X26</f>
        <v>1229.5796106996879</v>
      </c>
    </row>
    <row r="186" spans="1:24">
      <c r="A186" s="237" t="s">
        <v>159</v>
      </c>
      <c r="B186" s="72" t="s">
        <v>203</v>
      </c>
      <c r="C186" s="88" t="str">
        <f t="shared" si="67"/>
        <v>Best</v>
      </c>
      <c r="D186" s="80">
        <f>'F-proportions'!$H126*'A-projections'!D27</f>
        <v>109389.62232123007</v>
      </c>
      <c r="E186" s="80">
        <f>'F-proportions'!$H126*'A-projections'!E27</f>
        <v>109389.62232123007</v>
      </c>
      <c r="F186" s="80">
        <f>'F-proportions'!$H126*'A-projections'!F27</f>
        <v>109389.62232123007</v>
      </c>
      <c r="G186" s="80">
        <f>'F-proportions'!$H126*'A-projections'!G27</f>
        <v>109389.62232123007</v>
      </c>
      <c r="H186" s="80">
        <f>'F-proportions'!$H126*'A-projections'!H27</f>
        <v>109389.62232123007</v>
      </c>
      <c r="I186" s="80">
        <f>'F-proportions'!$H126*'A-projections'!I27</f>
        <v>109389.62232123007</v>
      </c>
      <c r="J186" s="80">
        <f>'F-proportions'!$H126*'A-projections'!J27</f>
        <v>109389.62232123007</v>
      </c>
      <c r="K186" s="80">
        <f>'F-proportions'!$H126*'A-projections'!K27</f>
        <v>109389.62232123007</v>
      </c>
      <c r="L186" s="80">
        <f>'F-proportions'!$H126*'A-projections'!L27</f>
        <v>109389.62232123007</v>
      </c>
      <c r="M186" s="80">
        <f>'F-proportions'!$H126*'A-projections'!M27</f>
        <v>109389.62232123007</v>
      </c>
      <c r="N186" s="80">
        <f>'F-proportions'!$H126*'A-projections'!N27</f>
        <v>109389.62232123007</v>
      </c>
      <c r="O186" s="80">
        <f>'F-proportions'!$H126*'A-projections'!O27</f>
        <v>109389.62232123007</v>
      </c>
      <c r="P186" s="80">
        <f>'F-proportions'!$H126*'A-projections'!P27</f>
        <v>109389.62232123007</v>
      </c>
      <c r="Q186" s="80">
        <f>'F-proportions'!$H126*'A-projections'!Q27</f>
        <v>109389.62232123007</v>
      </c>
      <c r="R186" s="80">
        <f>'F-proportions'!$H126*'A-projections'!R27</f>
        <v>109389.62232123007</v>
      </c>
      <c r="S186" s="80">
        <f>'F-proportions'!$H126*'A-projections'!S27</f>
        <v>109389.62232123007</v>
      </c>
      <c r="T186" s="80">
        <f>'F-proportions'!$H126*'A-projections'!T27</f>
        <v>109389.62232123007</v>
      </c>
      <c r="U186" s="80">
        <f>'F-proportions'!$H126*'A-projections'!U27</f>
        <v>109389.62232123007</v>
      </c>
      <c r="V186" s="80">
        <f>'F-proportions'!$H126*'A-projections'!V27</f>
        <v>109389.62232123007</v>
      </c>
      <c r="W186" s="80">
        <f>'F-proportions'!$H126*'A-projections'!W27</f>
        <v>109389.62232123007</v>
      </c>
      <c r="X186" s="80">
        <f>'F-proportions'!$H126*'A-projections'!X27</f>
        <v>109389.62232123007</v>
      </c>
    </row>
    <row r="187" spans="1:24">
      <c r="A187" s="237" t="s">
        <v>258</v>
      </c>
      <c r="B187" s="72" t="s">
        <v>766</v>
      </c>
      <c r="C187" s="88" t="str">
        <f t="shared" si="67"/>
        <v>Best</v>
      </c>
      <c r="D187" s="80">
        <f>'F-proportions'!$H127*'A-projections'!D28</f>
        <v>0</v>
      </c>
      <c r="E187" s="80">
        <f>'F-proportions'!$H127*'A-projections'!E28</f>
        <v>0</v>
      </c>
      <c r="F187" s="80">
        <f>'F-proportions'!$H127*'A-projections'!F28</f>
        <v>0</v>
      </c>
      <c r="G187" s="80">
        <f>'F-proportions'!$H127*'A-projections'!G28</f>
        <v>0</v>
      </c>
      <c r="H187" s="80">
        <f>'F-proportions'!$H127*'A-projections'!H28</f>
        <v>0</v>
      </c>
      <c r="I187" s="80">
        <f>'F-proportions'!$H127*'A-projections'!I28</f>
        <v>0</v>
      </c>
      <c r="J187" s="80">
        <f>'F-proportions'!$H127*'A-projections'!J28</f>
        <v>0</v>
      </c>
      <c r="K187" s="80">
        <f>'F-proportions'!$H127*'A-projections'!K28</f>
        <v>0</v>
      </c>
      <c r="L187" s="80">
        <f>'F-proportions'!$H127*'A-projections'!L28</f>
        <v>0</v>
      </c>
      <c r="M187" s="80">
        <f>'F-proportions'!$H127*'A-projections'!M28</f>
        <v>0</v>
      </c>
      <c r="N187" s="80">
        <f>'F-proportions'!$H127*'A-projections'!N28</f>
        <v>0</v>
      </c>
      <c r="O187" s="80">
        <f>'F-proportions'!$H127*'A-projections'!O28</f>
        <v>0</v>
      </c>
      <c r="P187" s="80">
        <f>'F-proportions'!$H127*'A-projections'!P28</f>
        <v>0</v>
      </c>
      <c r="Q187" s="80">
        <f>'F-proportions'!$H127*'A-projections'!Q28</f>
        <v>0</v>
      </c>
      <c r="R187" s="80">
        <f>'F-proportions'!$H127*'A-projections'!R28</f>
        <v>0</v>
      </c>
      <c r="S187" s="80">
        <f>'F-proportions'!$H127*'A-projections'!S28</f>
        <v>0</v>
      </c>
      <c r="T187" s="80">
        <f>'F-proportions'!$H127*'A-projections'!T28</f>
        <v>0</v>
      </c>
      <c r="U187" s="80">
        <f>'F-proportions'!$H127*'A-projections'!U28</f>
        <v>0</v>
      </c>
      <c r="V187" s="80">
        <f>'F-proportions'!$H127*'A-projections'!V28</f>
        <v>0</v>
      </c>
      <c r="W187" s="80">
        <f>'F-proportions'!$H127*'A-projections'!W28</f>
        <v>0</v>
      </c>
      <c r="X187" s="80">
        <f>'F-proportions'!$H127*'A-projections'!X28</f>
        <v>0</v>
      </c>
    </row>
    <row r="188" spans="1:24">
      <c r="A188" s="237" t="s">
        <v>259</v>
      </c>
      <c r="B188" s="72" t="s">
        <v>263</v>
      </c>
      <c r="C188" s="88" t="str">
        <f t="shared" si="67"/>
        <v>Best</v>
      </c>
      <c r="D188" s="80">
        <f>'F-proportions'!$H128*'A-projections'!D29</f>
        <v>15182.578702838653</v>
      </c>
      <c r="E188" s="80">
        <f>'F-proportions'!$H128*'A-projections'!E29</f>
        <v>15607.690906518135</v>
      </c>
      <c r="F188" s="80">
        <f>'F-proportions'!$H128*'A-projections'!F29</f>
        <v>16044.706251900643</v>
      </c>
      <c r="G188" s="80">
        <f>'F-proportions'!$H128*'A-projections'!G29</f>
        <v>16493.958026953864</v>
      </c>
      <c r="H188" s="80">
        <f>'F-proportions'!$H128*'A-projections'!H29</f>
        <v>16955.788851708567</v>
      </c>
      <c r="I188" s="80">
        <f>'F-proportions'!$H128*'A-projections'!I29</f>
        <v>17430.550939556411</v>
      </c>
      <c r="J188" s="80">
        <f>'F-proportions'!$H128*'A-projections'!J29</f>
        <v>17918.606365863987</v>
      </c>
      <c r="K188" s="80">
        <f>'F-proportions'!$H128*'A-projections'!K29</f>
        <v>18420.32734410818</v>
      </c>
      <c r="L188" s="80">
        <f>'F-proportions'!$H128*'A-projections'!L29</f>
        <v>18936.096509743213</v>
      </c>
      <c r="M188" s="80">
        <f>'F-proportions'!$H128*'A-projections'!M29</f>
        <v>19466.307212016018</v>
      </c>
      <c r="N188" s="80">
        <f>'F-proportions'!$H128*'A-projections'!N29</f>
        <v>20011.363813952466</v>
      </c>
      <c r="O188" s="80">
        <f>'F-proportions'!$H128*'A-projections'!O29</f>
        <v>20571.682000743142</v>
      </c>
      <c r="P188" s="80">
        <f>'F-proportions'!$H128*'A-projections'!P29</f>
        <v>21147.689096763948</v>
      </c>
      <c r="Q188" s="80">
        <f>'F-proportions'!$H128*'A-projections'!Q29</f>
        <v>21739.824391473343</v>
      </c>
      <c r="R188" s="80">
        <f>'F-proportions'!$H128*'A-projections'!R29</f>
        <v>22348.539474434598</v>
      </c>
      <c r="S188" s="80">
        <f>'F-proportions'!$H128*'A-projections'!S29</f>
        <v>22974.298579718765</v>
      </c>
      <c r="T188" s="80">
        <f>'F-proportions'!$H128*'A-projections'!T29</f>
        <v>23617.57893995089</v>
      </c>
      <c r="U188" s="80">
        <f>'F-proportions'!$H128*'A-projections'!U29</f>
        <v>24278.871150269515</v>
      </c>
      <c r="V188" s="80">
        <f>'F-proportions'!$H128*'A-projections'!V29</f>
        <v>24958.679542477061</v>
      </c>
      <c r="W188" s="80">
        <f>'F-proportions'!$H128*'A-projections'!W29</f>
        <v>25657.522569666424</v>
      </c>
      <c r="X188" s="80">
        <f>'F-proportions'!$H128*'A-projections'!X29</f>
        <v>26375.933201617081</v>
      </c>
    </row>
    <row r="189" spans="1:24">
      <c r="A189" s="237" t="s">
        <v>171</v>
      </c>
      <c r="B189" s="72" t="s">
        <v>172</v>
      </c>
      <c r="C189" s="88" t="str">
        <f t="shared" si="67"/>
        <v>Best</v>
      </c>
      <c r="D189" s="80">
        <f>'F-proportions'!$H129*'A-projections'!D30</f>
        <v>36316.037332428001</v>
      </c>
      <c r="E189" s="80">
        <f>'F-proportions'!$H129*'A-projections'!E30</f>
        <v>38182.613564347397</v>
      </c>
      <c r="F189" s="80">
        <f>'F-proportions'!$H129*'A-projections'!F30</f>
        <v>39227.934382924002</v>
      </c>
      <c r="G189" s="80">
        <f>'F-proportions'!$H129*'A-projections'!G30</f>
        <v>40302.524184420763</v>
      </c>
      <c r="H189" s="80">
        <f>'F-proportions'!$H129*'A-projections'!H30</f>
        <v>41407.202500359424</v>
      </c>
      <c r="I189" s="80">
        <f>'F-proportions'!$H129*'A-projections'!I30</f>
        <v>42542.811809144361</v>
      </c>
      <c r="J189" s="80">
        <f>'F-proportions'!$H129*'A-projections'!J30</f>
        <v>42860.490991963881</v>
      </c>
      <c r="K189" s="80">
        <f>'F-proportions'!$H129*'A-projections'!K30</f>
        <v>44060.584739738872</v>
      </c>
      <c r="L189" s="80">
        <f>'F-proportions'!$H129*'A-projections'!L30</f>
        <v>45294.281112451572</v>
      </c>
      <c r="M189" s="80">
        <f>'F-proportions'!$H129*'A-projections'!M30</f>
        <v>46562.520983600203</v>
      </c>
      <c r="N189" s="80">
        <f>'F-proportions'!$H129*'A-projections'!N30</f>
        <v>47866.271571141013</v>
      </c>
      <c r="O189" s="80">
        <f>'F-proportions'!$H129*'A-projections'!O30</f>
        <v>49206.527175132971</v>
      </c>
      <c r="P189" s="80">
        <f>'F-proportions'!$H129*'A-projections'!P30</f>
        <v>50584.30993603669</v>
      </c>
      <c r="Q189" s="80">
        <f>'F-proportions'!$H129*'A-projections'!Q30</f>
        <v>52000.670614245719</v>
      </c>
      <c r="R189" s="80">
        <f>'F-proportions'!$H129*'A-projections'!R30</f>
        <v>53456.689391444605</v>
      </c>
      <c r="S189" s="80">
        <f>'F-proportions'!$H129*'A-projections'!S30</f>
        <v>54953.47669440505</v>
      </c>
      <c r="T189" s="80">
        <f>'F-proportions'!$H129*'A-projections'!T30</f>
        <v>56492.174041848397</v>
      </c>
      <c r="U189" s="80">
        <f>'F-proportions'!$H129*'A-projections'!U30</f>
        <v>58073.954915020142</v>
      </c>
      <c r="V189" s="80">
        <f>'F-proportions'!$H129*'A-projections'!V30</f>
        <v>59700.02565264071</v>
      </c>
      <c r="W189" s="80">
        <f>'F-proportions'!$H129*'A-projections'!W30</f>
        <v>61371.626370914651</v>
      </c>
      <c r="X189" s="80">
        <f>'F-proportions'!$H129*'A-projections'!X30</f>
        <v>63090.031909300269</v>
      </c>
    </row>
    <row r="190" spans="1:24">
      <c r="A190" s="237" t="s">
        <v>260</v>
      </c>
      <c r="B190" s="72" t="s">
        <v>264</v>
      </c>
      <c r="C190" s="88" t="str">
        <f t="shared" si="67"/>
        <v>Best</v>
      </c>
      <c r="D190" s="80">
        <f>'F-proportions'!$H130*'A-projections'!D31</f>
        <v>17983.425161462405</v>
      </c>
      <c r="E190" s="80">
        <f>'F-proportions'!$H130*'A-projections'!E31</f>
        <v>17803.590909847779</v>
      </c>
      <c r="F190" s="80">
        <f>'F-proportions'!$H130*'A-projections'!F31</f>
        <v>17625.5550007493</v>
      </c>
      <c r="G190" s="80">
        <f>'F-proportions'!$H130*'A-projections'!G31</f>
        <v>20046.452737592699</v>
      </c>
      <c r="H190" s="80">
        <f>'F-proportions'!$H130*'A-projections'!H31</f>
        <v>19871.959743085281</v>
      </c>
      <c r="I190" s="80">
        <f>'F-proportions'!$H130*'A-projections'!I31</f>
        <v>19699.211678522937</v>
      </c>
      <c r="J190" s="80">
        <f>'F-proportions'!$H130*'A-projections'!J31</f>
        <v>19528.191094606216</v>
      </c>
      <c r="K190" s="80">
        <f>'F-proportions'!$H130*'A-projections'!K31</f>
        <v>19358.880716528663</v>
      </c>
      <c r="L190" s="80">
        <f>'F-proportions'!$H130*'A-projections'!L31</f>
        <v>19191.263442231884</v>
      </c>
      <c r="M190" s="80">
        <f>'F-proportions'!$H130*'A-projections'!M31</f>
        <v>19025.322340678074</v>
      </c>
      <c r="N190" s="80">
        <f>'F-proportions'!$H130*'A-projections'!N31</f>
        <v>18861.040650139803</v>
      </c>
      <c r="O190" s="80">
        <f>'F-proportions'!$H130*'A-projections'!O31</f>
        <v>18698.401776506911</v>
      </c>
      <c r="P190" s="80">
        <f>'F-proportions'!$H130*'A-projections'!P31</f>
        <v>18537.389291610354</v>
      </c>
      <c r="Q190" s="80">
        <f>'F-proportions'!$H130*'A-projections'!Q31</f>
        <v>18377.986931562758</v>
      </c>
      <c r="R190" s="80">
        <f>'F-proportions'!$H130*'A-projections'!R31</f>
        <v>18220.178595115638</v>
      </c>
      <c r="S190" s="80">
        <f>'F-proportions'!$H130*'A-projections'!S31</f>
        <v>18063.948342032989</v>
      </c>
      <c r="T190" s="80">
        <f>'F-proportions'!$H130*'A-projections'!T31</f>
        <v>17909.28039148117</v>
      </c>
      <c r="U190" s="80">
        <f>'F-proportions'!$H130*'A-projections'!U31</f>
        <v>17756.15912043487</v>
      </c>
      <c r="V190" s="80">
        <f>'F-proportions'!$H130*'A-projections'!V31</f>
        <v>17604.569062099028</v>
      </c>
      <c r="W190" s="80">
        <f>'F-proportions'!$H130*'A-projections'!W31</f>
        <v>17454.494904346546</v>
      </c>
      <c r="X190" s="80">
        <f>'F-proportions'!$H130*'A-projections'!X31</f>
        <v>17305.921488171589</v>
      </c>
    </row>
    <row r="191" spans="1:24">
      <c r="A191" s="237" t="s">
        <v>175</v>
      </c>
      <c r="B191" s="72" t="s">
        <v>373</v>
      </c>
      <c r="C191" s="88" t="str">
        <f t="shared" si="67"/>
        <v>Best</v>
      </c>
      <c r="D191" s="80">
        <f>'F-proportions'!$H131*'A-projections'!D32</f>
        <v>12996.353711327893</v>
      </c>
      <c r="E191" s="80">
        <f>'F-proportions'!$H131*'A-projections'!E32</f>
        <v>13246.466933341682</v>
      </c>
      <c r="F191" s="80">
        <f>'F-proportions'!$H131*'A-projections'!F32</f>
        <v>13501.393553422002</v>
      </c>
      <c r="G191" s="80">
        <f>'F-proportions'!$H131*'A-projections'!G32</f>
        <v>13771.421424490445</v>
      </c>
      <c r="H191" s="80">
        <f>'F-proportions'!$H131*'A-projections'!H32</f>
        <v>14046.849852980256</v>
      </c>
      <c r="I191" s="80">
        <f>'F-proportions'!$H131*'A-projections'!I32</f>
        <v>14327.786850039858</v>
      </c>
      <c r="J191" s="80">
        <f>'F-proportions'!$H131*'A-projections'!J32</f>
        <v>14614.342587040657</v>
      </c>
      <c r="K191" s="80">
        <f>'F-proportions'!$H131*'A-projections'!K32</f>
        <v>14906.629438781471</v>
      </c>
      <c r="L191" s="80">
        <f>'F-proportions'!$H131*'A-projections'!L32</f>
        <v>15204.762027557104</v>
      </c>
      <c r="M191" s="80">
        <f>'F-proportions'!$H131*'A-projections'!M32</f>
        <v>15524.062030135798</v>
      </c>
      <c r="N191" s="80">
        <f>'F-proportions'!$H131*'A-projections'!N32</f>
        <v>15850.067332768651</v>
      </c>
      <c r="O191" s="80">
        <f>'F-proportions'!$H131*'A-projections'!O32</f>
        <v>16182.918746756792</v>
      </c>
      <c r="P191" s="80">
        <f>'F-proportions'!$H131*'A-projections'!P32</f>
        <v>16522.760040438679</v>
      </c>
      <c r="Q191" s="80">
        <f>'F-proportions'!$H131*'A-projections'!Q32</f>
        <v>16869.738001287889</v>
      </c>
      <c r="R191" s="80">
        <f>'F-proportions'!$H131*'A-projections'!R32</f>
        <v>17224.002499314931</v>
      </c>
      <c r="S191" s="80">
        <f>'F-proportions'!$H131*'A-projections'!S32</f>
        <v>17585.706551800547</v>
      </c>
      <c r="T191" s="80">
        <f>'F-proportions'!$H131*'A-projections'!T32</f>
        <v>17955.006389388356</v>
      </c>
      <c r="U191" s="80">
        <f>'F-proportions'!$H131*'A-projections'!U32</f>
        <v>18332.061523565513</v>
      </c>
      <c r="V191" s="80">
        <f>'F-proportions'!$H131*'A-projections'!V32</f>
        <v>18717.034815560386</v>
      </c>
      <c r="W191" s="80">
        <f>'F-proportions'!$H131*'A-projections'!W32</f>
        <v>19110.092546687149</v>
      </c>
      <c r="X191" s="80">
        <f>'F-proportions'!$H131*'A-projections'!X32</f>
        <v>19511.404490167581</v>
      </c>
    </row>
    <row r="192" spans="1:24">
      <c r="A192" s="237" t="s">
        <v>189</v>
      </c>
      <c r="B192" s="72" t="s">
        <v>190</v>
      </c>
      <c r="C192" s="88" t="str">
        <f t="shared" si="67"/>
        <v>Best</v>
      </c>
      <c r="D192" s="80">
        <f>'F-proportions'!$H132*'A-projections'!D33</f>
        <v>87081.864368518378</v>
      </c>
      <c r="E192" s="80">
        <f>'F-proportions'!$H132*'A-projections'!E33</f>
        <v>88388.092334046145</v>
      </c>
      <c r="F192" s="80">
        <f>'F-proportions'!$H132*'A-projections'!F33</f>
        <v>89713.913719056829</v>
      </c>
      <c r="G192" s="80">
        <f>'F-proportions'!$H132*'A-projections'!G33</f>
        <v>91059.622424842659</v>
      </c>
      <c r="H192" s="80">
        <f>'F-proportions'!$H132*'A-projections'!H33</f>
        <v>92425.516761215287</v>
      </c>
      <c r="I192" s="80">
        <f>'F-proportions'!$H132*'A-projections'!I33</f>
        <v>93811.899512633507</v>
      </c>
      <c r="J192" s="80">
        <f>'F-proportions'!$H132*'A-projections'!J33</f>
        <v>95219.078005322997</v>
      </c>
      <c r="K192" s="80">
        <f>'F-proportions'!$H132*'A-projections'!K33</f>
        <v>96647.364175402821</v>
      </c>
      <c r="L192" s="80">
        <f>'F-proportions'!$H132*'A-projections'!L33</f>
        <v>98097.074638033868</v>
      </c>
      <c r="M192" s="80">
        <f>'F-proportions'!$H132*'A-projections'!M33</f>
        <v>99568.530757604371</v>
      </c>
      <c r="N192" s="80">
        <f>'F-proportions'!$H132*'A-projections'!N33</f>
        <v>101062.05871896842</v>
      </c>
      <c r="O192" s="80">
        <f>'F-proportions'!$H132*'A-projections'!O33</f>
        <v>102577.98959975295</v>
      </c>
      <c r="P192" s="80">
        <f>'F-proportions'!$H132*'A-projections'!P33</f>
        <v>104116.65944374922</v>
      </c>
      <c r="Q192" s="80">
        <f>'F-proportions'!$H132*'A-projections'!Q33</f>
        <v>105678.40933540545</v>
      </c>
      <c r="R192" s="80">
        <f>'F-proportions'!$H132*'A-projections'!R33</f>
        <v>107263.58547543653</v>
      </c>
      <c r="S192" s="80">
        <f>'F-proportions'!$H132*'A-projections'!S33</f>
        <v>108872.53925756806</v>
      </c>
      <c r="T192" s="80">
        <f>'F-proportions'!$H132*'A-projections'!T33</f>
        <v>110505.62734643157</v>
      </c>
      <c r="U192" s="80">
        <f>'F-proportions'!$H132*'A-projections'!U33</f>
        <v>112163.21175662804</v>
      </c>
      <c r="V192" s="80">
        <f>'F-proportions'!$H132*'A-projections'!V33</f>
        <v>113845.65993297742</v>
      </c>
      <c r="W192" s="80">
        <f>'F-proportions'!$H132*'A-projections'!W33</f>
        <v>115553.34483197209</v>
      </c>
      <c r="X192" s="80">
        <f>'F-proportions'!$H132*'A-projections'!X33</f>
        <v>117286.64500445165</v>
      </c>
    </row>
    <row r="193" spans="1:24">
      <c r="A193" s="237" t="s">
        <v>262</v>
      </c>
      <c r="B193" s="72" t="s">
        <v>265</v>
      </c>
      <c r="C193" s="88" t="str">
        <f t="shared" si="67"/>
        <v>Best</v>
      </c>
      <c r="D193" s="80">
        <f>'F-proportions'!$H133*'A-projections'!D34</f>
        <v>2626.8617846243205</v>
      </c>
      <c r="E193" s="80">
        <f>'F-proportions'!$H133*'A-projections'!E34</f>
        <v>2611.2698425971785</v>
      </c>
      <c r="F193" s="80">
        <f>'F-proportions'!$H133*'A-projections'!F34</f>
        <v>2603.6932517591049</v>
      </c>
      <c r="G193" s="80">
        <f>'F-proportions'!$H133*'A-projections'!G34</f>
        <v>2603.0148578300145</v>
      </c>
      <c r="H193" s="80">
        <f>'F-proportions'!$H133*'A-projections'!H34</f>
        <v>2608.2863568978105</v>
      </c>
      <c r="I193" s="80">
        <f>'F-proportions'!$H133*'A-projections'!I34</f>
        <v>2618.7029870215706</v>
      </c>
      <c r="J193" s="80">
        <f>'F-proportions'!$H133*'A-projections'!J34</f>
        <v>2633.5820163816434</v>
      </c>
      <c r="K193" s="80">
        <f>'F-proportions'!$H133*'A-projections'!K34</f>
        <v>2652.3444584989052</v>
      </c>
      <c r="L193" s="80">
        <f>'F-proportions'!$H133*'A-projections'!L34</f>
        <v>2674.4995304671943</v>
      </c>
      <c r="M193" s="80">
        <f>'F-proportions'!$H133*'A-projections'!M34</f>
        <v>2699.631442751388</v>
      </c>
      <c r="N193" s="80">
        <f>'F-proportions'!$H133*'A-projections'!N34</f>
        <v>2727.3881708207659</v>
      </c>
      <c r="O193" s="80">
        <f>'F-proportions'!$H133*'A-projections'!O34</f>
        <v>2757.4719113469696</v>
      </c>
      <c r="P193" s="80">
        <f>'F-proportions'!$H133*'A-projections'!P34</f>
        <v>2789.630970286481</v>
      </c>
      <c r="Q193" s="80">
        <f>'F-proportions'!$H133*'A-projections'!Q34</f>
        <v>2823.6528680696902</v>
      </c>
      <c r="R193" s="80">
        <f>'F-proportions'!$H133*'A-projections'!R34</f>
        <v>2859.3584793353098</v>
      </c>
      <c r="S193" s="80">
        <f>'F-proportions'!$H133*'A-projections'!S34</f>
        <v>2896.597052033228</v>
      </c>
      <c r="T193" s="80">
        <f>'F-proportions'!$H133*'A-projections'!T34</f>
        <v>2935.2419739954312</v>
      </c>
      <c r="U193" s="80">
        <f>'F-proportions'!$H133*'A-projections'!U34</f>
        <v>2975.1871748598119</v>
      </c>
      <c r="V193" s="80">
        <f>'F-proportions'!$H133*'A-projections'!V34</f>
        <v>3016.3440680489907</v>
      </c>
      <c r="W193" s="80">
        <f>'F-proportions'!$H133*'A-projections'!W34</f>
        <v>3058.6389518010651</v>
      </c>
      <c r="X193" s="80">
        <f>'F-proportions'!$H133*'A-projections'!X34</f>
        <v>3102.0108003997202</v>
      </c>
    </row>
    <row r="194" spans="1:24" s="212" customFormat="1">
      <c r="A194" s="237"/>
      <c r="B194" s="72" t="s">
        <v>1015</v>
      </c>
      <c r="C194" s="88" t="str">
        <f>C162</f>
        <v>Best</v>
      </c>
      <c r="D194" s="80">
        <f>'F-proportions'!$H134*'A-projections'!D35</f>
        <v>0</v>
      </c>
      <c r="E194" s="80">
        <f>'F-proportions'!$H134*'A-projections'!E35</f>
        <v>0</v>
      </c>
      <c r="F194" s="80">
        <f>'F-proportions'!$H134*'A-projections'!F35</f>
        <v>0</v>
      </c>
      <c r="G194" s="80">
        <f>'F-proportions'!$H134*'A-projections'!G35</f>
        <v>0</v>
      </c>
      <c r="H194" s="80">
        <f>'F-proportions'!$H134*'A-projections'!H35</f>
        <v>0</v>
      </c>
      <c r="I194" s="80">
        <f>'F-proportions'!$H134*'A-projections'!I35</f>
        <v>0</v>
      </c>
      <c r="J194" s="80">
        <f>'F-proportions'!$H134*'A-projections'!J35</f>
        <v>0</v>
      </c>
      <c r="K194" s="80">
        <f>'F-proportions'!$H134*'A-projections'!K35</f>
        <v>0</v>
      </c>
      <c r="L194" s="80">
        <f>'F-proportions'!$H134*'A-projections'!L35</f>
        <v>0</v>
      </c>
      <c r="M194" s="80">
        <f>'F-proportions'!$H134*'A-projections'!M35</f>
        <v>0</v>
      </c>
      <c r="N194" s="80">
        <f>'F-proportions'!$H134*'A-projections'!N35</f>
        <v>0</v>
      </c>
      <c r="O194" s="80">
        <f>'F-proportions'!$H134*'A-projections'!O35</f>
        <v>0</v>
      </c>
      <c r="P194" s="80">
        <f>'F-proportions'!$H134*'A-projections'!P35</f>
        <v>0</v>
      </c>
      <c r="Q194" s="80">
        <f>'F-proportions'!$H134*'A-projections'!Q35</f>
        <v>0</v>
      </c>
      <c r="R194" s="80">
        <f>'F-proportions'!$H134*'A-projections'!R35</f>
        <v>0</v>
      </c>
      <c r="S194" s="80">
        <f>'F-proportions'!$H134*'A-projections'!S35</f>
        <v>0</v>
      </c>
      <c r="T194" s="80">
        <f>'F-proportions'!$H134*'A-projections'!T35</f>
        <v>0</v>
      </c>
      <c r="U194" s="80">
        <f>'F-proportions'!$H134*'A-projections'!U35</f>
        <v>0</v>
      </c>
      <c r="V194" s="80">
        <f>'F-proportions'!$H134*'A-projections'!V35</f>
        <v>0</v>
      </c>
      <c r="W194" s="80">
        <f>'F-proportions'!$H134*'A-projections'!W35</f>
        <v>0</v>
      </c>
      <c r="X194" s="80">
        <f>'F-proportions'!$H134*'A-projections'!X35</f>
        <v>0</v>
      </c>
    </row>
    <row r="195" spans="1:24" s="433" customFormat="1" ht="15">
      <c r="A195" s="434"/>
      <c r="B195" s="435" t="s">
        <v>748</v>
      </c>
      <c r="C195" s="436"/>
      <c r="D195" s="437">
        <f>SUM(D166:D194)/1000</f>
        <v>775.75180681546703</v>
      </c>
      <c r="E195" s="437">
        <f t="shared" ref="E195" si="68">SUM(E166:E194)/1000</f>
        <v>800.1110571623874</v>
      </c>
      <c r="F195" s="437">
        <f t="shared" ref="F195" si="69">SUM(F166:F194)/1000</f>
        <v>825.29591861871347</v>
      </c>
      <c r="G195" s="437">
        <f t="shared" ref="G195" si="70">SUM(G166:G194)/1000</f>
        <v>854.88683496851797</v>
      </c>
      <c r="H195" s="437">
        <f t="shared" ref="H195" si="71">SUM(H166:H194)/1000</f>
        <v>883.81326392073083</v>
      </c>
      <c r="I195" s="437">
        <f t="shared" ref="I195" si="72">SUM(I166:I194)/1000</f>
        <v>914.82187245654711</v>
      </c>
      <c r="J195" s="437">
        <f t="shared" ref="J195" si="73">SUM(J166:J194)/1000</f>
        <v>947.21373164402951</v>
      </c>
      <c r="K195" s="437">
        <f t="shared" ref="K195" si="74">SUM(K166:K194)/1000</f>
        <v>982.90301814741281</v>
      </c>
      <c r="L195" s="437">
        <f t="shared" ref="L195" si="75">SUM(L166:L194)/1000</f>
        <v>1021.1762767572674</v>
      </c>
      <c r="M195" s="437">
        <f t="shared" ref="M195" si="76">SUM(M166:M194)/1000</f>
        <v>1062.2467567292263</v>
      </c>
      <c r="N195" s="437">
        <f t="shared" ref="N195" si="77">SUM(N166:N194)/1000</f>
        <v>1106.2993656852107</v>
      </c>
      <c r="O195" s="437">
        <f t="shared" ref="O195" si="78">SUM(O166:O194)/1000</f>
        <v>1153.5804466721222</v>
      </c>
      <c r="P195" s="437">
        <f t="shared" ref="P195" si="79">SUM(P166:P194)/1000</f>
        <v>1204.3405369706106</v>
      </c>
      <c r="Q195" s="437">
        <f t="shared" ref="Q195" si="80">SUM(Q166:Q194)/1000</f>
        <v>1258.8506146362279</v>
      </c>
      <c r="R195" s="437">
        <f t="shared" ref="R195" si="81">SUM(R166:R194)/1000</f>
        <v>1317.4037857972064</v>
      </c>
      <c r="S195" s="437">
        <f t="shared" ref="S195" si="82">SUM(S166:S194)/1000</f>
        <v>1380.3171158786938</v>
      </c>
      <c r="T195" s="437">
        <f t="shared" ref="T195" si="83">SUM(T166:T194)/1000</f>
        <v>1447.9336169130397</v>
      </c>
      <c r="U195" s="437">
        <f t="shared" ref="U195" si="84">SUM(U166:U194)/1000</f>
        <v>1520.6244041899752</v>
      </c>
      <c r="V195" s="437">
        <f t="shared" ref="V195" si="85">SUM(V166:V194)/1000</f>
        <v>1598.7910366872964</v>
      </c>
      <c r="W195" s="437">
        <f t="shared" ref="W195" si="86">SUM(W166:W194)/1000</f>
        <v>1682.8680570110937</v>
      </c>
      <c r="X195" s="437">
        <f t="shared" ref="X195" si="87">SUM(X166:X194)/1000</f>
        <v>1773.3257479744605</v>
      </c>
    </row>
  </sheetData>
  <sheetProtection sheet="1" objects="1" scenarios="1"/>
  <mergeCells count="7">
    <mergeCell ref="D148:X148"/>
    <mergeCell ref="D180:X180"/>
    <mergeCell ref="D3:F3"/>
    <mergeCell ref="D20:X20"/>
    <mergeCell ref="D52:X52"/>
    <mergeCell ref="D84:X84"/>
    <mergeCell ref="D116:X116"/>
  </mergeCells>
  <conditionalFormatting sqref="D3:F3">
    <cfRule type="expression" dxfId="9" priority="941">
      <formula>$D$3=$AA$7</formula>
    </cfRule>
    <cfRule type="expression" dxfId="8" priority="942">
      <formula>$D$3=$AA$6</formula>
    </cfRule>
    <cfRule type="expression" dxfId="7" priority="943">
      <formula>$D$3=$AA$4</formula>
    </cfRule>
  </conditionalFormatting>
  <conditionalFormatting sqref="C6:C34 C38:C66 C70:C98 C102:C130 C134:C162 C166:C194">
    <cfRule type="expression" dxfId="6" priority="944">
      <formula>AND($D$3=$Z$13,C6=$Z$8)</formula>
    </cfRule>
    <cfRule type="expression" dxfId="5" priority="945">
      <formula>AND($D$3=$Z$13,C6=$Z$7)</formula>
    </cfRule>
    <cfRule type="expression" dxfId="4" priority="946">
      <formula>AND($D$3=$Z$13,C6=$Z$6)</formula>
    </cfRule>
  </conditionalFormatting>
  <hyperlinks>
    <hyperlink ref="J3" location="Projection" display="(This setting can be changed by clicking here)"/>
  </hyperlinks>
  <pageMargins left="0.7" right="0.7" top="0.75" bottom="0.75" header="0.3" footer="0.3"/>
  <pageSetup paperSize="9" orientation="portrait"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Intro</vt:lpstr>
      <vt:lpstr>Groups</vt:lpstr>
      <vt:lpstr>A-baseline &amp; data</vt:lpstr>
      <vt:lpstr>A-methods</vt:lpstr>
      <vt:lpstr>A-proj. calcs</vt:lpstr>
      <vt:lpstr>A-projections</vt:lpstr>
      <vt:lpstr>F-proportions</vt:lpstr>
      <vt:lpstr>F-methods</vt:lpstr>
      <vt:lpstr>F-projections</vt:lpstr>
      <vt:lpstr>Bibliography</vt:lpstr>
      <vt:lpstr>Biosolids</vt:lpstr>
      <vt:lpstr>Li-ion batteries</vt:lpstr>
      <vt:lpstr>All_best</vt:lpstr>
      <vt:lpstr>All_high</vt:lpstr>
      <vt:lpstr>All_low</vt:lpstr>
      <vt:lpstr>Best</vt:lpstr>
      <vt:lpstr>Ec_growth</vt:lpstr>
      <vt:lpstr>High</vt:lpstr>
      <vt:lpstr>Individual</vt:lpstr>
      <vt:lpstr>Low</vt:lpstr>
      <vt:lpstr>Popn_growth</vt:lpstr>
      <vt:lpstr>Biosolids!Print_Area</vt:lpstr>
      <vt:lpstr>'Li-ion batteries'!Print_Area</vt:lpstr>
      <vt:lpstr>Projection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 Pickin</dc:creator>
  <cp:lastModifiedBy>A20399</cp:lastModifiedBy>
  <cp:lastPrinted>2013-11-08T06:02:01Z</cp:lastPrinted>
  <dcterms:created xsi:type="dcterms:W3CDTF">2013-11-08T00:58:21Z</dcterms:created>
  <dcterms:modified xsi:type="dcterms:W3CDTF">2015-11-15T22:23:59Z</dcterms:modified>
</cp:coreProperties>
</file>